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drawings/drawing7.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068" yWindow="-12" windowWidth="6324" windowHeight="6516" tabRatio="70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Hist_calc" sheetId="2" r:id="rId14"/>
    <sheet name="ChartData_OLD_METHOD" sheetId="26" r:id="rId15"/>
    <sheet name="Charts" sheetId="11" r:id="rId16"/>
    <sheet name="SummDir" sheetId="15" r:id="rId17"/>
    <sheet name="Summary" sheetId="3" r:id="rId18"/>
    <sheet name="Instructions" sheetId="27" r:id="rId19"/>
    <sheet name="ErrCount" sheetId="4" r:id="rId20"/>
    <sheet name="Count" sheetId="5" r:id="rId21"/>
    <sheet name="Correct" sheetId="8" r:id="rId22"/>
    <sheet name="Data" sheetId="6" r:id="rId23"/>
    <sheet name="Data_partial" sheetId="29" r:id="rId24"/>
    <sheet name="Data_split" sheetId="28" r:id="rId25"/>
    <sheet name="Recorders" sheetId="25" r:id="rId26"/>
    <sheet name="LocIDs" sheetId="7" r:id="rId27"/>
    <sheet name="TCID" sheetId="13" r:id="rId28"/>
    <sheet name="TrafficCount" sheetId="14" r:id="rId29"/>
  </sheets>
  <definedNames>
    <definedName name="all_err_trigger">ErrCount!$L$113</definedName>
    <definedName name="AM_reps">Count!$D$29:$BE$29</definedName>
    <definedName name="common_locations">LocIDs!$BF$58</definedName>
    <definedName name="ConcFrom">TCID!$B$161:$B$316</definedName>
    <definedName name="ConcTo">TCID!$B$317:$B$472</definedName>
    <definedName name="Cordon">LocIDs!$E$2:$H$56</definedName>
    <definedName name="cordon_in_AM">Summary!$E$63</definedName>
    <definedName name="cordon_out_PM">Summary!$F$64</definedName>
    <definedName name="Corrected">Correct!$A$2:$A$11</definedName>
    <definedName name="err_count">ErrCount!$A$2:$M$111</definedName>
    <definedName name="err_data" localSheetId="23">Data_partial!$W$34:$Z$269</definedName>
    <definedName name="err_data" localSheetId="24">Data_split!$W$34:$Z$269</definedName>
    <definedName name="err_data">Data!$W$2:$Z$2209</definedName>
    <definedName name="err_hdr" localSheetId="23">Data_partial!$W$1:$Z$1</definedName>
    <definedName name="err_hdr" localSheetId="24">Data_split!$W$1:$Z$1</definedName>
    <definedName name="err_hdr">Data!$W$1:$Z$1</definedName>
    <definedName name="err_ID">ErrCount!$P$2:$P$111</definedName>
    <definedName name="err_total">Count!$D$42:$BE$43</definedName>
    <definedName name="err_type">Count!$B$32:$B$39</definedName>
    <definedName name="errors">Count!$D$32:$BE$39</definedName>
    <definedName name="fract_female">Summary!$R$6:$R$59</definedName>
    <definedName name="fract_helmet">Summary!$U$6:$U$59</definedName>
    <definedName name="fract_sidewalk">Summary!$W$6:$W$59</definedName>
    <definedName name="fract_wrongway">Summary!$V$6:$V$59</definedName>
    <definedName name="GPS_">LocIDs!$T$2:$U$56</definedName>
    <definedName name="GWHS_err_trigger">ErrCount!$M$113</definedName>
    <definedName name="Lane">LocIDs!$K$2:$N$56</definedName>
    <definedName name="LaneHdr">LocIDs!$K$1:$N$1</definedName>
    <definedName name="linest_def">Stat_fcn!$D$15:$I$19</definedName>
    <definedName name="linest_def2">Stat_fcn!$D$22:$I$26</definedName>
    <definedName name="Loc">LocIDs!$A$2:$C$56</definedName>
    <definedName name="Loc_Dist">LocIDs!$R$2:$R$56</definedName>
    <definedName name="Loc_EW">LocIDs!$B$2:$B$56</definedName>
    <definedName name="loc_hdr">LocIDs!$A$1:$C$1</definedName>
    <definedName name="loc_ID">LocIDs!$A$2:$A$56</definedName>
    <definedName name="Loc_name_short">LocIDs!$AM$2:$AM$56</definedName>
    <definedName name="Loc_NS">LocIDs!$C$2:$C$56</definedName>
    <definedName name="NoData" localSheetId="16">SummDir!$A$130:$C$130</definedName>
    <definedName name="NoData">Summary!$A$76:$C$76</definedName>
    <definedName name="PM_reps">Count!$D$30:$BE$30</definedName>
    <definedName name="_xlnm.Print_Area" localSheetId="19">ErrCount!$A$1:$J$23</definedName>
    <definedName name="_xlnm.Print_Area" localSheetId="17">Summary!$A$1:$AD$59</definedName>
    <definedName name="_xlnm.Print_Area" localSheetId="16">SummDir!$A$1:$AD$59</definedName>
    <definedName name="rank_sw">ReportDir!$W$2:$W$109</definedName>
    <definedName name="rank_wr_sw">ReportDir!$Y$2:$Y$109</definedName>
    <definedName name="rank_wrong">ReportDir!$V$2:$V$109</definedName>
    <definedName name="Reg_Dist">RegressDir!$O$158:$V$173</definedName>
    <definedName name="Reg_hdr">RegressDir!$O$118:$V$118</definedName>
    <definedName name="Reg_Lane">RegressDir!$O$139:$V$154</definedName>
    <definedName name="Reg_TC">RegressDir!$O$120:$V$135</definedName>
    <definedName name="Reg_Tot">RegressDir!$O$177:$V$192</definedName>
    <definedName name="Reverse_dir">Definitions!$C$11:$D$14</definedName>
    <definedName name="Rpt_dir">ReportDir!$A$2:$Y$109</definedName>
    <definedName name="rpt_dir_hdr">ReportDir!$A$1:$Y$1</definedName>
    <definedName name="stat_row">RegressDir!$C$120:$C$135</definedName>
    <definedName name="sum_locID">Count!$D$4:$BE$4</definedName>
    <definedName name="sumdata">Count!$D$5:$BE$26</definedName>
    <definedName name="sumdata_row_name">Count!$A$5:$A$26</definedName>
    <definedName name="summary_data" localSheetId="16">SummDir!$D$6:$BN$59</definedName>
    <definedName name="summary_data">Summary!$D$6:$BN$59</definedName>
    <definedName name="summary_hdr" localSheetId="16">SummDir!$D$5:$BN$5</definedName>
    <definedName name="summary_hdr">Summary!$D$5:$BN$5</definedName>
    <definedName name="summary_loc" localSheetId="16">SummDir!$A$6:$A$59</definedName>
    <definedName name="summary_loc">Summary!$A$6:$A$59</definedName>
    <definedName name="TC_concat">TCID!$E$161:$E$472</definedName>
    <definedName name="TC_Dir">TCID!$F$2:$F$157</definedName>
    <definedName name="TC_from">TCID!$C$2:$C$157</definedName>
    <definedName name="TC_loc_dir">LocIDs!$Y$2:$Z$56</definedName>
    <definedName name="TC_on">TCID!$B$2:$B$157</definedName>
    <definedName name="TC_to">TCID!$D$2:$D$157</definedName>
    <definedName name="trfc_data">#REF!</definedName>
    <definedName name="TrfCnt">TrafficCount!$AA$2:$AA$157</definedName>
    <definedName name="TrfCnt_by_loc">LocIDs!$X$2:$X$56</definedName>
  </definedNames>
  <calcPr calcId="145621"/>
</workbook>
</file>

<file path=xl/calcChain.xml><?xml version="1.0" encoding="utf-8"?>
<calcChain xmlns="http://schemas.openxmlformats.org/spreadsheetml/2006/main">
  <c r="E154" i="16" l="1"/>
  <c r="E153" i="16"/>
  <c r="E152" i="16"/>
  <c r="E151" i="16"/>
  <c r="E148" i="16"/>
  <c r="E147" i="16"/>
  <c r="E146" i="16"/>
  <c r="E145" i="16"/>
  <c r="E142" i="16"/>
  <c r="E141" i="16"/>
  <c r="E140" i="16"/>
  <c r="E139" i="16"/>
  <c r="O136" i="16"/>
  <c r="O135" i="16"/>
  <c r="O134" i="16"/>
  <c r="O133" i="16"/>
  <c r="O129" i="16"/>
  <c r="O130" i="16"/>
  <c r="O131" i="16"/>
  <c r="O132" i="16"/>
  <c r="K155" i="19" l="1"/>
  <c r="C96" i="25" l="1"/>
  <c r="D39" i="25"/>
  <c r="D95" i="25"/>
  <c r="D94" i="25"/>
  <c r="D93" i="25"/>
  <c r="D92" i="25"/>
  <c r="D91" i="25"/>
  <c r="D90" i="25"/>
  <c r="D89" i="25"/>
  <c r="D88" i="25"/>
  <c r="D86" i="25"/>
  <c r="D85" i="25"/>
  <c r="D84" i="25"/>
  <c r="D83" i="25"/>
  <c r="D81" i="25"/>
  <c r="D80" i="25"/>
  <c r="D78" i="25"/>
  <c r="D76" i="25"/>
  <c r="D75" i="25"/>
  <c r="D74" i="25"/>
  <c r="D73" i="25"/>
  <c r="D72" i="25"/>
  <c r="D71" i="25"/>
  <c r="D70" i="25"/>
  <c r="D69" i="25"/>
  <c r="D67" i="25"/>
  <c r="D66" i="25"/>
  <c r="D64" i="25"/>
  <c r="D63" i="25"/>
  <c r="D62" i="25"/>
  <c r="D59" i="25"/>
  <c r="D57" i="25"/>
  <c r="D56" i="25"/>
  <c r="D55" i="25"/>
  <c r="D53" i="25"/>
  <c r="D52" i="25"/>
  <c r="D51" i="25"/>
  <c r="D50" i="25"/>
  <c r="D49" i="25"/>
  <c r="D47" i="25"/>
  <c r="D45" i="25"/>
  <c r="D44" i="25"/>
  <c r="D43" i="25"/>
  <c r="D41" i="25"/>
  <c r="D40" i="25"/>
  <c r="D37" i="25"/>
  <c r="D35" i="25"/>
  <c r="D34" i="25"/>
  <c r="D32" i="25"/>
  <c r="D31" i="25"/>
  <c r="D30" i="25"/>
  <c r="D29" i="25"/>
  <c r="D28" i="25"/>
  <c r="D27" i="25"/>
  <c r="D26" i="25"/>
  <c r="D25" i="25"/>
  <c r="D24" i="25"/>
  <c r="D23" i="25"/>
  <c r="D21" i="25"/>
  <c r="D20" i="25"/>
  <c r="D19" i="25"/>
  <c r="D18" i="25"/>
  <c r="D16" i="25"/>
  <c r="D15" i="25"/>
  <c r="D14" i="25"/>
  <c r="D13" i="25"/>
  <c r="D12" i="25"/>
  <c r="D11" i="25"/>
  <c r="D10" i="25"/>
  <c r="D9" i="25"/>
  <c r="D8" i="25"/>
  <c r="D7" i="25"/>
  <c r="D6" i="25"/>
  <c r="D5" i="25"/>
  <c r="D4" i="25"/>
  <c r="D3" i="25"/>
  <c r="D2" i="25"/>
  <c r="D1" i="25"/>
  <c r="F2" i="12" l="1"/>
  <c r="E2" i="12"/>
  <c r="G55" i="12"/>
  <c r="F55" i="12"/>
  <c r="G54" i="12"/>
  <c r="F54" i="12"/>
  <c r="G53" i="12"/>
  <c r="F53" i="12"/>
  <c r="G52" i="12"/>
  <c r="F52" i="12"/>
  <c r="G51" i="12"/>
  <c r="F51" i="12"/>
  <c r="G50" i="12"/>
  <c r="F50" i="12"/>
  <c r="G49" i="12"/>
  <c r="F49" i="12"/>
  <c r="G48" i="12"/>
  <c r="F48" i="12"/>
  <c r="G47" i="12"/>
  <c r="F47" i="12"/>
  <c r="G46" i="12"/>
  <c r="F46" i="12"/>
  <c r="G45" i="12"/>
  <c r="F45" i="12"/>
  <c r="G44" i="12"/>
  <c r="F44" i="12"/>
  <c r="G43" i="12"/>
  <c r="F43" i="12"/>
  <c r="G42" i="12"/>
  <c r="F42" i="12"/>
  <c r="G41" i="12"/>
  <c r="F41" i="12"/>
  <c r="G40" i="12"/>
  <c r="F40" i="12"/>
  <c r="G39" i="12"/>
  <c r="F39" i="12"/>
  <c r="G38" i="12"/>
  <c r="F38" i="12"/>
  <c r="G37" i="12"/>
  <c r="F37" i="12"/>
  <c r="G36" i="12"/>
  <c r="F36" i="12"/>
  <c r="G35" i="12"/>
  <c r="F35" i="12"/>
  <c r="G34" i="12"/>
  <c r="F34" i="12"/>
  <c r="G33" i="12"/>
  <c r="F33" i="12"/>
  <c r="G32" i="12"/>
  <c r="F32" i="12"/>
  <c r="G31" i="12"/>
  <c r="F31" i="12"/>
  <c r="G30" i="12"/>
  <c r="F30" i="12"/>
  <c r="G29" i="12"/>
  <c r="F29" i="12"/>
  <c r="G28" i="12"/>
  <c r="F28" i="12"/>
  <c r="G27" i="12"/>
  <c r="F27" i="12"/>
  <c r="G26" i="12"/>
  <c r="F26" i="12"/>
  <c r="G25" i="12"/>
  <c r="F25" i="12"/>
  <c r="G24" i="12"/>
  <c r="F24" i="12"/>
  <c r="G23" i="12"/>
  <c r="F23" i="12"/>
  <c r="G22" i="12"/>
  <c r="F22" i="12"/>
  <c r="G21" i="12"/>
  <c r="F21" i="12"/>
  <c r="G20" i="12"/>
  <c r="F20" i="12"/>
  <c r="G19" i="12"/>
  <c r="F19" i="12"/>
  <c r="G18" i="12"/>
  <c r="F18" i="12"/>
  <c r="G17" i="12"/>
  <c r="F17" i="12"/>
  <c r="G16" i="12"/>
  <c r="F16" i="12"/>
  <c r="G15" i="12"/>
  <c r="F15" i="12"/>
  <c r="G14" i="12"/>
  <c r="F14" i="12"/>
  <c r="G13" i="12"/>
  <c r="F13" i="12"/>
  <c r="G12" i="12"/>
  <c r="F12" i="12"/>
  <c r="G11" i="12"/>
  <c r="F11" i="12"/>
  <c r="G10" i="12"/>
  <c r="F10" i="12"/>
  <c r="G9" i="12"/>
  <c r="F9" i="12"/>
  <c r="G8" i="12"/>
  <c r="F8" i="12"/>
  <c r="G7" i="12"/>
  <c r="F7" i="12"/>
  <c r="G6" i="12"/>
  <c r="F6" i="12"/>
  <c r="G5" i="12"/>
  <c r="F5" i="12"/>
  <c r="G4" i="12"/>
  <c r="F4" i="12"/>
  <c r="G3" i="12"/>
  <c r="F3" i="12"/>
  <c r="G2" i="12"/>
  <c r="F59" i="12"/>
  <c r="G59" i="12"/>
  <c r="G58" i="12"/>
  <c r="F58" i="12"/>
  <c r="G57" i="12"/>
  <c r="F57" i="12"/>
  <c r="E59" i="12"/>
  <c r="E58" i="12"/>
  <c r="E57"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B22" i="24"/>
  <c r="B21" i="24"/>
  <c r="E19" i="24"/>
  <c r="E18" i="24"/>
  <c r="E17" i="24"/>
  <c r="C19" i="24"/>
  <c r="C18" i="24"/>
  <c r="C17" i="24"/>
  <c r="A15" i="24"/>
  <c r="BF56" i="7"/>
  <c r="BF55" i="7"/>
  <c r="BF54" i="7"/>
  <c r="BF53" i="7"/>
  <c r="BF52" i="7"/>
  <c r="BF51" i="7"/>
  <c r="BF50" i="7"/>
  <c r="BF49" i="7"/>
  <c r="BF48" i="7"/>
  <c r="BF47" i="7"/>
  <c r="BF46" i="7"/>
  <c r="BF45" i="7"/>
  <c r="BF44" i="7"/>
  <c r="BF43" i="7"/>
  <c r="BF42" i="7"/>
  <c r="BF41" i="7"/>
  <c r="BF40" i="7"/>
  <c r="BF39" i="7"/>
  <c r="BF38" i="7"/>
  <c r="BF37" i="7"/>
  <c r="BF36" i="7"/>
  <c r="BF35" i="7"/>
  <c r="BF34" i="7"/>
  <c r="BF33" i="7"/>
  <c r="BF32" i="7"/>
  <c r="BF31" i="7"/>
  <c r="BF30" i="7"/>
  <c r="BF29" i="7"/>
  <c r="BF28" i="7"/>
  <c r="BF27" i="7"/>
  <c r="BF26" i="7"/>
  <c r="BF25" i="7"/>
  <c r="BF24" i="7"/>
  <c r="BF23" i="7"/>
  <c r="BF22" i="7"/>
  <c r="BF21" i="7"/>
  <c r="BF20" i="7"/>
  <c r="BF19" i="7"/>
  <c r="BF18" i="7"/>
  <c r="BF17" i="7"/>
  <c r="BF16" i="7"/>
  <c r="BF15" i="7"/>
  <c r="BF14" i="7"/>
  <c r="BF13" i="7"/>
  <c r="BF12" i="7"/>
  <c r="BF11" i="7"/>
  <c r="BF10" i="7"/>
  <c r="BF9" i="7"/>
  <c r="BF8" i="7"/>
  <c r="BF7" i="7"/>
  <c r="BF6" i="7"/>
  <c r="BF5" i="7"/>
  <c r="BF4" i="7"/>
  <c r="BF3" i="7"/>
  <c r="BF2" i="7"/>
  <c r="X204" i="3" l="1"/>
  <c r="X203" i="3"/>
  <c r="X165" i="3" s="1"/>
  <c r="X202" i="3"/>
  <c r="X201" i="3"/>
  <c r="X163" i="3" s="1"/>
  <c r="X200" i="3"/>
  <c r="X199" i="3"/>
  <c r="X161" i="3" s="1"/>
  <c r="X198" i="3"/>
  <c r="X197" i="3"/>
  <c r="X159" i="3" s="1"/>
  <c r="X196" i="3"/>
  <c r="X195" i="3"/>
  <c r="X157" i="3" s="1"/>
  <c r="X194" i="3"/>
  <c r="X193" i="3"/>
  <c r="X155" i="3" s="1"/>
  <c r="X192" i="3"/>
  <c r="X191" i="3"/>
  <c r="X153" i="3" s="1"/>
  <c r="X190" i="3"/>
  <c r="X189" i="3"/>
  <c r="X151" i="3" s="1"/>
  <c r="X188" i="3"/>
  <c r="X187" i="3"/>
  <c r="X149" i="3" s="1"/>
  <c r="X186" i="3"/>
  <c r="X185" i="3"/>
  <c r="X147" i="3" s="1"/>
  <c r="X184" i="3"/>
  <c r="X183" i="3"/>
  <c r="X145" i="3" s="1"/>
  <c r="X182" i="3"/>
  <c r="X181" i="3"/>
  <c r="X143" i="3" s="1"/>
  <c r="X180" i="3"/>
  <c r="X179" i="3"/>
  <c r="X141" i="3" s="1"/>
  <c r="X178" i="3"/>
  <c r="X177" i="3"/>
  <c r="X139" i="3" s="1"/>
  <c r="X176" i="3"/>
  <c r="X175" i="3"/>
  <c r="X137" i="3" s="1"/>
  <c r="X174" i="3"/>
  <c r="X173" i="3"/>
  <c r="X135" i="3" s="1"/>
  <c r="X172" i="3"/>
  <c r="X171" i="3"/>
  <c r="X133" i="3" s="1"/>
  <c r="X170" i="3"/>
  <c r="X169" i="3"/>
  <c r="X131" i="3" s="1"/>
  <c r="X168" i="3"/>
  <c r="X166" i="3"/>
  <c r="X164" i="3"/>
  <c r="X162" i="3"/>
  <c r="X160" i="3"/>
  <c r="X158" i="3"/>
  <c r="X156" i="3"/>
  <c r="X154" i="3"/>
  <c r="X152" i="3"/>
  <c r="X150" i="3"/>
  <c r="X148" i="3"/>
  <c r="X146" i="3"/>
  <c r="X144" i="3"/>
  <c r="X142" i="3"/>
  <c r="X140" i="3"/>
  <c r="X138" i="3"/>
  <c r="X136" i="3"/>
  <c r="X134" i="3"/>
  <c r="X132" i="3"/>
  <c r="X130" i="3"/>
  <c r="R121" i="3"/>
  <c r="U121" i="3"/>
  <c r="V121" i="3"/>
  <c r="W121" i="3"/>
  <c r="X121" i="3"/>
  <c r="R122" i="3"/>
  <c r="U122" i="3"/>
  <c r="V122" i="3"/>
  <c r="W122" i="3"/>
  <c r="X122" i="3"/>
  <c r="R123" i="3"/>
  <c r="U123" i="3"/>
  <c r="V123" i="3"/>
  <c r="W123" i="3"/>
  <c r="X123" i="3"/>
  <c r="R124" i="3"/>
  <c r="U124" i="3"/>
  <c r="V124" i="3"/>
  <c r="W124" i="3"/>
  <c r="X124" i="3"/>
  <c r="R125" i="3"/>
  <c r="U125" i="3"/>
  <c r="V125" i="3"/>
  <c r="W125" i="3"/>
  <c r="X125" i="3"/>
  <c r="R126" i="3"/>
  <c r="U126" i="3"/>
  <c r="V126" i="3"/>
  <c r="W126" i="3"/>
  <c r="X126" i="3"/>
  <c r="R127" i="3"/>
  <c r="U127" i="3"/>
  <c r="V127" i="3"/>
  <c r="W127" i="3"/>
  <c r="X127" i="3"/>
  <c r="R128" i="3"/>
  <c r="U128" i="3"/>
  <c r="V128" i="3"/>
  <c r="W128" i="3"/>
  <c r="X128" i="3"/>
  <c r="V120" i="3"/>
  <c r="V119" i="3"/>
  <c r="V118" i="3"/>
  <c r="V117" i="3"/>
  <c r="W120" i="3"/>
  <c r="W119" i="3"/>
  <c r="W118" i="3"/>
  <c r="W117" i="3"/>
  <c r="W116" i="3"/>
  <c r="X120" i="3"/>
  <c r="X119" i="3"/>
  <c r="X118" i="3"/>
  <c r="X117" i="3"/>
  <c r="X116" i="3"/>
  <c r="X115" i="3"/>
  <c r="X114" i="3"/>
  <c r="X113" i="3"/>
  <c r="X112" i="3"/>
  <c r="X111" i="3"/>
  <c r="X110" i="3"/>
  <c r="X109" i="3"/>
  <c r="X108" i="3"/>
  <c r="X107" i="3"/>
  <c r="X106" i="3"/>
  <c r="X105" i="3"/>
  <c r="X104" i="3"/>
  <c r="X103" i="3"/>
  <c r="X102" i="3"/>
  <c r="X101" i="3"/>
  <c r="X100" i="3"/>
  <c r="X99" i="3"/>
  <c r="X98" i="3"/>
  <c r="X97" i="3"/>
  <c r="X96" i="3"/>
  <c r="X95" i="3"/>
  <c r="X94" i="3"/>
  <c r="X93" i="3"/>
  <c r="X92" i="3"/>
  <c r="X91" i="3"/>
  <c r="X90" i="3"/>
  <c r="X89" i="3"/>
  <c r="X88" i="3"/>
  <c r="X87" i="3"/>
  <c r="X86" i="3"/>
  <c r="X85" i="3"/>
  <c r="X84" i="3"/>
  <c r="X83"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 i="3"/>
  <c r="BF113" i="15"/>
  <c r="BE113" i="15"/>
  <c r="BD113" i="15"/>
  <c r="BC113" i="15"/>
  <c r="BF112" i="15"/>
  <c r="BE112" i="15"/>
  <c r="BD112" i="15"/>
  <c r="BC112" i="15"/>
  <c r="BF111" i="15"/>
  <c r="BE111" i="15"/>
  <c r="BD111" i="15"/>
  <c r="BC111" i="15"/>
  <c r="BF110" i="15"/>
  <c r="BE110" i="15"/>
  <c r="BD110" i="15"/>
  <c r="BC110" i="15"/>
  <c r="BF109" i="15"/>
  <c r="BE109" i="15"/>
  <c r="BD109" i="15"/>
  <c r="BC109" i="15"/>
  <c r="BF108" i="15"/>
  <c r="BE108" i="15"/>
  <c r="BD108" i="15"/>
  <c r="BC108" i="15"/>
  <c r="BF107" i="15"/>
  <c r="BE107" i="15"/>
  <c r="BD107" i="15"/>
  <c r="BC107" i="15"/>
  <c r="BF106" i="15"/>
  <c r="BE106" i="15"/>
  <c r="BD106" i="15"/>
  <c r="BC106" i="15"/>
  <c r="BF105" i="15"/>
  <c r="BE105" i="15"/>
  <c r="BD105" i="15"/>
  <c r="BC105" i="15"/>
  <c r="BF104" i="15"/>
  <c r="BE104" i="15"/>
  <c r="BD104" i="15"/>
  <c r="BC104" i="15"/>
  <c r="BF103" i="15"/>
  <c r="BE103" i="15"/>
  <c r="BD103" i="15"/>
  <c r="BC103" i="15"/>
  <c r="BF102" i="15"/>
  <c r="BE102" i="15"/>
  <c r="BD102" i="15"/>
  <c r="BC102" i="15"/>
  <c r="BF101" i="15"/>
  <c r="BE101" i="15"/>
  <c r="BD101" i="15"/>
  <c r="BC101" i="15"/>
  <c r="BF100" i="15"/>
  <c r="BE100" i="15"/>
  <c r="BD100" i="15"/>
  <c r="BC100" i="15"/>
  <c r="BF99" i="15"/>
  <c r="BE99" i="15"/>
  <c r="BD99" i="15"/>
  <c r="BC99" i="15"/>
  <c r="BF98" i="15"/>
  <c r="BE98" i="15"/>
  <c r="BD98" i="15"/>
  <c r="BC98" i="15"/>
  <c r="BF97" i="15"/>
  <c r="BE97" i="15"/>
  <c r="BD97" i="15"/>
  <c r="BC97" i="15"/>
  <c r="BF96" i="15"/>
  <c r="BE96" i="15"/>
  <c r="BD96" i="15"/>
  <c r="BC96" i="15"/>
  <c r="BF95" i="15"/>
  <c r="BE95" i="15"/>
  <c r="BD95" i="15"/>
  <c r="BC95" i="15"/>
  <c r="BF94" i="15"/>
  <c r="BE94" i="15"/>
  <c r="BD94" i="15"/>
  <c r="BC94" i="15"/>
  <c r="BF93" i="15"/>
  <c r="BE93" i="15"/>
  <c r="BD93" i="15"/>
  <c r="BC93" i="15"/>
  <c r="BF92" i="15"/>
  <c r="BE92" i="15"/>
  <c r="BD92" i="15"/>
  <c r="BC92" i="15"/>
  <c r="BF91" i="15"/>
  <c r="BE91" i="15"/>
  <c r="BD91" i="15"/>
  <c r="BC91" i="15"/>
  <c r="BF90" i="15"/>
  <c r="BE90" i="15"/>
  <c r="BD90" i="15"/>
  <c r="BC90" i="15"/>
  <c r="BF89" i="15"/>
  <c r="BE89" i="15"/>
  <c r="BD89" i="15"/>
  <c r="BC89" i="15"/>
  <c r="BF88" i="15"/>
  <c r="BE88" i="15"/>
  <c r="BD88" i="15"/>
  <c r="BC88" i="15"/>
  <c r="BF87" i="15"/>
  <c r="BE87" i="15"/>
  <c r="BD87" i="15"/>
  <c r="BC87" i="15"/>
  <c r="BF86" i="15"/>
  <c r="BE86" i="15"/>
  <c r="BD86" i="15"/>
  <c r="BC86" i="15"/>
  <c r="BF85" i="15"/>
  <c r="BE85" i="15"/>
  <c r="BD85" i="15"/>
  <c r="BC85" i="15"/>
  <c r="BF84" i="15"/>
  <c r="BE84" i="15"/>
  <c r="BD84" i="15"/>
  <c r="BC84" i="15"/>
  <c r="BF83" i="15"/>
  <c r="BE83" i="15"/>
  <c r="BD83" i="15"/>
  <c r="BC83" i="15"/>
  <c r="BF82" i="15"/>
  <c r="BE82" i="15"/>
  <c r="BD82" i="15"/>
  <c r="BC82" i="15"/>
  <c r="BF81" i="15"/>
  <c r="BE81" i="15"/>
  <c r="BD81" i="15"/>
  <c r="BC81" i="15"/>
  <c r="BF80" i="15"/>
  <c r="BE80" i="15"/>
  <c r="BD80" i="15"/>
  <c r="BC80" i="15"/>
  <c r="BF79" i="15"/>
  <c r="BE79" i="15"/>
  <c r="BD79" i="15"/>
  <c r="BC79" i="15"/>
  <c r="BF78" i="15"/>
  <c r="BE78" i="15"/>
  <c r="BD78" i="15"/>
  <c r="BC78" i="15"/>
  <c r="BF77" i="15"/>
  <c r="BE77" i="15"/>
  <c r="BD77" i="15"/>
  <c r="BC77" i="15"/>
  <c r="BF76" i="15"/>
  <c r="BE76" i="15"/>
  <c r="BD76" i="15"/>
  <c r="BC76" i="15"/>
  <c r="BF75" i="15"/>
  <c r="BE75" i="15"/>
  <c r="BD75" i="15"/>
  <c r="BC75" i="15"/>
  <c r="BF74" i="15"/>
  <c r="BE74" i="15"/>
  <c r="BD74" i="15"/>
  <c r="BC74" i="15"/>
  <c r="BF73" i="15"/>
  <c r="BE73" i="15"/>
  <c r="BD73" i="15"/>
  <c r="BC73" i="15"/>
  <c r="BF72" i="15"/>
  <c r="BE72" i="15"/>
  <c r="BD72" i="15"/>
  <c r="BC72" i="15"/>
  <c r="BF71" i="15"/>
  <c r="BE71" i="15"/>
  <c r="BD71" i="15"/>
  <c r="BC71" i="15"/>
  <c r="BF70" i="15"/>
  <c r="BE70" i="15"/>
  <c r="BD70" i="15"/>
  <c r="BC70" i="15"/>
  <c r="BF69" i="15"/>
  <c r="BE69" i="15"/>
  <c r="BD69" i="15"/>
  <c r="BC69" i="15"/>
  <c r="BF68" i="15"/>
  <c r="BE68" i="15"/>
  <c r="BD68" i="15"/>
  <c r="BC68" i="15"/>
  <c r="BF67" i="15"/>
  <c r="BE67" i="15"/>
  <c r="BD67" i="15"/>
  <c r="BC67" i="15"/>
  <c r="BF66" i="15"/>
  <c r="BE66" i="15"/>
  <c r="BD66" i="15"/>
  <c r="BC66" i="15"/>
  <c r="BF65" i="15"/>
  <c r="BE65" i="15"/>
  <c r="BD65" i="15"/>
  <c r="BC65" i="15"/>
  <c r="BF64" i="15"/>
  <c r="BE64" i="15"/>
  <c r="BD64" i="15"/>
  <c r="BC64" i="15"/>
  <c r="BF63" i="15"/>
  <c r="BE63" i="15"/>
  <c r="BD63" i="15"/>
  <c r="BC63" i="15"/>
  <c r="BF62" i="15"/>
  <c r="BE62" i="15"/>
  <c r="BD62" i="15"/>
  <c r="BC62" i="15"/>
  <c r="BF61" i="15"/>
  <c r="BE61" i="15"/>
  <c r="BD61" i="15"/>
  <c r="BC61" i="15"/>
  <c r="BF60" i="15"/>
  <c r="BE60" i="15"/>
  <c r="BD60" i="15"/>
  <c r="BC60" i="15"/>
  <c r="BF59" i="15"/>
  <c r="BE59" i="15"/>
  <c r="BD59" i="15"/>
  <c r="BC59" i="15"/>
  <c r="BF58" i="15"/>
  <c r="BE58" i="15"/>
  <c r="BD58" i="15"/>
  <c r="BC58" i="15"/>
  <c r="BF57" i="15"/>
  <c r="BE57" i="15"/>
  <c r="BD57" i="15"/>
  <c r="BC57" i="15"/>
  <c r="BF56" i="15"/>
  <c r="BE56" i="15"/>
  <c r="BD56" i="15"/>
  <c r="BC56" i="15"/>
  <c r="BF55" i="15"/>
  <c r="BE55" i="15"/>
  <c r="BD55" i="15"/>
  <c r="BC55" i="15"/>
  <c r="BF54" i="15"/>
  <c r="BE54" i="15"/>
  <c r="BD54" i="15"/>
  <c r="BC54" i="15"/>
  <c r="BF53" i="15"/>
  <c r="BE53" i="15"/>
  <c r="BD53" i="15"/>
  <c r="BC53" i="15"/>
  <c r="BF52" i="15"/>
  <c r="BE52" i="15"/>
  <c r="BD52" i="15"/>
  <c r="BC52" i="15"/>
  <c r="BF51" i="15"/>
  <c r="BE51" i="15"/>
  <c r="BD51" i="15"/>
  <c r="BC51" i="15"/>
  <c r="BF50" i="15"/>
  <c r="BE50" i="15"/>
  <c r="BD50" i="15"/>
  <c r="BC50" i="15"/>
  <c r="BF49" i="15"/>
  <c r="BE49" i="15"/>
  <c r="BD49" i="15"/>
  <c r="BC49" i="15"/>
  <c r="BF48" i="15"/>
  <c r="BE48" i="15"/>
  <c r="BD48" i="15"/>
  <c r="BC48" i="15"/>
  <c r="BF47" i="15"/>
  <c r="BE47" i="15"/>
  <c r="BD47" i="15"/>
  <c r="BC47" i="15"/>
  <c r="BF46" i="15"/>
  <c r="BE46" i="15"/>
  <c r="BD46" i="15"/>
  <c r="BC46" i="15"/>
  <c r="BF45" i="15"/>
  <c r="BE45" i="15"/>
  <c r="BD45" i="15"/>
  <c r="BC45" i="15"/>
  <c r="BF44" i="15"/>
  <c r="BE44" i="15"/>
  <c r="BD44" i="15"/>
  <c r="BC44" i="15"/>
  <c r="BF43" i="15"/>
  <c r="BE43" i="15"/>
  <c r="BD43" i="15"/>
  <c r="BC43" i="15"/>
  <c r="BF42" i="15"/>
  <c r="BE42" i="15"/>
  <c r="BD42" i="15"/>
  <c r="BC42" i="15"/>
  <c r="BF41" i="15"/>
  <c r="BE41" i="15"/>
  <c r="BD41" i="15"/>
  <c r="BC41" i="15"/>
  <c r="BF40" i="15"/>
  <c r="BE40" i="15"/>
  <c r="BD40" i="15"/>
  <c r="BC40" i="15"/>
  <c r="BF39" i="15"/>
  <c r="BE39" i="15"/>
  <c r="BD39" i="15"/>
  <c r="BC39" i="15"/>
  <c r="BF38" i="15"/>
  <c r="BE38" i="15"/>
  <c r="BD38" i="15"/>
  <c r="BC38" i="15"/>
  <c r="BF37" i="15"/>
  <c r="BE37" i="15"/>
  <c r="BD37" i="15"/>
  <c r="BC37" i="15"/>
  <c r="BF36" i="15"/>
  <c r="BE36" i="15"/>
  <c r="BD36" i="15"/>
  <c r="BC36" i="15"/>
  <c r="BF35" i="15"/>
  <c r="BE35" i="15"/>
  <c r="BD35" i="15"/>
  <c r="BC35" i="15"/>
  <c r="BF34" i="15"/>
  <c r="BE34" i="15"/>
  <c r="BD34" i="15"/>
  <c r="BC34" i="15"/>
  <c r="BF33" i="15"/>
  <c r="BE33" i="15"/>
  <c r="BD33" i="15"/>
  <c r="BC33" i="15"/>
  <c r="BF32" i="15"/>
  <c r="BE32" i="15"/>
  <c r="BD32" i="15"/>
  <c r="BC32" i="15"/>
  <c r="BF31" i="15"/>
  <c r="BE31" i="15"/>
  <c r="BD31" i="15"/>
  <c r="BC31" i="15"/>
  <c r="BF30" i="15"/>
  <c r="BE30" i="15"/>
  <c r="BD30" i="15"/>
  <c r="BC30" i="15"/>
  <c r="BF29" i="15"/>
  <c r="BE29" i="15"/>
  <c r="BD29" i="15"/>
  <c r="BC29" i="15"/>
  <c r="BF28" i="15"/>
  <c r="BE28" i="15"/>
  <c r="BD28" i="15"/>
  <c r="BC28" i="15"/>
  <c r="BF27" i="15"/>
  <c r="BE27" i="15"/>
  <c r="BD27" i="15"/>
  <c r="BC27" i="15"/>
  <c r="BF26" i="15"/>
  <c r="BE26" i="15"/>
  <c r="BD26" i="15"/>
  <c r="BC26" i="15"/>
  <c r="BF25" i="15"/>
  <c r="BE25" i="15"/>
  <c r="BD25" i="15"/>
  <c r="BC25" i="15"/>
  <c r="BF24" i="15"/>
  <c r="BE24" i="15"/>
  <c r="BD24" i="15"/>
  <c r="BC24" i="15"/>
  <c r="BF23" i="15"/>
  <c r="BE23" i="15"/>
  <c r="BD23" i="15"/>
  <c r="BC23" i="15"/>
  <c r="BF22" i="15"/>
  <c r="BE22" i="15"/>
  <c r="BD22" i="15"/>
  <c r="BC22" i="15"/>
  <c r="BF21" i="15"/>
  <c r="BE21" i="15"/>
  <c r="BD21" i="15"/>
  <c r="BC21" i="15"/>
  <c r="BF20" i="15"/>
  <c r="BE20" i="15"/>
  <c r="BD20" i="15"/>
  <c r="BC20" i="15"/>
  <c r="BF19" i="15"/>
  <c r="BE19" i="15"/>
  <c r="BD19" i="15"/>
  <c r="BC19" i="15"/>
  <c r="BF18" i="15"/>
  <c r="BE18" i="15"/>
  <c r="BD18" i="15"/>
  <c r="BC18" i="15"/>
  <c r="BF17" i="15"/>
  <c r="BE17" i="15"/>
  <c r="BD17" i="15"/>
  <c r="BC17" i="15"/>
  <c r="BF16" i="15"/>
  <c r="BE16" i="15"/>
  <c r="BD16" i="15"/>
  <c r="BC16" i="15"/>
  <c r="BF15" i="15"/>
  <c r="BE15" i="15"/>
  <c r="BD15" i="15"/>
  <c r="BC15" i="15"/>
  <c r="BF14" i="15"/>
  <c r="BE14" i="15"/>
  <c r="BD14" i="15"/>
  <c r="BC14" i="15"/>
  <c r="BF13" i="15"/>
  <c r="BE13" i="15"/>
  <c r="BD13" i="15"/>
  <c r="BC13" i="15"/>
  <c r="BF12" i="15"/>
  <c r="BE12" i="15"/>
  <c r="BD12" i="15"/>
  <c r="BC12" i="15"/>
  <c r="BF11" i="15"/>
  <c r="BE11" i="15"/>
  <c r="BD11" i="15"/>
  <c r="BC11" i="15"/>
  <c r="BF10" i="15"/>
  <c r="BE10" i="15"/>
  <c r="BD10" i="15"/>
  <c r="BC10" i="15"/>
  <c r="BF9" i="15"/>
  <c r="BE9" i="15"/>
  <c r="BD9" i="15"/>
  <c r="BC9" i="15"/>
  <c r="BF8" i="15"/>
  <c r="BE8" i="15"/>
  <c r="BD8" i="15"/>
  <c r="BC8" i="15"/>
  <c r="BF7" i="15"/>
  <c r="BE7" i="15"/>
  <c r="BD7" i="15"/>
  <c r="BC7" i="15"/>
  <c r="BF6" i="15"/>
  <c r="BE6" i="15"/>
  <c r="BD6" i="15"/>
  <c r="BC6" i="15"/>
  <c r="BF6" i="3"/>
  <c r="BK113" i="15"/>
  <c r="BJ113" i="15"/>
  <c r="BI113" i="15"/>
  <c r="BH113" i="15"/>
  <c r="BK112" i="15"/>
  <c r="BJ112" i="15"/>
  <c r="BI112" i="15"/>
  <c r="BH112" i="15"/>
  <c r="BK111" i="15"/>
  <c r="BJ111" i="15"/>
  <c r="BI111" i="15"/>
  <c r="BH111" i="15"/>
  <c r="BK110" i="15"/>
  <c r="BJ110" i="15"/>
  <c r="BI110" i="15"/>
  <c r="BH110" i="15"/>
  <c r="BK109" i="15"/>
  <c r="BJ109" i="15"/>
  <c r="BI109" i="15"/>
  <c r="BH109" i="15"/>
  <c r="BK108" i="15"/>
  <c r="BJ108" i="15"/>
  <c r="BI108" i="15"/>
  <c r="BH108" i="15"/>
  <c r="BK107" i="15"/>
  <c r="BJ107" i="15"/>
  <c r="BI107" i="15"/>
  <c r="BH107" i="15"/>
  <c r="BK106" i="15"/>
  <c r="BJ106" i="15"/>
  <c r="BI106" i="15"/>
  <c r="BH106" i="15"/>
  <c r="BK105" i="15"/>
  <c r="BJ105" i="15"/>
  <c r="BI105" i="15"/>
  <c r="BH105" i="15"/>
  <c r="BK104" i="15"/>
  <c r="BJ104" i="15"/>
  <c r="BI104" i="15"/>
  <c r="BH104" i="15"/>
  <c r="BK103" i="15"/>
  <c r="BJ103" i="15"/>
  <c r="BI103" i="15"/>
  <c r="BH103" i="15"/>
  <c r="BK102" i="15"/>
  <c r="BJ102" i="15"/>
  <c r="BI102" i="15"/>
  <c r="BH102" i="15"/>
  <c r="BK101" i="15"/>
  <c r="BJ101" i="15"/>
  <c r="BI101" i="15"/>
  <c r="BH101" i="15"/>
  <c r="BK100" i="15"/>
  <c r="BJ100" i="15"/>
  <c r="BI100" i="15"/>
  <c r="BH100" i="15"/>
  <c r="BK99" i="15"/>
  <c r="BJ99" i="15"/>
  <c r="BI99" i="15"/>
  <c r="BH99" i="15"/>
  <c r="BK98" i="15"/>
  <c r="BJ98" i="15"/>
  <c r="BI98" i="15"/>
  <c r="BH98" i="15"/>
  <c r="BK97" i="15"/>
  <c r="BJ97" i="15"/>
  <c r="BI97" i="15"/>
  <c r="BH97" i="15"/>
  <c r="BK96" i="15"/>
  <c r="BJ96" i="15"/>
  <c r="BI96" i="15"/>
  <c r="BH96" i="15"/>
  <c r="BK95" i="15"/>
  <c r="BJ95" i="15"/>
  <c r="BI95" i="15"/>
  <c r="BH95" i="15"/>
  <c r="BK94" i="15"/>
  <c r="BJ94" i="15"/>
  <c r="BI94" i="15"/>
  <c r="BH94" i="15"/>
  <c r="BK93" i="15"/>
  <c r="BJ93" i="15"/>
  <c r="BI93" i="15"/>
  <c r="BH93" i="15"/>
  <c r="BK92" i="15"/>
  <c r="BJ92" i="15"/>
  <c r="BI92" i="15"/>
  <c r="BH92" i="15"/>
  <c r="BK91" i="15"/>
  <c r="BJ91" i="15"/>
  <c r="BI91" i="15"/>
  <c r="BH91" i="15"/>
  <c r="BK90" i="15"/>
  <c r="BJ90" i="15"/>
  <c r="BI90" i="15"/>
  <c r="BH90" i="15"/>
  <c r="BK89" i="15"/>
  <c r="BJ89" i="15"/>
  <c r="BI89" i="15"/>
  <c r="BH89" i="15"/>
  <c r="BK88" i="15"/>
  <c r="BJ88" i="15"/>
  <c r="BI88" i="15"/>
  <c r="BH88" i="15"/>
  <c r="BK87" i="15"/>
  <c r="BJ87" i="15"/>
  <c r="BI87" i="15"/>
  <c r="BH87" i="15"/>
  <c r="BK86" i="15"/>
  <c r="BJ86" i="15"/>
  <c r="BI86" i="15"/>
  <c r="BH86" i="15"/>
  <c r="BK85" i="15"/>
  <c r="BJ85" i="15"/>
  <c r="BI85" i="15"/>
  <c r="BH85" i="15"/>
  <c r="BK84" i="15"/>
  <c r="BJ84" i="15"/>
  <c r="BI84" i="15"/>
  <c r="BH84" i="15"/>
  <c r="BK83" i="15"/>
  <c r="BJ83" i="15"/>
  <c r="BI83" i="15"/>
  <c r="BH83" i="15"/>
  <c r="BK82" i="15"/>
  <c r="BJ82" i="15"/>
  <c r="BI82" i="15"/>
  <c r="BH82" i="15"/>
  <c r="BK81" i="15"/>
  <c r="BJ81" i="15"/>
  <c r="BI81" i="15"/>
  <c r="BH81" i="15"/>
  <c r="BK80" i="15"/>
  <c r="BJ80" i="15"/>
  <c r="BI80" i="15"/>
  <c r="BH80" i="15"/>
  <c r="BK79" i="15"/>
  <c r="BJ79" i="15"/>
  <c r="BI79" i="15"/>
  <c r="BH79" i="15"/>
  <c r="BK78" i="15"/>
  <c r="BJ78" i="15"/>
  <c r="BI78" i="15"/>
  <c r="BH78" i="15"/>
  <c r="BK77" i="15"/>
  <c r="BJ77" i="15"/>
  <c r="BI77" i="15"/>
  <c r="BH77" i="15"/>
  <c r="BK76" i="15"/>
  <c r="BJ76" i="15"/>
  <c r="BI76" i="15"/>
  <c r="BH76" i="15"/>
  <c r="BK75" i="15"/>
  <c r="BJ75" i="15"/>
  <c r="BI75" i="15"/>
  <c r="BH75" i="15"/>
  <c r="BK74" i="15"/>
  <c r="BJ74" i="15"/>
  <c r="BI74" i="15"/>
  <c r="BH74" i="15"/>
  <c r="BK73" i="15"/>
  <c r="BJ73" i="15"/>
  <c r="BI73" i="15"/>
  <c r="BH73" i="15"/>
  <c r="BK72" i="15"/>
  <c r="BJ72" i="15"/>
  <c r="BI72" i="15"/>
  <c r="BH72" i="15"/>
  <c r="BK71" i="15"/>
  <c r="BJ71" i="15"/>
  <c r="BI71" i="15"/>
  <c r="BH71" i="15"/>
  <c r="BK70" i="15"/>
  <c r="BJ70" i="15"/>
  <c r="BI70" i="15"/>
  <c r="BH70" i="15"/>
  <c r="BK69" i="15"/>
  <c r="BJ69" i="15"/>
  <c r="BI69" i="15"/>
  <c r="BH69" i="15"/>
  <c r="BK68" i="15"/>
  <c r="BJ68" i="15"/>
  <c r="BI68" i="15"/>
  <c r="BH68" i="15"/>
  <c r="BK67" i="15"/>
  <c r="BJ67" i="15"/>
  <c r="BI67" i="15"/>
  <c r="BH67" i="15"/>
  <c r="BK66" i="15"/>
  <c r="BJ66" i="15"/>
  <c r="BI66" i="15"/>
  <c r="BH66" i="15"/>
  <c r="BK65" i="15"/>
  <c r="BJ65" i="15"/>
  <c r="BI65" i="15"/>
  <c r="BH65" i="15"/>
  <c r="BK64" i="15"/>
  <c r="BJ64" i="15"/>
  <c r="BI64" i="15"/>
  <c r="BH64" i="15"/>
  <c r="BK63" i="15"/>
  <c r="BJ63" i="15"/>
  <c r="BI63" i="15"/>
  <c r="BH63" i="15"/>
  <c r="BK62" i="15"/>
  <c r="BJ62" i="15"/>
  <c r="BI62" i="15"/>
  <c r="BH62" i="15"/>
  <c r="BK61" i="15"/>
  <c r="BJ61" i="15"/>
  <c r="BI61" i="15"/>
  <c r="BH61" i="15"/>
  <c r="BK60" i="15"/>
  <c r="BJ60" i="15"/>
  <c r="BI60" i="15"/>
  <c r="BH60" i="15"/>
  <c r="BK59" i="15"/>
  <c r="BJ59" i="15"/>
  <c r="BI59" i="15"/>
  <c r="BH59" i="15"/>
  <c r="BK58" i="15"/>
  <c r="BJ58" i="15"/>
  <c r="BI58" i="15"/>
  <c r="BH58" i="15"/>
  <c r="BK57" i="15"/>
  <c r="BJ57" i="15"/>
  <c r="BI57" i="15"/>
  <c r="BH57" i="15"/>
  <c r="BK56" i="15"/>
  <c r="BJ56" i="15"/>
  <c r="BI56" i="15"/>
  <c r="BH56" i="15"/>
  <c r="BK55" i="15"/>
  <c r="BJ55" i="15"/>
  <c r="BI55" i="15"/>
  <c r="BH55" i="15"/>
  <c r="BK54" i="15"/>
  <c r="BJ54" i="15"/>
  <c r="BI54" i="15"/>
  <c r="BH54" i="15"/>
  <c r="BK53" i="15"/>
  <c r="BJ53" i="15"/>
  <c r="BI53" i="15"/>
  <c r="BH53" i="15"/>
  <c r="BK52" i="15"/>
  <c r="BJ52" i="15"/>
  <c r="BI52" i="15"/>
  <c r="BH52" i="15"/>
  <c r="BK51" i="15"/>
  <c r="BJ51" i="15"/>
  <c r="BI51" i="15"/>
  <c r="BH51" i="15"/>
  <c r="BK50" i="15"/>
  <c r="BJ50" i="15"/>
  <c r="BI50" i="15"/>
  <c r="BH50" i="15"/>
  <c r="BK49" i="15"/>
  <c r="BJ49" i="15"/>
  <c r="BI49" i="15"/>
  <c r="BH49" i="15"/>
  <c r="BK48" i="15"/>
  <c r="BJ48" i="15"/>
  <c r="BI48" i="15"/>
  <c r="BH48" i="15"/>
  <c r="BK47" i="15"/>
  <c r="BJ47" i="15"/>
  <c r="BI47" i="15"/>
  <c r="BH47" i="15"/>
  <c r="BK46" i="15"/>
  <c r="BJ46" i="15"/>
  <c r="BI46" i="15"/>
  <c r="BH46" i="15"/>
  <c r="BK45" i="15"/>
  <c r="BJ45" i="15"/>
  <c r="BI45" i="15"/>
  <c r="BH45" i="15"/>
  <c r="BK44" i="15"/>
  <c r="BJ44" i="15"/>
  <c r="BI44" i="15"/>
  <c r="BH44" i="15"/>
  <c r="BK43" i="15"/>
  <c r="BJ43" i="15"/>
  <c r="BI43" i="15"/>
  <c r="BH43" i="15"/>
  <c r="BK42" i="15"/>
  <c r="BJ42" i="15"/>
  <c r="BI42" i="15"/>
  <c r="BH42" i="15"/>
  <c r="BK41" i="15"/>
  <c r="BJ41" i="15"/>
  <c r="BI41" i="15"/>
  <c r="BH41" i="15"/>
  <c r="BK40" i="15"/>
  <c r="BJ40" i="15"/>
  <c r="BI40" i="15"/>
  <c r="BH40" i="15"/>
  <c r="BK39" i="15"/>
  <c r="BJ39" i="15"/>
  <c r="BI39" i="15"/>
  <c r="BH39" i="15"/>
  <c r="BK38" i="15"/>
  <c r="BJ38" i="15"/>
  <c r="BI38" i="15"/>
  <c r="BH38" i="15"/>
  <c r="BK37" i="15"/>
  <c r="BJ37" i="15"/>
  <c r="BI37" i="15"/>
  <c r="BH37" i="15"/>
  <c r="BK36" i="15"/>
  <c r="BJ36" i="15"/>
  <c r="BI36" i="15"/>
  <c r="BH36" i="15"/>
  <c r="BK35" i="15"/>
  <c r="BJ35" i="15"/>
  <c r="BI35" i="15"/>
  <c r="BH35" i="15"/>
  <c r="BK34" i="15"/>
  <c r="BJ34" i="15"/>
  <c r="BI34" i="15"/>
  <c r="BH34" i="15"/>
  <c r="BK33" i="15"/>
  <c r="BJ33" i="15"/>
  <c r="BI33" i="15"/>
  <c r="BH33" i="15"/>
  <c r="BK32" i="15"/>
  <c r="BJ32" i="15"/>
  <c r="BI32" i="15"/>
  <c r="BH32" i="15"/>
  <c r="BK31" i="15"/>
  <c r="BJ31" i="15"/>
  <c r="BI31" i="15"/>
  <c r="BH31" i="15"/>
  <c r="BK30" i="15"/>
  <c r="BJ30" i="15"/>
  <c r="BI30" i="15"/>
  <c r="BH30" i="15"/>
  <c r="BK29" i="15"/>
  <c r="BJ29" i="15"/>
  <c r="BI29" i="15"/>
  <c r="BH29" i="15"/>
  <c r="BK28" i="15"/>
  <c r="BJ28" i="15"/>
  <c r="BI28" i="15"/>
  <c r="BH28" i="15"/>
  <c r="BK27" i="15"/>
  <c r="BJ27" i="15"/>
  <c r="BI27" i="15"/>
  <c r="BH27" i="15"/>
  <c r="BK26" i="15"/>
  <c r="BJ26" i="15"/>
  <c r="BI26" i="15"/>
  <c r="BH26" i="15"/>
  <c r="BK25" i="15"/>
  <c r="BJ25" i="15"/>
  <c r="BI25" i="15"/>
  <c r="BH25" i="15"/>
  <c r="BK24" i="15"/>
  <c r="BJ24" i="15"/>
  <c r="BI24" i="15"/>
  <c r="BH24" i="15"/>
  <c r="BK23" i="15"/>
  <c r="BJ23" i="15"/>
  <c r="BI23" i="15"/>
  <c r="BH23" i="15"/>
  <c r="BK22" i="15"/>
  <c r="BJ22" i="15"/>
  <c r="BI22" i="15"/>
  <c r="BH22" i="15"/>
  <c r="BK21" i="15"/>
  <c r="BJ21" i="15"/>
  <c r="BI21" i="15"/>
  <c r="BH21" i="15"/>
  <c r="BK20" i="15"/>
  <c r="BJ20" i="15"/>
  <c r="BI20" i="15"/>
  <c r="BH20" i="15"/>
  <c r="BK19" i="15"/>
  <c r="BJ19" i="15"/>
  <c r="BI19" i="15"/>
  <c r="BH19" i="15"/>
  <c r="BK18" i="15"/>
  <c r="BJ18" i="15"/>
  <c r="BI18" i="15"/>
  <c r="BH18" i="15"/>
  <c r="BK17" i="15"/>
  <c r="BJ17" i="15"/>
  <c r="BI17" i="15"/>
  <c r="BH17" i="15"/>
  <c r="BK16" i="15"/>
  <c r="BJ16" i="15"/>
  <c r="BI16" i="15"/>
  <c r="BH16" i="15"/>
  <c r="BK15" i="15"/>
  <c r="BJ15" i="15"/>
  <c r="BI15" i="15"/>
  <c r="BH15" i="15"/>
  <c r="BK14" i="15"/>
  <c r="BJ14" i="15"/>
  <c r="BI14" i="15"/>
  <c r="BH14" i="15"/>
  <c r="BK13" i="15"/>
  <c r="BJ13" i="15"/>
  <c r="BI13" i="15"/>
  <c r="BH13" i="15"/>
  <c r="BK12" i="15"/>
  <c r="BJ12" i="15"/>
  <c r="BI12" i="15"/>
  <c r="BH12" i="15"/>
  <c r="BK11" i="15"/>
  <c r="BJ11" i="15"/>
  <c r="BI11" i="15"/>
  <c r="BH11" i="15"/>
  <c r="BK10" i="15"/>
  <c r="BJ10" i="15"/>
  <c r="BI10" i="15"/>
  <c r="BH10" i="15"/>
  <c r="BK9" i="15"/>
  <c r="BJ9" i="15"/>
  <c r="BI9" i="15"/>
  <c r="BH9" i="15"/>
  <c r="BK8" i="15"/>
  <c r="BJ8" i="15"/>
  <c r="BI8" i="15"/>
  <c r="BH8" i="15"/>
  <c r="BK7" i="15"/>
  <c r="BJ7" i="15"/>
  <c r="BI7" i="15"/>
  <c r="BH7" i="15"/>
  <c r="BJ6" i="15"/>
  <c r="BI6" i="15"/>
  <c r="BH6" i="15"/>
  <c r="BK6" i="15"/>
  <c r="BK6" i="3"/>
  <c r="BR113" i="15"/>
  <c r="BQ113" i="15"/>
  <c r="BR112" i="15"/>
  <c r="BQ112" i="15"/>
  <c r="BR111" i="15"/>
  <c r="BQ111" i="15"/>
  <c r="BR110" i="15"/>
  <c r="BQ110" i="15"/>
  <c r="BR109" i="15"/>
  <c r="BQ109" i="15"/>
  <c r="BR108" i="15"/>
  <c r="BQ108" i="15"/>
  <c r="BR107" i="15"/>
  <c r="BQ107" i="15"/>
  <c r="BR106" i="15"/>
  <c r="BQ106" i="15"/>
  <c r="BR105" i="15"/>
  <c r="BQ105" i="15"/>
  <c r="BR104" i="15"/>
  <c r="BQ104" i="15"/>
  <c r="BR103" i="15"/>
  <c r="BQ103" i="15"/>
  <c r="BR102" i="15"/>
  <c r="BQ102" i="15"/>
  <c r="BR101" i="15"/>
  <c r="BQ101" i="15"/>
  <c r="BR100" i="15"/>
  <c r="BQ100" i="15"/>
  <c r="BR99" i="15"/>
  <c r="BQ99" i="15"/>
  <c r="BR98" i="15"/>
  <c r="BQ98" i="15"/>
  <c r="BR97" i="15"/>
  <c r="BQ97" i="15"/>
  <c r="BR96" i="15"/>
  <c r="BQ96" i="15"/>
  <c r="BR95" i="15"/>
  <c r="BQ95" i="15"/>
  <c r="BR94" i="15"/>
  <c r="BQ94" i="15"/>
  <c r="BR93" i="15"/>
  <c r="BQ93" i="15"/>
  <c r="BR92" i="15"/>
  <c r="BQ92" i="15"/>
  <c r="BR91" i="15"/>
  <c r="BQ91" i="15"/>
  <c r="BR90" i="15"/>
  <c r="BQ90" i="15"/>
  <c r="BR89" i="15"/>
  <c r="BQ89" i="15"/>
  <c r="BR88" i="15"/>
  <c r="BQ88" i="15"/>
  <c r="BR87" i="15"/>
  <c r="BQ87" i="15"/>
  <c r="BR86" i="15"/>
  <c r="BQ86" i="15"/>
  <c r="BR85" i="15"/>
  <c r="BQ85" i="15"/>
  <c r="BR84" i="15"/>
  <c r="BQ84" i="15"/>
  <c r="BR83" i="15"/>
  <c r="BQ83" i="15"/>
  <c r="BR82" i="15"/>
  <c r="BQ82" i="15"/>
  <c r="BR81" i="15"/>
  <c r="BQ81" i="15"/>
  <c r="BR80" i="15"/>
  <c r="BQ80" i="15"/>
  <c r="BR79" i="15"/>
  <c r="BQ79" i="15"/>
  <c r="BR78" i="15"/>
  <c r="BQ78" i="15"/>
  <c r="BR77" i="15"/>
  <c r="BQ77" i="15"/>
  <c r="BR76" i="15"/>
  <c r="BQ76" i="15"/>
  <c r="BR75" i="15"/>
  <c r="BQ75" i="15"/>
  <c r="BR74" i="15"/>
  <c r="BQ74" i="15"/>
  <c r="BR73" i="15"/>
  <c r="BQ73" i="15"/>
  <c r="BR72" i="15"/>
  <c r="BQ72" i="15"/>
  <c r="BR71" i="15"/>
  <c r="BQ71" i="15"/>
  <c r="BR70" i="15"/>
  <c r="BQ70" i="15"/>
  <c r="BR69" i="15"/>
  <c r="BQ69" i="15"/>
  <c r="BR68" i="15"/>
  <c r="BQ68" i="15"/>
  <c r="BR67" i="15"/>
  <c r="BQ67" i="15"/>
  <c r="BR66" i="15"/>
  <c r="BQ66" i="15"/>
  <c r="BR65" i="15"/>
  <c r="BQ65" i="15"/>
  <c r="BR64" i="15"/>
  <c r="BQ64" i="15"/>
  <c r="BR63" i="15"/>
  <c r="BQ63" i="15"/>
  <c r="BR62" i="15"/>
  <c r="BQ62" i="15"/>
  <c r="BR61" i="15"/>
  <c r="BQ61" i="15"/>
  <c r="BR60" i="15"/>
  <c r="BQ60" i="15"/>
  <c r="BR59" i="15"/>
  <c r="BR58" i="15"/>
  <c r="BR57" i="15"/>
  <c r="BR56" i="15"/>
  <c r="BR55" i="15"/>
  <c r="BR54" i="15"/>
  <c r="BR53" i="15"/>
  <c r="BR52" i="15"/>
  <c r="BR51" i="15"/>
  <c r="BR50" i="15"/>
  <c r="BR49" i="15"/>
  <c r="BR48" i="15"/>
  <c r="BR47" i="15"/>
  <c r="BR46" i="15"/>
  <c r="BR45" i="15"/>
  <c r="BR44" i="15"/>
  <c r="BR43" i="15"/>
  <c r="BR42" i="15"/>
  <c r="BR41" i="15"/>
  <c r="BR40" i="15"/>
  <c r="BR39" i="15"/>
  <c r="BR38" i="15"/>
  <c r="BR37" i="15"/>
  <c r="BR36" i="15"/>
  <c r="BR35" i="15"/>
  <c r="BR34" i="15"/>
  <c r="BR33" i="15"/>
  <c r="BR32" i="15"/>
  <c r="BR31" i="15"/>
  <c r="BR30" i="15"/>
  <c r="BR29" i="15"/>
  <c r="BR28" i="15"/>
  <c r="BR27" i="15"/>
  <c r="BR26" i="15"/>
  <c r="BR25" i="15"/>
  <c r="BR24" i="15"/>
  <c r="BR23" i="15"/>
  <c r="BR22" i="15"/>
  <c r="BR21" i="15"/>
  <c r="BR20" i="15"/>
  <c r="BR19" i="15"/>
  <c r="BR18" i="15"/>
  <c r="BR17" i="15"/>
  <c r="BR16" i="15"/>
  <c r="BR15" i="15"/>
  <c r="BR14" i="15"/>
  <c r="BR13" i="15"/>
  <c r="BR12" i="15"/>
  <c r="BR11" i="15"/>
  <c r="BR10" i="15"/>
  <c r="BR9" i="15"/>
  <c r="BR8" i="15"/>
  <c r="BR7" i="15"/>
  <c r="BR6" i="15"/>
  <c r="BQ59" i="15"/>
  <c r="BQ58" i="15"/>
  <c r="BQ57" i="15"/>
  <c r="BQ56" i="15"/>
  <c r="BQ55" i="15"/>
  <c r="BQ54" i="15"/>
  <c r="BQ53" i="15"/>
  <c r="BQ52" i="15"/>
  <c r="BQ51" i="15"/>
  <c r="BQ50" i="15"/>
  <c r="BQ49" i="15"/>
  <c r="BQ48" i="15"/>
  <c r="BQ47" i="15"/>
  <c r="BQ46" i="15"/>
  <c r="BQ45" i="15"/>
  <c r="BQ44" i="15"/>
  <c r="BQ43" i="15"/>
  <c r="BQ42" i="15"/>
  <c r="BQ41" i="15"/>
  <c r="BQ40" i="15"/>
  <c r="BQ39" i="15"/>
  <c r="BQ38" i="15"/>
  <c r="BQ37" i="15"/>
  <c r="BQ36" i="15"/>
  <c r="BQ35" i="15"/>
  <c r="BQ34" i="15"/>
  <c r="BQ33" i="15"/>
  <c r="BQ32" i="15"/>
  <c r="BQ31" i="15"/>
  <c r="BQ30" i="15"/>
  <c r="BQ29" i="15"/>
  <c r="BQ28" i="15"/>
  <c r="BQ27" i="15"/>
  <c r="BQ26" i="15"/>
  <c r="BQ25" i="15"/>
  <c r="BQ24" i="15"/>
  <c r="BQ23" i="15"/>
  <c r="BQ22" i="15"/>
  <c r="BQ21" i="15"/>
  <c r="BQ20" i="15"/>
  <c r="BQ19" i="15"/>
  <c r="BQ18" i="15"/>
  <c r="BQ17" i="15"/>
  <c r="BQ16" i="15"/>
  <c r="BQ15" i="15"/>
  <c r="BQ14" i="15"/>
  <c r="BQ13" i="15"/>
  <c r="BQ12" i="15"/>
  <c r="BQ11" i="15"/>
  <c r="BQ10" i="15"/>
  <c r="BQ9" i="15"/>
  <c r="BQ8" i="15"/>
  <c r="BQ7" i="15"/>
  <c r="BQ6" i="15"/>
  <c r="BK60" i="3"/>
  <c r="BR59" i="3"/>
  <c r="BR58" i="3"/>
  <c r="BR57" i="3"/>
  <c r="BR56" i="3"/>
  <c r="BR55" i="3"/>
  <c r="BR54" i="3"/>
  <c r="BR53" i="3"/>
  <c r="BR52" i="3"/>
  <c r="BR51" i="3"/>
  <c r="BR50" i="3"/>
  <c r="BR49" i="3"/>
  <c r="BR48" i="3"/>
  <c r="BR47" i="3"/>
  <c r="BR46" i="3"/>
  <c r="BR45" i="3"/>
  <c r="BR44" i="3"/>
  <c r="BR43" i="3"/>
  <c r="BR42" i="3"/>
  <c r="BR41" i="3"/>
  <c r="BR40" i="3"/>
  <c r="BR39" i="3"/>
  <c r="BR38" i="3"/>
  <c r="BR37" i="3"/>
  <c r="BR36" i="3"/>
  <c r="BR35" i="3"/>
  <c r="BR34" i="3"/>
  <c r="BR33" i="3"/>
  <c r="BR32" i="3"/>
  <c r="BR31" i="3"/>
  <c r="BR30" i="3"/>
  <c r="BR29" i="3"/>
  <c r="BR28" i="3"/>
  <c r="BR27" i="3"/>
  <c r="BR26" i="3"/>
  <c r="BR25" i="3"/>
  <c r="BR24" i="3"/>
  <c r="BR23" i="3"/>
  <c r="BR22" i="3"/>
  <c r="BR21" i="3"/>
  <c r="BR20" i="3"/>
  <c r="BR19" i="3"/>
  <c r="BR18" i="3"/>
  <c r="BR17" i="3"/>
  <c r="BR16" i="3"/>
  <c r="BR15" i="3"/>
  <c r="BR14" i="3"/>
  <c r="BR13" i="3"/>
  <c r="BR12" i="3"/>
  <c r="BR11" i="3"/>
  <c r="BR10" i="3"/>
  <c r="BR9" i="3"/>
  <c r="BR8" i="3"/>
  <c r="BR7" i="3"/>
  <c r="BR6" i="3"/>
  <c r="BQ59" i="3"/>
  <c r="BQ58" i="3"/>
  <c r="BQ57" i="3"/>
  <c r="BQ56" i="3"/>
  <c r="BQ55" i="3"/>
  <c r="BQ54" i="3"/>
  <c r="BQ53" i="3"/>
  <c r="BQ52" i="3"/>
  <c r="BQ51" i="3"/>
  <c r="BQ50" i="3"/>
  <c r="BQ49" i="3"/>
  <c r="BQ48" i="3"/>
  <c r="BQ47" i="3"/>
  <c r="BQ46" i="3"/>
  <c r="BQ45" i="3"/>
  <c r="BQ44" i="3"/>
  <c r="BQ43" i="3"/>
  <c r="BQ42" i="3"/>
  <c r="BQ41" i="3"/>
  <c r="BQ40" i="3"/>
  <c r="BQ39" i="3"/>
  <c r="BQ38" i="3"/>
  <c r="BQ37" i="3"/>
  <c r="BQ36" i="3"/>
  <c r="BQ35" i="3"/>
  <c r="BQ34" i="3"/>
  <c r="BQ33" i="3"/>
  <c r="BQ32" i="3"/>
  <c r="BQ31" i="3"/>
  <c r="BQ30" i="3"/>
  <c r="BQ29" i="3"/>
  <c r="BQ28" i="3"/>
  <c r="BQ27" i="3"/>
  <c r="BQ26" i="3"/>
  <c r="BQ25" i="3"/>
  <c r="BQ24" i="3"/>
  <c r="BQ23" i="3"/>
  <c r="BQ22" i="3"/>
  <c r="BQ21" i="3"/>
  <c r="BQ20" i="3"/>
  <c r="BQ19" i="3"/>
  <c r="BQ18" i="3"/>
  <c r="BQ17" i="3"/>
  <c r="BQ16" i="3"/>
  <c r="BQ15" i="3"/>
  <c r="BQ14" i="3"/>
  <c r="BQ13" i="3"/>
  <c r="BQ12" i="3"/>
  <c r="BQ11" i="3"/>
  <c r="BQ10" i="3"/>
  <c r="BQ9" i="3"/>
  <c r="BQ8" i="3"/>
  <c r="BQ7" i="3"/>
  <c r="BQ6" i="3"/>
  <c r="D2" i="24"/>
  <c r="C95" i="25"/>
  <c r="C94" i="25"/>
  <c r="C93" i="25"/>
  <c r="C92" i="25"/>
  <c r="C91" i="25"/>
  <c r="C90" i="25"/>
  <c r="C89" i="25"/>
  <c r="C88" i="25"/>
  <c r="C87" i="25"/>
  <c r="C86" i="25"/>
  <c r="C85" i="25"/>
  <c r="C84" i="25"/>
  <c r="C83" i="25"/>
  <c r="C82" i="25"/>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6" i="25"/>
  <c r="C5" i="25"/>
  <c r="C4" i="25"/>
  <c r="C3" i="25"/>
  <c r="C2" i="25"/>
  <c r="C1" i="25"/>
  <c r="AA2" i="14" l="1"/>
  <c r="AD3297" i="6"/>
  <c r="AC3297" i="6"/>
  <c r="AA3297" i="6"/>
  <c r="Z3297" i="6"/>
  <c r="Y3297" i="6"/>
  <c r="X3297" i="6"/>
  <c r="W3297" i="6"/>
  <c r="U3297" i="6"/>
  <c r="T3297" i="6"/>
  <c r="R3297" i="6"/>
  <c r="S3297" i="6" s="1"/>
  <c r="AD3296" i="6"/>
  <c r="AC3296" i="6"/>
  <c r="AA3296" i="6"/>
  <c r="Z3296" i="6"/>
  <c r="Y3296" i="6"/>
  <c r="X3296" i="6"/>
  <c r="W3296" i="6"/>
  <c r="U3296" i="6"/>
  <c r="T3296" i="6"/>
  <c r="R3296" i="6"/>
  <c r="S3296" i="6" s="1"/>
  <c r="AD3295" i="6"/>
  <c r="AC3295" i="6"/>
  <c r="AA3295" i="6"/>
  <c r="Z3295" i="6"/>
  <c r="Y3295" i="6"/>
  <c r="X3295" i="6"/>
  <c r="W3295" i="6"/>
  <c r="U3295" i="6"/>
  <c r="T3295" i="6"/>
  <c r="R3295" i="6"/>
  <c r="S3295" i="6" s="1"/>
  <c r="AD3294" i="6"/>
  <c r="AC3294" i="6"/>
  <c r="AA3294" i="6"/>
  <c r="Z3294" i="6"/>
  <c r="Y3294" i="6"/>
  <c r="X3294" i="6"/>
  <c r="W3294" i="6"/>
  <c r="U3294" i="6"/>
  <c r="T3294" i="6"/>
  <c r="R3294" i="6"/>
  <c r="S3294" i="6" s="1"/>
  <c r="AD3293" i="6"/>
  <c r="AC3293" i="6"/>
  <c r="AA3293" i="6"/>
  <c r="Z3293" i="6"/>
  <c r="Y3293" i="6"/>
  <c r="X3293" i="6"/>
  <c r="W3293" i="6"/>
  <c r="U3293" i="6"/>
  <c r="T3293" i="6"/>
  <c r="R3293" i="6"/>
  <c r="S3293" i="6" s="1"/>
  <c r="AD3292" i="6"/>
  <c r="AC3292" i="6"/>
  <c r="AA3292" i="6"/>
  <c r="Z3292" i="6"/>
  <c r="Y3292" i="6"/>
  <c r="X3292" i="6"/>
  <c r="W3292" i="6"/>
  <c r="U3292" i="6"/>
  <c r="T3292" i="6"/>
  <c r="R3292" i="6"/>
  <c r="S3292" i="6" s="1"/>
  <c r="AD3291" i="6"/>
  <c r="AC3291" i="6"/>
  <c r="AA3291" i="6"/>
  <c r="Z3291" i="6"/>
  <c r="Y3291" i="6"/>
  <c r="X3291" i="6"/>
  <c r="W3291" i="6"/>
  <c r="U3291" i="6"/>
  <c r="T3291" i="6"/>
  <c r="R3291" i="6"/>
  <c r="S3291" i="6" s="1"/>
  <c r="AD3290" i="6"/>
  <c r="AC3290" i="6"/>
  <c r="AA3290" i="6"/>
  <c r="Z3290" i="6"/>
  <c r="Y3290" i="6"/>
  <c r="X3290" i="6"/>
  <c r="W3290" i="6"/>
  <c r="U3290" i="6"/>
  <c r="T3290" i="6"/>
  <c r="R3290" i="6"/>
  <c r="S3290" i="6" s="1"/>
  <c r="AD3289" i="6"/>
  <c r="AC3289" i="6"/>
  <c r="AA3289" i="6"/>
  <c r="Z3289" i="6"/>
  <c r="Y3289" i="6"/>
  <c r="X3289" i="6"/>
  <c r="W3289" i="6"/>
  <c r="U3289" i="6"/>
  <c r="T3289" i="6"/>
  <c r="R3289" i="6"/>
  <c r="S3289" i="6" s="1"/>
  <c r="AD3288" i="6"/>
  <c r="AC3288" i="6"/>
  <c r="AA3288" i="6"/>
  <c r="Z3288" i="6"/>
  <c r="Y3288" i="6"/>
  <c r="X3288" i="6"/>
  <c r="W3288" i="6"/>
  <c r="U3288" i="6"/>
  <c r="T3288" i="6"/>
  <c r="R3288" i="6"/>
  <c r="S3288" i="6" s="1"/>
  <c r="AD3287" i="6"/>
  <c r="AC3287" i="6"/>
  <c r="AA3287" i="6"/>
  <c r="Z3287" i="6"/>
  <c r="Y3287" i="6"/>
  <c r="X3287" i="6"/>
  <c r="W3287" i="6"/>
  <c r="U3287" i="6"/>
  <c r="T3287" i="6"/>
  <c r="R3287" i="6"/>
  <c r="S3287" i="6" s="1"/>
  <c r="AD3286" i="6"/>
  <c r="AC3286" i="6"/>
  <c r="AA3286" i="6"/>
  <c r="Z3286" i="6"/>
  <c r="Y3286" i="6"/>
  <c r="X3286" i="6"/>
  <c r="W3286" i="6"/>
  <c r="U3286" i="6"/>
  <c r="T3286" i="6"/>
  <c r="R3286" i="6"/>
  <c r="S3286" i="6" s="1"/>
  <c r="AD3285" i="6"/>
  <c r="AC3285" i="6"/>
  <c r="AA3285" i="6"/>
  <c r="Z3285" i="6"/>
  <c r="Y3285" i="6"/>
  <c r="X3285" i="6"/>
  <c r="W3285" i="6"/>
  <c r="U3285" i="6"/>
  <c r="T3285" i="6"/>
  <c r="R3285" i="6"/>
  <c r="S3285" i="6" s="1"/>
  <c r="AD3284" i="6"/>
  <c r="AC3284" i="6"/>
  <c r="AA3284" i="6"/>
  <c r="Z3284" i="6"/>
  <c r="Y3284" i="6"/>
  <c r="X3284" i="6"/>
  <c r="W3284" i="6"/>
  <c r="U3284" i="6"/>
  <c r="T3284" i="6"/>
  <c r="R3284" i="6"/>
  <c r="S3284" i="6" s="1"/>
  <c r="AD3283" i="6"/>
  <c r="AC3283" i="6"/>
  <c r="AA3283" i="6"/>
  <c r="Z3283" i="6"/>
  <c r="Y3283" i="6"/>
  <c r="X3283" i="6"/>
  <c r="W3283" i="6"/>
  <c r="U3283" i="6"/>
  <c r="T3283" i="6"/>
  <c r="R3283" i="6"/>
  <c r="S3283" i="6" s="1"/>
  <c r="AD3282" i="6"/>
  <c r="AC3282" i="6"/>
  <c r="AA3282" i="6"/>
  <c r="Z3282" i="6"/>
  <c r="Y3282" i="6"/>
  <c r="X3282" i="6"/>
  <c r="W3282" i="6"/>
  <c r="U3282" i="6"/>
  <c r="T3282" i="6"/>
  <c r="R3282" i="6"/>
  <c r="S3282" i="6" s="1"/>
  <c r="AD3281" i="6"/>
  <c r="AC3281" i="6"/>
  <c r="AA3281" i="6"/>
  <c r="Z3281" i="6"/>
  <c r="Y3281" i="6"/>
  <c r="X3281" i="6"/>
  <c r="W3281" i="6"/>
  <c r="U3281" i="6"/>
  <c r="T3281" i="6"/>
  <c r="R3281" i="6"/>
  <c r="S3281" i="6" s="1"/>
  <c r="AD3280" i="6"/>
  <c r="AC3280" i="6"/>
  <c r="AA3280" i="6"/>
  <c r="Z3280" i="6"/>
  <c r="Y3280" i="6"/>
  <c r="X3280" i="6"/>
  <c r="W3280" i="6"/>
  <c r="U3280" i="6"/>
  <c r="T3280" i="6"/>
  <c r="R3280" i="6"/>
  <c r="S3280" i="6" s="1"/>
  <c r="AD3279" i="6"/>
  <c r="AC3279" i="6"/>
  <c r="AA3279" i="6"/>
  <c r="Z3279" i="6"/>
  <c r="Y3279" i="6"/>
  <c r="X3279" i="6"/>
  <c r="W3279" i="6"/>
  <c r="U3279" i="6"/>
  <c r="T3279" i="6"/>
  <c r="R3279" i="6"/>
  <c r="S3279" i="6" s="1"/>
  <c r="AD3278" i="6"/>
  <c r="AC3278" i="6"/>
  <c r="AA3278" i="6"/>
  <c r="Z3278" i="6"/>
  <c r="Y3278" i="6"/>
  <c r="X3278" i="6"/>
  <c r="W3278" i="6"/>
  <c r="U3278" i="6"/>
  <c r="T3278" i="6"/>
  <c r="R3278" i="6"/>
  <c r="S3278" i="6" s="1"/>
  <c r="AD3277" i="6"/>
  <c r="AC3277" i="6"/>
  <c r="AA3277" i="6"/>
  <c r="Z3277" i="6"/>
  <c r="Y3277" i="6"/>
  <c r="X3277" i="6"/>
  <c r="W3277" i="6"/>
  <c r="U3277" i="6"/>
  <c r="T3277" i="6"/>
  <c r="R3277" i="6"/>
  <c r="S3277" i="6" s="1"/>
  <c r="AD3276" i="6"/>
  <c r="AC3276" i="6"/>
  <c r="AA3276" i="6"/>
  <c r="Z3276" i="6"/>
  <c r="Y3276" i="6"/>
  <c r="X3276" i="6"/>
  <c r="W3276" i="6"/>
  <c r="U3276" i="6"/>
  <c r="T3276" i="6"/>
  <c r="R3276" i="6"/>
  <c r="S3276" i="6" s="1"/>
  <c r="AD3275" i="6"/>
  <c r="AC3275" i="6"/>
  <c r="AA3275" i="6"/>
  <c r="Z3275" i="6"/>
  <c r="Y3275" i="6"/>
  <c r="X3275" i="6"/>
  <c r="W3275" i="6"/>
  <c r="U3275" i="6"/>
  <c r="T3275" i="6"/>
  <c r="R3275" i="6"/>
  <c r="S3275" i="6" s="1"/>
  <c r="AD3274" i="6"/>
  <c r="AC3274" i="6"/>
  <c r="AA3274" i="6"/>
  <c r="Z3274" i="6"/>
  <c r="Y3274" i="6"/>
  <c r="X3274" i="6"/>
  <c r="W3274" i="6"/>
  <c r="U3274" i="6"/>
  <c r="T3274" i="6"/>
  <c r="R3274" i="6"/>
  <c r="S3274" i="6" s="1"/>
  <c r="AD3273" i="6"/>
  <c r="AC3273" i="6"/>
  <c r="AA3273" i="6"/>
  <c r="Z3273" i="6"/>
  <c r="Y3273" i="6"/>
  <c r="X3273" i="6"/>
  <c r="W3273" i="6"/>
  <c r="U3273" i="6"/>
  <c r="T3273" i="6"/>
  <c r="R3273" i="6"/>
  <c r="S3273" i="6" s="1"/>
  <c r="AD3272" i="6"/>
  <c r="AC3272" i="6"/>
  <c r="AA3272" i="6"/>
  <c r="Z3272" i="6"/>
  <c r="Y3272" i="6"/>
  <c r="X3272" i="6"/>
  <c r="W3272" i="6"/>
  <c r="U3272" i="6"/>
  <c r="T3272" i="6"/>
  <c r="R3272" i="6"/>
  <c r="S3272" i="6" s="1"/>
  <c r="AD3271" i="6"/>
  <c r="AC3271" i="6"/>
  <c r="AA3271" i="6"/>
  <c r="Z3271" i="6"/>
  <c r="Y3271" i="6"/>
  <c r="X3271" i="6"/>
  <c r="W3271" i="6"/>
  <c r="U3271" i="6"/>
  <c r="T3271" i="6"/>
  <c r="R3271" i="6"/>
  <c r="S3271" i="6" s="1"/>
  <c r="AD3270" i="6"/>
  <c r="AC3270" i="6"/>
  <c r="AA3270" i="6"/>
  <c r="Z3270" i="6"/>
  <c r="Y3270" i="6"/>
  <c r="X3270" i="6"/>
  <c r="W3270" i="6"/>
  <c r="U3270" i="6"/>
  <c r="T3270" i="6"/>
  <c r="R3270" i="6"/>
  <c r="S3270" i="6" s="1"/>
  <c r="AD3269" i="6"/>
  <c r="AC3269" i="6"/>
  <c r="AA3269" i="6"/>
  <c r="Z3269" i="6"/>
  <c r="Y3269" i="6"/>
  <c r="X3269" i="6"/>
  <c r="W3269" i="6"/>
  <c r="U3269" i="6"/>
  <c r="T3269" i="6"/>
  <c r="R3269" i="6"/>
  <c r="S3269" i="6" s="1"/>
  <c r="AD3268" i="6"/>
  <c r="AC3268" i="6"/>
  <c r="AA3268" i="6"/>
  <c r="Z3268" i="6"/>
  <c r="Y3268" i="6"/>
  <c r="X3268" i="6"/>
  <c r="W3268" i="6"/>
  <c r="U3268" i="6"/>
  <c r="T3268" i="6"/>
  <c r="R3268" i="6"/>
  <c r="S3268" i="6" s="1"/>
  <c r="AD3267" i="6"/>
  <c r="AC3267" i="6"/>
  <c r="AA3267" i="6"/>
  <c r="Z3267" i="6"/>
  <c r="Y3267" i="6"/>
  <c r="X3267" i="6"/>
  <c r="W3267" i="6"/>
  <c r="U3267" i="6"/>
  <c r="T3267" i="6"/>
  <c r="R3267" i="6"/>
  <c r="S3267" i="6" s="1"/>
  <c r="AD3266" i="6"/>
  <c r="AC3266" i="6"/>
  <c r="AA3266" i="6"/>
  <c r="Z3266" i="6"/>
  <c r="Y3266" i="6"/>
  <c r="X3266" i="6"/>
  <c r="W3266" i="6"/>
  <c r="U3266" i="6"/>
  <c r="T3266" i="6"/>
  <c r="R3266" i="6"/>
  <c r="S3266" i="6" s="1"/>
  <c r="AD3265" i="6"/>
  <c r="AC3265" i="6"/>
  <c r="AB3265" i="6"/>
  <c r="AA3265" i="6"/>
  <c r="Z3265" i="6"/>
  <c r="Y3265" i="6"/>
  <c r="X3265" i="6"/>
  <c r="W3265" i="6"/>
  <c r="U3265" i="6"/>
  <c r="T3265" i="6"/>
  <c r="R3265" i="6"/>
  <c r="S3265" i="6" s="1"/>
  <c r="AD3264" i="6"/>
  <c r="AC3264" i="6"/>
  <c r="AB3264" i="6"/>
  <c r="AA3264" i="6"/>
  <c r="Z3264" i="6"/>
  <c r="Y3264" i="6"/>
  <c r="X3264" i="6"/>
  <c r="W3264" i="6"/>
  <c r="U3264" i="6"/>
  <c r="T3264" i="6"/>
  <c r="R3264" i="6"/>
  <c r="S3264" i="6" s="1"/>
  <c r="AD3263" i="6"/>
  <c r="AC3263" i="6"/>
  <c r="AB3263" i="6"/>
  <c r="AA3263" i="6"/>
  <c r="Z3263" i="6"/>
  <c r="Y3263" i="6"/>
  <c r="X3263" i="6"/>
  <c r="W3263" i="6"/>
  <c r="U3263" i="6"/>
  <c r="T3263" i="6"/>
  <c r="R3263" i="6"/>
  <c r="S3263" i="6" s="1"/>
  <c r="AD3262" i="6"/>
  <c r="AC3262" i="6"/>
  <c r="AB3262" i="6"/>
  <c r="AA3262" i="6"/>
  <c r="Z3262" i="6"/>
  <c r="Y3262" i="6"/>
  <c r="X3262" i="6"/>
  <c r="W3262" i="6"/>
  <c r="U3262" i="6"/>
  <c r="T3262" i="6"/>
  <c r="R3262" i="6"/>
  <c r="S3262" i="6" s="1"/>
  <c r="AD3261" i="6"/>
  <c r="AC3261" i="6"/>
  <c r="AB3261" i="6"/>
  <c r="AA3261" i="6"/>
  <c r="Z3261" i="6"/>
  <c r="Y3261" i="6"/>
  <c r="X3261" i="6"/>
  <c r="W3261" i="6"/>
  <c r="U3261" i="6"/>
  <c r="T3261" i="6"/>
  <c r="R3261" i="6"/>
  <c r="S3261" i="6" s="1"/>
  <c r="AD3260" i="6"/>
  <c r="AC3260" i="6"/>
  <c r="AB3260" i="6"/>
  <c r="AA3260" i="6"/>
  <c r="Z3260" i="6"/>
  <c r="Y3260" i="6"/>
  <c r="X3260" i="6"/>
  <c r="W3260" i="6"/>
  <c r="U3260" i="6"/>
  <c r="T3260" i="6"/>
  <c r="R3260" i="6"/>
  <c r="S3260" i="6" s="1"/>
  <c r="AD3259" i="6"/>
  <c r="AC3259" i="6"/>
  <c r="AB3259" i="6"/>
  <c r="AA3259" i="6"/>
  <c r="Z3259" i="6"/>
  <c r="Y3259" i="6"/>
  <c r="X3259" i="6"/>
  <c r="W3259" i="6"/>
  <c r="U3259" i="6"/>
  <c r="T3259" i="6"/>
  <c r="R3259" i="6"/>
  <c r="S3259" i="6" s="1"/>
  <c r="AD3258" i="6"/>
  <c r="AC3258" i="6"/>
  <c r="AB3258" i="6"/>
  <c r="AA3258" i="6"/>
  <c r="Z3258" i="6"/>
  <c r="Y3258" i="6"/>
  <c r="X3258" i="6"/>
  <c r="W3258" i="6"/>
  <c r="U3258" i="6"/>
  <c r="T3258" i="6"/>
  <c r="R3258" i="6"/>
  <c r="S3258" i="6" s="1"/>
  <c r="AD3257" i="6"/>
  <c r="AC3257" i="6"/>
  <c r="AB3257" i="6"/>
  <c r="AA3257" i="6"/>
  <c r="Z3257" i="6"/>
  <c r="Y3257" i="6"/>
  <c r="X3257" i="6"/>
  <c r="W3257" i="6"/>
  <c r="U3257" i="6"/>
  <c r="T3257" i="6"/>
  <c r="R3257" i="6"/>
  <c r="S3257" i="6" s="1"/>
  <c r="AD3256" i="6"/>
  <c r="AC3256" i="6"/>
  <c r="AB3256" i="6"/>
  <c r="AA3256" i="6"/>
  <c r="Z3256" i="6"/>
  <c r="Y3256" i="6"/>
  <c r="X3256" i="6"/>
  <c r="W3256" i="6"/>
  <c r="U3256" i="6"/>
  <c r="T3256" i="6"/>
  <c r="R3256" i="6"/>
  <c r="S3256" i="6" s="1"/>
  <c r="AD3255" i="6"/>
  <c r="AC3255" i="6"/>
  <c r="AB3255" i="6"/>
  <c r="AA3255" i="6"/>
  <c r="Z3255" i="6"/>
  <c r="Y3255" i="6"/>
  <c r="X3255" i="6"/>
  <c r="W3255" i="6"/>
  <c r="U3255" i="6"/>
  <c r="T3255" i="6"/>
  <c r="R3255" i="6"/>
  <c r="S3255" i="6" s="1"/>
  <c r="AD3254" i="6"/>
  <c r="AC3254" i="6"/>
  <c r="AB3254" i="6"/>
  <c r="AA3254" i="6"/>
  <c r="Z3254" i="6"/>
  <c r="Y3254" i="6"/>
  <c r="X3254" i="6"/>
  <c r="W3254" i="6"/>
  <c r="U3254" i="6"/>
  <c r="T3254" i="6"/>
  <c r="R3254" i="6"/>
  <c r="S3254" i="6" s="1"/>
  <c r="AD3253" i="6"/>
  <c r="AC3253" i="6"/>
  <c r="AB3253" i="6"/>
  <c r="AA3253" i="6"/>
  <c r="Z3253" i="6"/>
  <c r="Y3253" i="6"/>
  <c r="X3253" i="6"/>
  <c r="W3253" i="6"/>
  <c r="U3253" i="6"/>
  <c r="T3253" i="6"/>
  <c r="R3253" i="6"/>
  <c r="S3253" i="6" s="1"/>
  <c r="AD3252" i="6"/>
  <c r="AC3252" i="6"/>
  <c r="AB3252" i="6"/>
  <c r="AA3252" i="6"/>
  <c r="Z3252" i="6"/>
  <c r="Y3252" i="6"/>
  <c r="X3252" i="6"/>
  <c r="W3252" i="6"/>
  <c r="U3252" i="6"/>
  <c r="T3252" i="6"/>
  <c r="R3252" i="6"/>
  <c r="S3252" i="6" s="1"/>
  <c r="AC3251" i="6"/>
  <c r="AD3251" i="6" s="1"/>
  <c r="AB3251" i="6"/>
  <c r="AA3251" i="6"/>
  <c r="Z3251" i="6"/>
  <c r="Y3251" i="6"/>
  <c r="X3251" i="6"/>
  <c r="W3251" i="6"/>
  <c r="T3251" i="6"/>
  <c r="U3251" i="6" s="1"/>
  <c r="S3251" i="6"/>
  <c r="R3251" i="6"/>
  <c r="AC3250" i="6"/>
  <c r="AD3250" i="6" s="1"/>
  <c r="AB3250" i="6"/>
  <c r="AA3250" i="6"/>
  <c r="Z3250" i="6"/>
  <c r="Y3250" i="6"/>
  <c r="X3250" i="6"/>
  <c r="W3250" i="6"/>
  <c r="T3250" i="6"/>
  <c r="U3250" i="6" s="1"/>
  <c r="R3250" i="6"/>
  <c r="S3250" i="6" s="1"/>
  <c r="AC3249" i="6"/>
  <c r="AD3249" i="6" s="1"/>
  <c r="AB3249" i="6"/>
  <c r="AA3249" i="6"/>
  <c r="Z3249" i="6"/>
  <c r="Y3249" i="6"/>
  <c r="X3249" i="6"/>
  <c r="W3249" i="6"/>
  <c r="T3249" i="6"/>
  <c r="U3249" i="6" s="1"/>
  <c r="S3249" i="6"/>
  <c r="R3249" i="6"/>
  <c r="AC3248" i="6"/>
  <c r="AD3248" i="6" s="1"/>
  <c r="AB3248" i="6"/>
  <c r="AA3248" i="6"/>
  <c r="Z3248" i="6"/>
  <c r="Y3248" i="6"/>
  <c r="X3248" i="6"/>
  <c r="W3248" i="6"/>
  <c r="T3248" i="6"/>
  <c r="U3248" i="6" s="1"/>
  <c r="R3248" i="6"/>
  <c r="S3248" i="6" s="1"/>
  <c r="AC3247" i="6"/>
  <c r="AD3247" i="6" s="1"/>
  <c r="AB3247" i="6"/>
  <c r="AA3247" i="6"/>
  <c r="Z3247" i="6"/>
  <c r="Y3247" i="6"/>
  <c r="X3247" i="6"/>
  <c r="W3247" i="6"/>
  <c r="T3247" i="6"/>
  <c r="U3247" i="6" s="1"/>
  <c r="S3247" i="6"/>
  <c r="R3247" i="6"/>
  <c r="AC3246" i="6"/>
  <c r="AD3246" i="6" s="1"/>
  <c r="AB3246" i="6"/>
  <c r="AA3246" i="6"/>
  <c r="Z3246" i="6"/>
  <c r="Y3246" i="6"/>
  <c r="X3246" i="6"/>
  <c r="W3246" i="6"/>
  <c r="T3246" i="6"/>
  <c r="U3246" i="6" s="1"/>
  <c r="R3246" i="6"/>
  <c r="S3246" i="6" s="1"/>
  <c r="AC3245" i="6"/>
  <c r="AD3245" i="6" s="1"/>
  <c r="AB3245" i="6"/>
  <c r="AA3245" i="6"/>
  <c r="Z3245" i="6"/>
  <c r="Y3245" i="6"/>
  <c r="X3245" i="6"/>
  <c r="W3245" i="6"/>
  <c r="T3245" i="6"/>
  <c r="U3245" i="6" s="1"/>
  <c r="S3245" i="6"/>
  <c r="R3245" i="6"/>
  <c r="AC3244" i="6"/>
  <c r="AD3244" i="6" s="1"/>
  <c r="AB3244" i="6"/>
  <c r="AA3244" i="6"/>
  <c r="Z3244" i="6"/>
  <c r="Y3244" i="6"/>
  <c r="X3244" i="6"/>
  <c r="W3244" i="6"/>
  <c r="T3244" i="6"/>
  <c r="U3244" i="6" s="1"/>
  <c r="R3244" i="6"/>
  <c r="S3244" i="6" s="1"/>
  <c r="AC3243" i="6"/>
  <c r="AD3243" i="6" s="1"/>
  <c r="AB3243" i="6"/>
  <c r="AA3243" i="6"/>
  <c r="Z3243" i="6"/>
  <c r="Y3243" i="6"/>
  <c r="X3243" i="6"/>
  <c r="W3243" i="6"/>
  <c r="T3243" i="6"/>
  <c r="U3243" i="6" s="1"/>
  <c r="S3243" i="6"/>
  <c r="R3243" i="6"/>
  <c r="AC3242" i="6"/>
  <c r="AD3242" i="6" s="1"/>
  <c r="AB3242" i="6"/>
  <c r="AA3242" i="6"/>
  <c r="Z3242" i="6"/>
  <c r="Y3242" i="6"/>
  <c r="X3242" i="6"/>
  <c r="W3242" i="6"/>
  <c r="T3242" i="6"/>
  <c r="U3242" i="6" s="1"/>
  <c r="R3242" i="6"/>
  <c r="S3242" i="6" s="1"/>
  <c r="AC3241" i="6"/>
  <c r="AD3241" i="6" s="1"/>
  <c r="AB3241" i="6"/>
  <c r="AA3241" i="6"/>
  <c r="Z3241" i="6"/>
  <c r="Y3241" i="6"/>
  <c r="X3241" i="6"/>
  <c r="W3241" i="6"/>
  <c r="T3241" i="6"/>
  <c r="U3241" i="6" s="1"/>
  <c r="S3241" i="6"/>
  <c r="R3241" i="6"/>
  <c r="AC3240" i="6"/>
  <c r="AD3240" i="6" s="1"/>
  <c r="AB3240" i="6"/>
  <c r="AA3240" i="6"/>
  <c r="Z3240" i="6"/>
  <c r="Y3240" i="6"/>
  <c r="X3240" i="6"/>
  <c r="W3240" i="6"/>
  <c r="T3240" i="6"/>
  <c r="U3240" i="6" s="1"/>
  <c r="R3240" i="6"/>
  <c r="S3240" i="6" s="1"/>
  <c r="AC3239" i="6"/>
  <c r="AD3239" i="6" s="1"/>
  <c r="AB3239" i="6"/>
  <c r="AA3239" i="6"/>
  <c r="Z3239" i="6"/>
  <c r="Y3239" i="6"/>
  <c r="X3239" i="6"/>
  <c r="W3239" i="6"/>
  <c r="T3239" i="6"/>
  <c r="U3239" i="6" s="1"/>
  <c r="S3239" i="6"/>
  <c r="R3239" i="6"/>
  <c r="AC3238" i="6"/>
  <c r="AD3238" i="6" s="1"/>
  <c r="AB3238" i="6"/>
  <c r="AA3238" i="6"/>
  <c r="Z3238" i="6"/>
  <c r="Y3238" i="6"/>
  <c r="X3238" i="6"/>
  <c r="W3238" i="6"/>
  <c r="T3238" i="6"/>
  <c r="U3238" i="6" s="1"/>
  <c r="R3238" i="6"/>
  <c r="S3238" i="6" s="1"/>
  <c r="AC3237" i="6"/>
  <c r="AD3237" i="6" s="1"/>
  <c r="AB3237" i="6"/>
  <c r="AA3237" i="6"/>
  <c r="Z3237" i="6"/>
  <c r="Y3237" i="6"/>
  <c r="X3237" i="6"/>
  <c r="W3237" i="6"/>
  <c r="T3237" i="6"/>
  <c r="U3237" i="6" s="1"/>
  <c r="S3237" i="6"/>
  <c r="R3237" i="6"/>
  <c r="AC3236" i="6"/>
  <c r="AD3236" i="6" s="1"/>
  <c r="AB3236" i="6"/>
  <c r="AA3236" i="6"/>
  <c r="Z3236" i="6"/>
  <c r="Y3236" i="6"/>
  <c r="X3236" i="6"/>
  <c r="W3236" i="6"/>
  <c r="T3236" i="6"/>
  <c r="U3236" i="6" s="1"/>
  <c r="R3236" i="6"/>
  <c r="S3236" i="6" s="1"/>
  <c r="AC3235" i="6"/>
  <c r="AD3235" i="6" s="1"/>
  <c r="AB3235" i="6"/>
  <c r="AA3235" i="6"/>
  <c r="Z3235" i="6"/>
  <c r="Y3235" i="6"/>
  <c r="X3235" i="6"/>
  <c r="W3235" i="6"/>
  <c r="T3235" i="6"/>
  <c r="U3235" i="6" s="1"/>
  <c r="S3235" i="6"/>
  <c r="R3235" i="6"/>
  <c r="AC3234" i="6"/>
  <c r="AD3234" i="6" s="1"/>
  <c r="AB3234" i="6"/>
  <c r="AA3234" i="6"/>
  <c r="Z3234" i="6"/>
  <c r="Y3234" i="6"/>
  <c r="X3234" i="6"/>
  <c r="W3234" i="6"/>
  <c r="T3234" i="6"/>
  <c r="U3234" i="6" s="1"/>
  <c r="R3234" i="6"/>
  <c r="S3234" i="6" s="1"/>
  <c r="AC3233" i="6"/>
  <c r="AD3233" i="6" s="1"/>
  <c r="AA3233" i="6"/>
  <c r="Z3233" i="6"/>
  <c r="Y3233" i="6"/>
  <c r="X3233" i="6"/>
  <c r="W3233" i="6"/>
  <c r="T3233" i="6"/>
  <c r="U3233" i="6" s="1"/>
  <c r="S3233" i="6"/>
  <c r="R3233" i="6"/>
  <c r="AC3232" i="6"/>
  <c r="AD3232" i="6" s="1"/>
  <c r="AA3232" i="6"/>
  <c r="Z3232" i="6"/>
  <c r="Y3232" i="6"/>
  <c r="X3232" i="6"/>
  <c r="W3232" i="6"/>
  <c r="T3232" i="6"/>
  <c r="U3232" i="6" s="1"/>
  <c r="S3232" i="6"/>
  <c r="R3232" i="6"/>
  <c r="AC3231" i="6"/>
  <c r="AD3231" i="6" s="1"/>
  <c r="AA3231" i="6"/>
  <c r="Z3231" i="6"/>
  <c r="Y3231" i="6"/>
  <c r="X3231" i="6"/>
  <c r="W3231" i="6"/>
  <c r="T3231" i="6"/>
  <c r="U3231" i="6" s="1"/>
  <c r="S3231" i="6"/>
  <c r="R3231" i="6"/>
  <c r="AC3230" i="6"/>
  <c r="AD3230" i="6" s="1"/>
  <c r="AA3230" i="6"/>
  <c r="Z3230" i="6"/>
  <c r="Y3230" i="6"/>
  <c r="X3230" i="6"/>
  <c r="W3230" i="6"/>
  <c r="T3230" i="6"/>
  <c r="U3230" i="6" s="1"/>
  <c r="S3230" i="6"/>
  <c r="R3230" i="6"/>
  <c r="AC3229" i="6"/>
  <c r="AD3229" i="6" s="1"/>
  <c r="AA3229" i="6"/>
  <c r="Z3229" i="6"/>
  <c r="Y3229" i="6"/>
  <c r="X3229" i="6"/>
  <c r="W3229" i="6"/>
  <c r="T3229" i="6"/>
  <c r="U3229" i="6" s="1"/>
  <c r="S3229" i="6"/>
  <c r="R3229" i="6"/>
  <c r="AC3228" i="6"/>
  <c r="AD3228" i="6" s="1"/>
  <c r="AA3228" i="6"/>
  <c r="Z3228" i="6"/>
  <c r="Y3228" i="6"/>
  <c r="X3228" i="6"/>
  <c r="W3228" i="6"/>
  <c r="T3228" i="6"/>
  <c r="U3228" i="6" s="1"/>
  <c r="S3228" i="6"/>
  <c r="R3228" i="6"/>
  <c r="AC3227" i="6"/>
  <c r="AD3227" i="6" s="1"/>
  <c r="AA3227" i="6"/>
  <c r="Z3227" i="6"/>
  <c r="Y3227" i="6"/>
  <c r="X3227" i="6"/>
  <c r="W3227" i="6"/>
  <c r="T3227" i="6"/>
  <c r="U3227" i="6" s="1"/>
  <c r="S3227" i="6"/>
  <c r="R3227" i="6"/>
  <c r="AC3226" i="6"/>
  <c r="AD3226" i="6" s="1"/>
  <c r="AA3226" i="6"/>
  <c r="Z3226" i="6"/>
  <c r="Y3226" i="6"/>
  <c r="X3226" i="6"/>
  <c r="W3226" i="6"/>
  <c r="T3226" i="6"/>
  <c r="U3226" i="6" s="1"/>
  <c r="S3226" i="6"/>
  <c r="R3226" i="6"/>
  <c r="AC3225" i="6"/>
  <c r="AD3225" i="6" s="1"/>
  <c r="AA3225" i="6"/>
  <c r="Z3225" i="6"/>
  <c r="Y3225" i="6"/>
  <c r="X3225" i="6"/>
  <c r="W3225" i="6"/>
  <c r="T3225" i="6"/>
  <c r="U3225" i="6" s="1"/>
  <c r="S3225" i="6"/>
  <c r="R3225" i="6"/>
  <c r="AC3224" i="6"/>
  <c r="AD3224" i="6" s="1"/>
  <c r="AA3224" i="6"/>
  <c r="Z3224" i="6"/>
  <c r="Y3224" i="6"/>
  <c r="X3224" i="6"/>
  <c r="W3224" i="6"/>
  <c r="T3224" i="6"/>
  <c r="U3224" i="6" s="1"/>
  <c r="S3224" i="6"/>
  <c r="R3224" i="6"/>
  <c r="AC3223" i="6"/>
  <c r="AD3223" i="6" s="1"/>
  <c r="AA3223" i="6"/>
  <c r="Z3223" i="6"/>
  <c r="Y3223" i="6"/>
  <c r="X3223" i="6"/>
  <c r="W3223" i="6"/>
  <c r="T3223" i="6"/>
  <c r="U3223" i="6" s="1"/>
  <c r="S3223" i="6"/>
  <c r="R3223" i="6"/>
  <c r="AC3222" i="6"/>
  <c r="AD3222" i="6" s="1"/>
  <c r="AA3222" i="6"/>
  <c r="Z3222" i="6"/>
  <c r="Y3222" i="6"/>
  <c r="X3222" i="6"/>
  <c r="W3222" i="6"/>
  <c r="T3222" i="6"/>
  <c r="U3222" i="6" s="1"/>
  <c r="S3222" i="6"/>
  <c r="R3222" i="6"/>
  <c r="AC3221" i="6"/>
  <c r="AD3221" i="6" s="1"/>
  <c r="AA3221" i="6"/>
  <c r="Z3221" i="6"/>
  <c r="Y3221" i="6"/>
  <c r="X3221" i="6"/>
  <c r="W3221" i="6"/>
  <c r="T3221" i="6"/>
  <c r="U3221" i="6" s="1"/>
  <c r="S3221" i="6"/>
  <c r="R3221" i="6"/>
  <c r="AC3220" i="6"/>
  <c r="AD3220" i="6" s="1"/>
  <c r="AA3220" i="6"/>
  <c r="Z3220" i="6"/>
  <c r="Y3220" i="6"/>
  <c r="X3220" i="6"/>
  <c r="W3220" i="6"/>
  <c r="T3220" i="6"/>
  <c r="U3220" i="6" s="1"/>
  <c r="S3220" i="6"/>
  <c r="R3220" i="6"/>
  <c r="AC3219" i="6"/>
  <c r="AD3219" i="6" s="1"/>
  <c r="AA3219" i="6"/>
  <c r="Z3219" i="6"/>
  <c r="Y3219" i="6"/>
  <c r="X3219" i="6"/>
  <c r="W3219" i="6"/>
  <c r="T3219" i="6"/>
  <c r="U3219" i="6" s="1"/>
  <c r="S3219" i="6"/>
  <c r="R3219" i="6"/>
  <c r="AC3218" i="6"/>
  <c r="AD3218" i="6" s="1"/>
  <c r="AA3218" i="6"/>
  <c r="Z3218" i="6"/>
  <c r="Y3218" i="6"/>
  <c r="X3218" i="6"/>
  <c r="W3218" i="6"/>
  <c r="T3218" i="6"/>
  <c r="U3218" i="6" s="1"/>
  <c r="S3218" i="6"/>
  <c r="R3218" i="6"/>
  <c r="AC3217" i="6"/>
  <c r="AD3217" i="6"/>
  <c r="AA3217" i="6"/>
  <c r="Z3217" i="6"/>
  <c r="Y3217" i="6"/>
  <c r="X3217" i="6"/>
  <c r="W3217" i="6"/>
  <c r="T3217" i="6"/>
  <c r="R3217" i="6"/>
  <c r="S3217" i="6" s="1"/>
  <c r="AD3216" i="6"/>
  <c r="AC3216" i="6"/>
  <c r="AA3216" i="6"/>
  <c r="Z3216" i="6"/>
  <c r="Y3216" i="6"/>
  <c r="X3216" i="6"/>
  <c r="W3216" i="6"/>
  <c r="U3216" i="6"/>
  <c r="T3216" i="6"/>
  <c r="R3216" i="6"/>
  <c r="S3216" i="6" s="1"/>
  <c r="AC3215" i="6"/>
  <c r="AD3215" i="6" s="1"/>
  <c r="AA3215" i="6"/>
  <c r="Z3215" i="6"/>
  <c r="Y3215" i="6"/>
  <c r="X3215" i="6"/>
  <c r="W3215" i="6"/>
  <c r="T3215" i="6"/>
  <c r="R3215" i="6"/>
  <c r="S3215" i="6" s="1"/>
  <c r="AC3214" i="6"/>
  <c r="AD3214" i="6" s="1"/>
  <c r="AA3214" i="6"/>
  <c r="Z3214" i="6"/>
  <c r="Y3214" i="6"/>
  <c r="X3214" i="6"/>
  <c r="W3214" i="6"/>
  <c r="T3214" i="6"/>
  <c r="S3214" i="6"/>
  <c r="R3214" i="6"/>
  <c r="AC3213" i="6"/>
  <c r="AD3213" i="6"/>
  <c r="AA3213" i="6"/>
  <c r="Z3213" i="6"/>
  <c r="Y3213" i="6"/>
  <c r="X3213" i="6"/>
  <c r="W3213" i="6"/>
  <c r="T3213" i="6"/>
  <c r="R3213" i="6"/>
  <c r="S3213" i="6" s="1"/>
  <c r="AC3212" i="6"/>
  <c r="AD3212" i="6"/>
  <c r="AA3212" i="6"/>
  <c r="Z3212" i="6"/>
  <c r="Y3212" i="6"/>
  <c r="X3212" i="6"/>
  <c r="W3212" i="6"/>
  <c r="T3212" i="6"/>
  <c r="U3212" i="6"/>
  <c r="R3212" i="6"/>
  <c r="S3212" i="6"/>
  <c r="AC3211" i="6"/>
  <c r="AD3211" i="6"/>
  <c r="AA3211" i="6"/>
  <c r="Z3211" i="6"/>
  <c r="Y3211" i="6"/>
  <c r="X3211" i="6"/>
  <c r="W3211" i="6"/>
  <c r="T3211" i="6"/>
  <c r="U3211" i="6"/>
  <c r="R3211" i="6"/>
  <c r="S3211" i="6" s="1"/>
  <c r="AC3210" i="6"/>
  <c r="AD3210" i="6"/>
  <c r="AA3210" i="6"/>
  <c r="Z3210" i="6"/>
  <c r="Y3210" i="6"/>
  <c r="X3210" i="6"/>
  <c r="W3210" i="6"/>
  <c r="T3210" i="6"/>
  <c r="U3210" i="6"/>
  <c r="R3210" i="6"/>
  <c r="S3210" i="6"/>
  <c r="AC3209" i="6"/>
  <c r="AD3209" i="6"/>
  <c r="AA3209" i="6"/>
  <c r="Z3209" i="6"/>
  <c r="Y3209" i="6"/>
  <c r="X3209" i="6"/>
  <c r="W3209" i="6"/>
  <c r="T3209" i="6"/>
  <c r="U3209" i="6"/>
  <c r="R3209" i="6"/>
  <c r="S3209" i="6" s="1"/>
  <c r="AC3208" i="6"/>
  <c r="AD3208" i="6"/>
  <c r="AA3208" i="6"/>
  <c r="Z3208" i="6"/>
  <c r="Y3208" i="6"/>
  <c r="X3208" i="6"/>
  <c r="W3208" i="6"/>
  <c r="T3208" i="6"/>
  <c r="U3208" i="6"/>
  <c r="R3208" i="6"/>
  <c r="S3208" i="6"/>
  <c r="AC3207" i="6"/>
  <c r="AD3207" i="6"/>
  <c r="AA3207" i="6"/>
  <c r="Z3207" i="6"/>
  <c r="Y3207" i="6"/>
  <c r="X3207" i="6"/>
  <c r="W3207" i="6"/>
  <c r="T3207" i="6"/>
  <c r="U3207" i="6"/>
  <c r="R3207" i="6"/>
  <c r="S3207" i="6" s="1"/>
  <c r="AC3206" i="6"/>
  <c r="AD3206" i="6"/>
  <c r="AA3206" i="6"/>
  <c r="Z3206" i="6"/>
  <c r="Y3206" i="6"/>
  <c r="X3206" i="6"/>
  <c r="W3206" i="6"/>
  <c r="T3206" i="6"/>
  <c r="U3206" i="6"/>
  <c r="R3206" i="6"/>
  <c r="S3206" i="6"/>
  <c r="AC3205" i="6"/>
  <c r="AD3205" i="6"/>
  <c r="AA3205" i="6"/>
  <c r="Z3205" i="6"/>
  <c r="Y3205" i="6"/>
  <c r="X3205" i="6"/>
  <c r="W3205" i="6"/>
  <c r="T3205" i="6"/>
  <c r="U3205" i="6"/>
  <c r="R3205" i="6"/>
  <c r="S3205" i="6" s="1"/>
  <c r="AC3204" i="6"/>
  <c r="AD3204" i="6"/>
  <c r="AA3204" i="6"/>
  <c r="Z3204" i="6"/>
  <c r="Y3204" i="6"/>
  <c r="X3204" i="6"/>
  <c r="W3204" i="6"/>
  <c r="T3204" i="6"/>
  <c r="U3204" i="6"/>
  <c r="R3204" i="6"/>
  <c r="S3204" i="6"/>
  <c r="AC3203" i="6"/>
  <c r="AD3203" i="6"/>
  <c r="AA3203" i="6"/>
  <c r="Z3203" i="6"/>
  <c r="Y3203" i="6"/>
  <c r="X3203" i="6"/>
  <c r="W3203" i="6"/>
  <c r="T3203" i="6"/>
  <c r="U3203" i="6"/>
  <c r="R3203" i="6"/>
  <c r="S3203" i="6" s="1"/>
  <c r="AC3202" i="6"/>
  <c r="AD3202" i="6"/>
  <c r="AA3202" i="6"/>
  <c r="Z3202" i="6"/>
  <c r="Y3202" i="6"/>
  <c r="X3202" i="6"/>
  <c r="W3202" i="6"/>
  <c r="T3202" i="6"/>
  <c r="U3202" i="6"/>
  <c r="R3202" i="6"/>
  <c r="S3202" i="6"/>
  <c r="AC3201" i="6"/>
  <c r="AD3201" i="6"/>
  <c r="AA3201" i="6"/>
  <c r="Z3201" i="6"/>
  <c r="Y3201" i="6"/>
  <c r="X3201" i="6"/>
  <c r="W3201" i="6"/>
  <c r="T3201" i="6"/>
  <c r="U3201" i="6"/>
  <c r="R3201" i="6"/>
  <c r="S3201" i="6" s="1"/>
  <c r="AC3200" i="6"/>
  <c r="AD3200" i="6"/>
  <c r="AA3200" i="6"/>
  <c r="Z3200" i="6"/>
  <c r="Y3200" i="6"/>
  <c r="X3200" i="6"/>
  <c r="W3200" i="6"/>
  <c r="T3200" i="6"/>
  <c r="U3200" i="6"/>
  <c r="R3200" i="6"/>
  <c r="S3200" i="6"/>
  <c r="AC3199" i="6"/>
  <c r="AD3199" i="6"/>
  <c r="AA3199" i="6"/>
  <c r="Z3199" i="6"/>
  <c r="Y3199" i="6"/>
  <c r="X3199" i="6"/>
  <c r="W3199" i="6"/>
  <c r="T3199" i="6"/>
  <c r="U3199" i="6"/>
  <c r="R3199" i="6"/>
  <c r="S3199" i="6" s="1"/>
  <c r="AC3198" i="6"/>
  <c r="AD3198" i="6"/>
  <c r="AA3198" i="6"/>
  <c r="Z3198" i="6"/>
  <c r="Y3198" i="6"/>
  <c r="X3198" i="6"/>
  <c r="W3198" i="6"/>
  <c r="T3198" i="6"/>
  <c r="U3198" i="6"/>
  <c r="R3198" i="6"/>
  <c r="S3198" i="6"/>
  <c r="AC3197" i="6"/>
  <c r="AD3197" i="6"/>
  <c r="AA3197" i="6"/>
  <c r="Z3197" i="6"/>
  <c r="Y3197" i="6"/>
  <c r="X3197" i="6"/>
  <c r="W3197" i="6"/>
  <c r="T3197" i="6"/>
  <c r="U3197" i="6"/>
  <c r="R3197" i="6"/>
  <c r="S3197" i="6" s="1"/>
  <c r="AC3196" i="6"/>
  <c r="AD3196" i="6"/>
  <c r="AA3196" i="6"/>
  <c r="Z3196" i="6"/>
  <c r="Y3196" i="6"/>
  <c r="X3196" i="6"/>
  <c r="W3196" i="6"/>
  <c r="T3196" i="6"/>
  <c r="U3196" i="6"/>
  <c r="R3196" i="6"/>
  <c r="S3196" i="6"/>
  <c r="AC3195" i="6"/>
  <c r="AD3195" i="6"/>
  <c r="AA3195" i="6"/>
  <c r="Z3195" i="6"/>
  <c r="Y3195" i="6"/>
  <c r="X3195" i="6"/>
  <c r="W3195" i="6"/>
  <c r="T3195" i="6"/>
  <c r="U3195" i="6"/>
  <c r="R3195" i="6"/>
  <c r="S3195" i="6" s="1"/>
  <c r="AC3194" i="6"/>
  <c r="AD3194" i="6"/>
  <c r="AA3194" i="6"/>
  <c r="Z3194" i="6"/>
  <c r="Y3194" i="6"/>
  <c r="X3194" i="6"/>
  <c r="W3194" i="6"/>
  <c r="T3194" i="6"/>
  <c r="U3194" i="6"/>
  <c r="R3194" i="6"/>
  <c r="S3194" i="6"/>
  <c r="AC3193" i="6"/>
  <c r="AD3193" i="6"/>
  <c r="AA3193" i="6"/>
  <c r="Z3193" i="6"/>
  <c r="Y3193" i="6"/>
  <c r="X3193" i="6"/>
  <c r="W3193" i="6"/>
  <c r="T3193" i="6"/>
  <c r="U3193" i="6"/>
  <c r="R3193" i="6"/>
  <c r="S3193" i="6" s="1"/>
  <c r="AC3192" i="6"/>
  <c r="AD3192" i="6"/>
  <c r="AA3192" i="6"/>
  <c r="Z3192" i="6"/>
  <c r="Y3192" i="6"/>
  <c r="X3192" i="6"/>
  <c r="W3192" i="6"/>
  <c r="T3192" i="6"/>
  <c r="U3192" i="6"/>
  <c r="R3192" i="6"/>
  <c r="S3192" i="6"/>
  <c r="AC3191" i="6"/>
  <c r="AD3191" i="6"/>
  <c r="AA3191" i="6"/>
  <c r="Z3191" i="6"/>
  <c r="Y3191" i="6"/>
  <c r="X3191" i="6"/>
  <c r="W3191" i="6"/>
  <c r="T3191" i="6"/>
  <c r="U3191" i="6"/>
  <c r="R3191" i="6"/>
  <c r="S3191" i="6" s="1"/>
  <c r="AC3190" i="6"/>
  <c r="AD3190" i="6"/>
  <c r="AA3190" i="6"/>
  <c r="Z3190" i="6"/>
  <c r="Y3190" i="6"/>
  <c r="X3190" i="6"/>
  <c r="W3190" i="6"/>
  <c r="T3190" i="6"/>
  <c r="U3190" i="6"/>
  <c r="R3190" i="6"/>
  <c r="S3190" i="6"/>
  <c r="AC3189" i="6"/>
  <c r="AD3189" i="6"/>
  <c r="AA3189" i="6"/>
  <c r="Z3189" i="6"/>
  <c r="Y3189" i="6"/>
  <c r="X3189" i="6"/>
  <c r="W3189" i="6"/>
  <c r="T3189" i="6"/>
  <c r="U3189" i="6"/>
  <c r="R3189" i="6"/>
  <c r="S3189" i="6" s="1"/>
  <c r="AC3188" i="6"/>
  <c r="AD3188" i="6"/>
  <c r="AA3188" i="6"/>
  <c r="Z3188" i="6"/>
  <c r="Y3188" i="6"/>
  <c r="X3188" i="6"/>
  <c r="W3188" i="6"/>
  <c r="T3188" i="6"/>
  <c r="U3188" i="6"/>
  <c r="R3188" i="6"/>
  <c r="S3188" i="6"/>
  <c r="AC3187" i="6"/>
  <c r="AD3187" i="6"/>
  <c r="AA3187" i="6"/>
  <c r="Z3187" i="6"/>
  <c r="Y3187" i="6"/>
  <c r="X3187" i="6"/>
  <c r="W3187" i="6"/>
  <c r="T3187" i="6"/>
  <c r="U3187" i="6"/>
  <c r="R3187" i="6"/>
  <c r="S3187" i="6" s="1"/>
  <c r="AC3186" i="6"/>
  <c r="AD3186" i="6"/>
  <c r="AA3186" i="6"/>
  <c r="Z3186" i="6"/>
  <c r="Y3186" i="6"/>
  <c r="X3186" i="6"/>
  <c r="W3186" i="6"/>
  <c r="T3186" i="6"/>
  <c r="U3186" i="6"/>
  <c r="R3186" i="6"/>
  <c r="S3186" i="6"/>
  <c r="AC3185" i="6"/>
  <c r="AD3185" i="6"/>
  <c r="AA3185" i="6"/>
  <c r="Z3185" i="6"/>
  <c r="Y3185" i="6"/>
  <c r="X3185" i="6"/>
  <c r="W3185" i="6"/>
  <c r="T3185" i="6"/>
  <c r="U3185" i="6"/>
  <c r="R3185" i="6"/>
  <c r="S3185" i="6" s="1"/>
  <c r="AC3184" i="6"/>
  <c r="AD3184" i="6"/>
  <c r="AA3184" i="6"/>
  <c r="Z3184" i="6"/>
  <c r="Y3184" i="6"/>
  <c r="X3184" i="6"/>
  <c r="W3184" i="6"/>
  <c r="T3184" i="6"/>
  <c r="U3184" i="6"/>
  <c r="R3184" i="6"/>
  <c r="S3184" i="6"/>
  <c r="AC3183" i="6"/>
  <c r="AD3183" i="6"/>
  <c r="AA3183" i="6"/>
  <c r="Z3183" i="6"/>
  <c r="Y3183" i="6"/>
  <c r="X3183" i="6"/>
  <c r="W3183" i="6"/>
  <c r="T3183" i="6"/>
  <c r="U3183" i="6"/>
  <c r="R3183" i="6"/>
  <c r="S3183" i="6" s="1"/>
  <c r="AC3182" i="6"/>
  <c r="AD3182" i="6"/>
  <c r="AA3182" i="6"/>
  <c r="Z3182" i="6"/>
  <c r="Y3182" i="6"/>
  <c r="X3182" i="6"/>
  <c r="W3182" i="6"/>
  <c r="T3182" i="6"/>
  <c r="U3182" i="6"/>
  <c r="R3182" i="6"/>
  <c r="S3182" i="6" s="1"/>
  <c r="AC3181" i="6"/>
  <c r="AD3181" i="6"/>
  <c r="AA3181" i="6"/>
  <c r="Z3181" i="6"/>
  <c r="Y3181" i="6"/>
  <c r="X3181" i="6"/>
  <c r="W3181" i="6"/>
  <c r="T3181" i="6"/>
  <c r="U3181" i="6"/>
  <c r="R3181" i="6"/>
  <c r="S3181" i="6" s="1"/>
  <c r="AC3180" i="6"/>
  <c r="AD3180" i="6"/>
  <c r="AA3180" i="6"/>
  <c r="Z3180" i="6"/>
  <c r="Y3180" i="6"/>
  <c r="X3180" i="6"/>
  <c r="W3180" i="6"/>
  <c r="T3180" i="6"/>
  <c r="U3180" i="6"/>
  <c r="R3180" i="6"/>
  <c r="S3180" i="6"/>
  <c r="AC3179" i="6"/>
  <c r="AD3179" i="6"/>
  <c r="AA3179" i="6"/>
  <c r="Z3179" i="6"/>
  <c r="Y3179" i="6"/>
  <c r="X3179" i="6"/>
  <c r="W3179" i="6"/>
  <c r="T3179" i="6"/>
  <c r="U3179" i="6"/>
  <c r="R3179" i="6"/>
  <c r="S3179" i="6"/>
  <c r="AC3178" i="6"/>
  <c r="AD3178" i="6"/>
  <c r="AA3178" i="6"/>
  <c r="Z3178" i="6"/>
  <c r="Y3178" i="6"/>
  <c r="X3178" i="6"/>
  <c r="W3178" i="6"/>
  <c r="T3178" i="6"/>
  <c r="U3178" i="6"/>
  <c r="R3178" i="6"/>
  <c r="S3178" i="6"/>
  <c r="AC3177" i="6"/>
  <c r="AD3177" i="6"/>
  <c r="AA3177" i="6"/>
  <c r="Z3177" i="6"/>
  <c r="Y3177" i="6"/>
  <c r="X3177" i="6"/>
  <c r="W3177" i="6"/>
  <c r="T3177" i="6"/>
  <c r="U3177" i="6"/>
  <c r="R3177" i="6"/>
  <c r="S3177" i="6" s="1"/>
  <c r="AC3176" i="6"/>
  <c r="AD3176" i="6"/>
  <c r="AA3176" i="6"/>
  <c r="Z3176" i="6"/>
  <c r="Y3176" i="6"/>
  <c r="X3176" i="6"/>
  <c r="W3176" i="6"/>
  <c r="T3176" i="6"/>
  <c r="U3176" i="6"/>
  <c r="R3176" i="6"/>
  <c r="S3176" i="6" s="1"/>
  <c r="AC3175" i="6"/>
  <c r="AD3175" i="6"/>
  <c r="AA3175" i="6"/>
  <c r="Z3175" i="6"/>
  <c r="Y3175" i="6"/>
  <c r="X3175" i="6"/>
  <c r="W3175" i="6"/>
  <c r="T3175" i="6"/>
  <c r="U3175" i="6"/>
  <c r="R3175" i="6"/>
  <c r="S3175" i="6"/>
  <c r="AC3174" i="6"/>
  <c r="AD3174" i="6"/>
  <c r="AA3174" i="6"/>
  <c r="Z3174" i="6"/>
  <c r="Y3174" i="6"/>
  <c r="X3174" i="6"/>
  <c r="W3174" i="6"/>
  <c r="T3174" i="6"/>
  <c r="U3174" i="6"/>
  <c r="R3174" i="6"/>
  <c r="S3174" i="6" s="1"/>
  <c r="AC3173" i="6"/>
  <c r="AD3173" i="6"/>
  <c r="AA3173" i="6"/>
  <c r="Z3173" i="6"/>
  <c r="Y3173" i="6"/>
  <c r="X3173" i="6"/>
  <c r="W3173" i="6"/>
  <c r="T3173" i="6"/>
  <c r="U3173" i="6"/>
  <c r="R3173" i="6"/>
  <c r="S3173" i="6" s="1"/>
  <c r="AC3172" i="6"/>
  <c r="AD3172" i="6"/>
  <c r="AA3172" i="6"/>
  <c r="Z3172" i="6"/>
  <c r="Y3172" i="6"/>
  <c r="X3172" i="6"/>
  <c r="W3172" i="6"/>
  <c r="T3172" i="6"/>
  <c r="U3172" i="6" s="1"/>
  <c r="R3172" i="6"/>
  <c r="S3172" i="6"/>
  <c r="AC3171" i="6"/>
  <c r="AD3171" i="6" s="1"/>
  <c r="AA3171" i="6"/>
  <c r="Z3171" i="6"/>
  <c r="Y3171" i="6"/>
  <c r="X3171" i="6"/>
  <c r="W3171" i="6"/>
  <c r="T3171" i="6"/>
  <c r="U3171" i="6" s="1"/>
  <c r="R3171" i="6"/>
  <c r="S3171" i="6" s="1"/>
  <c r="AC3170" i="6"/>
  <c r="AD3170" i="6" s="1"/>
  <c r="AA3170" i="6"/>
  <c r="Z3170" i="6"/>
  <c r="Y3170" i="6"/>
  <c r="X3170" i="6"/>
  <c r="W3170" i="6"/>
  <c r="T3170" i="6"/>
  <c r="U3170" i="6" s="1"/>
  <c r="R3170" i="6"/>
  <c r="S3170" i="6"/>
  <c r="AC3169" i="6"/>
  <c r="AD3169" i="6" s="1"/>
  <c r="AB3169" i="6"/>
  <c r="AA3169" i="6"/>
  <c r="Z3169" i="6"/>
  <c r="Y3169" i="6"/>
  <c r="X3169" i="6"/>
  <c r="W3169" i="6"/>
  <c r="T3169" i="6"/>
  <c r="U3169" i="6" s="1"/>
  <c r="R3169" i="6"/>
  <c r="S3169" i="6" s="1"/>
  <c r="AC3168" i="6"/>
  <c r="AD3168" i="6" s="1"/>
  <c r="AB3168" i="6"/>
  <c r="AA3168" i="6"/>
  <c r="Z3168" i="6"/>
  <c r="Y3168" i="6"/>
  <c r="X3168" i="6"/>
  <c r="W3168" i="6"/>
  <c r="T3168" i="6"/>
  <c r="U3168" i="6" s="1"/>
  <c r="R3168" i="6"/>
  <c r="S3168" i="6" s="1"/>
  <c r="AC3167" i="6"/>
  <c r="AD3167" i="6" s="1"/>
  <c r="AB3167" i="6"/>
  <c r="AA3167" i="6"/>
  <c r="Z3167" i="6"/>
  <c r="Y3167" i="6"/>
  <c r="X3167" i="6"/>
  <c r="W3167" i="6"/>
  <c r="T3167" i="6"/>
  <c r="U3167" i="6" s="1"/>
  <c r="R3167" i="6"/>
  <c r="S3167" i="6" s="1"/>
  <c r="AC3166" i="6"/>
  <c r="AD3166" i="6" s="1"/>
  <c r="AB3166" i="6"/>
  <c r="AA3166" i="6"/>
  <c r="Z3166" i="6"/>
  <c r="Y3166" i="6"/>
  <c r="X3166" i="6"/>
  <c r="W3166" i="6"/>
  <c r="T3166" i="6"/>
  <c r="U3166" i="6" s="1"/>
  <c r="R3166" i="6"/>
  <c r="S3166" i="6"/>
  <c r="AC3165" i="6"/>
  <c r="AD3165" i="6" s="1"/>
  <c r="AB3165" i="6"/>
  <c r="AA3165" i="6"/>
  <c r="Z3165" i="6"/>
  <c r="Y3165" i="6"/>
  <c r="X3165" i="6"/>
  <c r="W3165" i="6"/>
  <c r="T3165" i="6"/>
  <c r="U3165" i="6" s="1"/>
  <c r="R3165" i="6"/>
  <c r="S3165" i="6" s="1"/>
  <c r="AC3164" i="6"/>
  <c r="AD3164" i="6" s="1"/>
  <c r="AB3164" i="6"/>
  <c r="AA3164" i="6"/>
  <c r="Z3164" i="6"/>
  <c r="Y3164" i="6"/>
  <c r="X3164" i="6"/>
  <c r="W3164" i="6"/>
  <c r="T3164" i="6"/>
  <c r="U3164" i="6" s="1"/>
  <c r="R3164" i="6"/>
  <c r="S3164" i="6" s="1"/>
  <c r="AC3163" i="6"/>
  <c r="AD3163" i="6" s="1"/>
  <c r="AB3163" i="6"/>
  <c r="AA3163" i="6"/>
  <c r="Z3163" i="6"/>
  <c r="Y3163" i="6"/>
  <c r="X3163" i="6"/>
  <c r="W3163" i="6"/>
  <c r="T3163" i="6"/>
  <c r="U3163" i="6" s="1"/>
  <c r="R3163" i="6"/>
  <c r="S3163" i="6" s="1"/>
  <c r="AC3162" i="6"/>
  <c r="AD3162" i="6" s="1"/>
  <c r="AB3162" i="6"/>
  <c r="AA3162" i="6"/>
  <c r="Z3162" i="6"/>
  <c r="Y3162" i="6"/>
  <c r="X3162" i="6"/>
  <c r="W3162" i="6"/>
  <c r="T3162" i="6"/>
  <c r="U3162" i="6" s="1"/>
  <c r="R3162" i="6"/>
  <c r="S3162" i="6"/>
  <c r="AC3161" i="6"/>
  <c r="AD3161" i="6" s="1"/>
  <c r="AB3161" i="6"/>
  <c r="AA3161" i="6"/>
  <c r="Z3161" i="6"/>
  <c r="Y3161" i="6"/>
  <c r="X3161" i="6"/>
  <c r="W3161" i="6"/>
  <c r="T3161" i="6"/>
  <c r="U3161" i="6" s="1"/>
  <c r="R3161" i="6"/>
  <c r="S3161" i="6" s="1"/>
  <c r="AC3160" i="6"/>
  <c r="AD3160" i="6" s="1"/>
  <c r="AB3160" i="6"/>
  <c r="AA3160" i="6"/>
  <c r="Z3160" i="6"/>
  <c r="Y3160" i="6"/>
  <c r="X3160" i="6"/>
  <c r="W3160" i="6"/>
  <c r="T3160" i="6"/>
  <c r="U3160" i="6" s="1"/>
  <c r="R3160" i="6"/>
  <c r="S3160" i="6" s="1"/>
  <c r="AC3159" i="6"/>
  <c r="AD3159" i="6" s="1"/>
  <c r="AB3159" i="6"/>
  <c r="AA3159" i="6"/>
  <c r="Z3159" i="6"/>
  <c r="Y3159" i="6"/>
  <c r="X3159" i="6"/>
  <c r="W3159" i="6"/>
  <c r="T3159" i="6"/>
  <c r="U3159" i="6" s="1"/>
  <c r="R3159" i="6"/>
  <c r="S3159" i="6" s="1"/>
  <c r="AC3158" i="6"/>
  <c r="AD3158" i="6" s="1"/>
  <c r="AB3158" i="6"/>
  <c r="AA3158" i="6"/>
  <c r="Z3158" i="6"/>
  <c r="Y3158" i="6"/>
  <c r="X3158" i="6"/>
  <c r="W3158" i="6"/>
  <c r="T3158" i="6"/>
  <c r="U3158" i="6" s="1"/>
  <c r="R3158" i="6"/>
  <c r="S3158" i="6" s="1"/>
  <c r="AC3157" i="6"/>
  <c r="AD3157" i="6" s="1"/>
  <c r="AB3157" i="6"/>
  <c r="AA3157" i="6"/>
  <c r="Z3157" i="6"/>
  <c r="Y3157" i="6"/>
  <c r="X3157" i="6"/>
  <c r="W3157" i="6"/>
  <c r="T3157" i="6"/>
  <c r="U3157" i="6" s="1"/>
  <c r="R3157" i="6"/>
  <c r="S3157" i="6" s="1"/>
  <c r="AC3156" i="6"/>
  <c r="AD3156" i="6" s="1"/>
  <c r="AB3156" i="6"/>
  <c r="AA3156" i="6"/>
  <c r="Z3156" i="6"/>
  <c r="Y3156" i="6"/>
  <c r="X3156" i="6"/>
  <c r="W3156" i="6"/>
  <c r="T3156" i="6"/>
  <c r="U3156" i="6" s="1"/>
  <c r="S3156" i="6"/>
  <c r="R3156" i="6"/>
  <c r="AC3155" i="6"/>
  <c r="AD3155" i="6" s="1"/>
  <c r="AB3155" i="6"/>
  <c r="AA3155" i="6"/>
  <c r="Z3155" i="6"/>
  <c r="Y3155" i="6"/>
  <c r="X3155" i="6"/>
  <c r="W3155" i="6"/>
  <c r="T3155" i="6"/>
  <c r="U3155" i="6" s="1"/>
  <c r="R3155" i="6"/>
  <c r="S3155" i="6" s="1"/>
  <c r="AC3154" i="6"/>
  <c r="AD3154" i="6" s="1"/>
  <c r="AB3154" i="6"/>
  <c r="AA3154" i="6"/>
  <c r="Z3154" i="6"/>
  <c r="Y3154" i="6"/>
  <c r="X3154" i="6"/>
  <c r="W3154" i="6"/>
  <c r="T3154" i="6"/>
  <c r="U3154" i="6" s="1"/>
  <c r="R3154" i="6"/>
  <c r="S3154" i="6" s="1"/>
  <c r="AC3153" i="6"/>
  <c r="AD3153" i="6" s="1"/>
  <c r="AB3153" i="6"/>
  <c r="AA3153" i="6"/>
  <c r="Z3153" i="6"/>
  <c r="Y3153" i="6"/>
  <c r="X3153" i="6"/>
  <c r="W3153" i="6"/>
  <c r="T3153" i="6"/>
  <c r="U3153" i="6" s="1"/>
  <c r="R3153" i="6"/>
  <c r="S3153" i="6" s="1"/>
  <c r="AC3152" i="6"/>
  <c r="AD3152" i="6" s="1"/>
  <c r="AB3152" i="6"/>
  <c r="AA3152" i="6"/>
  <c r="Z3152" i="6"/>
  <c r="Y3152" i="6"/>
  <c r="X3152" i="6"/>
  <c r="W3152" i="6"/>
  <c r="T3152" i="6"/>
  <c r="U3152" i="6" s="1"/>
  <c r="S3152" i="6"/>
  <c r="R3152" i="6"/>
  <c r="AC3151" i="6"/>
  <c r="AD3151" i="6" s="1"/>
  <c r="AB3151" i="6"/>
  <c r="AA3151" i="6"/>
  <c r="Z3151" i="6"/>
  <c r="Y3151" i="6"/>
  <c r="X3151" i="6"/>
  <c r="W3151" i="6"/>
  <c r="T3151" i="6"/>
  <c r="U3151" i="6" s="1"/>
  <c r="R3151" i="6"/>
  <c r="S3151" i="6" s="1"/>
  <c r="AC3150" i="6"/>
  <c r="AD3150" i="6" s="1"/>
  <c r="AB3150" i="6"/>
  <c r="AA3150" i="6"/>
  <c r="Z3150" i="6"/>
  <c r="Y3150" i="6"/>
  <c r="X3150" i="6"/>
  <c r="W3150" i="6"/>
  <c r="T3150" i="6"/>
  <c r="U3150" i="6" s="1"/>
  <c r="R3150" i="6"/>
  <c r="S3150" i="6" s="1"/>
  <c r="AC3149" i="6"/>
  <c r="AD3149" i="6" s="1"/>
  <c r="AB3149" i="6"/>
  <c r="AA3149" i="6"/>
  <c r="Z3149" i="6"/>
  <c r="Y3149" i="6"/>
  <c r="X3149" i="6"/>
  <c r="W3149" i="6"/>
  <c r="T3149" i="6"/>
  <c r="U3149" i="6" s="1"/>
  <c r="R3149" i="6"/>
  <c r="S3149" i="6" s="1"/>
  <c r="AC3148" i="6"/>
  <c r="AD3148" i="6" s="1"/>
  <c r="AB3148" i="6"/>
  <c r="AA3148" i="6"/>
  <c r="Z3148" i="6"/>
  <c r="Y3148" i="6"/>
  <c r="X3148" i="6"/>
  <c r="W3148" i="6"/>
  <c r="T3148" i="6"/>
  <c r="U3148" i="6" s="1"/>
  <c r="S3148" i="6"/>
  <c r="R3148" i="6"/>
  <c r="AC3147" i="6"/>
  <c r="AD3147" i="6" s="1"/>
  <c r="AB3147" i="6"/>
  <c r="AA3147" i="6"/>
  <c r="Z3147" i="6"/>
  <c r="Y3147" i="6"/>
  <c r="X3147" i="6"/>
  <c r="W3147" i="6"/>
  <c r="T3147" i="6"/>
  <c r="U3147" i="6" s="1"/>
  <c r="R3147" i="6"/>
  <c r="S3147" i="6" s="1"/>
  <c r="AC3146" i="6"/>
  <c r="AD3146" i="6" s="1"/>
  <c r="AB3146" i="6"/>
  <c r="AA3146" i="6"/>
  <c r="Z3146" i="6"/>
  <c r="Y3146" i="6"/>
  <c r="X3146" i="6"/>
  <c r="W3146" i="6"/>
  <c r="T3146" i="6"/>
  <c r="U3146" i="6" s="1"/>
  <c r="R3146" i="6"/>
  <c r="S3146" i="6" s="1"/>
  <c r="AC3145" i="6"/>
  <c r="AD3145" i="6" s="1"/>
  <c r="AB3145" i="6"/>
  <c r="AA3145" i="6"/>
  <c r="Z3145" i="6"/>
  <c r="Y3145" i="6"/>
  <c r="X3145" i="6"/>
  <c r="W3145" i="6"/>
  <c r="T3145" i="6"/>
  <c r="U3145" i="6" s="1"/>
  <c r="R3145" i="6"/>
  <c r="S3145" i="6" s="1"/>
  <c r="AC3144" i="6"/>
  <c r="AD3144" i="6" s="1"/>
  <c r="AB3144" i="6"/>
  <c r="AA3144" i="6"/>
  <c r="Z3144" i="6"/>
  <c r="Y3144" i="6"/>
  <c r="X3144" i="6"/>
  <c r="W3144" i="6"/>
  <c r="T3144" i="6"/>
  <c r="U3144" i="6" s="1"/>
  <c r="S3144" i="6"/>
  <c r="R3144" i="6"/>
  <c r="AC3143" i="6"/>
  <c r="AD3143" i="6" s="1"/>
  <c r="AB3143" i="6"/>
  <c r="AA3143" i="6"/>
  <c r="Z3143" i="6"/>
  <c r="Y3143" i="6"/>
  <c r="X3143" i="6"/>
  <c r="W3143" i="6"/>
  <c r="T3143" i="6"/>
  <c r="U3143" i="6" s="1"/>
  <c r="R3143" i="6"/>
  <c r="S3143" i="6" s="1"/>
  <c r="AC3142" i="6"/>
  <c r="AD3142" i="6" s="1"/>
  <c r="AB3142" i="6"/>
  <c r="AA3142" i="6"/>
  <c r="Z3142" i="6"/>
  <c r="Y3142" i="6"/>
  <c r="X3142" i="6"/>
  <c r="W3142" i="6"/>
  <c r="T3142" i="6"/>
  <c r="U3142" i="6" s="1"/>
  <c r="R3142" i="6"/>
  <c r="S3142" i="6" s="1"/>
  <c r="AC3141" i="6"/>
  <c r="AD3141" i="6" s="1"/>
  <c r="AB3141" i="6"/>
  <c r="AA3141" i="6"/>
  <c r="Z3141" i="6"/>
  <c r="Y3141" i="6"/>
  <c r="X3141" i="6"/>
  <c r="W3141" i="6"/>
  <c r="T3141" i="6"/>
  <c r="U3141" i="6" s="1"/>
  <c r="R3141" i="6"/>
  <c r="S3141" i="6" s="1"/>
  <c r="AC3140" i="6"/>
  <c r="AD3140" i="6" s="1"/>
  <c r="AB3140" i="6"/>
  <c r="AA3140" i="6"/>
  <c r="Z3140" i="6"/>
  <c r="Y3140" i="6"/>
  <c r="X3140" i="6"/>
  <c r="W3140" i="6"/>
  <c r="T3140" i="6"/>
  <c r="U3140" i="6" s="1"/>
  <c r="S3140" i="6"/>
  <c r="R3140" i="6"/>
  <c r="AC3139" i="6"/>
  <c r="AD3139" i="6" s="1"/>
  <c r="AB3139" i="6"/>
  <c r="AA3139" i="6"/>
  <c r="Z3139" i="6"/>
  <c r="Y3139" i="6"/>
  <c r="X3139" i="6"/>
  <c r="W3139" i="6"/>
  <c r="T3139" i="6"/>
  <c r="U3139" i="6" s="1"/>
  <c r="R3139" i="6"/>
  <c r="S3139" i="6" s="1"/>
  <c r="AC3138" i="6"/>
  <c r="AD3138" i="6" s="1"/>
  <c r="AB3138" i="6"/>
  <c r="AA3138" i="6"/>
  <c r="Z3138" i="6"/>
  <c r="Y3138" i="6"/>
  <c r="X3138" i="6"/>
  <c r="W3138" i="6"/>
  <c r="T3138" i="6"/>
  <c r="U3138" i="6" s="1"/>
  <c r="R3138" i="6"/>
  <c r="S3138" i="6" s="1"/>
  <c r="AC3137" i="6"/>
  <c r="AD3137" i="6" s="1"/>
  <c r="AA3137" i="6"/>
  <c r="Z3137" i="6"/>
  <c r="Y3137" i="6"/>
  <c r="X3137" i="6"/>
  <c r="W3137" i="6"/>
  <c r="T3137" i="6"/>
  <c r="U3137" i="6" s="1"/>
  <c r="R3137" i="6"/>
  <c r="S3137" i="6" s="1"/>
  <c r="AC3136" i="6"/>
  <c r="AD3136" i="6" s="1"/>
  <c r="AA3136" i="6"/>
  <c r="Z3136" i="6"/>
  <c r="Y3136" i="6"/>
  <c r="X3136" i="6"/>
  <c r="W3136" i="6"/>
  <c r="T3136" i="6"/>
  <c r="U3136" i="6" s="1"/>
  <c r="R3136" i="6"/>
  <c r="S3136" i="6" s="1"/>
  <c r="AC3135" i="6"/>
  <c r="AD3135" i="6" s="1"/>
  <c r="AA3135" i="6"/>
  <c r="Z3135" i="6"/>
  <c r="Y3135" i="6"/>
  <c r="X3135" i="6"/>
  <c r="W3135" i="6"/>
  <c r="T3135" i="6"/>
  <c r="U3135" i="6" s="1"/>
  <c r="R3135" i="6"/>
  <c r="S3135" i="6" s="1"/>
  <c r="AC3134" i="6"/>
  <c r="AD3134" i="6" s="1"/>
  <c r="AA3134" i="6"/>
  <c r="Z3134" i="6"/>
  <c r="Y3134" i="6"/>
  <c r="X3134" i="6"/>
  <c r="W3134" i="6"/>
  <c r="T3134" i="6"/>
  <c r="U3134" i="6" s="1"/>
  <c r="R3134" i="6"/>
  <c r="S3134" i="6" s="1"/>
  <c r="AC3133" i="6"/>
  <c r="AD3133" i="6" s="1"/>
  <c r="AA3133" i="6"/>
  <c r="Z3133" i="6"/>
  <c r="Y3133" i="6"/>
  <c r="X3133" i="6"/>
  <c r="W3133" i="6"/>
  <c r="T3133" i="6"/>
  <c r="U3133" i="6" s="1"/>
  <c r="R3133" i="6"/>
  <c r="S3133" i="6" s="1"/>
  <c r="AC3132" i="6"/>
  <c r="AD3132" i="6" s="1"/>
  <c r="AA3132" i="6"/>
  <c r="Z3132" i="6"/>
  <c r="Y3132" i="6"/>
  <c r="X3132" i="6"/>
  <c r="W3132" i="6"/>
  <c r="T3132" i="6"/>
  <c r="U3132" i="6" s="1"/>
  <c r="R3132" i="6"/>
  <c r="S3132" i="6" s="1"/>
  <c r="AC3131" i="6"/>
  <c r="AD3131" i="6" s="1"/>
  <c r="AA3131" i="6"/>
  <c r="Z3131" i="6"/>
  <c r="Y3131" i="6"/>
  <c r="X3131" i="6"/>
  <c r="W3131" i="6"/>
  <c r="T3131" i="6"/>
  <c r="U3131" i="6" s="1"/>
  <c r="R3131" i="6"/>
  <c r="S3131" i="6" s="1"/>
  <c r="AC3130" i="6"/>
  <c r="AD3130" i="6" s="1"/>
  <c r="AA3130" i="6"/>
  <c r="Z3130" i="6"/>
  <c r="Y3130" i="6"/>
  <c r="X3130" i="6"/>
  <c r="W3130" i="6"/>
  <c r="T3130" i="6"/>
  <c r="U3130" i="6" s="1"/>
  <c r="R3130" i="6"/>
  <c r="S3130" i="6" s="1"/>
  <c r="AC3129" i="6"/>
  <c r="AD3129" i="6" s="1"/>
  <c r="AA3129" i="6"/>
  <c r="Z3129" i="6"/>
  <c r="Y3129" i="6"/>
  <c r="X3129" i="6"/>
  <c r="W3129" i="6"/>
  <c r="T3129" i="6"/>
  <c r="U3129" i="6" s="1"/>
  <c r="R3129" i="6"/>
  <c r="S3129" i="6" s="1"/>
  <c r="AC3128" i="6"/>
  <c r="AD3128" i="6" s="1"/>
  <c r="AA3128" i="6"/>
  <c r="Z3128" i="6"/>
  <c r="Y3128" i="6"/>
  <c r="X3128" i="6"/>
  <c r="W3128" i="6"/>
  <c r="T3128" i="6"/>
  <c r="U3128" i="6" s="1"/>
  <c r="R3128" i="6"/>
  <c r="S3128" i="6" s="1"/>
  <c r="AC3127" i="6"/>
  <c r="AD3127" i="6" s="1"/>
  <c r="AA3127" i="6"/>
  <c r="Z3127" i="6"/>
  <c r="Y3127" i="6"/>
  <c r="X3127" i="6"/>
  <c r="W3127" i="6"/>
  <c r="T3127" i="6"/>
  <c r="U3127" i="6" s="1"/>
  <c r="R3127" i="6"/>
  <c r="S3127" i="6" s="1"/>
  <c r="AC3126" i="6"/>
  <c r="AD3126" i="6" s="1"/>
  <c r="AA3126" i="6"/>
  <c r="Z3126" i="6"/>
  <c r="Y3126" i="6"/>
  <c r="X3126" i="6"/>
  <c r="W3126" i="6"/>
  <c r="T3126" i="6"/>
  <c r="U3126" i="6" s="1"/>
  <c r="R3126" i="6"/>
  <c r="S3126" i="6" s="1"/>
  <c r="AC3125" i="6"/>
  <c r="AD3125" i="6" s="1"/>
  <c r="AA3125" i="6"/>
  <c r="Z3125" i="6"/>
  <c r="Y3125" i="6"/>
  <c r="X3125" i="6"/>
  <c r="W3125" i="6"/>
  <c r="T3125" i="6"/>
  <c r="U3125" i="6" s="1"/>
  <c r="R3125" i="6"/>
  <c r="S3125" i="6" s="1"/>
  <c r="AC3124" i="6"/>
  <c r="AD3124" i="6" s="1"/>
  <c r="AA3124" i="6"/>
  <c r="Z3124" i="6"/>
  <c r="Y3124" i="6"/>
  <c r="X3124" i="6"/>
  <c r="W3124" i="6"/>
  <c r="T3124" i="6"/>
  <c r="U3124" i="6" s="1"/>
  <c r="R3124" i="6"/>
  <c r="S3124" i="6" s="1"/>
  <c r="AC3123" i="6"/>
  <c r="AD3123" i="6" s="1"/>
  <c r="AA3123" i="6"/>
  <c r="Z3123" i="6"/>
  <c r="Y3123" i="6"/>
  <c r="X3123" i="6"/>
  <c r="W3123" i="6"/>
  <c r="T3123" i="6"/>
  <c r="U3123" i="6" s="1"/>
  <c r="R3123" i="6"/>
  <c r="S3123" i="6" s="1"/>
  <c r="AC3122" i="6"/>
  <c r="AD3122" i="6" s="1"/>
  <c r="AA3122" i="6"/>
  <c r="Z3122" i="6"/>
  <c r="Y3122" i="6"/>
  <c r="X3122" i="6"/>
  <c r="W3122" i="6"/>
  <c r="T3122" i="6"/>
  <c r="U3122" i="6" s="1"/>
  <c r="R3122" i="6"/>
  <c r="S3122" i="6" s="1"/>
  <c r="AC3121" i="6"/>
  <c r="AD3121" i="6" s="1"/>
  <c r="AA3121" i="6"/>
  <c r="Z3121" i="6"/>
  <c r="Y3121" i="6"/>
  <c r="X3121" i="6"/>
  <c r="W3121" i="6"/>
  <c r="T3121" i="6"/>
  <c r="U3121" i="6" s="1"/>
  <c r="R3121" i="6"/>
  <c r="S3121" i="6" s="1"/>
  <c r="AC3120" i="6"/>
  <c r="AD3120" i="6" s="1"/>
  <c r="AA3120" i="6"/>
  <c r="Z3120" i="6"/>
  <c r="Y3120" i="6"/>
  <c r="X3120" i="6"/>
  <c r="W3120" i="6"/>
  <c r="T3120" i="6"/>
  <c r="U3120" i="6" s="1"/>
  <c r="R3120" i="6"/>
  <c r="S3120" i="6" s="1"/>
  <c r="AC3119" i="6"/>
  <c r="AD3119" i="6" s="1"/>
  <c r="AA3119" i="6"/>
  <c r="Z3119" i="6"/>
  <c r="Y3119" i="6"/>
  <c r="X3119" i="6"/>
  <c r="W3119" i="6"/>
  <c r="T3119" i="6"/>
  <c r="U3119" i="6" s="1"/>
  <c r="R3119" i="6"/>
  <c r="S3119" i="6" s="1"/>
  <c r="AC3118" i="6"/>
  <c r="AD3118" i="6" s="1"/>
  <c r="AA3118" i="6"/>
  <c r="Z3118" i="6"/>
  <c r="Y3118" i="6"/>
  <c r="X3118" i="6"/>
  <c r="W3118" i="6"/>
  <c r="T3118" i="6"/>
  <c r="U3118" i="6" s="1"/>
  <c r="R3118" i="6"/>
  <c r="S3118" i="6" s="1"/>
  <c r="AC3117" i="6"/>
  <c r="AD3117" i="6" s="1"/>
  <c r="AA3117" i="6"/>
  <c r="Z3117" i="6"/>
  <c r="Y3117" i="6"/>
  <c r="X3117" i="6"/>
  <c r="W3117" i="6"/>
  <c r="T3117" i="6"/>
  <c r="U3117" i="6" s="1"/>
  <c r="R3117" i="6"/>
  <c r="S3117" i="6" s="1"/>
  <c r="AC3116" i="6"/>
  <c r="AD3116" i="6" s="1"/>
  <c r="AA3116" i="6"/>
  <c r="Z3116" i="6"/>
  <c r="Y3116" i="6"/>
  <c r="X3116" i="6"/>
  <c r="W3116" i="6"/>
  <c r="T3116" i="6"/>
  <c r="U3116" i="6" s="1"/>
  <c r="R3116" i="6"/>
  <c r="S3116" i="6" s="1"/>
  <c r="AC3115" i="6"/>
  <c r="AD3115" i="6" s="1"/>
  <c r="AA3115" i="6"/>
  <c r="Z3115" i="6"/>
  <c r="Y3115" i="6"/>
  <c r="X3115" i="6"/>
  <c r="W3115" i="6"/>
  <c r="T3115" i="6"/>
  <c r="U3115" i="6" s="1"/>
  <c r="R3115" i="6"/>
  <c r="S3115" i="6" s="1"/>
  <c r="AC3114" i="6"/>
  <c r="AD3114" i="6" s="1"/>
  <c r="AA3114" i="6"/>
  <c r="Z3114" i="6"/>
  <c r="Y3114" i="6"/>
  <c r="X3114" i="6"/>
  <c r="W3114" i="6"/>
  <c r="T3114" i="6"/>
  <c r="U3114" i="6" s="1"/>
  <c r="R3114" i="6"/>
  <c r="S3114" i="6" s="1"/>
  <c r="AC3113" i="6"/>
  <c r="AD3113" i="6" s="1"/>
  <c r="AA3113" i="6"/>
  <c r="Z3113" i="6"/>
  <c r="Y3113" i="6"/>
  <c r="X3113" i="6"/>
  <c r="W3113" i="6"/>
  <c r="T3113" i="6"/>
  <c r="U3113" i="6" s="1"/>
  <c r="R3113" i="6"/>
  <c r="S3113" i="6" s="1"/>
  <c r="AC3112" i="6"/>
  <c r="AD3112" i="6" s="1"/>
  <c r="AA3112" i="6"/>
  <c r="Z3112" i="6"/>
  <c r="Y3112" i="6"/>
  <c r="X3112" i="6"/>
  <c r="W3112" i="6"/>
  <c r="T3112" i="6"/>
  <c r="U3112" i="6" s="1"/>
  <c r="R3112" i="6"/>
  <c r="S3112" i="6" s="1"/>
  <c r="AC3111" i="6"/>
  <c r="AD3111" i="6" s="1"/>
  <c r="AA3111" i="6"/>
  <c r="Z3111" i="6"/>
  <c r="Y3111" i="6"/>
  <c r="X3111" i="6"/>
  <c r="W3111" i="6"/>
  <c r="T3111" i="6"/>
  <c r="U3111" i="6" s="1"/>
  <c r="R3111" i="6"/>
  <c r="S3111" i="6" s="1"/>
  <c r="AC3110" i="6"/>
  <c r="AD3110" i="6" s="1"/>
  <c r="AA3110" i="6"/>
  <c r="Z3110" i="6"/>
  <c r="Y3110" i="6"/>
  <c r="X3110" i="6"/>
  <c r="W3110" i="6"/>
  <c r="T3110" i="6"/>
  <c r="U3110" i="6" s="1"/>
  <c r="R3110" i="6"/>
  <c r="S3110" i="6" s="1"/>
  <c r="AC3109" i="6"/>
  <c r="AD3109" i="6" s="1"/>
  <c r="AA3109" i="6"/>
  <c r="Z3109" i="6"/>
  <c r="Y3109" i="6"/>
  <c r="X3109" i="6"/>
  <c r="W3109" i="6"/>
  <c r="T3109" i="6"/>
  <c r="U3109" i="6" s="1"/>
  <c r="R3109" i="6"/>
  <c r="S3109" i="6"/>
  <c r="AC3108" i="6"/>
  <c r="AD3108" i="6" s="1"/>
  <c r="AA3108" i="6"/>
  <c r="Z3108" i="6"/>
  <c r="Y3108" i="6"/>
  <c r="X3108" i="6"/>
  <c r="W3108" i="6"/>
  <c r="U3108" i="6"/>
  <c r="T3108" i="6"/>
  <c r="R3108" i="6"/>
  <c r="S3108" i="6" s="1"/>
  <c r="AC3107" i="6"/>
  <c r="AD3107" i="6" s="1"/>
  <c r="AA3107" i="6"/>
  <c r="Z3107" i="6"/>
  <c r="Y3107" i="6"/>
  <c r="X3107" i="6"/>
  <c r="W3107" i="6"/>
  <c r="U3107" i="6"/>
  <c r="T3107" i="6"/>
  <c r="R3107" i="6"/>
  <c r="S3107" i="6"/>
  <c r="AD3106" i="6"/>
  <c r="AC3106" i="6"/>
  <c r="AA3106" i="6"/>
  <c r="Z3106" i="6"/>
  <c r="Y3106" i="6"/>
  <c r="X3106" i="6"/>
  <c r="W3106" i="6"/>
  <c r="T3106" i="6"/>
  <c r="U3106" i="6" s="1"/>
  <c r="R3106" i="6"/>
  <c r="S3106" i="6" s="1"/>
  <c r="AD3105" i="6"/>
  <c r="AC3105" i="6"/>
  <c r="AB3105" i="6"/>
  <c r="AA3105" i="6"/>
  <c r="Z3105" i="6"/>
  <c r="Y3105" i="6"/>
  <c r="X3105" i="6"/>
  <c r="W3105" i="6"/>
  <c r="U3105" i="6"/>
  <c r="T3105" i="6"/>
  <c r="R3105" i="6"/>
  <c r="S3105" i="6"/>
  <c r="AD3104" i="6"/>
  <c r="AC3104" i="6"/>
  <c r="AB3104" i="6"/>
  <c r="AA3104" i="6"/>
  <c r="Z3104" i="6"/>
  <c r="Y3104" i="6"/>
  <c r="X3104" i="6"/>
  <c r="W3104" i="6"/>
  <c r="U3104" i="6"/>
  <c r="T3104" i="6"/>
  <c r="R3104" i="6"/>
  <c r="S3104" i="6" s="1"/>
  <c r="AC3103" i="6"/>
  <c r="AD3103" i="6" s="1"/>
  <c r="AB3103" i="6"/>
  <c r="AA3103" i="6"/>
  <c r="Z3103" i="6"/>
  <c r="Y3103" i="6"/>
  <c r="X3103" i="6"/>
  <c r="W3103" i="6"/>
  <c r="T3103" i="6"/>
  <c r="U3103" i="6" s="1"/>
  <c r="R3103" i="6"/>
  <c r="S3103" i="6"/>
  <c r="AC3102" i="6"/>
  <c r="AD3102" i="6" s="1"/>
  <c r="AB3102" i="6"/>
  <c r="AA3102" i="6"/>
  <c r="Z3102" i="6"/>
  <c r="Y3102" i="6"/>
  <c r="X3102" i="6"/>
  <c r="W3102" i="6"/>
  <c r="T3102" i="6"/>
  <c r="U3102" i="6" s="1"/>
  <c r="R3102" i="6"/>
  <c r="S3102" i="6" s="1"/>
  <c r="AD3101" i="6"/>
  <c r="AC3101" i="6"/>
  <c r="AB3101" i="6"/>
  <c r="AA3101" i="6"/>
  <c r="Z3101" i="6"/>
  <c r="Y3101" i="6"/>
  <c r="X3101" i="6"/>
  <c r="W3101" i="6"/>
  <c r="U3101" i="6"/>
  <c r="T3101" i="6"/>
  <c r="R3101" i="6"/>
  <c r="S3101" i="6"/>
  <c r="AD3100" i="6"/>
  <c r="AC3100" i="6"/>
  <c r="AB3100" i="6"/>
  <c r="AA3100" i="6"/>
  <c r="Z3100" i="6"/>
  <c r="Y3100" i="6"/>
  <c r="X3100" i="6"/>
  <c r="W3100" i="6"/>
  <c r="U3100" i="6"/>
  <c r="T3100" i="6"/>
  <c r="R3100" i="6"/>
  <c r="S3100" i="6" s="1"/>
  <c r="AC3099" i="6"/>
  <c r="AD3099" i="6" s="1"/>
  <c r="AB3099" i="6"/>
  <c r="AA3099" i="6"/>
  <c r="Z3099" i="6"/>
  <c r="Y3099" i="6"/>
  <c r="X3099" i="6"/>
  <c r="W3099" i="6"/>
  <c r="T3099" i="6"/>
  <c r="U3099" i="6" s="1"/>
  <c r="R3099" i="6"/>
  <c r="S3099" i="6"/>
  <c r="AC3098" i="6"/>
  <c r="AD3098" i="6" s="1"/>
  <c r="AB3098" i="6"/>
  <c r="AA3098" i="6"/>
  <c r="Z3098" i="6"/>
  <c r="Y3098" i="6"/>
  <c r="X3098" i="6"/>
  <c r="W3098" i="6"/>
  <c r="T3098" i="6"/>
  <c r="U3098" i="6" s="1"/>
  <c r="R3098" i="6"/>
  <c r="S3098" i="6" s="1"/>
  <c r="AD3097" i="6"/>
  <c r="AC3097" i="6"/>
  <c r="AB3097" i="6"/>
  <c r="AA3097" i="6"/>
  <c r="Z3097" i="6"/>
  <c r="Y3097" i="6"/>
  <c r="X3097" i="6"/>
  <c r="W3097" i="6"/>
  <c r="U3097" i="6"/>
  <c r="T3097" i="6"/>
  <c r="R3097" i="6"/>
  <c r="S3097" i="6"/>
  <c r="AD3096" i="6"/>
  <c r="AC3096" i="6"/>
  <c r="AB3096" i="6"/>
  <c r="AA3096" i="6"/>
  <c r="Z3096" i="6"/>
  <c r="Y3096" i="6"/>
  <c r="X3096" i="6"/>
  <c r="W3096" i="6"/>
  <c r="U3096" i="6"/>
  <c r="T3096" i="6"/>
  <c r="R3096" i="6"/>
  <c r="S3096" i="6" s="1"/>
  <c r="AC3095" i="6"/>
  <c r="AD3095" i="6" s="1"/>
  <c r="AB3095" i="6"/>
  <c r="AA3095" i="6"/>
  <c r="Z3095" i="6"/>
  <c r="Y3095" i="6"/>
  <c r="X3095" i="6"/>
  <c r="W3095" i="6"/>
  <c r="T3095" i="6"/>
  <c r="U3095" i="6" s="1"/>
  <c r="R3095" i="6"/>
  <c r="S3095" i="6"/>
  <c r="AC3094" i="6"/>
  <c r="AD3094" i="6" s="1"/>
  <c r="AB3094" i="6"/>
  <c r="AA3094" i="6"/>
  <c r="Z3094" i="6"/>
  <c r="Y3094" i="6"/>
  <c r="X3094" i="6"/>
  <c r="W3094" i="6"/>
  <c r="T3094" i="6"/>
  <c r="U3094" i="6" s="1"/>
  <c r="R3094" i="6"/>
  <c r="S3094" i="6" s="1"/>
  <c r="AD3093" i="6"/>
  <c r="AC3093" i="6"/>
  <c r="AB3093" i="6"/>
  <c r="AA3093" i="6"/>
  <c r="Z3093" i="6"/>
  <c r="Y3093" i="6"/>
  <c r="X3093" i="6"/>
  <c r="W3093" i="6"/>
  <c r="U3093" i="6"/>
  <c r="T3093" i="6"/>
  <c r="R3093" i="6"/>
  <c r="S3093" i="6"/>
  <c r="AD3092" i="6"/>
  <c r="AC3092" i="6"/>
  <c r="AB3092" i="6"/>
  <c r="AA3092" i="6"/>
  <c r="Z3092" i="6"/>
  <c r="Y3092" i="6"/>
  <c r="X3092" i="6"/>
  <c r="W3092" i="6"/>
  <c r="U3092" i="6"/>
  <c r="T3092" i="6"/>
  <c r="R3092" i="6"/>
  <c r="S3092" i="6" s="1"/>
  <c r="AC3091" i="6"/>
  <c r="AD3091" i="6" s="1"/>
  <c r="AB3091" i="6"/>
  <c r="AA3091" i="6"/>
  <c r="Z3091" i="6"/>
  <c r="Y3091" i="6"/>
  <c r="X3091" i="6"/>
  <c r="W3091" i="6"/>
  <c r="T3091" i="6"/>
  <c r="U3091" i="6" s="1"/>
  <c r="R3091" i="6"/>
  <c r="S3091" i="6"/>
  <c r="AC3090" i="6"/>
  <c r="AD3090" i="6" s="1"/>
  <c r="AB3090" i="6"/>
  <c r="AA3090" i="6"/>
  <c r="Z3090" i="6"/>
  <c r="Y3090" i="6"/>
  <c r="X3090" i="6"/>
  <c r="W3090" i="6"/>
  <c r="T3090" i="6"/>
  <c r="U3090" i="6" s="1"/>
  <c r="R3090" i="6"/>
  <c r="S3090" i="6" s="1"/>
  <c r="AD3089" i="6"/>
  <c r="AC3089" i="6"/>
  <c r="AB3089" i="6"/>
  <c r="AA3089" i="6"/>
  <c r="Z3089" i="6"/>
  <c r="Y3089" i="6"/>
  <c r="X3089" i="6"/>
  <c r="W3089" i="6"/>
  <c r="U3089" i="6"/>
  <c r="T3089" i="6"/>
  <c r="R3089" i="6"/>
  <c r="S3089" i="6"/>
  <c r="AD3088" i="6"/>
  <c r="AC3088" i="6"/>
  <c r="AB3088" i="6"/>
  <c r="AA3088" i="6"/>
  <c r="Z3088" i="6"/>
  <c r="Y3088" i="6"/>
  <c r="X3088" i="6"/>
  <c r="W3088" i="6"/>
  <c r="U3088" i="6"/>
  <c r="T3088" i="6"/>
  <c r="R3088" i="6"/>
  <c r="S3088" i="6" s="1"/>
  <c r="AC3087" i="6"/>
  <c r="AD3087" i="6" s="1"/>
  <c r="AB3087" i="6"/>
  <c r="AA3087" i="6"/>
  <c r="Z3087" i="6"/>
  <c r="Y3087" i="6"/>
  <c r="X3087" i="6"/>
  <c r="W3087" i="6"/>
  <c r="T3087" i="6"/>
  <c r="U3087" i="6" s="1"/>
  <c r="R3087" i="6"/>
  <c r="S3087" i="6"/>
  <c r="AC3086" i="6"/>
  <c r="AD3086" i="6" s="1"/>
  <c r="AB3086" i="6"/>
  <c r="AA3086" i="6"/>
  <c r="Z3086" i="6"/>
  <c r="Y3086" i="6"/>
  <c r="X3086" i="6"/>
  <c r="W3086" i="6"/>
  <c r="T3086" i="6"/>
  <c r="U3086" i="6" s="1"/>
  <c r="R3086" i="6"/>
  <c r="S3086" i="6" s="1"/>
  <c r="AD3085" i="6"/>
  <c r="AC3085" i="6"/>
  <c r="AB3085" i="6"/>
  <c r="AA3085" i="6"/>
  <c r="Z3085" i="6"/>
  <c r="Y3085" i="6"/>
  <c r="X3085" i="6"/>
  <c r="W3085" i="6"/>
  <c r="U3085" i="6"/>
  <c r="T3085" i="6"/>
  <c r="R3085" i="6"/>
  <c r="S3085" i="6"/>
  <c r="AD3084" i="6"/>
  <c r="AC3084" i="6"/>
  <c r="AB3084" i="6"/>
  <c r="AA3084" i="6"/>
  <c r="Z3084" i="6"/>
  <c r="Y3084" i="6"/>
  <c r="X3084" i="6"/>
  <c r="W3084" i="6"/>
  <c r="U3084" i="6"/>
  <c r="T3084" i="6"/>
  <c r="R3084" i="6"/>
  <c r="S3084" i="6" s="1"/>
  <c r="AC3083" i="6"/>
  <c r="AD3083" i="6" s="1"/>
  <c r="AB3083" i="6"/>
  <c r="AA3083" i="6"/>
  <c r="Z3083" i="6"/>
  <c r="Y3083" i="6"/>
  <c r="X3083" i="6"/>
  <c r="W3083" i="6"/>
  <c r="T3083" i="6"/>
  <c r="U3083" i="6" s="1"/>
  <c r="R3083" i="6"/>
  <c r="S3083" i="6"/>
  <c r="AC3082" i="6"/>
  <c r="AD3082" i="6" s="1"/>
  <c r="AB3082" i="6"/>
  <c r="AA3082" i="6"/>
  <c r="Z3082" i="6"/>
  <c r="Y3082" i="6"/>
  <c r="X3082" i="6"/>
  <c r="W3082" i="6"/>
  <c r="T3082" i="6"/>
  <c r="U3082" i="6" s="1"/>
  <c r="R3082" i="6"/>
  <c r="S3082" i="6" s="1"/>
  <c r="AD3081" i="6"/>
  <c r="AC3081" i="6"/>
  <c r="AB3081" i="6"/>
  <c r="AA3081" i="6"/>
  <c r="Z3081" i="6"/>
  <c r="Y3081" i="6"/>
  <c r="X3081" i="6"/>
  <c r="W3081" i="6"/>
  <c r="U3081" i="6"/>
  <c r="T3081" i="6"/>
  <c r="R3081" i="6"/>
  <c r="S3081" i="6"/>
  <c r="AD3080" i="6"/>
  <c r="AC3080" i="6"/>
  <c r="AB3080" i="6"/>
  <c r="AA3080" i="6"/>
  <c r="Z3080" i="6"/>
  <c r="Y3080" i="6"/>
  <c r="X3080" i="6"/>
  <c r="W3080" i="6"/>
  <c r="U3080" i="6"/>
  <c r="T3080" i="6"/>
  <c r="R3080" i="6"/>
  <c r="S3080" i="6" s="1"/>
  <c r="AC3079" i="6"/>
  <c r="AD3079" i="6" s="1"/>
  <c r="AB3079" i="6"/>
  <c r="AA3079" i="6"/>
  <c r="Z3079" i="6"/>
  <c r="Y3079" i="6"/>
  <c r="X3079" i="6"/>
  <c r="W3079" i="6"/>
  <c r="T3079" i="6"/>
  <c r="U3079" i="6" s="1"/>
  <c r="R3079" i="6"/>
  <c r="S3079" i="6"/>
  <c r="AC3078" i="6"/>
  <c r="AD3078" i="6" s="1"/>
  <c r="AB3078" i="6"/>
  <c r="AA3078" i="6"/>
  <c r="Z3078" i="6"/>
  <c r="Y3078" i="6"/>
  <c r="X3078" i="6"/>
  <c r="W3078" i="6"/>
  <c r="T3078" i="6"/>
  <c r="U3078" i="6" s="1"/>
  <c r="R3078" i="6"/>
  <c r="S3078" i="6" s="1"/>
  <c r="AD3077" i="6"/>
  <c r="AC3077" i="6"/>
  <c r="AB3077" i="6"/>
  <c r="AA3077" i="6"/>
  <c r="Z3077" i="6"/>
  <c r="Y3077" i="6"/>
  <c r="X3077" i="6"/>
  <c r="W3077" i="6"/>
  <c r="U3077" i="6"/>
  <c r="T3077" i="6"/>
  <c r="R3077" i="6"/>
  <c r="S3077" i="6"/>
  <c r="AD3076" i="6"/>
  <c r="AC3076" i="6"/>
  <c r="AB3076" i="6"/>
  <c r="AA3076" i="6"/>
  <c r="Z3076" i="6"/>
  <c r="Y3076" i="6"/>
  <c r="X3076" i="6"/>
  <c r="W3076" i="6"/>
  <c r="U3076" i="6"/>
  <c r="T3076" i="6"/>
  <c r="R3076" i="6"/>
  <c r="S3076" i="6" s="1"/>
  <c r="AC3075" i="6"/>
  <c r="AD3075" i="6" s="1"/>
  <c r="AB3075" i="6"/>
  <c r="AA3075" i="6"/>
  <c r="Z3075" i="6"/>
  <c r="Y3075" i="6"/>
  <c r="X3075" i="6"/>
  <c r="W3075" i="6"/>
  <c r="T3075" i="6"/>
  <c r="U3075" i="6" s="1"/>
  <c r="R3075" i="6"/>
  <c r="S3075" i="6"/>
  <c r="AC3074" i="6"/>
  <c r="AD3074" i="6" s="1"/>
  <c r="AB3074" i="6"/>
  <c r="AA3074" i="6"/>
  <c r="Z3074" i="6"/>
  <c r="Y3074" i="6"/>
  <c r="X3074" i="6"/>
  <c r="W3074" i="6"/>
  <c r="T3074" i="6"/>
  <c r="U3074" i="6" s="1"/>
  <c r="R3074" i="6"/>
  <c r="S3074" i="6" s="1"/>
  <c r="AD3073" i="6"/>
  <c r="AC3073" i="6"/>
  <c r="AA3073" i="6"/>
  <c r="Z3073" i="6"/>
  <c r="Y3073" i="6"/>
  <c r="X3073" i="6"/>
  <c r="W3073" i="6"/>
  <c r="T3073" i="6"/>
  <c r="U3073" i="6" s="1"/>
  <c r="R3073" i="6"/>
  <c r="S3073" i="6"/>
  <c r="AC3072" i="6"/>
  <c r="AD3072" i="6" s="1"/>
  <c r="AA3072" i="6"/>
  <c r="Z3072" i="6"/>
  <c r="Y3072" i="6"/>
  <c r="X3072" i="6"/>
  <c r="W3072" i="6"/>
  <c r="U3072" i="6"/>
  <c r="T3072" i="6"/>
  <c r="R3072" i="6"/>
  <c r="S3072" i="6" s="1"/>
  <c r="AC3071" i="6"/>
  <c r="AD3071" i="6" s="1"/>
  <c r="AA3071" i="6"/>
  <c r="Z3071" i="6"/>
  <c r="Y3071" i="6"/>
  <c r="X3071" i="6"/>
  <c r="W3071" i="6"/>
  <c r="T3071" i="6"/>
  <c r="U3071" i="6" s="1"/>
  <c r="R3071" i="6"/>
  <c r="S3071" i="6"/>
  <c r="AC3070" i="6"/>
  <c r="AD3070" i="6" s="1"/>
  <c r="AA3070" i="6"/>
  <c r="Z3070" i="6"/>
  <c r="Y3070" i="6"/>
  <c r="X3070" i="6"/>
  <c r="W3070" i="6"/>
  <c r="T3070" i="6"/>
  <c r="U3070" i="6" s="1"/>
  <c r="R3070" i="6"/>
  <c r="S3070" i="6" s="1"/>
  <c r="AC3069" i="6"/>
  <c r="AD3069" i="6" s="1"/>
  <c r="AA3069" i="6"/>
  <c r="Z3069" i="6"/>
  <c r="Y3069" i="6"/>
  <c r="X3069" i="6"/>
  <c r="W3069" i="6"/>
  <c r="T3069" i="6"/>
  <c r="U3069" i="6" s="1"/>
  <c r="R3069" i="6"/>
  <c r="S3069" i="6"/>
  <c r="AC3068" i="6"/>
  <c r="AD3068" i="6" s="1"/>
  <c r="AA3068" i="6"/>
  <c r="Z3068" i="6"/>
  <c r="Y3068" i="6"/>
  <c r="X3068" i="6"/>
  <c r="W3068" i="6"/>
  <c r="T3068" i="6"/>
  <c r="U3068" i="6" s="1"/>
  <c r="R3068" i="6"/>
  <c r="S3068" i="6" s="1"/>
  <c r="AC3067" i="6"/>
  <c r="AD3067" i="6" s="1"/>
  <c r="AA3067" i="6"/>
  <c r="Z3067" i="6"/>
  <c r="Y3067" i="6"/>
  <c r="X3067" i="6"/>
  <c r="W3067" i="6"/>
  <c r="T3067" i="6"/>
  <c r="U3067" i="6" s="1"/>
  <c r="R3067" i="6"/>
  <c r="S3067" i="6"/>
  <c r="AC3066" i="6"/>
  <c r="AD3066" i="6" s="1"/>
  <c r="AA3066" i="6"/>
  <c r="Z3066" i="6"/>
  <c r="Y3066" i="6"/>
  <c r="X3066" i="6"/>
  <c r="W3066" i="6"/>
  <c r="T3066" i="6"/>
  <c r="U3066" i="6" s="1"/>
  <c r="R3066" i="6"/>
  <c r="S3066" i="6" s="1"/>
  <c r="AC3065" i="6"/>
  <c r="AD3065" i="6" s="1"/>
  <c r="AA3065" i="6"/>
  <c r="Z3065" i="6"/>
  <c r="Y3065" i="6"/>
  <c r="X3065" i="6"/>
  <c r="W3065" i="6"/>
  <c r="T3065" i="6"/>
  <c r="U3065" i="6" s="1"/>
  <c r="R3065" i="6"/>
  <c r="S3065" i="6"/>
  <c r="AC3064" i="6"/>
  <c r="AD3064" i="6" s="1"/>
  <c r="AA3064" i="6"/>
  <c r="Z3064" i="6"/>
  <c r="Y3064" i="6"/>
  <c r="X3064" i="6"/>
  <c r="W3064" i="6"/>
  <c r="T3064" i="6"/>
  <c r="U3064" i="6" s="1"/>
  <c r="R3064" i="6"/>
  <c r="S3064" i="6" s="1"/>
  <c r="AC3063" i="6"/>
  <c r="AD3063" i="6" s="1"/>
  <c r="AA3063" i="6"/>
  <c r="Z3063" i="6"/>
  <c r="Y3063" i="6"/>
  <c r="X3063" i="6"/>
  <c r="W3063" i="6"/>
  <c r="T3063" i="6"/>
  <c r="U3063" i="6" s="1"/>
  <c r="R3063" i="6"/>
  <c r="S3063" i="6"/>
  <c r="AC3062" i="6"/>
  <c r="AD3062" i="6" s="1"/>
  <c r="AA3062" i="6"/>
  <c r="Z3062" i="6"/>
  <c r="Y3062" i="6"/>
  <c r="X3062" i="6"/>
  <c r="W3062" i="6"/>
  <c r="T3062" i="6"/>
  <c r="U3062" i="6" s="1"/>
  <c r="R3062" i="6"/>
  <c r="S3062" i="6" s="1"/>
  <c r="AC3061" i="6"/>
  <c r="AD3061" i="6" s="1"/>
  <c r="AA3061" i="6"/>
  <c r="Z3061" i="6"/>
  <c r="Y3061" i="6"/>
  <c r="X3061" i="6"/>
  <c r="W3061" i="6"/>
  <c r="T3061" i="6"/>
  <c r="U3061" i="6" s="1"/>
  <c r="R3061" i="6"/>
  <c r="S3061" i="6"/>
  <c r="AC3060" i="6"/>
  <c r="AD3060" i="6" s="1"/>
  <c r="AA3060" i="6"/>
  <c r="Z3060" i="6"/>
  <c r="Y3060" i="6"/>
  <c r="X3060" i="6"/>
  <c r="W3060" i="6"/>
  <c r="T3060" i="6"/>
  <c r="U3060" i="6" s="1"/>
  <c r="R3060" i="6"/>
  <c r="S3060" i="6" s="1"/>
  <c r="AC3059" i="6"/>
  <c r="AD3059" i="6" s="1"/>
  <c r="AA3059" i="6"/>
  <c r="Z3059" i="6"/>
  <c r="Y3059" i="6"/>
  <c r="X3059" i="6"/>
  <c r="W3059" i="6"/>
  <c r="T3059" i="6"/>
  <c r="U3059" i="6" s="1"/>
  <c r="R3059" i="6"/>
  <c r="S3059" i="6"/>
  <c r="AC3058" i="6"/>
  <c r="AD3058" i="6" s="1"/>
  <c r="AA3058" i="6"/>
  <c r="Z3058" i="6"/>
  <c r="Y3058" i="6"/>
  <c r="X3058" i="6"/>
  <c r="W3058" i="6"/>
  <c r="T3058" i="6"/>
  <c r="U3058" i="6" s="1"/>
  <c r="R3058" i="6"/>
  <c r="S3058" i="6" s="1"/>
  <c r="AC3057" i="6"/>
  <c r="AD3057" i="6" s="1"/>
  <c r="AA3057" i="6"/>
  <c r="Z3057" i="6"/>
  <c r="Y3057" i="6"/>
  <c r="X3057" i="6"/>
  <c r="W3057" i="6"/>
  <c r="T3057" i="6"/>
  <c r="U3057" i="6" s="1"/>
  <c r="R3057" i="6"/>
  <c r="S3057" i="6"/>
  <c r="AC3056" i="6"/>
  <c r="AD3056" i="6" s="1"/>
  <c r="AA3056" i="6"/>
  <c r="Z3056" i="6"/>
  <c r="Y3056" i="6"/>
  <c r="X3056" i="6"/>
  <c r="W3056" i="6"/>
  <c r="T3056" i="6"/>
  <c r="U3056" i="6" s="1"/>
  <c r="R3056" i="6"/>
  <c r="S3056" i="6" s="1"/>
  <c r="AC3055" i="6"/>
  <c r="AD3055" i="6" s="1"/>
  <c r="AA3055" i="6"/>
  <c r="Z3055" i="6"/>
  <c r="Y3055" i="6"/>
  <c r="X3055" i="6"/>
  <c r="W3055" i="6"/>
  <c r="T3055" i="6"/>
  <c r="U3055" i="6" s="1"/>
  <c r="R3055" i="6"/>
  <c r="S3055" i="6"/>
  <c r="AC3054" i="6"/>
  <c r="AD3054" i="6" s="1"/>
  <c r="AA3054" i="6"/>
  <c r="Z3054" i="6"/>
  <c r="Y3054" i="6"/>
  <c r="X3054" i="6"/>
  <c r="W3054" i="6"/>
  <c r="T3054" i="6"/>
  <c r="U3054" i="6" s="1"/>
  <c r="R3054" i="6"/>
  <c r="S3054" i="6" s="1"/>
  <c r="AC3053" i="6"/>
  <c r="AD3053" i="6" s="1"/>
  <c r="AA3053" i="6"/>
  <c r="Z3053" i="6"/>
  <c r="Y3053" i="6"/>
  <c r="X3053" i="6"/>
  <c r="W3053" i="6"/>
  <c r="T3053" i="6"/>
  <c r="U3053" i="6" s="1"/>
  <c r="R3053" i="6"/>
  <c r="S3053" i="6"/>
  <c r="AC3052" i="6"/>
  <c r="AD3052" i="6" s="1"/>
  <c r="AA3052" i="6"/>
  <c r="Z3052" i="6"/>
  <c r="Y3052" i="6"/>
  <c r="X3052" i="6"/>
  <c r="W3052" i="6"/>
  <c r="T3052" i="6"/>
  <c r="U3052" i="6" s="1"/>
  <c r="R3052" i="6"/>
  <c r="S3052" i="6" s="1"/>
  <c r="AC3051" i="6"/>
  <c r="AD3051" i="6" s="1"/>
  <c r="AA3051" i="6"/>
  <c r="Z3051" i="6"/>
  <c r="Y3051" i="6"/>
  <c r="X3051" i="6"/>
  <c r="W3051" i="6"/>
  <c r="T3051" i="6"/>
  <c r="U3051" i="6" s="1"/>
  <c r="R3051" i="6"/>
  <c r="S3051" i="6"/>
  <c r="AC3050" i="6"/>
  <c r="AD3050" i="6" s="1"/>
  <c r="AA3050" i="6"/>
  <c r="Z3050" i="6"/>
  <c r="Y3050" i="6"/>
  <c r="X3050" i="6"/>
  <c r="W3050" i="6"/>
  <c r="T3050" i="6"/>
  <c r="U3050" i="6" s="1"/>
  <c r="R3050" i="6"/>
  <c r="S3050" i="6" s="1"/>
  <c r="AC3049" i="6"/>
  <c r="AD3049" i="6" s="1"/>
  <c r="AA3049" i="6"/>
  <c r="Z3049" i="6"/>
  <c r="Y3049" i="6"/>
  <c r="X3049" i="6"/>
  <c r="W3049" i="6"/>
  <c r="T3049" i="6"/>
  <c r="U3049" i="6" s="1"/>
  <c r="R3049" i="6"/>
  <c r="S3049" i="6"/>
  <c r="AC3048" i="6"/>
  <c r="AD3048" i="6" s="1"/>
  <c r="AA3048" i="6"/>
  <c r="Z3048" i="6"/>
  <c r="Y3048" i="6"/>
  <c r="X3048" i="6"/>
  <c r="W3048" i="6"/>
  <c r="T3048" i="6"/>
  <c r="U3048" i="6" s="1"/>
  <c r="R3048" i="6"/>
  <c r="S3048" i="6" s="1"/>
  <c r="AC3047" i="6"/>
  <c r="AD3047" i="6" s="1"/>
  <c r="AA3047" i="6"/>
  <c r="Z3047" i="6"/>
  <c r="Y3047" i="6"/>
  <c r="X3047" i="6"/>
  <c r="W3047" i="6"/>
  <c r="T3047" i="6"/>
  <c r="U3047" i="6" s="1"/>
  <c r="R3047" i="6"/>
  <c r="S3047" i="6"/>
  <c r="AC3046" i="6"/>
  <c r="AD3046" i="6" s="1"/>
  <c r="AA3046" i="6"/>
  <c r="Z3046" i="6"/>
  <c r="Y3046" i="6"/>
  <c r="X3046" i="6"/>
  <c r="W3046" i="6"/>
  <c r="T3046" i="6"/>
  <c r="U3046" i="6" s="1"/>
  <c r="R3046" i="6"/>
  <c r="S3046" i="6" s="1"/>
  <c r="AC3045" i="6"/>
  <c r="AD3045" i="6" s="1"/>
  <c r="AA3045" i="6"/>
  <c r="Z3045" i="6"/>
  <c r="Y3045" i="6"/>
  <c r="X3045" i="6"/>
  <c r="W3045" i="6"/>
  <c r="T3045" i="6"/>
  <c r="U3045" i="6" s="1"/>
  <c r="R3045" i="6"/>
  <c r="S3045" i="6"/>
  <c r="AC3044" i="6"/>
  <c r="AD3044" i="6" s="1"/>
  <c r="AA3044" i="6"/>
  <c r="Z3044" i="6"/>
  <c r="Y3044" i="6"/>
  <c r="X3044" i="6"/>
  <c r="W3044" i="6"/>
  <c r="T3044" i="6"/>
  <c r="U3044" i="6" s="1"/>
  <c r="R3044" i="6"/>
  <c r="S3044" i="6" s="1"/>
  <c r="AC3043" i="6"/>
  <c r="AD3043" i="6" s="1"/>
  <c r="AA3043" i="6"/>
  <c r="Z3043" i="6"/>
  <c r="Y3043" i="6"/>
  <c r="X3043" i="6"/>
  <c r="W3043" i="6"/>
  <c r="T3043" i="6"/>
  <c r="U3043" i="6" s="1"/>
  <c r="R3043" i="6"/>
  <c r="S3043" i="6"/>
  <c r="AC3042" i="6"/>
  <c r="AD3042" i="6" s="1"/>
  <c r="AA3042" i="6"/>
  <c r="Z3042" i="6"/>
  <c r="Y3042" i="6"/>
  <c r="X3042" i="6"/>
  <c r="W3042" i="6"/>
  <c r="T3042" i="6"/>
  <c r="U3042" i="6" s="1"/>
  <c r="R3042" i="6"/>
  <c r="S3042" i="6" s="1"/>
  <c r="AC3041" i="6"/>
  <c r="AD3041" i="6" s="1"/>
  <c r="AB3041" i="6"/>
  <c r="AA3041" i="6"/>
  <c r="Z3041" i="6"/>
  <c r="Y3041" i="6"/>
  <c r="X3041" i="6"/>
  <c r="W3041" i="6"/>
  <c r="T3041" i="6"/>
  <c r="U3041" i="6" s="1"/>
  <c r="R3041" i="6"/>
  <c r="S3041" i="6"/>
  <c r="AC3040" i="6"/>
  <c r="AD3040" i="6" s="1"/>
  <c r="AB3040" i="6"/>
  <c r="AA3040" i="6"/>
  <c r="Z3040" i="6"/>
  <c r="Y3040" i="6"/>
  <c r="X3040" i="6"/>
  <c r="W3040" i="6"/>
  <c r="T3040" i="6"/>
  <c r="U3040" i="6" s="1"/>
  <c r="R3040" i="6"/>
  <c r="S3040" i="6" s="1"/>
  <c r="AC3039" i="6"/>
  <c r="AD3039" i="6" s="1"/>
  <c r="AB3039" i="6"/>
  <c r="AA3039" i="6"/>
  <c r="Z3039" i="6"/>
  <c r="Y3039" i="6"/>
  <c r="X3039" i="6"/>
  <c r="W3039" i="6"/>
  <c r="T3039" i="6"/>
  <c r="U3039" i="6" s="1"/>
  <c r="R3039" i="6"/>
  <c r="S3039" i="6"/>
  <c r="AC3038" i="6"/>
  <c r="AD3038" i="6" s="1"/>
  <c r="AB3038" i="6"/>
  <c r="AA3038" i="6"/>
  <c r="Z3038" i="6"/>
  <c r="Y3038" i="6"/>
  <c r="X3038" i="6"/>
  <c r="W3038" i="6"/>
  <c r="T3038" i="6"/>
  <c r="U3038" i="6" s="1"/>
  <c r="R3038" i="6"/>
  <c r="S3038" i="6" s="1"/>
  <c r="AC3037" i="6"/>
  <c r="AD3037" i="6" s="1"/>
  <c r="AB3037" i="6"/>
  <c r="AA3037" i="6"/>
  <c r="Z3037" i="6"/>
  <c r="Y3037" i="6"/>
  <c r="X3037" i="6"/>
  <c r="W3037" i="6"/>
  <c r="T3037" i="6"/>
  <c r="U3037" i="6" s="1"/>
  <c r="R3037" i="6"/>
  <c r="S3037" i="6"/>
  <c r="AC3036" i="6"/>
  <c r="AD3036" i="6" s="1"/>
  <c r="AB3036" i="6"/>
  <c r="AA3036" i="6"/>
  <c r="Z3036" i="6"/>
  <c r="Y3036" i="6"/>
  <c r="X3036" i="6"/>
  <c r="W3036" i="6"/>
  <c r="T3036" i="6"/>
  <c r="U3036" i="6" s="1"/>
  <c r="R3036" i="6"/>
  <c r="S3036" i="6" s="1"/>
  <c r="AC3035" i="6"/>
  <c r="AD3035" i="6" s="1"/>
  <c r="AB3035" i="6"/>
  <c r="AA3035" i="6"/>
  <c r="Z3035" i="6"/>
  <c r="Y3035" i="6"/>
  <c r="X3035" i="6"/>
  <c r="W3035" i="6"/>
  <c r="T3035" i="6"/>
  <c r="U3035" i="6" s="1"/>
  <c r="R3035" i="6"/>
  <c r="S3035" i="6"/>
  <c r="AC3034" i="6"/>
  <c r="AD3034" i="6" s="1"/>
  <c r="AB3034" i="6"/>
  <c r="AA3034" i="6"/>
  <c r="Z3034" i="6"/>
  <c r="Y3034" i="6"/>
  <c r="X3034" i="6"/>
  <c r="W3034" i="6"/>
  <c r="T3034" i="6"/>
  <c r="U3034" i="6" s="1"/>
  <c r="R3034" i="6"/>
  <c r="S3034" i="6" s="1"/>
  <c r="AC3033" i="6"/>
  <c r="AD3033" i="6" s="1"/>
  <c r="AB3033" i="6"/>
  <c r="AA3033" i="6"/>
  <c r="Z3033" i="6"/>
  <c r="Y3033" i="6"/>
  <c r="X3033" i="6"/>
  <c r="W3033" i="6"/>
  <c r="T3033" i="6"/>
  <c r="U3033" i="6" s="1"/>
  <c r="R3033" i="6"/>
  <c r="S3033" i="6"/>
  <c r="AC3032" i="6"/>
  <c r="AD3032" i="6" s="1"/>
  <c r="AB3032" i="6"/>
  <c r="AA3032" i="6"/>
  <c r="Z3032" i="6"/>
  <c r="Y3032" i="6"/>
  <c r="X3032" i="6"/>
  <c r="W3032" i="6"/>
  <c r="T3032" i="6"/>
  <c r="U3032" i="6" s="1"/>
  <c r="R3032" i="6"/>
  <c r="S3032" i="6" s="1"/>
  <c r="AC3031" i="6"/>
  <c r="AD3031" i="6" s="1"/>
  <c r="AB3031" i="6"/>
  <c r="AA3031" i="6"/>
  <c r="Z3031" i="6"/>
  <c r="Y3031" i="6"/>
  <c r="X3031" i="6"/>
  <c r="W3031" i="6"/>
  <c r="T3031" i="6"/>
  <c r="U3031" i="6" s="1"/>
  <c r="R3031" i="6"/>
  <c r="S3031" i="6"/>
  <c r="AC3030" i="6"/>
  <c r="AD3030" i="6" s="1"/>
  <c r="AB3030" i="6"/>
  <c r="AA3030" i="6"/>
  <c r="Z3030" i="6"/>
  <c r="Y3030" i="6"/>
  <c r="X3030" i="6"/>
  <c r="W3030" i="6"/>
  <c r="T3030" i="6"/>
  <c r="U3030" i="6" s="1"/>
  <c r="R3030" i="6"/>
  <c r="S3030" i="6" s="1"/>
  <c r="AC3029" i="6"/>
  <c r="AD3029" i="6" s="1"/>
  <c r="AB3029" i="6"/>
  <c r="AA3029" i="6"/>
  <c r="Z3029" i="6"/>
  <c r="Y3029" i="6"/>
  <c r="X3029" i="6"/>
  <c r="W3029" i="6"/>
  <c r="T3029" i="6"/>
  <c r="U3029" i="6" s="1"/>
  <c r="R3029" i="6"/>
  <c r="S3029" i="6"/>
  <c r="AC3028" i="6"/>
  <c r="AD3028" i="6" s="1"/>
  <c r="AB3028" i="6"/>
  <c r="AA3028" i="6"/>
  <c r="Z3028" i="6"/>
  <c r="Y3028" i="6"/>
  <c r="X3028" i="6"/>
  <c r="W3028" i="6"/>
  <c r="T3028" i="6"/>
  <c r="U3028" i="6" s="1"/>
  <c r="R3028" i="6"/>
  <c r="S3028" i="6" s="1"/>
  <c r="AC3027" i="6"/>
  <c r="AD3027" i="6" s="1"/>
  <c r="AB3027" i="6"/>
  <c r="AA3027" i="6"/>
  <c r="Z3027" i="6"/>
  <c r="Y3027" i="6"/>
  <c r="X3027" i="6"/>
  <c r="W3027" i="6"/>
  <c r="T3027" i="6"/>
  <c r="U3027" i="6" s="1"/>
  <c r="R3027" i="6"/>
  <c r="S3027" i="6"/>
  <c r="AC3026" i="6"/>
  <c r="AD3026" i="6" s="1"/>
  <c r="AB3026" i="6"/>
  <c r="AA3026" i="6"/>
  <c r="Z3026" i="6"/>
  <c r="Y3026" i="6"/>
  <c r="X3026" i="6"/>
  <c r="W3026" i="6"/>
  <c r="T3026" i="6"/>
  <c r="U3026" i="6" s="1"/>
  <c r="R3026" i="6"/>
  <c r="S3026" i="6"/>
  <c r="AC3025" i="6"/>
  <c r="AD3025" i="6" s="1"/>
  <c r="AB3025" i="6"/>
  <c r="AA3025" i="6"/>
  <c r="Z3025" i="6"/>
  <c r="Y3025" i="6"/>
  <c r="X3025" i="6"/>
  <c r="W3025" i="6"/>
  <c r="T3025" i="6"/>
  <c r="U3025" i="6" s="1"/>
  <c r="R3025" i="6"/>
  <c r="S3025" i="6"/>
  <c r="AC3024" i="6"/>
  <c r="AD3024" i="6" s="1"/>
  <c r="AB3024" i="6"/>
  <c r="AA3024" i="6"/>
  <c r="Z3024" i="6"/>
  <c r="Y3024" i="6"/>
  <c r="X3024" i="6"/>
  <c r="W3024" i="6"/>
  <c r="T3024" i="6"/>
  <c r="U3024" i="6" s="1"/>
  <c r="R3024" i="6"/>
  <c r="S3024" i="6" s="1"/>
  <c r="AC3023" i="6"/>
  <c r="AD3023" i="6" s="1"/>
  <c r="AB3023" i="6"/>
  <c r="AA3023" i="6"/>
  <c r="Z3023" i="6"/>
  <c r="Y3023" i="6"/>
  <c r="X3023" i="6"/>
  <c r="W3023" i="6"/>
  <c r="T3023" i="6"/>
  <c r="U3023" i="6" s="1"/>
  <c r="R3023" i="6"/>
  <c r="S3023" i="6"/>
  <c r="AC3022" i="6"/>
  <c r="AD3022" i="6" s="1"/>
  <c r="AB3022" i="6"/>
  <c r="AA3022" i="6"/>
  <c r="Z3022" i="6"/>
  <c r="Y3022" i="6"/>
  <c r="X3022" i="6"/>
  <c r="W3022" i="6"/>
  <c r="T3022" i="6"/>
  <c r="U3022" i="6" s="1"/>
  <c r="R3022" i="6"/>
  <c r="S3022" i="6"/>
  <c r="AC3021" i="6"/>
  <c r="AD3021" i="6" s="1"/>
  <c r="AB3021" i="6"/>
  <c r="AA3021" i="6"/>
  <c r="Z3021" i="6"/>
  <c r="Y3021" i="6"/>
  <c r="X3021" i="6"/>
  <c r="W3021" i="6"/>
  <c r="T3021" i="6"/>
  <c r="U3021" i="6" s="1"/>
  <c r="R3021" i="6"/>
  <c r="S3021" i="6"/>
  <c r="AC3020" i="6"/>
  <c r="AD3020" i="6" s="1"/>
  <c r="AB3020" i="6"/>
  <c r="AA3020" i="6"/>
  <c r="Z3020" i="6"/>
  <c r="Y3020" i="6"/>
  <c r="X3020" i="6"/>
  <c r="W3020" i="6"/>
  <c r="T3020" i="6"/>
  <c r="U3020" i="6" s="1"/>
  <c r="R3020" i="6"/>
  <c r="S3020" i="6" s="1"/>
  <c r="AC3019" i="6"/>
  <c r="AD3019" i="6" s="1"/>
  <c r="AB3019" i="6"/>
  <c r="AA3019" i="6"/>
  <c r="Z3019" i="6"/>
  <c r="Y3019" i="6"/>
  <c r="X3019" i="6"/>
  <c r="W3019" i="6"/>
  <c r="T3019" i="6"/>
  <c r="U3019" i="6" s="1"/>
  <c r="R3019" i="6"/>
  <c r="S3019" i="6"/>
  <c r="AC3018" i="6"/>
  <c r="AD3018" i="6" s="1"/>
  <c r="AB3018" i="6"/>
  <c r="AA3018" i="6"/>
  <c r="Z3018" i="6"/>
  <c r="Y3018" i="6"/>
  <c r="X3018" i="6"/>
  <c r="W3018" i="6"/>
  <c r="T3018" i="6"/>
  <c r="U3018" i="6" s="1"/>
  <c r="R3018" i="6"/>
  <c r="S3018" i="6"/>
  <c r="AC3017" i="6"/>
  <c r="AD3017" i="6" s="1"/>
  <c r="AB3017" i="6"/>
  <c r="AA3017" i="6"/>
  <c r="Z3017" i="6"/>
  <c r="Y3017" i="6"/>
  <c r="X3017" i="6"/>
  <c r="W3017" i="6"/>
  <c r="T3017" i="6"/>
  <c r="U3017" i="6" s="1"/>
  <c r="R3017" i="6"/>
  <c r="S3017" i="6"/>
  <c r="AC3016" i="6"/>
  <c r="AD3016" i="6" s="1"/>
  <c r="AB3016" i="6"/>
  <c r="AA3016" i="6"/>
  <c r="Z3016" i="6"/>
  <c r="Y3016" i="6"/>
  <c r="X3016" i="6"/>
  <c r="W3016" i="6"/>
  <c r="T3016" i="6"/>
  <c r="U3016" i="6" s="1"/>
  <c r="R3016" i="6"/>
  <c r="S3016" i="6" s="1"/>
  <c r="AC3015" i="6"/>
  <c r="AD3015" i="6" s="1"/>
  <c r="AB3015" i="6"/>
  <c r="AA3015" i="6"/>
  <c r="Z3015" i="6"/>
  <c r="Y3015" i="6"/>
  <c r="X3015" i="6"/>
  <c r="W3015" i="6"/>
  <c r="T3015" i="6"/>
  <c r="U3015" i="6" s="1"/>
  <c r="R3015" i="6"/>
  <c r="S3015" i="6"/>
  <c r="AC3014" i="6"/>
  <c r="AD3014" i="6" s="1"/>
  <c r="AB3014" i="6"/>
  <c r="AA3014" i="6"/>
  <c r="Z3014" i="6"/>
  <c r="Y3014" i="6"/>
  <c r="X3014" i="6"/>
  <c r="W3014" i="6"/>
  <c r="T3014" i="6"/>
  <c r="U3014" i="6" s="1"/>
  <c r="R3014" i="6"/>
  <c r="S3014" i="6"/>
  <c r="AC3013" i="6"/>
  <c r="AD3013" i="6" s="1"/>
  <c r="AB3013" i="6"/>
  <c r="AA3013" i="6"/>
  <c r="Z3013" i="6"/>
  <c r="Y3013" i="6"/>
  <c r="X3013" i="6"/>
  <c r="W3013" i="6"/>
  <c r="T3013" i="6"/>
  <c r="U3013" i="6" s="1"/>
  <c r="R3013" i="6"/>
  <c r="S3013" i="6"/>
  <c r="AC3012" i="6"/>
  <c r="AD3012" i="6" s="1"/>
  <c r="AB3012" i="6"/>
  <c r="AA3012" i="6"/>
  <c r="Z3012" i="6"/>
  <c r="Y3012" i="6"/>
  <c r="X3012" i="6"/>
  <c r="W3012" i="6"/>
  <c r="T3012" i="6"/>
  <c r="U3012" i="6" s="1"/>
  <c r="R3012" i="6"/>
  <c r="S3012" i="6" s="1"/>
  <c r="AC3011" i="6"/>
  <c r="AD3011" i="6" s="1"/>
  <c r="AB3011" i="6"/>
  <c r="AA3011" i="6"/>
  <c r="Z3011" i="6"/>
  <c r="Y3011" i="6"/>
  <c r="X3011" i="6"/>
  <c r="W3011" i="6"/>
  <c r="T3011" i="6"/>
  <c r="U3011" i="6" s="1"/>
  <c r="R3011" i="6"/>
  <c r="S3011" i="6"/>
  <c r="AC3010" i="6"/>
  <c r="AD3010" i="6" s="1"/>
  <c r="AB3010" i="6"/>
  <c r="AA3010" i="6"/>
  <c r="Z3010" i="6"/>
  <c r="Y3010" i="6"/>
  <c r="X3010" i="6"/>
  <c r="W3010" i="6"/>
  <c r="T3010" i="6"/>
  <c r="U3010" i="6" s="1"/>
  <c r="R3010" i="6"/>
  <c r="S3010" i="6"/>
  <c r="AC3009" i="6"/>
  <c r="AD3009" i="6" s="1"/>
  <c r="AA3009" i="6"/>
  <c r="Z3009" i="6"/>
  <c r="Y3009" i="6"/>
  <c r="X3009" i="6"/>
  <c r="W3009" i="6"/>
  <c r="T3009" i="6"/>
  <c r="U3009" i="6" s="1"/>
  <c r="R3009" i="6"/>
  <c r="S3009" i="6" s="1"/>
  <c r="AC3008" i="6"/>
  <c r="AD3008" i="6" s="1"/>
  <c r="AA3008" i="6"/>
  <c r="Z3008" i="6"/>
  <c r="Y3008" i="6"/>
  <c r="X3008" i="6"/>
  <c r="W3008" i="6"/>
  <c r="T3008" i="6"/>
  <c r="U3008" i="6" s="1"/>
  <c r="R3008" i="6"/>
  <c r="S3008" i="6"/>
  <c r="AC3007" i="6"/>
  <c r="AD3007" i="6" s="1"/>
  <c r="AA3007" i="6"/>
  <c r="Z3007" i="6"/>
  <c r="Y3007" i="6"/>
  <c r="X3007" i="6"/>
  <c r="W3007" i="6"/>
  <c r="T3007" i="6"/>
  <c r="U3007" i="6" s="1"/>
  <c r="R3007" i="6"/>
  <c r="S3007" i="6" s="1"/>
  <c r="AC3006" i="6"/>
  <c r="AD3006" i="6" s="1"/>
  <c r="AA3006" i="6"/>
  <c r="Z3006" i="6"/>
  <c r="Y3006" i="6"/>
  <c r="X3006" i="6"/>
  <c r="W3006" i="6"/>
  <c r="T3006" i="6"/>
  <c r="U3006" i="6" s="1"/>
  <c r="R3006" i="6"/>
  <c r="S3006" i="6"/>
  <c r="AC3005" i="6"/>
  <c r="AD3005" i="6" s="1"/>
  <c r="AA3005" i="6"/>
  <c r="Z3005" i="6"/>
  <c r="Y3005" i="6"/>
  <c r="X3005" i="6"/>
  <c r="W3005" i="6"/>
  <c r="T3005" i="6"/>
  <c r="U3005" i="6" s="1"/>
  <c r="R3005" i="6"/>
  <c r="S3005" i="6" s="1"/>
  <c r="AC3004" i="6"/>
  <c r="AD3004" i="6" s="1"/>
  <c r="AA3004" i="6"/>
  <c r="Z3004" i="6"/>
  <c r="Y3004" i="6"/>
  <c r="X3004" i="6"/>
  <c r="W3004" i="6"/>
  <c r="T3004" i="6"/>
  <c r="U3004" i="6" s="1"/>
  <c r="R3004" i="6"/>
  <c r="S3004" i="6"/>
  <c r="AC3003" i="6"/>
  <c r="AD3003" i="6" s="1"/>
  <c r="AA3003" i="6"/>
  <c r="Z3003" i="6"/>
  <c r="Y3003" i="6"/>
  <c r="X3003" i="6"/>
  <c r="W3003" i="6"/>
  <c r="T3003" i="6"/>
  <c r="U3003" i="6" s="1"/>
  <c r="R3003" i="6"/>
  <c r="S3003" i="6" s="1"/>
  <c r="AC3002" i="6"/>
  <c r="AD3002" i="6" s="1"/>
  <c r="AA3002" i="6"/>
  <c r="Z3002" i="6"/>
  <c r="Y3002" i="6"/>
  <c r="X3002" i="6"/>
  <c r="W3002" i="6"/>
  <c r="T3002" i="6"/>
  <c r="U3002" i="6" s="1"/>
  <c r="R3002" i="6"/>
  <c r="S3002" i="6"/>
  <c r="AC3001" i="6"/>
  <c r="AD3001" i="6" s="1"/>
  <c r="AA3001" i="6"/>
  <c r="Z3001" i="6"/>
  <c r="Y3001" i="6"/>
  <c r="X3001" i="6"/>
  <c r="W3001" i="6"/>
  <c r="T3001" i="6"/>
  <c r="U3001" i="6" s="1"/>
  <c r="R3001" i="6"/>
  <c r="S3001" i="6" s="1"/>
  <c r="AC3000" i="6"/>
  <c r="AD3000" i="6" s="1"/>
  <c r="AA3000" i="6"/>
  <c r="Z3000" i="6"/>
  <c r="Y3000" i="6"/>
  <c r="X3000" i="6"/>
  <c r="W3000" i="6"/>
  <c r="T3000" i="6"/>
  <c r="U3000" i="6" s="1"/>
  <c r="R3000" i="6"/>
  <c r="S3000" i="6"/>
  <c r="AC2999" i="6"/>
  <c r="AD2999" i="6" s="1"/>
  <c r="AA2999" i="6"/>
  <c r="Z2999" i="6"/>
  <c r="Y2999" i="6"/>
  <c r="X2999" i="6"/>
  <c r="W2999" i="6"/>
  <c r="T2999" i="6"/>
  <c r="U2999" i="6" s="1"/>
  <c r="R2999" i="6"/>
  <c r="S2999" i="6" s="1"/>
  <c r="AC2998" i="6"/>
  <c r="AD2998" i="6" s="1"/>
  <c r="AA2998" i="6"/>
  <c r="Z2998" i="6"/>
  <c r="Y2998" i="6"/>
  <c r="X2998" i="6"/>
  <c r="W2998" i="6"/>
  <c r="T2998" i="6"/>
  <c r="U2998" i="6" s="1"/>
  <c r="R2998" i="6"/>
  <c r="S2998" i="6"/>
  <c r="AC2997" i="6"/>
  <c r="AD2997" i="6" s="1"/>
  <c r="AA2997" i="6"/>
  <c r="Z2997" i="6"/>
  <c r="Y2997" i="6"/>
  <c r="X2997" i="6"/>
  <c r="W2997" i="6"/>
  <c r="T2997" i="6"/>
  <c r="U2997" i="6" s="1"/>
  <c r="R2997" i="6"/>
  <c r="S2997" i="6" s="1"/>
  <c r="AC2996" i="6"/>
  <c r="AD2996" i="6" s="1"/>
  <c r="AA2996" i="6"/>
  <c r="Z2996" i="6"/>
  <c r="Y2996" i="6"/>
  <c r="X2996" i="6"/>
  <c r="W2996" i="6"/>
  <c r="T2996" i="6"/>
  <c r="U2996" i="6" s="1"/>
  <c r="R2996" i="6"/>
  <c r="S2996" i="6"/>
  <c r="AC2995" i="6"/>
  <c r="AD2995" i="6" s="1"/>
  <c r="AA2995" i="6"/>
  <c r="Z2995" i="6"/>
  <c r="Y2995" i="6"/>
  <c r="X2995" i="6"/>
  <c r="W2995" i="6"/>
  <c r="T2995" i="6"/>
  <c r="U2995" i="6" s="1"/>
  <c r="R2995" i="6"/>
  <c r="S2995" i="6" s="1"/>
  <c r="AC2994" i="6"/>
  <c r="AD2994" i="6" s="1"/>
  <c r="AA2994" i="6"/>
  <c r="Z2994" i="6"/>
  <c r="Y2994" i="6"/>
  <c r="X2994" i="6"/>
  <c r="W2994" i="6"/>
  <c r="T2994" i="6"/>
  <c r="U2994" i="6" s="1"/>
  <c r="R2994" i="6"/>
  <c r="S2994" i="6"/>
  <c r="AC2993" i="6"/>
  <c r="AD2993" i="6" s="1"/>
  <c r="AA2993" i="6"/>
  <c r="Z2993" i="6"/>
  <c r="Y2993" i="6"/>
  <c r="X2993" i="6"/>
  <c r="W2993" i="6"/>
  <c r="T2993" i="6"/>
  <c r="U2993" i="6" s="1"/>
  <c r="R2993" i="6"/>
  <c r="S2993" i="6" s="1"/>
  <c r="AC2992" i="6"/>
  <c r="AD2992" i="6" s="1"/>
  <c r="AA2992" i="6"/>
  <c r="Z2992" i="6"/>
  <c r="Y2992" i="6"/>
  <c r="X2992" i="6"/>
  <c r="W2992" i="6"/>
  <c r="T2992" i="6"/>
  <c r="U2992" i="6" s="1"/>
  <c r="R2992" i="6"/>
  <c r="S2992" i="6"/>
  <c r="AC2991" i="6"/>
  <c r="AD2991" i="6" s="1"/>
  <c r="AA2991" i="6"/>
  <c r="Z2991" i="6"/>
  <c r="Y2991" i="6"/>
  <c r="X2991" i="6"/>
  <c r="W2991" i="6"/>
  <c r="T2991" i="6"/>
  <c r="U2991" i="6" s="1"/>
  <c r="R2991" i="6"/>
  <c r="S2991" i="6" s="1"/>
  <c r="AC2990" i="6"/>
  <c r="AD2990" i="6" s="1"/>
  <c r="AA2990" i="6"/>
  <c r="Z2990" i="6"/>
  <c r="Y2990" i="6"/>
  <c r="X2990" i="6"/>
  <c r="W2990" i="6"/>
  <c r="T2990" i="6"/>
  <c r="U2990" i="6" s="1"/>
  <c r="R2990" i="6"/>
  <c r="S2990" i="6"/>
  <c r="AC2989" i="6"/>
  <c r="AD2989" i="6" s="1"/>
  <c r="AA2989" i="6"/>
  <c r="Z2989" i="6"/>
  <c r="Y2989" i="6"/>
  <c r="X2989" i="6"/>
  <c r="W2989" i="6"/>
  <c r="T2989" i="6"/>
  <c r="U2989" i="6" s="1"/>
  <c r="R2989" i="6"/>
  <c r="S2989" i="6" s="1"/>
  <c r="AC2988" i="6"/>
  <c r="AD2988" i="6" s="1"/>
  <c r="AA2988" i="6"/>
  <c r="Z2988" i="6"/>
  <c r="Y2988" i="6"/>
  <c r="X2988" i="6"/>
  <c r="W2988" i="6"/>
  <c r="T2988" i="6"/>
  <c r="U2988" i="6" s="1"/>
  <c r="R2988" i="6"/>
  <c r="S2988" i="6"/>
  <c r="AC2987" i="6"/>
  <c r="AD2987" i="6" s="1"/>
  <c r="AA2987" i="6"/>
  <c r="Z2987" i="6"/>
  <c r="Y2987" i="6"/>
  <c r="X2987" i="6"/>
  <c r="W2987" i="6"/>
  <c r="T2987" i="6"/>
  <c r="U2987" i="6" s="1"/>
  <c r="R2987" i="6"/>
  <c r="S2987" i="6" s="1"/>
  <c r="AC2986" i="6"/>
  <c r="AD2986" i="6" s="1"/>
  <c r="AA2986" i="6"/>
  <c r="Z2986" i="6"/>
  <c r="Y2986" i="6"/>
  <c r="X2986" i="6"/>
  <c r="W2986" i="6"/>
  <c r="T2986" i="6"/>
  <c r="U2986" i="6" s="1"/>
  <c r="R2986" i="6"/>
  <c r="S2986" i="6"/>
  <c r="AC2985" i="6"/>
  <c r="AD2985" i="6" s="1"/>
  <c r="AA2985" i="6"/>
  <c r="Z2985" i="6"/>
  <c r="Y2985" i="6"/>
  <c r="X2985" i="6"/>
  <c r="W2985" i="6"/>
  <c r="T2985" i="6"/>
  <c r="U2985" i="6" s="1"/>
  <c r="R2985" i="6"/>
  <c r="S2985" i="6" s="1"/>
  <c r="AC2984" i="6"/>
  <c r="AD2984" i="6" s="1"/>
  <c r="AA2984" i="6"/>
  <c r="Z2984" i="6"/>
  <c r="Y2984" i="6"/>
  <c r="X2984" i="6"/>
  <c r="W2984" i="6"/>
  <c r="T2984" i="6"/>
  <c r="U2984" i="6" s="1"/>
  <c r="R2984" i="6"/>
  <c r="S2984" i="6"/>
  <c r="AC2983" i="6"/>
  <c r="AD2983" i="6" s="1"/>
  <c r="AA2983" i="6"/>
  <c r="Z2983" i="6"/>
  <c r="Y2983" i="6"/>
  <c r="X2983" i="6"/>
  <c r="W2983" i="6"/>
  <c r="T2983" i="6"/>
  <c r="U2983" i="6" s="1"/>
  <c r="R2983" i="6"/>
  <c r="S2983" i="6" s="1"/>
  <c r="AC2982" i="6"/>
  <c r="AD2982" i="6" s="1"/>
  <c r="AA2982" i="6"/>
  <c r="Z2982" i="6"/>
  <c r="Y2982" i="6"/>
  <c r="X2982" i="6"/>
  <c r="W2982" i="6"/>
  <c r="T2982" i="6"/>
  <c r="U2982" i="6" s="1"/>
  <c r="R2982" i="6"/>
  <c r="S2982" i="6"/>
  <c r="AC2981" i="6"/>
  <c r="AD2981" i="6" s="1"/>
  <c r="AA2981" i="6"/>
  <c r="Z2981" i="6"/>
  <c r="Y2981" i="6"/>
  <c r="X2981" i="6"/>
  <c r="W2981" i="6"/>
  <c r="T2981" i="6"/>
  <c r="U2981" i="6" s="1"/>
  <c r="R2981" i="6"/>
  <c r="S2981" i="6" s="1"/>
  <c r="AC2980" i="6"/>
  <c r="AD2980" i="6" s="1"/>
  <c r="AA2980" i="6"/>
  <c r="Z2980" i="6"/>
  <c r="Y2980" i="6"/>
  <c r="X2980" i="6"/>
  <c r="W2980" i="6"/>
  <c r="T2980" i="6"/>
  <c r="U2980" i="6" s="1"/>
  <c r="R2980" i="6"/>
  <c r="S2980" i="6"/>
  <c r="AC2979" i="6"/>
  <c r="AD2979" i="6" s="1"/>
  <c r="AA2979" i="6"/>
  <c r="Z2979" i="6"/>
  <c r="Y2979" i="6"/>
  <c r="X2979" i="6"/>
  <c r="W2979" i="6"/>
  <c r="T2979" i="6"/>
  <c r="U2979" i="6" s="1"/>
  <c r="R2979" i="6"/>
  <c r="S2979" i="6" s="1"/>
  <c r="AC2978" i="6"/>
  <c r="AD2978" i="6" s="1"/>
  <c r="AA2978" i="6"/>
  <c r="Z2978" i="6"/>
  <c r="Y2978" i="6"/>
  <c r="X2978" i="6"/>
  <c r="W2978" i="6"/>
  <c r="T2978" i="6"/>
  <c r="U2978" i="6" s="1"/>
  <c r="R2978" i="6"/>
  <c r="S2978" i="6"/>
  <c r="AC2977" i="6"/>
  <c r="AD2977" i="6" s="1"/>
  <c r="AA2977" i="6"/>
  <c r="Z2977" i="6"/>
  <c r="Y2977" i="6"/>
  <c r="X2977" i="6"/>
  <c r="W2977" i="6"/>
  <c r="T2977" i="6"/>
  <c r="U2977" i="6" s="1"/>
  <c r="R2977" i="6"/>
  <c r="S2977" i="6" s="1"/>
  <c r="AC2976" i="6"/>
  <c r="AD2976" i="6" s="1"/>
  <c r="AA2976" i="6"/>
  <c r="Z2976" i="6"/>
  <c r="Y2976" i="6"/>
  <c r="X2976" i="6"/>
  <c r="W2976" i="6"/>
  <c r="T2976" i="6"/>
  <c r="U2976" i="6" s="1"/>
  <c r="R2976" i="6"/>
  <c r="S2976" i="6"/>
  <c r="AC2975" i="6"/>
  <c r="AD2975" i="6" s="1"/>
  <c r="AA2975" i="6"/>
  <c r="Z2975" i="6"/>
  <c r="Y2975" i="6"/>
  <c r="X2975" i="6"/>
  <c r="W2975" i="6"/>
  <c r="T2975" i="6"/>
  <c r="U2975" i="6" s="1"/>
  <c r="R2975" i="6"/>
  <c r="S2975" i="6" s="1"/>
  <c r="AC2974" i="6"/>
  <c r="AD2974" i="6" s="1"/>
  <c r="AA2974" i="6"/>
  <c r="Z2974" i="6"/>
  <c r="Y2974" i="6"/>
  <c r="X2974" i="6"/>
  <c r="W2974" i="6"/>
  <c r="T2974" i="6"/>
  <c r="U2974" i="6" s="1"/>
  <c r="R2974" i="6"/>
  <c r="S2974" i="6"/>
  <c r="AC2973" i="6"/>
  <c r="AD2973" i="6" s="1"/>
  <c r="AA2973" i="6"/>
  <c r="Z2973" i="6"/>
  <c r="Y2973" i="6"/>
  <c r="X2973" i="6"/>
  <c r="W2973" i="6"/>
  <c r="T2973" i="6"/>
  <c r="U2973" i="6" s="1"/>
  <c r="R2973" i="6"/>
  <c r="S2973" i="6" s="1"/>
  <c r="AC2972" i="6"/>
  <c r="AD2972" i="6" s="1"/>
  <c r="AA2972" i="6"/>
  <c r="Z2972" i="6"/>
  <c r="Y2972" i="6"/>
  <c r="X2972" i="6"/>
  <c r="W2972" i="6"/>
  <c r="T2972" i="6"/>
  <c r="U2972" i="6" s="1"/>
  <c r="R2972" i="6"/>
  <c r="S2972" i="6"/>
  <c r="AC2971" i="6"/>
  <c r="AD2971" i="6" s="1"/>
  <c r="AA2971" i="6"/>
  <c r="Z2971" i="6"/>
  <c r="Y2971" i="6"/>
  <c r="X2971" i="6"/>
  <c r="W2971" i="6"/>
  <c r="T2971" i="6"/>
  <c r="U2971" i="6" s="1"/>
  <c r="R2971" i="6"/>
  <c r="S2971" i="6" s="1"/>
  <c r="AC2970" i="6"/>
  <c r="AD2970" i="6" s="1"/>
  <c r="AA2970" i="6"/>
  <c r="Z2970" i="6"/>
  <c r="Y2970" i="6"/>
  <c r="X2970" i="6"/>
  <c r="W2970" i="6"/>
  <c r="T2970" i="6"/>
  <c r="U2970" i="6" s="1"/>
  <c r="R2970" i="6"/>
  <c r="S2970" i="6"/>
  <c r="AC2969" i="6"/>
  <c r="AD2969" i="6" s="1"/>
  <c r="AA2969" i="6"/>
  <c r="Z2969" i="6"/>
  <c r="Y2969" i="6"/>
  <c r="X2969" i="6"/>
  <c r="W2969" i="6"/>
  <c r="T2969" i="6"/>
  <c r="U2969" i="6" s="1"/>
  <c r="R2969" i="6"/>
  <c r="S2969" i="6" s="1"/>
  <c r="AC2968" i="6"/>
  <c r="AD2968" i="6" s="1"/>
  <c r="AA2968" i="6"/>
  <c r="Z2968" i="6"/>
  <c r="Y2968" i="6"/>
  <c r="X2968" i="6"/>
  <c r="W2968" i="6"/>
  <c r="T2968" i="6"/>
  <c r="U2968" i="6" s="1"/>
  <c r="R2968" i="6"/>
  <c r="S2968" i="6"/>
  <c r="AC2967" i="6"/>
  <c r="AD2967" i="6" s="1"/>
  <c r="AA2967" i="6"/>
  <c r="Z2967" i="6"/>
  <c r="Y2967" i="6"/>
  <c r="X2967" i="6"/>
  <c r="W2967" i="6"/>
  <c r="T2967" i="6"/>
  <c r="U2967" i="6" s="1"/>
  <c r="R2967" i="6"/>
  <c r="S2967" i="6" s="1"/>
  <c r="AC2966" i="6"/>
  <c r="AD2966" i="6" s="1"/>
  <c r="AA2966" i="6"/>
  <c r="Z2966" i="6"/>
  <c r="Y2966" i="6"/>
  <c r="X2966" i="6"/>
  <c r="W2966" i="6"/>
  <c r="T2966" i="6"/>
  <c r="U2966" i="6" s="1"/>
  <c r="R2966" i="6"/>
  <c r="S2966" i="6"/>
  <c r="AC2965" i="6"/>
  <c r="AD2965" i="6" s="1"/>
  <c r="AA2965" i="6"/>
  <c r="Z2965" i="6"/>
  <c r="Y2965" i="6"/>
  <c r="X2965" i="6"/>
  <c r="W2965" i="6"/>
  <c r="T2965" i="6"/>
  <c r="U2965" i="6" s="1"/>
  <c r="R2965" i="6"/>
  <c r="S2965" i="6" s="1"/>
  <c r="AC2964" i="6"/>
  <c r="AD2964" i="6" s="1"/>
  <c r="AA2964" i="6"/>
  <c r="Z2964" i="6"/>
  <c r="Y2964" i="6"/>
  <c r="X2964" i="6"/>
  <c r="W2964" i="6"/>
  <c r="T2964" i="6"/>
  <c r="U2964" i="6" s="1"/>
  <c r="R2964" i="6"/>
  <c r="S2964" i="6"/>
  <c r="AC2963" i="6"/>
  <c r="AD2963" i="6" s="1"/>
  <c r="AA2963" i="6"/>
  <c r="Z2963" i="6"/>
  <c r="Y2963" i="6"/>
  <c r="X2963" i="6"/>
  <c r="W2963" i="6"/>
  <c r="T2963" i="6"/>
  <c r="U2963" i="6" s="1"/>
  <c r="R2963" i="6"/>
  <c r="S2963" i="6" s="1"/>
  <c r="AC2962" i="6"/>
  <c r="AD2962" i="6" s="1"/>
  <c r="AA2962" i="6"/>
  <c r="Z2962" i="6"/>
  <c r="Y2962" i="6"/>
  <c r="X2962" i="6"/>
  <c r="W2962" i="6"/>
  <c r="T2962" i="6"/>
  <c r="U2962" i="6" s="1"/>
  <c r="R2962" i="6"/>
  <c r="S2962" i="6"/>
  <c r="AC2961" i="6"/>
  <c r="AD2961" i="6" s="1"/>
  <c r="AA2961" i="6"/>
  <c r="Z2961" i="6"/>
  <c r="Y2961" i="6"/>
  <c r="X2961" i="6"/>
  <c r="W2961" i="6"/>
  <c r="T2961" i="6"/>
  <c r="U2961" i="6" s="1"/>
  <c r="R2961" i="6"/>
  <c r="S2961" i="6" s="1"/>
  <c r="AC2960" i="6"/>
  <c r="AD2960" i="6" s="1"/>
  <c r="AA2960" i="6"/>
  <c r="Z2960" i="6"/>
  <c r="Y2960" i="6"/>
  <c r="X2960" i="6"/>
  <c r="W2960" i="6"/>
  <c r="T2960" i="6"/>
  <c r="U2960" i="6" s="1"/>
  <c r="R2960" i="6"/>
  <c r="S2960" i="6"/>
  <c r="AC2959" i="6"/>
  <c r="AD2959" i="6" s="1"/>
  <c r="AA2959" i="6"/>
  <c r="Z2959" i="6"/>
  <c r="Y2959" i="6"/>
  <c r="X2959" i="6"/>
  <c r="W2959" i="6"/>
  <c r="T2959" i="6"/>
  <c r="U2959" i="6" s="1"/>
  <c r="R2959" i="6"/>
  <c r="S2959" i="6" s="1"/>
  <c r="AC2958" i="6"/>
  <c r="AD2958" i="6" s="1"/>
  <c r="AA2958" i="6"/>
  <c r="Z2958" i="6"/>
  <c r="Y2958" i="6"/>
  <c r="X2958" i="6"/>
  <c r="W2958" i="6"/>
  <c r="T2958" i="6"/>
  <c r="U2958" i="6" s="1"/>
  <c r="R2958" i="6"/>
  <c r="S2958" i="6"/>
  <c r="AC2957" i="6"/>
  <c r="AD2957" i="6" s="1"/>
  <c r="AA2957" i="6"/>
  <c r="Z2957" i="6"/>
  <c r="Y2957" i="6"/>
  <c r="X2957" i="6"/>
  <c r="W2957" i="6"/>
  <c r="T2957" i="6"/>
  <c r="U2957" i="6" s="1"/>
  <c r="R2957" i="6"/>
  <c r="S2957" i="6" s="1"/>
  <c r="AC2956" i="6"/>
  <c r="AD2956" i="6" s="1"/>
  <c r="AA2956" i="6"/>
  <c r="Z2956" i="6"/>
  <c r="Y2956" i="6"/>
  <c r="X2956" i="6"/>
  <c r="W2956" i="6"/>
  <c r="T2956" i="6"/>
  <c r="U2956" i="6" s="1"/>
  <c r="R2956" i="6"/>
  <c r="S2956" i="6"/>
  <c r="AC2955" i="6"/>
  <c r="AD2955" i="6" s="1"/>
  <c r="AA2955" i="6"/>
  <c r="Z2955" i="6"/>
  <c r="Y2955" i="6"/>
  <c r="X2955" i="6"/>
  <c r="W2955" i="6"/>
  <c r="T2955" i="6"/>
  <c r="U2955" i="6" s="1"/>
  <c r="R2955" i="6"/>
  <c r="S2955" i="6" s="1"/>
  <c r="AC2954" i="6"/>
  <c r="AD2954" i="6" s="1"/>
  <c r="AA2954" i="6"/>
  <c r="Z2954" i="6"/>
  <c r="Y2954" i="6"/>
  <c r="X2954" i="6"/>
  <c r="W2954" i="6"/>
  <c r="T2954" i="6"/>
  <c r="U2954" i="6" s="1"/>
  <c r="R2954" i="6"/>
  <c r="S2954" i="6"/>
  <c r="AC2953" i="6"/>
  <c r="AD2953" i="6" s="1"/>
  <c r="AA2953" i="6"/>
  <c r="Z2953" i="6"/>
  <c r="Y2953" i="6"/>
  <c r="X2953" i="6"/>
  <c r="W2953" i="6"/>
  <c r="T2953" i="6"/>
  <c r="U2953" i="6" s="1"/>
  <c r="R2953" i="6"/>
  <c r="S2953" i="6" s="1"/>
  <c r="AC2952" i="6"/>
  <c r="AD2952" i="6" s="1"/>
  <c r="AA2952" i="6"/>
  <c r="Z2952" i="6"/>
  <c r="Y2952" i="6"/>
  <c r="X2952" i="6"/>
  <c r="W2952" i="6"/>
  <c r="T2952" i="6"/>
  <c r="U2952" i="6" s="1"/>
  <c r="R2952" i="6"/>
  <c r="S2952" i="6"/>
  <c r="AC2951" i="6"/>
  <c r="AD2951" i="6" s="1"/>
  <c r="AA2951" i="6"/>
  <c r="Z2951" i="6"/>
  <c r="Y2951" i="6"/>
  <c r="X2951" i="6"/>
  <c r="W2951" i="6"/>
  <c r="T2951" i="6"/>
  <c r="U2951" i="6" s="1"/>
  <c r="R2951" i="6"/>
  <c r="S2951" i="6" s="1"/>
  <c r="AC2950" i="6"/>
  <c r="AD2950" i="6" s="1"/>
  <c r="AA2950" i="6"/>
  <c r="Z2950" i="6"/>
  <c r="Y2950" i="6"/>
  <c r="X2950" i="6"/>
  <c r="W2950" i="6"/>
  <c r="T2950" i="6"/>
  <c r="U2950" i="6" s="1"/>
  <c r="R2950" i="6"/>
  <c r="S2950" i="6"/>
  <c r="AC2949" i="6"/>
  <c r="AD2949" i="6" s="1"/>
  <c r="AA2949" i="6"/>
  <c r="Z2949" i="6"/>
  <c r="Y2949" i="6"/>
  <c r="X2949" i="6"/>
  <c r="W2949" i="6"/>
  <c r="T2949" i="6"/>
  <c r="U2949" i="6" s="1"/>
  <c r="R2949" i="6"/>
  <c r="S2949" i="6" s="1"/>
  <c r="AC2948" i="6"/>
  <c r="AD2948" i="6" s="1"/>
  <c r="AA2948" i="6"/>
  <c r="Z2948" i="6"/>
  <c r="Y2948" i="6"/>
  <c r="X2948" i="6"/>
  <c r="W2948" i="6"/>
  <c r="T2948" i="6"/>
  <c r="U2948" i="6" s="1"/>
  <c r="R2948" i="6"/>
  <c r="S2948" i="6"/>
  <c r="AC2947" i="6"/>
  <c r="AD2947" i="6" s="1"/>
  <c r="AA2947" i="6"/>
  <c r="Z2947" i="6"/>
  <c r="Y2947" i="6"/>
  <c r="X2947" i="6"/>
  <c r="W2947" i="6"/>
  <c r="T2947" i="6"/>
  <c r="U2947" i="6" s="1"/>
  <c r="R2947" i="6"/>
  <c r="S2947" i="6" s="1"/>
  <c r="AC2946" i="6"/>
  <c r="AD2946" i="6" s="1"/>
  <c r="AA2946" i="6"/>
  <c r="Z2946" i="6"/>
  <c r="Y2946" i="6"/>
  <c r="X2946" i="6"/>
  <c r="W2946" i="6"/>
  <c r="T2946" i="6"/>
  <c r="U2946" i="6" s="1"/>
  <c r="R2946" i="6"/>
  <c r="S2946" i="6"/>
  <c r="AC2945" i="6"/>
  <c r="AD2945" i="6" s="1"/>
  <c r="AB2945" i="6"/>
  <c r="AA2945" i="6"/>
  <c r="Z2945" i="6"/>
  <c r="Y2945" i="6"/>
  <c r="X2945" i="6"/>
  <c r="W2945" i="6"/>
  <c r="T2945" i="6"/>
  <c r="U2945" i="6" s="1"/>
  <c r="R2945" i="6"/>
  <c r="S2945" i="6" s="1"/>
  <c r="AC2944" i="6"/>
  <c r="AD2944" i="6" s="1"/>
  <c r="AB2944" i="6"/>
  <c r="AA2944" i="6"/>
  <c r="Z2944" i="6"/>
  <c r="Y2944" i="6"/>
  <c r="X2944" i="6"/>
  <c r="W2944" i="6"/>
  <c r="T2944" i="6"/>
  <c r="U2944" i="6" s="1"/>
  <c r="R2944" i="6"/>
  <c r="S2944" i="6"/>
  <c r="AC2943" i="6"/>
  <c r="AD2943" i="6" s="1"/>
  <c r="AB2943" i="6"/>
  <c r="AA2943" i="6"/>
  <c r="Z2943" i="6"/>
  <c r="Y2943" i="6"/>
  <c r="X2943" i="6"/>
  <c r="W2943" i="6"/>
  <c r="T2943" i="6"/>
  <c r="U2943" i="6" s="1"/>
  <c r="R2943" i="6"/>
  <c r="S2943" i="6" s="1"/>
  <c r="AC2942" i="6"/>
  <c r="AD2942" i="6" s="1"/>
  <c r="AB2942" i="6"/>
  <c r="AA2942" i="6"/>
  <c r="Z2942" i="6"/>
  <c r="Y2942" i="6"/>
  <c r="X2942" i="6"/>
  <c r="W2942" i="6"/>
  <c r="T2942" i="6"/>
  <c r="U2942" i="6" s="1"/>
  <c r="R2942" i="6"/>
  <c r="S2942" i="6"/>
  <c r="AC2941" i="6"/>
  <c r="AD2941" i="6" s="1"/>
  <c r="AB2941" i="6"/>
  <c r="AA2941" i="6"/>
  <c r="Z2941" i="6"/>
  <c r="Y2941" i="6"/>
  <c r="X2941" i="6"/>
  <c r="W2941" i="6"/>
  <c r="T2941" i="6"/>
  <c r="U2941" i="6" s="1"/>
  <c r="R2941" i="6"/>
  <c r="S2941" i="6" s="1"/>
  <c r="AC2940" i="6"/>
  <c r="AD2940" i="6" s="1"/>
  <c r="AB2940" i="6"/>
  <c r="AA2940" i="6"/>
  <c r="Z2940" i="6"/>
  <c r="Y2940" i="6"/>
  <c r="X2940" i="6"/>
  <c r="W2940" i="6"/>
  <c r="T2940" i="6"/>
  <c r="U2940" i="6" s="1"/>
  <c r="R2940" i="6"/>
  <c r="S2940" i="6"/>
  <c r="AC2939" i="6"/>
  <c r="AD2939" i="6" s="1"/>
  <c r="AB2939" i="6"/>
  <c r="AA2939" i="6"/>
  <c r="Z2939" i="6"/>
  <c r="Y2939" i="6"/>
  <c r="X2939" i="6"/>
  <c r="W2939" i="6"/>
  <c r="T2939" i="6"/>
  <c r="U2939" i="6" s="1"/>
  <c r="R2939" i="6"/>
  <c r="S2939" i="6" s="1"/>
  <c r="AC2938" i="6"/>
  <c r="AD2938" i="6" s="1"/>
  <c r="AB2938" i="6"/>
  <c r="AA2938" i="6"/>
  <c r="Z2938" i="6"/>
  <c r="Y2938" i="6"/>
  <c r="X2938" i="6"/>
  <c r="W2938" i="6"/>
  <c r="T2938" i="6"/>
  <c r="U2938" i="6" s="1"/>
  <c r="R2938" i="6"/>
  <c r="S2938" i="6"/>
  <c r="AC2937" i="6"/>
  <c r="AD2937" i="6" s="1"/>
  <c r="AB2937" i="6"/>
  <c r="AA2937" i="6"/>
  <c r="Z2937" i="6"/>
  <c r="Y2937" i="6"/>
  <c r="X2937" i="6"/>
  <c r="W2937" i="6"/>
  <c r="T2937" i="6"/>
  <c r="U2937" i="6" s="1"/>
  <c r="R2937" i="6"/>
  <c r="S2937" i="6" s="1"/>
  <c r="AC2936" i="6"/>
  <c r="AD2936" i="6" s="1"/>
  <c r="AB2936" i="6"/>
  <c r="AA2936" i="6"/>
  <c r="Z2936" i="6"/>
  <c r="Y2936" i="6"/>
  <c r="X2936" i="6"/>
  <c r="W2936" i="6"/>
  <c r="T2936" i="6"/>
  <c r="U2936" i="6" s="1"/>
  <c r="R2936" i="6"/>
  <c r="S2936" i="6"/>
  <c r="AC2935" i="6"/>
  <c r="AD2935" i="6" s="1"/>
  <c r="AB2935" i="6"/>
  <c r="AA2935" i="6"/>
  <c r="Z2935" i="6"/>
  <c r="Y2935" i="6"/>
  <c r="X2935" i="6"/>
  <c r="W2935" i="6"/>
  <c r="T2935" i="6"/>
  <c r="U2935" i="6" s="1"/>
  <c r="R2935" i="6"/>
  <c r="S2935" i="6" s="1"/>
  <c r="AC2934" i="6"/>
  <c r="AD2934" i="6" s="1"/>
  <c r="AB2934" i="6"/>
  <c r="AA2934" i="6"/>
  <c r="Z2934" i="6"/>
  <c r="Y2934" i="6"/>
  <c r="X2934" i="6"/>
  <c r="W2934" i="6"/>
  <c r="T2934" i="6"/>
  <c r="U2934" i="6" s="1"/>
  <c r="R2934" i="6"/>
  <c r="S2934" i="6"/>
  <c r="AC2933" i="6"/>
  <c r="AD2933" i="6" s="1"/>
  <c r="AB2933" i="6"/>
  <c r="AA2933" i="6"/>
  <c r="Z2933" i="6"/>
  <c r="Y2933" i="6"/>
  <c r="X2933" i="6"/>
  <c r="W2933" i="6"/>
  <c r="T2933" i="6"/>
  <c r="U2933" i="6" s="1"/>
  <c r="R2933" i="6"/>
  <c r="S2933" i="6" s="1"/>
  <c r="AC2932" i="6"/>
  <c r="AD2932" i="6" s="1"/>
  <c r="AB2932" i="6"/>
  <c r="AA2932" i="6"/>
  <c r="Z2932" i="6"/>
  <c r="Y2932" i="6"/>
  <c r="X2932" i="6"/>
  <c r="W2932" i="6"/>
  <c r="T2932" i="6"/>
  <c r="U2932" i="6" s="1"/>
  <c r="R2932" i="6"/>
  <c r="S2932" i="6"/>
  <c r="AC2931" i="6"/>
  <c r="AD2931" i="6" s="1"/>
  <c r="AB2931" i="6"/>
  <c r="AA2931" i="6"/>
  <c r="Z2931" i="6"/>
  <c r="Y2931" i="6"/>
  <c r="X2931" i="6"/>
  <c r="W2931" i="6"/>
  <c r="T2931" i="6"/>
  <c r="U2931" i="6" s="1"/>
  <c r="R2931" i="6"/>
  <c r="S2931" i="6" s="1"/>
  <c r="AC2930" i="6"/>
  <c r="AD2930" i="6" s="1"/>
  <c r="AB2930" i="6"/>
  <c r="AA2930" i="6"/>
  <c r="Z2930" i="6"/>
  <c r="Y2930" i="6"/>
  <c r="X2930" i="6"/>
  <c r="W2930" i="6"/>
  <c r="T2930" i="6"/>
  <c r="U2930" i="6" s="1"/>
  <c r="R2930" i="6"/>
  <c r="S2930" i="6"/>
  <c r="AC2929" i="6"/>
  <c r="AD2929" i="6" s="1"/>
  <c r="AB2929" i="6"/>
  <c r="AA2929" i="6"/>
  <c r="Z2929" i="6"/>
  <c r="Y2929" i="6"/>
  <c r="X2929" i="6"/>
  <c r="W2929" i="6"/>
  <c r="T2929" i="6"/>
  <c r="U2929" i="6" s="1"/>
  <c r="R2929" i="6"/>
  <c r="S2929" i="6" s="1"/>
  <c r="AC2928" i="6"/>
  <c r="AD2928" i="6" s="1"/>
  <c r="AB2928" i="6"/>
  <c r="AA2928" i="6"/>
  <c r="Z2928" i="6"/>
  <c r="Y2928" i="6"/>
  <c r="X2928" i="6"/>
  <c r="W2928" i="6"/>
  <c r="T2928" i="6"/>
  <c r="U2928" i="6" s="1"/>
  <c r="R2928" i="6"/>
  <c r="S2928" i="6"/>
  <c r="AC2927" i="6"/>
  <c r="AD2927" i="6" s="1"/>
  <c r="AB2927" i="6"/>
  <c r="AA2927" i="6"/>
  <c r="Z2927" i="6"/>
  <c r="Y2927" i="6"/>
  <c r="X2927" i="6"/>
  <c r="W2927" i="6"/>
  <c r="T2927" i="6"/>
  <c r="U2927" i="6" s="1"/>
  <c r="R2927" i="6"/>
  <c r="S2927" i="6" s="1"/>
  <c r="AC2926" i="6"/>
  <c r="AD2926" i="6" s="1"/>
  <c r="AB2926" i="6"/>
  <c r="AA2926" i="6"/>
  <c r="Z2926" i="6"/>
  <c r="Y2926" i="6"/>
  <c r="X2926" i="6"/>
  <c r="W2926" i="6"/>
  <c r="T2926" i="6"/>
  <c r="U2926" i="6" s="1"/>
  <c r="R2926" i="6"/>
  <c r="S2926" i="6"/>
  <c r="AC2925" i="6"/>
  <c r="AD2925" i="6" s="1"/>
  <c r="AB2925" i="6"/>
  <c r="AA2925" i="6"/>
  <c r="Z2925" i="6"/>
  <c r="Y2925" i="6"/>
  <c r="X2925" i="6"/>
  <c r="W2925" i="6"/>
  <c r="T2925" i="6"/>
  <c r="U2925" i="6" s="1"/>
  <c r="R2925" i="6"/>
  <c r="S2925" i="6" s="1"/>
  <c r="AC2924" i="6"/>
  <c r="AD2924" i="6" s="1"/>
  <c r="AB2924" i="6"/>
  <c r="AA2924" i="6"/>
  <c r="Z2924" i="6"/>
  <c r="Y2924" i="6"/>
  <c r="X2924" i="6"/>
  <c r="W2924" i="6"/>
  <c r="T2924" i="6"/>
  <c r="U2924" i="6" s="1"/>
  <c r="R2924" i="6"/>
  <c r="S2924" i="6"/>
  <c r="AC2923" i="6"/>
  <c r="AD2923" i="6" s="1"/>
  <c r="AB2923" i="6"/>
  <c r="AA2923" i="6"/>
  <c r="Z2923" i="6"/>
  <c r="Y2923" i="6"/>
  <c r="X2923" i="6"/>
  <c r="W2923" i="6"/>
  <c r="T2923" i="6"/>
  <c r="U2923" i="6" s="1"/>
  <c r="R2923" i="6"/>
  <c r="S2923" i="6" s="1"/>
  <c r="AC2922" i="6"/>
  <c r="AD2922" i="6" s="1"/>
  <c r="AB2922" i="6"/>
  <c r="AA2922" i="6"/>
  <c r="Z2922" i="6"/>
  <c r="Y2922" i="6"/>
  <c r="X2922" i="6"/>
  <c r="W2922" i="6"/>
  <c r="T2922" i="6"/>
  <c r="U2922" i="6" s="1"/>
  <c r="R2922" i="6"/>
  <c r="S2922" i="6"/>
  <c r="AC2921" i="6"/>
  <c r="AD2921" i="6" s="1"/>
  <c r="AB2921" i="6"/>
  <c r="AA2921" i="6"/>
  <c r="Z2921" i="6"/>
  <c r="Y2921" i="6"/>
  <c r="X2921" i="6"/>
  <c r="W2921" i="6"/>
  <c r="T2921" i="6"/>
  <c r="U2921" i="6" s="1"/>
  <c r="R2921" i="6"/>
  <c r="S2921" i="6" s="1"/>
  <c r="AC2920" i="6"/>
  <c r="AD2920" i="6" s="1"/>
  <c r="AB2920" i="6"/>
  <c r="AA2920" i="6"/>
  <c r="Z2920" i="6"/>
  <c r="Y2920" i="6"/>
  <c r="X2920" i="6"/>
  <c r="W2920" i="6"/>
  <c r="T2920" i="6"/>
  <c r="U2920" i="6" s="1"/>
  <c r="R2920" i="6"/>
  <c r="S2920" i="6"/>
  <c r="AC2919" i="6"/>
  <c r="AD2919" i="6" s="1"/>
  <c r="AB2919" i="6"/>
  <c r="AA2919" i="6"/>
  <c r="Z2919" i="6"/>
  <c r="Y2919" i="6"/>
  <c r="X2919" i="6"/>
  <c r="W2919" i="6"/>
  <c r="T2919" i="6"/>
  <c r="U2919" i="6" s="1"/>
  <c r="R2919" i="6"/>
  <c r="S2919" i="6" s="1"/>
  <c r="AC2918" i="6"/>
  <c r="AD2918" i="6" s="1"/>
  <c r="AB2918" i="6"/>
  <c r="AA2918" i="6"/>
  <c r="Z2918" i="6"/>
  <c r="Y2918" i="6"/>
  <c r="X2918" i="6"/>
  <c r="W2918" i="6"/>
  <c r="T2918" i="6"/>
  <c r="U2918" i="6" s="1"/>
  <c r="R2918" i="6"/>
  <c r="S2918" i="6"/>
  <c r="AC2917" i="6"/>
  <c r="AD2917" i="6" s="1"/>
  <c r="AB2917" i="6"/>
  <c r="AA2917" i="6"/>
  <c r="Z2917" i="6"/>
  <c r="Y2917" i="6"/>
  <c r="X2917" i="6"/>
  <c r="W2917" i="6"/>
  <c r="T2917" i="6"/>
  <c r="U2917" i="6" s="1"/>
  <c r="R2917" i="6"/>
  <c r="S2917" i="6" s="1"/>
  <c r="AC2916" i="6"/>
  <c r="AD2916" i="6" s="1"/>
  <c r="AB2916" i="6"/>
  <c r="AA2916" i="6"/>
  <c r="Z2916" i="6"/>
  <c r="Y2916" i="6"/>
  <c r="X2916" i="6"/>
  <c r="W2916" i="6"/>
  <c r="T2916" i="6"/>
  <c r="U2916" i="6" s="1"/>
  <c r="R2916" i="6"/>
  <c r="S2916" i="6"/>
  <c r="AC2915" i="6"/>
  <c r="AD2915" i="6" s="1"/>
  <c r="AB2915" i="6"/>
  <c r="AA2915" i="6"/>
  <c r="Z2915" i="6"/>
  <c r="Y2915" i="6"/>
  <c r="X2915" i="6"/>
  <c r="W2915" i="6"/>
  <c r="T2915" i="6"/>
  <c r="U2915" i="6" s="1"/>
  <c r="R2915" i="6"/>
  <c r="S2915" i="6" s="1"/>
  <c r="AC2914" i="6"/>
  <c r="AD2914" i="6" s="1"/>
  <c r="AB2914" i="6"/>
  <c r="AA2914" i="6"/>
  <c r="Z2914" i="6"/>
  <c r="Y2914" i="6"/>
  <c r="X2914" i="6"/>
  <c r="W2914" i="6"/>
  <c r="T2914" i="6"/>
  <c r="U2914" i="6" s="1"/>
  <c r="R2914" i="6"/>
  <c r="S2914" i="6"/>
  <c r="AC2913" i="6"/>
  <c r="AD2913" i="6" s="1"/>
  <c r="AA2913" i="6"/>
  <c r="Z2913" i="6"/>
  <c r="Y2913" i="6"/>
  <c r="X2913" i="6"/>
  <c r="W2913" i="6"/>
  <c r="T2913" i="6"/>
  <c r="U2913" i="6" s="1"/>
  <c r="R2913" i="6"/>
  <c r="S2913" i="6" s="1"/>
  <c r="AC2912" i="6"/>
  <c r="AD2912" i="6" s="1"/>
  <c r="AA2912" i="6"/>
  <c r="Z2912" i="6"/>
  <c r="Y2912" i="6"/>
  <c r="X2912" i="6"/>
  <c r="W2912" i="6"/>
  <c r="T2912" i="6"/>
  <c r="U2912" i="6" s="1"/>
  <c r="R2912" i="6"/>
  <c r="S2912" i="6"/>
  <c r="AC2911" i="6"/>
  <c r="AD2911" i="6" s="1"/>
  <c r="AA2911" i="6"/>
  <c r="Z2911" i="6"/>
  <c r="Y2911" i="6"/>
  <c r="X2911" i="6"/>
  <c r="W2911" i="6"/>
  <c r="T2911" i="6"/>
  <c r="U2911" i="6" s="1"/>
  <c r="R2911" i="6"/>
  <c r="S2911" i="6" s="1"/>
  <c r="AC2910" i="6"/>
  <c r="AD2910" i="6" s="1"/>
  <c r="AA2910" i="6"/>
  <c r="Z2910" i="6"/>
  <c r="Y2910" i="6"/>
  <c r="X2910" i="6"/>
  <c r="W2910" i="6"/>
  <c r="T2910" i="6"/>
  <c r="U2910" i="6" s="1"/>
  <c r="R2910" i="6"/>
  <c r="S2910" i="6"/>
  <c r="AC2909" i="6"/>
  <c r="AD2909" i="6" s="1"/>
  <c r="AA2909" i="6"/>
  <c r="Z2909" i="6"/>
  <c r="Y2909" i="6"/>
  <c r="X2909" i="6"/>
  <c r="W2909" i="6"/>
  <c r="T2909" i="6"/>
  <c r="U2909" i="6" s="1"/>
  <c r="R2909" i="6"/>
  <c r="S2909" i="6" s="1"/>
  <c r="AC2908" i="6"/>
  <c r="AD2908" i="6" s="1"/>
  <c r="AA2908" i="6"/>
  <c r="Z2908" i="6"/>
  <c r="Y2908" i="6"/>
  <c r="X2908" i="6"/>
  <c r="W2908" i="6"/>
  <c r="T2908" i="6"/>
  <c r="U2908" i="6" s="1"/>
  <c r="R2908" i="6"/>
  <c r="S2908" i="6"/>
  <c r="AC2907" i="6"/>
  <c r="AD2907" i="6" s="1"/>
  <c r="AA2907" i="6"/>
  <c r="Z2907" i="6"/>
  <c r="Y2907" i="6"/>
  <c r="X2907" i="6"/>
  <c r="W2907" i="6"/>
  <c r="T2907" i="6"/>
  <c r="U2907" i="6" s="1"/>
  <c r="R2907" i="6"/>
  <c r="S2907" i="6" s="1"/>
  <c r="AC2906" i="6"/>
  <c r="AD2906" i="6" s="1"/>
  <c r="AA2906" i="6"/>
  <c r="Z2906" i="6"/>
  <c r="Y2906" i="6"/>
  <c r="X2906" i="6"/>
  <c r="W2906" i="6"/>
  <c r="T2906" i="6"/>
  <c r="U2906" i="6" s="1"/>
  <c r="R2906" i="6"/>
  <c r="S2906" i="6"/>
  <c r="AC2905" i="6"/>
  <c r="AD2905" i="6" s="1"/>
  <c r="AA2905" i="6"/>
  <c r="Z2905" i="6"/>
  <c r="Y2905" i="6"/>
  <c r="X2905" i="6"/>
  <c r="W2905" i="6"/>
  <c r="T2905" i="6"/>
  <c r="U2905" i="6" s="1"/>
  <c r="R2905" i="6"/>
  <c r="S2905" i="6" s="1"/>
  <c r="AC2904" i="6"/>
  <c r="AD2904" i="6" s="1"/>
  <c r="AA2904" i="6"/>
  <c r="Z2904" i="6"/>
  <c r="Y2904" i="6"/>
  <c r="X2904" i="6"/>
  <c r="W2904" i="6"/>
  <c r="T2904" i="6"/>
  <c r="U2904" i="6" s="1"/>
  <c r="R2904" i="6"/>
  <c r="S2904" i="6"/>
  <c r="AC2903" i="6"/>
  <c r="AD2903" i="6" s="1"/>
  <c r="AA2903" i="6"/>
  <c r="Z2903" i="6"/>
  <c r="Y2903" i="6"/>
  <c r="X2903" i="6"/>
  <c r="W2903" i="6"/>
  <c r="T2903" i="6"/>
  <c r="U2903" i="6" s="1"/>
  <c r="R2903" i="6"/>
  <c r="S2903" i="6" s="1"/>
  <c r="AC2902" i="6"/>
  <c r="AD2902" i="6" s="1"/>
  <c r="AA2902" i="6"/>
  <c r="Z2902" i="6"/>
  <c r="Y2902" i="6"/>
  <c r="X2902" i="6"/>
  <c r="W2902" i="6"/>
  <c r="T2902" i="6"/>
  <c r="U2902" i="6" s="1"/>
  <c r="R2902" i="6"/>
  <c r="S2902" i="6"/>
  <c r="AC2901" i="6"/>
  <c r="AD2901" i="6" s="1"/>
  <c r="AA2901" i="6"/>
  <c r="Z2901" i="6"/>
  <c r="Y2901" i="6"/>
  <c r="X2901" i="6"/>
  <c r="W2901" i="6"/>
  <c r="T2901" i="6"/>
  <c r="U2901" i="6" s="1"/>
  <c r="R2901" i="6"/>
  <c r="S2901" i="6" s="1"/>
  <c r="AC2900" i="6"/>
  <c r="AD2900" i="6" s="1"/>
  <c r="AA2900" i="6"/>
  <c r="Z2900" i="6"/>
  <c r="Y2900" i="6"/>
  <c r="X2900" i="6"/>
  <c r="W2900" i="6"/>
  <c r="T2900" i="6"/>
  <c r="U2900" i="6" s="1"/>
  <c r="R2900" i="6"/>
  <c r="S2900" i="6"/>
  <c r="AC2899" i="6"/>
  <c r="AD2899" i="6" s="1"/>
  <c r="AA2899" i="6"/>
  <c r="Z2899" i="6"/>
  <c r="Y2899" i="6"/>
  <c r="X2899" i="6"/>
  <c r="W2899" i="6"/>
  <c r="T2899" i="6"/>
  <c r="U2899" i="6" s="1"/>
  <c r="R2899" i="6"/>
  <c r="S2899" i="6" s="1"/>
  <c r="AC2898" i="6"/>
  <c r="AD2898" i="6" s="1"/>
  <c r="AA2898" i="6"/>
  <c r="Z2898" i="6"/>
  <c r="Y2898" i="6"/>
  <c r="X2898" i="6"/>
  <c r="W2898" i="6"/>
  <c r="T2898" i="6"/>
  <c r="U2898" i="6" s="1"/>
  <c r="R2898" i="6"/>
  <c r="S2898" i="6"/>
  <c r="AC2897" i="6"/>
  <c r="AD2897" i="6" s="1"/>
  <c r="AA2897" i="6"/>
  <c r="Z2897" i="6"/>
  <c r="Y2897" i="6"/>
  <c r="X2897" i="6"/>
  <c r="W2897" i="6"/>
  <c r="T2897" i="6"/>
  <c r="U2897" i="6" s="1"/>
  <c r="R2897" i="6"/>
  <c r="S2897" i="6" s="1"/>
  <c r="AC2896" i="6"/>
  <c r="AD2896" i="6" s="1"/>
  <c r="AA2896" i="6"/>
  <c r="Z2896" i="6"/>
  <c r="Y2896" i="6"/>
  <c r="X2896" i="6"/>
  <c r="W2896" i="6"/>
  <c r="T2896" i="6"/>
  <c r="U2896" i="6" s="1"/>
  <c r="R2896" i="6"/>
  <c r="S2896" i="6"/>
  <c r="AC2895" i="6"/>
  <c r="AD2895" i="6" s="1"/>
  <c r="AA2895" i="6"/>
  <c r="Z2895" i="6"/>
  <c r="Y2895" i="6"/>
  <c r="X2895" i="6"/>
  <c r="W2895" i="6"/>
  <c r="T2895" i="6"/>
  <c r="U2895" i="6" s="1"/>
  <c r="R2895" i="6"/>
  <c r="S2895" i="6" s="1"/>
  <c r="AC2894" i="6"/>
  <c r="AD2894" i="6" s="1"/>
  <c r="AA2894" i="6"/>
  <c r="Z2894" i="6"/>
  <c r="Y2894" i="6"/>
  <c r="X2894" i="6"/>
  <c r="W2894" i="6"/>
  <c r="T2894" i="6"/>
  <c r="U2894" i="6" s="1"/>
  <c r="R2894" i="6"/>
  <c r="S2894" i="6"/>
  <c r="AC2893" i="6"/>
  <c r="AD2893" i="6" s="1"/>
  <c r="AA2893" i="6"/>
  <c r="Z2893" i="6"/>
  <c r="Y2893" i="6"/>
  <c r="X2893" i="6"/>
  <c r="W2893" i="6"/>
  <c r="T2893" i="6"/>
  <c r="U2893" i="6" s="1"/>
  <c r="R2893" i="6"/>
  <c r="S2893" i="6" s="1"/>
  <c r="AC2892" i="6"/>
  <c r="AD2892" i="6" s="1"/>
  <c r="AA2892" i="6"/>
  <c r="Z2892" i="6"/>
  <c r="Y2892" i="6"/>
  <c r="X2892" i="6"/>
  <c r="W2892" i="6"/>
  <c r="T2892" i="6"/>
  <c r="U2892" i="6" s="1"/>
  <c r="R2892" i="6"/>
  <c r="S2892" i="6"/>
  <c r="AC2891" i="6"/>
  <c r="AD2891" i="6" s="1"/>
  <c r="AA2891" i="6"/>
  <c r="Z2891" i="6"/>
  <c r="Y2891" i="6"/>
  <c r="X2891" i="6"/>
  <c r="W2891" i="6"/>
  <c r="T2891" i="6"/>
  <c r="U2891" i="6" s="1"/>
  <c r="R2891" i="6"/>
  <c r="S2891" i="6" s="1"/>
  <c r="AC2890" i="6"/>
  <c r="AD2890" i="6" s="1"/>
  <c r="AA2890" i="6"/>
  <c r="Z2890" i="6"/>
  <c r="Y2890" i="6"/>
  <c r="X2890" i="6"/>
  <c r="W2890" i="6"/>
  <c r="T2890" i="6"/>
  <c r="U2890" i="6" s="1"/>
  <c r="R2890" i="6"/>
  <c r="S2890" i="6" s="1"/>
  <c r="AC2889" i="6"/>
  <c r="AD2889" i="6" s="1"/>
  <c r="AA2889" i="6"/>
  <c r="Z2889" i="6"/>
  <c r="Y2889" i="6"/>
  <c r="X2889" i="6"/>
  <c r="W2889" i="6"/>
  <c r="T2889" i="6"/>
  <c r="U2889" i="6" s="1"/>
  <c r="R2889" i="6"/>
  <c r="S2889" i="6" s="1"/>
  <c r="AC2888" i="6"/>
  <c r="AD2888" i="6" s="1"/>
  <c r="AA2888" i="6"/>
  <c r="Z2888" i="6"/>
  <c r="Y2888" i="6"/>
  <c r="X2888" i="6"/>
  <c r="W2888" i="6"/>
  <c r="T2888" i="6"/>
  <c r="U2888" i="6" s="1"/>
  <c r="R2888" i="6"/>
  <c r="S2888" i="6"/>
  <c r="AC2887" i="6"/>
  <c r="AD2887" i="6" s="1"/>
  <c r="AA2887" i="6"/>
  <c r="Z2887" i="6"/>
  <c r="Y2887" i="6"/>
  <c r="X2887" i="6"/>
  <c r="W2887" i="6"/>
  <c r="T2887" i="6"/>
  <c r="U2887" i="6" s="1"/>
  <c r="R2887" i="6"/>
  <c r="S2887" i="6" s="1"/>
  <c r="AC2886" i="6"/>
  <c r="AD2886" i="6" s="1"/>
  <c r="AA2886" i="6"/>
  <c r="Z2886" i="6"/>
  <c r="Y2886" i="6"/>
  <c r="X2886" i="6"/>
  <c r="W2886" i="6"/>
  <c r="T2886" i="6"/>
  <c r="U2886" i="6" s="1"/>
  <c r="R2886" i="6"/>
  <c r="S2886" i="6" s="1"/>
  <c r="AC2885" i="6"/>
  <c r="AD2885" i="6" s="1"/>
  <c r="AA2885" i="6"/>
  <c r="Z2885" i="6"/>
  <c r="Y2885" i="6"/>
  <c r="X2885" i="6"/>
  <c r="W2885" i="6"/>
  <c r="T2885" i="6"/>
  <c r="U2885" i="6" s="1"/>
  <c r="R2885" i="6"/>
  <c r="S2885" i="6" s="1"/>
  <c r="AC2884" i="6"/>
  <c r="AD2884" i="6" s="1"/>
  <c r="AA2884" i="6"/>
  <c r="Z2884" i="6"/>
  <c r="Y2884" i="6"/>
  <c r="X2884" i="6"/>
  <c r="W2884" i="6"/>
  <c r="T2884" i="6"/>
  <c r="U2884" i="6" s="1"/>
  <c r="R2884" i="6"/>
  <c r="S2884" i="6"/>
  <c r="AC2883" i="6"/>
  <c r="AD2883" i="6" s="1"/>
  <c r="AA2883" i="6"/>
  <c r="Z2883" i="6"/>
  <c r="Y2883" i="6"/>
  <c r="X2883" i="6"/>
  <c r="W2883" i="6"/>
  <c r="T2883" i="6"/>
  <c r="U2883" i="6" s="1"/>
  <c r="R2883" i="6"/>
  <c r="S2883" i="6" s="1"/>
  <c r="AC2882" i="6"/>
  <c r="AD2882" i="6" s="1"/>
  <c r="AA2882" i="6"/>
  <c r="Z2882" i="6"/>
  <c r="Y2882" i="6"/>
  <c r="X2882" i="6"/>
  <c r="W2882" i="6"/>
  <c r="T2882" i="6"/>
  <c r="U2882" i="6" s="1"/>
  <c r="R2882" i="6"/>
  <c r="S2882" i="6" s="1"/>
  <c r="AC2881" i="6"/>
  <c r="AD2881" i="6" s="1"/>
  <c r="AB2881" i="6"/>
  <c r="AA2881" i="6"/>
  <c r="Z2881" i="6"/>
  <c r="Y2881" i="6"/>
  <c r="X2881" i="6"/>
  <c r="W2881" i="6"/>
  <c r="T2881" i="6"/>
  <c r="U2881" i="6" s="1"/>
  <c r="R2881" i="6"/>
  <c r="S2881" i="6" s="1"/>
  <c r="AC2880" i="6"/>
  <c r="AD2880" i="6" s="1"/>
  <c r="AB2880" i="6"/>
  <c r="AA2880" i="6"/>
  <c r="Z2880" i="6"/>
  <c r="Y2880" i="6"/>
  <c r="X2880" i="6"/>
  <c r="W2880" i="6"/>
  <c r="T2880" i="6"/>
  <c r="U2880" i="6" s="1"/>
  <c r="R2880" i="6"/>
  <c r="S2880" i="6"/>
  <c r="AC2879" i="6"/>
  <c r="AD2879" i="6" s="1"/>
  <c r="AB2879" i="6"/>
  <c r="AA2879" i="6"/>
  <c r="Z2879" i="6"/>
  <c r="Y2879" i="6"/>
  <c r="X2879" i="6"/>
  <c r="W2879" i="6"/>
  <c r="T2879" i="6"/>
  <c r="U2879" i="6" s="1"/>
  <c r="R2879" i="6"/>
  <c r="S2879" i="6" s="1"/>
  <c r="AC2878" i="6"/>
  <c r="AD2878" i="6"/>
  <c r="AB2878" i="6"/>
  <c r="AA2878" i="6"/>
  <c r="Z2878" i="6"/>
  <c r="Y2878" i="6"/>
  <c r="X2878" i="6"/>
  <c r="W2878" i="6"/>
  <c r="T2878" i="6"/>
  <c r="U2878" i="6"/>
  <c r="R2878" i="6"/>
  <c r="S2878" i="6" s="1"/>
  <c r="AC2877" i="6"/>
  <c r="AD2877" i="6"/>
  <c r="AB2877" i="6"/>
  <c r="AA2877" i="6"/>
  <c r="Z2877" i="6"/>
  <c r="Y2877" i="6"/>
  <c r="X2877" i="6"/>
  <c r="W2877" i="6"/>
  <c r="T2877" i="6"/>
  <c r="U2877" i="6"/>
  <c r="R2877" i="6"/>
  <c r="S2877" i="6"/>
  <c r="AC2876" i="6"/>
  <c r="AD2876" i="6"/>
  <c r="AB2876" i="6"/>
  <c r="AA2876" i="6"/>
  <c r="Z2876" i="6"/>
  <c r="Y2876" i="6"/>
  <c r="X2876" i="6"/>
  <c r="W2876" i="6"/>
  <c r="T2876" i="6"/>
  <c r="U2876" i="6"/>
  <c r="R2876" i="6"/>
  <c r="S2876" i="6" s="1"/>
  <c r="AC2875" i="6"/>
  <c r="AD2875" i="6"/>
  <c r="AB2875" i="6"/>
  <c r="AA2875" i="6"/>
  <c r="Z2875" i="6"/>
  <c r="Y2875" i="6"/>
  <c r="X2875" i="6"/>
  <c r="W2875" i="6"/>
  <c r="T2875" i="6"/>
  <c r="U2875" i="6"/>
  <c r="R2875" i="6"/>
  <c r="S2875" i="6"/>
  <c r="AC2874" i="6"/>
  <c r="AD2874" i="6"/>
  <c r="AB2874" i="6"/>
  <c r="AA2874" i="6"/>
  <c r="Z2874" i="6"/>
  <c r="Y2874" i="6"/>
  <c r="X2874" i="6"/>
  <c r="W2874" i="6"/>
  <c r="T2874" i="6"/>
  <c r="U2874" i="6"/>
  <c r="R2874" i="6"/>
  <c r="S2874" i="6" s="1"/>
  <c r="AC2873" i="6"/>
  <c r="AD2873" i="6"/>
  <c r="AB2873" i="6"/>
  <c r="AA2873" i="6"/>
  <c r="Z2873" i="6"/>
  <c r="Y2873" i="6"/>
  <c r="X2873" i="6"/>
  <c r="W2873" i="6"/>
  <c r="T2873" i="6"/>
  <c r="U2873" i="6"/>
  <c r="R2873" i="6"/>
  <c r="S2873" i="6"/>
  <c r="AC2872" i="6"/>
  <c r="AD2872" i="6"/>
  <c r="AB2872" i="6"/>
  <c r="AA2872" i="6"/>
  <c r="Z2872" i="6"/>
  <c r="Y2872" i="6"/>
  <c r="X2872" i="6"/>
  <c r="W2872" i="6"/>
  <c r="T2872" i="6"/>
  <c r="U2872" i="6"/>
  <c r="R2872" i="6"/>
  <c r="S2872" i="6" s="1"/>
  <c r="AC2871" i="6"/>
  <c r="AD2871" i="6"/>
  <c r="AB2871" i="6"/>
  <c r="AA2871" i="6"/>
  <c r="Z2871" i="6"/>
  <c r="Y2871" i="6"/>
  <c r="X2871" i="6"/>
  <c r="W2871" i="6"/>
  <c r="T2871" i="6"/>
  <c r="U2871" i="6"/>
  <c r="R2871" i="6"/>
  <c r="S2871" i="6"/>
  <c r="AC2870" i="6"/>
  <c r="AD2870" i="6"/>
  <c r="AB2870" i="6"/>
  <c r="AA2870" i="6"/>
  <c r="Z2870" i="6"/>
  <c r="Y2870" i="6"/>
  <c r="X2870" i="6"/>
  <c r="W2870" i="6"/>
  <c r="T2870" i="6"/>
  <c r="U2870" i="6"/>
  <c r="R2870" i="6"/>
  <c r="S2870" i="6" s="1"/>
  <c r="AC2869" i="6"/>
  <c r="AD2869" i="6"/>
  <c r="AB2869" i="6"/>
  <c r="AA2869" i="6"/>
  <c r="Z2869" i="6"/>
  <c r="Y2869" i="6"/>
  <c r="X2869" i="6"/>
  <c r="W2869" i="6"/>
  <c r="T2869" i="6"/>
  <c r="U2869" i="6"/>
  <c r="R2869" i="6"/>
  <c r="S2869" i="6"/>
  <c r="AC2868" i="6"/>
  <c r="AD2868" i="6"/>
  <c r="AB2868" i="6"/>
  <c r="AA2868" i="6"/>
  <c r="Z2868" i="6"/>
  <c r="Y2868" i="6"/>
  <c r="X2868" i="6"/>
  <c r="W2868" i="6"/>
  <c r="T2868" i="6"/>
  <c r="U2868" i="6"/>
  <c r="R2868" i="6"/>
  <c r="S2868" i="6" s="1"/>
  <c r="AC2867" i="6"/>
  <c r="AD2867" i="6"/>
  <c r="AB2867" i="6"/>
  <c r="AA2867" i="6"/>
  <c r="Z2867" i="6"/>
  <c r="Y2867" i="6"/>
  <c r="X2867" i="6"/>
  <c r="W2867" i="6"/>
  <c r="T2867" i="6"/>
  <c r="U2867" i="6"/>
  <c r="R2867" i="6"/>
  <c r="S2867" i="6"/>
  <c r="AC2866" i="6"/>
  <c r="AD2866" i="6"/>
  <c r="AB2866" i="6"/>
  <c r="AA2866" i="6"/>
  <c r="Z2866" i="6"/>
  <c r="Y2866" i="6"/>
  <c r="X2866" i="6"/>
  <c r="W2866" i="6"/>
  <c r="T2866" i="6"/>
  <c r="U2866" i="6"/>
  <c r="R2866" i="6"/>
  <c r="S2866" i="6" s="1"/>
  <c r="AC2865" i="6"/>
  <c r="AD2865" i="6"/>
  <c r="AB2865" i="6"/>
  <c r="AA2865" i="6"/>
  <c r="Z2865" i="6"/>
  <c r="Y2865" i="6"/>
  <c r="X2865" i="6"/>
  <c r="W2865" i="6"/>
  <c r="T2865" i="6"/>
  <c r="U2865" i="6"/>
  <c r="R2865" i="6"/>
  <c r="S2865" i="6"/>
  <c r="AC2864" i="6"/>
  <c r="AD2864" i="6"/>
  <c r="AB2864" i="6"/>
  <c r="AA2864" i="6"/>
  <c r="Z2864" i="6"/>
  <c r="Y2864" i="6"/>
  <c r="X2864" i="6"/>
  <c r="W2864" i="6"/>
  <c r="T2864" i="6"/>
  <c r="U2864" i="6"/>
  <c r="R2864" i="6"/>
  <c r="S2864" i="6" s="1"/>
  <c r="AC2863" i="6"/>
  <c r="AD2863" i="6"/>
  <c r="AB2863" i="6"/>
  <c r="AA2863" i="6"/>
  <c r="Z2863" i="6"/>
  <c r="Y2863" i="6"/>
  <c r="X2863" i="6"/>
  <c r="W2863" i="6"/>
  <c r="T2863" i="6"/>
  <c r="U2863" i="6"/>
  <c r="R2863" i="6"/>
  <c r="S2863" i="6"/>
  <c r="AC2862" i="6"/>
  <c r="AD2862" i="6"/>
  <c r="AB2862" i="6"/>
  <c r="AA2862" i="6"/>
  <c r="Z2862" i="6"/>
  <c r="Y2862" i="6"/>
  <c r="X2862" i="6"/>
  <c r="W2862" i="6"/>
  <c r="T2862" i="6"/>
  <c r="U2862" i="6"/>
  <c r="R2862" i="6"/>
  <c r="S2862" i="6" s="1"/>
  <c r="AC2861" i="6"/>
  <c r="AD2861" i="6"/>
  <c r="AB2861" i="6"/>
  <c r="AA2861" i="6"/>
  <c r="Z2861" i="6"/>
  <c r="Y2861" i="6"/>
  <c r="X2861" i="6"/>
  <c r="W2861" i="6"/>
  <c r="T2861" i="6"/>
  <c r="U2861" i="6"/>
  <c r="R2861" i="6"/>
  <c r="S2861" i="6"/>
  <c r="AC2860" i="6"/>
  <c r="AD2860" i="6"/>
  <c r="AB2860" i="6"/>
  <c r="AA2860" i="6"/>
  <c r="Z2860" i="6"/>
  <c r="Y2860" i="6"/>
  <c r="X2860" i="6"/>
  <c r="W2860" i="6"/>
  <c r="T2860" i="6"/>
  <c r="U2860" i="6"/>
  <c r="R2860" i="6"/>
  <c r="S2860" i="6" s="1"/>
  <c r="AC2859" i="6"/>
  <c r="AD2859" i="6"/>
  <c r="AB2859" i="6"/>
  <c r="AA2859" i="6"/>
  <c r="Z2859" i="6"/>
  <c r="Y2859" i="6"/>
  <c r="X2859" i="6"/>
  <c r="W2859" i="6"/>
  <c r="T2859" i="6"/>
  <c r="U2859" i="6"/>
  <c r="R2859" i="6"/>
  <c r="S2859" i="6"/>
  <c r="AC2858" i="6"/>
  <c r="AD2858" i="6"/>
  <c r="AB2858" i="6"/>
  <c r="AA2858" i="6"/>
  <c r="Z2858" i="6"/>
  <c r="Y2858" i="6"/>
  <c r="X2858" i="6"/>
  <c r="W2858" i="6"/>
  <c r="T2858" i="6"/>
  <c r="U2858" i="6"/>
  <c r="R2858" i="6"/>
  <c r="S2858" i="6" s="1"/>
  <c r="AC2857" i="6"/>
  <c r="AD2857" i="6"/>
  <c r="AB2857" i="6"/>
  <c r="AA2857" i="6"/>
  <c r="Z2857" i="6"/>
  <c r="Y2857" i="6"/>
  <c r="X2857" i="6"/>
  <c r="W2857" i="6"/>
  <c r="T2857" i="6"/>
  <c r="U2857" i="6"/>
  <c r="R2857" i="6"/>
  <c r="S2857" i="6"/>
  <c r="AC2856" i="6"/>
  <c r="AD2856" i="6"/>
  <c r="AB2856" i="6"/>
  <c r="AA2856" i="6"/>
  <c r="Z2856" i="6"/>
  <c r="Y2856" i="6"/>
  <c r="X2856" i="6"/>
  <c r="W2856" i="6"/>
  <c r="T2856" i="6"/>
  <c r="U2856" i="6"/>
  <c r="R2856" i="6"/>
  <c r="S2856" i="6" s="1"/>
  <c r="AC2855" i="6"/>
  <c r="AD2855" i="6"/>
  <c r="AB2855" i="6"/>
  <c r="AA2855" i="6"/>
  <c r="Z2855" i="6"/>
  <c r="Y2855" i="6"/>
  <c r="X2855" i="6"/>
  <c r="W2855" i="6"/>
  <c r="T2855" i="6"/>
  <c r="U2855" i="6"/>
  <c r="R2855" i="6"/>
  <c r="S2855" i="6"/>
  <c r="AC2854" i="6"/>
  <c r="AD2854" i="6"/>
  <c r="AB2854" i="6"/>
  <c r="AA2854" i="6"/>
  <c r="Z2854" i="6"/>
  <c r="Y2854" i="6"/>
  <c r="X2854" i="6"/>
  <c r="W2854" i="6"/>
  <c r="T2854" i="6"/>
  <c r="U2854" i="6"/>
  <c r="R2854" i="6"/>
  <c r="S2854" i="6" s="1"/>
  <c r="AC2853" i="6"/>
  <c r="AD2853" i="6"/>
  <c r="AB2853" i="6"/>
  <c r="AA2853" i="6"/>
  <c r="Z2853" i="6"/>
  <c r="Y2853" i="6"/>
  <c r="X2853" i="6"/>
  <c r="W2853" i="6"/>
  <c r="T2853" i="6"/>
  <c r="U2853" i="6"/>
  <c r="R2853" i="6"/>
  <c r="S2853" i="6"/>
  <c r="AC2852" i="6"/>
  <c r="AD2852" i="6"/>
  <c r="AB2852" i="6"/>
  <c r="AA2852" i="6"/>
  <c r="Z2852" i="6"/>
  <c r="Y2852" i="6"/>
  <c r="X2852" i="6"/>
  <c r="W2852" i="6"/>
  <c r="T2852" i="6"/>
  <c r="U2852" i="6"/>
  <c r="R2852" i="6"/>
  <c r="S2852" i="6" s="1"/>
  <c r="AC2851" i="6"/>
  <c r="AD2851" i="6"/>
  <c r="AB2851" i="6"/>
  <c r="AA2851" i="6"/>
  <c r="Z2851" i="6"/>
  <c r="Y2851" i="6"/>
  <c r="X2851" i="6"/>
  <c r="W2851" i="6"/>
  <c r="T2851" i="6"/>
  <c r="U2851" i="6"/>
  <c r="R2851" i="6"/>
  <c r="S2851" i="6"/>
  <c r="AC2850" i="6"/>
  <c r="AD2850" i="6"/>
  <c r="AB2850" i="6"/>
  <c r="AA2850" i="6"/>
  <c r="Z2850" i="6"/>
  <c r="Y2850" i="6"/>
  <c r="X2850" i="6"/>
  <c r="W2850" i="6"/>
  <c r="T2850" i="6"/>
  <c r="U2850" i="6"/>
  <c r="R2850" i="6"/>
  <c r="S2850" i="6" s="1"/>
  <c r="AC2849" i="6"/>
  <c r="AD2849" i="6"/>
  <c r="AA2849" i="6"/>
  <c r="Z2849" i="6"/>
  <c r="Y2849" i="6"/>
  <c r="X2849" i="6"/>
  <c r="W2849" i="6"/>
  <c r="T2849" i="6"/>
  <c r="U2849" i="6"/>
  <c r="R2849" i="6"/>
  <c r="S2849" i="6"/>
  <c r="AC2848" i="6"/>
  <c r="AD2848" i="6"/>
  <c r="AA2848" i="6"/>
  <c r="Z2848" i="6"/>
  <c r="Y2848" i="6"/>
  <c r="X2848" i="6"/>
  <c r="W2848" i="6"/>
  <c r="T2848" i="6"/>
  <c r="U2848" i="6"/>
  <c r="R2848" i="6"/>
  <c r="S2848" i="6" s="1"/>
  <c r="AC2847" i="6"/>
  <c r="AD2847" i="6"/>
  <c r="AA2847" i="6"/>
  <c r="Z2847" i="6"/>
  <c r="Y2847" i="6"/>
  <c r="X2847" i="6"/>
  <c r="W2847" i="6"/>
  <c r="T2847" i="6"/>
  <c r="U2847" i="6"/>
  <c r="R2847" i="6"/>
  <c r="S2847" i="6"/>
  <c r="AC2846" i="6"/>
  <c r="AD2846" i="6"/>
  <c r="AA2846" i="6"/>
  <c r="Z2846" i="6"/>
  <c r="Y2846" i="6"/>
  <c r="X2846" i="6"/>
  <c r="W2846" i="6"/>
  <c r="T2846" i="6"/>
  <c r="U2846" i="6"/>
  <c r="R2846" i="6"/>
  <c r="S2846" i="6" s="1"/>
  <c r="AC2845" i="6"/>
  <c r="AD2845" i="6"/>
  <c r="AA2845" i="6"/>
  <c r="Z2845" i="6"/>
  <c r="Y2845" i="6"/>
  <c r="X2845" i="6"/>
  <c r="W2845" i="6"/>
  <c r="T2845" i="6"/>
  <c r="U2845" i="6"/>
  <c r="R2845" i="6"/>
  <c r="S2845" i="6"/>
  <c r="AC2844" i="6"/>
  <c r="AD2844" i="6"/>
  <c r="AA2844" i="6"/>
  <c r="Z2844" i="6"/>
  <c r="Y2844" i="6"/>
  <c r="X2844" i="6"/>
  <c r="W2844" i="6"/>
  <c r="T2844" i="6"/>
  <c r="U2844" i="6"/>
  <c r="R2844" i="6"/>
  <c r="S2844" i="6" s="1"/>
  <c r="AC2843" i="6"/>
  <c r="AD2843" i="6"/>
  <c r="AA2843" i="6"/>
  <c r="Z2843" i="6"/>
  <c r="Y2843" i="6"/>
  <c r="X2843" i="6"/>
  <c r="W2843" i="6"/>
  <c r="T2843" i="6"/>
  <c r="U2843" i="6"/>
  <c r="R2843" i="6"/>
  <c r="S2843" i="6"/>
  <c r="AC2842" i="6"/>
  <c r="AD2842" i="6"/>
  <c r="AA2842" i="6"/>
  <c r="Z2842" i="6"/>
  <c r="Y2842" i="6"/>
  <c r="X2842" i="6"/>
  <c r="W2842" i="6"/>
  <c r="T2842" i="6"/>
  <c r="U2842" i="6"/>
  <c r="R2842" i="6"/>
  <c r="S2842" i="6" s="1"/>
  <c r="AC2841" i="6"/>
  <c r="AD2841" i="6"/>
  <c r="AA2841" i="6"/>
  <c r="Z2841" i="6"/>
  <c r="Y2841" i="6"/>
  <c r="X2841" i="6"/>
  <c r="W2841" i="6"/>
  <c r="T2841" i="6"/>
  <c r="U2841" i="6"/>
  <c r="R2841" i="6"/>
  <c r="S2841" i="6"/>
  <c r="AC2840" i="6"/>
  <c r="AD2840" i="6"/>
  <c r="AA2840" i="6"/>
  <c r="Z2840" i="6"/>
  <c r="Y2840" i="6"/>
  <c r="X2840" i="6"/>
  <c r="W2840" i="6"/>
  <c r="T2840" i="6"/>
  <c r="U2840" i="6"/>
  <c r="R2840" i="6"/>
  <c r="S2840" i="6" s="1"/>
  <c r="AC2839" i="6"/>
  <c r="AD2839" i="6"/>
  <c r="AA2839" i="6"/>
  <c r="Z2839" i="6"/>
  <c r="Y2839" i="6"/>
  <c r="X2839" i="6"/>
  <c r="W2839" i="6"/>
  <c r="T2839" i="6"/>
  <c r="U2839" i="6"/>
  <c r="R2839" i="6"/>
  <c r="S2839" i="6"/>
  <c r="AC2838" i="6"/>
  <c r="AD2838" i="6"/>
  <c r="AA2838" i="6"/>
  <c r="Z2838" i="6"/>
  <c r="Y2838" i="6"/>
  <c r="X2838" i="6"/>
  <c r="W2838" i="6"/>
  <c r="T2838" i="6"/>
  <c r="U2838" i="6"/>
  <c r="R2838" i="6"/>
  <c r="S2838" i="6" s="1"/>
  <c r="AC2837" i="6"/>
  <c r="AD2837" i="6"/>
  <c r="AA2837" i="6"/>
  <c r="Z2837" i="6"/>
  <c r="Y2837" i="6"/>
  <c r="X2837" i="6"/>
  <c r="W2837" i="6"/>
  <c r="T2837" i="6"/>
  <c r="U2837" i="6"/>
  <c r="R2837" i="6"/>
  <c r="S2837" i="6"/>
  <c r="AC2836" i="6"/>
  <c r="AD2836" i="6"/>
  <c r="AA2836" i="6"/>
  <c r="Z2836" i="6"/>
  <c r="Y2836" i="6"/>
  <c r="X2836" i="6"/>
  <c r="W2836" i="6"/>
  <c r="T2836" i="6"/>
  <c r="U2836" i="6"/>
  <c r="R2836" i="6"/>
  <c r="S2836" i="6" s="1"/>
  <c r="AC2835" i="6"/>
  <c r="AD2835" i="6"/>
  <c r="AA2835" i="6"/>
  <c r="Z2835" i="6"/>
  <c r="Y2835" i="6"/>
  <c r="X2835" i="6"/>
  <c r="W2835" i="6"/>
  <c r="T2835" i="6"/>
  <c r="U2835" i="6"/>
  <c r="R2835" i="6"/>
  <c r="S2835" i="6"/>
  <c r="AC2834" i="6"/>
  <c r="AD2834" i="6"/>
  <c r="AA2834" i="6"/>
  <c r="Z2834" i="6"/>
  <c r="Y2834" i="6"/>
  <c r="X2834" i="6"/>
  <c r="W2834" i="6"/>
  <c r="T2834" i="6"/>
  <c r="U2834" i="6"/>
  <c r="R2834" i="6"/>
  <c r="S2834" i="6" s="1"/>
  <c r="AC2833" i="6"/>
  <c r="AD2833" i="6"/>
  <c r="AA2833" i="6"/>
  <c r="Z2833" i="6"/>
  <c r="Y2833" i="6"/>
  <c r="X2833" i="6"/>
  <c r="W2833" i="6"/>
  <c r="T2833" i="6"/>
  <c r="U2833" i="6"/>
  <c r="R2833" i="6"/>
  <c r="S2833" i="6"/>
  <c r="AC2832" i="6"/>
  <c r="AD2832" i="6"/>
  <c r="AA2832" i="6"/>
  <c r="Z2832" i="6"/>
  <c r="Y2832" i="6"/>
  <c r="X2832" i="6"/>
  <c r="W2832" i="6"/>
  <c r="T2832" i="6"/>
  <c r="U2832" i="6"/>
  <c r="R2832" i="6"/>
  <c r="S2832" i="6" s="1"/>
  <c r="AC2831" i="6"/>
  <c r="AD2831" i="6"/>
  <c r="AA2831" i="6"/>
  <c r="Z2831" i="6"/>
  <c r="Y2831" i="6"/>
  <c r="X2831" i="6"/>
  <c r="W2831" i="6"/>
  <c r="T2831" i="6"/>
  <c r="U2831" i="6"/>
  <c r="R2831" i="6"/>
  <c r="S2831" i="6"/>
  <c r="AC2830" i="6"/>
  <c r="AD2830" i="6"/>
  <c r="AA2830" i="6"/>
  <c r="Z2830" i="6"/>
  <c r="Y2830" i="6"/>
  <c r="X2830" i="6"/>
  <c r="W2830" i="6"/>
  <c r="T2830" i="6"/>
  <c r="U2830" i="6"/>
  <c r="R2830" i="6"/>
  <c r="S2830" i="6" s="1"/>
  <c r="AC2829" i="6"/>
  <c r="AD2829" i="6"/>
  <c r="AA2829" i="6"/>
  <c r="Z2829" i="6"/>
  <c r="Y2829" i="6"/>
  <c r="X2829" i="6"/>
  <c r="W2829" i="6"/>
  <c r="T2829" i="6"/>
  <c r="U2829" i="6"/>
  <c r="R2829" i="6"/>
  <c r="S2829" i="6"/>
  <c r="AC2828" i="6"/>
  <c r="AD2828" i="6"/>
  <c r="AA2828" i="6"/>
  <c r="Z2828" i="6"/>
  <c r="Y2828" i="6"/>
  <c r="X2828" i="6"/>
  <c r="W2828" i="6"/>
  <c r="T2828" i="6"/>
  <c r="U2828" i="6"/>
  <c r="R2828" i="6"/>
  <c r="S2828" i="6" s="1"/>
  <c r="AC2827" i="6"/>
  <c r="AD2827" i="6"/>
  <c r="AA2827" i="6"/>
  <c r="Z2827" i="6"/>
  <c r="Y2827" i="6"/>
  <c r="X2827" i="6"/>
  <c r="W2827" i="6"/>
  <c r="T2827" i="6"/>
  <c r="U2827" i="6"/>
  <c r="R2827" i="6"/>
  <c r="S2827" i="6"/>
  <c r="AC2826" i="6"/>
  <c r="AD2826" i="6"/>
  <c r="AA2826" i="6"/>
  <c r="Z2826" i="6"/>
  <c r="Y2826" i="6"/>
  <c r="X2826" i="6"/>
  <c r="W2826" i="6"/>
  <c r="T2826" i="6"/>
  <c r="U2826" i="6"/>
  <c r="R2826" i="6"/>
  <c r="S2826" i="6" s="1"/>
  <c r="AC2825" i="6"/>
  <c r="AD2825" i="6"/>
  <c r="AA2825" i="6"/>
  <c r="Z2825" i="6"/>
  <c r="Y2825" i="6"/>
  <c r="X2825" i="6"/>
  <c r="W2825" i="6"/>
  <c r="T2825" i="6"/>
  <c r="U2825" i="6"/>
  <c r="R2825" i="6"/>
  <c r="S2825" i="6"/>
  <c r="AC2824" i="6"/>
  <c r="AD2824" i="6"/>
  <c r="AA2824" i="6"/>
  <c r="Z2824" i="6"/>
  <c r="Y2824" i="6"/>
  <c r="X2824" i="6"/>
  <c r="W2824" i="6"/>
  <c r="T2824" i="6"/>
  <c r="U2824" i="6"/>
  <c r="R2824" i="6"/>
  <c r="S2824" i="6" s="1"/>
  <c r="AC2823" i="6"/>
  <c r="AD2823" i="6"/>
  <c r="AA2823" i="6"/>
  <c r="Z2823" i="6"/>
  <c r="Y2823" i="6"/>
  <c r="X2823" i="6"/>
  <c r="W2823" i="6"/>
  <c r="T2823" i="6"/>
  <c r="U2823" i="6"/>
  <c r="R2823" i="6"/>
  <c r="S2823" i="6"/>
  <c r="AC2822" i="6"/>
  <c r="AD2822" i="6"/>
  <c r="AA2822" i="6"/>
  <c r="Z2822" i="6"/>
  <c r="Y2822" i="6"/>
  <c r="X2822" i="6"/>
  <c r="W2822" i="6"/>
  <c r="T2822" i="6"/>
  <c r="U2822" i="6"/>
  <c r="R2822" i="6"/>
  <c r="S2822" i="6" s="1"/>
  <c r="AC2821" i="6"/>
  <c r="AD2821" i="6"/>
  <c r="AA2821" i="6"/>
  <c r="Z2821" i="6"/>
  <c r="Y2821" i="6"/>
  <c r="X2821" i="6"/>
  <c r="W2821" i="6"/>
  <c r="T2821" i="6"/>
  <c r="U2821" i="6"/>
  <c r="R2821" i="6"/>
  <c r="S2821" i="6"/>
  <c r="AC2820" i="6"/>
  <c r="AD2820" i="6"/>
  <c r="AA2820" i="6"/>
  <c r="Z2820" i="6"/>
  <c r="Y2820" i="6"/>
  <c r="X2820" i="6"/>
  <c r="W2820" i="6"/>
  <c r="T2820" i="6"/>
  <c r="U2820" i="6"/>
  <c r="R2820" i="6"/>
  <c r="S2820" i="6" s="1"/>
  <c r="AC2819" i="6"/>
  <c r="AD2819" i="6"/>
  <c r="AA2819" i="6"/>
  <c r="Z2819" i="6"/>
  <c r="Y2819" i="6"/>
  <c r="X2819" i="6"/>
  <c r="W2819" i="6"/>
  <c r="T2819" i="6"/>
  <c r="U2819" i="6"/>
  <c r="R2819" i="6"/>
  <c r="S2819" i="6"/>
  <c r="AC2818" i="6"/>
  <c r="AD2818" i="6"/>
  <c r="AA2818" i="6"/>
  <c r="Z2818" i="6"/>
  <c r="Y2818" i="6"/>
  <c r="X2818" i="6"/>
  <c r="W2818" i="6"/>
  <c r="T2818" i="6"/>
  <c r="U2818" i="6"/>
  <c r="R2818" i="6"/>
  <c r="S2818" i="6" s="1"/>
  <c r="AC2817" i="6"/>
  <c r="AD2817" i="6"/>
  <c r="AB2817" i="6"/>
  <c r="AA2817" i="6"/>
  <c r="Z2817" i="6"/>
  <c r="Y2817" i="6"/>
  <c r="X2817" i="6"/>
  <c r="W2817" i="6"/>
  <c r="T2817" i="6"/>
  <c r="U2817" i="6"/>
  <c r="R2817" i="6"/>
  <c r="S2817" i="6"/>
  <c r="AC2816" i="6"/>
  <c r="AD2816" i="6"/>
  <c r="AB2816" i="6"/>
  <c r="AA2816" i="6"/>
  <c r="Z2816" i="6"/>
  <c r="Y2816" i="6"/>
  <c r="X2816" i="6"/>
  <c r="W2816" i="6"/>
  <c r="T2816" i="6"/>
  <c r="U2816" i="6"/>
  <c r="R2816" i="6"/>
  <c r="S2816" i="6" s="1"/>
  <c r="AC2815" i="6"/>
  <c r="AD2815" i="6"/>
  <c r="AB2815" i="6"/>
  <c r="AA2815" i="6"/>
  <c r="Z2815" i="6"/>
  <c r="Y2815" i="6"/>
  <c r="X2815" i="6"/>
  <c r="W2815" i="6"/>
  <c r="T2815" i="6"/>
  <c r="U2815" i="6"/>
  <c r="R2815" i="6"/>
  <c r="S2815" i="6"/>
  <c r="AC2814" i="6"/>
  <c r="AD2814" i="6"/>
  <c r="AB2814" i="6"/>
  <c r="AA2814" i="6"/>
  <c r="Z2814" i="6"/>
  <c r="Y2814" i="6"/>
  <c r="X2814" i="6"/>
  <c r="W2814" i="6"/>
  <c r="T2814" i="6"/>
  <c r="U2814" i="6"/>
  <c r="R2814" i="6"/>
  <c r="S2814" i="6" s="1"/>
  <c r="AC2813" i="6"/>
  <c r="AD2813" i="6"/>
  <c r="AB2813" i="6"/>
  <c r="AA2813" i="6"/>
  <c r="Z2813" i="6"/>
  <c r="Y2813" i="6"/>
  <c r="X2813" i="6"/>
  <c r="W2813" i="6"/>
  <c r="T2813" i="6"/>
  <c r="U2813" i="6"/>
  <c r="R2813" i="6"/>
  <c r="S2813" i="6"/>
  <c r="AC2812" i="6"/>
  <c r="AD2812" i="6"/>
  <c r="AB2812" i="6"/>
  <c r="AA2812" i="6"/>
  <c r="Z2812" i="6"/>
  <c r="Y2812" i="6"/>
  <c r="X2812" i="6"/>
  <c r="W2812" i="6"/>
  <c r="T2812" i="6"/>
  <c r="U2812" i="6"/>
  <c r="R2812" i="6"/>
  <c r="S2812" i="6" s="1"/>
  <c r="AC2811" i="6"/>
  <c r="AD2811" i="6"/>
  <c r="AB2811" i="6"/>
  <c r="AA2811" i="6"/>
  <c r="Z2811" i="6"/>
  <c r="Y2811" i="6"/>
  <c r="X2811" i="6"/>
  <c r="W2811" i="6"/>
  <c r="T2811" i="6"/>
  <c r="U2811" i="6"/>
  <c r="R2811" i="6"/>
  <c r="S2811" i="6"/>
  <c r="AC2810" i="6"/>
  <c r="AD2810" i="6"/>
  <c r="AB2810" i="6"/>
  <c r="AA2810" i="6"/>
  <c r="Z2810" i="6"/>
  <c r="Y2810" i="6"/>
  <c r="X2810" i="6"/>
  <c r="W2810" i="6"/>
  <c r="T2810" i="6"/>
  <c r="U2810" i="6"/>
  <c r="R2810" i="6"/>
  <c r="S2810" i="6" s="1"/>
  <c r="AC2809" i="6"/>
  <c r="AD2809" i="6"/>
  <c r="AB2809" i="6"/>
  <c r="AA2809" i="6"/>
  <c r="Z2809" i="6"/>
  <c r="Y2809" i="6"/>
  <c r="X2809" i="6"/>
  <c r="W2809" i="6"/>
  <c r="T2809" i="6"/>
  <c r="U2809" i="6"/>
  <c r="R2809" i="6"/>
  <c r="S2809" i="6"/>
  <c r="AC2808" i="6"/>
  <c r="AD2808" i="6"/>
  <c r="AB2808" i="6"/>
  <c r="AA2808" i="6"/>
  <c r="Z2808" i="6"/>
  <c r="Y2808" i="6"/>
  <c r="X2808" i="6"/>
  <c r="W2808" i="6"/>
  <c r="T2808" i="6"/>
  <c r="U2808" i="6"/>
  <c r="R2808" i="6"/>
  <c r="S2808" i="6" s="1"/>
  <c r="AC2807" i="6"/>
  <c r="AD2807" i="6"/>
  <c r="AB2807" i="6"/>
  <c r="AA2807" i="6"/>
  <c r="Z2807" i="6"/>
  <c r="Y2807" i="6"/>
  <c r="X2807" i="6"/>
  <c r="W2807" i="6"/>
  <c r="T2807" i="6"/>
  <c r="U2807" i="6"/>
  <c r="R2807" i="6"/>
  <c r="S2807" i="6"/>
  <c r="AC2806" i="6"/>
  <c r="AD2806" i="6"/>
  <c r="AB2806" i="6"/>
  <c r="AA2806" i="6"/>
  <c r="Z2806" i="6"/>
  <c r="Y2806" i="6"/>
  <c r="X2806" i="6"/>
  <c r="W2806" i="6"/>
  <c r="T2806" i="6"/>
  <c r="U2806" i="6"/>
  <c r="R2806" i="6"/>
  <c r="S2806" i="6" s="1"/>
  <c r="AC2805" i="6"/>
  <c r="AD2805" i="6"/>
  <c r="AB2805" i="6"/>
  <c r="AA2805" i="6"/>
  <c r="Z2805" i="6"/>
  <c r="Y2805" i="6"/>
  <c r="X2805" i="6"/>
  <c r="W2805" i="6"/>
  <c r="T2805" i="6"/>
  <c r="U2805" i="6"/>
  <c r="R2805" i="6"/>
  <c r="S2805" i="6"/>
  <c r="AC2804" i="6"/>
  <c r="AD2804" i="6"/>
  <c r="AB2804" i="6"/>
  <c r="AA2804" i="6"/>
  <c r="Z2804" i="6"/>
  <c r="Y2804" i="6"/>
  <c r="X2804" i="6"/>
  <c r="W2804" i="6"/>
  <c r="T2804" i="6"/>
  <c r="U2804" i="6"/>
  <c r="R2804" i="6"/>
  <c r="S2804" i="6" s="1"/>
  <c r="AC2803" i="6"/>
  <c r="AD2803" i="6"/>
  <c r="AB2803" i="6"/>
  <c r="AA2803" i="6"/>
  <c r="Z2803" i="6"/>
  <c r="Y2803" i="6"/>
  <c r="X2803" i="6"/>
  <c r="W2803" i="6"/>
  <c r="T2803" i="6"/>
  <c r="U2803" i="6"/>
  <c r="R2803" i="6"/>
  <c r="S2803" i="6"/>
  <c r="AC2802" i="6"/>
  <c r="AD2802" i="6"/>
  <c r="AB2802" i="6"/>
  <c r="AA2802" i="6"/>
  <c r="Z2802" i="6"/>
  <c r="Y2802" i="6"/>
  <c r="X2802" i="6"/>
  <c r="W2802" i="6"/>
  <c r="T2802" i="6"/>
  <c r="U2802" i="6"/>
  <c r="R2802" i="6"/>
  <c r="S2802" i="6" s="1"/>
  <c r="AC2801" i="6"/>
  <c r="AD2801" i="6"/>
  <c r="AB2801" i="6"/>
  <c r="AA2801" i="6"/>
  <c r="Z2801" i="6"/>
  <c r="Y2801" i="6"/>
  <c r="X2801" i="6"/>
  <c r="W2801" i="6"/>
  <c r="T2801" i="6"/>
  <c r="U2801" i="6"/>
  <c r="R2801" i="6"/>
  <c r="S2801" i="6"/>
  <c r="AC2800" i="6"/>
  <c r="AD2800" i="6"/>
  <c r="AB2800" i="6"/>
  <c r="AA2800" i="6"/>
  <c r="Z2800" i="6"/>
  <c r="Y2800" i="6"/>
  <c r="X2800" i="6"/>
  <c r="W2800" i="6"/>
  <c r="T2800" i="6"/>
  <c r="U2800" i="6"/>
  <c r="R2800" i="6"/>
  <c r="S2800" i="6" s="1"/>
  <c r="AC2799" i="6"/>
  <c r="AD2799" i="6"/>
  <c r="AB2799" i="6"/>
  <c r="AA2799" i="6"/>
  <c r="Z2799" i="6"/>
  <c r="Y2799" i="6"/>
  <c r="X2799" i="6"/>
  <c r="W2799" i="6"/>
  <c r="T2799" i="6"/>
  <c r="U2799" i="6"/>
  <c r="R2799" i="6"/>
  <c r="S2799" i="6"/>
  <c r="AC2798" i="6"/>
  <c r="AD2798" i="6"/>
  <c r="AB2798" i="6"/>
  <c r="AA2798" i="6"/>
  <c r="Z2798" i="6"/>
  <c r="Y2798" i="6"/>
  <c r="X2798" i="6"/>
  <c r="W2798" i="6"/>
  <c r="T2798" i="6"/>
  <c r="U2798" i="6"/>
  <c r="R2798" i="6"/>
  <c r="S2798" i="6" s="1"/>
  <c r="AC2797" i="6"/>
  <c r="AD2797" i="6"/>
  <c r="AB2797" i="6"/>
  <c r="AA2797" i="6"/>
  <c r="Z2797" i="6"/>
  <c r="Y2797" i="6"/>
  <c r="X2797" i="6"/>
  <c r="W2797" i="6"/>
  <c r="T2797" i="6"/>
  <c r="U2797" i="6"/>
  <c r="R2797" i="6"/>
  <c r="S2797" i="6"/>
  <c r="AC2796" i="6"/>
  <c r="AD2796" i="6"/>
  <c r="AB2796" i="6"/>
  <c r="AA2796" i="6"/>
  <c r="Z2796" i="6"/>
  <c r="Y2796" i="6"/>
  <c r="X2796" i="6"/>
  <c r="W2796" i="6"/>
  <c r="T2796" i="6"/>
  <c r="U2796" i="6"/>
  <c r="R2796" i="6"/>
  <c r="S2796" i="6" s="1"/>
  <c r="AC2795" i="6"/>
  <c r="AD2795" i="6"/>
  <c r="AB2795" i="6"/>
  <c r="AA2795" i="6"/>
  <c r="Z2795" i="6"/>
  <c r="Y2795" i="6"/>
  <c r="X2795" i="6"/>
  <c r="W2795" i="6"/>
  <c r="T2795" i="6"/>
  <c r="U2795" i="6"/>
  <c r="R2795" i="6"/>
  <c r="S2795" i="6"/>
  <c r="AC2794" i="6"/>
  <c r="AD2794" i="6"/>
  <c r="AB2794" i="6"/>
  <c r="AA2794" i="6"/>
  <c r="Z2794" i="6"/>
  <c r="Y2794" i="6"/>
  <c r="X2794" i="6"/>
  <c r="W2794" i="6"/>
  <c r="T2794" i="6"/>
  <c r="U2794" i="6"/>
  <c r="R2794" i="6"/>
  <c r="S2794" i="6" s="1"/>
  <c r="AC2793" i="6"/>
  <c r="AD2793" i="6"/>
  <c r="AB2793" i="6"/>
  <c r="AA2793" i="6"/>
  <c r="Z2793" i="6"/>
  <c r="Y2793" i="6"/>
  <c r="X2793" i="6"/>
  <c r="W2793" i="6"/>
  <c r="T2793" i="6"/>
  <c r="U2793" i="6"/>
  <c r="R2793" i="6"/>
  <c r="S2793" i="6"/>
  <c r="AC2792" i="6"/>
  <c r="AD2792" i="6"/>
  <c r="AB2792" i="6"/>
  <c r="AA2792" i="6"/>
  <c r="Z2792" i="6"/>
  <c r="Y2792" i="6"/>
  <c r="X2792" i="6"/>
  <c r="W2792" i="6"/>
  <c r="T2792" i="6"/>
  <c r="U2792" i="6"/>
  <c r="R2792" i="6"/>
  <c r="S2792" i="6" s="1"/>
  <c r="AC2791" i="6"/>
  <c r="AD2791" i="6"/>
  <c r="AB2791" i="6"/>
  <c r="AA2791" i="6"/>
  <c r="Z2791" i="6"/>
  <c r="Y2791" i="6"/>
  <c r="X2791" i="6"/>
  <c r="W2791" i="6"/>
  <c r="T2791" i="6"/>
  <c r="U2791" i="6"/>
  <c r="R2791" i="6"/>
  <c r="S2791" i="6"/>
  <c r="AC2790" i="6"/>
  <c r="AD2790" i="6"/>
  <c r="AB2790" i="6"/>
  <c r="AA2790" i="6"/>
  <c r="Z2790" i="6"/>
  <c r="Y2790" i="6"/>
  <c r="X2790" i="6"/>
  <c r="W2790" i="6"/>
  <c r="T2790" i="6"/>
  <c r="U2790" i="6"/>
  <c r="R2790" i="6"/>
  <c r="S2790" i="6" s="1"/>
  <c r="AC2789" i="6"/>
  <c r="AD2789" i="6"/>
  <c r="AB2789" i="6"/>
  <c r="AA2789" i="6"/>
  <c r="Z2789" i="6"/>
  <c r="Y2789" i="6"/>
  <c r="X2789" i="6"/>
  <c r="W2789" i="6"/>
  <c r="T2789" i="6"/>
  <c r="U2789" i="6"/>
  <c r="R2789" i="6"/>
  <c r="S2789" i="6"/>
  <c r="AC2788" i="6"/>
  <c r="AD2788" i="6"/>
  <c r="AB2788" i="6"/>
  <c r="AA2788" i="6"/>
  <c r="Z2788" i="6"/>
  <c r="Y2788" i="6"/>
  <c r="X2788" i="6"/>
  <c r="W2788" i="6"/>
  <c r="T2788" i="6"/>
  <c r="U2788" i="6"/>
  <c r="R2788" i="6"/>
  <c r="S2788" i="6" s="1"/>
  <c r="AC2787" i="6"/>
  <c r="AD2787" i="6"/>
  <c r="AB2787" i="6"/>
  <c r="AA2787" i="6"/>
  <c r="Z2787" i="6"/>
  <c r="Y2787" i="6"/>
  <c r="X2787" i="6"/>
  <c r="W2787" i="6"/>
  <c r="T2787" i="6"/>
  <c r="U2787" i="6"/>
  <c r="R2787" i="6"/>
  <c r="S2787" i="6"/>
  <c r="AC2786" i="6"/>
  <c r="AD2786" i="6"/>
  <c r="AB2786" i="6"/>
  <c r="AA2786" i="6"/>
  <c r="Z2786" i="6"/>
  <c r="Y2786" i="6"/>
  <c r="X2786" i="6"/>
  <c r="W2786" i="6"/>
  <c r="T2786" i="6"/>
  <c r="U2786" i="6"/>
  <c r="R2786" i="6"/>
  <c r="S2786" i="6" s="1"/>
  <c r="AC2785" i="6"/>
  <c r="AD2785" i="6"/>
  <c r="AA2785" i="6"/>
  <c r="Z2785" i="6"/>
  <c r="Y2785" i="6"/>
  <c r="X2785" i="6"/>
  <c r="W2785" i="6"/>
  <c r="T2785" i="6"/>
  <c r="U2785" i="6"/>
  <c r="R2785" i="6"/>
  <c r="S2785" i="6"/>
  <c r="AC2784" i="6"/>
  <c r="AD2784" i="6"/>
  <c r="AA2784" i="6"/>
  <c r="Z2784" i="6"/>
  <c r="Y2784" i="6"/>
  <c r="X2784" i="6"/>
  <c r="W2784" i="6"/>
  <c r="T2784" i="6"/>
  <c r="U2784" i="6"/>
  <c r="R2784" i="6"/>
  <c r="S2784" i="6" s="1"/>
  <c r="AC2783" i="6"/>
  <c r="AD2783" i="6"/>
  <c r="AA2783" i="6"/>
  <c r="Z2783" i="6"/>
  <c r="Y2783" i="6"/>
  <c r="X2783" i="6"/>
  <c r="W2783" i="6"/>
  <c r="T2783" i="6"/>
  <c r="U2783" i="6"/>
  <c r="R2783" i="6"/>
  <c r="S2783" i="6"/>
  <c r="AC2782" i="6"/>
  <c r="AD2782" i="6"/>
  <c r="AA2782" i="6"/>
  <c r="Z2782" i="6"/>
  <c r="Y2782" i="6"/>
  <c r="X2782" i="6"/>
  <c r="W2782" i="6"/>
  <c r="T2782" i="6"/>
  <c r="U2782" i="6"/>
  <c r="R2782" i="6"/>
  <c r="S2782" i="6" s="1"/>
  <c r="AC2781" i="6"/>
  <c r="AD2781" i="6"/>
  <c r="AA2781" i="6"/>
  <c r="Z2781" i="6"/>
  <c r="Y2781" i="6"/>
  <c r="X2781" i="6"/>
  <c r="W2781" i="6"/>
  <c r="T2781" i="6"/>
  <c r="U2781" i="6"/>
  <c r="R2781" i="6"/>
  <c r="S2781" i="6"/>
  <c r="AC2780" i="6"/>
  <c r="AD2780" i="6"/>
  <c r="AA2780" i="6"/>
  <c r="Z2780" i="6"/>
  <c r="Y2780" i="6"/>
  <c r="X2780" i="6"/>
  <c r="W2780" i="6"/>
  <c r="T2780" i="6"/>
  <c r="U2780" i="6"/>
  <c r="R2780" i="6"/>
  <c r="S2780" i="6" s="1"/>
  <c r="AC2779" i="6"/>
  <c r="AD2779" i="6"/>
  <c r="AA2779" i="6"/>
  <c r="Z2779" i="6"/>
  <c r="Y2779" i="6"/>
  <c r="X2779" i="6"/>
  <c r="W2779" i="6"/>
  <c r="T2779" i="6"/>
  <c r="U2779" i="6"/>
  <c r="R2779" i="6"/>
  <c r="S2779" i="6"/>
  <c r="AC2778" i="6"/>
  <c r="AD2778" i="6"/>
  <c r="AA2778" i="6"/>
  <c r="Z2778" i="6"/>
  <c r="Y2778" i="6"/>
  <c r="X2778" i="6"/>
  <c r="W2778" i="6"/>
  <c r="T2778" i="6"/>
  <c r="U2778" i="6"/>
  <c r="R2778" i="6"/>
  <c r="S2778" i="6" s="1"/>
  <c r="AC2777" i="6"/>
  <c r="AD2777" i="6"/>
  <c r="AA2777" i="6"/>
  <c r="Z2777" i="6"/>
  <c r="Y2777" i="6"/>
  <c r="X2777" i="6"/>
  <c r="W2777" i="6"/>
  <c r="T2777" i="6"/>
  <c r="U2777" i="6"/>
  <c r="R2777" i="6"/>
  <c r="S2777" i="6"/>
  <c r="AC2776" i="6"/>
  <c r="AD2776" i="6"/>
  <c r="AA2776" i="6"/>
  <c r="Z2776" i="6"/>
  <c r="Y2776" i="6"/>
  <c r="X2776" i="6"/>
  <c r="W2776" i="6"/>
  <c r="T2776" i="6"/>
  <c r="U2776" i="6"/>
  <c r="R2776" i="6"/>
  <c r="S2776" i="6" s="1"/>
  <c r="AC2775" i="6"/>
  <c r="AD2775" i="6"/>
  <c r="AA2775" i="6"/>
  <c r="Z2775" i="6"/>
  <c r="Y2775" i="6"/>
  <c r="X2775" i="6"/>
  <c r="W2775" i="6"/>
  <c r="T2775" i="6"/>
  <c r="U2775" i="6"/>
  <c r="R2775" i="6"/>
  <c r="S2775" i="6"/>
  <c r="AC2774" i="6"/>
  <c r="AD2774" i="6"/>
  <c r="AA2774" i="6"/>
  <c r="Z2774" i="6"/>
  <c r="Y2774" i="6"/>
  <c r="X2774" i="6"/>
  <c r="W2774" i="6"/>
  <c r="T2774" i="6"/>
  <c r="U2774" i="6"/>
  <c r="R2774" i="6"/>
  <c r="S2774" i="6" s="1"/>
  <c r="AC2773" i="6"/>
  <c r="AD2773" i="6"/>
  <c r="AA2773" i="6"/>
  <c r="Z2773" i="6"/>
  <c r="Y2773" i="6"/>
  <c r="X2773" i="6"/>
  <c r="W2773" i="6"/>
  <c r="T2773" i="6"/>
  <c r="U2773" i="6"/>
  <c r="R2773" i="6"/>
  <c r="S2773" i="6"/>
  <c r="AC2772" i="6"/>
  <c r="AD2772" i="6"/>
  <c r="AA2772" i="6"/>
  <c r="Z2772" i="6"/>
  <c r="Y2772" i="6"/>
  <c r="X2772" i="6"/>
  <c r="W2772" i="6"/>
  <c r="T2772" i="6"/>
  <c r="U2772" i="6"/>
  <c r="R2772" i="6"/>
  <c r="S2772" i="6" s="1"/>
  <c r="AC2771" i="6"/>
  <c r="AD2771" i="6"/>
  <c r="AA2771" i="6"/>
  <c r="Z2771" i="6"/>
  <c r="Y2771" i="6"/>
  <c r="X2771" i="6"/>
  <c r="W2771" i="6"/>
  <c r="T2771" i="6"/>
  <c r="U2771" i="6"/>
  <c r="R2771" i="6"/>
  <c r="S2771" i="6"/>
  <c r="AC2770" i="6"/>
  <c r="AD2770" i="6"/>
  <c r="AA2770" i="6"/>
  <c r="Z2770" i="6"/>
  <c r="Y2770" i="6"/>
  <c r="X2770" i="6"/>
  <c r="W2770" i="6"/>
  <c r="T2770" i="6"/>
  <c r="U2770" i="6"/>
  <c r="R2770" i="6"/>
  <c r="S2770" i="6" s="1"/>
  <c r="AC2769" i="6"/>
  <c r="AD2769" i="6"/>
  <c r="AA2769" i="6"/>
  <c r="Z2769" i="6"/>
  <c r="Y2769" i="6"/>
  <c r="X2769" i="6"/>
  <c r="W2769" i="6"/>
  <c r="T2769" i="6"/>
  <c r="U2769" i="6"/>
  <c r="R2769" i="6"/>
  <c r="S2769" i="6"/>
  <c r="AC2768" i="6"/>
  <c r="AD2768" i="6"/>
  <c r="AA2768" i="6"/>
  <c r="Z2768" i="6"/>
  <c r="Y2768" i="6"/>
  <c r="X2768" i="6"/>
  <c r="W2768" i="6"/>
  <c r="T2768" i="6"/>
  <c r="U2768" i="6"/>
  <c r="R2768" i="6"/>
  <c r="S2768" i="6" s="1"/>
  <c r="AC2767" i="6"/>
  <c r="AD2767" i="6"/>
  <c r="AA2767" i="6"/>
  <c r="Z2767" i="6"/>
  <c r="Y2767" i="6"/>
  <c r="X2767" i="6"/>
  <c r="W2767" i="6"/>
  <c r="T2767" i="6"/>
  <c r="U2767" i="6"/>
  <c r="R2767" i="6"/>
  <c r="S2767" i="6"/>
  <c r="AC2766" i="6"/>
  <c r="AD2766" i="6"/>
  <c r="AA2766" i="6"/>
  <c r="Z2766" i="6"/>
  <c r="Y2766" i="6"/>
  <c r="X2766" i="6"/>
  <c r="W2766" i="6"/>
  <c r="T2766" i="6"/>
  <c r="U2766" i="6"/>
  <c r="R2766" i="6"/>
  <c r="S2766" i="6" s="1"/>
  <c r="AC2765" i="6"/>
  <c r="AD2765" i="6"/>
  <c r="AA2765" i="6"/>
  <c r="Z2765" i="6"/>
  <c r="Y2765" i="6"/>
  <c r="X2765" i="6"/>
  <c r="W2765" i="6"/>
  <c r="T2765" i="6"/>
  <c r="U2765" i="6"/>
  <c r="R2765" i="6"/>
  <c r="S2765" i="6"/>
  <c r="AC2764" i="6"/>
  <c r="AD2764" i="6"/>
  <c r="AA2764" i="6"/>
  <c r="Z2764" i="6"/>
  <c r="Y2764" i="6"/>
  <c r="X2764" i="6"/>
  <c r="W2764" i="6"/>
  <c r="T2764" i="6"/>
  <c r="U2764" i="6"/>
  <c r="R2764" i="6"/>
  <c r="S2764" i="6" s="1"/>
  <c r="AC2763" i="6"/>
  <c r="AD2763" i="6"/>
  <c r="AA2763" i="6"/>
  <c r="Z2763" i="6"/>
  <c r="Y2763" i="6"/>
  <c r="X2763" i="6"/>
  <c r="W2763" i="6"/>
  <c r="T2763" i="6"/>
  <c r="U2763" i="6"/>
  <c r="R2763" i="6"/>
  <c r="S2763" i="6"/>
  <c r="AC2762" i="6"/>
  <c r="AD2762" i="6"/>
  <c r="AA2762" i="6"/>
  <c r="Z2762" i="6"/>
  <c r="Y2762" i="6"/>
  <c r="X2762" i="6"/>
  <c r="W2762" i="6"/>
  <c r="T2762" i="6"/>
  <c r="U2762" i="6"/>
  <c r="R2762" i="6"/>
  <c r="S2762" i="6" s="1"/>
  <c r="AC2761" i="6"/>
  <c r="AD2761" i="6"/>
  <c r="AA2761" i="6"/>
  <c r="Z2761" i="6"/>
  <c r="Y2761" i="6"/>
  <c r="X2761" i="6"/>
  <c r="W2761" i="6"/>
  <c r="T2761" i="6"/>
  <c r="U2761" i="6"/>
  <c r="R2761" i="6"/>
  <c r="S2761" i="6"/>
  <c r="AC2760" i="6"/>
  <c r="AD2760" i="6"/>
  <c r="AA2760" i="6"/>
  <c r="Z2760" i="6"/>
  <c r="Y2760" i="6"/>
  <c r="X2760" i="6"/>
  <c r="W2760" i="6"/>
  <c r="T2760" i="6"/>
  <c r="U2760" i="6"/>
  <c r="R2760" i="6"/>
  <c r="S2760" i="6" s="1"/>
  <c r="AC2759" i="6"/>
  <c r="AD2759" i="6"/>
  <c r="AA2759" i="6"/>
  <c r="Z2759" i="6"/>
  <c r="Y2759" i="6"/>
  <c r="X2759" i="6"/>
  <c r="W2759" i="6"/>
  <c r="T2759" i="6"/>
  <c r="U2759" i="6"/>
  <c r="R2759" i="6"/>
  <c r="S2759" i="6"/>
  <c r="AC2758" i="6"/>
  <c r="AD2758" i="6"/>
  <c r="AA2758" i="6"/>
  <c r="Z2758" i="6"/>
  <c r="Y2758" i="6"/>
  <c r="X2758" i="6"/>
  <c r="W2758" i="6"/>
  <c r="T2758" i="6"/>
  <c r="U2758" i="6"/>
  <c r="R2758" i="6"/>
  <c r="S2758" i="6" s="1"/>
  <c r="AC2757" i="6"/>
  <c r="AD2757" i="6"/>
  <c r="AA2757" i="6"/>
  <c r="Z2757" i="6"/>
  <c r="Y2757" i="6"/>
  <c r="X2757" i="6"/>
  <c r="W2757" i="6"/>
  <c r="T2757" i="6"/>
  <c r="U2757" i="6"/>
  <c r="R2757" i="6"/>
  <c r="S2757" i="6"/>
  <c r="AC2756" i="6"/>
  <c r="AD2756" i="6"/>
  <c r="AA2756" i="6"/>
  <c r="Z2756" i="6"/>
  <c r="Y2756" i="6"/>
  <c r="X2756" i="6"/>
  <c r="W2756" i="6"/>
  <c r="T2756" i="6"/>
  <c r="U2756" i="6"/>
  <c r="R2756" i="6"/>
  <c r="S2756" i="6" s="1"/>
  <c r="AC2755" i="6"/>
  <c r="AD2755" i="6"/>
  <c r="AA2755" i="6"/>
  <c r="Z2755" i="6"/>
  <c r="Y2755" i="6"/>
  <c r="X2755" i="6"/>
  <c r="W2755" i="6"/>
  <c r="T2755" i="6"/>
  <c r="U2755" i="6"/>
  <c r="R2755" i="6"/>
  <c r="S2755" i="6"/>
  <c r="AC2754" i="6"/>
  <c r="AD2754" i="6"/>
  <c r="AA2754" i="6"/>
  <c r="Z2754" i="6"/>
  <c r="Y2754" i="6"/>
  <c r="X2754" i="6"/>
  <c r="W2754" i="6"/>
  <c r="T2754" i="6"/>
  <c r="U2754" i="6"/>
  <c r="R2754" i="6"/>
  <c r="S2754" i="6" s="1"/>
  <c r="AC2753" i="6"/>
  <c r="AD2753" i="6"/>
  <c r="AA2753" i="6"/>
  <c r="Z2753" i="6"/>
  <c r="Y2753" i="6"/>
  <c r="X2753" i="6"/>
  <c r="W2753" i="6"/>
  <c r="T2753" i="6"/>
  <c r="U2753" i="6"/>
  <c r="R2753" i="6"/>
  <c r="S2753" i="6"/>
  <c r="AC2752" i="6"/>
  <c r="AD2752" i="6"/>
  <c r="AA2752" i="6"/>
  <c r="Z2752" i="6"/>
  <c r="Y2752" i="6"/>
  <c r="X2752" i="6"/>
  <c r="W2752" i="6"/>
  <c r="T2752" i="6"/>
  <c r="U2752" i="6"/>
  <c r="R2752" i="6"/>
  <c r="S2752" i="6" s="1"/>
  <c r="AC2751" i="6"/>
  <c r="AD2751" i="6"/>
  <c r="AA2751" i="6"/>
  <c r="Z2751" i="6"/>
  <c r="Y2751" i="6"/>
  <c r="X2751" i="6"/>
  <c r="W2751" i="6"/>
  <c r="T2751" i="6"/>
  <c r="U2751" i="6"/>
  <c r="R2751" i="6"/>
  <c r="S2751" i="6"/>
  <c r="AC2750" i="6"/>
  <c r="AD2750" i="6"/>
  <c r="AA2750" i="6"/>
  <c r="Z2750" i="6"/>
  <c r="Y2750" i="6"/>
  <c r="X2750" i="6"/>
  <c r="W2750" i="6"/>
  <c r="T2750" i="6"/>
  <c r="U2750" i="6"/>
  <c r="R2750" i="6"/>
  <c r="S2750" i="6" s="1"/>
  <c r="AC2749" i="6"/>
  <c r="AD2749" i="6"/>
  <c r="AA2749" i="6"/>
  <c r="Z2749" i="6"/>
  <c r="Y2749" i="6"/>
  <c r="X2749" i="6"/>
  <c r="W2749" i="6"/>
  <c r="T2749" i="6"/>
  <c r="U2749" i="6"/>
  <c r="R2749" i="6"/>
  <c r="S2749" i="6"/>
  <c r="AC2748" i="6"/>
  <c r="AD2748" i="6"/>
  <c r="AA2748" i="6"/>
  <c r="Z2748" i="6"/>
  <c r="Y2748" i="6"/>
  <c r="X2748" i="6"/>
  <c r="W2748" i="6"/>
  <c r="T2748" i="6"/>
  <c r="U2748" i="6"/>
  <c r="R2748" i="6"/>
  <c r="S2748" i="6" s="1"/>
  <c r="AC2747" i="6"/>
  <c r="AD2747" i="6"/>
  <c r="AA2747" i="6"/>
  <c r="Z2747" i="6"/>
  <c r="Y2747" i="6"/>
  <c r="X2747" i="6"/>
  <c r="W2747" i="6"/>
  <c r="T2747" i="6"/>
  <c r="U2747" i="6"/>
  <c r="R2747" i="6"/>
  <c r="S2747" i="6"/>
  <c r="AC2746" i="6"/>
  <c r="AD2746" i="6"/>
  <c r="AA2746" i="6"/>
  <c r="Z2746" i="6"/>
  <c r="Y2746" i="6"/>
  <c r="X2746" i="6"/>
  <c r="W2746" i="6"/>
  <c r="T2746" i="6"/>
  <c r="U2746" i="6"/>
  <c r="R2746" i="6"/>
  <c r="S2746" i="6" s="1"/>
  <c r="AC2745" i="6"/>
  <c r="AD2745" i="6"/>
  <c r="AA2745" i="6"/>
  <c r="Z2745" i="6"/>
  <c r="Y2745" i="6"/>
  <c r="X2745" i="6"/>
  <c r="W2745" i="6"/>
  <c r="T2745" i="6"/>
  <c r="U2745" i="6"/>
  <c r="R2745" i="6"/>
  <c r="S2745" i="6"/>
  <c r="AC2744" i="6"/>
  <c r="AD2744" i="6"/>
  <c r="AA2744" i="6"/>
  <c r="Z2744" i="6"/>
  <c r="Y2744" i="6"/>
  <c r="X2744" i="6"/>
  <c r="W2744" i="6"/>
  <c r="T2744" i="6"/>
  <c r="U2744" i="6"/>
  <c r="R2744" i="6"/>
  <c r="S2744" i="6" s="1"/>
  <c r="AC2743" i="6"/>
  <c r="AD2743" i="6"/>
  <c r="AA2743" i="6"/>
  <c r="Z2743" i="6"/>
  <c r="Y2743" i="6"/>
  <c r="X2743" i="6"/>
  <c r="W2743" i="6"/>
  <c r="T2743" i="6"/>
  <c r="U2743" i="6"/>
  <c r="R2743" i="6"/>
  <c r="S2743" i="6"/>
  <c r="AC2742" i="6"/>
  <c r="AD2742" i="6"/>
  <c r="AA2742" i="6"/>
  <c r="Z2742" i="6"/>
  <c r="Y2742" i="6"/>
  <c r="X2742" i="6"/>
  <c r="W2742" i="6"/>
  <c r="T2742" i="6"/>
  <c r="U2742" i="6"/>
  <c r="R2742" i="6"/>
  <c r="S2742" i="6" s="1"/>
  <c r="AC2741" i="6"/>
  <c r="AD2741" i="6"/>
  <c r="AA2741" i="6"/>
  <c r="Z2741" i="6"/>
  <c r="Y2741" i="6"/>
  <c r="X2741" i="6"/>
  <c r="W2741" i="6"/>
  <c r="T2741" i="6"/>
  <c r="U2741" i="6"/>
  <c r="R2741" i="6"/>
  <c r="S2741" i="6"/>
  <c r="AC2740" i="6"/>
  <c r="AD2740" i="6"/>
  <c r="AA2740" i="6"/>
  <c r="Z2740" i="6"/>
  <c r="Y2740" i="6"/>
  <c r="X2740" i="6"/>
  <c r="W2740" i="6"/>
  <c r="T2740" i="6"/>
  <c r="U2740" i="6"/>
  <c r="R2740" i="6"/>
  <c r="S2740" i="6" s="1"/>
  <c r="AC2739" i="6"/>
  <c r="AD2739" i="6"/>
  <c r="AA2739" i="6"/>
  <c r="Z2739" i="6"/>
  <c r="Y2739" i="6"/>
  <c r="X2739" i="6"/>
  <c r="W2739" i="6"/>
  <c r="T2739" i="6"/>
  <c r="U2739" i="6"/>
  <c r="R2739" i="6"/>
  <c r="S2739" i="6"/>
  <c r="AC2738" i="6"/>
  <c r="AD2738" i="6"/>
  <c r="AA2738" i="6"/>
  <c r="Z2738" i="6"/>
  <c r="Y2738" i="6"/>
  <c r="X2738" i="6"/>
  <c r="W2738" i="6"/>
  <c r="T2738" i="6"/>
  <c r="U2738" i="6"/>
  <c r="R2738" i="6"/>
  <c r="S2738" i="6" s="1"/>
  <c r="AC2737" i="6"/>
  <c r="AD2737" i="6"/>
  <c r="AA2737" i="6"/>
  <c r="Z2737" i="6"/>
  <c r="Y2737" i="6"/>
  <c r="X2737" i="6"/>
  <c r="W2737" i="6"/>
  <c r="T2737" i="6"/>
  <c r="U2737" i="6"/>
  <c r="R2737" i="6"/>
  <c r="S2737" i="6"/>
  <c r="AC2736" i="6"/>
  <c r="AD2736" i="6"/>
  <c r="AA2736" i="6"/>
  <c r="Z2736" i="6"/>
  <c r="Y2736" i="6"/>
  <c r="X2736" i="6"/>
  <c r="W2736" i="6"/>
  <c r="T2736" i="6"/>
  <c r="U2736" i="6"/>
  <c r="R2736" i="6"/>
  <c r="S2736" i="6" s="1"/>
  <c r="AC2735" i="6"/>
  <c r="AD2735" i="6"/>
  <c r="AA2735" i="6"/>
  <c r="Z2735" i="6"/>
  <c r="Y2735" i="6"/>
  <c r="X2735" i="6"/>
  <c r="W2735" i="6"/>
  <c r="T2735" i="6"/>
  <c r="U2735" i="6"/>
  <c r="R2735" i="6"/>
  <c r="S2735" i="6"/>
  <c r="AC2734" i="6"/>
  <c r="AD2734" i="6"/>
  <c r="AA2734" i="6"/>
  <c r="Z2734" i="6"/>
  <c r="Y2734" i="6"/>
  <c r="X2734" i="6"/>
  <c r="W2734" i="6"/>
  <c r="T2734" i="6"/>
  <c r="U2734" i="6"/>
  <c r="R2734" i="6"/>
  <c r="S2734" i="6" s="1"/>
  <c r="AC2733" i="6"/>
  <c r="AD2733" i="6"/>
  <c r="AA2733" i="6"/>
  <c r="Z2733" i="6"/>
  <c r="Y2733" i="6"/>
  <c r="X2733" i="6"/>
  <c r="W2733" i="6"/>
  <c r="T2733" i="6"/>
  <c r="U2733" i="6"/>
  <c r="R2733" i="6"/>
  <c r="S2733" i="6"/>
  <c r="AC2732" i="6"/>
  <c r="AD2732" i="6"/>
  <c r="AA2732" i="6"/>
  <c r="Z2732" i="6"/>
  <c r="Y2732" i="6"/>
  <c r="X2732" i="6"/>
  <c r="W2732" i="6"/>
  <c r="T2732" i="6"/>
  <c r="U2732" i="6"/>
  <c r="R2732" i="6"/>
  <c r="S2732" i="6" s="1"/>
  <c r="AC2731" i="6"/>
  <c r="AD2731" i="6"/>
  <c r="AA2731" i="6"/>
  <c r="Z2731" i="6"/>
  <c r="Y2731" i="6"/>
  <c r="X2731" i="6"/>
  <c r="W2731" i="6"/>
  <c r="T2731" i="6"/>
  <c r="U2731" i="6"/>
  <c r="R2731" i="6"/>
  <c r="S2731" i="6"/>
  <c r="AC2730" i="6"/>
  <c r="AD2730" i="6"/>
  <c r="AA2730" i="6"/>
  <c r="Z2730" i="6"/>
  <c r="Y2730" i="6"/>
  <c r="X2730" i="6"/>
  <c r="W2730" i="6"/>
  <c r="T2730" i="6"/>
  <c r="U2730" i="6"/>
  <c r="R2730" i="6"/>
  <c r="S2730" i="6" s="1"/>
  <c r="AC2729" i="6"/>
  <c r="AD2729" i="6"/>
  <c r="AA2729" i="6"/>
  <c r="Z2729" i="6"/>
  <c r="Y2729" i="6"/>
  <c r="X2729" i="6"/>
  <c r="W2729" i="6"/>
  <c r="T2729" i="6"/>
  <c r="U2729" i="6"/>
  <c r="R2729" i="6"/>
  <c r="S2729" i="6"/>
  <c r="AC2728" i="6"/>
  <c r="AD2728" i="6"/>
  <c r="AA2728" i="6"/>
  <c r="Z2728" i="6"/>
  <c r="Y2728" i="6"/>
  <c r="X2728" i="6"/>
  <c r="W2728" i="6"/>
  <c r="T2728" i="6"/>
  <c r="U2728" i="6"/>
  <c r="R2728" i="6"/>
  <c r="S2728" i="6" s="1"/>
  <c r="AC2727" i="6"/>
  <c r="AD2727" i="6"/>
  <c r="AA2727" i="6"/>
  <c r="Z2727" i="6"/>
  <c r="Y2727" i="6"/>
  <c r="X2727" i="6"/>
  <c r="W2727" i="6"/>
  <c r="T2727" i="6"/>
  <c r="U2727" i="6"/>
  <c r="R2727" i="6"/>
  <c r="S2727" i="6"/>
  <c r="AC2726" i="6"/>
  <c r="AD2726" i="6"/>
  <c r="AA2726" i="6"/>
  <c r="Z2726" i="6"/>
  <c r="Y2726" i="6"/>
  <c r="X2726" i="6"/>
  <c r="W2726" i="6"/>
  <c r="T2726" i="6"/>
  <c r="U2726" i="6"/>
  <c r="R2726" i="6"/>
  <c r="S2726" i="6" s="1"/>
  <c r="AC2725" i="6"/>
  <c r="AD2725" i="6"/>
  <c r="AA2725" i="6"/>
  <c r="Z2725" i="6"/>
  <c r="Y2725" i="6"/>
  <c r="X2725" i="6"/>
  <c r="W2725" i="6"/>
  <c r="T2725" i="6"/>
  <c r="U2725" i="6"/>
  <c r="R2725" i="6"/>
  <c r="S2725" i="6"/>
  <c r="AC2724" i="6"/>
  <c r="AD2724" i="6"/>
  <c r="AA2724" i="6"/>
  <c r="Z2724" i="6"/>
  <c r="Y2724" i="6"/>
  <c r="X2724" i="6"/>
  <c r="W2724" i="6"/>
  <c r="T2724" i="6"/>
  <c r="U2724" i="6"/>
  <c r="R2724" i="6"/>
  <c r="S2724" i="6" s="1"/>
  <c r="AC2723" i="6"/>
  <c r="AD2723" i="6"/>
  <c r="AA2723" i="6"/>
  <c r="Z2723" i="6"/>
  <c r="Y2723" i="6"/>
  <c r="X2723" i="6"/>
  <c r="W2723" i="6"/>
  <c r="T2723" i="6"/>
  <c r="U2723" i="6"/>
  <c r="R2723" i="6"/>
  <c r="S2723" i="6"/>
  <c r="AC2722" i="6"/>
  <c r="AD2722" i="6"/>
  <c r="AA2722" i="6"/>
  <c r="Z2722" i="6"/>
  <c r="Y2722" i="6"/>
  <c r="X2722" i="6"/>
  <c r="W2722" i="6"/>
  <c r="T2722" i="6"/>
  <c r="U2722" i="6"/>
  <c r="R2722" i="6"/>
  <c r="S2722" i="6" s="1"/>
  <c r="AC2721" i="6"/>
  <c r="AD2721" i="6"/>
  <c r="AB2721" i="6"/>
  <c r="AA2721" i="6"/>
  <c r="Z2721" i="6"/>
  <c r="Y2721" i="6"/>
  <c r="X2721" i="6"/>
  <c r="W2721" i="6"/>
  <c r="T2721" i="6"/>
  <c r="U2721" i="6"/>
  <c r="R2721" i="6"/>
  <c r="S2721" i="6"/>
  <c r="AC2720" i="6"/>
  <c r="AD2720" i="6"/>
  <c r="AB2720" i="6"/>
  <c r="AA2720" i="6"/>
  <c r="Z2720" i="6"/>
  <c r="Y2720" i="6"/>
  <c r="X2720" i="6"/>
  <c r="W2720" i="6"/>
  <c r="T2720" i="6"/>
  <c r="U2720" i="6"/>
  <c r="R2720" i="6"/>
  <c r="S2720" i="6" s="1"/>
  <c r="AC2719" i="6"/>
  <c r="AD2719" i="6"/>
  <c r="AB2719" i="6"/>
  <c r="AA2719" i="6"/>
  <c r="Z2719" i="6"/>
  <c r="Y2719" i="6"/>
  <c r="X2719" i="6"/>
  <c r="W2719" i="6"/>
  <c r="T2719" i="6"/>
  <c r="U2719" i="6"/>
  <c r="R2719" i="6"/>
  <c r="S2719" i="6"/>
  <c r="AC2718" i="6"/>
  <c r="AD2718" i="6"/>
  <c r="AB2718" i="6"/>
  <c r="AA2718" i="6"/>
  <c r="Z2718" i="6"/>
  <c r="Y2718" i="6"/>
  <c r="X2718" i="6"/>
  <c r="W2718" i="6"/>
  <c r="T2718" i="6"/>
  <c r="U2718" i="6"/>
  <c r="R2718" i="6"/>
  <c r="S2718" i="6" s="1"/>
  <c r="AC2717" i="6"/>
  <c r="AD2717" i="6"/>
  <c r="AB2717" i="6"/>
  <c r="AA2717" i="6"/>
  <c r="Z2717" i="6"/>
  <c r="Y2717" i="6"/>
  <c r="X2717" i="6"/>
  <c r="W2717" i="6"/>
  <c r="T2717" i="6"/>
  <c r="U2717" i="6"/>
  <c r="R2717" i="6"/>
  <c r="S2717" i="6"/>
  <c r="AC2716" i="6"/>
  <c r="AD2716" i="6"/>
  <c r="AB2716" i="6"/>
  <c r="AA2716" i="6"/>
  <c r="Z2716" i="6"/>
  <c r="Y2716" i="6"/>
  <c r="X2716" i="6"/>
  <c r="W2716" i="6"/>
  <c r="T2716" i="6"/>
  <c r="U2716" i="6"/>
  <c r="R2716" i="6"/>
  <c r="S2716" i="6" s="1"/>
  <c r="AC2715" i="6"/>
  <c r="AD2715" i="6" s="1"/>
  <c r="AB2715" i="6"/>
  <c r="AA2715" i="6"/>
  <c r="Z2715" i="6"/>
  <c r="Y2715" i="6"/>
  <c r="X2715" i="6"/>
  <c r="W2715" i="6"/>
  <c r="T2715" i="6"/>
  <c r="U2715" i="6" s="1"/>
  <c r="S2715" i="6"/>
  <c r="R2715" i="6"/>
  <c r="AC2714" i="6"/>
  <c r="AD2714" i="6" s="1"/>
  <c r="AB2714" i="6"/>
  <c r="AA2714" i="6"/>
  <c r="Z2714" i="6"/>
  <c r="Y2714" i="6"/>
  <c r="X2714" i="6"/>
  <c r="W2714" i="6"/>
  <c r="T2714" i="6"/>
  <c r="U2714" i="6" s="1"/>
  <c r="R2714" i="6"/>
  <c r="S2714" i="6" s="1"/>
  <c r="AC2713" i="6"/>
  <c r="AD2713" i="6" s="1"/>
  <c r="AB2713" i="6"/>
  <c r="AA2713" i="6"/>
  <c r="Z2713" i="6"/>
  <c r="Y2713" i="6"/>
  <c r="X2713" i="6"/>
  <c r="W2713" i="6"/>
  <c r="T2713" i="6"/>
  <c r="U2713" i="6" s="1"/>
  <c r="S2713" i="6"/>
  <c r="R2713" i="6"/>
  <c r="AC2712" i="6"/>
  <c r="AD2712" i="6" s="1"/>
  <c r="AB2712" i="6"/>
  <c r="AA2712" i="6"/>
  <c r="Z2712" i="6"/>
  <c r="Y2712" i="6"/>
  <c r="X2712" i="6"/>
  <c r="W2712" i="6"/>
  <c r="T2712" i="6"/>
  <c r="U2712" i="6" s="1"/>
  <c r="R2712" i="6"/>
  <c r="S2712" i="6" s="1"/>
  <c r="AC2711" i="6"/>
  <c r="AD2711" i="6" s="1"/>
  <c r="AB2711" i="6"/>
  <c r="AA2711" i="6"/>
  <c r="Z2711" i="6"/>
  <c r="Y2711" i="6"/>
  <c r="X2711" i="6"/>
  <c r="W2711" i="6"/>
  <c r="T2711" i="6"/>
  <c r="U2711" i="6" s="1"/>
  <c r="S2711" i="6"/>
  <c r="R2711" i="6"/>
  <c r="AC2710" i="6"/>
  <c r="AD2710" i="6" s="1"/>
  <c r="AB2710" i="6"/>
  <c r="AA2710" i="6"/>
  <c r="Z2710" i="6"/>
  <c r="Y2710" i="6"/>
  <c r="X2710" i="6"/>
  <c r="W2710" i="6"/>
  <c r="T2710" i="6"/>
  <c r="U2710" i="6" s="1"/>
  <c r="R2710" i="6"/>
  <c r="S2710" i="6" s="1"/>
  <c r="AC2709" i="6"/>
  <c r="AD2709" i="6" s="1"/>
  <c r="AB2709" i="6"/>
  <c r="AA2709" i="6"/>
  <c r="Z2709" i="6"/>
  <c r="Y2709" i="6"/>
  <c r="X2709" i="6"/>
  <c r="W2709" i="6"/>
  <c r="T2709" i="6"/>
  <c r="U2709" i="6" s="1"/>
  <c r="S2709" i="6"/>
  <c r="R2709" i="6"/>
  <c r="AC2708" i="6"/>
  <c r="AD2708" i="6" s="1"/>
  <c r="AB2708" i="6"/>
  <c r="AA2708" i="6"/>
  <c r="Z2708" i="6"/>
  <c r="Y2708" i="6"/>
  <c r="X2708" i="6"/>
  <c r="W2708" i="6"/>
  <c r="T2708" i="6"/>
  <c r="U2708" i="6" s="1"/>
  <c r="R2708" i="6"/>
  <c r="S2708" i="6" s="1"/>
  <c r="AC2707" i="6"/>
  <c r="AD2707" i="6" s="1"/>
  <c r="AB2707" i="6"/>
  <c r="AA2707" i="6"/>
  <c r="Z2707" i="6"/>
  <c r="Y2707" i="6"/>
  <c r="X2707" i="6"/>
  <c r="W2707" i="6"/>
  <c r="T2707" i="6"/>
  <c r="U2707" i="6" s="1"/>
  <c r="S2707" i="6"/>
  <c r="R2707" i="6"/>
  <c r="AC2706" i="6"/>
  <c r="AD2706" i="6" s="1"/>
  <c r="AB2706" i="6"/>
  <c r="AA2706" i="6"/>
  <c r="Z2706" i="6"/>
  <c r="Y2706" i="6"/>
  <c r="X2706" i="6"/>
  <c r="W2706" i="6"/>
  <c r="T2706" i="6"/>
  <c r="U2706" i="6" s="1"/>
  <c r="R2706" i="6"/>
  <c r="S2706" i="6" s="1"/>
  <c r="AC2705" i="6"/>
  <c r="AD2705" i="6" s="1"/>
  <c r="AB2705" i="6"/>
  <c r="AA2705" i="6"/>
  <c r="Z2705" i="6"/>
  <c r="Y2705" i="6"/>
  <c r="X2705" i="6"/>
  <c r="W2705" i="6"/>
  <c r="T2705" i="6"/>
  <c r="U2705" i="6" s="1"/>
  <c r="S2705" i="6"/>
  <c r="R2705" i="6"/>
  <c r="AC2704" i="6"/>
  <c r="AD2704" i="6" s="1"/>
  <c r="AB2704" i="6"/>
  <c r="AA2704" i="6"/>
  <c r="Z2704" i="6"/>
  <c r="Y2704" i="6"/>
  <c r="X2704" i="6"/>
  <c r="W2704" i="6"/>
  <c r="T2704" i="6"/>
  <c r="U2704" i="6" s="1"/>
  <c r="R2704" i="6"/>
  <c r="S2704" i="6" s="1"/>
  <c r="AC2703" i="6"/>
  <c r="AD2703" i="6" s="1"/>
  <c r="AB2703" i="6"/>
  <c r="AA2703" i="6"/>
  <c r="Z2703" i="6"/>
  <c r="Y2703" i="6"/>
  <c r="X2703" i="6"/>
  <c r="W2703" i="6"/>
  <c r="T2703" i="6"/>
  <c r="U2703" i="6" s="1"/>
  <c r="S2703" i="6"/>
  <c r="R2703" i="6"/>
  <c r="AC2702" i="6"/>
  <c r="AD2702" i="6" s="1"/>
  <c r="AB2702" i="6"/>
  <c r="AA2702" i="6"/>
  <c r="Z2702" i="6"/>
  <c r="Y2702" i="6"/>
  <c r="X2702" i="6"/>
  <c r="W2702" i="6"/>
  <c r="T2702" i="6"/>
  <c r="U2702" i="6" s="1"/>
  <c r="R2702" i="6"/>
  <c r="S2702" i="6" s="1"/>
  <c r="AC2701" i="6"/>
  <c r="AD2701" i="6" s="1"/>
  <c r="AB2701" i="6"/>
  <c r="AA2701" i="6"/>
  <c r="Z2701" i="6"/>
  <c r="Y2701" i="6"/>
  <c r="X2701" i="6"/>
  <c r="W2701" i="6"/>
  <c r="T2701" i="6"/>
  <c r="U2701" i="6" s="1"/>
  <c r="S2701" i="6"/>
  <c r="R2701" i="6"/>
  <c r="AC2700" i="6"/>
  <c r="AD2700" i="6" s="1"/>
  <c r="AB2700" i="6"/>
  <c r="AA2700" i="6"/>
  <c r="Z2700" i="6"/>
  <c r="Y2700" i="6"/>
  <c r="X2700" i="6"/>
  <c r="W2700" i="6"/>
  <c r="T2700" i="6"/>
  <c r="U2700" i="6" s="1"/>
  <c r="R2700" i="6"/>
  <c r="S2700" i="6" s="1"/>
  <c r="AC2699" i="6"/>
  <c r="AD2699" i="6" s="1"/>
  <c r="AB2699" i="6"/>
  <c r="AA2699" i="6"/>
  <c r="Z2699" i="6"/>
  <c r="Y2699" i="6"/>
  <c r="X2699" i="6"/>
  <c r="W2699" i="6"/>
  <c r="T2699" i="6"/>
  <c r="U2699" i="6" s="1"/>
  <c r="S2699" i="6"/>
  <c r="R2699" i="6"/>
  <c r="AC2698" i="6"/>
  <c r="AD2698" i="6" s="1"/>
  <c r="AB2698" i="6"/>
  <c r="AA2698" i="6"/>
  <c r="Z2698" i="6"/>
  <c r="Y2698" i="6"/>
  <c r="X2698" i="6"/>
  <c r="W2698" i="6"/>
  <c r="T2698" i="6"/>
  <c r="U2698" i="6" s="1"/>
  <c r="R2698" i="6"/>
  <c r="S2698" i="6" s="1"/>
  <c r="AC2697" i="6"/>
  <c r="AD2697" i="6" s="1"/>
  <c r="AB2697" i="6"/>
  <c r="AA2697" i="6"/>
  <c r="Z2697" i="6"/>
  <c r="Y2697" i="6"/>
  <c r="X2697" i="6"/>
  <c r="W2697" i="6"/>
  <c r="T2697" i="6"/>
  <c r="U2697" i="6" s="1"/>
  <c r="S2697" i="6"/>
  <c r="R2697" i="6"/>
  <c r="AC2696" i="6"/>
  <c r="AD2696" i="6" s="1"/>
  <c r="AB2696" i="6"/>
  <c r="AA2696" i="6"/>
  <c r="Z2696" i="6"/>
  <c r="Y2696" i="6"/>
  <c r="X2696" i="6"/>
  <c r="W2696" i="6"/>
  <c r="T2696" i="6"/>
  <c r="U2696" i="6" s="1"/>
  <c r="R2696" i="6"/>
  <c r="S2696" i="6" s="1"/>
  <c r="AC2695" i="6"/>
  <c r="AD2695" i="6" s="1"/>
  <c r="AB2695" i="6"/>
  <c r="AA2695" i="6"/>
  <c r="Z2695" i="6"/>
  <c r="Y2695" i="6"/>
  <c r="X2695" i="6"/>
  <c r="W2695" i="6"/>
  <c r="T2695" i="6"/>
  <c r="U2695" i="6" s="1"/>
  <c r="S2695" i="6"/>
  <c r="R2695" i="6"/>
  <c r="AC2694" i="6"/>
  <c r="AD2694" i="6" s="1"/>
  <c r="AB2694" i="6"/>
  <c r="AA2694" i="6"/>
  <c r="Z2694" i="6"/>
  <c r="Y2694" i="6"/>
  <c r="X2694" i="6"/>
  <c r="W2694" i="6"/>
  <c r="T2694" i="6"/>
  <c r="U2694" i="6" s="1"/>
  <c r="R2694" i="6"/>
  <c r="S2694" i="6" s="1"/>
  <c r="AC2693" i="6"/>
  <c r="AD2693" i="6" s="1"/>
  <c r="AB2693" i="6"/>
  <c r="AA2693" i="6"/>
  <c r="Z2693" i="6"/>
  <c r="Y2693" i="6"/>
  <c r="X2693" i="6"/>
  <c r="W2693" i="6"/>
  <c r="T2693" i="6"/>
  <c r="U2693" i="6" s="1"/>
  <c r="S2693" i="6"/>
  <c r="R2693" i="6"/>
  <c r="AC2692" i="6"/>
  <c r="AD2692" i="6" s="1"/>
  <c r="AB2692" i="6"/>
  <c r="AA2692" i="6"/>
  <c r="Z2692" i="6"/>
  <c r="Y2692" i="6"/>
  <c r="X2692" i="6"/>
  <c r="W2692" i="6"/>
  <c r="T2692" i="6"/>
  <c r="U2692" i="6" s="1"/>
  <c r="R2692" i="6"/>
  <c r="S2692" i="6" s="1"/>
  <c r="AC2691" i="6"/>
  <c r="AD2691" i="6" s="1"/>
  <c r="AB2691" i="6"/>
  <c r="AA2691" i="6"/>
  <c r="Z2691" i="6"/>
  <c r="Y2691" i="6"/>
  <c r="X2691" i="6"/>
  <c r="W2691" i="6"/>
  <c r="T2691" i="6"/>
  <c r="U2691" i="6" s="1"/>
  <c r="S2691" i="6"/>
  <c r="R2691" i="6"/>
  <c r="AC2690" i="6"/>
  <c r="AD2690" i="6" s="1"/>
  <c r="AB2690" i="6"/>
  <c r="AA2690" i="6"/>
  <c r="Z2690" i="6"/>
  <c r="Y2690" i="6"/>
  <c r="X2690" i="6"/>
  <c r="W2690" i="6"/>
  <c r="T2690" i="6"/>
  <c r="U2690" i="6" s="1"/>
  <c r="R2690" i="6"/>
  <c r="S2690" i="6" s="1"/>
  <c r="AC2689" i="6"/>
  <c r="AD2689" i="6" s="1"/>
  <c r="AA2689" i="6"/>
  <c r="Z2689" i="6"/>
  <c r="Y2689" i="6"/>
  <c r="X2689" i="6"/>
  <c r="W2689" i="6"/>
  <c r="T2689" i="6"/>
  <c r="U2689" i="6" s="1"/>
  <c r="S2689" i="6"/>
  <c r="R2689" i="6"/>
  <c r="AC2688" i="6"/>
  <c r="AD2688" i="6" s="1"/>
  <c r="AA2688" i="6"/>
  <c r="Z2688" i="6"/>
  <c r="Y2688" i="6"/>
  <c r="X2688" i="6"/>
  <c r="W2688" i="6"/>
  <c r="T2688" i="6"/>
  <c r="U2688" i="6" s="1"/>
  <c r="R2688" i="6"/>
  <c r="S2688" i="6" s="1"/>
  <c r="AC2687" i="6"/>
  <c r="AD2687" i="6" s="1"/>
  <c r="AA2687" i="6"/>
  <c r="Z2687" i="6"/>
  <c r="Y2687" i="6"/>
  <c r="X2687" i="6"/>
  <c r="W2687" i="6"/>
  <c r="T2687" i="6"/>
  <c r="U2687" i="6" s="1"/>
  <c r="S2687" i="6"/>
  <c r="R2687" i="6"/>
  <c r="AC2686" i="6"/>
  <c r="AD2686" i="6" s="1"/>
  <c r="AA2686" i="6"/>
  <c r="Z2686" i="6"/>
  <c r="Y2686" i="6"/>
  <c r="X2686" i="6"/>
  <c r="W2686" i="6"/>
  <c r="T2686" i="6"/>
  <c r="U2686" i="6" s="1"/>
  <c r="R2686" i="6"/>
  <c r="S2686" i="6" s="1"/>
  <c r="AC2685" i="6"/>
  <c r="AD2685" i="6" s="1"/>
  <c r="AA2685" i="6"/>
  <c r="Z2685" i="6"/>
  <c r="Y2685" i="6"/>
  <c r="X2685" i="6"/>
  <c r="W2685" i="6"/>
  <c r="T2685" i="6"/>
  <c r="U2685" i="6" s="1"/>
  <c r="S2685" i="6"/>
  <c r="R2685" i="6"/>
  <c r="AC2684" i="6"/>
  <c r="AD2684" i="6" s="1"/>
  <c r="AA2684" i="6"/>
  <c r="Z2684" i="6"/>
  <c r="Y2684" i="6"/>
  <c r="X2684" i="6"/>
  <c r="W2684" i="6"/>
  <c r="T2684" i="6"/>
  <c r="U2684" i="6" s="1"/>
  <c r="R2684" i="6"/>
  <c r="S2684" i="6" s="1"/>
  <c r="AC2683" i="6"/>
  <c r="AD2683" i="6" s="1"/>
  <c r="AA2683" i="6"/>
  <c r="Z2683" i="6"/>
  <c r="Y2683" i="6"/>
  <c r="X2683" i="6"/>
  <c r="W2683" i="6"/>
  <c r="T2683" i="6"/>
  <c r="U2683" i="6" s="1"/>
  <c r="S2683" i="6"/>
  <c r="R2683" i="6"/>
  <c r="AC2682" i="6"/>
  <c r="AD2682" i="6" s="1"/>
  <c r="AA2682" i="6"/>
  <c r="Z2682" i="6"/>
  <c r="Y2682" i="6"/>
  <c r="X2682" i="6"/>
  <c r="W2682" i="6"/>
  <c r="T2682" i="6"/>
  <c r="U2682" i="6" s="1"/>
  <c r="R2682" i="6"/>
  <c r="S2682" i="6" s="1"/>
  <c r="AC2681" i="6"/>
  <c r="AD2681" i="6" s="1"/>
  <c r="AA2681" i="6"/>
  <c r="Z2681" i="6"/>
  <c r="Y2681" i="6"/>
  <c r="X2681" i="6"/>
  <c r="W2681" i="6"/>
  <c r="T2681" i="6"/>
  <c r="U2681" i="6" s="1"/>
  <c r="S2681" i="6"/>
  <c r="R2681" i="6"/>
  <c r="AC2680" i="6"/>
  <c r="AD2680" i="6" s="1"/>
  <c r="AA2680" i="6"/>
  <c r="Z2680" i="6"/>
  <c r="Y2680" i="6"/>
  <c r="X2680" i="6"/>
  <c r="W2680" i="6"/>
  <c r="T2680" i="6"/>
  <c r="U2680" i="6" s="1"/>
  <c r="R2680" i="6"/>
  <c r="S2680" i="6" s="1"/>
  <c r="AC2679" i="6"/>
  <c r="AD2679" i="6" s="1"/>
  <c r="AA2679" i="6"/>
  <c r="Z2679" i="6"/>
  <c r="Y2679" i="6"/>
  <c r="X2679" i="6"/>
  <c r="W2679" i="6"/>
  <c r="T2679" i="6"/>
  <c r="U2679" i="6" s="1"/>
  <c r="S2679" i="6"/>
  <c r="R2679" i="6"/>
  <c r="AC2678" i="6"/>
  <c r="AD2678" i="6" s="1"/>
  <c r="AA2678" i="6"/>
  <c r="Z2678" i="6"/>
  <c r="Y2678" i="6"/>
  <c r="X2678" i="6"/>
  <c r="W2678" i="6"/>
  <c r="T2678" i="6"/>
  <c r="U2678" i="6" s="1"/>
  <c r="R2678" i="6"/>
  <c r="S2678" i="6" s="1"/>
  <c r="AC2677" i="6"/>
  <c r="AD2677" i="6" s="1"/>
  <c r="AA2677" i="6"/>
  <c r="Z2677" i="6"/>
  <c r="Y2677" i="6"/>
  <c r="X2677" i="6"/>
  <c r="W2677" i="6"/>
  <c r="T2677" i="6"/>
  <c r="U2677" i="6" s="1"/>
  <c r="S2677" i="6"/>
  <c r="R2677" i="6"/>
  <c r="AC2676" i="6"/>
  <c r="AD2676" i="6" s="1"/>
  <c r="AA2676" i="6"/>
  <c r="Z2676" i="6"/>
  <c r="Y2676" i="6"/>
  <c r="X2676" i="6"/>
  <c r="W2676" i="6"/>
  <c r="T2676" i="6"/>
  <c r="U2676" i="6" s="1"/>
  <c r="R2676" i="6"/>
  <c r="S2676" i="6" s="1"/>
  <c r="AC2675" i="6"/>
  <c r="AD2675" i="6" s="1"/>
  <c r="AA2675" i="6"/>
  <c r="Z2675" i="6"/>
  <c r="Y2675" i="6"/>
  <c r="X2675" i="6"/>
  <c r="W2675" i="6"/>
  <c r="U2675" i="6"/>
  <c r="T2675" i="6"/>
  <c r="R2675" i="6"/>
  <c r="S2675" i="6" s="1"/>
  <c r="AD2674" i="6"/>
  <c r="AC2674" i="6"/>
  <c r="AA2674" i="6"/>
  <c r="Z2674" i="6"/>
  <c r="Y2674" i="6"/>
  <c r="X2674" i="6"/>
  <c r="W2674" i="6"/>
  <c r="T2674" i="6"/>
  <c r="U2674" i="6" s="1"/>
  <c r="R2674" i="6"/>
  <c r="S2674" i="6" s="1"/>
  <c r="AC2673" i="6"/>
  <c r="AD2673" i="6" s="1"/>
  <c r="AA2673" i="6"/>
  <c r="Z2673" i="6"/>
  <c r="Y2673" i="6"/>
  <c r="X2673" i="6"/>
  <c r="W2673" i="6"/>
  <c r="U2673" i="6"/>
  <c r="T2673" i="6"/>
  <c r="R2673" i="6"/>
  <c r="S2673" i="6" s="1"/>
  <c r="AC2672" i="6"/>
  <c r="AD2672" i="6" s="1"/>
  <c r="AA2672" i="6"/>
  <c r="Z2672" i="6"/>
  <c r="Y2672" i="6"/>
  <c r="X2672" i="6"/>
  <c r="W2672" i="6"/>
  <c r="T2672" i="6"/>
  <c r="U2672" i="6" s="1"/>
  <c r="R2672" i="6"/>
  <c r="S2672" i="6" s="1"/>
  <c r="AC2671" i="6"/>
  <c r="AD2671" i="6" s="1"/>
  <c r="AA2671" i="6"/>
  <c r="Z2671" i="6"/>
  <c r="Y2671" i="6"/>
  <c r="X2671" i="6"/>
  <c r="W2671" i="6"/>
  <c r="U2671" i="6"/>
  <c r="T2671" i="6"/>
  <c r="R2671" i="6"/>
  <c r="S2671" i="6" s="1"/>
  <c r="AD2670" i="6"/>
  <c r="AC2670" i="6"/>
  <c r="AA2670" i="6"/>
  <c r="Z2670" i="6"/>
  <c r="Y2670" i="6"/>
  <c r="X2670" i="6"/>
  <c r="W2670" i="6"/>
  <c r="T2670" i="6"/>
  <c r="U2670" i="6" s="1"/>
  <c r="R2670" i="6"/>
  <c r="S2670" i="6" s="1"/>
  <c r="AC2669" i="6"/>
  <c r="AD2669" i="6" s="1"/>
  <c r="AA2669" i="6"/>
  <c r="Z2669" i="6"/>
  <c r="Y2669" i="6"/>
  <c r="X2669" i="6"/>
  <c r="W2669" i="6"/>
  <c r="U2669" i="6"/>
  <c r="T2669" i="6"/>
  <c r="R2669" i="6"/>
  <c r="S2669" i="6" s="1"/>
  <c r="AC2668" i="6"/>
  <c r="AD2668" i="6" s="1"/>
  <c r="AA2668" i="6"/>
  <c r="Z2668" i="6"/>
  <c r="Y2668" i="6"/>
  <c r="X2668" i="6"/>
  <c r="W2668" i="6"/>
  <c r="T2668" i="6"/>
  <c r="U2668" i="6" s="1"/>
  <c r="R2668" i="6"/>
  <c r="S2668" i="6" s="1"/>
  <c r="AC2667" i="6"/>
  <c r="AD2667" i="6" s="1"/>
  <c r="AA2667" i="6"/>
  <c r="Z2667" i="6"/>
  <c r="Y2667" i="6"/>
  <c r="X2667" i="6"/>
  <c r="W2667" i="6"/>
  <c r="U2667" i="6"/>
  <c r="T2667" i="6"/>
  <c r="R2667" i="6"/>
  <c r="S2667" i="6" s="1"/>
  <c r="AD2666" i="6"/>
  <c r="AC2666" i="6"/>
  <c r="AA2666" i="6"/>
  <c r="Z2666" i="6"/>
  <c r="Y2666" i="6"/>
  <c r="X2666" i="6"/>
  <c r="W2666" i="6"/>
  <c r="T2666" i="6"/>
  <c r="U2666" i="6" s="1"/>
  <c r="R2666" i="6"/>
  <c r="S2666" i="6" s="1"/>
  <c r="AC2665" i="6"/>
  <c r="AD2665" i="6" s="1"/>
  <c r="AA2665" i="6"/>
  <c r="Z2665" i="6"/>
  <c r="Y2665" i="6"/>
  <c r="X2665" i="6"/>
  <c r="W2665" i="6"/>
  <c r="U2665" i="6"/>
  <c r="T2665" i="6"/>
  <c r="R2665" i="6"/>
  <c r="S2665" i="6" s="1"/>
  <c r="AC2664" i="6"/>
  <c r="AD2664" i="6" s="1"/>
  <c r="AA2664" i="6"/>
  <c r="Z2664" i="6"/>
  <c r="Y2664" i="6"/>
  <c r="X2664" i="6"/>
  <c r="W2664" i="6"/>
  <c r="T2664" i="6"/>
  <c r="U2664" i="6" s="1"/>
  <c r="R2664" i="6"/>
  <c r="S2664" i="6" s="1"/>
  <c r="AC2663" i="6"/>
  <c r="AD2663" i="6" s="1"/>
  <c r="AA2663" i="6"/>
  <c r="Z2663" i="6"/>
  <c r="Y2663" i="6"/>
  <c r="X2663" i="6"/>
  <c r="W2663" i="6"/>
  <c r="U2663" i="6"/>
  <c r="T2663" i="6"/>
  <c r="R2663" i="6"/>
  <c r="S2663" i="6" s="1"/>
  <c r="AD2662" i="6"/>
  <c r="AC2662" i="6"/>
  <c r="AA2662" i="6"/>
  <c r="Z2662" i="6"/>
  <c r="Y2662" i="6"/>
  <c r="X2662" i="6"/>
  <c r="W2662" i="6"/>
  <c r="T2662" i="6"/>
  <c r="U2662" i="6" s="1"/>
  <c r="R2662" i="6"/>
  <c r="S2662" i="6" s="1"/>
  <c r="AC2661" i="6"/>
  <c r="AD2661" i="6" s="1"/>
  <c r="AA2661" i="6"/>
  <c r="Z2661" i="6"/>
  <c r="Y2661" i="6"/>
  <c r="X2661" i="6"/>
  <c r="W2661" i="6"/>
  <c r="U2661" i="6"/>
  <c r="T2661" i="6"/>
  <c r="R2661" i="6"/>
  <c r="S2661" i="6" s="1"/>
  <c r="AC2660" i="6"/>
  <c r="AD2660" i="6" s="1"/>
  <c r="AA2660" i="6"/>
  <c r="Z2660" i="6"/>
  <c r="Y2660" i="6"/>
  <c r="X2660" i="6"/>
  <c r="W2660" i="6"/>
  <c r="T2660" i="6"/>
  <c r="U2660" i="6" s="1"/>
  <c r="S2660" i="6"/>
  <c r="R2660" i="6"/>
  <c r="AC2659" i="6"/>
  <c r="AD2659" i="6" s="1"/>
  <c r="AA2659" i="6"/>
  <c r="Z2659" i="6"/>
  <c r="Y2659" i="6"/>
  <c r="X2659" i="6"/>
  <c r="W2659" i="6"/>
  <c r="T2659" i="6"/>
  <c r="U2659" i="6" s="1"/>
  <c r="S2659" i="6"/>
  <c r="R2659" i="6"/>
  <c r="AC2658" i="6"/>
  <c r="AD2658" i="6" s="1"/>
  <c r="AA2658" i="6"/>
  <c r="Z2658" i="6"/>
  <c r="Y2658" i="6"/>
  <c r="X2658" i="6"/>
  <c r="W2658" i="6"/>
  <c r="U2658" i="6"/>
  <c r="T2658" i="6"/>
  <c r="S2658" i="6"/>
  <c r="R2658" i="6"/>
  <c r="AD2657" i="6"/>
  <c r="AC2657" i="6"/>
  <c r="AB2657" i="6"/>
  <c r="AA2657" i="6"/>
  <c r="Z2657" i="6"/>
  <c r="Y2657" i="6"/>
  <c r="X2657" i="6"/>
  <c r="W2657" i="6"/>
  <c r="U2657" i="6"/>
  <c r="T2657" i="6"/>
  <c r="S2657" i="6"/>
  <c r="R2657" i="6"/>
  <c r="AD2656" i="6"/>
  <c r="AC2656" i="6"/>
  <c r="AB2656" i="6"/>
  <c r="AA2656" i="6"/>
  <c r="Z2656" i="6"/>
  <c r="Y2656" i="6"/>
  <c r="X2656" i="6"/>
  <c r="W2656" i="6"/>
  <c r="U2656" i="6"/>
  <c r="T2656" i="6"/>
  <c r="S2656" i="6"/>
  <c r="R2656" i="6"/>
  <c r="AD2655" i="6"/>
  <c r="AC2655" i="6"/>
  <c r="AB2655" i="6"/>
  <c r="AA2655" i="6"/>
  <c r="Z2655" i="6"/>
  <c r="Y2655" i="6"/>
  <c r="X2655" i="6"/>
  <c r="W2655" i="6"/>
  <c r="U2655" i="6"/>
  <c r="T2655" i="6"/>
  <c r="S2655" i="6"/>
  <c r="R2655" i="6"/>
  <c r="AD2654" i="6"/>
  <c r="AC2654" i="6"/>
  <c r="AB2654" i="6"/>
  <c r="AA2654" i="6"/>
  <c r="Z2654" i="6"/>
  <c r="Y2654" i="6"/>
  <c r="X2654" i="6"/>
  <c r="W2654" i="6"/>
  <c r="U2654" i="6"/>
  <c r="T2654" i="6"/>
  <c r="S2654" i="6"/>
  <c r="R2654" i="6"/>
  <c r="AD2653" i="6"/>
  <c r="AC2653" i="6"/>
  <c r="AB2653" i="6"/>
  <c r="AA2653" i="6"/>
  <c r="Z2653" i="6"/>
  <c r="Y2653" i="6"/>
  <c r="X2653" i="6"/>
  <c r="W2653" i="6"/>
  <c r="U2653" i="6"/>
  <c r="T2653" i="6"/>
  <c r="R2653" i="6"/>
  <c r="S2653" i="6" s="1"/>
  <c r="AC2652" i="6"/>
  <c r="AD2652" i="6" s="1"/>
  <c r="AB2652" i="6"/>
  <c r="AA2652" i="6"/>
  <c r="Z2652" i="6"/>
  <c r="Y2652" i="6"/>
  <c r="X2652" i="6"/>
  <c r="W2652" i="6"/>
  <c r="T2652" i="6"/>
  <c r="U2652" i="6" s="1"/>
  <c r="R2652" i="6"/>
  <c r="S2652" i="6" s="1"/>
  <c r="AC2651" i="6"/>
  <c r="AD2651" i="6" s="1"/>
  <c r="AB2651" i="6"/>
  <c r="AA2651" i="6"/>
  <c r="Z2651" i="6"/>
  <c r="Y2651" i="6"/>
  <c r="X2651" i="6"/>
  <c r="W2651" i="6"/>
  <c r="T2651" i="6"/>
  <c r="U2651" i="6" s="1"/>
  <c r="R2651" i="6"/>
  <c r="S2651" i="6" s="1"/>
  <c r="AC2650" i="6"/>
  <c r="AD2650" i="6" s="1"/>
  <c r="AB2650" i="6"/>
  <c r="AA2650" i="6"/>
  <c r="Z2650" i="6"/>
  <c r="Y2650" i="6"/>
  <c r="X2650" i="6"/>
  <c r="W2650" i="6"/>
  <c r="T2650" i="6"/>
  <c r="U2650" i="6" s="1"/>
  <c r="R2650" i="6"/>
  <c r="S2650" i="6" s="1"/>
  <c r="AD2649" i="6"/>
  <c r="AC2649" i="6"/>
  <c r="AB2649" i="6"/>
  <c r="AA2649" i="6"/>
  <c r="Z2649" i="6"/>
  <c r="Y2649" i="6"/>
  <c r="X2649" i="6"/>
  <c r="W2649" i="6"/>
  <c r="U2649" i="6"/>
  <c r="T2649" i="6"/>
  <c r="R2649" i="6"/>
  <c r="S2649" i="6" s="1"/>
  <c r="AC2648" i="6"/>
  <c r="AD2648" i="6" s="1"/>
  <c r="AB2648" i="6"/>
  <c r="AA2648" i="6"/>
  <c r="Z2648" i="6"/>
  <c r="Y2648" i="6"/>
  <c r="X2648" i="6"/>
  <c r="W2648" i="6"/>
  <c r="T2648" i="6"/>
  <c r="U2648" i="6" s="1"/>
  <c r="R2648" i="6"/>
  <c r="S2648" i="6" s="1"/>
  <c r="AC2647" i="6"/>
  <c r="AD2647" i="6" s="1"/>
  <c r="AB2647" i="6"/>
  <c r="AA2647" i="6"/>
  <c r="Z2647" i="6"/>
  <c r="Y2647" i="6"/>
  <c r="X2647" i="6"/>
  <c r="W2647" i="6"/>
  <c r="T2647" i="6"/>
  <c r="U2647" i="6" s="1"/>
  <c r="R2647" i="6"/>
  <c r="S2647" i="6" s="1"/>
  <c r="AC2646" i="6"/>
  <c r="AD2646" i="6" s="1"/>
  <c r="AB2646" i="6"/>
  <c r="AA2646" i="6"/>
  <c r="Z2646" i="6"/>
  <c r="Y2646" i="6"/>
  <c r="X2646" i="6"/>
  <c r="W2646" i="6"/>
  <c r="T2646" i="6"/>
  <c r="U2646" i="6" s="1"/>
  <c r="R2646" i="6"/>
  <c r="S2646" i="6" s="1"/>
  <c r="AD2645" i="6"/>
  <c r="AC2645" i="6"/>
  <c r="AB2645" i="6"/>
  <c r="AA2645" i="6"/>
  <c r="Z2645" i="6"/>
  <c r="Y2645" i="6"/>
  <c r="X2645" i="6"/>
  <c r="W2645" i="6"/>
  <c r="U2645" i="6"/>
  <c r="T2645" i="6"/>
  <c r="R2645" i="6"/>
  <c r="S2645" i="6" s="1"/>
  <c r="AC2644" i="6"/>
  <c r="AD2644" i="6" s="1"/>
  <c r="AB2644" i="6"/>
  <c r="AA2644" i="6"/>
  <c r="Z2644" i="6"/>
  <c r="Y2644" i="6"/>
  <c r="X2644" i="6"/>
  <c r="W2644" i="6"/>
  <c r="T2644" i="6"/>
  <c r="U2644" i="6" s="1"/>
  <c r="R2644" i="6"/>
  <c r="S2644" i="6" s="1"/>
  <c r="AC2643" i="6"/>
  <c r="AD2643" i="6" s="1"/>
  <c r="AB2643" i="6"/>
  <c r="AA2643" i="6"/>
  <c r="Z2643" i="6"/>
  <c r="Y2643" i="6"/>
  <c r="X2643" i="6"/>
  <c r="W2643" i="6"/>
  <c r="T2643" i="6"/>
  <c r="U2643" i="6" s="1"/>
  <c r="R2643" i="6"/>
  <c r="S2643" i="6" s="1"/>
  <c r="AC2642" i="6"/>
  <c r="AD2642" i="6" s="1"/>
  <c r="AB2642" i="6"/>
  <c r="AA2642" i="6"/>
  <c r="Z2642" i="6"/>
  <c r="Y2642" i="6"/>
  <c r="X2642" i="6"/>
  <c r="W2642" i="6"/>
  <c r="T2642" i="6"/>
  <c r="U2642" i="6" s="1"/>
  <c r="R2642" i="6"/>
  <c r="S2642" i="6" s="1"/>
  <c r="AD2641" i="6"/>
  <c r="AC2641" i="6"/>
  <c r="AB2641" i="6"/>
  <c r="AA2641" i="6"/>
  <c r="Z2641" i="6"/>
  <c r="Y2641" i="6"/>
  <c r="X2641" i="6"/>
  <c r="W2641" i="6"/>
  <c r="U2641" i="6"/>
  <c r="T2641" i="6"/>
  <c r="R2641" i="6"/>
  <c r="S2641" i="6" s="1"/>
  <c r="AC2640" i="6"/>
  <c r="AD2640" i="6" s="1"/>
  <c r="AB2640" i="6"/>
  <c r="AA2640" i="6"/>
  <c r="Z2640" i="6"/>
  <c r="Y2640" i="6"/>
  <c r="X2640" i="6"/>
  <c r="W2640" i="6"/>
  <c r="T2640" i="6"/>
  <c r="U2640" i="6" s="1"/>
  <c r="R2640" i="6"/>
  <c r="S2640" i="6" s="1"/>
  <c r="AC2639" i="6"/>
  <c r="AD2639" i="6" s="1"/>
  <c r="AB2639" i="6"/>
  <c r="AA2639" i="6"/>
  <c r="Z2639" i="6"/>
  <c r="Y2639" i="6"/>
  <c r="X2639" i="6"/>
  <c r="W2639" i="6"/>
  <c r="T2639" i="6"/>
  <c r="U2639" i="6" s="1"/>
  <c r="R2639" i="6"/>
  <c r="S2639" i="6" s="1"/>
  <c r="AC2638" i="6"/>
  <c r="AD2638" i="6" s="1"/>
  <c r="AB2638" i="6"/>
  <c r="AA2638" i="6"/>
  <c r="Z2638" i="6"/>
  <c r="Y2638" i="6"/>
  <c r="X2638" i="6"/>
  <c r="W2638" i="6"/>
  <c r="T2638" i="6"/>
  <c r="U2638" i="6" s="1"/>
  <c r="R2638" i="6"/>
  <c r="S2638" i="6" s="1"/>
  <c r="AD2637" i="6"/>
  <c r="AC2637" i="6"/>
  <c r="AB2637" i="6"/>
  <c r="AA2637" i="6"/>
  <c r="Z2637" i="6"/>
  <c r="Y2637" i="6"/>
  <c r="X2637" i="6"/>
  <c r="W2637" i="6"/>
  <c r="U2637" i="6"/>
  <c r="T2637" i="6"/>
  <c r="R2637" i="6"/>
  <c r="S2637" i="6" s="1"/>
  <c r="AC2636" i="6"/>
  <c r="AD2636" i="6" s="1"/>
  <c r="AB2636" i="6"/>
  <c r="AA2636" i="6"/>
  <c r="Z2636" i="6"/>
  <c r="Y2636" i="6"/>
  <c r="X2636" i="6"/>
  <c r="W2636" i="6"/>
  <c r="T2636" i="6"/>
  <c r="U2636" i="6" s="1"/>
  <c r="R2636" i="6"/>
  <c r="S2636" i="6" s="1"/>
  <c r="AC2635" i="6"/>
  <c r="AD2635" i="6" s="1"/>
  <c r="AB2635" i="6"/>
  <c r="AA2635" i="6"/>
  <c r="Z2635" i="6"/>
  <c r="Y2635" i="6"/>
  <c r="X2635" i="6"/>
  <c r="W2635" i="6"/>
  <c r="T2635" i="6"/>
  <c r="U2635" i="6" s="1"/>
  <c r="R2635" i="6"/>
  <c r="S2635" i="6" s="1"/>
  <c r="AC2634" i="6"/>
  <c r="AD2634" i="6" s="1"/>
  <c r="AB2634" i="6"/>
  <c r="AA2634" i="6"/>
  <c r="Z2634" i="6"/>
  <c r="Y2634" i="6"/>
  <c r="X2634" i="6"/>
  <c r="W2634" i="6"/>
  <c r="T2634" i="6"/>
  <c r="U2634" i="6" s="1"/>
  <c r="R2634" i="6"/>
  <c r="S2634" i="6" s="1"/>
  <c r="AD2633" i="6"/>
  <c r="AC2633" i="6"/>
  <c r="AB2633" i="6"/>
  <c r="AA2633" i="6"/>
  <c r="Z2633" i="6"/>
  <c r="Y2633" i="6"/>
  <c r="X2633" i="6"/>
  <c r="W2633" i="6"/>
  <c r="U2633" i="6"/>
  <c r="T2633" i="6"/>
  <c r="R2633" i="6"/>
  <c r="S2633" i="6" s="1"/>
  <c r="AC2632" i="6"/>
  <c r="AD2632" i="6" s="1"/>
  <c r="AB2632" i="6"/>
  <c r="AA2632" i="6"/>
  <c r="Z2632" i="6"/>
  <c r="Y2632" i="6"/>
  <c r="X2632" i="6"/>
  <c r="W2632" i="6"/>
  <c r="T2632" i="6"/>
  <c r="U2632" i="6" s="1"/>
  <c r="R2632" i="6"/>
  <c r="S2632" i="6" s="1"/>
  <c r="AC2631" i="6"/>
  <c r="AD2631" i="6" s="1"/>
  <c r="AB2631" i="6"/>
  <c r="AA2631" i="6"/>
  <c r="Z2631" i="6"/>
  <c r="Y2631" i="6"/>
  <c r="X2631" i="6"/>
  <c r="W2631" i="6"/>
  <c r="T2631" i="6"/>
  <c r="U2631" i="6" s="1"/>
  <c r="R2631" i="6"/>
  <c r="S2631" i="6" s="1"/>
  <c r="AC2630" i="6"/>
  <c r="AD2630" i="6" s="1"/>
  <c r="AB2630" i="6"/>
  <c r="AA2630" i="6"/>
  <c r="Z2630" i="6"/>
  <c r="Y2630" i="6"/>
  <c r="X2630" i="6"/>
  <c r="W2630" i="6"/>
  <c r="T2630" i="6"/>
  <c r="U2630" i="6" s="1"/>
  <c r="R2630" i="6"/>
  <c r="S2630" i="6" s="1"/>
  <c r="AD2629" i="6"/>
  <c r="AC2629" i="6"/>
  <c r="AB2629" i="6"/>
  <c r="AA2629" i="6"/>
  <c r="Z2629" i="6"/>
  <c r="Y2629" i="6"/>
  <c r="X2629" i="6"/>
  <c r="W2629" i="6"/>
  <c r="U2629" i="6"/>
  <c r="T2629" i="6"/>
  <c r="R2629" i="6"/>
  <c r="S2629" i="6" s="1"/>
  <c r="AC2628" i="6"/>
  <c r="AD2628" i="6" s="1"/>
  <c r="AB2628" i="6"/>
  <c r="AA2628" i="6"/>
  <c r="Z2628" i="6"/>
  <c r="Y2628" i="6"/>
  <c r="X2628" i="6"/>
  <c r="W2628" i="6"/>
  <c r="T2628" i="6"/>
  <c r="U2628" i="6" s="1"/>
  <c r="R2628" i="6"/>
  <c r="S2628" i="6" s="1"/>
  <c r="AC2627" i="6"/>
  <c r="AD2627" i="6" s="1"/>
  <c r="AB2627" i="6"/>
  <c r="AA2627" i="6"/>
  <c r="Z2627" i="6"/>
  <c r="Y2627" i="6"/>
  <c r="X2627" i="6"/>
  <c r="W2627" i="6"/>
  <c r="T2627" i="6"/>
  <c r="U2627" i="6" s="1"/>
  <c r="R2627" i="6"/>
  <c r="S2627" i="6" s="1"/>
  <c r="AC2626" i="6"/>
  <c r="AD2626" i="6" s="1"/>
  <c r="AB2626" i="6"/>
  <c r="AA2626" i="6"/>
  <c r="Z2626" i="6"/>
  <c r="Y2626" i="6"/>
  <c r="X2626" i="6"/>
  <c r="W2626" i="6"/>
  <c r="T2626" i="6"/>
  <c r="U2626" i="6" s="1"/>
  <c r="R2626" i="6"/>
  <c r="S2626" i="6" s="1"/>
  <c r="AD2625" i="6"/>
  <c r="AC2625" i="6"/>
  <c r="AA2625" i="6"/>
  <c r="Z2625" i="6"/>
  <c r="Y2625" i="6"/>
  <c r="X2625" i="6"/>
  <c r="W2625" i="6"/>
  <c r="T2625" i="6"/>
  <c r="U2625" i="6" s="1"/>
  <c r="R2625" i="6"/>
  <c r="S2625" i="6" s="1"/>
  <c r="AC2624" i="6"/>
  <c r="AD2624" i="6" s="1"/>
  <c r="AA2624" i="6"/>
  <c r="Z2624" i="6"/>
  <c r="Y2624" i="6"/>
  <c r="X2624" i="6"/>
  <c r="W2624" i="6"/>
  <c r="T2624" i="6"/>
  <c r="U2624" i="6" s="1"/>
  <c r="R2624" i="6"/>
  <c r="S2624" i="6" s="1"/>
  <c r="AD2623" i="6"/>
  <c r="AC2623" i="6"/>
  <c r="AA2623" i="6"/>
  <c r="Z2623" i="6"/>
  <c r="Y2623" i="6"/>
  <c r="X2623" i="6"/>
  <c r="W2623" i="6"/>
  <c r="U2623" i="6"/>
  <c r="T2623" i="6"/>
  <c r="R2623" i="6"/>
  <c r="S2623" i="6" s="1"/>
  <c r="AC2622" i="6"/>
  <c r="AD2622" i="6" s="1"/>
  <c r="AA2622" i="6"/>
  <c r="Z2622" i="6"/>
  <c r="Y2622" i="6"/>
  <c r="X2622" i="6"/>
  <c r="W2622" i="6"/>
  <c r="T2622" i="6"/>
  <c r="U2622" i="6" s="1"/>
  <c r="R2622" i="6"/>
  <c r="S2622" i="6" s="1"/>
  <c r="AD2621" i="6"/>
  <c r="AC2621" i="6"/>
  <c r="AA2621" i="6"/>
  <c r="Z2621" i="6"/>
  <c r="Y2621" i="6"/>
  <c r="X2621" i="6"/>
  <c r="W2621" i="6"/>
  <c r="T2621" i="6"/>
  <c r="U2621" i="6" s="1"/>
  <c r="R2621" i="6"/>
  <c r="S2621" i="6" s="1"/>
  <c r="AC2620" i="6"/>
  <c r="AD2620" i="6" s="1"/>
  <c r="AA2620" i="6"/>
  <c r="Z2620" i="6"/>
  <c r="Y2620" i="6"/>
  <c r="X2620" i="6"/>
  <c r="W2620" i="6"/>
  <c r="T2620" i="6"/>
  <c r="U2620" i="6" s="1"/>
  <c r="R2620" i="6"/>
  <c r="S2620" i="6" s="1"/>
  <c r="AD2619" i="6"/>
  <c r="AC2619" i="6"/>
  <c r="AA2619" i="6"/>
  <c r="Z2619" i="6"/>
  <c r="Y2619" i="6"/>
  <c r="X2619" i="6"/>
  <c r="W2619" i="6"/>
  <c r="U2619" i="6"/>
  <c r="T2619" i="6"/>
  <c r="R2619" i="6"/>
  <c r="S2619" i="6" s="1"/>
  <c r="AC2618" i="6"/>
  <c r="AD2618" i="6" s="1"/>
  <c r="AA2618" i="6"/>
  <c r="Z2618" i="6"/>
  <c r="Y2618" i="6"/>
  <c r="X2618" i="6"/>
  <c r="W2618" i="6"/>
  <c r="T2618" i="6"/>
  <c r="U2618" i="6" s="1"/>
  <c r="R2618" i="6"/>
  <c r="S2618" i="6" s="1"/>
  <c r="AD2617" i="6"/>
  <c r="AC2617" i="6"/>
  <c r="AA2617" i="6"/>
  <c r="Z2617" i="6"/>
  <c r="Y2617" i="6"/>
  <c r="X2617" i="6"/>
  <c r="W2617" i="6"/>
  <c r="T2617" i="6"/>
  <c r="U2617" i="6" s="1"/>
  <c r="R2617" i="6"/>
  <c r="S2617" i="6" s="1"/>
  <c r="AC2616" i="6"/>
  <c r="AD2616" i="6" s="1"/>
  <c r="AA2616" i="6"/>
  <c r="Z2616" i="6"/>
  <c r="Y2616" i="6"/>
  <c r="X2616" i="6"/>
  <c r="W2616" i="6"/>
  <c r="T2616" i="6"/>
  <c r="U2616" i="6" s="1"/>
  <c r="R2616" i="6"/>
  <c r="S2616" i="6" s="1"/>
  <c r="AD2615" i="6"/>
  <c r="AC2615" i="6"/>
  <c r="AA2615" i="6"/>
  <c r="Z2615" i="6"/>
  <c r="Y2615" i="6"/>
  <c r="X2615" i="6"/>
  <c r="W2615" i="6"/>
  <c r="U2615" i="6"/>
  <c r="T2615" i="6"/>
  <c r="R2615" i="6"/>
  <c r="S2615" i="6" s="1"/>
  <c r="AC2614" i="6"/>
  <c r="AD2614" i="6" s="1"/>
  <c r="AA2614" i="6"/>
  <c r="Z2614" i="6"/>
  <c r="Y2614" i="6"/>
  <c r="X2614" i="6"/>
  <c r="W2614" i="6"/>
  <c r="T2614" i="6"/>
  <c r="U2614" i="6" s="1"/>
  <c r="R2614" i="6"/>
  <c r="S2614" i="6" s="1"/>
  <c r="AD2613" i="6"/>
  <c r="AC2613" i="6"/>
  <c r="AA2613" i="6"/>
  <c r="Z2613" i="6"/>
  <c r="Y2613" i="6"/>
  <c r="X2613" i="6"/>
  <c r="W2613" i="6"/>
  <c r="T2613" i="6"/>
  <c r="U2613" i="6" s="1"/>
  <c r="R2613" i="6"/>
  <c r="S2613" i="6" s="1"/>
  <c r="AC2612" i="6"/>
  <c r="AD2612" i="6" s="1"/>
  <c r="AA2612" i="6"/>
  <c r="Z2612" i="6"/>
  <c r="Y2612" i="6"/>
  <c r="X2612" i="6"/>
  <c r="W2612" i="6"/>
  <c r="T2612" i="6"/>
  <c r="U2612" i="6" s="1"/>
  <c r="R2612" i="6"/>
  <c r="S2612" i="6" s="1"/>
  <c r="AD2611" i="6"/>
  <c r="AC2611" i="6"/>
  <c r="AA2611" i="6"/>
  <c r="Z2611" i="6"/>
  <c r="Y2611" i="6"/>
  <c r="X2611" i="6"/>
  <c r="W2611" i="6"/>
  <c r="U2611" i="6"/>
  <c r="T2611" i="6"/>
  <c r="R2611" i="6"/>
  <c r="S2611" i="6" s="1"/>
  <c r="AC2610" i="6"/>
  <c r="AD2610" i="6" s="1"/>
  <c r="AA2610" i="6"/>
  <c r="Z2610" i="6"/>
  <c r="Y2610" i="6"/>
  <c r="X2610" i="6"/>
  <c r="W2610" i="6"/>
  <c r="T2610" i="6"/>
  <c r="U2610" i="6" s="1"/>
  <c r="R2610" i="6"/>
  <c r="S2610" i="6" s="1"/>
  <c r="AD2609" i="6"/>
  <c r="AC2609" i="6"/>
  <c r="AA2609" i="6"/>
  <c r="Z2609" i="6"/>
  <c r="Y2609" i="6"/>
  <c r="X2609" i="6"/>
  <c r="W2609" i="6"/>
  <c r="T2609" i="6"/>
  <c r="U2609" i="6" s="1"/>
  <c r="R2609" i="6"/>
  <c r="S2609" i="6" s="1"/>
  <c r="AC2608" i="6"/>
  <c r="AD2608" i="6" s="1"/>
  <c r="AA2608" i="6"/>
  <c r="Z2608" i="6"/>
  <c r="Y2608" i="6"/>
  <c r="X2608" i="6"/>
  <c r="W2608" i="6"/>
  <c r="T2608" i="6"/>
  <c r="U2608" i="6" s="1"/>
  <c r="R2608" i="6"/>
  <c r="S2608" i="6" s="1"/>
  <c r="AD2607" i="6"/>
  <c r="AC2607" i="6"/>
  <c r="AA2607" i="6"/>
  <c r="Z2607" i="6"/>
  <c r="Y2607" i="6"/>
  <c r="X2607" i="6"/>
  <c r="W2607" i="6"/>
  <c r="U2607" i="6"/>
  <c r="T2607" i="6"/>
  <c r="R2607" i="6"/>
  <c r="S2607" i="6" s="1"/>
  <c r="AC2606" i="6"/>
  <c r="AD2606" i="6" s="1"/>
  <c r="AA2606" i="6"/>
  <c r="Z2606" i="6"/>
  <c r="Y2606" i="6"/>
  <c r="X2606" i="6"/>
  <c r="W2606" i="6"/>
  <c r="T2606" i="6"/>
  <c r="U2606" i="6" s="1"/>
  <c r="R2606" i="6"/>
  <c r="S2606" i="6" s="1"/>
  <c r="AD2605" i="6"/>
  <c r="AC2605" i="6"/>
  <c r="AA2605" i="6"/>
  <c r="Z2605" i="6"/>
  <c r="Y2605" i="6"/>
  <c r="X2605" i="6"/>
  <c r="W2605" i="6"/>
  <c r="T2605" i="6"/>
  <c r="U2605" i="6" s="1"/>
  <c r="R2605" i="6"/>
  <c r="S2605" i="6" s="1"/>
  <c r="AC2604" i="6"/>
  <c r="AD2604" i="6" s="1"/>
  <c r="AA2604" i="6"/>
  <c r="Z2604" i="6"/>
  <c r="Y2604" i="6"/>
  <c r="X2604" i="6"/>
  <c r="W2604" i="6"/>
  <c r="T2604" i="6"/>
  <c r="U2604" i="6" s="1"/>
  <c r="R2604" i="6"/>
  <c r="S2604" i="6" s="1"/>
  <c r="AD2603" i="6"/>
  <c r="AC2603" i="6"/>
  <c r="AA2603" i="6"/>
  <c r="Z2603" i="6"/>
  <c r="Y2603" i="6"/>
  <c r="X2603" i="6"/>
  <c r="W2603" i="6"/>
  <c r="U2603" i="6"/>
  <c r="T2603" i="6"/>
  <c r="R2603" i="6"/>
  <c r="S2603" i="6" s="1"/>
  <c r="AC2602" i="6"/>
  <c r="AD2602" i="6" s="1"/>
  <c r="AA2602" i="6"/>
  <c r="Z2602" i="6"/>
  <c r="Y2602" i="6"/>
  <c r="X2602" i="6"/>
  <c r="W2602" i="6"/>
  <c r="T2602" i="6"/>
  <c r="U2602" i="6" s="1"/>
  <c r="R2602" i="6"/>
  <c r="S2602" i="6" s="1"/>
  <c r="AD2601" i="6"/>
  <c r="AC2601" i="6"/>
  <c r="AA2601" i="6"/>
  <c r="Z2601" i="6"/>
  <c r="Y2601" i="6"/>
  <c r="X2601" i="6"/>
  <c r="W2601" i="6"/>
  <c r="T2601" i="6"/>
  <c r="U2601" i="6" s="1"/>
  <c r="R2601" i="6"/>
  <c r="S2601" i="6" s="1"/>
  <c r="AC2600" i="6"/>
  <c r="AD2600" i="6" s="1"/>
  <c r="AA2600" i="6"/>
  <c r="Z2600" i="6"/>
  <c r="Y2600" i="6"/>
  <c r="X2600" i="6"/>
  <c r="W2600" i="6"/>
  <c r="T2600" i="6"/>
  <c r="U2600" i="6" s="1"/>
  <c r="R2600" i="6"/>
  <c r="S2600" i="6" s="1"/>
  <c r="AD2599" i="6"/>
  <c r="AC2599" i="6"/>
  <c r="AA2599" i="6"/>
  <c r="Z2599" i="6"/>
  <c r="Y2599" i="6"/>
  <c r="X2599" i="6"/>
  <c r="W2599" i="6"/>
  <c r="U2599" i="6"/>
  <c r="T2599" i="6"/>
  <c r="R2599" i="6"/>
  <c r="S2599" i="6" s="1"/>
  <c r="AC2598" i="6"/>
  <c r="AD2598" i="6" s="1"/>
  <c r="AA2598" i="6"/>
  <c r="Z2598" i="6"/>
  <c r="Y2598" i="6"/>
  <c r="X2598" i="6"/>
  <c r="W2598" i="6"/>
  <c r="T2598" i="6"/>
  <c r="U2598" i="6" s="1"/>
  <c r="R2598" i="6"/>
  <c r="S2598" i="6" s="1"/>
  <c r="AD2597" i="6"/>
  <c r="AC2597" i="6"/>
  <c r="AA2597" i="6"/>
  <c r="Z2597" i="6"/>
  <c r="Y2597" i="6"/>
  <c r="X2597" i="6"/>
  <c r="W2597" i="6"/>
  <c r="T2597" i="6"/>
  <c r="U2597" i="6" s="1"/>
  <c r="R2597" i="6"/>
  <c r="S2597" i="6" s="1"/>
  <c r="AC2596" i="6"/>
  <c r="AD2596" i="6" s="1"/>
  <c r="AA2596" i="6"/>
  <c r="Z2596" i="6"/>
  <c r="Y2596" i="6"/>
  <c r="X2596" i="6"/>
  <c r="W2596" i="6"/>
  <c r="T2596" i="6"/>
  <c r="U2596" i="6" s="1"/>
  <c r="R2596" i="6"/>
  <c r="S2596" i="6" s="1"/>
  <c r="AD2595" i="6"/>
  <c r="AC2595" i="6"/>
  <c r="AA2595" i="6"/>
  <c r="Z2595" i="6"/>
  <c r="Y2595" i="6"/>
  <c r="X2595" i="6"/>
  <c r="W2595" i="6"/>
  <c r="U2595" i="6"/>
  <c r="T2595" i="6"/>
  <c r="R2595" i="6"/>
  <c r="S2595" i="6" s="1"/>
  <c r="AC2594" i="6"/>
  <c r="AD2594" i="6"/>
  <c r="AA2594" i="6"/>
  <c r="Z2594" i="6"/>
  <c r="Y2594" i="6"/>
  <c r="X2594" i="6"/>
  <c r="W2594" i="6"/>
  <c r="T2594" i="6"/>
  <c r="S2594" i="6"/>
  <c r="R2594" i="6"/>
  <c r="AC2593" i="6"/>
  <c r="AD2593" i="6"/>
  <c r="AB2593" i="6"/>
  <c r="AA2593" i="6"/>
  <c r="Z2593" i="6"/>
  <c r="Y2593" i="6"/>
  <c r="X2593" i="6"/>
  <c r="W2593" i="6"/>
  <c r="T2593" i="6"/>
  <c r="R2593" i="6"/>
  <c r="S2593" i="6" s="1"/>
  <c r="AC2592" i="6"/>
  <c r="AD2592" i="6" s="1"/>
  <c r="AB2592" i="6"/>
  <c r="AA2592" i="6"/>
  <c r="Z2592" i="6"/>
  <c r="Y2592" i="6"/>
  <c r="X2592" i="6"/>
  <c r="W2592" i="6"/>
  <c r="T2592" i="6"/>
  <c r="U2592" i="6" s="1"/>
  <c r="S2592" i="6"/>
  <c r="R2592" i="6"/>
  <c r="AC2591" i="6"/>
  <c r="AD2591" i="6"/>
  <c r="AB2591" i="6"/>
  <c r="AA2591" i="6"/>
  <c r="Z2591" i="6"/>
  <c r="Y2591" i="6"/>
  <c r="X2591" i="6"/>
  <c r="W2591" i="6"/>
  <c r="T2591" i="6"/>
  <c r="R2591" i="6"/>
  <c r="S2591" i="6"/>
  <c r="AC2590" i="6"/>
  <c r="AD2590" i="6" s="1"/>
  <c r="AB2590" i="6"/>
  <c r="AA2590" i="6"/>
  <c r="Z2590" i="6"/>
  <c r="Y2590" i="6"/>
  <c r="X2590" i="6"/>
  <c r="W2590" i="6"/>
  <c r="T2590" i="6"/>
  <c r="U2590" i="6" s="1"/>
  <c r="R2590" i="6"/>
  <c r="S2590" i="6"/>
  <c r="AC2589" i="6"/>
  <c r="AD2589" i="6" s="1"/>
  <c r="AB2589" i="6"/>
  <c r="AA2589" i="6"/>
  <c r="Z2589" i="6"/>
  <c r="Y2589" i="6"/>
  <c r="X2589" i="6"/>
  <c r="W2589" i="6"/>
  <c r="T2589" i="6"/>
  <c r="R2589" i="6"/>
  <c r="S2589" i="6"/>
  <c r="AC2588" i="6"/>
  <c r="AD2588" i="6" s="1"/>
  <c r="AB2588" i="6"/>
  <c r="AA2588" i="6"/>
  <c r="Z2588" i="6"/>
  <c r="Y2588" i="6"/>
  <c r="X2588" i="6"/>
  <c r="W2588" i="6"/>
  <c r="T2588" i="6"/>
  <c r="U2588" i="6" s="1"/>
  <c r="R2588" i="6"/>
  <c r="S2588" i="6"/>
  <c r="AC2587" i="6"/>
  <c r="AD2587" i="6" s="1"/>
  <c r="AB2587" i="6"/>
  <c r="AA2587" i="6"/>
  <c r="Z2587" i="6"/>
  <c r="Y2587" i="6"/>
  <c r="X2587" i="6"/>
  <c r="W2587" i="6"/>
  <c r="T2587" i="6"/>
  <c r="R2587" i="6"/>
  <c r="S2587" i="6" s="1"/>
  <c r="AC2586" i="6"/>
  <c r="AD2586" i="6"/>
  <c r="AB2586" i="6"/>
  <c r="AA2586" i="6"/>
  <c r="Z2586" i="6"/>
  <c r="Y2586" i="6"/>
  <c r="X2586" i="6"/>
  <c r="W2586" i="6"/>
  <c r="T2586" i="6"/>
  <c r="U2586" i="6"/>
  <c r="R2586" i="6"/>
  <c r="S2586" i="6" s="1"/>
  <c r="AC2585" i="6"/>
  <c r="AD2585" i="6"/>
  <c r="AB2585" i="6"/>
  <c r="AA2585" i="6"/>
  <c r="Z2585" i="6"/>
  <c r="Y2585" i="6"/>
  <c r="X2585" i="6"/>
  <c r="W2585" i="6"/>
  <c r="T2585" i="6"/>
  <c r="R2585" i="6"/>
  <c r="S2585" i="6"/>
  <c r="AC2584" i="6"/>
  <c r="AD2584" i="6"/>
  <c r="AB2584" i="6"/>
  <c r="AA2584" i="6"/>
  <c r="Z2584" i="6"/>
  <c r="Y2584" i="6"/>
  <c r="X2584" i="6"/>
  <c r="W2584" i="6"/>
  <c r="T2584" i="6"/>
  <c r="U2584" i="6"/>
  <c r="R2584" i="6"/>
  <c r="S2584" i="6"/>
  <c r="AC2583" i="6"/>
  <c r="AD2583" i="6"/>
  <c r="AB2583" i="6"/>
  <c r="AA2583" i="6"/>
  <c r="Z2583" i="6"/>
  <c r="Y2583" i="6"/>
  <c r="X2583" i="6"/>
  <c r="W2583" i="6"/>
  <c r="T2583" i="6"/>
  <c r="R2583" i="6"/>
  <c r="S2583" i="6"/>
  <c r="AC2582" i="6"/>
  <c r="AD2582" i="6" s="1"/>
  <c r="AB2582" i="6"/>
  <c r="AA2582" i="6"/>
  <c r="Z2582" i="6"/>
  <c r="Y2582" i="6"/>
  <c r="X2582" i="6"/>
  <c r="W2582" i="6"/>
  <c r="T2582" i="6"/>
  <c r="U2582" i="6" s="1"/>
  <c r="R2582" i="6"/>
  <c r="S2582" i="6"/>
  <c r="AC2581" i="6"/>
  <c r="AD2581" i="6" s="1"/>
  <c r="AB2581" i="6"/>
  <c r="AA2581" i="6"/>
  <c r="Z2581" i="6"/>
  <c r="Y2581" i="6"/>
  <c r="X2581" i="6"/>
  <c r="W2581" i="6"/>
  <c r="T2581" i="6"/>
  <c r="R2581" i="6"/>
  <c r="S2581" i="6"/>
  <c r="AC2580" i="6"/>
  <c r="AD2580" i="6" s="1"/>
  <c r="AB2580" i="6"/>
  <c r="AA2580" i="6"/>
  <c r="Z2580" i="6"/>
  <c r="Y2580" i="6"/>
  <c r="X2580" i="6"/>
  <c r="W2580" i="6"/>
  <c r="T2580" i="6"/>
  <c r="U2580" i="6" s="1"/>
  <c r="R2580" i="6"/>
  <c r="S2580" i="6"/>
  <c r="AC2579" i="6"/>
  <c r="AD2579" i="6" s="1"/>
  <c r="AB2579" i="6"/>
  <c r="AA2579" i="6"/>
  <c r="Z2579" i="6"/>
  <c r="Y2579" i="6"/>
  <c r="X2579" i="6"/>
  <c r="W2579" i="6"/>
  <c r="T2579" i="6"/>
  <c r="R2579" i="6"/>
  <c r="S2579" i="6" s="1"/>
  <c r="AC2578" i="6"/>
  <c r="AD2578" i="6"/>
  <c r="AB2578" i="6"/>
  <c r="AA2578" i="6"/>
  <c r="Z2578" i="6"/>
  <c r="Y2578" i="6"/>
  <c r="X2578" i="6"/>
  <c r="W2578" i="6"/>
  <c r="T2578" i="6"/>
  <c r="U2578" i="6"/>
  <c r="R2578" i="6"/>
  <c r="S2578" i="6" s="1"/>
  <c r="AC2577" i="6"/>
  <c r="AD2577" i="6"/>
  <c r="AB2577" i="6"/>
  <c r="AA2577" i="6"/>
  <c r="Z2577" i="6"/>
  <c r="Y2577" i="6"/>
  <c r="X2577" i="6"/>
  <c r="W2577" i="6"/>
  <c r="T2577" i="6"/>
  <c r="R2577" i="6"/>
  <c r="S2577" i="6"/>
  <c r="AC2576" i="6"/>
  <c r="AD2576" i="6"/>
  <c r="AB2576" i="6"/>
  <c r="AA2576" i="6"/>
  <c r="Z2576" i="6"/>
  <c r="Y2576" i="6"/>
  <c r="X2576" i="6"/>
  <c r="W2576" i="6"/>
  <c r="T2576" i="6"/>
  <c r="U2576" i="6"/>
  <c r="R2576" i="6"/>
  <c r="S2576" i="6"/>
  <c r="AC2575" i="6"/>
  <c r="AD2575" i="6"/>
  <c r="AB2575" i="6"/>
  <c r="AA2575" i="6"/>
  <c r="Z2575" i="6"/>
  <c r="Y2575" i="6"/>
  <c r="X2575" i="6"/>
  <c r="W2575" i="6"/>
  <c r="T2575" i="6"/>
  <c r="R2575" i="6"/>
  <c r="S2575" i="6"/>
  <c r="AC2574" i="6"/>
  <c r="AD2574" i="6" s="1"/>
  <c r="AB2574" i="6"/>
  <c r="AA2574" i="6"/>
  <c r="Z2574" i="6"/>
  <c r="Y2574" i="6"/>
  <c r="X2574" i="6"/>
  <c r="W2574" i="6"/>
  <c r="T2574" i="6"/>
  <c r="U2574" i="6" s="1"/>
  <c r="R2574" i="6"/>
  <c r="S2574" i="6"/>
  <c r="AC2573" i="6"/>
  <c r="AD2573" i="6" s="1"/>
  <c r="AB2573" i="6"/>
  <c r="AA2573" i="6"/>
  <c r="Z2573" i="6"/>
  <c r="Y2573" i="6"/>
  <c r="X2573" i="6"/>
  <c r="W2573" i="6"/>
  <c r="T2573" i="6"/>
  <c r="R2573" i="6"/>
  <c r="S2573" i="6"/>
  <c r="AC2572" i="6"/>
  <c r="AD2572" i="6"/>
  <c r="AB2572" i="6"/>
  <c r="AA2572" i="6"/>
  <c r="Z2572" i="6"/>
  <c r="Y2572" i="6"/>
  <c r="X2572" i="6"/>
  <c r="W2572" i="6"/>
  <c r="T2572" i="6"/>
  <c r="U2572" i="6"/>
  <c r="R2572" i="6"/>
  <c r="S2572" i="6"/>
  <c r="AC2571" i="6"/>
  <c r="AD2571" i="6"/>
  <c r="AB2571" i="6"/>
  <c r="AA2571" i="6"/>
  <c r="Z2571" i="6"/>
  <c r="Y2571" i="6"/>
  <c r="X2571" i="6"/>
  <c r="W2571" i="6"/>
  <c r="T2571" i="6"/>
  <c r="R2571" i="6"/>
  <c r="S2571" i="6" s="1"/>
  <c r="AC2570" i="6"/>
  <c r="AD2570" i="6"/>
  <c r="AB2570" i="6"/>
  <c r="AA2570" i="6"/>
  <c r="Z2570" i="6"/>
  <c r="Y2570" i="6"/>
  <c r="X2570" i="6"/>
  <c r="W2570" i="6"/>
  <c r="T2570" i="6"/>
  <c r="U2570" i="6"/>
  <c r="R2570" i="6"/>
  <c r="S2570" i="6" s="1"/>
  <c r="AC2569" i="6"/>
  <c r="AD2569" i="6"/>
  <c r="AB2569" i="6"/>
  <c r="AA2569" i="6"/>
  <c r="Z2569" i="6"/>
  <c r="Y2569" i="6"/>
  <c r="X2569" i="6"/>
  <c r="W2569" i="6"/>
  <c r="T2569" i="6"/>
  <c r="R2569" i="6"/>
  <c r="S2569" i="6" s="1"/>
  <c r="AC2568" i="6"/>
  <c r="AD2568" i="6"/>
  <c r="AB2568" i="6"/>
  <c r="AA2568" i="6"/>
  <c r="Z2568" i="6"/>
  <c r="Y2568" i="6"/>
  <c r="X2568" i="6"/>
  <c r="W2568" i="6"/>
  <c r="T2568" i="6"/>
  <c r="U2568" i="6"/>
  <c r="R2568" i="6"/>
  <c r="S2568" i="6" s="1"/>
  <c r="AC2567" i="6"/>
  <c r="AD2567" i="6"/>
  <c r="AB2567" i="6"/>
  <c r="AA2567" i="6"/>
  <c r="Z2567" i="6"/>
  <c r="Y2567" i="6"/>
  <c r="X2567" i="6"/>
  <c r="W2567" i="6"/>
  <c r="T2567" i="6"/>
  <c r="R2567" i="6"/>
  <c r="S2567" i="6"/>
  <c r="AC2566" i="6"/>
  <c r="AD2566" i="6" s="1"/>
  <c r="AB2566" i="6"/>
  <c r="AA2566" i="6"/>
  <c r="Z2566" i="6"/>
  <c r="Y2566" i="6"/>
  <c r="X2566" i="6"/>
  <c r="W2566" i="6"/>
  <c r="T2566" i="6"/>
  <c r="U2566" i="6" s="1"/>
  <c r="R2566" i="6"/>
  <c r="S2566" i="6"/>
  <c r="AC2565" i="6"/>
  <c r="AD2565" i="6" s="1"/>
  <c r="AB2565" i="6"/>
  <c r="AA2565" i="6"/>
  <c r="Z2565" i="6"/>
  <c r="Y2565" i="6"/>
  <c r="X2565" i="6"/>
  <c r="W2565" i="6"/>
  <c r="T2565" i="6"/>
  <c r="R2565" i="6"/>
  <c r="S2565" i="6"/>
  <c r="AC2564" i="6"/>
  <c r="AD2564" i="6"/>
  <c r="AB2564" i="6"/>
  <c r="AA2564" i="6"/>
  <c r="Z2564" i="6"/>
  <c r="Y2564" i="6"/>
  <c r="X2564" i="6"/>
  <c r="W2564" i="6"/>
  <c r="T2564" i="6"/>
  <c r="U2564" i="6"/>
  <c r="R2564" i="6"/>
  <c r="S2564" i="6"/>
  <c r="AC2563" i="6"/>
  <c r="AD2563" i="6"/>
  <c r="AB2563" i="6"/>
  <c r="AA2563" i="6"/>
  <c r="Z2563" i="6"/>
  <c r="Y2563" i="6"/>
  <c r="X2563" i="6"/>
  <c r="W2563" i="6"/>
  <c r="T2563" i="6"/>
  <c r="R2563" i="6"/>
  <c r="S2563" i="6" s="1"/>
  <c r="AC2562" i="6"/>
  <c r="AD2562" i="6"/>
  <c r="AB2562" i="6"/>
  <c r="AA2562" i="6"/>
  <c r="Z2562" i="6"/>
  <c r="Y2562" i="6"/>
  <c r="X2562" i="6"/>
  <c r="W2562" i="6"/>
  <c r="T2562" i="6"/>
  <c r="U2562" i="6"/>
  <c r="R2562" i="6"/>
  <c r="S2562" i="6" s="1"/>
  <c r="AC2561" i="6"/>
  <c r="AD2561" i="6"/>
  <c r="AB2561" i="6"/>
  <c r="AA2561" i="6"/>
  <c r="Z2561" i="6"/>
  <c r="Y2561" i="6"/>
  <c r="X2561" i="6"/>
  <c r="W2561" i="6"/>
  <c r="T2561" i="6"/>
  <c r="R2561" i="6"/>
  <c r="S2561" i="6"/>
  <c r="AC2560" i="6"/>
  <c r="AD2560" i="6"/>
  <c r="AB2560" i="6"/>
  <c r="AA2560" i="6"/>
  <c r="Z2560" i="6"/>
  <c r="Y2560" i="6"/>
  <c r="X2560" i="6"/>
  <c r="W2560" i="6"/>
  <c r="T2560" i="6"/>
  <c r="U2560" i="6"/>
  <c r="R2560" i="6"/>
  <c r="S2560" i="6"/>
  <c r="AC2559" i="6"/>
  <c r="AD2559" i="6"/>
  <c r="AB2559" i="6"/>
  <c r="AA2559" i="6"/>
  <c r="Z2559" i="6"/>
  <c r="Y2559" i="6"/>
  <c r="X2559" i="6"/>
  <c r="W2559" i="6"/>
  <c r="T2559" i="6"/>
  <c r="R2559" i="6"/>
  <c r="S2559" i="6"/>
  <c r="AC2558" i="6"/>
  <c r="AD2558" i="6" s="1"/>
  <c r="AB2558" i="6"/>
  <c r="AA2558" i="6"/>
  <c r="Z2558" i="6"/>
  <c r="Y2558" i="6"/>
  <c r="X2558" i="6"/>
  <c r="W2558" i="6"/>
  <c r="T2558" i="6"/>
  <c r="U2558" i="6" s="1"/>
  <c r="R2558" i="6"/>
  <c r="S2558" i="6"/>
  <c r="AC2557" i="6"/>
  <c r="AD2557" i="6" s="1"/>
  <c r="AB2557" i="6"/>
  <c r="AA2557" i="6"/>
  <c r="Z2557" i="6"/>
  <c r="Y2557" i="6"/>
  <c r="X2557" i="6"/>
  <c r="W2557" i="6"/>
  <c r="T2557" i="6"/>
  <c r="R2557" i="6"/>
  <c r="S2557" i="6"/>
  <c r="AC2556" i="6"/>
  <c r="AD2556" i="6" s="1"/>
  <c r="AB2556" i="6"/>
  <c r="AA2556" i="6"/>
  <c r="Z2556" i="6"/>
  <c r="Y2556" i="6"/>
  <c r="X2556" i="6"/>
  <c r="W2556" i="6"/>
  <c r="T2556" i="6"/>
  <c r="U2556" i="6" s="1"/>
  <c r="R2556" i="6"/>
  <c r="S2556" i="6"/>
  <c r="AC2555" i="6"/>
  <c r="AD2555" i="6" s="1"/>
  <c r="AB2555" i="6"/>
  <c r="AA2555" i="6"/>
  <c r="Z2555" i="6"/>
  <c r="Y2555" i="6"/>
  <c r="X2555" i="6"/>
  <c r="W2555" i="6"/>
  <c r="T2555" i="6"/>
  <c r="R2555" i="6"/>
  <c r="S2555" i="6" s="1"/>
  <c r="AC2554" i="6"/>
  <c r="AD2554" i="6"/>
  <c r="AB2554" i="6"/>
  <c r="AA2554" i="6"/>
  <c r="Z2554" i="6"/>
  <c r="Y2554" i="6"/>
  <c r="X2554" i="6"/>
  <c r="W2554" i="6"/>
  <c r="T2554" i="6"/>
  <c r="U2554" i="6"/>
  <c r="R2554" i="6"/>
  <c r="S2554" i="6" s="1"/>
  <c r="AC2553" i="6"/>
  <c r="AD2553" i="6"/>
  <c r="AB2553" i="6"/>
  <c r="AA2553" i="6"/>
  <c r="Z2553" i="6"/>
  <c r="Y2553" i="6"/>
  <c r="X2553" i="6"/>
  <c r="W2553" i="6"/>
  <c r="T2553" i="6"/>
  <c r="R2553" i="6"/>
  <c r="S2553" i="6"/>
  <c r="AC2552" i="6"/>
  <c r="AD2552" i="6"/>
  <c r="AB2552" i="6"/>
  <c r="AA2552" i="6"/>
  <c r="Z2552" i="6"/>
  <c r="Y2552" i="6"/>
  <c r="X2552" i="6"/>
  <c r="W2552" i="6"/>
  <c r="T2552" i="6"/>
  <c r="U2552" i="6"/>
  <c r="R2552" i="6"/>
  <c r="S2552" i="6"/>
  <c r="AC2551" i="6"/>
  <c r="AD2551" i="6"/>
  <c r="AB2551" i="6"/>
  <c r="AA2551" i="6"/>
  <c r="Z2551" i="6"/>
  <c r="Y2551" i="6"/>
  <c r="X2551" i="6"/>
  <c r="W2551" i="6"/>
  <c r="T2551" i="6"/>
  <c r="R2551" i="6"/>
  <c r="S2551" i="6"/>
  <c r="AC2550" i="6"/>
  <c r="AD2550" i="6" s="1"/>
  <c r="AB2550" i="6"/>
  <c r="AA2550" i="6"/>
  <c r="Z2550" i="6"/>
  <c r="Y2550" i="6"/>
  <c r="X2550" i="6"/>
  <c r="W2550" i="6"/>
  <c r="T2550" i="6"/>
  <c r="U2550" i="6" s="1"/>
  <c r="R2550" i="6"/>
  <c r="S2550" i="6"/>
  <c r="AC2549" i="6"/>
  <c r="AD2549" i="6" s="1"/>
  <c r="AB2549" i="6"/>
  <c r="AA2549" i="6"/>
  <c r="Z2549" i="6"/>
  <c r="Y2549" i="6"/>
  <c r="X2549" i="6"/>
  <c r="W2549" i="6"/>
  <c r="T2549" i="6"/>
  <c r="R2549" i="6"/>
  <c r="S2549" i="6"/>
  <c r="AC2548" i="6"/>
  <c r="AD2548" i="6"/>
  <c r="AB2548" i="6"/>
  <c r="AA2548" i="6"/>
  <c r="Z2548" i="6"/>
  <c r="Y2548" i="6"/>
  <c r="X2548" i="6"/>
  <c r="W2548" i="6"/>
  <c r="T2548" i="6"/>
  <c r="U2548" i="6"/>
  <c r="R2548" i="6"/>
  <c r="S2548" i="6"/>
  <c r="AC2547" i="6"/>
  <c r="AD2547" i="6"/>
  <c r="AB2547" i="6"/>
  <c r="AA2547" i="6"/>
  <c r="Z2547" i="6"/>
  <c r="Y2547" i="6"/>
  <c r="X2547" i="6"/>
  <c r="W2547" i="6"/>
  <c r="T2547" i="6"/>
  <c r="R2547" i="6"/>
  <c r="S2547" i="6" s="1"/>
  <c r="AC2546" i="6"/>
  <c r="AD2546" i="6"/>
  <c r="AB2546" i="6"/>
  <c r="AA2546" i="6"/>
  <c r="Z2546" i="6"/>
  <c r="Y2546" i="6"/>
  <c r="X2546" i="6"/>
  <c r="W2546" i="6"/>
  <c r="T2546" i="6"/>
  <c r="U2546" i="6"/>
  <c r="R2546" i="6"/>
  <c r="S2546" i="6" s="1"/>
  <c r="AC2545" i="6"/>
  <c r="AD2545" i="6"/>
  <c r="AB2545" i="6"/>
  <c r="AA2545" i="6"/>
  <c r="Z2545" i="6"/>
  <c r="Y2545" i="6"/>
  <c r="X2545" i="6"/>
  <c r="W2545" i="6"/>
  <c r="T2545" i="6"/>
  <c r="R2545" i="6"/>
  <c r="S2545" i="6"/>
  <c r="AC2544" i="6"/>
  <c r="AD2544" i="6"/>
  <c r="AB2544" i="6"/>
  <c r="AA2544" i="6"/>
  <c r="Z2544" i="6"/>
  <c r="Y2544" i="6"/>
  <c r="X2544" i="6"/>
  <c r="W2544" i="6"/>
  <c r="T2544" i="6"/>
  <c r="U2544" i="6"/>
  <c r="R2544" i="6"/>
  <c r="S2544" i="6"/>
  <c r="AC2543" i="6"/>
  <c r="AD2543" i="6"/>
  <c r="AB2543" i="6"/>
  <c r="AA2543" i="6"/>
  <c r="Z2543" i="6"/>
  <c r="Y2543" i="6"/>
  <c r="X2543" i="6"/>
  <c r="W2543" i="6"/>
  <c r="T2543" i="6"/>
  <c r="R2543" i="6"/>
  <c r="S2543" i="6"/>
  <c r="AC2542" i="6"/>
  <c r="AD2542" i="6" s="1"/>
  <c r="AB2542" i="6"/>
  <c r="AA2542" i="6"/>
  <c r="Z2542" i="6"/>
  <c r="Y2542" i="6"/>
  <c r="X2542" i="6"/>
  <c r="W2542" i="6"/>
  <c r="T2542" i="6"/>
  <c r="U2542" i="6" s="1"/>
  <c r="R2542" i="6"/>
  <c r="S2542" i="6"/>
  <c r="AC2541" i="6"/>
  <c r="AD2541" i="6" s="1"/>
  <c r="AB2541" i="6"/>
  <c r="AA2541" i="6"/>
  <c r="Z2541" i="6"/>
  <c r="Y2541" i="6"/>
  <c r="X2541" i="6"/>
  <c r="W2541" i="6"/>
  <c r="T2541" i="6"/>
  <c r="R2541" i="6"/>
  <c r="S2541" i="6"/>
  <c r="AC2540" i="6"/>
  <c r="AD2540" i="6"/>
  <c r="AB2540" i="6"/>
  <c r="AA2540" i="6"/>
  <c r="Z2540" i="6"/>
  <c r="Y2540" i="6"/>
  <c r="X2540" i="6"/>
  <c r="W2540" i="6"/>
  <c r="T2540" i="6"/>
  <c r="U2540" i="6"/>
  <c r="R2540" i="6"/>
  <c r="S2540" i="6"/>
  <c r="AC2539" i="6"/>
  <c r="AD2539" i="6"/>
  <c r="AB2539" i="6"/>
  <c r="AA2539" i="6"/>
  <c r="Z2539" i="6"/>
  <c r="Y2539" i="6"/>
  <c r="X2539" i="6"/>
  <c r="W2539" i="6"/>
  <c r="T2539" i="6"/>
  <c r="R2539" i="6"/>
  <c r="S2539" i="6" s="1"/>
  <c r="AC2538" i="6"/>
  <c r="AD2538" i="6"/>
  <c r="AB2538" i="6"/>
  <c r="AA2538" i="6"/>
  <c r="Z2538" i="6"/>
  <c r="Y2538" i="6"/>
  <c r="X2538" i="6"/>
  <c r="W2538" i="6"/>
  <c r="T2538" i="6"/>
  <c r="U2538" i="6"/>
  <c r="R2538" i="6"/>
  <c r="S2538" i="6" s="1"/>
  <c r="AC2537" i="6"/>
  <c r="AD2537" i="6"/>
  <c r="AB2537" i="6"/>
  <c r="AA2537" i="6"/>
  <c r="Z2537" i="6"/>
  <c r="Y2537" i="6"/>
  <c r="X2537" i="6"/>
  <c r="W2537" i="6"/>
  <c r="T2537" i="6"/>
  <c r="R2537" i="6"/>
  <c r="S2537" i="6" s="1"/>
  <c r="AC2536" i="6"/>
  <c r="AD2536" i="6"/>
  <c r="AB2536" i="6"/>
  <c r="AA2536" i="6"/>
  <c r="Z2536" i="6"/>
  <c r="Y2536" i="6"/>
  <c r="X2536" i="6"/>
  <c r="W2536" i="6"/>
  <c r="T2536" i="6"/>
  <c r="U2536" i="6"/>
  <c r="R2536" i="6"/>
  <c r="S2536" i="6" s="1"/>
  <c r="AC2535" i="6"/>
  <c r="AD2535" i="6"/>
  <c r="AB2535" i="6"/>
  <c r="AA2535" i="6"/>
  <c r="Z2535" i="6"/>
  <c r="Y2535" i="6"/>
  <c r="X2535" i="6"/>
  <c r="W2535" i="6"/>
  <c r="T2535" i="6"/>
  <c r="R2535" i="6"/>
  <c r="S2535" i="6"/>
  <c r="AC2534" i="6"/>
  <c r="AD2534" i="6" s="1"/>
  <c r="AB2534" i="6"/>
  <c r="AA2534" i="6"/>
  <c r="Z2534" i="6"/>
  <c r="Y2534" i="6"/>
  <c r="X2534" i="6"/>
  <c r="W2534" i="6"/>
  <c r="T2534" i="6"/>
  <c r="U2534" i="6" s="1"/>
  <c r="R2534" i="6"/>
  <c r="S2534" i="6"/>
  <c r="AC2533" i="6"/>
  <c r="AD2533" i="6" s="1"/>
  <c r="AB2533" i="6"/>
  <c r="AA2533" i="6"/>
  <c r="Z2533" i="6"/>
  <c r="Y2533" i="6"/>
  <c r="X2533" i="6"/>
  <c r="W2533" i="6"/>
  <c r="T2533" i="6"/>
  <c r="R2533" i="6"/>
  <c r="S2533" i="6"/>
  <c r="AC2532" i="6"/>
  <c r="AD2532" i="6"/>
  <c r="AB2532" i="6"/>
  <c r="AA2532" i="6"/>
  <c r="Z2532" i="6"/>
  <c r="Y2532" i="6"/>
  <c r="X2532" i="6"/>
  <c r="W2532" i="6"/>
  <c r="T2532" i="6"/>
  <c r="U2532" i="6"/>
  <c r="R2532" i="6"/>
  <c r="S2532" i="6"/>
  <c r="AC2531" i="6"/>
  <c r="AD2531" i="6"/>
  <c r="AB2531" i="6"/>
  <c r="AA2531" i="6"/>
  <c r="Z2531" i="6"/>
  <c r="Y2531" i="6"/>
  <c r="X2531" i="6"/>
  <c r="W2531" i="6"/>
  <c r="T2531" i="6"/>
  <c r="R2531" i="6"/>
  <c r="S2531" i="6" s="1"/>
  <c r="AC2530" i="6"/>
  <c r="AD2530" i="6"/>
  <c r="AB2530" i="6"/>
  <c r="AA2530" i="6"/>
  <c r="Z2530" i="6"/>
  <c r="Y2530" i="6"/>
  <c r="X2530" i="6"/>
  <c r="W2530" i="6"/>
  <c r="T2530" i="6"/>
  <c r="U2530" i="6"/>
  <c r="R2530" i="6"/>
  <c r="S2530" i="6" s="1"/>
  <c r="AC2529" i="6"/>
  <c r="AD2529" i="6"/>
  <c r="AA2529" i="6"/>
  <c r="Z2529" i="6"/>
  <c r="Y2529" i="6"/>
  <c r="X2529" i="6"/>
  <c r="W2529" i="6"/>
  <c r="T2529" i="6"/>
  <c r="R2529" i="6"/>
  <c r="S2529" i="6" s="1"/>
  <c r="AC2528" i="6"/>
  <c r="AD2528" i="6"/>
  <c r="AA2528" i="6"/>
  <c r="Z2528" i="6"/>
  <c r="Y2528" i="6"/>
  <c r="X2528" i="6"/>
  <c r="W2528" i="6"/>
  <c r="T2528" i="6"/>
  <c r="U2528" i="6"/>
  <c r="R2528" i="6"/>
  <c r="S2528" i="6" s="1"/>
  <c r="AC2527" i="6"/>
  <c r="AD2527" i="6"/>
  <c r="AA2527" i="6"/>
  <c r="Z2527" i="6"/>
  <c r="Y2527" i="6"/>
  <c r="X2527" i="6"/>
  <c r="W2527" i="6"/>
  <c r="T2527" i="6"/>
  <c r="R2527" i="6"/>
  <c r="S2527" i="6"/>
  <c r="AC2526" i="6"/>
  <c r="AD2526" i="6" s="1"/>
  <c r="AA2526" i="6"/>
  <c r="Z2526" i="6"/>
  <c r="Y2526" i="6"/>
  <c r="X2526" i="6"/>
  <c r="W2526" i="6"/>
  <c r="T2526" i="6"/>
  <c r="U2526" i="6" s="1"/>
  <c r="R2526" i="6"/>
  <c r="S2526" i="6"/>
  <c r="AC2525" i="6"/>
  <c r="AD2525" i="6" s="1"/>
  <c r="AA2525" i="6"/>
  <c r="Z2525" i="6"/>
  <c r="Y2525" i="6"/>
  <c r="X2525" i="6"/>
  <c r="W2525" i="6"/>
  <c r="T2525" i="6"/>
  <c r="R2525" i="6"/>
  <c r="S2525" i="6"/>
  <c r="AC2524" i="6"/>
  <c r="AD2524" i="6"/>
  <c r="AA2524" i="6"/>
  <c r="Z2524" i="6"/>
  <c r="Y2524" i="6"/>
  <c r="X2524" i="6"/>
  <c r="W2524" i="6"/>
  <c r="T2524" i="6"/>
  <c r="U2524" i="6"/>
  <c r="R2524" i="6"/>
  <c r="S2524" i="6"/>
  <c r="AC2523" i="6"/>
  <c r="AD2523" i="6"/>
  <c r="AA2523" i="6"/>
  <c r="Z2523" i="6"/>
  <c r="Y2523" i="6"/>
  <c r="X2523" i="6"/>
  <c r="W2523" i="6"/>
  <c r="T2523" i="6"/>
  <c r="R2523" i="6"/>
  <c r="S2523" i="6" s="1"/>
  <c r="AC2522" i="6"/>
  <c r="AD2522" i="6"/>
  <c r="AA2522" i="6"/>
  <c r="Z2522" i="6"/>
  <c r="Y2522" i="6"/>
  <c r="X2522" i="6"/>
  <c r="W2522" i="6"/>
  <c r="T2522" i="6"/>
  <c r="U2522" i="6"/>
  <c r="R2522" i="6"/>
  <c r="S2522" i="6" s="1"/>
  <c r="AC2521" i="6"/>
  <c r="AD2521" i="6"/>
  <c r="AA2521" i="6"/>
  <c r="Z2521" i="6"/>
  <c r="Y2521" i="6"/>
  <c r="X2521" i="6"/>
  <c r="W2521" i="6"/>
  <c r="T2521" i="6"/>
  <c r="R2521" i="6"/>
  <c r="S2521" i="6"/>
  <c r="AC2520" i="6"/>
  <c r="AD2520" i="6"/>
  <c r="AA2520" i="6"/>
  <c r="Z2520" i="6"/>
  <c r="Y2520" i="6"/>
  <c r="X2520" i="6"/>
  <c r="W2520" i="6"/>
  <c r="T2520" i="6"/>
  <c r="U2520" i="6"/>
  <c r="R2520" i="6"/>
  <c r="S2520" i="6"/>
  <c r="AC2519" i="6"/>
  <c r="AD2519" i="6"/>
  <c r="AA2519" i="6"/>
  <c r="Z2519" i="6"/>
  <c r="Y2519" i="6"/>
  <c r="X2519" i="6"/>
  <c r="W2519" i="6"/>
  <c r="T2519" i="6"/>
  <c r="U2519" i="6"/>
  <c r="R2519" i="6"/>
  <c r="S2519" i="6"/>
  <c r="AC2518" i="6"/>
  <c r="AD2518" i="6"/>
  <c r="AA2518" i="6"/>
  <c r="Z2518" i="6"/>
  <c r="Y2518" i="6"/>
  <c r="X2518" i="6"/>
  <c r="W2518" i="6"/>
  <c r="T2518" i="6"/>
  <c r="U2518" i="6"/>
  <c r="R2518" i="6"/>
  <c r="S2518" i="6"/>
  <c r="AC2517" i="6"/>
  <c r="AD2517" i="6"/>
  <c r="AA2517" i="6"/>
  <c r="Z2517" i="6"/>
  <c r="Y2517" i="6"/>
  <c r="X2517" i="6"/>
  <c r="W2517" i="6"/>
  <c r="T2517" i="6"/>
  <c r="U2517" i="6"/>
  <c r="R2517" i="6"/>
  <c r="S2517" i="6"/>
  <c r="AC2516" i="6"/>
  <c r="AD2516" i="6"/>
  <c r="AA2516" i="6"/>
  <c r="Z2516" i="6"/>
  <c r="Y2516" i="6"/>
  <c r="X2516" i="6"/>
  <c r="W2516" i="6"/>
  <c r="T2516" i="6"/>
  <c r="U2516" i="6"/>
  <c r="R2516" i="6"/>
  <c r="S2516" i="6"/>
  <c r="AC2515" i="6"/>
  <c r="AD2515" i="6"/>
  <c r="AA2515" i="6"/>
  <c r="Z2515" i="6"/>
  <c r="Y2515" i="6"/>
  <c r="X2515" i="6"/>
  <c r="W2515" i="6"/>
  <c r="T2515" i="6"/>
  <c r="U2515" i="6"/>
  <c r="R2515" i="6"/>
  <c r="S2515" i="6"/>
  <c r="AC2514" i="6"/>
  <c r="AD2514" i="6"/>
  <c r="AA2514" i="6"/>
  <c r="Z2514" i="6"/>
  <c r="Y2514" i="6"/>
  <c r="X2514" i="6"/>
  <c r="W2514" i="6"/>
  <c r="T2514" i="6"/>
  <c r="U2514" i="6"/>
  <c r="R2514" i="6"/>
  <c r="S2514" i="6"/>
  <c r="AC2513" i="6"/>
  <c r="AD2513" i="6"/>
  <c r="AA2513" i="6"/>
  <c r="Z2513" i="6"/>
  <c r="Y2513" i="6"/>
  <c r="X2513" i="6"/>
  <c r="W2513" i="6"/>
  <c r="T2513" i="6"/>
  <c r="U2513" i="6"/>
  <c r="R2513" i="6"/>
  <c r="S2513" i="6"/>
  <c r="AC2512" i="6"/>
  <c r="AD2512" i="6"/>
  <c r="AA2512" i="6"/>
  <c r="Z2512" i="6"/>
  <c r="Y2512" i="6"/>
  <c r="X2512" i="6"/>
  <c r="W2512" i="6"/>
  <c r="T2512" i="6"/>
  <c r="U2512" i="6"/>
  <c r="R2512" i="6"/>
  <c r="S2512" i="6"/>
  <c r="AC2511" i="6"/>
  <c r="AD2511" i="6"/>
  <c r="AA2511" i="6"/>
  <c r="Z2511" i="6"/>
  <c r="Y2511" i="6"/>
  <c r="X2511" i="6"/>
  <c r="W2511" i="6"/>
  <c r="T2511" i="6"/>
  <c r="U2511" i="6"/>
  <c r="R2511" i="6"/>
  <c r="S2511" i="6" s="1"/>
  <c r="AC2510" i="6"/>
  <c r="AD2510" i="6"/>
  <c r="AA2510" i="6"/>
  <c r="Z2510" i="6"/>
  <c r="Y2510" i="6"/>
  <c r="X2510" i="6"/>
  <c r="W2510" i="6"/>
  <c r="T2510" i="6"/>
  <c r="U2510" i="6"/>
  <c r="R2510" i="6"/>
  <c r="S2510" i="6" s="1"/>
  <c r="AC2509" i="6"/>
  <c r="AD2509" i="6"/>
  <c r="AA2509" i="6"/>
  <c r="Z2509" i="6"/>
  <c r="Y2509" i="6"/>
  <c r="X2509" i="6"/>
  <c r="W2509" i="6"/>
  <c r="T2509" i="6"/>
  <c r="U2509" i="6"/>
  <c r="R2509" i="6"/>
  <c r="S2509" i="6" s="1"/>
  <c r="AC2508" i="6"/>
  <c r="AD2508" i="6"/>
  <c r="AA2508" i="6"/>
  <c r="Z2508" i="6"/>
  <c r="Y2508" i="6"/>
  <c r="X2508" i="6"/>
  <c r="W2508" i="6"/>
  <c r="T2508" i="6"/>
  <c r="U2508" i="6"/>
  <c r="R2508" i="6"/>
  <c r="S2508" i="6" s="1"/>
  <c r="AC2507" i="6"/>
  <c r="AD2507" i="6"/>
  <c r="AA2507" i="6"/>
  <c r="Z2507" i="6"/>
  <c r="Y2507" i="6"/>
  <c r="X2507" i="6"/>
  <c r="W2507" i="6"/>
  <c r="T2507" i="6"/>
  <c r="U2507" i="6"/>
  <c r="R2507" i="6"/>
  <c r="S2507" i="6" s="1"/>
  <c r="AC2506" i="6"/>
  <c r="AD2506" i="6"/>
  <c r="AA2506" i="6"/>
  <c r="Z2506" i="6"/>
  <c r="Y2506" i="6"/>
  <c r="X2506" i="6"/>
  <c r="W2506" i="6"/>
  <c r="T2506" i="6"/>
  <c r="U2506" i="6"/>
  <c r="R2506" i="6"/>
  <c r="S2506" i="6" s="1"/>
  <c r="AC2505" i="6"/>
  <c r="AD2505" i="6"/>
  <c r="AA2505" i="6"/>
  <c r="Z2505" i="6"/>
  <c r="Y2505" i="6"/>
  <c r="X2505" i="6"/>
  <c r="W2505" i="6"/>
  <c r="T2505" i="6"/>
  <c r="U2505" i="6"/>
  <c r="R2505" i="6"/>
  <c r="S2505" i="6" s="1"/>
  <c r="AC2504" i="6"/>
  <c r="AD2504" i="6"/>
  <c r="AA2504" i="6"/>
  <c r="Z2504" i="6"/>
  <c r="Y2504" i="6"/>
  <c r="X2504" i="6"/>
  <c r="W2504" i="6"/>
  <c r="T2504" i="6"/>
  <c r="U2504" i="6"/>
  <c r="R2504" i="6"/>
  <c r="S2504" i="6" s="1"/>
  <c r="AC2503" i="6"/>
  <c r="AD2503" i="6"/>
  <c r="AA2503" i="6"/>
  <c r="Z2503" i="6"/>
  <c r="Y2503" i="6"/>
  <c r="X2503" i="6"/>
  <c r="W2503" i="6"/>
  <c r="T2503" i="6"/>
  <c r="U2503" i="6"/>
  <c r="R2503" i="6"/>
  <c r="S2503" i="6" s="1"/>
  <c r="AC2502" i="6"/>
  <c r="AD2502" i="6"/>
  <c r="AA2502" i="6"/>
  <c r="Z2502" i="6"/>
  <c r="Y2502" i="6"/>
  <c r="X2502" i="6"/>
  <c r="W2502" i="6"/>
  <c r="T2502" i="6"/>
  <c r="U2502" i="6"/>
  <c r="R2502" i="6"/>
  <c r="S2502" i="6" s="1"/>
  <c r="AC2501" i="6"/>
  <c r="AD2501" i="6"/>
  <c r="AA2501" i="6"/>
  <c r="Z2501" i="6"/>
  <c r="Y2501" i="6"/>
  <c r="X2501" i="6"/>
  <c r="W2501" i="6"/>
  <c r="T2501" i="6"/>
  <c r="U2501" i="6"/>
  <c r="R2501" i="6"/>
  <c r="S2501" i="6" s="1"/>
  <c r="AC2500" i="6"/>
  <c r="AD2500" i="6"/>
  <c r="AA2500" i="6"/>
  <c r="Z2500" i="6"/>
  <c r="Y2500" i="6"/>
  <c r="X2500" i="6"/>
  <c r="W2500" i="6"/>
  <c r="T2500" i="6"/>
  <c r="U2500" i="6"/>
  <c r="R2500" i="6"/>
  <c r="S2500" i="6" s="1"/>
  <c r="AC2499" i="6"/>
  <c r="AD2499" i="6"/>
  <c r="AA2499" i="6"/>
  <c r="Z2499" i="6"/>
  <c r="Y2499" i="6"/>
  <c r="X2499" i="6"/>
  <c r="W2499" i="6"/>
  <c r="T2499" i="6"/>
  <c r="U2499" i="6"/>
  <c r="R2499" i="6"/>
  <c r="S2499" i="6" s="1"/>
  <c r="AC2498" i="6"/>
  <c r="AD2498" i="6"/>
  <c r="AA2498" i="6"/>
  <c r="Z2498" i="6"/>
  <c r="Y2498" i="6"/>
  <c r="X2498" i="6"/>
  <c r="W2498" i="6"/>
  <c r="T2498" i="6"/>
  <c r="U2498" i="6"/>
  <c r="R2498" i="6"/>
  <c r="S2498" i="6" s="1"/>
  <c r="AC2497" i="6"/>
  <c r="AD2497" i="6"/>
  <c r="AA2497" i="6"/>
  <c r="Z2497" i="6"/>
  <c r="Y2497" i="6"/>
  <c r="X2497" i="6"/>
  <c r="W2497" i="6"/>
  <c r="T2497" i="6"/>
  <c r="U2497" i="6"/>
  <c r="R2497" i="6"/>
  <c r="S2497" i="6" s="1"/>
  <c r="AC2496" i="6"/>
  <c r="AD2496" i="6"/>
  <c r="AA2496" i="6"/>
  <c r="Z2496" i="6"/>
  <c r="Y2496" i="6"/>
  <c r="X2496" i="6"/>
  <c r="W2496" i="6"/>
  <c r="T2496" i="6"/>
  <c r="U2496" i="6"/>
  <c r="R2496" i="6"/>
  <c r="S2496" i="6" s="1"/>
  <c r="AC2495" i="6"/>
  <c r="AD2495" i="6"/>
  <c r="AA2495" i="6"/>
  <c r="Z2495" i="6"/>
  <c r="Y2495" i="6"/>
  <c r="X2495" i="6"/>
  <c r="W2495" i="6"/>
  <c r="T2495" i="6"/>
  <c r="U2495" i="6"/>
  <c r="R2495" i="6"/>
  <c r="S2495" i="6" s="1"/>
  <c r="AC2494" i="6"/>
  <c r="AD2494" i="6"/>
  <c r="AA2494" i="6"/>
  <c r="Z2494" i="6"/>
  <c r="Y2494" i="6"/>
  <c r="X2494" i="6"/>
  <c r="W2494" i="6"/>
  <c r="T2494" i="6"/>
  <c r="U2494" i="6"/>
  <c r="R2494" i="6"/>
  <c r="S2494" i="6" s="1"/>
  <c r="AC2493" i="6"/>
  <c r="AD2493" i="6"/>
  <c r="AA2493" i="6"/>
  <c r="Z2493" i="6"/>
  <c r="Y2493" i="6"/>
  <c r="X2493" i="6"/>
  <c r="W2493" i="6"/>
  <c r="T2493" i="6"/>
  <c r="U2493" i="6"/>
  <c r="R2493" i="6"/>
  <c r="S2493" i="6" s="1"/>
  <c r="AC2492" i="6"/>
  <c r="AD2492" i="6"/>
  <c r="AA2492" i="6"/>
  <c r="Z2492" i="6"/>
  <c r="Y2492" i="6"/>
  <c r="X2492" i="6"/>
  <c r="W2492" i="6"/>
  <c r="T2492" i="6"/>
  <c r="U2492" i="6"/>
  <c r="R2492" i="6"/>
  <c r="S2492" i="6" s="1"/>
  <c r="AC2491" i="6"/>
  <c r="AD2491" i="6"/>
  <c r="AA2491" i="6"/>
  <c r="Z2491" i="6"/>
  <c r="Y2491" i="6"/>
  <c r="X2491" i="6"/>
  <c r="W2491" i="6"/>
  <c r="T2491" i="6"/>
  <c r="U2491" i="6"/>
  <c r="R2491" i="6"/>
  <c r="S2491" i="6" s="1"/>
  <c r="AC2490" i="6"/>
  <c r="AD2490" i="6"/>
  <c r="AA2490" i="6"/>
  <c r="Z2490" i="6"/>
  <c r="Y2490" i="6"/>
  <c r="X2490" i="6"/>
  <c r="W2490" i="6"/>
  <c r="T2490" i="6"/>
  <c r="U2490" i="6"/>
  <c r="R2490" i="6"/>
  <c r="S2490" i="6" s="1"/>
  <c r="AC2489" i="6"/>
  <c r="AD2489" i="6"/>
  <c r="AA2489" i="6"/>
  <c r="Z2489" i="6"/>
  <c r="Y2489" i="6"/>
  <c r="X2489" i="6"/>
  <c r="W2489" i="6"/>
  <c r="T2489" i="6"/>
  <c r="U2489" i="6"/>
  <c r="R2489" i="6"/>
  <c r="S2489" i="6" s="1"/>
  <c r="AC2488" i="6"/>
  <c r="AD2488" i="6"/>
  <c r="AA2488" i="6"/>
  <c r="Z2488" i="6"/>
  <c r="Y2488" i="6"/>
  <c r="X2488" i="6"/>
  <c r="W2488" i="6"/>
  <c r="T2488" i="6"/>
  <c r="U2488" i="6"/>
  <c r="R2488" i="6"/>
  <c r="S2488" i="6" s="1"/>
  <c r="AC2487" i="6"/>
  <c r="AD2487" i="6"/>
  <c r="AA2487" i="6"/>
  <c r="Z2487" i="6"/>
  <c r="Y2487" i="6"/>
  <c r="X2487" i="6"/>
  <c r="W2487" i="6"/>
  <c r="T2487" i="6"/>
  <c r="U2487" i="6"/>
  <c r="R2487" i="6"/>
  <c r="S2487" i="6" s="1"/>
  <c r="AC2486" i="6"/>
  <c r="AD2486" i="6"/>
  <c r="AA2486" i="6"/>
  <c r="Z2486" i="6"/>
  <c r="Y2486" i="6"/>
  <c r="X2486" i="6"/>
  <c r="W2486" i="6"/>
  <c r="T2486" i="6"/>
  <c r="U2486" i="6"/>
  <c r="R2486" i="6"/>
  <c r="S2486" i="6" s="1"/>
  <c r="AC2485" i="6"/>
  <c r="AD2485" i="6"/>
  <c r="AA2485" i="6"/>
  <c r="Z2485" i="6"/>
  <c r="Y2485" i="6"/>
  <c r="X2485" i="6"/>
  <c r="W2485" i="6"/>
  <c r="T2485" i="6"/>
  <c r="U2485" i="6"/>
  <c r="R2485" i="6"/>
  <c r="S2485" i="6" s="1"/>
  <c r="AC2484" i="6"/>
  <c r="AD2484" i="6"/>
  <c r="AA2484" i="6"/>
  <c r="Z2484" i="6"/>
  <c r="Y2484" i="6"/>
  <c r="X2484" i="6"/>
  <c r="W2484" i="6"/>
  <c r="T2484" i="6"/>
  <c r="U2484" i="6"/>
  <c r="R2484" i="6"/>
  <c r="S2484" i="6" s="1"/>
  <c r="AC2483" i="6"/>
  <c r="AD2483" i="6"/>
  <c r="AA2483" i="6"/>
  <c r="Z2483" i="6"/>
  <c r="Y2483" i="6"/>
  <c r="X2483" i="6"/>
  <c r="W2483" i="6"/>
  <c r="T2483" i="6"/>
  <c r="U2483" i="6"/>
  <c r="R2483" i="6"/>
  <c r="S2483" i="6" s="1"/>
  <c r="AC2482" i="6"/>
  <c r="AD2482" i="6"/>
  <c r="AA2482" i="6"/>
  <c r="Z2482" i="6"/>
  <c r="Y2482" i="6"/>
  <c r="X2482" i="6"/>
  <c r="W2482" i="6"/>
  <c r="T2482" i="6"/>
  <c r="U2482" i="6"/>
  <c r="R2482" i="6"/>
  <c r="S2482" i="6" s="1"/>
  <c r="AC2481" i="6"/>
  <c r="AD2481" i="6"/>
  <c r="AA2481" i="6"/>
  <c r="Z2481" i="6"/>
  <c r="Y2481" i="6"/>
  <c r="X2481" i="6"/>
  <c r="W2481" i="6"/>
  <c r="T2481" i="6"/>
  <c r="U2481" i="6"/>
  <c r="R2481" i="6"/>
  <c r="S2481" i="6" s="1"/>
  <c r="AC2480" i="6"/>
  <c r="AD2480" i="6"/>
  <c r="AA2480" i="6"/>
  <c r="Z2480" i="6"/>
  <c r="Y2480" i="6"/>
  <c r="X2480" i="6"/>
  <c r="W2480" i="6"/>
  <c r="T2480" i="6"/>
  <c r="U2480" i="6"/>
  <c r="R2480" i="6"/>
  <c r="S2480" i="6" s="1"/>
  <c r="AC2479" i="6"/>
  <c r="AD2479" i="6"/>
  <c r="AA2479" i="6"/>
  <c r="Z2479" i="6"/>
  <c r="Y2479" i="6"/>
  <c r="X2479" i="6"/>
  <c r="W2479" i="6"/>
  <c r="T2479" i="6"/>
  <c r="U2479" i="6"/>
  <c r="R2479" i="6"/>
  <c r="S2479" i="6" s="1"/>
  <c r="AC2478" i="6"/>
  <c r="AD2478" i="6"/>
  <c r="AA2478" i="6"/>
  <c r="Z2478" i="6"/>
  <c r="Y2478" i="6"/>
  <c r="X2478" i="6"/>
  <c r="W2478" i="6"/>
  <c r="T2478" i="6"/>
  <c r="U2478" i="6"/>
  <c r="R2478" i="6"/>
  <c r="S2478" i="6" s="1"/>
  <c r="AC2477" i="6"/>
  <c r="AD2477" i="6"/>
  <c r="AA2477" i="6"/>
  <c r="Z2477" i="6"/>
  <c r="Y2477" i="6"/>
  <c r="X2477" i="6"/>
  <c r="W2477" i="6"/>
  <c r="T2477" i="6"/>
  <c r="U2477" i="6"/>
  <c r="R2477" i="6"/>
  <c r="S2477" i="6" s="1"/>
  <c r="AC2476" i="6"/>
  <c r="AD2476" i="6"/>
  <c r="AA2476" i="6"/>
  <c r="Z2476" i="6"/>
  <c r="Y2476" i="6"/>
  <c r="X2476" i="6"/>
  <c r="W2476" i="6"/>
  <c r="T2476" i="6"/>
  <c r="U2476" i="6"/>
  <c r="R2476" i="6"/>
  <c r="S2476" i="6" s="1"/>
  <c r="AC2475" i="6"/>
  <c r="AD2475" i="6"/>
  <c r="AA2475" i="6"/>
  <c r="Z2475" i="6"/>
  <c r="Y2475" i="6"/>
  <c r="X2475" i="6"/>
  <c r="W2475" i="6"/>
  <c r="T2475" i="6"/>
  <c r="U2475" i="6"/>
  <c r="R2475" i="6"/>
  <c r="S2475" i="6" s="1"/>
  <c r="AC2474" i="6"/>
  <c r="AD2474" i="6"/>
  <c r="AA2474" i="6"/>
  <c r="Z2474" i="6"/>
  <c r="Y2474" i="6"/>
  <c r="X2474" i="6"/>
  <c r="W2474" i="6"/>
  <c r="T2474" i="6"/>
  <c r="U2474" i="6"/>
  <c r="R2474" i="6"/>
  <c r="S2474" i="6" s="1"/>
  <c r="AC2473" i="6"/>
  <c r="AD2473" i="6"/>
  <c r="AA2473" i="6"/>
  <c r="Z2473" i="6"/>
  <c r="Y2473" i="6"/>
  <c r="X2473" i="6"/>
  <c r="W2473" i="6"/>
  <c r="T2473" i="6"/>
  <c r="U2473" i="6"/>
  <c r="R2473" i="6"/>
  <c r="S2473" i="6" s="1"/>
  <c r="AC2472" i="6"/>
  <c r="AD2472" i="6"/>
  <c r="AA2472" i="6"/>
  <c r="Z2472" i="6"/>
  <c r="Y2472" i="6"/>
  <c r="X2472" i="6"/>
  <c r="W2472" i="6"/>
  <c r="T2472" i="6"/>
  <c r="U2472" i="6"/>
  <c r="R2472" i="6"/>
  <c r="S2472" i="6" s="1"/>
  <c r="AC2471" i="6"/>
  <c r="AD2471" i="6"/>
  <c r="AA2471" i="6"/>
  <c r="Z2471" i="6"/>
  <c r="Y2471" i="6"/>
  <c r="X2471" i="6"/>
  <c r="W2471" i="6"/>
  <c r="T2471" i="6"/>
  <c r="U2471" i="6"/>
  <c r="R2471" i="6"/>
  <c r="S2471" i="6" s="1"/>
  <c r="AC2470" i="6"/>
  <c r="AD2470" i="6"/>
  <c r="AA2470" i="6"/>
  <c r="Z2470" i="6"/>
  <c r="Y2470" i="6"/>
  <c r="X2470" i="6"/>
  <c r="W2470" i="6"/>
  <c r="T2470" i="6"/>
  <c r="U2470" i="6"/>
  <c r="R2470" i="6"/>
  <c r="S2470" i="6" s="1"/>
  <c r="AC2469" i="6"/>
  <c r="AD2469" i="6"/>
  <c r="AA2469" i="6"/>
  <c r="Z2469" i="6"/>
  <c r="Y2469" i="6"/>
  <c r="X2469" i="6"/>
  <c r="W2469" i="6"/>
  <c r="T2469" i="6"/>
  <c r="U2469" i="6"/>
  <c r="R2469" i="6"/>
  <c r="S2469" i="6" s="1"/>
  <c r="AC2468" i="6"/>
  <c r="AD2468" i="6"/>
  <c r="AA2468" i="6"/>
  <c r="Z2468" i="6"/>
  <c r="Y2468" i="6"/>
  <c r="X2468" i="6"/>
  <c r="W2468" i="6"/>
  <c r="T2468" i="6"/>
  <c r="U2468" i="6"/>
  <c r="R2468" i="6"/>
  <c r="S2468" i="6" s="1"/>
  <c r="AC2467" i="6"/>
  <c r="AD2467" i="6"/>
  <c r="AA2467" i="6"/>
  <c r="Z2467" i="6"/>
  <c r="Y2467" i="6"/>
  <c r="X2467" i="6"/>
  <c r="W2467" i="6"/>
  <c r="T2467" i="6"/>
  <c r="U2467" i="6"/>
  <c r="R2467" i="6"/>
  <c r="S2467" i="6" s="1"/>
  <c r="AC2466" i="6"/>
  <c r="AD2466" i="6"/>
  <c r="AA2466" i="6"/>
  <c r="Z2466" i="6"/>
  <c r="Y2466" i="6"/>
  <c r="X2466" i="6"/>
  <c r="W2466" i="6"/>
  <c r="T2466" i="6"/>
  <c r="U2466" i="6"/>
  <c r="R2466" i="6"/>
  <c r="S2466" i="6" s="1"/>
  <c r="AC2465" i="6"/>
  <c r="AD2465" i="6"/>
  <c r="AA2465" i="6"/>
  <c r="Z2465" i="6"/>
  <c r="Y2465" i="6"/>
  <c r="X2465" i="6"/>
  <c r="W2465" i="6"/>
  <c r="T2465" i="6"/>
  <c r="U2465" i="6"/>
  <c r="R2465" i="6"/>
  <c r="S2465" i="6" s="1"/>
  <c r="AC2464" i="6"/>
  <c r="AD2464" i="6"/>
  <c r="AA2464" i="6"/>
  <c r="Z2464" i="6"/>
  <c r="Y2464" i="6"/>
  <c r="X2464" i="6"/>
  <c r="W2464" i="6"/>
  <c r="T2464" i="6"/>
  <c r="U2464" i="6"/>
  <c r="R2464" i="6"/>
  <c r="S2464" i="6" s="1"/>
  <c r="AC2463" i="6"/>
  <c r="AD2463" i="6"/>
  <c r="AA2463" i="6"/>
  <c r="Z2463" i="6"/>
  <c r="Y2463" i="6"/>
  <c r="X2463" i="6"/>
  <c r="W2463" i="6"/>
  <c r="T2463" i="6"/>
  <c r="U2463" i="6"/>
  <c r="R2463" i="6"/>
  <c r="S2463" i="6" s="1"/>
  <c r="AC2462" i="6"/>
  <c r="AD2462" i="6"/>
  <c r="AA2462" i="6"/>
  <c r="Z2462" i="6"/>
  <c r="Y2462" i="6"/>
  <c r="X2462" i="6"/>
  <c r="W2462" i="6"/>
  <c r="T2462" i="6"/>
  <c r="U2462" i="6"/>
  <c r="R2462" i="6"/>
  <c r="S2462" i="6" s="1"/>
  <c r="AC2461" i="6"/>
  <c r="AD2461" i="6"/>
  <c r="AA2461" i="6"/>
  <c r="Z2461" i="6"/>
  <c r="Y2461" i="6"/>
  <c r="X2461" i="6"/>
  <c r="W2461" i="6"/>
  <c r="T2461" i="6"/>
  <c r="U2461" i="6"/>
  <c r="R2461" i="6"/>
  <c r="S2461" i="6" s="1"/>
  <c r="AC2460" i="6"/>
  <c r="AD2460" i="6"/>
  <c r="AA2460" i="6"/>
  <c r="Z2460" i="6"/>
  <c r="Y2460" i="6"/>
  <c r="X2460" i="6"/>
  <c r="W2460" i="6"/>
  <c r="T2460" i="6"/>
  <c r="U2460" i="6"/>
  <c r="R2460" i="6"/>
  <c r="S2460" i="6" s="1"/>
  <c r="AC2459" i="6"/>
  <c r="AD2459" i="6"/>
  <c r="AA2459" i="6"/>
  <c r="Z2459" i="6"/>
  <c r="Y2459" i="6"/>
  <c r="X2459" i="6"/>
  <c r="W2459" i="6"/>
  <c r="T2459" i="6"/>
  <c r="U2459" i="6"/>
  <c r="R2459" i="6"/>
  <c r="S2459" i="6" s="1"/>
  <c r="AC2458" i="6"/>
  <c r="AD2458" i="6"/>
  <c r="AA2458" i="6"/>
  <c r="Z2458" i="6"/>
  <c r="Y2458" i="6"/>
  <c r="X2458" i="6"/>
  <c r="W2458" i="6"/>
  <c r="T2458" i="6"/>
  <c r="U2458" i="6"/>
  <c r="R2458" i="6"/>
  <c r="S2458" i="6" s="1"/>
  <c r="AC2457" i="6"/>
  <c r="AD2457" i="6"/>
  <c r="AA2457" i="6"/>
  <c r="Z2457" i="6"/>
  <c r="Y2457" i="6"/>
  <c r="X2457" i="6"/>
  <c r="W2457" i="6"/>
  <c r="T2457" i="6"/>
  <c r="U2457" i="6"/>
  <c r="R2457" i="6"/>
  <c r="S2457" i="6" s="1"/>
  <c r="AC2456" i="6"/>
  <c r="AD2456" i="6"/>
  <c r="AA2456" i="6"/>
  <c r="Z2456" i="6"/>
  <c r="Y2456" i="6"/>
  <c r="X2456" i="6"/>
  <c r="W2456" i="6"/>
  <c r="T2456" i="6"/>
  <c r="U2456" i="6"/>
  <c r="R2456" i="6"/>
  <c r="S2456" i="6" s="1"/>
  <c r="AC2455" i="6"/>
  <c r="AD2455" i="6"/>
  <c r="AA2455" i="6"/>
  <c r="Z2455" i="6"/>
  <c r="Y2455" i="6"/>
  <c r="X2455" i="6"/>
  <c r="W2455" i="6"/>
  <c r="T2455" i="6"/>
  <c r="U2455" i="6"/>
  <c r="R2455" i="6"/>
  <c r="S2455" i="6" s="1"/>
  <c r="AC2454" i="6"/>
  <c r="AD2454" i="6"/>
  <c r="AA2454" i="6"/>
  <c r="Z2454" i="6"/>
  <c r="Y2454" i="6"/>
  <c r="X2454" i="6"/>
  <c r="W2454" i="6"/>
  <c r="T2454" i="6"/>
  <c r="U2454" i="6"/>
  <c r="R2454" i="6"/>
  <c r="S2454" i="6" s="1"/>
  <c r="AC2453" i="6"/>
  <c r="AD2453" i="6"/>
  <c r="AA2453" i="6"/>
  <c r="Z2453" i="6"/>
  <c r="Y2453" i="6"/>
  <c r="X2453" i="6"/>
  <c r="W2453" i="6"/>
  <c r="T2453" i="6"/>
  <c r="U2453" i="6"/>
  <c r="R2453" i="6"/>
  <c r="S2453" i="6" s="1"/>
  <c r="AC2452" i="6"/>
  <c r="AD2452" i="6"/>
  <c r="AA2452" i="6"/>
  <c r="Z2452" i="6"/>
  <c r="Y2452" i="6"/>
  <c r="X2452" i="6"/>
  <c r="W2452" i="6"/>
  <c r="T2452" i="6"/>
  <c r="U2452" i="6"/>
  <c r="R2452" i="6"/>
  <c r="S2452" i="6" s="1"/>
  <c r="AC2451" i="6"/>
  <c r="AD2451" i="6"/>
  <c r="AA2451" i="6"/>
  <c r="Z2451" i="6"/>
  <c r="Y2451" i="6"/>
  <c r="X2451" i="6"/>
  <c r="W2451" i="6"/>
  <c r="T2451" i="6"/>
  <c r="U2451" i="6"/>
  <c r="R2451" i="6"/>
  <c r="S2451" i="6" s="1"/>
  <c r="AC2450" i="6"/>
  <c r="AD2450" i="6"/>
  <c r="AA2450" i="6"/>
  <c r="Z2450" i="6"/>
  <c r="Y2450" i="6"/>
  <c r="X2450" i="6"/>
  <c r="W2450" i="6"/>
  <c r="T2450" i="6"/>
  <c r="U2450" i="6"/>
  <c r="R2450" i="6"/>
  <c r="S2450" i="6" s="1"/>
  <c r="AC2449" i="6"/>
  <c r="AD2449" i="6"/>
  <c r="AA2449" i="6"/>
  <c r="Z2449" i="6"/>
  <c r="Y2449" i="6"/>
  <c r="X2449" i="6"/>
  <c r="W2449" i="6"/>
  <c r="T2449" i="6"/>
  <c r="U2449" i="6"/>
  <c r="R2449" i="6"/>
  <c r="S2449" i="6" s="1"/>
  <c r="AC2448" i="6"/>
  <c r="AD2448" i="6"/>
  <c r="AA2448" i="6"/>
  <c r="Z2448" i="6"/>
  <c r="Y2448" i="6"/>
  <c r="X2448" i="6"/>
  <c r="W2448" i="6"/>
  <c r="T2448" i="6"/>
  <c r="U2448" i="6"/>
  <c r="R2448" i="6"/>
  <c r="S2448" i="6" s="1"/>
  <c r="AC2447" i="6"/>
  <c r="AD2447" i="6"/>
  <c r="AA2447" i="6"/>
  <c r="Z2447" i="6"/>
  <c r="Y2447" i="6"/>
  <c r="X2447" i="6"/>
  <c r="W2447" i="6"/>
  <c r="T2447" i="6"/>
  <c r="U2447" i="6"/>
  <c r="R2447" i="6"/>
  <c r="S2447" i="6" s="1"/>
  <c r="AC2446" i="6"/>
  <c r="AD2446" i="6"/>
  <c r="AA2446" i="6"/>
  <c r="Z2446" i="6"/>
  <c r="Y2446" i="6"/>
  <c r="X2446" i="6"/>
  <c r="W2446" i="6"/>
  <c r="T2446" i="6"/>
  <c r="U2446" i="6"/>
  <c r="R2446" i="6"/>
  <c r="S2446" i="6" s="1"/>
  <c r="AC2445" i="6"/>
  <c r="AD2445" i="6"/>
  <c r="AA2445" i="6"/>
  <c r="Z2445" i="6"/>
  <c r="Y2445" i="6"/>
  <c r="X2445" i="6"/>
  <c r="W2445" i="6"/>
  <c r="T2445" i="6"/>
  <c r="U2445" i="6"/>
  <c r="R2445" i="6"/>
  <c r="S2445" i="6" s="1"/>
  <c r="AC2444" i="6"/>
  <c r="AD2444" i="6"/>
  <c r="AA2444" i="6"/>
  <c r="Z2444" i="6"/>
  <c r="Y2444" i="6"/>
  <c r="X2444" i="6"/>
  <c r="W2444" i="6"/>
  <c r="T2444" i="6"/>
  <c r="U2444" i="6"/>
  <c r="R2444" i="6"/>
  <c r="S2444" i="6" s="1"/>
  <c r="AC2443" i="6"/>
  <c r="AD2443" i="6"/>
  <c r="AA2443" i="6"/>
  <c r="Z2443" i="6"/>
  <c r="Y2443" i="6"/>
  <c r="X2443" i="6"/>
  <c r="W2443" i="6"/>
  <c r="T2443" i="6"/>
  <c r="U2443" i="6"/>
  <c r="R2443" i="6"/>
  <c r="S2443" i="6" s="1"/>
  <c r="AC2442" i="6"/>
  <c r="AD2442" i="6"/>
  <c r="AA2442" i="6"/>
  <c r="Z2442" i="6"/>
  <c r="Y2442" i="6"/>
  <c r="X2442" i="6"/>
  <c r="W2442" i="6"/>
  <c r="T2442" i="6"/>
  <c r="U2442" i="6"/>
  <c r="R2442" i="6"/>
  <c r="S2442" i="6" s="1"/>
  <c r="AC2441" i="6"/>
  <c r="AD2441" i="6"/>
  <c r="AA2441" i="6"/>
  <c r="Z2441" i="6"/>
  <c r="Y2441" i="6"/>
  <c r="X2441" i="6"/>
  <c r="W2441" i="6"/>
  <c r="T2441" i="6"/>
  <c r="U2441" i="6"/>
  <c r="R2441" i="6"/>
  <c r="S2441" i="6" s="1"/>
  <c r="AC2440" i="6"/>
  <c r="AD2440" i="6"/>
  <c r="AA2440" i="6"/>
  <c r="Z2440" i="6"/>
  <c r="Y2440" i="6"/>
  <c r="X2440" i="6"/>
  <c r="W2440" i="6"/>
  <c r="T2440" i="6"/>
  <c r="U2440" i="6"/>
  <c r="R2440" i="6"/>
  <c r="S2440" i="6" s="1"/>
  <c r="AC2439" i="6"/>
  <c r="AD2439" i="6"/>
  <c r="AA2439" i="6"/>
  <c r="Z2439" i="6"/>
  <c r="Y2439" i="6"/>
  <c r="X2439" i="6"/>
  <c r="W2439" i="6"/>
  <c r="T2439" i="6"/>
  <c r="U2439" i="6"/>
  <c r="R2439" i="6"/>
  <c r="S2439" i="6" s="1"/>
  <c r="AC2438" i="6"/>
  <c r="AD2438" i="6"/>
  <c r="AA2438" i="6"/>
  <c r="Z2438" i="6"/>
  <c r="Y2438" i="6"/>
  <c r="X2438" i="6"/>
  <c r="W2438" i="6"/>
  <c r="T2438" i="6"/>
  <c r="U2438" i="6"/>
  <c r="R2438" i="6"/>
  <c r="S2438" i="6" s="1"/>
  <c r="AC2437" i="6"/>
  <c r="AD2437" i="6"/>
  <c r="AA2437" i="6"/>
  <c r="Z2437" i="6"/>
  <c r="Y2437" i="6"/>
  <c r="X2437" i="6"/>
  <c r="W2437" i="6"/>
  <c r="T2437" i="6"/>
  <c r="U2437" i="6"/>
  <c r="R2437" i="6"/>
  <c r="S2437" i="6" s="1"/>
  <c r="AC2436" i="6"/>
  <c r="AD2436" i="6"/>
  <c r="AA2436" i="6"/>
  <c r="Z2436" i="6"/>
  <c r="Y2436" i="6"/>
  <c r="X2436" i="6"/>
  <c r="W2436" i="6"/>
  <c r="T2436" i="6"/>
  <c r="U2436" i="6"/>
  <c r="R2436" i="6"/>
  <c r="S2436" i="6" s="1"/>
  <c r="AC2435" i="6"/>
  <c r="AD2435" i="6"/>
  <c r="AA2435" i="6"/>
  <c r="Z2435" i="6"/>
  <c r="Y2435" i="6"/>
  <c r="X2435" i="6"/>
  <c r="W2435" i="6"/>
  <c r="T2435" i="6"/>
  <c r="U2435" i="6"/>
  <c r="R2435" i="6"/>
  <c r="S2435" i="6" s="1"/>
  <c r="AC2434" i="6"/>
  <c r="AD2434" i="6"/>
  <c r="AA2434" i="6"/>
  <c r="Z2434" i="6"/>
  <c r="Y2434" i="6"/>
  <c r="X2434" i="6"/>
  <c r="W2434" i="6"/>
  <c r="T2434" i="6"/>
  <c r="U2434" i="6"/>
  <c r="R2434" i="6"/>
  <c r="S2434" i="6" s="1"/>
  <c r="AC2433" i="6"/>
  <c r="AD2433" i="6"/>
  <c r="AB2433" i="6"/>
  <c r="AA2433" i="6"/>
  <c r="Z2433" i="6"/>
  <c r="Y2433" i="6"/>
  <c r="X2433" i="6"/>
  <c r="W2433" i="6"/>
  <c r="T2433" i="6"/>
  <c r="U2433" i="6"/>
  <c r="R2433" i="6"/>
  <c r="S2433" i="6" s="1"/>
  <c r="AC2432" i="6"/>
  <c r="AD2432" i="6"/>
  <c r="AB2432" i="6"/>
  <c r="AA2432" i="6"/>
  <c r="Z2432" i="6"/>
  <c r="Y2432" i="6"/>
  <c r="X2432" i="6"/>
  <c r="W2432" i="6"/>
  <c r="T2432" i="6"/>
  <c r="U2432" i="6"/>
  <c r="R2432" i="6"/>
  <c r="S2432" i="6" s="1"/>
  <c r="AC2431" i="6"/>
  <c r="AD2431" i="6"/>
  <c r="AB2431" i="6"/>
  <c r="AA2431" i="6"/>
  <c r="Z2431" i="6"/>
  <c r="Y2431" i="6"/>
  <c r="X2431" i="6"/>
  <c r="W2431" i="6"/>
  <c r="T2431" i="6"/>
  <c r="U2431" i="6"/>
  <c r="R2431" i="6"/>
  <c r="S2431" i="6" s="1"/>
  <c r="AC2430" i="6"/>
  <c r="AD2430" i="6"/>
  <c r="AB2430" i="6"/>
  <c r="AA2430" i="6"/>
  <c r="Z2430" i="6"/>
  <c r="Y2430" i="6"/>
  <c r="X2430" i="6"/>
  <c r="W2430" i="6"/>
  <c r="T2430" i="6"/>
  <c r="U2430" i="6"/>
  <c r="R2430" i="6"/>
  <c r="S2430" i="6" s="1"/>
  <c r="AC2429" i="6"/>
  <c r="AD2429" i="6"/>
  <c r="AB2429" i="6"/>
  <c r="AA2429" i="6"/>
  <c r="Z2429" i="6"/>
  <c r="Y2429" i="6"/>
  <c r="X2429" i="6"/>
  <c r="W2429" i="6"/>
  <c r="T2429" i="6"/>
  <c r="U2429" i="6"/>
  <c r="R2429" i="6"/>
  <c r="S2429" i="6" s="1"/>
  <c r="AC2428" i="6"/>
  <c r="AD2428" i="6"/>
  <c r="AB2428" i="6"/>
  <c r="AA2428" i="6"/>
  <c r="Z2428" i="6"/>
  <c r="Y2428" i="6"/>
  <c r="X2428" i="6"/>
  <c r="W2428" i="6"/>
  <c r="T2428" i="6"/>
  <c r="U2428" i="6"/>
  <c r="R2428" i="6"/>
  <c r="S2428" i="6" s="1"/>
  <c r="AC2427" i="6"/>
  <c r="AD2427" i="6"/>
  <c r="AB2427" i="6"/>
  <c r="AA2427" i="6"/>
  <c r="Z2427" i="6"/>
  <c r="Y2427" i="6"/>
  <c r="X2427" i="6"/>
  <c r="W2427" i="6"/>
  <c r="T2427" i="6"/>
  <c r="U2427" i="6"/>
  <c r="R2427" i="6"/>
  <c r="S2427" i="6" s="1"/>
  <c r="AC2426" i="6"/>
  <c r="AD2426" i="6"/>
  <c r="AB2426" i="6"/>
  <c r="AA2426" i="6"/>
  <c r="Z2426" i="6"/>
  <c r="Y2426" i="6"/>
  <c r="X2426" i="6"/>
  <c r="W2426" i="6"/>
  <c r="T2426" i="6"/>
  <c r="U2426" i="6"/>
  <c r="R2426" i="6"/>
  <c r="S2426" i="6" s="1"/>
  <c r="AC2425" i="6"/>
  <c r="AD2425" i="6"/>
  <c r="AB2425" i="6"/>
  <c r="AA2425" i="6"/>
  <c r="Z2425" i="6"/>
  <c r="Y2425" i="6"/>
  <c r="X2425" i="6"/>
  <c r="W2425" i="6"/>
  <c r="T2425" i="6"/>
  <c r="U2425" i="6"/>
  <c r="R2425" i="6"/>
  <c r="S2425" i="6" s="1"/>
  <c r="AC2424" i="6"/>
  <c r="AD2424" i="6"/>
  <c r="AB2424" i="6"/>
  <c r="AA2424" i="6"/>
  <c r="Z2424" i="6"/>
  <c r="Y2424" i="6"/>
  <c r="X2424" i="6"/>
  <c r="W2424" i="6"/>
  <c r="T2424" i="6"/>
  <c r="U2424" i="6"/>
  <c r="R2424" i="6"/>
  <c r="S2424" i="6" s="1"/>
  <c r="AC2423" i="6"/>
  <c r="AD2423" i="6"/>
  <c r="AB2423" i="6"/>
  <c r="AA2423" i="6"/>
  <c r="Z2423" i="6"/>
  <c r="Y2423" i="6"/>
  <c r="X2423" i="6"/>
  <c r="W2423" i="6"/>
  <c r="T2423" i="6"/>
  <c r="U2423" i="6"/>
  <c r="R2423" i="6"/>
  <c r="S2423" i="6" s="1"/>
  <c r="AC2422" i="6"/>
  <c r="AD2422" i="6"/>
  <c r="AB2422" i="6"/>
  <c r="AA2422" i="6"/>
  <c r="Z2422" i="6"/>
  <c r="Y2422" i="6"/>
  <c r="X2422" i="6"/>
  <c r="W2422" i="6"/>
  <c r="T2422" i="6"/>
  <c r="U2422" i="6"/>
  <c r="R2422" i="6"/>
  <c r="S2422" i="6" s="1"/>
  <c r="AC2421" i="6"/>
  <c r="AD2421" i="6"/>
  <c r="AB2421" i="6"/>
  <c r="AA2421" i="6"/>
  <c r="Z2421" i="6"/>
  <c r="Y2421" i="6"/>
  <c r="X2421" i="6"/>
  <c r="W2421" i="6"/>
  <c r="T2421" i="6"/>
  <c r="U2421" i="6"/>
  <c r="R2421" i="6"/>
  <c r="S2421" i="6" s="1"/>
  <c r="AC2420" i="6"/>
  <c r="AD2420" i="6"/>
  <c r="AB2420" i="6"/>
  <c r="AA2420" i="6"/>
  <c r="Z2420" i="6"/>
  <c r="Y2420" i="6"/>
  <c r="X2420" i="6"/>
  <c r="W2420" i="6"/>
  <c r="T2420" i="6"/>
  <c r="U2420" i="6"/>
  <c r="R2420" i="6"/>
  <c r="S2420" i="6" s="1"/>
  <c r="AC2419" i="6"/>
  <c r="AD2419" i="6"/>
  <c r="AB2419" i="6"/>
  <c r="AA2419" i="6"/>
  <c r="Z2419" i="6"/>
  <c r="Y2419" i="6"/>
  <c r="X2419" i="6"/>
  <c r="W2419" i="6"/>
  <c r="T2419" i="6"/>
  <c r="U2419" i="6"/>
  <c r="R2419" i="6"/>
  <c r="S2419" i="6" s="1"/>
  <c r="AC2418" i="6"/>
  <c r="AD2418" i="6"/>
  <c r="AB2418" i="6"/>
  <c r="AA2418" i="6"/>
  <c r="Z2418" i="6"/>
  <c r="Y2418" i="6"/>
  <c r="X2418" i="6"/>
  <c r="W2418" i="6"/>
  <c r="T2418" i="6"/>
  <c r="U2418" i="6"/>
  <c r="R2418" i="6"/>
  <c r="S2418" i="6" s="1"/>
  <c r="AC2417" i="6"/>
  <c r="AD2417" i="6"/>
  <c r="AB2417" i="6"/>
  <c r="AA2417" i="6"/>
  <c r="Z2417" i="6"/>
  <c r="Y2417" i="6"/>
  <c r="X2417" i="6"/>
  <c r="W2417" i="6"/>
  <c r="T2417" i="6"/>
  <c r="U2417" i="6"/>
  <c r="R2417" i="6"/>
  <c r="S2417" i="6" s="1"/>
  <c r="AC2416" i="6"/>
  <c r="AD2416" i="6"/>
  <c r="AB2416" i="6"/>
  <c r="AA2416" i="6"/>
  <c r="Z2416" i="6"/>
  <c r="Y2416" i="6"/>
  <c r="X2416" i="6"/>
  <c r="W2416" i="6"/>
  <c r="T2416" i="6"/>
  <c r="U2416" i="6"/>
  <c r="R2416" i="6"/>
  <c r="S2416" i="6" s="1"/>
  <c r="AC2415" i="6"/>
  <c r="AD2415" i="6"/>
  <c r="AB2415" i="6"/>
  <c r="AA2415" i="6"/>
  <c r="Z2415" i="6"/>
  <c r="Y2415" i="6"/>
  <c r="X2415" i="6"/>
  <c r="W2415" i="6"/>
  <c r="T2415" i="6"/>
  <c r="U2415" i="6"/>
  <c r="R2415" i="6"/>
  <c r="S2415" i="6" s="1"/>
  <c r="AC2414" i="6"/>
  <c r="AD2414" i="6"/>
  <c r="AB2414" i="6"/>
  <c r="AA2414" i="6"/>
  <c r="Z2414" i="6"/>
  <c r="Y2414" i="6"/>
  <c r="X2414" i="6"/>
  <c r="W2414" i="6"/>
  <c r="T2414" i="6"/>
  <c r="U2414" i="6"/>
  <c r="R2414" i="6"/>
  <c r="S2414" i="6" s="1"/>
  <c r="AC2413" i="6"/>
  <c r="AD2413" i="6"/>
  <c r="AB2413" i="6"/>
  <c r="AA2413" i="6"/>
  <c r="Z2413" i="6"/>
  <c r="Y2413" i="6"/>
  <c r="X2413" i="6"/>
  <c r="W2413" i="6"/>
  <c r="T2413" i="6"/>
  <c r="U2413" i="6"/>
  <c r="R2413" i="6"/>
  <c r="S2413" i="6" s="1"/>
  <c r="AC2412" i="6"/>
  <c r="AD2412" i="6"/>
  <c r="AB2412" i="6"/>
  <c r="AA2412" i="6"/>
  <c r="Z2412" i="6"/>
  <c r="Y2412" i="6"/>
  <c r="X2412" i="6"/>
  <c r="W2412" i="6"/>
  <c r="T2412" i="6"/>
  <c r="U2412" i="6"/>
  <c r="R2412" i="6"/>
  <c r="S2412" i="6" s="1"/>
  <c r="AC2411" i="6"/>
  <c r="AD2411" i="6"/>
  <c r="AB2411" i="6"/>
  <c r="AA2411" i="6"/>
  <c r="Z2411" i="6"/>
  <c r="Y2411" i="6"/>
  <c r="X2411" i="6"/>
  <c r="W2411" i="6"/>
  <c r="T2411" i="6"/>
  <c r="U2411" i="6"/>
  <c r="R2411" i="6"/>
  <c r="S2411" i="6" s="1"/>
  <c r="AC2410" i="6"/>
  <c r="AD2410" i="6"/>
  <c r="AB2410" i="6"/>
  <c r="AA2410" i="6"/>
  <c r="Z2410" i="6"/>
  <c r="Y2410" i="6"/>
  <c r="X2410" i="6"/>
  <c r="W2410" i="6"/>
  <c r="T2410" i="6"/>
  <c r="U2410" i="6"/>
  <c r="R2410" i="6"/>
  <c r="S2410" i="6" s="1"/>
  <c r="AC2409" i="6"/>
  <c r="AD2409" i="6"/>
  <c r="AB2409" i="6"/>
  <c r="AA2409" i="6"/>
  <c r="Z2409" i="6"/>
  <c r="Y2409" i="6"/>
  <c r="X2409" i="6"/>
  <c r="W2409" i="6"/>
  <c r="T2409" i="6"/>
  <c r="U2409" i="6"/>
  <c r="R2409" i="6"/>
  <c r="S2409" i="6" s="1"/>
  <c r="AC2408" i="6"/>
  <c r="AD2408" i="6"/>
  <c r="AB2408" i="6"/>
  <c r="AA2408" i="6"/>
  <c r="Z2408" i="6"/>
  <c r="Y2408" i="6"/>
  <c r="X2408" i="6"/>
  <c r="W2408" i="6"/>
  <c r="T2408" i="6"/>
  <c r="U2408" i="6"/>
  <c r="R2408" i="6"/>
  <c r="S2408" i="6" s="1"/>
  <c r="AC2407" i="6"/>
  <c r="AD2407" i="6"/>
  <c r="AB2407" i="6"/>
  <c r="AA2407" i="6"/>
  <c r="Z2407" i="6"/>
  <c r="Y2407" i="6"/>
  <c r="X2407" i="6"/>
  <c r="W2407" i="6"/>
  <c r="T2407" i="6"/>
  <c r="U2407" i="6"/>
  <c r="R2407" i="6"/>
  <c r="S2407" i="6" s="1"/>
  <c r="AC2406" i="6"/>
  <c r="AD2406" i="6"/>
  <c r="AB2406" i="6"/>
  <c r="AA2406" i="6"/>
  <c r="Z2406" i="6"/>
  <c r="Y2406" i="6"/>
  <c r="X2406" i="6"/>
  <c r="W2406" i="6"/>
  <c r="T2406" i="6"/>
  <c r="U2406" i="6"/>
  <c r="R2406" i="6"/>
  <c r="S2406" i="6" s="1"/>
  <c r="AC2405" i="6"/>
  <c r="AD2405" i="6"/>
  <c r="AB2405" i="6"/>
  <c r="AA2405" i="6"/>
  <c r="Z2405" i="6"/>
  <c r="Y2405" i="6"/>
  <c r="X2405" i="6"/>
  <c r="W2405" i="6"/>
  <c r="T2405" i="6"/>
  <c r="U2405" i="6"/>
  <c r="R2405" i="6"/>
  <c r="S2405" i="6" s="1"/>
  <c r="AC2404" i="6"/>
  <c r="AD2404" i="6"/>
  <c r="AB2404" i="6"/>
  <c r="AA2404" i="6"/>
  <c r="Z2404" i="6"/>
  <c r="Y2404" i="6"/>
  <c r="X2404" i="6"/>
  <c r="W2404" i="6"/>
  <c r="T2404" i="6"/>
  <c r="U2404" i="6"/>
  <c r="R2404" i="6"/>
  <c r="S2404" i="6" s="1"/>
  <c r="AC2403" i="6"/>
  <c r="AD2403" i="6"/>
  <c r="AB2403" i="6"/>
  <c r="AA2403" i="6"/>
  <c r="Z2403" i="6"/>
  <c r="Y2403" i="6"/>
  <c r="X2403" i="6"/>
  <c r="W2403" i="6"/>
  <c r="T2403" i="6"/>
  <c r="U2403" i="6"/>
  <c r="R2403" i="6"/>
  <c r="S2403" i="6" s="1"/>
  <c r="AC2402" i="6"/>
  <c r="AD2402" i="6"/>
  <c r="AB2402" i="6"/>
  <c r="AA2402" i="6"/>
  <c r="Z2402" i="6"/>
  <c r="Y2402" i="6"/>
  <c r="X2402" i="6"/>
  <c r="W2402" i="6"/>
  <c r="T2402" i="6"/>
  <c r="U2402" i="6"/>
  <c r="R2402" i="6"/>
  <c r="S2402" i="6" s="1"/>
  <c r="AC2401" i="6"/>
  <c r="AD2401" i="6"/>
  <c r="AA2401" i="6"/>
  <c r="Z2401" i="6"/>
  <c r="Y2401" i="6"/>
  <c r="X2401" i="6"/>
  <c r="W2401" i="6"/>
  <c r="T2401" i="6"/>
  <c r="U2401" i="6"/>
  <c r="R2401" i="6"/>
  <c r="S2401" i="6" s="1"/>
  <c r="AC2400" i="6"/>
  <c r="AD2400" i="6"/>
  <c r="AA2400" i="6"/>
  <c r="Z2400" i="6"/>
  <c r="Y2400" i="6"/>
  <c r="X2400" i="6"/>
  <c r="W2400" i="6"/>
  <c r="T2400" i="6"/>
  <c r="U2400" i="6"/>
  <c r="R2400" i="6"/>
  <c r="S2400" i="6" s="1"/>
  <c r="AC2399" i="6"/>
  <c r="AD2399" i="6"/>
  <c r="AA2399" i="6"/>
  <c r="Z2399" i="6"/>
  <c r="Y2399" i="6"/>
  <c r="X2399" i="6"/>
  <c r="W2399" i="6"/>
  <c r="T2399" i="6"/>
  <c r="U2399" i="6"/>
  <c r="R2399" i="6"/>
  <c r="S2399" i="6" s="1"/>
  <c r="AC2398" i="6"/>
  <c r="AD2398" i="6"/>
  <c r="AA2398" i="6"/>
  <c r="Z2398" i="6"/>
  <c r="Y2398" i="6"/>
  <c r="X2398" i="6"/>
  <c r="W2398" i="6"/>
  <c r="T2398" i="6"/>
  <c r="U2398" i="6"/>
  <c r="R2398" i="6"/>
  <c r="S2398" i="6" s="1"/>
  <c r="AC2397" i="6"/>
  <c r="AD2397" i="6"/>
  <c r="AA2397" i="6"/>
  <c r="Z2397" i="6"/>
  <c r="Y2397" i="6"/>
  <c r="X2397" i="6"/>
  <c r="W2397" i="6"/>
  <c r="T2397" i="6"/>
  <c r="U2397" i="6"/>
  <c r="R2397" i="6"/>
  <c r="S2397" i="6" s="1"/>
  <c r="AC2396" i="6"/>
  <c r="AD2396" i="6"/>
  <c r="AA2396" i="6"/>
  <c r="Z2396" i="6"/>
  <c r="Y2396" i="6"/>
  <c r="X2396" i="6"/>
  <c r="W2396" i="6"/>
  <c r="T2396" i="6"/>
  <c r="U2396" i="6"/>
  <c r="R2396" i="6"/>
  <c r="S2396" i="6" s="1"/>
  <c r="AC2395" i="6"/>
  <c r="AD2395" i="6"/>
  <c r="AA2395" i="6"/>
  <c r="Z2395" i="6"/>
  <c r="Y2395" i="6"/>
  <c r="X2395" i="6"/>
  <c r="W2395" i="6"/>
  <c r="T2395" i="6"/>
  <c r="U2395" i="6"/>
  <c r="R2395" i="6"/>
  <c r="S2395" i="6" s="1"/>
  <c r="AC2394" i="6"/>
  <c r="AD2394" i="6"/>
  <c r="AA2394" i="6"/>
  <c r="Z2394" i="6"/>
  <c r="Y2394" i="6"/>
  <c r="X2394" i="6"/>
  <c r="W2394" i="6"/>
  <c r="T2394" i="6"/>
  <c r="U2394" i="6"/>
  <c r="R2394" i="6"/>
  <c r="S2394" i="6" s="1"/>
  <c r="AC2393" i="6"/>
  <c r="AD2393" i="6"/>
  <c r="AA2393" i="6"/>
  <c r="Z2393" i="6"/>
  <c r="Y2393" i="6"/>
  <c r="X2393" i="6"/>
  <c r="W2393" i="6"/>
  <c r="T2393" i="6"/>
  <c r="U2393" i="6"/>
  <c r="R2393" i="6"/>
  <c r="S2393" i="6" s="1"/>
  <c r="AC2392" i="6"/>
  <c r="AD2392" i="6"/>
  <c r="AA2392" i="6"/>
  <c r="Z2392" i="6"/>
  <c r="Y2392" i="6"/>
  <c r="X2392" i="6"/>
  <c r="W2392" i="6"/>
  <c r="T2392" i="6"/>
  <c r="U2392" i="6"/>
  <c r="R2392" i="6"/>
  <c r="S2392" i="6" s="1"/>
  <c r="AC2391" i="6"/>
  <c r="AD2391" i="6"/>
  <c r="AA2391" i="6"/>
  <c r="Z2391" i="6"/>
  <c r="Y2391" i="6"/>
  <c r="X2391" i="6"/>
  <c r="W2391" i="6"/>
  <c r="T2391" i="6"/>
  <c r="U2391" i="6"/>
  <c r="R2391" i="6"/>
  <c r="S2391" i="6" s="1"/>
  <c r="AC2390" i="6"/>
  <c r="AD2390" i="6"/>
  <c r="AA2390" i="6"/>
  <c r="Z2390" i="6"/>
  <c r="Y2390" i="6"/>
  <c r="X2390" i="6"/>
  <c r="W2390" i="6"/>
  <c r="T2390" i="6"/>
  <c r="U2390" i="6"/>
  <c r="R2390" i="6"/>
  <c r="S2390" i="6" s="1"/>
  <c r="AC2389" i="6"/>
  <c r="AD2389" i="6"/>
  <c r="AA2389" i="6"/>
  <c r="Z2389" i="6"/>
  <c r="Y2389" i="6"/>
  <c r="X2389" i="6"/>
  <c r="W2389" i="6"/>
  <c r="T2389" i="6"/>
  <c r="U2389" i="6"/>
  <c r="R2389" i="6"/>
  <c r="S2389" i="6" s="1"/>
  <c r="AC2388" i="6"/>
  <c r="AD2388" i="6"/>
  <c r="AA2388" i="6"/>
  <c r="Z2388" i="6"/>
  <c r="Y2388" i="6"/>
  <c r="X2388" i="6"/>
  <c r="W2388" i="6"/>
  <c r="T2388" i="6"/>
  <c r="U2388" i="6"/>
  <c r="R2388" i="6"/>
  <c r="S2388" i="6"/>
  <c r="AC2387" i="6"/>
  <c r="AD2387" i="6"/>
  <c r="AA2387" i="6"/>
  <c r="Z2387" i="6"/>
  <c r="Y2387" i="6"/>
  <c r="X2387" i="6"/>
  <c r="W2387" i="6"/>
  <c r="T2387" i="6"/>
  <c r="U2387" i="6"/>
  <c r="R2387" i="6"/>
  <c r="S2387" i="6" s="1"/>
  <c r="AC2386" i="6"/>
  <c r="AD2386" i="6"/>
  <c r="AA2386" i="6"/>
  <c r="Z2386" i="6"/>
  <c r="Y2386" i="6"/>
  <c r="X2386" i="6"/>
  <c r="W2386" i="6"/>
  <c r="T2386" i="6"/>
  <c r="U2386" i="6"/>
  <c r="R2386" i="6"/>
  <c r="S2386" i="6"/>
  <c r="AC2385" i="6"/>
  <c r="AD2385" i="6"/>
  <c r="AA2385" i="6"/>
  <c r="Z2385" i="6"/>
  <c r="Y2385" i="6"/>
  <c r="X2385" i="6"/>
  <c r="W2385" i="6"/>
  <c r="T2385" i="6"/>
  <c r="U2385" i="6"/>
  <c r="R2385" i="6"/>
  <c r="S2385" i="6" s="1"/>
  <c r="AC2384" i="6"/>
  <c r="AD2384" i="6"/>
  <c r="AA2384" i="6"/>
  <c r="Z2384" i="6"/>
  <c r="Y2384" i="6"/>
  <c r="X2384" i="6"/>
  <c r="W2384" i="6"/>
  <c r="T2384" i="6"/>
  <c r="U2384" i="6"/>
  <c r="R2384" i="6"/>
  <c r="S2384" i="6"/>
  <c r="AC2383" i="6"/>
  <c r="AD2383" i="6"/>
  <c r="AA2383" i="6"/>
  <c r="Z2383" i="6"/>
  <c r="Y2383" i="6"/>
  <c r="X2383" i="6"/>
  <c r="W2383" i="6"/>
  <c r="T2383" i="6"/>
  <c r="U2383" i="6"/>
  <c r="R2383" i="6"/>
  <c r="S2383" i="6" s="1"/>
  <c r="AC2382" i="6"/>
  <c r="AD2382" i="6"/>
  <c r="AA2382" i="6"/>
  <c r="Z2382" i="6"/>
  <c r="Y2382" i="6"/>
  <c r="X2382" i="6"/>
  <c r="W2382" i="6"/>
  <c r="T2382" i="6"/>
  <c r="U2382" i="6"/>
  <c r="R2382" i="6"/>
  <c r="S2382" i="6"/>
  <c r="AC2381" i="6"/>
  <c r="AD2381" i="6"/>
  <c r="AA2381" i="6"/>
  <c r="Z2381" i="6"/>
  <c r="Y2381" i="6"/>
  <c r="X2381" i="6"/>
  <c r="W2381" i="6"/>
  <c r="T2381" i="6"/>
  <c r="U2381" i="6"/>
  <c r="R2381" i="6"/>
  <c r="S2381" i="6" s="1"/>
  <c r="AC2380" i="6"/>
  <c r="AD2380" i="6"/>
  <c r="AA2380" i="6"/>
  <c r="Z2380" i="6"/>
  <c r="Y2380" i="6"/>
  <c r="X2380" i="6"/>
  <c r="W2380" i="6"/>
  <c r="T2380" i="6"/>
  <c r="U2380" i="6"/>
  <c r="R2380" i="6"/>
  <c r="S2380" i="6"/>
  <c r="AC2379" i="6"/>
  <c r="AD2379" i="6"/>
  <c r="AA2379" i="6"/>
  <c r="Z2379" i="6"/>
  <c r="Y2379" i="6"/>
  <c r="X2379" i="6"/>
  <c r="W2379" i="6"/>
  <c r="T2379" i="6"/>
  <c r="U2379" i="6"/>
  <c r="R2379" i="6"/>
  <c r="S2379" i="6" s="1"/>
  <c r="AC2378" i="6"/>
  <c r="AD2378" i="6"/>
  <c r="AA2378" i="6"/>
  <c r="Z2378" i="6"/>
  <c r="Y2378" i="6"/>
  <c r="X2378" i="6"/>
  <c r="W2378" i="6"/>
  <c r="T2378" i="6"/>
  <c r="U2378" i="6"/>
  <c r="R2378" i="6"/>
  <c r="S2378" i="6"/>
  <c r="AC2377" i="6"/>
  <c r="AD2377" i="6"/>
  <c r="AA2377" i="6"/>
  <c r="Z2377" i="6"/>
  <c r="Y2377" i="6"/>
  <c r="X2377" i="6"/>
  <c r="W2377" i="6"/>
  <c r="T2377" i="6"/>
  <c r="U2377" i="6"/>
  <c r="R2377" i="6"/>
  <c r="S2377" i="6" s="1"/>
  <c r="AC2376" i="6"/>
  <c r="AD2376" i="6"/>
  <c r="AA2376" i="6"/>
  <c r="Z2376" i="6"/>
  <c r="Y2376" i="6"/>
  <c r="X2376" i="6"/>
  <c r="W2376" i="6"/>
  <c r="T2376" i="6"/>
  <c r="U2376" i="6"/>
  <c r="R2376" i="6"/>
  <c r="S2376" i="6"/>
  <c r="AC2375" i="6"/>
  <c r="AD2375" i="6"/>
  <c r="AA2375" i="6"/>
  <c r="Z2375" i="6"/>
  <c r="Y2375" i="6"/>
  <c r="X2375" i="6"/>
  <c r="W2375" i="6"/>
  <c r="T2375" i="6"/>
  <c r="U2375" i="6"/>
  <c r="R2375" i="6"/>
  <c r="S2375" i="6" s="1"/>
  <c r="AC2374" i="6"/>
  <c r="AD2374" i="6"/>
  <c r="AA2374" i="6"/>
  <c r="Z2374" i="6"/>
  <c r="Y2374" i="6"/>
  <c r="X2374" i="6"/>
  <c r="W2374" i="6"/>
  <c r="T2374" i="6"/>
  <c r="U2374" i="6"/>
  <c r="R2374" i="6"/>
  <c r="S2374" i="6"/>
  <c r="AC2373" i="6"/>
  <c r="AD2373" i="6"/>
  <c r="AA2373" i="6"/>
  <c r="Z2373" i="6"/>
  <c r="Y2373" i="6"/>
  <c r="X2373" i="6"/>
  <c r="W2373" i="6"/>
  <c r="T2373" i="6"/>
  <c r="U2373" i="6"/>
  <c r="R2373" i="6"/>
  <c r="S2373" i="6" s="1"/>
  <c r="AC2372" i="6"/>
  <c r="AD2372" i="6"/>
  <c r="AA2372" i="6"/>
  <c r="Z2372" i="6"/>
  <c r="Y2372" i="6"/>
  <c r="X2372" i="6"/>
  <c r="W2372" i="6"/>
  <c r="T2372" i="6"/>
  <c r="U2372" i="6"/>
  <c r="R2372" i="6"/>
  <c r="S2372" i="6"/>
  <c r="AC2371" i="6"/>
  <c r="AD2371" i="6"/>
  <c r="AA2371" i="6"/>
  <c r="Z2371" i="6"/>
  <c r="Y2371" i="6"/>
  <c r="X2371" i="6"/>
  <c r="W2371" i="6"/>
  <c r="T2371" i="6"/>
  <c r="U2371" i="6"/>
  <c r="R2371" i="6"/>
  <c r="S2371" i="6" s="1"/>
  <c r="AC2370" i="6"/>
  <c r="AD2370" i="6"/>
  <c r="AA2370" i="6"/>
  <c r="Z2370" i="6"/>
  <c r="Y2370" i="6"/>
  <c r="X2370" i="6"/>
  <c r="W2370" i="6"/>
  <c r="T2370" i="6"/>
  <c r="U2370" i="6"/>
  <c r="R2370" i="6"/>
  <c r="S2370" i="6"/>
  <c r="AC2369" i="6"/>
  <c r="AD2369" i="6"/>
  <c r="AB2369" i="6"/>
  <c r="AA2369" i="6"/>
  <c r="Z2369" i="6"/>
  <c r="Y2369" i="6"/>
  <c r="X2369" i="6"/>
  <c r="W2369" i="6"/>
  <c r="T2369" i="6"/>
  <c r="U2369" i="6"/>
  <c r="R2369" i="6"/>
  <c r="S2369" i="6" s="1"/>
  <c r="AC2368" i="6"/>
  <c r="AD2368" i="6"/>
  <c r="AB2368" i="6"/>
  <c r="AA2368" i="6"/>
  <c r="Z2368" i="6"/>
  <c r="Y2368" i="6"/>
  <c r="X2368" i="6"/>
  <c r="W2368" i="6"/>
  <c r="T2368" i="6"/>
  <c r="U2368" i="6"/>
  <c r="R2368" i="6"/>
  <c r="S2368" i="6"/>
  <c r="AC2367" i="6"/>
  <c r="AD2367" i="6"/>
  <c r="AB2367" i="6"/>
  <c r="AA2367" i="6"/>
  <c r="Z2367" i="6"/>
  <c r="Y2367" i="6"/>
  <c r="X2367" i="6"/>
  <c r="W2367" i="6"/>
  <c r="T2367" i="6"/>
  <c r="U2367" i="6"/>
  <c r="R2367" i="6"/>
  <c r="S2367" i="6" s="1"/>
  <c r="AC2366" i="6"/>
  <c r="AD2366" i="6"/>
  <c r="AB2366" i="6"/>
  <c r="AA2366" i="6"/>
  <c r="Z2366" i="6"/>
  <c r="Y2366" i="6"/>
  <c r="X2366" i="6"/>
  <c r="W2366" i="6"/>
  <c r="T2366" i="6"/>
  <c r="U2366" i="6"/>
  <c r="R2366" i="6"/>
  <c r="S2366" i="6"/>
  <c r="AC2365" i="6"/>
  <c r="AD2365" i="6"/>
  <c r="AB2365" i="6"/>
  <c r="AA2365" i="6"/>
  <c r="Z2365" i="6"/>
  <c r="Y2365" i="6"/>
  <c r="X2365" i="6"/>
  <c r="W2365" i="6"/>
  <c r="T2365" i="6"/>
  <c r="U2365" i="6"/>
  <c r="R2365" i="6"/>
  <c r="S2365" i="6" s="1"/>
  <c r="AC2364" i="6"/>
  <c r="AD2364" i="6"/>
  <c r="AB2364" i="6"/>
  <c r="AA2364" i="6"/>
  <c r="Z2364" i="6"/>
  <c r="Y2364" i="6"/>
  <c r="X2364" i="6"/>
  <c r="W2364" i="6"/>
  <c r="T2364" i="6"/>
  <c r="U2364" i="6"/>
  <c r="R2364" i="6"/>
  <c r="S2364" i="6"/>
  <c r="AC2363" i="6"/>
  <c r="AD2363" i="6"/>
  <c r="AB2363" i="6"/>
  <c r="AA2363" i="6"/>
  <c r="Z2363" i="6"/>
  <c r="Y2363" i="6"/>
  <c r="X2363" i="6"/>
  <c r="W2363" i="6"/>
  <c r="T2363" i="6"/>
  <c r="U2363" i="6"/>
  <c r="R2363" i="6"/>
  <c r="S2363" i="6" s="1"/>
  <c r="AC2362" i="6"/>
  <c r="AD2362" i="6"/>
  <c r="AB2362" i="6"/>
  <c r="AA2362" i="6"/>
  <c r="Z2362" i="6"/>
  <c r="Y2362" i="6"/>
  <c r="X2362" i="6"/>
  <c r="W2362" i="6"/>
  <c r="T2362" i="6"/>
  <c r="U2362" i="6"/>
  <c r="R2362" i="6"/>
  <c r="S2362" i="6"/>
  <c r="AC2361" i="6"/>
  <c r="AD2361" i="6"/>
  <c r="AB2361" i="6"/>
  <c r="AA2361" i="6"/>
  <c r="Z2361" i="6"/>
  <c r="Y2361" i="6"/>
  <c r="X2361" i="6"/>
  <c r="W2361" i="6"/>
  <c r="T2361" i="6"/>
  <c r="U2361" i="6"/>
  <c r="R2361" i="6"/>
  <c r="S2361" i="6" s="1"/>
  <c r="AC2360" i="6"/>
  <c r="AD2360" i="6"/>
  <c r="AB2360" i="6"/>
  <c r="AA2360" i="6"/>
  <c r="Z2360" i="6"/>
  <c r="Y2360" i="6"/>
  <c r="X2360" i="6"/>
  <c r="W2360" i="6"/>
  <c r="T2360" i="6"/>
  <c r="U2360" i="6"/>
  <c r="R2360" i="6"/>
  <c r="S2360" i="6"/>
  <c r="AC2359" i="6"/>
  <c r="AD2359" i="6"/>
  <c r="AB2359" i="6"/>
  <c r="AA2359" i="6"/>
  <c r="Z2359" i="6"/>
  <c r="Y2359" i="6"/>
  <c r="X2359" i="6"/>
  <c r="W2359" i="6"/>
  <c r="T2359" i="6"/>
  <c r="U2359" i="6"/>
  <c r="R2359" i="6"/>
  <c r="S2359" i="6" s="1"/>
  <c r="AC2358" i="6"/>
  <c r="AD2358" i="6"/>
  <c r="AB2358" i="6"/>
  <c r="AA2358" i="6"/>
  <c r="Z2358" i="6"/>
  <c r="Y2358" i="6"/>
  <c r="X2358" i="6"/>
  <c r="W2358" i="6"/>
  <c r="T2358" i="6"/>
  <c r="U2358" i="6"/>
  <c r="R2358" i="6"/>
  <c r="S2358" i="6"/>
  <c r="AC2357" i="6"/>
  <c r="AD2357" i="6"/>
  <c r="AB2357" i="6"/>
  <c r="AA2357" i="6"/>
  <c r="Z2357" i="6"/>
  <c r="Y2357" i="6"/>
  <c r="X2357" i="6"/>
  <c r="W2357" i="6"/>
  <c r="T2357" i="6"/>
  <c r="U2357" i="6"/>
  <c r="R2357" i="6"/>
  <c r="S2357" i="6" s="1"/>
  <c r="AC2356" i="6"/>
  <c r="AD2356" i="6"/>
  <c r="AB2356" i="6"/>
  <c r="AA2356" i="6"/>
  <c r="Z2356" i="6"/>
  <c r="Y2356" i="6"/>
  <c r="X2356" i="6"/>
  <c r="W2356" i="6"/>
  <c r="T2356" i="6"/>
  <c r="U2356" i="6"/>
  <c r="R2356" i="6"/>
  <c r="S2356" i="6"/>
  <c r="AC2355" i="6"/>
  <c r="AD2355" i="6"/>
  <c r="AB2355" i="6"/>
  <c r="AA2355" i="6"/>
  <c r="Z2355" i="6"/>
  <c r="Y2355" i="6"/>
  <c r="X2355" i="6"/>
  <c r="W2355" i="6"/>
  <c r="T2355" i="6"/>
  <c r="U2355" i="6"/>
  <c r="R2355" i="6"/>
  <c r="S2355" i="6" s="1"/>
  <c r="AC2354" i="6"/>
  <c r="AD2354" i="6"/>
  <c r="AB2354" i="6"/>
  <c r="AA2354" i="6"/>
  <c r="Z2354" i="6"/>
  <c r="Y2354" i="6"/>
  <c r="X2354" i="6"/>
  <c r="W2354" i="6"/>
  <c r="T2354" i="6"/>
  <c r="U2354" i="6"/>
  <c r="R2354" i="6"/>
  <c r="S2354" i="6"/>
  <c r="AC2353" i="6"/>
  <c r="AD2353" i="6"/>
  <c r="AB2353" i="6"/>
  <c r="AA2353" i="6"/>
  <c r="Z2353" i="6"/>
  <c r="Y2353" i="6"/>
  <c r="X2353" i="6"/>
  <c r="W2353" i="6"/>
  <c r="T2353" i="6"/>
  <c r="U2353" i="6"/>
  <c r="R2353" i="6"/>
  <c r="S2353" i="6" s="1"/>
  <c r="AC2352" i="6"/>
  <c r="AD2352" i="6"/>
  <c r="AB2352" i="6"/>
  <c r="AA2352" i="6"/>
  <c r="Z2352" i="6"/>
  <c r="Y2352" i="6"/>
  <c r="X2352" i="6"/>
  <c r="W2352" i="6"/>
  <c r="T2352" i="6"/>
  <c r="U2352" i="6"/>
  <c r="R2352" i="6"/>
  <c r="S2352" i="6"/>
  <c r="AC2351" i="6"/>
  <c r="AD2351" i="6"/>
  <c r="AB2351" i="6"/>
  <c r="AA2351" i="6"/>
  <c r="Z2351" i="6"/>
  <c r="Y2351" i="6"/>
  <c r="X2351" i="6"/>
  <c r="W2351" i="6"/>
  <c r="T2351" i="6"/>
  <c r="U2351" i="6"/>
  <c r="R2351" i="6"/>
  <c r="S2351" i="6" s="1"/>
  <c r="AC2350" i="6"/>
  <c r="AD2350" i="6"/>
  <c r="AB2350" i="6"/>
  <c r="AA2350" i="6"/>
  <c r="Z2350" i="6"/>
  <c r="Y2350" i="6"/>
  <c r="X2350" i="6"/>
  <c r="W2350" i="6"/>
  <c r="T2350" i="6"/>
  <c r="U2350" i="6"/>
  <c r="R2350" i="6"/>
  <c r="S2350" i="6"/>
  <c r="AC2349" i="6"/>
  <c r="AD2349" i="6"/>
  <c r="AB2349" i="6"/>
  <c r="AA2349" i="6"/>
  <c r="Z2349" i="6"/>
  <c r="Y2349" i="6"/>
  <c r="X2349" i="6"/>
  <c r="W2349" i="6"/>
  <c r="T2349" i="6"/>
  <c r="U2349" i="6"/>
  <c r="R2349" i="6"/>
  <c r="S2349" i="6" s="1"/>
  <c r="AC2348" i="6"/>
  <c r="AD2348" i="6"/>
  <c r="AB2348" i="6"/>
  <c r="AA2348" i="6"/>
  <c r="Z2348" i="6"/>
  <c r="Y2348" i="6"/>
  <c r="X2348" i="6"/>
  <c r="W2348" i="6"/>
  <c r="T2348" i="6"/>
  <c r="U2348" i="6"/>
  <c r="R2348" i="6"/>
  <c r="S2348" i="6"/>
  <c r="AC2347" i="6"/>
  <c r="AD2347" i="6"/>
  <c r="AB2347" i="6"/>
  <c r="AA2347" i="6"/>
  <c r="Z2347" i="6"/>
  <c r="Y2347" i="6"/>
  <c r="X2347" i="6"/>
  <c r="W2347" i="6"/>
  <c r="T2347" i="6"/>
  <c r="U2347" i="6"/>
  <c r="R2347" i="6"/>
  <c r="S2347" i="6" s="1"/>
  <c r="AC2346" i="6"/>
  <c r="AD2346" i="6"/>
  <c r="AB2346" i="6"/>
  <c r="AA2346" i="6"/>
  <c r="Z2346" i="6"/>
  <c r="Y2346" i="6"/>
  <c r="X2346" i="6"/>
  <c r="W2346" i="6"/>
  <c r="T2346" i="6"/>
  <c r="U2346" i="6"/>
  <c r="R2346" i="6"/>
  <c r="S2346" i="6"/>
  <c r="AC2345" i="6"/>
  <c r="AD2345" i="6"/>
  <c r="AB2345" i="6"/>
  <c r="AA2345" i="6"/>
  <c r="Z2345" i="6"/>
  <c r="Y2345" i="6"/>
  <c r="X2345" i="6"/>
  <c r="W2345" i="6"/>
  <c r="T2345" i="6"/>
  <c r="U2345" i="6"/>
  <c r="R2345" i="6"/>
  <c r="S2345" i="6" s="1"/>
  <c r="AC2344" i="6"/>
  <c r="AD2344" i="6"/>
  <c r="AB2344" i="6"/>
  <c r="AA2344" i="6"/>
  <c r="Z2344" i="6"/>
  <c r="Y2344" i="6"/>
  <c r="X2344" i="6"/>
  <c r="W2344" i="6"/>
  <c r="T2344" i="6"/>
  <c r="U2344" i="6"/>
  <c r="R2344" i="6"/>
  <c r="S2344" i="6"/>
  <c r="AC2343" i="6"/>
  <c r="AD2343" i="6"/>
  <c r="AB2343" i="6"/>
  <c r="AA2343" i="6"/>
  <c r="Z2343" i="6"/>
  <c r="Y2343" i="6"/>
  <c r="X2343" i="6"/>
  <c r="W2343" i="6"/>
  <c r="T2343" i="6"/>
  <c r="U2343" i="6"/>
  <c r="R2343" i="6"/>
  <c r="S2343" i="6" s="1"/>
  <c r="AC2342" i="6"/>
  <c r="AD2342" i="6"/>
  <c r="AB2342" i="6"/>
  <c r="AA2342" i="6"/>
  <c r="Z2342" i="6"/>
  <c r="Y2342" i="6"/>
  <c r="X2342" i="6"/>
  <c r="W2342" i="6"/>
  <c r="T2342" i="6"/>
  <c r="U2342" i="6"/>
  <c r="R2342" i="6"/>
  <c r="S2342" i="6"/>
  <c r="AC2341" i="6"/>
  <c r="AD2341" i="6"/>
  <c r="AB2341" i="6"/>
  <c r="AA2341" i="6"/>
  <c r="Z2341" i="6"/>
  <c r="Y2341" i="6"/>
  <c r="X2341" i="6"/>
  <c r="W2341" i="6"/>
  <c r="T2341" i="6"/>
  <c r="U2341" i="6"/>
  <c r="R2341" i="6"/>
  <c r="S2341" i="6" s="1"/>
  <c r="AC2340" i="6"/>
  <c r="AD2340" i="6"/>
  <c r="AB2340" i="6"/>
  <c r="AA2340" i="6"/>
  <c r="Z2340" i="6"/>
  <c r="Y2340" i="6"/>
  <c r="X2340" i="6"/>
  <c r="W2340" i="6"/>
  <c r="T2340" i="6"/>
  <c r="U2340" i="6"/>
  <c r="R2340" i="6"/>
  <c r="S2340" i="6"/>
  <c r="AC2339" i="6"/>
  <c r="AD2339" i="6"/>
  <c r="AB2339" i="6"/>
  <c r="AA2339" i="6"/>
  <c r="Z2339" i="6"/>
  <c r="Y2339" i="6"/>
  <c r="X2339" i="6"/>
  <c r="W2339" i="6"/>
  <c r="T2339" i="6"/>
  <c r="U2339" i="6"/>
  <c r="R2339" i="6"/>
  <c r="S2339" i="6" s="1"/>
  <c r="AC2338" i="6"/>
  <c r="AD2338" i="6"/>
  <c r="AB2338" i="6"/>
  <c r="AA2338" i="6"/>
  <c r="Z2338" i="6"/>
  <c r="Y2338" i="6"/>
  <c r="X2338" i="6"/>
  <c r="W2338" i="6"/>
  <c r="T2338" i="6"/>
  <c r="U2338" i="6"/>
  <c r="R2338" i="6"/>
  <c r="S2338" i="6"/>
  <c r="AC2337" i="6"/>
  <c r="AD2337" i="6"/>
  <c r="AA2337" i="6"/>
  <c r="Z2337" i="6"/>
  <c r="Y2337" i="6"/>
  <c r="X2337" i="6"/>
  <c r="W2337" i="6"/>
  <c r="T2337" i="6"/>
  <c r="U2337" i="6"/>
  <c r="R2337" i="6"/>
  <c r="S2337" i="6" s="1"/>
  <c r="AC2336" i="6"/>
  <c r="AD2336" i="6"/>
  <c r="AA2336" i="6"/>
  <c r="Z2336" i="6"/>
  <c r="Y2336" i="6"/>
  <c r="X2336" i="6"/>
  <c r="W2336" i="6"/>
  <c r="T2336" i="6"/>
  <c r="U2336" i="6"/>
  <c r="R2336" i="6"/>
  <c r="S2336" i="6"/>
  <c r="AC2335" i="6"/>
  <c r="AD2335" i="6"/>
  <c r="AA2335" i="6"/>
  <c r="Z2335" i="6"/>
  <c r="Y2335" i="6"/>
  <c r="X2335" i="6"/>
  <c r="W2335" i="6"/>
  <c r="T2335" i="6"/>
  <c r="U2335" i="6"/>
  <c r="R2335" i="6"/>
  <c r="S2335" i="6" s="1"/>
  <c r="AC2334" i="6"/>
  <c r="AD2334" i="6"/>
  <c r="AA2334" i="6"/>
  <c r="Z2334" i="6"/>
  <c r="Y2334" i="6"/>
  <c r="X2334" i="6"/>
  <c r="W2334" i="6"/>
  <c r="T2334" i="6"/>
  <c r="U2334" i="6"/>
  <c r="R2334" i="6"/>
  <c r="S2334" i="6"/>
  <c r="AC2333" i="6"/>
  <c r="AD2333" i="6"/>
  <c r="AA2333" i="6"/>
  <c r="Z2333" i="6"/>
  <c r="Y2333" i="6"/>
  <c r="X2333" i="6"/>
  <c r="W2333" i="6"/>
  <c r="T2333" i="6"/>
  <c r="U2333" i="6"/>
  <c r="R2333" i="6"/>
  <c r="S2333" i="6" s="1"/>
  <c r="AC2332" i="6"/>
  <c r="AD2332" i="6"/>
  <c r="AA2332" i="6"/>
  <c r="Z2332" i="6"/>
  <c r="Y2332" i="6"/>
  <c r="X2332" i="6"/>
  <c r="W2332" i="6"/>
  <c r="T2332" i="6"/>
  <c r="U2332" i="6"/>
  <c r="R2332" i="6"/>
  <c r="S2332" i="6"/>
  <c r="AC2331" i="6"/>
  <c r="AD2331" i="6"/>
  <c r="AA2331" i="6"/>
  <c r="Z2331" i="6"/>
  <c r="Y2331" i="6"/>
  <c r="X2331" i="6"/>
  <c r="W2331" i="6"/>
  <c r="T2331" i="6"/>
  <c r="U2331" i="6"/>
  <c r="R2331" i="6"/>
  <c r="S2331" i="6" s="1"/>
  <c r="AC2330" i="6"/>
  <c r="AD2330" i="6"/>
  <c r="AA2330" i="6"/>
  <c r="Z2330" i="6"/>
  <c r="Y2330" i="6"/>
  <c r="X2330" i="6"/>
  <c r="W2330" i="6"/>
  <c r="T2330" i="6"/>
  <c r="U2330" i="6"/>
  <c r="R2330" i="6"/>
  <c r="S2330" i="6"/>
  <c r="AC2329" i="6"/>
  <c r="AD2329" i="6"/>
  <c r="AA2329" i="6"/>
  <c r="Z2329" i="6"/>
  <c r="Y2329" i="6"/>
  <c r="X2329" i="6"/>
  <c r="W2329" i="6"/>
  <c r="T2329" i="6"/>
  <c r="U2329" i="6"/>
  <c r="R2329" i="6"/>
  <c r="S2329" i="6" s="1"/>
  <c r="AC2328" i="6"/>
  <c r="AD2328" i="6"/>
  <c r="AA2328" i="6"/>
  <c r="Z2328" i="6"/>
  <c r="Y2328" i="6"/>
  <c r="X2328" i="6"/>
  <c r="W2328" i="6"/>
  <c r="T2328" i="6"/>
  <c r="U2328" i="6"/>
  <c r="R2328" i="6"/>
  <c r="S2328" i="6"/>
  <c r="AC2327" i="6"/>
  <c r="AD2327" i="6"/>
  <c r="AA2327" i="6"/>
  <c r="Z2327" i="6"/>
  <c r="Y2327" i="6"/>
  <c r="X2327" i="6"/>
  <c r="W2327" i="6"/>
  <c r="T2327" i="6"/>
  <c r="U2327" i="6"/>
  <c r="R2327" i="6"/>
  <c r="S2327" i="6" s="1"/>
  <c r="AC2326" i="6"/>
  <c r="AD2326" i="6"/>
  <c r="AA2326" i="6"/>
  <c r="Z2326" i="6"/>
  <c r="Y2326" i="6"/>
  <c r="X2326" i="6"/>
  <c r="W2326" i="6"/>
  <c r="T2326" i="6"/>
  <c r="U2326" i="6"/>
  <c r="R2326" i="6"/>
  <c r="S2326" i="6"/>
  <c r="AC2325" i="6"/>
  <c r="AD2325" i="6"/>
  <c r="AA2325" i="6"/>
  <c r="Z2325" i="6"/>
  <c r="Y2325" i="6"/>
  <c r="X2325" i="6"/>
  <c r="W2325" i="6"/>
  <c r="T2325" i="6"/>
  <c r="U2325" i="6"/>
  <c r="R2325" i="6"/>
  <c r="S2325" i="6" s="1"/>
  <c r="AC2324" i="6"/>
  <c r="AD2324" i="6"/>
  <c r="AA2324" i="6"/>
  <c r="Z2324" i="6"/>
  <c r="Y2324" i="6"/>
  <c r="X2324" i="6"/>
  <c r="W2324" i="6"/>
  <c r="T2324" i="6"/>
  <c r="U2324" i="6"/>
  <c r="R2324" i="6"/>
  <c r="S2324" i="6"/>
  <c r="AC2323" i="6"/>
  <c r="AD2323" i="6"/>
  <c r="AA2323" i="6"/>
  <c r="Z2323" i="6"/>
  <c r="Y2323" i="6"/>
  <c r="X2323" i="6"/>
  <c r="W2323" i="6"/>
  <c r="T2323" i="6"/>
  <c r="U2323" i="6"/>
  <c r="R2323" i="6"/>
  <c r="S2323" i="6" s="1"/>
  <c r="AC2322" i="6"/>
  <c r="AD2322" i="6"/>
  <c r="AA2322" i="6"/>
  <c r="Z2322" i="6"/>
  <c r="Y2322" i="6"/>
  <c r="X2322" i="6"/>
  <c r="W2322" i="6"/>
  <c r="T2322" i="6"/>
  <c r="U2322" i="6"/>
  <c r="R2322" i="6"/>
  <c r="S2322" i="6"/>
  <c r="AC2321" i="6"/>
  <c r="AD2321" i="6"/>
  <c r="AA2321" i="6"/>
  <c r="Z2321" i="6"/>
  <c r="Y2321" i="6"/>
  <c r="X2321" i="6"/>
  <c r="W2321" i="6"/>
  <c r="T2321" i="6"/>
  <c r="U2321" i="6"/>
  <c r="R2321" i="6"/>
  <c r="S2321" i="6" s="1"/>
  <c r="AC2320" i="6"/>
  <c r="AD2320" i="6"/>
  <c r="AA2320" i="6"/>
  <c r="Z2320" i="6"/>
  <c r="Y2320" i="6"/>
  <c r="X2320" i="6"/>
  <c r="W2320" i="6"/>
  <c r="T2320" i="6"/>
  <c r="U2320" i="6"/>
  <c r="R2320" i="6"/>
  <c r="S2320" i="6"/>
  <c r="AC2319" i="6"/>
  <c r="AD2319" i="6"/>
  <c r="AA2319" i="6"/>
  <c r="Z2319" i="6"/>
  <c r="Y2319" i="6"/>
  <c r="X2319" i="6"/>
  <c r="W2319" i="6"/>
  <c r="T2319" i="6"/>
  <c r="U2319" i="6"/>
  <c r="R2319" i="6"/>
  <c r="S2319" i="6" s="1"/>
  <c r="AC2318" i="6"/>
  <c r="AD2318" i="6"/>
  <c r="AA2318" i="6"/>
  <c r="Z2318" i="6"/>
  <c r="Y2318" i="6"/>
  <c r="X2318" i="6"/>
  <c r="W2318" i="6"/>
  <c r="T2318" i="6"/>
  <c r="U2318" i="6"/>
  <c r="R2318" i="6"/>
  <c r="S2318" i="6" s="1"/>
  <c r="AC2317" i="6"/>
  <c r="AD2317" i="6"/>
  <c r="AA2317" i="6"/>
  <c r="Z2317" i="6"/>
  <c r="Y2317" i="6"/>
  <c r="X2317" i="6"/>
  <c r="W2317" i="6"/>
  <c r="T2317" i="6"/>
  <c r="U2317" i="6"/>
  <c r="S2317" i="6"/>
  <c r="R2317" i="6"/>
  <c r="AC2316" i="6"/>
  <c r="AD2316" i="6"/>
  <c r="AA2316" i="6"/>
  <c r="Z2316" i="6"/>
  <c r="Y2316" i="6"/>
  <c r="X2316" i="6"/>
  <c r="W2316" i="6"/>
  <c r="T2316" i="6"/>
  <c r="U2316" i="6"/>
  <c r="R2316" i="6"/>
  <c r="S2316" i="6" s="1"/>
  <c r="AC2315" i="6"/>
  <c r="AD2315" i="6"/>
  <c r="AA2315" i="6"/>
  <c r="Z2315" i="6"/>
  <c r="Y2315" i="6"/>
  <c r="X2315" i="6"/>
  <c r="W2315" i="6"/>
  <c r="T2315" i="6"/>
  <c r="U2315" i="6"/>
  <c r="S2315" i="6"/>
  <c r="R2315" i="6"/>
  <c r="AC2314" i="6"/>
  <c r="AD2314" i="6"/>
  <c r="AA2314" i="6"/>
  <c r="Z2314" i="6"/>
  <c r="Y2314" i="6"/>
  <c r="X2314" i="6"/>
  <c r="W2314" i="6"/>
  <c r="T2314" i="6"/>
  <c r="U2314" i="6"/>
  <c r="R2314" i="6"/>
  <c r="S2314" i="6" s="1"/>
  <c r="AC2313" i="6"/>
  <c r="AD2313" i="6"/>
  <c r="AA2313" i="6"/>
  <c r="Z2313" i="6"/>
  <c r="Y2313" i="6"/>
  <c r="X2313" i="6"/>
  <c r="W2313" i="6"/>
  <c r="T2313" i="6"/>
  <c r="U2313" i="6"/>
  <c r="S2313" i="6"/>
  <c r="R2313" i="6"/>
  <c r="AC2312" i="6"/>
  <c r="AD2312" i="6"/>
  <c r="AA2312" i="6"/>
  <c r="Z2312" i="6"/>
  <c r="Y2312" i="6"/>
  <c r="X2312" i="6"/>
  <c r="W2312" i="6"/>
  <c r="T2312" i="6"/>
  <c r="U2312" i="6"/>
  <c r="R2312" i="6"/>
  <c r="S2312" i="6" s="1"/>
  <c r="AC2311" i="6"/>
  <c r="AD2311" i="6"/>
  <c r="AA2311" i="6"/>
  <c r="Z2311" i="6"/>
  <c r="Y2311" i="6"/>
  <c r="X2311" i="6"/>
  <c r="W2311" i="6"/>
  <c r="T2311" i="6"/>
  <c r="U2311" i="6"/>
  <c r="S2311" i="6"/>
  <c r="R2311" i="6"/>
  <c r="AC2310" i="6"/>
  <c r="AD2310" i="6"/>
  <c r="AA2310" i="6"/>
  <c r="Z2310" i="6"/>
  <c r="Y2310" i="6"/>
  <c r="X2310" i="6"/>
  <c r="W2310" i="6"/>
  <c r="T2310" i="6"/>
  <c r="U2310" i="6"/>
  <c r="R2310" i="6"/>
  <c r="S2310" i="6" s="1"/>
  <c r="AC2309" i="6"/>
  <c r="AD2309" i="6"/>
  <c r="AA2309" i="6"/>
  <c r="Z2309" i="6"/>
  <c r="Y2309" i="6"/>
  <c r="X2309" i="6"/>
  <c r="W2309" i="6"/>
  <c r="T2309" i="6"/>
  <c r="U2309" i="6"/>
  <c r="S2309" i="6"/>
  <c r="R2309" i="6"/>
  <c r="AC2308" i="6"/>
  <c r="AD2308" i="6"/>
  <c r="AA2308" i="6"/>
  <c r="Z2308" i="6"/>
  <c r="Y2308" i="6"/>
  <c r="X2308" i="6"/>
  <c r="W2308" i="6"/>
  <c r="T2308" i="6"/>
  <c r="U2308" i="6"/>
  <c r="R2308" i="6"/>
  <c r="S2308" i="6" s="1"/>
  <c r="AC2307" i="6"/>
  <c r="AD2307" i="6"/>
  <c r="AA2307" i="6"/>
  <c r="Z2307" i="6"/>
  <c r="Y2307" i="6"/>
  <c r="X2307" i="6"/>
  <c r="W2307" i="6"/>
  <c r="T2307" i="6"/>
  <c r="U2307" i="6"/>
  <c r="S2307" i="6"/>
  <c r="R2307" i="6"/>
  <c r="AC2306" i="6"/>
  <c r="AD2306" i="6"/>
  <c r="AA2306" i="6"/>
  <c r="Z2306" i="6"/>
  <c r="Y2306" i="6"/>
  <c r="X2306" i="6"/>
  <c r="W2306" i="6"/>
  <c r="T2306" i="6"/>
  <c r="U2306" i="6"/>
  <c r="R2306" i="6"/>
  <c r="S2306" i="6" s="1"/>
  <c r="AC2305" i="6"/>
  <c r="AD2305" i="6"/>
  <c r="AA2305" i="6"/>
  <c r="Z2305" i="6"/>
  <c r="Y2305" i="6"/>
  <c r="X2305" i="6"/>
  <c r="W2305" i="6"/>
  <c r="T2305" i="6"/>
  <c r="U2305" i="6"/>
  <c r="S2305" i="6"/>
  <c r="R2305" i="6"/>
  <c r="AC2304" i="6"/>
  <c r="AD2304" i="6"/>
  <c r="AA2304" i="6"/>
  <c r="Z2304" i="6"/>
  <c r="Y2304" i="6"/>
  <c r="X2304" i="6"/>
  <c r="W2304" i="6"/>
  <c r="T2304" i="6"/>
  <c r="U2304" i="6"/>
  <c r="R2304" i="6"/>
  <c r="S2304" i="6" s="1"/>
  <c r="AC2303" i="6"/>
  <c r="AD2303" i="6"/>
  <c r="AA2303" i="6"/>
  <c r="Z2303" i="6"/>
  <c r="Y2303" i="6"/>
  <c r="X2303" i="6"/>
  <c r="W2303" i="6"/>
  <c r="T2303" i="6"/>
  <c r="U2303" i="6"/>
  <c r="S2303" i="6"/>
  <c r="R2303" i="6"/>
  <c r="AC2302" i="6"/>
  <c r="AD2302" i="6"/>
  <c r="AA2302" i="6"/>
  <c r="Z2302" i="6"/>
  <c r="Y2302" i="6"/>
  <c r="X2302" i="6"/>
  <c r="W2302" i="6"/>
  <c r="T2302" i="6"/>
  <c r="U2302" i="6"/>
  <c r="R2302" i="6"/>
  <c r="S2302" i="6" s="1"/>
  <c r="AC2301" i="6"/>
  <c r="AD2301" i="6"/>
  <c r="AA2301" i="6"/>
  <c r="Z2301" i="6"/>
  <c r="Y2301" i="6"/>
  <c r="X2301" i="6"/>
  <c r="W2301" i="6"/>
  <c r="T2301" i="6"/>
  <c r="U2301" i="6"/>
  <c r="S2301" i="6"/>
  <c r="R2301" i="6"/>
  <c r="AC2300" i="6"/>
  <c r="AD2300" i="6"/>
  <c r="AA2300" i="6"/>
  <c r="Z2300" i="6"/>
  <c r="Y2300" i="6"/>
  <c r="X2300" i="6"/>
  <c r="W2300" i="6"/>
  <c r="T2300" i="6"/>
  <c r="U2300" i="6"/>
  <c r="R2300" i="6"/>
  <c r="S2300" i="6" s="1"/>
  <c r="AC2299" i="6"/>
  <c r="AD2299" i="6"/>
  <c r="AA2299" i="6"/>
  <c r="Z2299" i="6"/>
  <c r="Y2299" i="6"/>
  <c r="X2299" i="6"/>
  <c r="W2299" i="6"/>
  <c r="T2299" i="6"/>
  <c r="U2299" i="6"/>
  <c r="S2299" i="6"/>
  <c r="R2299" i="6"/>
  <c r="AC2298" i="6"/>
  <c r="AD2298" i="6"/>
  <c r="AA2298" i="6"/>
  <c r="Z2298" i="6"/>
  <c r="Y2298" i="6"/>
  <c r="X2298" i="6"/>
  <c r="W2298" i="6"/>
  <c r="T2298" i="6"/>
  <c r="U2298" i="6"/>
  <c r="R2298" i="6"/>
  <c r="S2298" i="6" s="1"/>
  <c r="AC2297" i="6"/>
  <c r="AD2297" i="6"/>
  <c r="AA2297" i="6"/>
  <c r="Z2297" i="6"/>
  <c r="Y2297" i="6"/>
  <c r="X2297" i="6"/>
  <c r="W2297" i="6"/>
  <c r="T2297" i="6"/>
  <c r="U2297" i="6"/>
  <c r="S2297" i="6"/>
  <c r="R2297" i="6"/>
  <c r="AC2296" i="6"/>
  <c r="AD2296" i="6"/>
  <c r="AA2296" i="6"/>
  <c r="Z2296" i="6"/>
  <c r="Y2296" i="6"/>
  <c r="X2296" i="6"/>
  <c r="W2296" i="6"/>
  <c r="T2296" i="6"/>
  <c r="U2296" i="6"/>
  <c r="R2296" i="6"/>
  <c r="S2296" i="6" s="1"/>
  <c r="AC2295" i="6"/>
  <c r="AD2295" i="6"/>
  <c r="AA2295" i="6"/>
  <c r="Z2295" i="6"/>
  <c r="Y2295" i="6"/>
  <c r="X2295" i="6"/>
  <c r="W2295" i="6"/>
  <c r="T2295" i="6"/>
  <c r="U2295" i="6"/>
  <c r="S2295" i="6"/>
  <c r="R2295" i="6"/>
  <c r="AC2294" i="6"/>
  <c r="AD2294" i="6"/>
  <c r="AA2294" i="6"/>
  <c r="Z2294" i="6"/>
  <c r="Y2294" i="6"/>
  <c r="X2294" i="6"/>
  <c r="W2294" i="6"/>
  <c r="T2294" i="6"/>
  <c r="U2294" i="6"/>
  <c r="R2294" i="6"/>
  <c r="S2294" i="6" s="1"/>
  <c r="AC2293" i="6"/>
  <c r="AD2293" i="6"/>
  <c r="AA2293" i="6"/>
  <c r="Z2293" i="6"/>
  <c r="Y2293" i="6"/>
  <c r="X2293" i="6"/>
  <c r="W2293" i="6"/>
  <c r="T2293" i="6"/>
  <c r="U2293" i="6"/>
  <c r="S2293" i="6"/>
  <c r="R2293" i="6"/>
  <c r="AC2292" i="6"/>
  <c r="AD2292" i="6"/>
  <c r="AA2292" i="6"/>
  <c r="Z2292" i="6"/>
  <c r="Y2292" i="6"/>
  <c r="X2292" i="6"/>
  <c r="W2292" i="6"/>
  <c r="T2292" i="6"/>
  <c r="U2292" i="6"/>
  <c r="R2292" i="6"/>
  <c r="S2292" i="6" s="1"/>
  <c r="AC2291" i="6"/>
  <c r="AD2291" i="6"/>
  <c r="AA2291" i="6"/>
  <c r="Z2291" i="6"/>
  <c r="Y2291" i="6"/>
  <c r="X2291" i="6"/>
  <c r="W2291" i="6"/>
  <c r="T2291" i="6"/>
  <c r="U2291" i="6"/>
  <c r="S2291" i="6"/>
  <c r="R2291" i="6"/>
  <c r="AC2290" i="6"/>
  <c r="AD2290" i="6"/>
  <c r="AA2290" i="6"/>
  <c r="Z2290" i="6"/>
  <c r="Y2290" i="6"/>
  <c r="X2290" i="6"/>
  <c r="W2290" i="6"/>
  <c r="T2290" i="6"/>
  <c r="U2290" i="6"/>
  <c r="R2290" i="6"/>
  <c r="S2290" i="6" s="1"/>
  <c r="AC2289" i="6"/>
  <c r="AD2289" i="6"/>
  <c r="AA2289" i="6"/>
  <c r="Z2289" i="6"/>
  <c r="Y2289" i="6"/>
  <c r="X2289" i="6"/>
  <c r="W2289" i="6"/>
  <c r="T2289" i="6"/>
  <c r="U2289" i="6"/>
  <c r="S2289" i="6"/>
  <c r="R2289" i="6"/>
  <c r="AC2288" i="6"/>
  <c r="AD2288" i="6"/>
  <c r="AA2288" i="6"/>
  <c r="Z2288" i="6"/>
  <c r="Y2288" i="6"/>
  <c r="X2288" i="6"/>
  <c r="W2288" i="6"/>
  <c r="T2288" i="6"/>
  <c r="U2288" i="6"/>
  <c r="R2288" i="6"/>
  <c r="S2288" i="6" s="1"/>
  <c r="AC2287" i="6"/>
  <c r="AD2287" i="6"/>
  <c r="AA2287" i="6"/>
  <c r="Z2287" i="6"/>
  <c r="Y2287" i="6"/>
  <c r="X2287" i="6"/>
  <c r="W2287" i="6"/>
  <c r="T2287" i="6"/>
  <c r="U2287" i="6"/>
  <c r="S2287" i="6"/>
  <c r="R2287" i="6"/>
  <c r="AC2286" i="6"/>
  <c r="AD2286" i="6"/>
  <c r="AA2286" i="6"/>
  <c r="Z2286" i="6"/>
  <c r="Y2286" i="6"/>
  <c r="X2286" i="6"/>
  <c r="W2286" i="6"/>
  <c r="T2286" i="6"/>
  <c r="U2286" i="6"/>
  <c r="R2286" i="6"/>
  <c r="S2286" i="6" s="1"/>
  <c r="AC2285" i="6"/>
  <c r="AD2285" i="6"/>
  <c r="AA2285" i="6"/>
  <c r="Z2285" i="6"/>
  <c r="Y2285" i="6"/>
  <c r="X2285" i="6"/>
  <c r="W2285" i="6"/>
  <c r="T2285" i="6"/>
  <c r="U2285" i="6"/>
  <c r="S2285" i="6"/>
  <c r="R2285" i="6"/>
  <c r="AC2284" i="6"/>
  <c r="AD2284" i="6"/>
  <c r="AA2284" i="6"/>
  <c r="Z2284" i="6"/>
  <c r="Y2284" i="6"/>
  <c r="X2284" i="6"/>
  <c r="W2284" i="6"/>
  <c r="T2284" i="6"/>
  <c r="U2284" i="6"/>
  <c r="R2284" i="6"/>
  <c r="S2284" i="6" s="1"/>
  <c r="AC2283" i="6"/>
  <c r="AD2283" i="6"/>
  <c r="AA2283" i="6"/>
  <c r="Z2283" i="6"/>
  <c r="Y2283" i="6"/>
  <c r="X2283" i="6"/>
  <c r="W2283" i="6"/>
  <c r="T2283" i="6"/>
  <c r="U2283" i="6"/>
  <c r="S2283" i="6"/>
  <c r="R2283" i="6"/>
  <c r="AC2282" i="6"/>
  <c r="AD2282" i="6"/>
  <c r="AA2282" i="6"/>
  <c r="Z2282" i="6"/>
  <c r="Y2282" i="6"/>
  <c r="X2282" i="6"/>
  <c r="W2282" i="6"/>
  <c r="T2282" i="6"/>
  <c r="U2282" i="6"/>
  <c r="R2282" i="6"/>
  <c r="S2282" i="6" s="1"/>
  <c r="AC2281" i="6"/>
  <c r="AD2281" i="6"/>
  <c r="AA2281" i="6"/>
  <c r="Z2281" i="6"/>
  <c r="Y2281" i="6"/>
  <c r="X2281" i="6"/>
  <c r="W2281" i="6"/>
  <c r="T2281" i="6"/>
  <c r="U2281" i="6"/>
  <c r="S2281" i="6"/>
  <c r="R2281" i="6"/>
  <c r="AC2280" i="6"/>
  <c r="AD2280" i="6"/>
  <c r="AA2280" i="6"/>
  <c r="Z2280" i="6"/>
  <c r="Y2280" i="6"/>
  <c r="X2280" i="6"/>
  <c r="W2280" i="6"/>
  <c r="T2280" i="6"/>
  <c r="U2280" i="6"/>
  <c r="R2280" i="6"/>
  <c r="S2280" i="6" s="1"/>
  <c r="AC2279" i="6"/>
  <c r="AD2279" i="6"/>
  <c r="AA2279" i="6"/>
  <c r="Z2279" i="6"/>
  <c r="Y2279" i="6"/>
  <c r="X2279" i="6"/>
  <c r="W2279" i="6"/>
  <c r="T2279" i="6"/>
  <c r="U2279" i="6"/>
  <c r="S2279" i="6"/>
  <c r="R2279" i="6"/>
  <c r="AC2278" i="6"/>
  <c r="AD2278" i="6"/>
  <c r="AA2278" i="6"/>
  <c r="Z2278" i="6"/>
  <c r="Y2278" i="6"/>
  <c r="X2278" i="6"/>
  <c r="W2278" i="6"/>
  <c r="T2278" i="6"/>
  <c r="U2278" i="6"/>
  <c r="R2278" i="6"/>
  <c r="S2278" i="6" s="1"/>
  <c r="AC2277" i="6"/>
  <c r="AD2277" i="6"/>
  <c r="AA2277" i="6"/>
  <c r="Z2277" i="6"/>
  <c r="Y2277" i="6"/>
  <c r="X2277" i="6"/>
  <c r="W2277" i="6"/>
  <c r="T2277" i="6"/>
  <c r="U2277" i="6"/>
  <c r="S2277" i="6"/>
  <c r="R2277" i="6"/>
  <c r="AC2276" i="6"/>
  <c r="AD2276" i="6"/>
  <c r="AA2276" i="6"/>
  <c r="Z2276" i="6"/>
  <c r="Y2276" i="6"/>
  <c r="X2276" i="6"/>
  <c r="W2276" i="6"/>
  <c r="T2276" i="6"/>
  <c r="U2276" i="6"/>
  <c r="R2276" i="6"/>
  <c r="S2276" i="6" s="1"/>
  <c r="AC2275" i="6"/>
  <c r="AD2275" i="6"/>
  <c r="AA2275" i="6"/>
  <c r="Z2275" i="6"/>
  <c r="Y2275" i="6"/>
  <c r="X2275" i="6"/>
  <c r="W2275" i="6"/>
  <c r="T2275" i="6"/>
  <c r="U2275" i="6"/>
  <c r="S2275" i="6"/>
  <c r="R2275" i="6"/>
  <c r="AC2274" i="6"/>
  <c r="AD2274" i="6"/>
  <c r="AA2274" i="6"/>
  <c r="Z2274" i="6"/>
  <c r="Y2274" i="6"/>
  <c r="X2274" i="6"/>
  <c r="W2274" i="6"/>
  <c r="T2274" i="6"/>
  <c r="U2274" i="6"/>
  <c r="R2274" i="6"/>
  <c r="S2274" i="6" s="1"/>
  <c r="AC2273" i="6"/>
  <c r="AD2273" i="6"/>
  <c r="AB2273" i="6"/>
  <c r="AA2273" i="6"/>
  <c r="Z2273" i="6"/>
  <c r="Y2273" i="6"/>
  <c r="X2273" i="6"/>
  <c r="W2273" i="6"/>
  <c r="T2273" i="6"/>
  <c r="U2273" i="6"/>
  <c r="S2273" i="6"/>
  <c r="R2273" i="6"/>
  <c r="AC2272" i="6"/>
  <c r="AD2272" i="6"/>
  <c r="AB2272" i="6"/>
  <c r="AA2272" i="6"/>
  <c r="Z2272" i="6"/>
  <c r="Y2272" i="6"/>
  <c r="X2272" i="6"/>
  <c r="W2272" i="6"/>
  <c r="T2272" i="6"/>
  <c r="U2272" i="6"/>
  <c r="R2272" i="6"/>
  <c r="S2272" i="6" s="1"/>
  <c r="AC2271" i="6"/>
  <c r="AD2271" i="6"/>
  <c r="AB2271" i="6"/>
  <c r="AA2271" i="6"/>
  <c r="Z2271" i="6"/>
  <c r="Y2271" i="6"/>
  <c r="X2271" i="6"/>
  <c r="W2271" i="6"/>
  <c r="T2271" i="6"/>
  <c r="U2271" i="6"/>
  <c r="S2271" i="6"/>
  <c r="R2271" i="6"/>
  <c r="AC2270" i="6"/>
  <c r="AD2270" i="6"/>
  <c r="AB2270" i="6"/>
  <c r="AA2270" i="6"/>
  <c r="Z2270" i="6"/>
  <c r="Y2270" i="6"/>
  <c r="X2270" i="6"/>
  <c r="W2270" i="6"/>
  <c r="T2270" i="6"/>
  <c r="U2270" i="6"/>
  <c r="R2270" i="6"/>
  <c r="S2270" i="6" s="1"/>
  <c r="AC2269" i="6"/>
  <c r="AD2269" i="6"/>
  <c r="AB2269" i="6"/>
  <c r="AA2269" i="6"/>
  <c r="Z2269" i="6"/>
  <c r="Y2269" i="6"/>
  <c r="X2269" i="6"/>
  <c r="W2269" i="6"/>
  <c r="T2269" i="6"/>
  <c r="U2269" i="6"/>
  <c r="S2269" i="6"/>
  <c r="R2269" i="6"/>
  <c r="AC2268" i="6"/>
  <c r="AD2268" i="6"/>
  <c r="AB2268" i="6"/>
  <c r="AA2268" i="6"/>
  <c r="Z2268" i="6"/>
  <c r="Y2268" i="6"/>
  <c r="X2268" i="6"/>
  <c r="W2268" i="6"/>
  <c r="T2268" i="6"/>
  <c r="U2268" i="6"/>
  <c r="R2268" i="6"/>
  <c r="S2268" i="6" s="1"/>
  <c r="AC2267" i="6"/>
  <c r="AD2267" i="6"/>
  <c r="AB2267" i="6"/>
  <c r="AA2267" i="6"/>
  <c r="Z2267" i="6"/>
  <c r="Y2267" i="6"/>
  <c r="X2267" i="6"/>
  <c r="W2267" i="6"/>
  <c r="T2267" i="6"/>
  <c r="U2267" i="6"/>
  <c r="S2267" i="6"/>
  <c r="R2267" i="6"/>
  <c r="AC2266" i="6"/>
  <c r="AD2266" i="6"/>
  <c r="AB2266" i="6"/>
  <c r="AA2266" i="6"/>
  <c r="Z2266" i="6"/>
  <c r="Y2266" i="6"/>
  <c r="X2266" i="6"/>
  <c r="W2266" i="6"/>
  <c r="T2266" i="6"/>
  <c r="U2266" i="6"/>
  <c r="R2266" i="6"/>
  <c r="S2266" i="6" s="1"/>
  <c r="AC2265" i="6"/>
  <c r="AD2265" i="6"/>
  <c r="AB2265" i="6"/>
  <c r="AA2265" i="6"/>
  <c r="Z2265" i="6"/>
  <c r="Y2265" i="6"/>
  <c r="X2265" i="6"/>
  <c r="W2265" i="6"/>
  <c r="T2265" i="6"/>
  <c r="U2265" i="6"/>
  <c r="S2265" i="6"/>
  <c r="R2265" i="6"/>
  <c r="AC2264" i="6"/>
  <c r="AD2264" i="6"/>
  <c r="AB2264" i="6"/>
  <c r="AA2264" i="6"/>
  <c r="Z2264" i="6"/>
  <c r="Y2264" i="6"/>
  <c r="X2264" i="6"/>
  <c r="W2264" i="6"/>
  <c r="T2264" i="6"/>
  <c r="U2264" i="6"/>
  <c r="R2264" i="6"/>
  <c r="S2264" i="6" s="1"/>
  <c r="AC2263" i="6"/>
  <c r="AD2263" i="6"/>
  <c r="AB2263" i="6"/>
  <c r="AA2263" i="6"/>
  <c r="Z2263" i="6"/>
  <c r="Y2263" i="6"/>
  <c r="X2263" i="6"/>
  <c r="W2263" i="6"/>
  <c r="T2263" i="6"/>
  <c r="U2263" i="6"/>
  <c r="S2263" i="6"/>
  <c r="R2263" i="6"/>
  <c r="AC2262" i="6"/>
  <c r="AD2262" i="6"/>
  <c r="AB2262" i="6"/>
  <c r="AA2262" i="6"/>
  <c r="Z2262" i="6"/>
  <c r="Y2262" i="6"/>
  <c r="X2262" i="6"/>
  <c r="W2262" i="6"/>
  <c r="T2262" i="6"/>
  <c r="U2262" i="6"/>
  <c r="R2262" i="6"/>
  <c r="S2262" i="6" s="1"/>
  <c r="AC2261" i="6"/>
  <c r="AD2261" i="6"/>
  <c r="AB2261" i="6"/>
  <c r="AA2261" i="6"/>
  <c r="Z2261" i="6"/>
  <c r="Y2261" i="6"/>
  <c r="X2261" i="6"/>
  <c r="W2261" i="6"/>
  <c r="T2261" i="6"/>
  <c r="U2261" i="6"/>
  <c r="S2261" i="6"/>
  <c r="R2261" i="6"/>
  <c r="AC2260" i="6"/>
  <c r="AD2260" i="6"/>
  <c r="AB2260" i="6"/>
  <c r="AA2260" i="6"/>
  <c r="Z2260" i="6"/>
  <c r="Y2260" i="6"/>
  <c r="X2260" i="6"/>
  <c r="W2260" i="6"/>
  <c r="T2260" i="6"/>
  <c r="U2260" i="6"/>
  <c r="R2260" i="6"/>
  <c r="S2260" i="6" s="1"/>
  <c r="AC2259" i="6"/>
  <c r="AD2259" i="6"/>
  <c r="AB2259" i="6"/>
  <c r="AA2259" i="6"/>
  <c r="Z2259" i="6"/>
  <c r="Y2259" i="6"/>
  <c r="X2259" i="6"/>
  <c r="W2259" i="6"/>
  <c r="T2259" i="6"/>
  <c r="U2259" i="6"/>
  <c r="S2259" i="6"/>
  <c r="R2259" i="6"/>
  <c r="AC2258" i="6"/>
  <c r="AD2258" i="6"/>
  <c r="AB2258" i="6"/>
  <c r="AA2258" i="6"/>
  <c r="Z2258" i="6"/>
  <c r="Y2258" i="6"/>
  <c r="X2258" i="6"/>
  <c r="W2258" i="6"/>
  <c r="T2258" i="6"/>
  <c r="U2258" i="6"/>
  <c r="R2258" i="6"/>
  <c r="S2258" i="6" s="1"/>
  <c r="AC2257" i="6"/>
  <c r="AD2257" i="6"/>
  <c r="AB2257" i="6"/>
  <c r="AA2257" i="6"/>
  <c r="Z2257" i="6"/>
  <c r="Y2257" i="6"/>
  <c r="X2257" i="6"/>
  <c r="W2257" i="6"/>
  <c r="T2257" i="6"/>
  <c r="U2257" i="6"/>
  <c r="S2257" i="6"/>
  <c r="R2257" i="6"/>
  <c r="AC2256" i="6"/>
  <c r="AD2256" i="6"/>
  <c r="AB2256" i="6"/>
  <c r="AA2256" i="6"/>
  <c r="Z2256" i="6"/>
  <c r="Y2256" i="6"/>
  <c r="X2256" i="6"/>
  <c r="W2256" i="6"/>
  <c r="T2256" i="6"/>
  <c r="U2256" i="6"/>
  <c r="R2256" i="6"/>
  <c r="S2256" i="6" s="1"/>
  <c r="AC2255" i="6"/>
  <c r="AD2255" i="6"/>
  <c r="AB2255" i="6"/>
  <c r="AA2255" i="6"/>
  <c r="Z2255" i="6"/>
  <c r="Y2255" i="6"/>
  <c r="X2255" i="6"/>
  <c r="W2255" i="6"/>
  <c r="T2255" i="6"/>
  <c r="U2255" i="6"/>
  <c r="S2255" i="6"/>
  <c r="R2255" i="6"/>
  <c r="AC2254" i="6"/>
  <c r="AD2254" i="6"/>
  <c r="AB2254" i="6"/>
  <c r="AA2254" i="6"/>
  <c r="Z2254" i="6"/>
  <c r="Y2254" i="6"/>
  <c r="X2254" i="6"/>
  <c r="W2254" i="6"/>
  <c r="T2254" i="6"/>
  <c r="U2254" i="6"/>
  <c r="R2254" i="6"/>
  <c r="S2254" i="6" s="1"/>
  <c r="AC2253" i="6"/>
  <c r="AD2253" i="6"/>
  <c r="AB2253" i="6"/>
  <c r="AA2253" i="6"/>
  <c r="Z2253" i="6"/>
  <c r="Y2253" i="6"/>
  <c r="X2253" i="6"/>
  <c r="W2253" i="6"/>
  <c r="T2253" i="6"/>
  <c r="U2253" i="6"/>
  <c r="S2253" i="6"/>
  <c r="R2253" i="6"/>
  <c r="AC2252" i="6"/>
  <c r="AD2252" i="6"/>
  <c r="AB2252" i="6"/>
  <c r="AA2252" i="6"/>
  <c r="Z2252" i="6"/>
  <c r="Y2252" i="6"/>
  <c r="X2252" i="6"/>
  <c r="W2252" i="6"/>
  <c r="T2252" i="6"/>
  <c r="U2252" i="6"/>
  <c r="R2252" i="6"/>
  <c r="S2252" i="6" s="1"/>
  <c r="AC2251" i="6"/>
  <c r="AD2251" i="6"/>
  <c r="AB2251" i="6"/>
  <c r="AA2251" i="6"/>
  <c r="Z2251" i="6"/>
  <c r="Y2251" i="6"/>
  <c r="X2251" i="6"/>
  <c r="W2251" i="6"/>
  <c r="T2251" i="6"/>
  <c r="U2251" i="6"/>
  <c r="S2251" i="6"/>
  <c r="R2251" i="6"/>
  <c r="AC2250" i="6"/>
  <c r="AD2250" i="6"/>
  <c r="AB2250" i="6"/>
  <c r="AA2250" i="6"/>
  <c r="Z2250" i="6"/>
  <c r="Y2250" i="6"/>
  <c r="X2250" i="6"/>
  <c r="W2250" i="6"/>
  <c r="T2250" i="6"/>
  <c r="U2250" i="6"/>
  <c r="R2250" i="6"/>
  <c r="S2250" i="6" s="1"/>
  <c r="AC2249" i="6"/>
  <c r="AD2249" i="6"/>
  <c r="AB2249" i="6"/>
  <c r="AA2249" i="6"/>
  <c r="Z2249" i="6"/>
  <c r="Y2249" i="6"/>
  <c r="X2249" i="6"/>
  <c r="W2249" i="6"/>
  <c r="T2249" i="6"/>
  <c r="U2249" i="6"/>
  <c r="S2249" i="6"/>
  <c r="R2249" i="6"/>
  <c r="AC2248" i="6"/>
  <c r="AD2248" i="6"/>
  <c r="AB2248" i="6"/>
  <c r="AA2248" i="6"/>
  <c r="Z2248" i="6"/>
  <c r="Y2248" i="6"/>
  <c r="X2248" i="6"/>
  <c r="W2248" i="6"/>
  <c r="T2248" i="6"/>
  <c r="U2248" i="6"/>
  <c r="R2248" i="6"/>
  <c r="S2248" i="6" s="1"/>
  <c r="AC2247" i="6"/>
  <c r="AD2247" i="6"/>
  <c r="AB2247" i="6"/>
  <c r="AA2247" i="6"/>
  <c r="Z2247" i="6"/>
  <c r="Y2247" i="6"/>
  <c r="X2247" i="6"/>
  <c r="W2247" i="6"/>
  <c r="T2247" i="6"/>
  <c r="U2247" i="6"/>
  <c r="S2247" i="6"/>
  <c r="R2247" i="6"/>
  <c r="AC2246" i="6"/>
  <c r="AD2246" i="6"/>
  <c r="AB2246" i="6"/>
  <c r="AA2246" i="6"/>
  <c r="Z2246" i="6"/>
  <c r="Y2246" i="6"/>
  <c r="X2246" i="6"/>
  <c r="W2246" i="6"/>
  <c r="T2246" i="6"/>
  <c r="U2246" i="6"/>
  <c r="R2246" i="6"/>
  <c r="S2246" i="6" s="1"/>
  <c r="AC2245" i="6"/>
  <c r="AD2245" i="6"/>
  <c r="AB2245" i="6"/>
  <c r="AA2245" i="6"/>
  <c r="Z2245" i="6"/>
  <c r="Y2245" i="6"/>
  <c r="X2245" i="6"/>
  <c r="W2245" i="6"/>
  <c r="T2245" i="6"/>
  <c r="U2245" i="6"/>
  <c r="S2245" i="6"/>
  <c r="R2245" i="6"/>
  <c r="AC2244" i="6"/>
  <c r="AD2244" i="6"/>
  <c r="AB2244" i="6"/>
  <c r="AA2244" i="6"/>
  <c r="Z2244" i="6"/>
  <c r="Y2244" i="6"/>
  <c r="X2244" i="6"/>
  <c r="W2244" i="6"/>
  <c r="T2244" i="6"/>
  <c r="U2244" i="6"/>
  <c r="R2244" i="6"/>
  <c r="S2244" i="6" s="1"/>
  <c r="AC2243" i="6"/>
  <c r="AD2243" i="6"/>
  <c r="AB2243" i="6"/>
  <c r="AA2243" i="6"/>
  <c r="Z2243" i="6"/>
  <c r="Y2243" i="6"/>
  <c r="X2243" i="6"/>
  <c r="W2243" i="6"/>
  <c r="T2243" i="6"/>
  <c r="U2243" i="6"/>
  <c r="S2243" i="6"/>
  <c r="R2243" i="6"/>
  <c r="AC2242" i="6"/>
  <c r="AD2242" i="6"/>
  <c r="AB2242" i="6"/>
  <c r="AA2242" i="6"/>
  <c r="Z2242" i="6"/>
  <c r="Y2242" i="6"/>
  <c r="X2242" i="6"/>
  <c r="W2242" i="6"/>
  <c r="T2242" i="6"/>
  <c r="U2242" i="6"/>
  <c r="R2242" i="6"/>
  <c r="S2242" i="6" s="1"/>
  <c r="AC2241" i="6"/>
  <c r="AD2241" i="6"/>
  <c r="AA2241" i="6"/>
  <c r="Z2241" i="6"/>
  <c r="Y2241" i="6"/>
  <c r="X2241" i="6"/>
  <c r="W2241" i="6"/>
  <c r="T2241" i="6"/>
  <c r="U2241" i="6"/>
  <c r="S2241" i="6"/>
  <c r="R2241" i="6"/>
  <c r="AC2240" i="6"/>
  <c r="AD2240" i="6"/>
  <c r="AA2240" i="6"/>
  <c r="Z2240" i="6"/>
  <c r="Y2240" i="6"/>
  <c r="X2240" i="6"/>
  <c r="W2240" i="6"/>
  <c r="T2240" i="6"/>
  <c r="U2240" i="6"/>
  <c r="R2240" i="6"/>
  <c r="S2240" i="6" s="1"/>
  <c r="AC2239" i="6"/>
  <c r="AD2239" i="6"/>
  <c r="AA2239" i="6"/>
  <c r="Z2239" i="6"/>
  <c r="Y2239" i="6"/>
  <c r="X2239" i="6"/>
  <c r="W2239" i="6"/>
  <c r="T2239" i="6"/>
  <c r="U2239" i="6"/>
  <c r="S2239" i="6"/>
  <c r="R2239" i="6"/>
  <c r="AC2238" i="6"/>
  <c r="AD2238" i="6"/>
  <c r="AA2238" i="6"/>
  <c r="Z2238" i="6"/>
  <c r="Y2238" i="6"/>
  <c r="X2238" i="6"/>
  <c r="W2238" i="6"/>
  <c r="T2238" i="6"/>
  <c r="U2238" i="6"/>
  <c r="R2238" i="6"/>
  <c r="S2238" i="6" s="1"/>
  <c r="AC2237" i="6"/>
  <c r="AD2237" i="6"/>
  <c r="AA2237" i="6"/>
  <c r="Z2237" i="6"/>
  <c r="Y2237" i="6"/>
  <c r="X2237" i="6"/>
  <c r="W2237" i="6"/>
  <c r="T2237" i="6"/>
  <c r="U2237" i="6"/>
  <c r="S2237" i="6"/>
  <c r="R2237" i="6"/>
  <c r="AC2236" i="6"/>
  <c r="AD2236" i="6"/>
  <c r="AA2236" i="6"/>
  <c r="Z2236" i="6"/>
  <c r="Y2236" i="6"/>
  <c r="X2236" i="6"/>
  <c r="W2236" i="6"/>
  <c r="T2236" i="6"/>
  <c r="U2236" i="6"/>
  <c r="R2236" i="6"/>
  <c r="S2236" i="6" s="1"/>
  <c r="AC2235" i="6"/>
  <c r="AD2235" i="6"/>
  <c r="AA2235" i="6"/>
  <c r="Z2235" i="6"/>
  <c r="Y2235" i="6"/>
  <c r="X2235" i="6"/>
  <c r="W2235" i="6"/>
  <c r="T2235" i="6"/>
  <c r="U2235" i="6"/>
  <c r="S2235" i="6"/>
  <c r="R2235" i="6"/>
  <c r="AC2234" i="6"/>
  <c r="AD2234" i="6"/>
  <c r="AA2234" i="6"/>
  <c r="Z2234" i="6"/>
  <c r="Y2234" i="6"/>
  <c r="X2234" i="6"/>
  <c r="W2234" i="6"/>
  <c r="T2234" i="6"/>
  <c r="U2234" i="6"/>
  <c r="R2234" i="6"/>
  <c r="S2234" i="6" s="1"/>
  <c r="AC2233" i="6"/>
  <c r="AD2233" i="6"/>
  <c r="AA2233" i="6"/>
  <c r="Z2233" i="6"/>
  <c r="Y2233" i="6"/>
  <c r="X2233" i="6"/>
  <c r="W2233" i="6"/>
  <c r="T2233" i="6"/>
  <c r="U2233" i="6"/>
  <c r="S2233" i="6"/>
  <c r="R2233" i="6"/>
  <c r="AC2232" i="6"/>
  <c r="AD2232" i="6"/>
  <c r="AA2232" i="6"/>
  <c r="Z2232" i="6"/>
  <c r="Y2232" i="6"/>
  <c r="X2232" i="6"/>
  <c r="W2232" i="6"/>
  <c r="T2232" i="6"/>
  <c r="U2232" i="6"/>
  <c r="R2232" i="6"/>
  <c r="S2232" i="6" s="1"/>
  <c r="AC2231" i="6"/>
  <c r="AD2231" i="6"/>
  <c r="AA2231" i="6"/>
  <c r="Z2231" i="6"/>
  <c r="Y2231" i="6"/>
  <c r="X2231" i="6"/>
  <c r="W2231" i="6"/>
  <c r="T2231" i="6"/>
  <c r="U2231" i="6"/>
  <c r="S2231" i="6"/>
  <c r="R2231" i="6"/>
  <c r="AC2230" i="6"/>
  <c r="AD2230" i="6"/>
  <c r="AA2230" i="6"/>
  <c r="Z2230" i="6"/>
  <c r="Y2230" i="6"/>
  <c r="X2230" i="6"/>
  <c r="W2230" i="6"/>
  <c r="T2230" i="6"/>
  <c r="U2230" i="6"/>
  <c r="R2230" i="6"/>
  <c r="S2230" i="6" s="1"/>
  <c r="AC2229" i="6"/>
  <c r="AD2229" i="6"/>
  <c r="AA2229" i="6"/>
  <c r="Z2229" i="6"/>
  <c r="Y2229" i="6"/>
  <c r="X2229" i="6"/>
  <c r="W2229" i="6"/>
  <c r="T2229" i="6"/>
  <c r="U2229" i="6"/>
  <c r="S2229" i="6"/>
  <c r="R2229" i="6"/>
  <c r="AC2228" i="6"/>
  <c r="AD2228" i="6"/>
  <c r="AA2228" i="6"/>
  <c r="Z2228" i="6"/>
  <c r="Y2228" i="6"/>
  <c r="X2228" i="6"/>
  <c r="W2228" i="6"/>
  <c r="T2228" i="6"/>
  <c r="U2228" i="6"/>
  <c r="R2228" i="6"/>
  <c r="S2228" i="6" s="1"/>
  <c r="AC2227" i="6"/>
  <c r="AD2227" i="6"/>
  <c r="AA2227" i="6"/>
  <c r="Z2227" i="6"/>
  <c r="Y2227" i="6"/>
  <c r="X2227" i="6"/>
  <c r="W2227" i="6"/>
  <c r="T2227" i="6"/>
  <c r="U2227" i="6"/>
  <c r="S2227" i="6"/>
  <c r="R2227" i="6"/>
  <c r="AC2226" i="6"/>
  <c r="AD2226" i="6"/>
  <c r="AA2226" i="6"/>
  <c r="Z2226" i="6"/>
  <c r="Y2226" i="6"/>
  <c r="X2226" i="6"/>
  <c r="W2226" i="6"/>
  <c r="T2226" i="6"/>
  <c r="U2226" i="6"/>
  <c r="R2226" i="6"/>
  <c r="S2226" i="6" s="1"/>
  <c r="AC2225" i="6"/>
  <c r="AD2225" i="6"/>
  <c r="AA2225" i="6"/>
  <c r="Z2225" i="6"/>
  <c r="Y2225" i="6"/>
  <c r="X2225" i="6"/>
  <c r="W2225" i="6"/>
  <c r="T2225" i="6"/>
  <c r="U2225" i="6"/>
  <c r="S2225" i="6"/>
  <c r="R2225" i="6"/>
  <c r="AC2224" i="6"/>
  <c r="AD2224" i="6"/>
  <c r="AA2224" i="6"/>
  <c r="Z2224" i="6"/>
  <c r="Y2224" i="6"/>
  <c r="X2224" i="6"/>
  <c r="W2224" i="6"/>
  <c r="T2224" i="6"/>
  <c r="U2224" i="6"/>
  <c r="R2224" i="6"/>
  <c r="S2224" i="6" s="1"/>
  <c r="AC2223" i="6"/>
  <c r="AD2223" i="6"/>
  <c r="AA2223" i="6"/>
  <c r="Z2223" i="6"/>
  <c r="Y2223" i="6"/>
  <c r="X2223" i="6"/>
  <c r="W2223" i="6"/>
  <c r="T2223" i="6"/>
  <c r="U2223" i="6"/>
  <c r="S2223" i="6"/>
  <c r="R2223" i="6"/>
  <c r="AC2222" i="6"/>
  <c r="AD2222" i="6"/>
  <c r="AA2222" i="6"/>
  <c r="Z2222" i="6"/>
  <c r="Y2222" i="6"/>
  <c r="X2222" i="6"/>
  <c r="W2222" i="6"/>
  <c r="T2222" i="6"/>
  <c r="U2222" i="6"/>
  <c r="R2222" i="6"/>
  <c r="S2222" i="6" s="1"/>
  <c r="AC2221" i="6"/>
  <c r="AD2221" i="6"/>
  <c r="AA2221" i="6"/>
  <c r="Z2221" i="6"/>
  <c r="Y2221" i="6"/>
  <c r="X2221" i="6"/>
  <c r="W2221" i="6"/>
  <c r="T2221" i="6"/>
  <c r="U2221" i="6"/>
  <c r="S2221" i="6"/>
  <c r="R2221" i="6"/>
  <c r="AC2220" i="6"/>
  <c r="AD2220" i="6"/>
  <c r="AA2220" i="6"/>
  <c r="Z2220" i="6"/>
  <c r="Y2220" i="6"/>
  <c r="X2220" i="6"/>
  <c r="W2220" i="6"/>
  <c r="T2220" i="6"/>
  <c r="U2220" i="6"/>
  <c r="R2220" i="6"/>
  <c r="S2220" i="6" s="1"/>
  <c r="AC2219" i="6"/>
  <c r="AD2219" i="6"/>
  <c r="AA2219" i="6"/>
  <c r="Z2219" i="6"/>
  <c r="Y2219" i="6"/>
  <c r="X2219" i="6"/>
  <c r="W2219" i="6"/>
  <c r="T2219" i="6"/>
  <c r="U2219" i="6"/>
  <c r="S2219" i="6"/>
  <c r="R2219" i="6"/>
  <c r="AC2218" i="6"/>
  <c r="AD2218" i="6"/>
  <c r="AA2218" i="6"/>
  <c r="Z2218" i="6"/>
  <c r="Y2218" i="6"/>
  <c r="X2218" i="6"/>
  <c r="W2218" i="6"/>
  <c r="T2218" i="6"/>
  <c r="U2218" i="6"/>
  <c r="R2218" i="6"/>
  <c r="S2218" i="6" s="1"/>
  <c r="AC2217" i="6"/>
  <c r="AD2217" i="6"/>
  <c r="AA2217" i="6"/>
  <c r="Z2217" i="6"/>
  <c r="Y2217" i="6"/>
  <c r="X2217" i="6"/>
  <c r="W2217" i="6"/>
  <c r="T2217" i="6"/>
  <c r="U2217" i="6"/>
  <c r="S2217" i="6"/>
  <c r="R2217" i="6"/>
  <c r="AC2216" i="6"/>
  <c r="AD2216" i="6"/>
  <c r="AA2216" i="6"/>
  <c r="Z2216" i="6"/>
  <c r="Y2216" i="6"/>
  <c r="X2216" i="6"/>
  <c r="W2216" i="6"/>
  <c r="T2216" i="6"/>
  <c r="U2216" i="6"/>
  <c r="R2216" i="6"/>
  <c r="S2216" i="6" s="1"/>
  <c r="AC2215" i="6"/>
  <c r="AD2215" i="6"/>
  <c r="AA2215" i="6"/>
  <c r="Z2215" i="6"/>
  <c r="Y2215" i="6"/>
  <c r="X2215" i="6"/>
  <c r="W2215" i="6"/>
  <c r="T2215" i="6"/>
  <c r="U2215" i="6"/>
  <c r="S2215" i="6"/>
  <c r="R2215" i="6"/>
  <c r="AC2214" i="6"/>
  <c r="AD2214" i="6"/>
  <c r="AA2214" i="6"/>
  <c r="Z2214" i="6"/>
  <c r="Y2214" i="6"/>
  <c r="X2214" i="6"/>
  <c r="W2214" i="6"/>
  <c r="T2214" i="6"/>
  <c r="U2214" i="6"/>
  <c r="R2214" i="6"/>
  <c r="S2214" i="6" s="1"/>
  <c r="AC2213" i="6"/>
  <c r="AD2213" i="6"/>
  <c r="AA2213" i="6"/>
  <c r="Z2213" i="6"/>
  <c r="Y2213" i="6"/>
  <c r="X2213" i="6"/>
  <c r="W2213" i="6"/>
  <c r="T2213" i="6"/>
  <c r="U2213" i="6"/>
  <c r="S2213" i="6"/>
  <c r="R2213" i="6"/>
  <c r="AC2212" i="6"/>
  <c r="AD2212" i="6"/>
  <c r="AA2212" i="6"/>
  <c r="Z2212" i="6"/>
  <c r="Y2212" i="6"/>
  <c r="X2212" i="6"/>
  <c r="W2212" i="6"/>
  <c r="T2212" i="6"/>
  <c r="U2212" i="6"/>
  <c r="R2212" i="6"/>
  <c r="S2212" i="6" s="1"/>
  <c r="AC2211" i="6"/>
  <c r="AD2211" i="6"/>
  <c r="AA2211" i="6"/>
  <c r="Z2211" i="6"/>
  <c r="Y2211" i="6"/>
  <c r="X2211" i="6"/>
  <c r="W2211" i="6"/>
  <c r="T2211" i="6"/>
  <c r="U2211" i="6"/>
  <c r="S2211" i="6"/>
  <c r="R2211" i="6"/>
  <c r="AC2210" i="6"/>
  <c r="AD2210" i="6"/>
  <c r="AA2210" i="6"/>
  <c r="Z2210" i="6"/>
  <c r="Y2210" i="6"/>
  <c r="X2210" i="6"/>
  <c r="W2210" i="6"/>
  <c r="T2210" i="6"/>
  <c r="U2210" i="6"/>
  <c r="R2210" i="6"/>
  <c r="S2210" i="6" s="1"/>
  <c r="AC2209" i="6"/>
  <c r="AD2209" i="6"/>
  <c r="AB2209" i="6"/>
  <c r="AA2209" i="6"/>
  <c r="Z2209" i="6"/>
  <c r="Y2209" i="6"/>
  <c r="X2209" i="6"/>
  <c r="W2209" i="6"/>
  <c r="T2209" i="6"/>
  <c r="U2209" i="6"/>
  <c r="S2209" i="6"/>
  <c r="R2209" i="6"/>
  <c r="AC2208" i="6"/>
  <c r="AD2208" i="6"/>
  <c r="AB2208" i="6"/>
  <c r="AA2208" i="6"/>
  <c r="Z2208" i="6"/>
  <c r="Y2208" i="6"/>
  <c r="X2208" i="6"/>
  <c r="W2208" i="6"/>
  <c r="T2208" i="6"/>
  <c r="U2208" i="6"/>
  <c r="R2208" i="6"/>
  <c r="S2208" i="6" s="1"/>
  <c r="AC2207" i="6"/>
  <c r="AD2207" i="6"/>
  <c r="AB2207" i="6"/>
  <c r="AA2207" i="6"/>
  <c r="Z2207" i="6"/>
  <c r="Y2207" i="6"/>
  <c r="X2207" i="6"/>
  <c r="W2207" i="6"/>
  <c r="T2207" i="6"/>
  <c r="U2207" i="6"/>
  <c r="S2207" i="6"/>
  <c r="R2207" i="6"/>
  <c r="AC2206" i="6"/>
  <c r="AD2206" i="6"/>
  <c r="AB2206" i="6"/>
  <c r="AA2206" i="6"/>
  <c r="Z2206" i="6"/>
  <c r="Y2206" i="6"/>
  <c r="X2206" i="6"/>
  <c r="W2206" i="6"/>
  <c r="T2206" i="6"/>
  <c r="U2206" i="6"/>
  <c r="R2206" i="6"/>
  <c r="S2206" i="6" s="1"/>
  <c r="AC2205" i="6"/>
  <c r="AD2205" i="6"/>
  <c r="AB2205" i="6"/>
  <c r="AA2205" i="6"/>
  <c r="Z2205" i="6"/>
  <c r="Y2205" i="6"/>
  <c r="X2205" i="6"/>
  <c r="W2205" i="6"/>
  <c r="T2205" i="6"/>
  <c r="U2205" i="6"/>
  <c r="S2205" i="6"/>
  <c r="R2205" i="6"/>
  <c r="AC2204" i="6"/>
  <c r="AD2204" i="6"/>
  <c r="AB2204" i="6"/>
  <c r="AA2204" i="6"/>
  <c r="Z2204" i="6"/>
  <c r="Y2204" i="6"/>
  <c r="X2204" i="6"/>
  <c r="W2204" i="6"/>
  <c r="T2204" i="6"/>
  <c r="U2204" i="6"/>
  <c r="R2204" i="6"/>
  <c r="S2204" i="6" s="1"/>
  <c r="AC2203" i="6"/>
  <c r="AD2203" i="6"/>
  <c r="AB2203" i="6"/>
  <c r="AA2203" i="6"/>
  <c r="Z2203" i="6"/>
  <c r="Y2203" i="6"/>
  <c r="X2203" i="6"/>
  <c r="W2203" i="6"/>
  <c r="T2203" i="6"/>
  <c r="U2203" i="6"/>
  <c r="S2203" i="6"/>
  <c r="R2203" i="6"/>
  <c r="AC2202" i="6"/>
  <c r="AD2202" i="6"/>
  <c r="AB2202" i="6"/>
  <c r="AA2202" i="6"/>
  <c r="Z2202" i="6"/>
  <c r="Y2202" i="6"/>
  <c r="X2202" i="6"/>
  <c r="W2202" i="6"/>
  <c r="T2202" i="6"/>
  <c r="U2202" i="6"/>
  <c r="R2202" i="6"/>
  <c r="S2202" i="6" s="1"/>
  <c r="AC2201" i="6"/>
  <c r="AD2201" i="6"/>
  <c r="AB2201" i="6"/>
  <c r="AA2201" i="6"/>
  <c r="Z2201" i="6"/>
  <c r="Y2201" i="6"/>
  <c r="X2201" i="6"/>
  <c r="W2201" i="6"/>
  <c r="T2201" i="6"/>
  <c r="U2201" i="6"/>
  <c r="S2201" i="6"/>
  <c r="R2201" i="6"/>
  <c r="AC2200" i="6"/>
  <c r="AD2200" i="6"/>
  <c r="AB2200" i="6"/>
  <c r="AA2200" i="6"/>
  <c r="Z2200" i="6"/>
  <c r="Y2200" i="6"/>
  <c r="X2200" i="6"/>
  <c r="W2200" i="6"/>
  <c r="T2200" i="6"/>
  <c r="U2200" i="6"/>
  <c r="R2200" i="6"/>
  <c r="S2200" i="6" s="1"/>
  <c r="AC2199" i="6"/>
  <c r="AD2199" i="6"/>
  <c r="AB2199" i="6"/>
  <c r="AA2199" i="6"/>
  <c r="Z2199" i="6"/>
  <c r="Y2199" i="6"/>
  <c r="X2199" i="6"/>
  <c r="W2199" i="6"/>
  <c r="T2199" i="6"/>
  <c r="U2199" i="6"/>
  <c r="S2199" i="6"/>
  <c r="R2199" i="6"/>
  <c r="AC2198" i="6"/>
  <c r="AD2198" i="6"/>
  <c r="AB2198" i="6"/>
  <c r="AA2198" i="6"/>
  <c r="Z2198" i="6"/>
  <c r="Y2198" i="6"/>
  <c r="X2198" i="6"/>
  <c r="W2198" i="6"/>
  <c r="T2198" i="6"/>
  <c r="U2198" i="6"/>
  <c r="R2198" i="6"/>
  <c r="S2198" i="6" s="1"/>
  <c r="AC2197" i="6"/>
  <c r="AD2197" i="6"/>
  <c r="AB2197" i="6"/>
  <c r="AA2197" i="6"/>
  <c r="Z2197" i="6"/>
  <c r="Y2197" i="6"/>
  <c r="X2197" i="6"/>
  <c r="W2197" i="6"/>
  <c r="T2197" i="6"/>
  <c r="U2197" i="6"/>
  <c r="S2197" i="6"/>
  <c r="R2197" i="6"/>
  <c r="AC2196" i="6"/>
  <c r="AD2196" i="6"/>
  <c r="AB2196" i="6"/>
  <c r="AA2196" i="6"/>
  <c r="Z2196" i="6"/>
  <c r="Y2196" i="6"/>
  <c r="X2196" i="6"/>
  <c r="W2196" i="6"/>
  <c r="T2196" i="6"/>
  <c r="U2196" i="6"/>
  <c r="R2196" i="6"/>
  <c r="S2196" i="6" s="1"/>
  <c r="AC2195" i="6"/>
  <c r="AD2195" i="6"/>
  <c r="AB2195" i="6"/>
  <c r="AA2195" i="6"/>
  <c r="Z2195" i="6"/>
  <c r="Y2195" i="6"/>
  <c r="X2195" i="6"/>
  <c r="W2195" i="6"/>
  <c r="T2195" i="6"/>
  <c r="U2195" i="6"/>
  <c r="S2195" i="6"/>
  <c r="R2195" i="6"/>
  <c r="AC2194" i="6"/>
  <c r="AD2194" i="6"/>
  <c r="AB2194" i="6"/>
  <c r="AA2194" i="6"/>
  <c r="Z2194" i="6"/>
  <c r="Y2194" i="6"/>
  <c r="X2194" i="6"/>
  <c r="W2194" i="6"/>
  <c r="T2194" i="6"/>
  <c r="U2194" i="6"/>
  <c r="R2194" i="6"/>
  <c r="S2194" i="6" s="1"/>
  <c r="AC2193" i="6"/>
  <c r="AD2193" i="6"/>
  <c r="AB2193" i="6"/>
  <c r="AA2193" i="6"/>
  <c r="Z2193" i="6"/>
  <c r="Y2193" i="6"/>
  <c r="X2193" i="6"/>
  <c r="W2193" i="6"/>
  <c r="T2193" i="6"/>
  <c r="U2193" i="6"/>
  <c r="S2193" i="6"/>
  <c r="R2193" i="6"/>
  <c r="AC2192" i="6"/>
  <c r="AD2192" i="6"/>
  <c r="AB2192" i="6"/>
  <c r="AA2192" i="6"/>
  <c r="Z2192" i="6"/>
  <c r="Y2192" i="6"/>
  <c r="X2192" i="6"/>
  <c r="W2192" i="6"/>
  <c r="T2192" i="6"/>
  <c r="U2192" i="6"/>
  <c r="R2192" i="6"/>
  <c r="S2192" i="6" s="1"/>
  <c r="AC2191" i="6"/>
  <c r="AD2191" i="6"/>
  <c r="AB2191" i="6"/>
  <c r="AA2191" i="6"/>
  <c r="Z2191" i="6"/>
  <c r="Y2191" i="6"/>
  <c r="X2191" i="6"/>
  <c r="W2191" i="6"/>
  <c r="T2191" i="6"/>
  <c r="U2191" i="6"/>
  <c r="S2191" i="6"/>
  <c r="R2191" i="6"/>
  <c r="AC2190" i="6"/>
  <c r="AD2190" i="6"/>
  <c r="AB2190" i="6"/>
  <c r="AA2190" i="6"/>
  <c r="Z2190" i="6"/>
  <c r="Y2190" i="6"/>
  <c r="X2190" i="6"/>
  <c r="W2190" i="6"/>
  <c r="T2190" i="6"/>
  <c r="U2190" i="6"/>
  <c r="R2190" i="6"/>
  <c r="S2190" i="6" s="1"/>
  <c r="AC2189" i="6"/>
  <c r="AD2189" i="6"/>
  <c r="AB2189" i="6"/>
  <c r="AA2189" i="6"/>
  <c r="Z2189" i="6"/>
  <c r="Y2189" i="6"/>
  <c r="X2189" i="6"/>
  <c r="W2189" i="6"/>
  <c r="T2189" i="6"/>
  <c r="U2189" i="6"/>
  <c r="S2189" i="6"/>
  <c r="R2189" i="6"/>
  <c r="AC2188" i="6"/>
  <c r="AD2188" i="6"/>
  <c r="AB2188" i="6"/>
  <c r="AA2188" i="6"/>
  <c r="Z2188" i="6"/>
  <c r="Y2188" i="6"/>
  <c r="X2188" i="6"/>
  <c r="W2188" i="6"/>
  <c r="T2188" i="6"/>
  <c r="U2188" i="6"/>
  <c r="R2188" i="6"/>
  <c r="S2188" i="6" s="1"/>
  <c r="AC2187" i="6"/>
  <c r="AD2187" i="6"/>
  <c r="AB2187" i="6"/>
  <c r="AA2187" i="6"/>
  <c r="Z2187" i="6"/>
  <c r="Y2187" i="6"/>
  <c r="X2187" i="6"/>
  <c r="W2187" i="6"/>
  <c r="T2187" i="6"/>
  <c r="U2187" i="6"/>
  <c r="S2187" i="6"/>
  <c r="R2187" i="6"/>
  <c r="AC2186" i="6"/>
  <c r="AD2186" i="6" s="1"/>
  <c r="AB2186" i="6"/>
  <c r="AA2186" i="6"/>
  <c r="Z2186" i="6"/>
  <c r="Y2186" i="6"/>
  <c r="X2186" i="6"/>
  <c r="W2186" i="6"/>
  <c r="T2186" i="6"/>
  <c r="U2186" i="6" s="1"/>
  <c r="R2186" i="6"/>
  <c r="S2186" i="6" s="1"/>
  <c r="AC2185" i="6"/>
  <c r="AD2185" i="6" s="1"/>
  <c r="AB2185" i="6"/>
  <c r="AA2185" i="6"/>
  <c r="Z2185" i="6"/>
  <c r="Y2185" i="6"/>
  <c r="X2185" i="6"/>
  <c r="W2185" i="6"/>
  <c r="T2185" i="6"/>
  <c r="U2185" i="6" s="1"/>
  <c r="S2185" i="6"/>
  <c r="R2185" i="6"/>
  <c r="AC2184" i="6"/>
  <c r="AD2184" i="6" s="1"/>
  <c r="AB2184" i="6"/>
  <c r="AA2184" i="6"/>
  <c r="Z2184" i="6"/>
  <c r="Y2184" i="6"/>
  <c r="X2184" i="6"/>
  <c r="W2184" i="6"/>
  <c r="T2184" i="6"/>
  <c r="U2184" i="6" s="1"/>
  <c r="R2184" i="6"/>
  <c r="S2184" i="6" s="1"/>
  <c r="AC2183" i="6"/>
  <c r="AD2183" i="6" s="1"/>
  <c r="AB2183" i="6"/>
  <c r="AA2183" i="6"/>
  <c r="Z2183" i="6"/>
  <c r="Y2183" i="6"/>
  <c r="X2183" i="6"/>
  <c r="W2183" i="6"/>
  <c r="T2183" i="6"/>
  <c r="U2183" i="6" s="1"/>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S2181" i="6"/>
  <c r="R2181" i="6"/>
  <c r="AC2180" i="6"/>
  <c r="AD2180" i="6" s="1"/>
  <c r="AB2180" i="6"/>
  <c r="AA2180" i="6"/>
  <c r="Z2180" i="6"/>
  <c r="Y2180" i="6"/>
  <c r="X2180" i="6"/>
  <c r="W2180" i="6"/>
  <c r="T2180" i="6"/>
  <c r="U2180" i="6" s="1"/>
  <c r="R2180" i="6"/>
  <c r="S2180" i="6" s="1"/>
  <c r="AC2179" i="6"/>
  <c r="AD2179" i="6" s="1"/>
  <c r="AB2179" i="6"/>
  <c r="AA2179" i="6"/>
  <c r="Z2179" i="6"/>
  <c r="Y2179" i="6"/>
  <c r="X2179" i="6"/>
  <c r="W2179" i="6"/>
  <c r="T2179" i="6"/>
  <c r="U2179" i="6" s="1"/>
  <c r="S2179" i="6"/>
  <c r="R2179" i="6"/>
  <c r="AC2178" i="6"/>
  <c r="AD2178" i="6" s="1"/>
  <c r="AB2178" i="6"/>
  <c r="AA2178" i="6"/>
  <c r="Z2178" i="6"/>
  <c r="Y2178" i="6"/>
  <c r="X2178" i="6"/>
  <c r="W2178" i="6"/>
  <c r="T2178" i="6"/>
  <c r="U2178" i="6" s="1"/>
  <c r="R2178" i="6"/>
  <c r="S2178" i="6" s="1"/>
  <c r="AC2177" i="6"/>
  <c r="AD2177" i="6" s="1"/>
  <c r="AA2177" i="6"/>
  <c r="Z2177" i="6"/>
  <c r="Y2177" i="6"/>
  <c r="X2177" i="6"/>
  <c r="W2177" i="6"/>
  <c r="T2177" i="6"/>
  <c r="U2177" i="6" s="1"/>
  <c r="S2177" i="6"/>
  <c r="R2177" i="6"/>
  <c r="AC2176" i="6"/>
  <c r="AD2176" i="6" s="1"/>
  <c r="AA2176" i="6"/>
  <c r="Z2176" i="6"/>
  <c r="Y2176" i="6"/>
  <c r="X2176" i="6"/>
  <c r="W2176" i="6"/>
  <c r="T2176" i="6"/>
  <c r="U2176" i="6" s="1"/>
  <c r="R2176" i="6"/>
  <c r="S2176" i="6" s="1"/>
  <c r="AC2175" i="6"/>
  <c r="AD2175" i="6" s="1"/>
  <c r="AA2175" i="6"/>
  <c r="Z2175" i="6"/>
  <c r="Y2175" i="6"/>
  <c r="X2175" i="6"/>
  <c r="W2175" i="6"/>
  <c r="T2175" i="6"/>
  <c r="U2175" i="6" s="1"/>
  <c r="S2175" i="6"/>
  <c r="R2175" i="6"/>
  <c r="AC2174" i="6"/>
  <c r="AD2174" i="6" s="1"/>
  <c r="AA2174" i="6"/>
  <c r="Z2174" i="6"/>
  <c r="Y2174" i="6"/>
  <c r="X2174" i="6"/>
  <c r="W2174" i="6"/>
  <c r="T2174" i="6"/>
  <c r="U2174" i="6" s="1"/>
  <c r="R2174" i="6"/>
  <c r="S2174" i="6" s="1"/>
  <c r="AC2173" i="6"/>
  <c r="AD2173" i="6" s="1"/>
  <c r="AA2173" i="6"/>
  <c r="Z2173" i="6"/>
  <c r="Y2173" i="6"/>
  <c r="X2173" i="6"/>
  <c r="W2173" i="6"/>
  <c r="T2173" i="6"/>
  <c r="U2173" i="6" s="1"/>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S2171" i="6"/>
  <c r="R2171" i="6"/>
  <c r="AC2170" i="6"/>
  <c r="AD2170" i="6" s="1"/>
  <c r="AA2170" i="6"/>
  <c r="Z2170" i="6"/>
  <c r="Y2170" i="6"/>
  <c r="X2170" i="6"/>
  <c r="W2170" i="6"/>
  <c r="T2170" i="6"/>
  <c r="U2170" i="6" s="1"/>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R2168" i="6"/>
  <c r="S2168" i="6" s="1"/>
  <c r="AC2167" i="6"/>
  <c r="AD2167" i="6" s="1"/>
  <c r="AA2167" i="6"/>
  <c r="Z2167" i="6"/>
  <c r="Y2167" i="6"/>
  <c r="X2167" i="6"/>
  <c r="W2167" i="6"/>
  <c r="T2167" i="6"/>
  <c r="U2167" i="6" s="1"/>
  <c r="S2167" i="6"/>
  <c r="R2167" i="6"/>
  <c r="AC2166" i="6"/>
  <c r="AD2166" i="6" s="1"/>
  <c r="AA2166" i="6"/>
  <c r="Z2166" i="6"/>
  <c r="Y2166" i="6"/>
  <c r="X2166" i="6"/>
  <c r="W2166" i="6"/>
  <c r="T2166" i="6"/>
  <c r="U2166" i="6" s="1"/>
  <c r="R2166" i="6"/>
  <c r="S2166" i="6" s="1"/>
  <c r="AC2165" i="6"/>
  <c r="AD2165" i="6" s="1"/>
  <c r="AA2165" i="6"/>
  <c r="Z2165" i="6"/>
  <c r="Y2165" i="6"/>
  <c r="X2165" i="6"/>
  <c r="W2165" i="6"/>
  <c r="T2165" i="6"/>
  <c r="U2165" i="6" s="1"/>
  <c r="S2165" i="6"/>
  <c r="R2165" i="6"/>
  <c r="AC2164" i="6"/>
  <c r="AD2164" i="6" s="1"/>
  <c r="AA2164" i="6"/>
  <c r="Z2164" i="6"/>
  <c r="Y2164" i="6"/>
  <c r="X2164" i="6"/>
  <c r="W2164" i="6"/>
  <c r="T2164" i="6"/>
  <c r="U2164" i="6" s="1"/>
  <c r="R2164" i="6"/>
  <c r="S2164" i="6" s="1"/>
  <c r="AC2163" i="6"/>
  <c r="AD2163" i="6" s="1"/>
  <c r="AA2163" i="6"/>
  <c r="Z2163" i="6"/>
  <c r="Y2163" i="6"/>
  <c r="X2163" i="6"/>
  <c r="W2163" i="6"/>
  <c r="T2163" i="6"/>
  <c r="U2163" i="6" s="1"/>
  <c r="S2163" i="6"/>
  <c r="R2163" i="6"/>
  <c r="AC2162" i="6"/>
  <c r="AD2162" i="6" s="1"/>
  <c r="AA2162" i="6"/>
  <c r="Z2162" i="6"/>
  <c r="Y2162" i="6"/>
  <c r="X2162" i="6"/>
  <c r="W2162" i="6"/>
  <c r="T2162" i="6"/>
  <c r="U2162" i="6" s="1"/>
  <c r="R2162" i="6"/>
  <c r="S2162" i="6" s="1"/>
  <c r="AC2161" i="6"/>
  <c r="AD2161" i="6" s="1"/>
  <c r="AA2161" i="6"/>
  <c r="Z2161" i="6"/>
  <c r="Y2161" i="6"/>
  <c r="X2161" i="6"/>
  <c r="W2161" i="6"/>
  <c r="T2161" i="6"/>
  <c r="U2161" i="6" s="1"/>
  <c r="S2161" i="6"/>
  <c r="R2161" i="6"/>
  <c r="AC2160" i="6"/>
  <c r="AD2160" i="6" s="1"/>
  <c r="AA2160" i="6"/>
  <c r="Z2160" i="6"/>
  <c r="Y2160" i="6"/>
  <c r="X2160" i="6"/>
  <c r="W2160" i="6"/>
  <c r="T2160" i="6"/>
  <c r="U2160" i="6" s="1"/>
  <c r="R2160" i="6"/>
  <c r="S2160" i="6" s="1"/>
  <c r="AC2159" i="6"/>
  <c r="AD2159" i="6" s="1"/>
  <c r="AA2159" i="6"/>
  <c r="Z2159" i="6"/>
  <c r="Y2159" i="6"/>
  <c r="X2159" i="6"/>
  <c r="W2159" i="6"/>
  <c r="T2159" i="6"/>
  <c r="U2159" i="6" s="1"/>
  <c r="S2159" i="6"/>
  <c r="R2159" i="6"/>
  <c r="AC2158" i="6"/>
  <c r="AD2158" i="6" s="1"/>
  <c r="AA2158" i="6"/>
  <c r="Z2158" i="6"/>
  <c r="Y2158" i="6"/>
  <c r="X2158" i="6"/>
  <c r="W2158" i="6"/>
  <c r="T2158" i="6"/>
  <c r="U2158" i="6" s="1"/>
  <c r="R2158" i="6"/>
  <c r="S2158" i="6" s="1"/>
  <c r="AC2157" i="6"/>
  <c r="AD2157" i="6" s="1"/>
  <c r="AA2157" i="6"/>
  <c r="Z2157" i="6"/>
  <c r="Y2157" i="6"/>
  <c r="X2157" i="6"/>
  <c r="W2157" i="6"/>
  <c r="T2157" i="6"/>
  <c r="U2157" i="6" s="1"/>
  <c r="S2157" i="6"/>
  <c r="R2157" i="6"/>
  <c r="AC2156" i="6"/>
  <c r="AD2156" i="6" s="1"/>
  <c r="AA2156" i="6"/>
  <c r="Z2156" i="6"/>
  <c r="Y2156" i="6"/>
  <c r="X2156" i="6"/>
  <c r="W2156" i="6"/>
  <c r="T2156" i="6"/>
  <c r="U2156" i="6" s="1"/>
  <c r="R2156" i="6"/>
  <c r="S2156" i="6" s="1"/>
  <c r="AC2155" i="6"/>
  <c r="AD2155" i="6" s="1"/>
  <c r="AA2155" i="6"/>
  <c r="Z2155" i="6"/>
  <c r="Y2155" i="6"/>
  <c r="X2155" i="6"/>
  <c r="W2155" i="6"/>
  <c r="T2155" i="6"/>
  <c r="U2155" i="6" s="1"/>
  <c r="S2155" i="6"/>
  <c r="R2155" i="6"/>
  <c r="AC2154" i="6"/>
  <c r="AD2154" i="6" s="1"/>
  <c r="AA2154" i="6"/>
  <c r="Z2154" i="6"/>
  <c r="Y2154" i="6"/>
  <c r="X2154" i="6"/>
  <c r="W2154" i="6"/>
  <c r="T2154" i="6"/>
  <c r="U2154" i="6" s="1"/>
  <c r="R2154" i="6"/>
  <c r="S2154" i="6" s="1"/>
  <c r="AC2153" i="6"/>
  <c r="AD2153" i="6" s="1"/>
  <c r="AA2153" i="6"/>
  <c r="Z2153" i="6"/>
  <c r="Y2153" i="6"/>
  <c r="X2153" i="6"/>
  <c r="W2153" i="6"/>
  <c r="T2153" i="6"/>
  <c r="U2153" i="6" s="1"/>
  <c r="R2153" i="6"/>
  <c r="S2153" i="6" s="1"/>
  <c r="AC2152" i="6"/>
  <c r="AD2152" i="6" s="1"/>
  <c r="AA2152" i="6"/>
  <c r="Z2152" i="6"/>
  <c r="Y2152" i="6"/>
  <c r="X2152" i="6"/>
  <c r="W2152" i="6"/>
  <c r="T2152" i="6"/>
  <c r="U2152" i="6" s="1"/>
  <c r="R2152" i="6"/>
  <c r="S2152" i="6" s="1"/>
  <c r="AC2151" i="6"/>
  <c r="AD2151" i="6" s="1"/>
  <c r="AA2151" i="6"/>
  <c r="Z2151" i="6"/>
  <c r="Y2151" i="6"/>
  <c r="X2151" i="6"/>
  <c r="W2151" i="6"/>
  <c r="T2151" i="6"/>
  <c r="U2151" i="6" s="1"/>
  <c r="S2151" i="6"/>
  <c r="R2151" i="6"/>
  <c r="AC2150" i="6"/>
  <c r="AD2150" i="6" s="1"/>
  <c r="AA2150" i="6"/>
  <c r="Z2150" i="6"/>
  <c r="Y2150" i="6"/>
  <c r="X2150" i="6"/>
  <c r="W2150" i="6"/>
  <c r="T2150" i="6"/>
  <c r="U2150" i="6" s="1"/>
  <c r="R2150" i="6"/>
  <c r="S2150" i="6" s="1"/>
  <c r="AC2149" i="6"/>
  <c r="AD2149" i="6" s="1"/>
  <c r="AA2149" i="6"/>
  <c r="Z2149" i="6"/>
  <c r="Y2149" i="6"/>
  <c r="X2149" i="6"/>
  <c r="W2149" i="6"/>
  <c r="T2149" i="6"/>
  <c r="U2149" i="6"/>
  <c r="S2149" i="6"/>
  <c r="R2149" i="6"/>
  <c r="AC2148" i="6"/>
  <c r="AD2148" i="6"/>
  <c r="AA2148" i="6"/>
  <c r="Z2148" i="6"/>
  <c r="Y2148" i="6"/>
  <c r="X2148" i="6"/>
  <c r="W2148" i="6"/>
  <c r="T2148" i="6"/>
  <c r="U2148" i="6"/>
  <c r="R2148" i="6"/>
  <c r="S2148" i="6" s="1"/>
  <c r="AC2147" i="6"/>
  <c r="AD2147" i="6"/>
  <c r="AA2147" i="6"/>
  <c r="Z2147" i="6"/>
  <c r="Y2147" i="6"/>
  <c r="X2147" i="6"/>
  <c r="W2147" i="6"/>
  <c r="T2147" i="6"/>
  <c r="U2147" i="6"/>
  <c r="S2147" i="6"/>
  <c r="R2147" i="6"/>
  <c r="AC2146" i="6"/>
  <c r="AD2146" i="6"/>
  <c r="AA2146" i="6"/>
  <c r="Z2146" i="6"/>
  <c r="Y2146" i="6"/>
  <c r="X2146" i="6"/>
  <c r="W2146" i="6"/>
  <c r="T2146" i="6"/>
  <c r="U2146" i="6"/>
  <c r="R2146" i="6"/>
  <c r="S2146" i="6" s="1"/>
  <c r="AC2145" i="6"/>
  <c r="AD2145" i="6"/>
  <c r="AB2145" i="6"/>
  <c r="AA2145" i="6"/>
  <c r="Z2145" i="6"/>
  <c r="Y2145" i="6"/>
  <c r="X2145" i="6"/>
  <c r="W2145" i="6"/>
  <c r="T2145" i="6"/>
  <c r="U2145" i="6"/>
  <c r="S2145" i="6"/>
  <c r="R2145" i="6"/>
  <c r="AC2144" i="6"/>
  <c r="AD2144" i="6"/>
  <c r="AB2144" i="6"/>
  <c r="AA2144" i="6"/>
  <c r="Z2144" i="6"/>
  <c r="Y2144" i="6"/>
  <c r="X2144" i="6"/>
  <c r="W2144" i="6"/>
  <c r="T2144" i="6"/>
  <c r="U2144" i="6"/>
  <c r="R2144" i="6"/>
  <c r="S2144" i="6" s="1"/>
  <c r="AC2143" i="6"/>
  <c r="AD2143" i="6"/>
  <c r="AB2143" i="6"/>
  <c r="AA2143" i="6"/>
  <c r="Z2143" i="6"/>
  <c r="Y2143" i="6"/>
  <c r="X2143" i="6"/>
  <c r="W2143" i="6"/>
  <c r="T2143" i="6"/>
  <c r="U2143" i="6"/>
  <c r="S2143" i="6"/>
  <c r="R2143" i="6"/>
  <c r="AC2142" i="6"/>
  <c r="AD2142" i="6"/>
  <c r="AB2142" i="6"/>
  <c r="AA2142" i="6"/>
  <c r="Z2142" i="6"/>
  <c r="Y2142" i="6"/>
  <c r="X2142" i="6"/>
  <c r="W2142" i="6"/>
  <c r="T2142" i="6"/>
  <c r="U2142" i="6"/>
  <c r="R2142" i="6"/>
  <c r="S2142" i="6" s="1"/>
  <c r="AC2141" i="6"/>
  <c r="AD2141" i="6"/>
  <c r="AB2141" i="6"/>
  <c r="AA2141" i="6"/>
  <c r="Z2141" i="6"/>
  <c r="Y2141" i="6"/>
  <c r="X2141" i="6"/>
  <c r="W2141" i="6"/>
  <c r="T2141" i="6"/>
  <c r="U2141" i="6"/>
  <c r="S2141" i="6"/>
  <c r="R2141" i="6"/>
  <c r="AC2140" i="6"/>
  <c r="AD2140" i="6"/>
  <c r="AB2140" i="6"/>
  <c r="AA2140" i="6"/>
  <c r="Z2140" i="6"/>
  <c r="Y2140" i="6"/>
  <c r="X2140" i="6"/>
  <c r="W2140" i="6"/>
  <c r="T2140" i="6"/>
  <c r="U2140" i="6"/>
  <c r="R2140" i="6"/>
  <c r="S2140" i="6" s="1"/>
  <c r="AC2139" i="6"/>
  <c r="AD2139" i="6"/>
  <c r="AB2139" i="6"/>
  <c r="AA2139" i="6"/>
  <c r="Z2139" i="6"/>
  <c r="Y2139" i="6"/>
  <c r="X2139" i="6"/>
  <c r="W2139" i="6"/>
  <c r="T2139" i="6"/>
  <c r="U2139" i="6"/>
  <c r="S2139" i="6"/>
  <c r="R2139" i="6"/>
  <c r="AC2138" i="6"/>
  <c r="AD2138" i="6"/>
  <c r="AB2138" i="6"/>
  <c r="AA2138" i="6"/>
  <c r="Z2138" i="6"/>
  <c r="Y2138" i="6"/>
  <c r="X2138" i="6"/>
  <c r="W2138" i="6"/>
  <c r="T2138" i="6"/>
  <c r="U2138" i="6"/>
  <c r="R2138" i="6"/>
  <c r="S2138" i="6" s="1"/>
  <c r="AC2137" i="6"/>
  <c r="AD2137" i="6"/>
  <c r="AB2137" i="6"/>
  <c r="AA2137" i="6"/>
  <c r="Z2137" i="6"/>
  <c r="Y2137" i="6"/>
  <c r="X2137" i="6"/>
  <c r="W2137" i="6"/>
  <c r="T2137" i="6"/>
  <c r="U2137" i="6"/>
  <c r="S2137" i="6"/>
  <c r="R2137" i="6"/>
  <c r="AC2136" i="6"/>
  <c r="AD2136" i="6"/>
  <c r="AB2136" i="6"/>
  <c r="AA2136" i="6"/>
  <c r="Z2136" i="6"/>
  <c r="Y2136" i="6"/>
  <c r="X2136" i="6"/>
  <c r="W2136" i="6"/>
  <c r="T2136" i="6"/>
  <c r="U2136" i="6"/>
  <c r="R2136" i="6"/>
  <c r="S2136" i="6" s="1"/>
  <c r="AC2135" i="6"/>
  <c r="AD2135" i="6"/>
  <c r="AB2135" i="6"/>
  <c r="AA2135" i="6"/>
  <c r="Z2135" i="6"/>
  <c r="Y2135" i="6"/>
  <c r="X2135" i="6"/>
  <c r="W2135" i="6"/>
  <c r="T2135" i="6"/>
  <c r="U2135" i="6"/>
  <c r="S2135" i="6"/>
  <c r="R2135" i="6"/>
  <c r="AC2134" i="6"/>
  <c r="AD2134" i="6"/>
  <c r="AB2134" i="6"/>
  <c r="AA2134" i="6"/>
  <c r="Z2134" i="6"/>
  <c r="Y2134" i="6"/>
  <c r="X2134" i="6"/>
  <c r="W2134" i="6"/>
  <c r="T2134" i="6"/>
  <c r="U2134" i="6"/>
  <c r="R2134" i="6"/>
  <c r="S2134" i="6" s="1"/>
  <c r="AC2133" i="6"/>
  <c r="AD2133" i="6"/>
  <c r="AB2133" i="6"/>
  <c r="AA2133" i="6"/>
  <c r="Z2133" i="6"/>
  <c r="Y2133" i="6"/>
  <c r="X2133" i="6"/>
  <c r="W2133" i="6"/>
  <c r="T2133" i="6"/>
  <c r="U2133" i="6"/>
  <c r="S2133" i="6"/>
  <c r="R2133" i="6"/>
  <c r="AC2132" i="6"/>
  <c r="AD2132" i="6"/>
  <c r="AB2132" i="6"/>
  <c r="AA2132" i="6"/>
  <c r="Z2132" i="6"/>
  <c r="Y2132" i="6"/>
  <c r="X2132" i="6"/>
  <c r="W2132" i="6"/>
  <c r="T2132" i="6"/>
  <c r="U2132" i="6"/>
  <c r="R2132" i="6"/>
  <c r="S2132" i="6" s="1"/>
  <c r="AC2131" i="6"/>
  <c r="AD2131" i="6"/>
  <c r="AB2131" i="6"/>
  <c r="AA2131" i="6"/>
  <c r="Z2131" i="6"/>
  <c r="Y2131" i="6"/>
  <c r="X2131" i="6"/>
  <c r="W2131" i="6"/>
  <c r="T2131" i="6"/>
  <c r="U2131" i="6"/>
  <c r="S2131" i="6"/>
  <c r="R2131" i="6"/>
  <c r="AC2130" i="6"/>
  <c r="AD2130" i="6"/>
  <c r="AB2130" i="6"/>
  <c r="AA2130" i="6"/>
  <c r="Z2130" i="6"/>
  <c r="Y2130" i="6"/>
  <c r="X2130" i="6"/>
  <c r="W2130" i="6"/>
  <c r="T2130" i="6"/>
  <c r="U2130" i="6"/>
  <c r="R2130" i="6"/>
  <c r="S2130" i="6" s="1"/>
  <c r="AC2129" i="6"/>
  <c r="AD2129" i="6"/>
  <c r="AB2129" i="6"/>
  <c r="AA2129" i="6"/>
  <c r="Z2129" i="6"/>
  <c r="Y2129" i="6"/>
  <c r="X2129" i="6"/>
  <c r="W2129" i="6"/>
  <c r="T2129" i="6"/>
  <c r="U2129" i="6"/>
  <c r="S2129" i="6"/>
  <c r="R2129" i="6"/>
  <c r="AC2128" i="6"/>
  <c r="AD2128" i="6"/>
  <c r="AB2128" i="6"/>
  <c r="AA2128" i="6"/>
  <c r="Z2128" i="6"/>
  <c r="Y2128" i="6"/>
  <c r="X2128" i="6"/>
  <c r="W2128" i="6"/>
  <c r="T2128" i="6"/>
  <c r="U2128" i="6"/>
  <c r="R2128" i="6"/>
  <c r="S2128" i="6" s="1"/>
  <c r="AC2127" i="6"/>
  <c r="AD2127" i="6"/>
  <c r="AB2127" i="6"/>
  <c r="AA2127" i="6"/>
  <c r="Z2127" i="6"/>
  <c r="Y2127" i="6"/>
  <c r="X2127" i="6"/>
  <c r="W2127" i="6"/>
  <c r="T2127" i="6"/>
  <c r="U2127" i="6"/>
  <c r="S2127" i="6"/>
  <c r="R2127" i="6"/>
  <c r="AC2126" i="6"/>
  <c r="AD2126" i="6"/>
  <c r="AB2126" i="6"/>
  <c r="AA2126" i="6"/>
  <c r="Z2126" i="6"/>
  <c r="Y2126" i="6"/>
  <c r="X2126" i="6"/>
  <c r="W2126" i="6"/>
  <c r="T2126" i="6"/>
  <c r="U2126" i="6"/>
  <c r="R2126" i="6"/>
  <c r="S2126" i="6" s="1"/>
  <c r="AC2125" i="6"/>
  <c r="AD2125" i="6"/>
  <c r="AB2125" i="6"/>
  <c r="AA2125" i="6"/>
  <c r="Z2125" i="6"/>
  <c r="Y2125" i="6"/>
  <c r="X2125" i="6"/>
  <c r="W2125" i="6"/>
  <c r="T2125" i="6"/>
  <c r="U2125" i="6"/>
  <c r="S2125" i="6"/>
  <c r="R2125" i="6"/>
  <c r="AC2124" i="6"/>
  <c r="AD2124" i="6"/>
  <c r="AB2124" i="6"/>
  <c r="AA2124" i="6"/>
  <c r="Z2124" i="6"/>
  <c r="Y2124" i="6"/>
  <c r="X2124" i="6"/>
  <c r="W2124" i="6"/>
  <c r="T2124" i="6"/>
  <c r="U2124" i="6"/>
  <c r="R2124" i="6"/>
  <c r="S2124" i="6" s="1"/>
  <c r="AC2123" i="6"/>
  <c r="AD2123" i="6"/>
  <c r="AB2123" i="6"/>
  <c r="AA2123" i="6"/>
  <c r="Z2123" i="6"/>
  <c r="Y2123" i="6"/>
  <c r="X2123" i="6"/>
  <c r="W2123" i="6"/>
  <c r="T2123" i="6"/>
  <c r="U2123" i="6"/>
  <c r="S2123" i="6"/>
  <c r="R2123" i="6"/>
  <c r="AC2122" i="6"/>
  <c r="AD2122" i="6"/>
  <c r="AB2122" i="6"/>
  <c r="AA2122" i="6"/>
  <c r="Z2122" i="6"/>
  <c r="Y2122" i="6"/>
  <c r="X2122" i="6"/>
  <c r="W2122" i="6"/>
  <c r="T2122" i="6"/>
  <c r="U2122" i="6"/>
  <c r="R2122" i="6"/>
  <c r="S2122" i="6" s="1"/>
  <c r="AC2121" i="6"/>
  <c r="AD2121" i="6"/>
  <c r="AB2121" i="6"/>
  <c r="AA2121" i="6"/>
  <c r="Z2121" i="6"/>
  <c r="Y2121" i="6"/>
  <c r="X2121" i="6"/>
  <c r="W2121" i="6"/>
  <c r="T2121" i="6"/>
  <c r="U2121" i="6"/>
  <c r="S2121" i="6"/>
  <c r="R2121" i="6"/>
  <c r="AC2120" i="6"/>
  <c r="AD2120" i="6"/>
  <c r="AB2120" i="6"/>
  <c r="AA2120" i="6"/>
  <c r="Z2120" i="6"/>
  <c r="Y2120" i="6"/>
  <c r="X2120" i="6"/>
  <c r="W2120" i="6"/>
  <c r="T2120" i="6"/>
  <c r="U2120" i="6"/>
  <c r="R2120" i="6"/>
  <c r="S2120" i="6" s="1"/>
  <c r="AC2119" i="6"/>
  <c r="AD2119" i="6"/>
  <c r="AB2119" i="6"/>
  <c r="AA2119" i="6"/>
  <c r="Z2119" i="6"/>
  <c r="Y2119" i="6"/>
  <c r="X2119" i="6"/>
  <c r="W2119" i="6"/>
  <c r="T2119" i="6"/>
  <c r="U2119" i="6"/>
  <c r="S2119" i="6"/>
  <c r="R2119" i="6"/>
  <c r="AC2118" i="6"/>
  <c r="AD2118" i="6"/>
  <c r="AB2118" i="6"/>
  <c r="AA2118" i="6"/>
  <c r="Z2118" i="6"/>
  <c r="Y2118" i="6"/>
  <c r="X2118" i="6"/>
  <c r="W2118" i="6"/>
  <c r="T2118" i="6"/>
  <c r="U2118" i="6"/>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S2116" i="6"/>
  <c r="R2116" i="6"/>
  <c r="AC2115" i="6"/>
  <c r="AD2115" i="6" s="1"/>
  <c r="AB2115" i="6"/>
  <c r="AA2115" i="6"/>
  <c r="Z2115" i="6"/>
  <c r="Y2115" i="6"/>
  <c r="X2115" i="6"/>
  <c r="W2115" i="6"/>
  <c r="T2115" i="6"/>
  <c r="U2115" i="6" s="1"/>
  <c r="S2115" i="6"/>
  <c r="R2115" i="6"/>
  <c r="AC2114" i="6"/>
  <c r="AD2114" i="6" s="1"/>
  <c r="AB2114" i="6"/>
  <c r="AA2114" i="6"/>
  <c r="Z2114" i="6"/>
  <c r="Y2114" i="6"/>
  <c r="X2114" i="6"/>
  <c r="W2114" i="6"/>
  <c r="T2114" i="6"/>
  <c r="S2114" i="6"/>
  <c r="R2114" i="6"/>
  <c r="AC2113" i="6"/>
  <c r="AD2113" i="6" s="1"/>
  <c r="AA2113" i="6"/>
  <c r="Z2113" i="6"/>
  <c r="Y2113" i="6"/>
  <c r="X2113" i="6"/>
  <c r="W2113" i="6"/>
  <c r="T2113" i="6"/>
  <c r="U2113" i="6" s="1"/>
  <c r="S2113" i="6"/>
  <c r="R2113" i="6"/>
  <c r="AC2112" i="6"/>
  <c r="AD2112" i="6" s="1"/>
  <c r="AA2112" i="6"/>
  <c r="Z2112" i="6"/>
  <c r="Y2112" i="6"/>
  <c r="X2112" i="6"/>
  <c r="W2112" i="6"/>
  <c r="T2112" i="6"/>
  <c r="U2112" i="6" s="1"/>
  <c r="S2112" i="6"/>
  <c r="R2112" i="6"/>
  <c r="AD2111" i="6"/>
  <c r="AC2111" i="6"/>
  <c r="AA2111" i="6"/>
  <c r="Z2111" i="6"/>
  <c r="Y2111" i="6"/>
  <c r="X2111" i="6"/>
  <c r="W2111" i="6"/>
  <c r="T2111" i="6"/>
  <c r="U2111" i="6" s="1"/>
  <c r="R2111" i="6"/>
  <c r="S2111" i="6" s="1"/>
  <c r="AD2110" i="6"/>
  <c r="AC2110" i="6"/>
  <c r="AA2110" i="6"/>
  <c r="Z2110" i="6"/>
  <c r="Y2110" i="6"/>
  <c r="X2110" i="6"/>
  <c r="W2110" i="6"/>
  <c r="U2110" i="6"/>
  <c r="T2110" i="6"/>
  <c r="R2110" i="6"/>
  <c r="S2110" i="6" s="1"/>
  <c r="AC2109" i="6"/>
  <c r="AD2109" i="6" s="1"/>
  <c r="AA2109" i="6"/>
  <c r="Z2109" i="6"/>
  <c r="Y2109" i="6"/>
  <c r="X2109" i="6"/>
  <c r="W2109" i="6"/>
  <c r="T2109" i="6"/>
  <c r="U2109" i="6" s="1"/>
  <c r="R2109" i="6"/>
  <c r="S2109" i="6" s="1"/>
  <c r="AD2108" i="6"/>
  <c r="AC2108" i="6"/>
  <c r="AA2108" i="6"/>
  <c r="Z2108" i="6"/>
  <c r="Y2108" i="6"/>
  <c r="X2108" i="6"/>
  <c r="W2108" i="6"/>
  <c r="U2108" i="6"/>
  <c r="T2108" i="6"/>
  <c r="R2108" i="6"/>
  <c r="S2108" i="6" s="1"/>
  <c r="AD2107" i="6"/>
  <c r="AC2107" i="6"/>
  <c r="AA2107" i="6"/>
  <c r="Z2107" i="6"/>
  <c r="Y2107" i="6"/>
  <c r="X2107" i="6"/>
  <c r="W2107" i="6"/>
  <c r="U2107" i="6"/>
  <c r="T2107" i="6"/>
  <c r="R2107" i="6"/>
  <c r="S2107" i="6" s="1"/>
  <c r="AD2106" i="6"/>
  <c r="AC2106" i="6"/>
  <c r="AA2106" i="6"/>
  <c r="Z2106" i="6"/>
  <c r="Y2106" i="6"/>
  <c r="X2106" i="6"/>
  <c r="W2106" i="6"/>
  <c r="U2106" i="6"/>
  <c r="T2106" i="6"/>
  <c r="R2106" i="6"/>
  <c r="S2106" i="6" s="1"/>
  <c r="AD2105" i="6"/>
  <c r="AC2105" i="6"/>
  <c r="AA2105" i="6"/>
  <c r="Z2105" i="6"/>
  <c r="Y2105" i="6"/>
  <c r="X2105" i="6"/>
  <c r="W2105" i="6"/>
  <c r="U2105" i="6"/>
  <c r="T2105" i="6"/>
  <c r="R2105" i="6"/>
  <c r="S2105" i="6" s="1"/>
  <c r="AD2104" i="6"/>
  <c r="AC2104" i="6"/>
  <c r="AA2104" i="6"/>
  <c r="Z2104" i="6"/>
  <c r="Y2104" i="6"/>
  <c r="X2104" i="6"/>
  <c r="W2104" i="6"/>
  <c r="U2104" i="6"/>
  <c r="T2104" i="6"/>
  <c r="R2104" i="6"/>
  <c r="S2104" i="6" s="1"/>
  <c r="AC2103" i="6"/>
  <c r="AD2103" i="6" s="1"/>
  <c r="AA2103" i="6"/>
  <c r="Z2103" i="6"/>
  <c r="Y2103" i="6"/>
  <c r="X2103" i="6"/>
  <c r="W2103" i="6"/>
  <c r="T2103" i="6"/>
  <c r="U2103" i="6" s="1"/>
  <c r="S2103" i="6"/>
  <c r="R2103" i="6"/>
  <c r="AC2102" i="6"/>
  <c r="AD2102" i="6" s="1"/>
  <c r="AA2102" i="6"/>
  <c r="Z2102" i="6"/>
  <c r="Y2102" i="6"/>
  <c r="X2102" i="6"/>
  <c r="W2102" i="6"/>
  <c r="T2102" i="6"/>
  <c r="U2102" i="6" s="1"/>
  <c r="S2102" i="6"/>
  <c r="R2102" i="6"/>
  <c r="AC2101" i="6"/>
  <c r="AD2101" i="6" s="1"/>
  <c r="AA2101" i="6"/>
  <c r="Z2101" i="6"/>
  <c r="Y2101" i="6"/>
  <c r="X2101" i="6"/>
  <c r="W2101" i="6"/>
  <c r="T2101" i="6"/>
  <c r="U2101" i="6" s="1"/>
  <c r="S2101" i="6"/>
  <c r="R2101" i="6"/>
  <c r="AC2100" i="6"/>
  <c r="AD2100" i="6" s="1"/>
  <c r="AA2100" i="6"/>
  <c r="Z2100" i="6"/>
  <c r="Y2100" i="6"/>
  <c r="X2100" i="6"/>
  <c r="W2100" i="6"/>
  <c r="T2100" i="6"/>
  <c r="U2100" i="6" s="1"/>
  <c r="S2100" i="6"/>
  <c r="R2100" i="6"/>
  <c r="AD2099" i="6"/>
  <c r="AC2099" i="6"/>
  <c r="AA2099" i="6"/>
  <c r="Z2099" i="6"/>
  <c r="Y2099" i="6"/>
  <c r="X2099" i="6"/>
  <c r="W2099" i="6"/>
  <c r="U2099" i="6"/>
  <c r="T2099" i="6"/>
  <c r="S2099" i="6"/>
  <c r="R2099" i="6"/>
  <c r="AD2098" i="6"/>
  <c r="AC2098" i="6"/>
  <c r="AA2098" i="6"/>
  <c r="Z2098" i="6"/>
  <c r="Y2098" i="6"/>
  <c r="X2098" i="6"/>
  <c r="W2098" i="6"/>
  <c r="U2098" i="6"/>
  <c r="T2098" i="6"/>
  <c r="S2098" i="6"/>
  <c r="R2098" i="6"/>
  <c r="AD2097" i="6"/>
  <c r="AC2097" i="6"/>
  <c r="AA2097" i="6"/>
  <c r="Z2097" i="6"/>
  <c r="Y2097" i="6"/>
  <c r="X2097" i="6"/>
  <c r="W2097" i="6"/>
  <c r="U2097" i="6"/>
  <c r="T2097" i="6"/>
  <c r="S2097" i="6"/>
  <c r="R2097" i="6"/>
  <c r="AD2096" i="6"/>
  <c r="AC2096" i="6"/>
  <c r="AA2096" i="6"/>
  <c r="Z2096" i="6"/>
  <c r="Y2096" i="6"/>
  <c r="X2096" i="6"/>
  <c r="W2096" i="6"/>
  <c r="U2096" i="6"/>
  <c r="T2096" i="6"/>
  <c r="S2096" i="6"/>
  <c r="R2096" i="6"/>
  <c r="AC2095" i="6"/>
  <c r="AD2095" i="6" s="1"/>
  <c r="AA2095" i="6"/>
  <c r="Z2095" i="6"/>
  <c r="Y2095" i="6"/>
  <c r="X2095" i="6"/>
  <c r="W2095" i="6"/>
  <c r="U2095" i="6"/>
  <c r="T2095" i="6"/>
  <c r="R2095" i="6"/>
  <c r="S2095" i="6" s="1"/>
  <c r="AD2094" i="6"/>
  <c r="AC2094" i="6"/>
  <c r="AA2094" i="6"/>
  <c r="Z2094" i="6"/>
  <c r="Y2094" i="6"/>
  <c r="X2094" i="6"/>
  <c r="W2094" i="6"/>
  <c r="U2094" i="6"/>
  <c r="T2094" i="6"/>
  <c r="R2094" i="6"/>
  <c r="S2094" i="6" s="1"/>
  <c r="AC2093" i="6"/>
  <c r="AD2093" i="6" s="1"/>
  <c r="AA2093" i="6"/>
  <c r="Z2093" i="6"/>
  <c r="Y2093" i="6"/>
  <c r="X2093" i="6"/>
  <c r="W2093" i="6"/>
  <c r="U2093" i="6"/>
  <c r="T2093" i="6"/>
  <c r="R2093" i="6"/>
  <c r="S2093" i="6" s="1"/>
  <c r="AD2092" i="6"/>
  <c r="AC2092" i="6"/>
  <c r="AA2092" i="6"/>
  <c r="Z2092" i="6"/>
  <c r="Y2092" i="6"/>
  <c r="X2092" i="6"/>
  <c r="W2092" i="6"/>
  <c r="U2092" i="6"/>
  <c r="T2092" i="6"/>
  <c r="R2092" i="6"/>
  <c r="S2092" i="6" s="1"/>
  <c r="AD2091" i="6"/>
  <c r="AC2091" i="6"/>
  <c r="AA2091" i="6"/>
  <c r="Z2091" i="6"/>
  <c r="Y2091" i="6"/>
  <c r="X2091" i="6"/>
  <c r="W2091" i="6"/>
  <c r="U2091" i="6"/>
  <c r="T2091" i="6"/>
  <c r="S2091" i="6"/>
  <c r="R2091" i="6"/>
  <c r="AD2090" i="6"/>
  <c r="AC2090" i="6"/>
  <c r="AA2090" i="6"/>
  <c r="Z2090" i="6"/>
  <c r="Y2090" i="6"/>
  <c r="X2090" i="6"/>
  <c r="W2090" i="6"/>
  <c r="U2090" i="6"/>
  <c r="T2090" i="6"/>
  <c r="S2090" i="6"/>
  <c r="R2090" i="6"/>
  <c r="AD2089" i="6"/>
  <c r="AC2089" i="6"/>
  <c r="AA2089" i="6"/>
  <c r="Z2089" i="6"/>
  <c r="Y2089" i="6"/>
  <c r="X2089" i="6"/>
  <c r="W2089" i="6"/>
  <c r="U2089" i="6"/>
  <c r="T2089" i="6"/>
  <c r="S2089" i="6"/>
  <c r="R2089" i="6"/>
  <c r="AD2088" i="6"/>
  <c r="AC2088" i="6"/>
  <c r="AA2088" i="6"/>
  <c r="Z2088" i="6"/>
  <c r="Y2088" i="6"/>
  <c r="X2088" i="6"/>
  <c r="W2088" i="6"/>
  <c r="U2088" i="6"/>
  <c r="T2088" i="6"/>
  <c r="S2088" i="6"/>
  <c r="R2088" i="6"/>
  <c r="AC2087" i="6"/>
  <c r="AD2087" i="6" s="1"/>
  <c r="AA2087" i="6"/>
  <c r="Z2087" i="6"/>
  <c r="Y2087" i="6"/>
  <c r="X2087" i="6"/>
  <c r="W2087" i="6"/>
  <c r="T2087" i="6"/>
  <c r="U2087" i="6" s="1"/>
  <c r="S2087" i="6"/>
  <c r="R2087" i="6"/>
  <c r="AC2086" i="6"/>
  <c r="AD2086" i="6" s="1"/>
  <c r="AA2086" i="6"/>
  <c r="Z2086" i="6"/>
  <c r="Y2086" i="6"/>
  <c r="X2086" i="6"/>
  <c r="W2086" i="6"/>
  <c r="T2086" i="6"/>
  <c r="U2086" i="6" s="1"/>
  <c r="R2086" i="6"/>
  <c r="S2086" i="6" s="1"/>
  <c r="AC2085" i="6"/>
  <c r="AD2085" i="6" s="1"/>
  <c r="AA2085" i="6"/>
  <c r="Z2085" i="6"/>
  <c r="Y2085" i="6"/>
  <c r="X2085" i="6"/>
  <c r="W2085" i="6"/>
  <c r="T2085" i="6"/>
  <c r="U2085" i="6" s="1"/>
  <c r="S2085" i="6"/>
  <c r="R2085" i="6"/>
  <c r="AC2084" i="6"/>
  <c r="AD2084" i="6" s="1"/>
  <c r="AA2084" i="6"/>
  <c r="Z2084" i="6"/>
  <c r="Y2084" i="6"/>
  <c r="X2084" i="6"/>
  <c r="W2084" i="6"/>
  <c r="T2084" i="6"/>
  <c r="U2084" i="6" s="1"/>
  <c r="R2084" i="6"/>
  <c r="S2084" i="6" s="1"/>
  <c r="AD2083" i="6"/>
  <c r="AC2083" i="6"/>
  <c r="AA2083" i="6"/>
  <c r="Z2083" i="6"/>
  <c r="Y2083" i="6"/>
  <c r="X2083" i="6"/>
  <c r="W2083" i="6"/>
  <c r="U2083" i="6"/>
  <c r="T2083" i="6"/>
  <c r="S2083" i="6"/>
  <c r="R2083" i="6"/>
  <c r="AD2082" i="6"/>
  <c r="AC2082" i="6"/>
  <c r="AA2082" i="6"/>
  <c r="Z2082" i="6"/>
  <c r="Y2082" i="6"/>
  <c r="X2082" i="6"/>
  <c r="W2082" i="6"/>
  <c r="U2082" i="6"/>
  <c r="T2082" i="6"/>
  <c r="S2082" i="6"/>
  <c r="R2082" i="6"/>
  <c r="AD2081" i="6"/>
  <c r="AC2081" i="6"/>
  <c r="AB2081" i="6"/>
  <c r="AA2081" i="6"/>
  <c r="Z2081" i="6"/>
  <c r="Y2081" i="6"/>
  <c r="X2081" i="6"/>
  <c r="W2081" i="6"/>
  <c r="U2081" i="6"/>
  <c r="T2081" i="6"/>
  <c r="S2081" i="6"/>
  <c r="R2081" i="6"/>
  <c r="AD2080" i="6"/>
  <c r="AC2080" i="6"/>
  <c r="AB2080" i="6"/>
  <c r="AA2080" i="6"/>
  <c r="Z2080" i="6"/>
  <c r="Y2080" i="6"/>
  <c r="X2080" i="6"/>
  <c r="W2080" i="6"/>
  <c r="U2080" i="6"/>
  <c r="T2080" i="6"/>
  <c r="S2080" i="6"/>
  <c r="R2080" i="6"/>
  <c r="AD2079" i="6"/>
  <c r="AC2079" i="6"/>
  <c r="AB2079" i="6"/>
  <c r="AA2079" i="6"/>
  <c r="Z2079" i="6"/>
  <c r="Y2079" i="6"/>
  <c r="X2079" i="6"/>
  <c r="W2079" i="6"/>
  <c r="U2079" i="6"/>
  <c r="T2079" i="6"/>
  <c r="R2079" i="6"/>
  <c r="S2079" i="6" s="1"/>
  <c r="AD2078" i="6"/>
  <c r="AC2078" i="6"/>
  <c r="AB2078" i="6"/>
  <c r="AA2078" i="6"/>
  <c r="Z2078" i="6"/>
  <c r="Y2078" i="6"/>
  <c r="X2078" i="6"/>
  <c r="W2078" i="6"/>
  <c r="U2078" i="6"/>
  <c r="T2078" i="6"/>
  <c r="R2078" i="6"/>
  <c r="S2078" i="6" s="1"/>
  <c r="AD2077" i="6"/>
  <c r="AC2077" i="6"/>
  <c r="AB2077" i="6"/>
  <c r="AA2077" i="6"/>
  <c r="Z2077" i="6"/>
  <c r="Y2077" i="6"/>
  <c r="X2077" i="6"/>
  <c r="W2077" i="6"/>
  <c r="U2077" i="6"/>
  <c r="T2077" i="6"/>
  <c r="R2077" i="6"/>
  <c r="S2077" i="6" s="1"/>
  <c r="AC2076" i="6"/>
  <c r="AD2076" i="6" s="1"/>
  <c r="AB2076" i="6"/>
  <c r="AA2076" i="6"/>
  <c r="Z2076" i="6"/>
  <c r="Y2076" i="6"/>
  <c r="X2076" i="6"/>
  <c r="W2076" i="6"/>
  <c r="T2076" i="6"/>
  <c r="R2076" i="6"/>
  <c r="S2076" i="6" s="1"/>
  <c r="AD2075" i="6"/>
  <c r="AC2075" i="6"/>
  <c r="AB2075" i="6"/>
  <c r="AA2075" i="6"/>
  <c r="Z2075" i="6"/>
  <c r="Y2075" i="6"/>
  <c r="X2075" i="6"/>
  <c r="W2075" i="6"/>
  <c r="U2075" i="6"/>
  <c r="T2075" i="6"/>
  <c r="S2075" i="6"/>
  <c r="R2075" i="6"/>
  <c r="AD2074" i="6"/>
  <c r="AC2074" i="6"/>
  <c r="AB2074" i="6"/>
  <c r="AA2074" i="6"/>
  <c r="Z2074" i="6"/>
  <c r="Y2074" i="6"/>
  <c r="X2074" i="6"/>
  <c r="W2074" i="6"/>
  <c r="U2074" i="6"/>
  <c r="T2074" i="6"/>
  <c r="S2074" i="6"/>
  <c r="R2074" i="6"/>
  <c r="AD2073" i="6"/>
  <c r="AC2073" i="6"/>
  <c r="AB2073" i="6"/>
  <c r="AA2073" i="6"/>
  <c r="Z2073" i="6"/>
  <c r="Y2073" i="6"/>
  <c r="X2073" i="6"/>
  <c r="W2073" i="6"/>
  <c r="U2073" i="6"/>
  <c r="T2073" i="6"/>
  <c r="S2073" i="6"/>
  <c r="R2073" i="6"/>
  <c r="AD2072" i="6"/>
  <c r="AC2072" i="6"/>
  <c r="AB2072" i="6"/>
  <c r="AA2072" i="6"/>
  <c r="Z2072" i="6"/>
  <c r="Y2072" i="6"/>
  <c r="X2072" i="6"/>
  <c r="W2072" i="6"/>
  <c r="U2072" i="6"/>
  <c r="T2072" i="6"/>
  <c r="S2072" i="6"/>
  <c r="R2072" i="6"/>
  <c r="AC2071" i="6"/>
  <c r="AD2071" i="6" s="1"/>
  <c r="AB2071" i="6"/>
  <c r="AA2071" i="6"/>
  <c r="Z2071" i="6"/>
  <c r="Y2071" i="6"/>
  <c r="X2071" i="6"/>
  <c r="W2071" i="6"/>
  <c r="T2071" i="6"/>
  <c r="U2071" i="6" s="1"/>
  <c r="S2071" i="6"/>
  <c r="R2071" i="6"/>
  <c r="AC2070" i="6"/>
  <c r="AD2070" i="6" s="1"/>
  <c r="AB2070" i="6"/>
  <c r="AA2070" i="6"/>
  <c r="Z2070" i="6"/>
  <c r="Y2070" i="6"/>
  <c r="X2070" i="6"/>
  <c r="W2070" i="6"/>
  <c r="T2070" i="6"/>
  <c r="S2070" i="6"/>
  <c r="R2070" i="6"/>
  <c r="AC2069" i="6"/>
  <c r="AD2069" i="6" s="1"/>
  <c r="AB2069" i="6"/>
  <c r="AA2069" i="6"/>
  <c r="Z2069" i="6"/>
  <c r="Y2069" i="6"/>
  <c r="X2069" i="6"/>
  <c r="W2069" i="6"/>
  <c r="T2069" i="6"/>
  <c r="U2069" i="6" s="1"/>
  <c r="S2069" i="6"/>
  <c r="R2069" i="6"/>
  <c r="AC2068" i="6"/>
  <c r="AD2068" i="6" s="1"/>
  <c r="AB2068" i="6"/>
  <c r="AA2068" i="6"/>
  <c r="Z2068" i="6"/>
  <c r="Y2068" i="6"/>
  <c r="X2068" i="6"/>
  <c r="W2068" i="6"/>
  <c r="T2068" i="6"/>
  <c r="U2068" i="6" s="1"/>
  <c r="S2068" i="6"/>
  <c r="R2068" i="6"/>
  <c r="AD2067" i="6"/>
  <c r="AC2067" i="6"/>
  <c r="AB2067" i="6"/>
  <c r="AA2067" i="6"/>
  <c r="Z2067" i="6"/>
  <c r="Y2067" i="6"/>
  <c r="X2067" i="6"/>
  <c r="W2067" i="6"/>
  <c r="U2067" i="6"/>
  <c r="T2067" i="6"/>
  <c r="S2067" i="6"/>
  <c r="R2067" i="6"/>
  <c r="AD2066" i="6"/>
  <c r="AC2066" i="6"/>
  <c r="AB2066" i="6"/>
  <c r="AA2066" i="6"/>
  <c r="Z2066" i="6"/>
  <c r="Y2066" i="6"/>
  <c r="X2066" i="6"/>
  <c r="W2066" i="6"/>
  <c r="U2066" i="6"/>
  <c r="T2066" i="6"/>
  <c r="S2066" i="6"/>
  <c r="R2066" i="6"/>
  <c r="AD2065" i="6"/>
  <c r="AC2065" i="6"/>
  <c r="AB2065" i="6"/>
  <c r="AA2065" i="6"/>
  <c r="Z2065" i="6"/>
  <c r="Y2065" i="6"/>
  <c r="X2065" i="6"/>
  <c r="W2065" i="6"/>
  <c r="U2065" i="6"/>
  <c r="T2065" i="6"/>
  <c r="S2065" i="6"/>
  <c r="R2065" i="6"/>
  <c r="AD2064" i="6"/>
  <c r="AC2064" i="6"/>
  <c r="AB2064" i="6"/>
  <c r="AA2064" i="6"/>
  <c r="Z2064" i="6"/>
  <c r="Y2064" i="6"/>
  <c r="X2064" i="6"/>
  <c r="W2064" i="6"/>
  <c r="U2064" i="6"/>
  <c r="T2064" i="6"/>
  <c r="S2064" i="6"/>
  <c r="R2064" i="6"/>
  <c r="AD2063" i="6"/>
  <c r="AC2063" i="6"/>
  <c r="AB2063" i="6"/>
  <c r="AA2063" i="6"/>
  <c r="Z2063" i="6"/>
  <c r="Y2063" i="6"/>
  <c r="X2063" i="6"/>
  <c r="W2063" i="6"/>
  <c r="U2063" i="6"/>
  <c r="T2063" i="6"/>
  <c r="R2063" i="6"/>
  <c r="S2063" i="6" s="1"/>
  <c r="AD2062" i="6"/>
  <c r="AC2062" i="6"/>
  <c r="AB2062" i="6"/>
  <c r="AA2062" i="6"/>
  <c r="Z2062" i="6"/>
  <c r="Y2062" i="6"/>
  <c r="X2062" i="6"/>
  <c r="W2062" i="6"/>
  <c r="U2062" i="6"/>
  <c r="T2062" i="6"/>
  <c r="R2062" i="6"/>
  <c r="S2062" i="6" s="1"/>
  <c r="AC2061" i="6"/>
  <c r="AD2061" i="6" s="1"/>
  <c r="AB2061" i="6"/>
  <c r="AA2061" i="6"/>
  <c r="Z2061" i="6"/>
  <c r="Y2061" i="6"/>
  <c r="X2061" i="6"/>
  <c r="W2061" i="6"/>
  <c r="T2061" i="6"/>
  <c r="R2061" i="6"/>
  <c r="S2061" i="6" s="1"/>
  <c r="AD2060" i="6"/>
  <c r="AC2060" i="6"/>
  <c r="AB2060" i="6"/>
  <c r="AA2060" i="6"/>
  <c r="Z2060" i="6"/>
  <c r="Y2060" i="6"/>
  <c r="X2060" i="6"/>
  <c r="W2060" i="6"/>
  <c r="U2060" i="6"/>
  <c r="T2060" i="6"/>
  <c r="R2060" i="6"/>
  <c r="S2060" i="6" s="1"/>
  <c r="AD2059" i="6"/>
  <c r="AC2059" i="6"/>
  <c r="AB2059" i="6"/>
  <c r="AA2059" i="6"/>
  <c r="Z2059" i="6"/>
  <c r="Y2059" i="6"/>
  <c r="X2059" i="6"/>
  <c r="W2059" i="6"/>
  <c r="U2059" i="6"/>
  <c r="T2059" i="6"/>
  <c r="R2059" i="6"/>
  <c r="S2059" i="6" s="1"/>
  <c r="AD2058" i="6"/>
  <c r="AC2058" i="6"/>
  <c r="AB2058" i="6"/>
  <c r="AA2058" i="6"/>
  <c r="Z2058" i="6"/>
  <c r="Y2058" i="6"/>
  <c r="X2058" i="6"/>
  <c r="W2058" i="6"/>
  <c r="U2058" i="6"/>
  <c r="T2058" i="6"/>
  <c r="R2058" i="6"/>
  <c r="S2058" i="6" s="1"/>
  <c r="AD2057" i="6"/>
  <c r="AC2057" i="6"/>
  <c r="AB2057" i="6"/>
  <c r="AA2057" i="6"/>
  <c r="Z2057" i="6"/>
  <c r="Y2057" i="6"/>
  <c r="X2057" i="6"/>
  <c r="W2057" i="6"/>
  <c r="U2057" i="6"/>
  <c r="T2057" i="6"/>
  <c r="R2057" i="6"/>
  <c r="S2057" i="6" s="1"/>
  <c r="AD2056" i="6"/>
  <c r="AC2056" i="6"/>
  <c r="AB2056" i="6"/>
  <c r="AA2056" i="6"/>
  <c r="Z2056" i="6"/>
  <c r="Y2056" i="6"/>
  <c r="X2056" i="6"/>
  <c r="W2056" i="6"/>
  <c r="U2056" i="6"/>
  <c r="T2056" i="6"/>
  <c r="R2056" i="6"/>
  <c r="S2056" i="6" s="1"/>
  <c r="AC2055" i="6"/>
  <c r="AD2055" i="6" s="1"/>
  <c r="AB2055" i="6"/>
  <c r="AA2055" i="6"/>
  <c r="Z2055" i="6"/>
  <c r="Y2055" i="6"/>
  <c r="X2055" i="6"/>
  <c r="W2055" i="6"/>
  <c r="T2055" i="6"/>
  <c r="U2055" i="6" s="1"/>
  <c r="R2055" i="6"/>
  <c r="S2055" i="6" s="1"/>
  <c r="AC2054" i="6"/>
  <c r="AD2054" i="6" s="1"/>
  <c r="AB2054" i="6"/>
  <c r="AA2054" i="6"/>
  <c r="Z2054" i="6"/>
  <c r="Y2054" i="6"/>
  <c r="X2054" i="6"/>
  <c r="W2054" i="6"/>
  <c r="T2054" i="6"/>
  <c r="S2054" i="6"/>
  <c r="R2054" i="6"/>
  <c r="AC2053" i="6"/>
  <c r="AD2053" i="6" s="1"/>
  <c r="AB2053" i="6"/>
  <c r="AA2053" i="6"/>
  <c r="Z2053" i="6"/>
  <c r="Y2053" i="6"/>
  <c r="X2053" i="6"/>
  <c r="W2053" i="6"/>
  <c r="T2053" i="6"/>
  <c r="U2053" i="6" s="1"/>
  <c r="R2053" i="6"/>
  <c r="S2053" i="6" s="1"/>
  <c r="AC2052" i="6"/>
  <c r="AD2052" i="6" s="1"/>
  <c r="AB2052" i="6"/>
  <c r="AA2052" i="6"/>
  <c r="Z2052" i="6"/>
  <c r="Y2052" i="6"/>
  <c r="X2052" i="6"/>
  <c r="W2052" i="6"/>
  <c r="T2052" i="6"/>
  <c r="S2052" i="6"/>
  <c r="R2052" i="6"/>
  <c r="AC2051" i="6"/>
  <c r="AD2051" i="6" s="1"/>
  <c r="AB2051" i="6"/>
  <c r="AA2051" i="6"/>
  <c r="Z2051" i="6"/>
  <c r="Y2051" i="6"/>
  <c r="X2051" i="6"/>
  <c r="W2051" i="6"/>
  <c r="T2051" i="6"/>
  <c r="U2051" i="6" s="1"/>
  <c r="S2051" i="6"/>
  <c r="R2051" i="6"/>
  <c r="AC2050" i="6"/>
  <c r="AD2050" i="6" s="1"/>
  <c r="AB2050" i="6"/>
  <c r="AA2050" i="6"/>
  <c r="Z2050" i="6"/>
  <c r="Y2050" i="6"/>
  <c r="X2050" i="6"/>
  <c r="W2050" i="6"/>
  <c r="T2050" i="6"/>
  <c r="S2050" i="6"/>
  <c r="R2050" i="6"/>
  <c r="AC2049" i="6"/>
  <c r="AD2049" i="6" s="1"/>
  <c r="AA2049" i="6"/>
  <c r="Z2049" i="6"/>
  <c r="Y2049" i="6"/>
  <c r="X2049" i="6"/>
  <c r="W2049" i="6"/>
  <c r="T2049" i="6"/>
  <c r="U2049" i="6" s="1"/>
  <c r="S2049" i="6"/>
  <c r="R2049" i="6"/>
  <c r="AC2048" i="6"/>
  <c r="AD2048" i="6" s="1"/>
  <c r="AA2048" i="6"/>
  <c r="Z2048" i="6"/>
  <c r="Y2048" i="6"/>
  <c r="X2048" i="6"/>
  <c r="W2048" i="6"/>
  <c r="T2048" i="6"/>
  <c r="U2048" i="6" s="1"/>
  <c r="S2048" i="6"/>
  <c r="R2048" i="6"/>
  <c r="AD2047" i="6"/>
  <c r="AC2047" i="6"/>
  <c r="AA2047" i="6"/>
  <c r="Z2047" i="6"/>
  <c r="Y2047" i="6"/>
  <c r="X2047" i="6"/>
  <c r="W2047" i="6"/>
  <c r="T2047" i="6"/>
  <c r="U2047" i="6" s="1"/>
  <c r="R2047" i="6"/>
  <c r="S2047" i="6" s="1"/>
  <c r="AD2046" i="6"/>
  <c r="AC2046" i="6"/>
  <c r="AA2046" i="6"/>
  <c r="Z2046" i="6"/>
  <c r="Y2046" i="6"/>
  <c r="X2046" i="6"/>
  <c r="W2046" i="6"/>
  <c r="U2046" i="6"/>
  <c r="T2046" i="6"/>
  <c r="R2046" i="6"/>
  <c r="S2046" i="6" s="1"/>
  <c r="AC2045" i="6"/>
  <c r="AD2045" i="6" s="1"/>
  <c r="AA2045" i="6"/>
  <c r="Z2045" i="6"/>
  <c r="Y2045" i="6"/>
  <c r="X2045" i="6"/>
  <c r="W2045" i="6"/>
  <c r="T2045" i="6"/>
  <c r="U2045" i="6" s="1"/>
  <c r="R2045" i="6"/>
  <c r="S2045" i="6" s="1"/>
  <c r="AD2044" i="6"/>
  <c r="AC2044" i="6"/>
  <c r="AA2044" i="6"/>
  <c r="Z2044" i="6"/>
  <c r="Y2044" i="6"/>
  <c r="X2044" i="6"/>
  <c r="W2044" i="6"/>
  <c r="U2044" i="6"/>
  <c r="T2044" i="6"/>
  <c r="R2044" i="6"/>
  <c r="S2044" i="6" s="1"/>
  <c r="AD2043" i="6"/>
  <c r="AC2043" i="6"/>
  <c r="AA2043" i="6"/>
  <c r="Z2043" i="6"/>
  <c r="Y2043" i="6"/>
  <c r="X2043" i="6"/>
  <c r="W2043" i="6"/>
  <c r="U2043" i="6"/>
  <c r="T2043" i="6"/>
  <c r="R2043" i="6"/>
  <c r="S2043" i="6" s="1"/>
  <c r="AD2042" i="6"/>
  <c r="AC2042" i="6"/>
  <c r="AA2042" i="6"/>
  <c r="Z2042" i="6"/>
  <c r="Y2042" i="6"/>
  <c r="X2042" i="6"/>
  <c r="W2042" i="6"/>
  <c r="U2042" i="6"/>
  <c r="T2042" i="6"/>
  <c r="R2042" i="6"/>
  <c r="S2042" i="6" s="1"/>
  <c r="AD2041" i="6"/>
  <c r="AC2041" i="6"/>
  <c r="AA2041" i="6"/>
  <c r="Z2041" i="6"/>
  <c r="Y2041" i="6"/>
  <c r="X2041" i="6"/>
  <c r="W2041" i="6"/>
  <c r="U2041" i="6"/>
  <c r="T2041" i="6"/>
  <c r="R2041" i="6"/>
  <c r="S2041" i="6" s="1"/>
  <c r="AD2040" i="6"/>
  <c r="AC2040" i="6"/>
  <c r="AA2040" i="6"/>
  <c r="Z2040" i="6"/>
  <c r="Y2040" i="6"/>
  <c r="X2040" i="6"/>
  <c r="W2040" i="6"/>
  <c r="U2040" i="6"/>
  <c r="T2040" i="6"/>
  <c r="R2040" i="6"/>
  <c r="S2040" i="6" s="1"/>
  <c r="AC2039" i="6"/>
  <c r="AD2039" i="6" s="1"/>
  <c r="AA2039" i="6"/>
  <c r="Z2039" i="6"/>
  <c r="Y2039" i="6"/>
  <c r="X2039" i="6"/>
  <c r="W2039" i="6"/>
  <c r="T2039" i="6"/>
  <c r="U2039" i="6" s="1"/>
  <c r="S2039" i="6"/>
  <c r="R2039" i="6"/>
  <c r="AC2038" i="6"/>
  <c r="AD2038" i="6" s="1"/>
  <c r="AA2038" i="6"/>
  <c r="Z2038" i="6"/>
  <c r="Y2038" i="6"/>
  <c r="X2038" i="6"/>
  <c r="W2038" i="6"/>
  <c r="T2038" i="6"/>
  <c r="U2038" i="6" s="1"/>
  <c r="S2038" i="6"/>
  <c r="R2038" i="6"/>
  <c r="AC2037" i="6"/>
  <c r="AD2037" i="6" s="1"/>
  <c r="AA2037" i="6"/>
  <c r="Z2037" i="6"/>
  <c r="Y2037" i="6"/>
  <c r="X2037" i="6"/>
  <c r="W2037" i="6"/>
  <c r="T2037" i="6"/>
  <c r="U2037" i="6" s="1"/>
  <c r="S2037" i="6"/>
  <c r="R2037" i="6"/>
  <c r="AC2036" i="6"/>
  <c r="AD2036" i="6" s="1"/>
  <c r="AA2036" i="6"/>
  <c r="Z2036" i="6"/>
  <c r="Y2036" i="6"/>
  <c r="X2036" i="6"/>
  <c r="W2036" i="6"/>
  <c r="T2036" i="6"/>
  <c r="U2036" i="6" s="1"/>
  <c r="S2036" i="6"/>
  <c r="R2036" i="6"/>
  <c r="AD2035" i="6"/>
  <c r="AC2035" i="6"/>
  <c r="AA2035" i="6"/>
  <c r="Z2035" i="6"/>
  <c r="Y2035" i="6"/>
  <c r="X2035" i="6"/>
  <c r="W2035" i="6"/>
  <c r="U2035" i="6"/>
  <c r="T2035" i="6"/>
  <c r="S2035" i="6"/>
  <c r="R2035" i="6"/>
  <c r="AD2034" i="6"/>
  <c r="AC2034" i="6"/>
  <c r="AA2034" i="6"/>
  <c r="Z2034" i="6"/>
  <c r="Y2034" i="6"/>
  <c r="X2034" i="6"/>
  <c r="W2034" i="6"/>
  <c r="U2034" i="6"/>
  <c r="T2034" i="6"/>
  <c r="S2034" i="6"/>
  <c r="R2034" i="6"/>
  <c r="AD2033" i="6"/>
  <c r="AC2033" i="6"/>
  <c r="AA2033" i="6"/>
  <c r="Z2033" i="6"/>
  <c r="Y2033" i="6"/>
  <c r="X2033" i="6"/>
  <c r="W2033" i="6"/>
  <c r="U2033" i="6"/>
  <c r="T2033" i="6"/>
  <c r="S2033" i="6"/>
  <c r="R2033" i="6"/>
  <c r="AD2032" i="6"/>
  <c r="AC2032" i="6"/>
  <c r="AA2032" i="6"/>
  <c r="Z2032" i="6"/>
  <c r="Y2032" i="6"/>
  <c r="X2032" i="6"/>
  <c r="W2032" i="6"/>
  <c r="U2032" i="6"/>
  <c r="T2032" i="6"/>
  <c r="S2032" i="6"/>
  <c r="R2032" i="6"/>
  <c r="AC2031" i="6"/>
  <c r="AD2031" i="6" s="1"/>
  <c r="AA2031" i="6"/>
  <c r="Z2031" i="6"/>
  <c r="Y2031" i="6"/>
  <c r="X2031" i="6"/>
  <c r="W2031" i="6"/>
  <c r="U2031" i="6"/>
  <c r="T2031" i="6"/>
  <c r="R2031" i="6"/>
  <c r="S2031" i="6" s="1"/>
  <c r="AD2030" i="6"/>
  <c r="AC2030" i="6"/>
  <c r="AA2030" i="6"/>
  <c r="Z2030" i="6"/>
  <c r="Y2030" i="6"/>
  <c r="X2030" i="6"/>
  <c r="W2030" i="6"/>
  <c r="U2030" i="6"/>
  <c r="T2030" i="6"/>
  <c r="R2030" i="6"/>
  <c r="S2030" i="6" s="1"/>
  <c r="AC2029" i="6"/>
  <c r="AD2029" i="6" s="1"/>
  <c r="AA2029" i="6"/>
  <c r="Z2029" i="6"/>
  <c r="Y2029" i="6"/>
  <c r="X2029" i="6"/>
  <c r="W2029" i="6"/>
  <c r="U2029" i="6"/>
  <c r="T2029" i="6"/>
  <c r="R2029" i="6"/>
  <c r="S2029" i="6" s="1"/>
  <c r="AD2028" i="6"/>
  <c r="AC2028" i="6"/>
  <c r="AA2028" i="6"/>
  <c r="Z2028" i="6"/>
  <c r="Y2028" i="6"/>
  <c r="X2028" i="6"/>
  <c r="W2028" i="6"/>
  <c r="U2028" i="6"/>
  <c r="T2028" i="6"/>
  <c r="R2028" i="6"/>
  <c r="S2028" i="6" s="1"/>
  <c r="AD2027" i="6"/>
  <c r="AC2027" i="6"/>
  <c r="AA2027" i="6"/>
  <c r="Z2027" i="6"/>
  <c r="Y2027" i="6"/>
  <c r="X2027" i="6"/>
  <c r="W2027" i="6"/>
  <c r="U2027" i="6"/>
  <c r="T2027" i="6"/>
  <c r="S2027" i="6"/>
  <c r="R2027" i="6"/>
  <c r="AD2026" i="6"/>
  <c r="AC2026" i="6"/>
  <c r="AA2026" i="6"/>
  <c r="Z2026" i="6"/>
  <c r="Y2026" i="6"/>
  <c r="X2026" i="6"/>
  <c r="W2026" i="6"/>
  <c r="U2026" i="6"/>
  <c r="T2026" i="6"/>
  <c r="S2026" i="6"/>
  <c r="R2026" i="6"/>
  <c r="AD2025" i="6"/>
  <c r="AC2025" i="6"/>
  <c r="AA2025" i="6"/>
  <c r="Z2025" i="6"/>
  <c r="Y2025" i="6"/>
  <c r="X2025" i="6"/>
  <c r="W2025" i="6"/>
  <c r="U2025" i="6"/>
  <c r="T2025" i="6"/>
  <c r="S2025" i="6"/>
  <c r="R2025" i="6"/>
  <c r="AD2024" i="6"/>
  <c r="AC2024" i="6"/>
  <c r="AA2024" i="6"/>
  <c r="Z2024" i="6"/>
  <c r="Y2024" i="6"/>
  <c r="X2024" i="6"/>
  <c r="W2024" i="6"/>
  <c r="U2024" i="6"/>
  <c r="T2024" i="6"/>
  <c r="S2024" i="6"/>
  <c r="R2024" i="6"/>
  <c r="AC2023" i="6"/>
  <c r="AD2023" i="6" s="1"/>
  <c r="AA2023" i="6"/>
  <c r="Z2023" i="6"/>
  <c r="Y2023" i="6"/>
  <c r="X2023" i="6"/>
  <c r="W2023" i="6"/>
  <c r="T2023" i="6"/>
  <c r="U2023" i="6" s="1"/>
  <c r="S2023" i="6"/>
  <c r="R2023" i="6"/>
  <c r="AC2022" i="6"/>
  <c r="AD2022" i="6" s="1"/>
  <c r="AA2022" i="6"/>
  <c r="Z2022" i="6"/>
  <c r="Y2022" i="6"/>
  <c r="X2022" i="6"/>
  <c r="W2022" i="6"/>
  <c r="T2022" i="6"/>
  <c r="U2022" i="6" s="1"/>
  <c r="R2022" i="6"/>
  <c r="S2022" i="6" s="1"/>
  <c r="AC2021" i="6"/>
  <c r="AD2021" i="6" s="1"/>
  <c r="AA2021" i="6"/>
  <c r="Z2021" i="6"/>
  <c r="Y2021" i="6"/>
  <c r="X2021" i="6"/>
  <c r="W2021" i="6"/>
  <c r="T2021" i="6"/>
  <c r="U2021" i="6" s="1"/>
  <c r="S2021" i="6"/>
  <c r="R2021" i="6"/>
  <c r="AC2020" i="6"/>
  <c r="AD2020" i="6" s="1"/>
  <c r="AA2020" i="6"/>
  <c r="Z2020" i="6"/>
  <c r="Y2020" i="6"/>
  <c r="X2020" i="6"/>
  <c r="W2020" i="6"/>
  <c r="T2020" i="6"/>
  <c r="U2020" i="6" s="1"/>
  <c r="R2020" i="6"/>
  <c r="S2020" i="6" s="1"/>
  <c r="AD2019" i="6"/>
  <c r="AC2019" i="6"/>
  <c r="AA2019" i="6"/>
  <c r="Z2019" i="6"/>
  <c r="Y2019" i="6"/>
  <c r="X2019" i="6"/>
  <c r="W2019" i="6"/>
  <c r="U2019" i="6"/>
  <c r="T2019" i="6"/>
  <c r="S2019" i="6"/>
  <c r="R2019" i="6"/>
  <c r="AD2018" i="6"/>
  <c r="AC2018" i="6"/>
  <c r="AA2018" i="6"/>
  <c r="Z2018" i="6"/>
  <c r="Y2018" i="6"/>
  <c r="X2018" i="6"/>
  <c r="W2018" i="6"/>
  <c r="U2018" i="6"/>
  <c r="T2018" i="6"/>
  <c r="S2018" i="6"/>
  <c r="R2018" i="6"/>
  <c r="AD2017" i="6"/>
  <c r="AC2017" i="6"/>
  <c r="AB2017" i="6"/>
  <c r="AA2017" i="6"/>
  <c r="Z2017" i="6"/>
  <c r="Y2017" i="6"/>
  <c r="X2017" i="6"/>
  <c r="W2017" i="6"/>
  <c r="U2017" i="6"/>
  <c r="T2017" i="6"/>
  <c r="S2017" i="6"/>
  <c r="R2017" i="6"/>
  <c r="AD2016" i="6"/>
  <c r="AC2016" i="6"/>
  <c r="AB2016" i="6"/>
  <c r="AA2016" i="6"/>
  <c r="Z2016" i="6"/>
  <c r="Y2016" i="6"/>
  <c r="X2016" i="6"/>
  <c r="W2016" i="6"/>
  <c r="U2016" i="6"/>
  <c r="T2016" i="6"/>
  <c r="S2016" i="6"/>
  <c r="R2016" i="6"/>
  <c r="AD2015" i="6"/>
  <c r="AC2015" i="6"/>
  <c r="AB2015" i="6"/>
  <c r="AA2015" i="6"/>
  <c r="Z2015" i="6"/>
  <c r="Y2015" i="6"/>
  <c r="X2015" i="6"/>
  <c r="W2015" i="6"/>
  <c r="U2015" i="6"/>
  <c r="T2015" i="6"/>
  <c r="R2015" i="6"/>
  <c r="S2015" i="6" s="1"/>
  <c r="AD2014" i="6"/>
  <c r="AC2014" i="6"/>
  <c r="AB2014" i="6"/>
  <c r="AA2014" i="6"/>
  <c r="Z2014" i="6"/>
  <c r="Y2014" i="6"/>
  <c r="X2014" i="6"/>
  <c r="W2014" i="6"/>
  <c r="U2014" i="6"/>
  <c r="T2014" i="6"/>
  <c r="R2014" i="6"/>
  <c r="S2014" i="6" s="1"/>
  <c r="AD2013" i="6"/>
  <c r="AC2013" i="6"/>
  <c r="AB2013" i="6"/>
  <c r="AA2013" i="6"/>
  <c r="Z2013" i="6"/>
  <c r="Y2013" i="6"/>
  <c r="X2013" i="6"/>
  <c r="W2013" i="6"/>
  <c r="U2013" i="6"/>
  <c r="T2013" i="6"/>
  <c r="R2013" i="6"/>
  <c r="S2013" i="6" s="1"/>
  <c r="AC2012" i="6"/>
  <c r="AD2012" i="6" s="1"/>
  <c r="AB2012" i="6"/>
  <c r="AA2012" i="6"/>
  <c r="Z2012" i="6"/>
  <c r="Y2012" i="6"/>
  <c r="X2012" i="6"/>
  <c r="W2012" i="6"/>
  <c r="T2012" i="6"/>
  <c r="R2012" i="6"/>
  <c r="S2012" i="6" s="1"/>
  <c r="AD2011" i="6"/>
  <c r="AC2011" i="6"/>
  <c r="AB2011" i="6"/>
  <c r="AA2011" i="6"/>
  <c r="Z2011" i="6"/>
  <c r="Y2011" i="6"/>
  <c r="X2011" i="6"/>
  <c r="W2011" i="6"/>
  <c r="U2011" i="6"/>
  <c r="T2011" i="6"/>
  <c r="S2011" i="6"/>
  <c r="R2011" i="6"/>
  <c r="AD2010" i="6"/>
  <c r="AC2010" i="6"/>
  <c r="AB2010" i="6"/>
  <c r="AA2010" i="6"/>
  <c r="Z2010" i="6"/>
  <c r="Y2010" i="6"/>
  <c r="X2010" i="6"/>
  <c r="W2010" i="6"/>
  <c r="U2010" i="6"/>
  <c r="T2010" i="6"/>
  <c r="S2010" i="6"/>
  <c r="R2010" i="6"/>
  <c r="AD2009" i="6"/>
  <c r="AC2009" i="6"/>
  <c r="AB2009" i="6"/>
  <c r="AA2009" i="6"/>
  <c r="Z2009" i="6"/>
  <c r="Y2009" i="6"/>
  <c r="X2009" i="6"/>
  <c r="W2009" i="6"/>
  <c r="U2009" i="6"/>
  <c r="T2009" i="6"/>
  <c r="S2009" i="6"/>
  <c r="R2009" i="6"/>
  <c r="AD2008" i="6"/>
  <c r="AC2008" i="6"/>
  <c r="AB2008" i="6"/>
  <c r="AA2008" i="6"/>
  <c r="Z2008" i="6"/>
  <c r="Y2008" i="6"/>
  <c r="X2008" i="6"/>
  <c r="W2008" i="6"/>
  <c r="U2008" i="6"/>
  <c r="T2008" i="6"/>
  <c r="S2008" i="6"/>
  <c r="R2008" i="6"/>
  <c r="AC2007" i="6"/>
  <c r="AD2007" i="6" s="1"/>
  <c r="AB2007" i="6"/>
  <c r="AA2007" i="6"/>
  <c r="Z2007" i="6"/>
  <c r="Y2007" i="6"/>
  <c r="X2007" i="6"/>
  <c r="W2007" i="6"/>
  <c r="T2007" i="6"/>
  <c r="U2007" i="6" s="1"/>
  <c r="S2007" i="6"/>
  <c r="R2007" i="6"/>
  <c r="AC2006" i="6"/>
  <c r="AD2006" i="6" s="1"/>
  <c r="AB2006" i="6"/>
  <c r="AA2006" i="6"/>
  <c r="Z2006" i="6"/>
  <c r="Y2006" i="6"/>
  <c r="X2006" i="6"/>
  <c r="W2006" i="6"/>
  <c r="T2006" i="6"/>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D2003" i="6"/>
  <c r="AC2003" i="6"/>
  <c r="AB2003" i="6"/>
  <c r="AA2003" i="6"/>
  <c r="Z2003" i="6"/>
  <c r="Y2003" i="6"/>
  <c r="X2003" i="6"/>
  <c r="W2003" i="6"/>
  <c r="U2003" i="6"/>
  <c r="T2003" i="6"/>
  <c r="S2003" i="6"/>
  <c r="R2003" i="6"/>
  <c r="AD2002" i="6"/>
  <c r="AC2002" i="6"/>
  <c r="AB2002" i="6"/>
  <c r="AA2002" i="6"/>
  <c r="Z2002" i="6"/>
  <c r="Y2002" i="6"/>
  <c r="X2002" i="6"/>
  <c r="W2002" i="6"/>
  <c r="U2002" i="6"/>
  <c r="T2002" i="6"/>
  <c r="S2002" i="6"/>
  <c r="R2002" i="6"/>
  <c r="AD2001" i="6"/>
  <c r="AC2001" i="6"/>
  <c r="AB2001" i="6"/>
  <c r="AA2001" i="6"/>
  <c r="Z2001" i="6"/>
  <c r="Y2001" i="6"/>
  <c r="X2001" i="6"/>
  <c r="W2001" i="6"/>
  <c r="U2001" i="6"/>
  <c r="T2001" i="6"/>
  <c r="S2001" i="6"/>
  <c r="R2001" i="6"/>
  <c r="AD2000" i="6"/>
  <c r="AC2000" i="6"/>
  <c r="AB2000" i="6"/>
  <c r="AA2000" i="6"/>
  <c r="Z2000" i="6"/>
  <c r="Y2000" i="6"/>
  <c r="X2000" i="6"/>
  <c r="W2000" i="6"/>
  <c r="U2000" i="6"/>
  <c r="T2000" i="6"/>
  <c r="S2000" i="6"/>
  <c r="R2000" i="6"/>
  <c r="AD1999" i="6"/>
  <c r="AC1999" i="6"/>
  <c r="AB1999" i="6"/>
  <c r="AA1999" i="6"/>
  <c r="Z1999" i="6"/>
  <c r="Y1999" i="6"/>
  <c r="X1999" i="6"/>
  <c r="W1999" i="6"/>
  <c r="U1999" i="6"/>
  <c r="T1999" i="6"/>
  <c r="R1999" i="6"/>
  <c r="S1999" i="6" s="1"/>
  <c r="AC1998" i="6"/>
  <c r="AD1998" i="6" s="1"/>
  <c r="AB1998" i="6"/>
  <c r="AA1998" i="6"/>
  <c r="Z1998" i="6"/>
  <c r="Y1998" i="6"/>
  <c r="X1998" i="6"/>
  <c r="W1998" i="6"/>
  <c r="T1998" i="6"/>
  <c r="R1998" i="6"/>
  <c r="S1998" i="6" s="1"/>
  <c r="AC1997" i="6"/>
  <c r="AD1997" i="6" s="1"/>
  <c r="AB1997" i="6"/>
  <c r="AA1997" i="6"/>
  <c r="Z1997" i="6"/>
  <c r="Y1997" i="6"/>
  <c r="X1997" i="6"/>
  <c r="W1997" i="6"/>
  <c r="T1997" i="6"/>
  <c r="R1997" i="6"/>
  <c r="S1997" i="6" s="1"/>
  <c r="AD1996" i="6"/>
  <c r="AC1996" i="6"/>
  <c r="AB1996" i="6"/>
  <c r="AA1996" i="6"/>
  <c r="Z1996" i="6"/>
  <c r="Y1996" i="6"/>
  <c r="X1996" i="6"/>
  <c r="W1996" i="6"/>
  <c r="U1996" i="6"/>
  <c r="T1996" i="6"/>
  <c r="R1996" i="6"/>
  <c r="S1996" i="6" s="1"/>
  <c r="AD1995" i="6"/>
  <c r="AC1995" i="6"/>
  <c r="AB1995" i="6"/>
  <c r="AA1995" i="6"/>
  <c r="Z1995" i="6"/>
  <c r="Y1995" i="6"/>
  <c r="X1995" i="6"/>
  <c r="W1995" i="6"/>
  <c r="U1995" i="6"/>
  <c r="T1995" i="6"/>
  <c r="R1995" i="6"/>
  <c r="S1995" i="6" s="1"/>
  <c r="AD1994" i="6"/>
  <c r="AC1994" i="6"/>
  <c r="AB1994" i="6"/>
  <c r="AA1994" i="6"/>
  <c r="Z1994" i="6"/>
  <c r="Y1994" i="6"/>
  <c r="X1994" i="6"/>
  <c r="W1994" i="6"/>
  <c r="U1994" i="6"/>
  <c r="T1994" i="6"/>
  <c r="R1994" i="6"/>
  <c r="S1994" i="6" s="1"/>
  <c r="AD1993" i="6"/>
  <c r="AC1993" i="6"/>
  <c r="AB1993" i="6"/>
  <c r="AA1993" i="6"/>
  <c r="Z1993" i="6"/>
  <c r="Y1993" i="6"/>
  <c r="X1993" i="6"/>
  <c r="W1993" i="6"/>
  <c r="U1993" i="6"/>
  <c r="T1993" i="6"/>
  <c r="R1993" i="6"/>
  <c r="S1993" i="6" s="1"/>
  <c r="AD1992" i="6"/>
  <c r="AC1992" i="6"/>
  <c r="AB1992" i="6"/>
  <c r="AA1992" i="6"/>
  <c r="Z1992" i="6"/>
  <c r="Y1992" i="6"/>
  <c r="X1992" i="6"/>
  <c r="W1992" i="6"/>
  <c r="U1992" i="6"/>
  <c r="T1992" i="6"/>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S1990" i="6"/>
  <c r="R1990" i="6"/>
  <c r="AC1989" i="6"/>
  <c r="AD1989" i="6" s="1"/>
  <c r="AB1989" i="6"/>
  <c r="AA1989" i="6"/>
  <c r="Z1989" i="6"/>
  <c r="Y1989" i="6"/>
  <c r="X1989" i="6"/>
  <c r="W1989" i="6"/>
  <c r="T1989" i="6"/>
  <c r="U1989" i="6" s="1"/>
  <c r="R1989" i="6"/>
  <c r="S1989" i="6" s="1"/>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S1987" i="6"/>
  <c r="R1987" i="6"/>
  <c r="AC1986" i="6"/>
  <c r="AD1986" i="6" s="1"/>
  <c r="AB1986" i="6"/>
  <c r="AA1986" i="6"/>
  <c r="Z1986" i="6"/>
  <c r="Y1986" i="6"/>
  <c r="X1986" i="6"/>
  <c r="W1986" i="6"/>
  <c r="T1986" i="6"/>
  <c r="S1986" i="6"/>
  <c r="R1986" i="6"/>
  <c r="AC1985" i="6"/>
  <c r="AD1985" i="6" s="1"/>
  <c r="AA1985" i="6"/>
  <c r="Z1985" i="6"/>
  <c r="Y1985" i="6"/>
  <c r="X1985" i="6"/>
  <c r="W1985" i="6"/>
  <c r="T1985" i="6"/>
  <c r="U1985" i="6" s="1"/>
  <c r="S1985" i="6"/>
  <c r="R1985" i="6"/>
  <c r="AC1984" i="6"/>
  <c r="AD1984" i="6" s="1"/>
  <c r="AA1984" i="6"/>
  <c r="Z1984" i="6"/>
  <c r="Y1984" i="6"/>
  <c r="X1984" i="6"/>
  <c r="W1984" i="6"/>
  <c r="T1984" i="6"/>
  <c r="U1984" i="6" s="1"/>
  <c r="S1984" i="6"/>
  <c r="R1984" i="6"/>
  <c r="AD1983" i="6"/>
  <c r="AC1983" i="6"/>
  <c r="AA1983" i="6"/>
  <c r="Z1983" i="6"/>
  <c r="Y1983" i="6"/>
  <c r="X1983" i="6"/>
  <c r="W1983" i="6"/>
  <c r="T1983" i="6"/>
  <c r="U1983" i="6" s="1"/>
  <c r="R1983" i="6"/>
  <c r="S1983" i="6" s="1"/>
  <c r="AD1982" i="6"/>
  <c r="AC1982" i="6"/>
  <c r="AA1982" i="6"/>
  <c r="Z1982" i="6"/>
  <c r="Y1982" i="6"/>
  <c r="X1982" i="6"/>
  <c r="W1982" i="6"/>
  <c r="U1982" i="6"/>
  <c r="T1982" i="6"/>
  <c r="R1982" i="6"/>
  <c r="S1982" i="6" s="1"/>
  <c r="AC1981" i="6"/>
  <c r="AD1981" i="6" s="1"/>
  <c r="AA1981" i="6"/>
  <c r="Z1981" i="6"/>
  <c r="Y1981" i="6"/>
  <c r="X1981" i="6"/>
  <c r="W1981" i="6"/>
  <c r="T1981" i="6"/>
  <c r="U1981" i="6" s="1"/>
  <c r="R1981" i="6"/>
  <c r="S1981" i="6" s="1"/>
  <c r="AD1980" i="6"/>
  <c r="AC1980" i="6"/>
  <c r="AA1980" i="6"/>
  <c r="Z1980" i="6"/>
  <c r="Y1980" i="6"/>
  <c r="X1980" i="6"/>
  <c r="W1980" i="6"/>
  <c r="U1980" i="6"/>
  <c r="T1980" i="6"/>
  <c r="R1980" i="6"/>
  <c r="S1980" i="6" s="1"/>
  <c r="AD1979" i="6"/>
  <c r="AC1979" i="6"/>
  <c r="AA1979" i="6"/>
  <c r="Z1979" i="6"/>
  <c r="Y1979" i="6"/>
  <c r="X1979" i="6"/>
  <c r="W1979" i="6"/>
  <c r="U1979" i="6"/>
  <c r="T1979" i="6"/>
  <c r="R1979" i="6"/>
  <c r="S1979" i="6" s="1"/>
  <c r="AD1978" i="6"/>
  <c r="AC1978" i="6"/>
  <c r="AA1978" i="6"/>
  <c r="Z1978" i="6"/>
  <c r="Y1978" i="6"/>
  <c r="X1978" i="6"/>
  <c r="W1978" i="6"/>
  <c r="U1978" i="6"/>
  <c r="T1978" i="6"/>
  <c r="R1978" i="6"/>
  <c r="S1978" i="6" s="1"/>
  <c r="AD1977" i="6"/>
  <c r="AC1977" i="6"/>
  <c r="AA1977" i="6"/>
  <c r="Z1977" i="6"/>
  <c r="Y1977" i="6"/>
  <c r="X1977" i="6"/>
  <c r="W1977" i="6"/>
  <c r="U1977" i="6"/>
  <c r="T1977" i="6"/>
  <c r="R1977" i="6"/>
  <c r="S1977" i="6" s="1"/>
  <c r="AD1976" i="6"/>
  <c r="AC1976" i="6"/>
  <c r="AA1976" i="6"/>
  <c r="Z1976" i="6"/>
  <c r="Y1976" i="6"/>
  <c r="X1976" i="6"/>
  <c r="W1976" i="6"/>
  <c r="U1976" i="6"/>
  <c r="T1976" i="6"/>
  <c r="R1976" i="6"/>
  <c r="S1976" i="6" s="1"/>
  <c r="AD1975" i="6"/>
  <c r="AC1975" i="6"/>
  <c r="AA1975" i="6"/>
  <c r="Z1975" i="6"/>
  <c r="Y1975" i="6"/>
  <c r="X1975" i="6"/>
  <c r="W1975" i="6"/>
  <c r="U1975" i="6"/>
  <c r="T1975" i="6"/>
  <c r="R1975" i="6"/>
  <c r="S1975" i="6" s="1"/>
  <c r="AD1974" i="6"/>
  <c r="AC1974" i="6"/>
  <c r="AA1974" i="6"/>
  <c r="Z1974" i="6"/>
  <c r="Y1974" i="6"/>
  <c r="X1974" i="6"/>
  <c r="W1974" i="6"/>
  <c r="U1974" i="6"/>
  <c r="T1974" i="6"/>
  <c r="R1974" i="6"/>
  <c r="S1974" i="6" s="1"/>
  <c r="AD1973" i="6"/>
  <c r="AC1973" i="6"/>
  <c r="AA1973" i="6"/>
  <c r="Z1973" i="6"/>
  <c r="Y1973" i="6"/>
  <c r="X1973" i="6"/>
  <c r="W1973" i="6"/>
  <c r="U1973" i="6"/>
  <c r="T1973" i="6"/>
  <c r="R1973" i="6"/>
  <c r="S1973" i="6" s="1"/>
  <c r="AD1972" i="6"/>
  <c r="AC1972" i="6"/>
  <c r="AA1972" i="6"/>
  <c r="Z1972" i="6"/>
  <c r="Y1972" i="6"/>
  <c r="X1972" i="6"/>
  <c r="W1972" i="6"/>
  <c r="U1972" i="6"/>
  <c r="T1972" i="6"/>
  <c r="R1972" i="6"/>
  <c r="S1972" i="6" s="1"/>
  <c r="AC1971" i="6"/>
  <c r="AD1971" i="6" s="1"/>
  <c r="AA1971" i="6"/>
  <c r="Z1971" i="6"/>
  <c r="Y1971" i="6"/>
  <c r="X1971" i="6"/>
  <c r="W1971" i="6"/>
  <c r="T1971" i="6"/>
  <c r="U1971" i="6" s="1"/>
  <c r="S1971" i="6"/>
  <c r="R1971" i="6"/>
  <c r="AC1970" i="6"/>
  <c r="AD1970" i="6" s="1"/>
  <c r="AA1970" i="6"/>
  <c r="Z1970" i="6"/>
  <c r="Y1970" i="6"/>
  <c r="X1970" i="6"/>
  <c r="W1970" i="6"/>
  <c r="T1970" i="6"/>
  <c r="S1970" i="6"/>
  <c r="R1970" i="6"/>
  <c r="AC1969" i="6"/>
  <c r="AD1969" i="6" s="1"/>
  <c r="AA1969" i="6"/>
  <c r="Z1969" i="6"/>
  <c r="Y1969" i="6"/>
  <c r="X1969" i="6"/>
  <c r="W1969" i="6"/>
  <c r="T1969" i="6"/>
  <c r="U1969" i="6" s="1"/>
  <c r="S1969" i="6"/>
  <c r="R1969" i="6"/>
  <c r="AC1968" i="6"/>
  <c r="AD1968" i="6" s="1"/>
  <c r="AA1968" i="6"/>
  <c r="Z1968" i="6"/>
  <c r="Y1968" i="6"/>
  <c r="X1968" i="6"/>
  <c r="W1968" i="6"/>
  <c r="T1968" i="6"/>
  <c r="U1968" i="6" s="1"/>
  <c r="S1968" i="6"/>
  <c r="R1968" i="6"/>
  <c r="AC1967" i="6"/>
  <c r="AD1967" i="6" s="1"/>
  <c r="AA1967" i="6"/>
  <c r="Z1967" i="6"/>
  <c r="Y1967" i="6"/>
  <c r="X1967" i="6"/>
  <c r="W1967" i="6"/>
  <c r="T1967" i="6"/>
  <c r="U1967" i="6" s="1"/>
  <c r="S1967" i="6"/>
  <c r="R1967" i="6"/>
  <c r="AC1966" i="6"/>
  <c r="AD1966" i="6" s="1"/>
  <c r="AA1966" i="6"/>
  <c r="Z1966" i="6"/>
  <c r="Y1966" i="6"/>
  <c r="X1966" i="6"/>
  <c r="W1966" i="6"/>
  <c r="T1966" i="6"/>
  <c r="S1966" i="6"/>
  <c r="R1966" i="6"/>
  <c r="AC1965" i="6"/>
  <c r="AD1965" i="6" s="1"/>
  <c r="AA1965" i="6"/>
  <c r="Z1965" i="6"/>
  <c r="Y1965" i="6"/>
  <c r="X1965" i="6"/>
  <c r="W1965" i="6"/>
  <c r="U1965" i="6"/>
  <c r="T1965" i="6"/>
  <c r="S1965" i="6"/>
  <c r="R1965" i="6"/>
  <c r="AD1964" i="6"/>
  <c r="AC1964" i="6"/>
  <c r="AA1964" i="6"/>
  <c r="Z1964" i="6"/>
  <c r="Y1964" i="6"/>
  <c r="X1964" i="6"/>
  <c r="W1964" i="6"/>
  <c r="T1964" i="6"/>
  <c r="S1964" i="6"/>
  <c r="R1964" i="6"/>
  <c r="AD1963" i="6"/>
  <c r="AC1963" i="6"/>
  <c r="AA1963" i="6"/>
  <c r="Z1963" i="6"/>
  <c r="Y1963" i="6"/>
  <c r="X1963" i="6"/>
  <c r="W1963" i="6"/>
  <c r="U1963" i="6"/>
  <c r="T1963" i="6"/>
  <c r="R1963" i="6"/>
  <c r="S1963" i="6" s="1"/>
  <c r="AD1962" i="6"/>
  <c r="AC1962" i="6"/>
  <c r="AA1962" i="6"/>
  <c r="Z1962" i="6"/>
  <c r="Y1962" i="6"/>
  <c r="X1962" i="6"/>
  <c r="W1962" i="6"/>
  <c r="U1962" i="6"/>
  <c r="T1962" i="6"/>
  <c r="R1962" i="6"/>
  <c r="S1962" i="6" s="1"/>
  <c r="AD1961" i="6"/>
  <c r="AC1961" i="6"/>
  <c r="AA1961" i="6"/>
  <c r="Z1961" i="6"/>
  <c r="Y1961" i="6"/>
  <c r="X1961" i="6"/>
  <c r="W1961" i="6"/>
  <c r="U1961" i="6"/>
  <c r="T1961" i="6"/>
  <c r="R1961" i="6"/>
  <c r="S1961" i="6" s="1"/>
  <c r="AD1960" i="6"/>
  <c r="AC1960" i="6"/>
  <c r="AA1960" i="6"/>
  <c r="Z1960" i="6"/>
  <c r="Y1960" i="6"/>
  <c r="X1960" i="6"/>
  <c r="W1960" i="6"/>
  <c r="U1960" i="6"/>
  <c r="T1960" i="6"/>
  <c r="R1960" i="6"/>
  <c r="S1960" i="6" s="1"/>
  <c r="AD1959" i="6"/>
  <c r="AC1959" i="6"/>
  <c r="AA1959" i="6"/>
  <c r="Z1959" i="6"/>
  <c r="Y1959" i="6"/>
  <c r="X1959" i="6"/>
  <c r="W1959" i="6"/>
  <c r="U1959" i="6"/>
  <c r="T1959" i="6"/>
  <c r="R1959" i="6"/>
  <c r="S1959" i="6" s="1"/>
  <c r="AD1958" i="6"/>
  <c r="AC1958" i="6"/>
  <c r="AA1958" i="6"/>
  <c r="Z1958" i="6"/>
  <c r="Y1958" i="6"/>
  <c r="X1958" i="6"/>
  <c r="W1958" i="6"/>
  <c r="U1958" i="6"/>
  <c r="T1958" i="6"/>
  <c r="R1958" i="6"/>
  <c r="S1958" i="6" s="1"/>
  <c r="AD1957" i="6"/>
  <c r="AC1957" i="6"/>
  <c r="AA1957" i="6"/>
  <c r="Z1957" i="6"/>
  <c r="Y1957" i="6"/>
  <c r="X1957" i="6"/>
  <c r="W1957" i="6"/>
  <c r="U1957" i="6"/>
  <c r="T1957" i="6"/>
  <c r="R1957" i="6"/>
  <c r="S1957" i="6" s="1"/>
  <c r="AD1956" i="6"/>
  <c r="AC1956" i="6"/>
  <c r="AA1956" i="6"/>
  <c r="Z1956" i="6"/>
  <c r="Y1956" i="6"/>
  <c r="X1956" i="6"/>
  <c r="W1956" i="6"/>
  <c r="U1956" i="6"/>
  <c r="T1956" i="6"/>
  <c r="R1956" i="6"/>
  <c r="S1956" i="6" s="1"/>
  <c r="AC1955" i="6"/>
  <c r="AD1955" i="6" s="1"/>
  <c r="AA1955" i="6"/>
  <c r="Z1955" i="6"/>
  <c r="Y1955" i="6"/>
  <c r="X1955" i="6"/>
  <c r="W1955" i="6"/>
  <c r="T1955" i="6"/>
  <c r="S1955" i="6"/>
  <c r="R1955" i="6"/>
  <c r="AC1954" i="6"/>
  <c r="AD1954" i="6" s="1"/>
  <c r="AA1954" i="6"/>
  <c r="Z1954" i="6"/>
  <c r="Y1954" i="6"/>
  <c r="X1954" i="6"/>
  <c r="W1954" i="6"/>
  <c r="T1954" i="6"/>
  <c r="S1954" i="6"/>
  <c r="R1954" i="6"/>
  <c r="AC1953" i="6"/>
  <c r="AD1953" i="6" s="1"/>
  <c r="AB1953" i="6"/>
  <c r="AA1953" i="6"/>
  <c r="Z1953" i="6"/>
  <c r="Y1953" i="6"/>
  <c r="X1953" i="6"/>
  <c r="W1953" i="6"/>
  <c r="T1953" i="6"/>
  <c r="S1953" i="6"/>
  <c r="R1953" i="6"/>
  <c r="AC1952" i="6"/>
  <c r="AD1952" i="6" s="1"/>
  <c r="AB1952" i="6"/>
  <c r="AA1952" i="6"/>
  <c r="Z1952" i="6"/>
  <c r="Y1952" i="6"/>
  <c r="X1952" i="6"/>
  <c r="W1952" i="6"/>
  <c r="T1952" i="6"/>
  <c r="U1952" i="6" s="1"/>
  <c r="S1952" i="6"/>
  <c r="R1952" i="6"/>
  <c r="AC1951" i="6"/>
  <c r="AD1951" i="6" s="1"/>
  <c r="AB1951" i="6"/>
  <c r="AA1951" i="6"/>
  <c r="Z1951" i="6"/>
  <c r="Y1951" i="6"/>
  <c r="X1951" i="6"/>
  <c r="W1951" i="6"/>
  <c r="T1951" i="6"/>
  <c r="U1951" i="6" s="1"/>
  <c r="S1951" i="6"/>
  <c r="R1951" i="6"/>
  <c r="AC1950" i="6"/>
  <c r="AD1950" i="6" s="1"/>
  <c r="AB1950" i="6"/>
  <c r="AA1950" i="6"/>
  <c r="Z1950" i="6"/>
  <c r="Y1950" i="6"/>
  <c r="X1950" i="6"/>
  <c r="W1950" i="6"/>
  <c r="T1950" i="6"/>
  <c r="S1950" i="6"/>
  <c r="R1950" i="6"/>
  <c r="AC1949" i="6"/>
  <c r="AD1949" i="6" s="1"/>
  <c r="AB1949" i="6"/>
  <c r="AA1949" i="6"/>
  <c r="Z1949" i="6"/>
  <c r="Y1949" i="6"/>
  <c r="X1949" i="6"/>
  <c r="W1949" i="6"/>
  <c r="T1949" i="6"/>
  <c r="U1949" i="6" s="1"/>
  <c r="R1949" i="6"/>
  <c r="S1949" i="6" s="1"/>
  <c r="AD1948" i="6"/>
  <c r="AC1948" i="6"/>
  <c r="AB1948" i="6"/>
  <c r="AA1948" i="6"/>
  <c r="Z1948" i="6"/>
  <c r="Y1948" i="6"/>
  <c r="X1948" i="6"/>
  <c r="W1948" i="6"/>
  <c r="U1948" i="6"/>
  <c r="T1948" i="6"/>
  <c r="S1948" i="6"/>
  <c r="R1948" i="6"/>
  <c r="AD1947" i="6"/>
  <c r="AC1947" i="6"/>
  <c r="AB1947" i="6"/>
  <c r="AA1947" i="6"/>
  <c r="Z1947" i="6"/>
  <c r="Y1947" i="6"/>
  <c r="X1947" i="6"/>
  <c r="W1947" i="6"/>
  <c r="U1947" i="6"/>
  <c r="T1947" i="6"/>
  <c r="R1947" i="6"/>
  <c r="S1947" i="6" s="1"/>
  <c r="AD1946" i="6"/>
  <c r="AC1946" i="6"/>
  <c r="AB1946" i="6"/>
  <c r="AA1946" i="6"/>
  <c r="Z1946" i="6"/>
  <c r="Y1946" i="6"/>
  <c r="X1946" i="6"/>
  <c r="W1946" i="6"/>
  <c r="U1946" i="6"/>
  <c r="T1946" i="6"/>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D1943" i="6"/>
  <c r="AC1943" i="6"/>
  <c r="AB1943" i="6"/>
  <c r="AA1943" i="6"/>
  <c r="Z1943" i="6"/>
  <c r="Y1943" i="6"/>
  <c r="X1943" i="6"/>
  <c r="W1943" i="6"/>
  <c r="U1943" i="6"/>
  <c r="T1943" i="6"/>
  <c r="R1943" i="6"/>
  <c r="S1943" i="6" s="1"/>
  <c r="AD1942" i="6"/>
  <c r="AC1942" i="6"/>
  <c r="AB1942" i="6"/>
  <c r="AA1942" i="6"/>
  <c r="Z1942" i="6"/>
  <c r="Y1942" i="6"/>
  <c r="X1942" i="6"/>
  <c r="W1942" i="6"/>
  <c r="U1942" i="6"/>
  <c r="T1942" i="6"/>
  <c r="R1942" i="6"/>
  <c r="S1942" i="6" s="1"/>
  <c r="AC1941" i="6"/>
  <c r="AD1941" i="6" s="1"/>
  <c r="AB1941" i="6"/>
  <c r="AA1941" i="6"/>
  <c r="Z1941" i="6"/>
  <c r="Y1941" i="6"/>
  <c r="X1941" i="6"/>
  <c r="W1941" i="6"/>
  <c r="T1941" i="6"/>
  <c r="U1941" i="6" s="1"/>
  <c r="R1941" i="6"/>
  <c r="S1941" i="6" s="1"/>
  <c r="AD1940" i="6"/>
  <c r="AC1940" i="6"/>
  <c r="AB1940" i="6"/>
  <c r="AA1940" i="6"/>
  <c r="Z1940" i="6"/>
  <c r="Y1940" i="6"/>
  <c r="X1940" i="6"/>
  <c r="W1940" i="6"/>
  <c r="U1940" i="6"/>
  <c r="T1940" i="6"/>
  <c r="R1940" i="6"/>
  <c r="S1940" i="6" s="1"/>
  <c r="AD1939" i="6"/>
  <c r="AC1939" i="6"/>
  <c r="AB1939" i="6"/>
  <c r="AA1939" i="6"/>
  <c r="Z1939" i="6"/>
  <c r="Y1939" i="6"/>
  <c r="X1939" i="6"/>
  <c r="W1939" i="6"/>
  <c r="U1939" i="6"/>
  <c r="T1939" i="6"/>
  <c r="R1939" i="6"/>
  <c r="S1939" i="6"/>
  <c r="AD1938" i="6"/>
  <c r="AC1938" i="6"/>
  <c r="AB1938" i="6"/>
  <c r="AA1938" i="6"/>
  <c r="Z1938" i="6"/>
  <c r="Y1938" i="6"/>
  <c r="X1938" i="6"/>
  <c r="W1938" i="6"/>
  <c r="U1938" i="6"/>
  <c r="T1938" i="6"/>
  <c r="R1938" i="6"/>
  <c r="S1938" i="6"/>
  <c r="AD1937" i="6"/>
  <c r="AC1937" i="6"/>
  <c r="AB1937" i="6"/>
  <c r="AA1937" i="6"/>
  <c r="Z1937" i="6"/>
  <c r="Y1937" i="6"/>
  <c r="X1937" i="6"/>
  <c r="W1937" i="6"/>
  <c r="U1937" i="6"/>
  <c r="T1937" i="6"/>
  <c r="R1937" i="6"/>
  <c r="S1937" i="6" s="1"/>
  <c r="AD1936" i="6"/>
  <c r="AC1936" i="6"/>
  <c r="AB1936" i="6"/>
  <c r="AA1936" i="6"/>
  <c r="Z1936" i="6"/>
  <c r="Y1936" i="6"/>
  <c r="X1936" i="6"/>
  <c r="W1936" i="6"/>
  <c r="U1936" i="6"/>
  <c r="T1936" i="6"/>
  <c r="S1936" i="6"/>
  <c r="R1936" i="6"/>
  <c r="AD1935" i="6"/>
  <c r="AC1935" i="6"/>
  <c r="AB1935" i="6"/>
  <c r="AA1935" i="6"/>
  <c r="Z1935" i="6"/>
  <c r="Y1935" i="6"/>
  <c r="X1935" i="6"/>
  <c r="W1935" i="6"/>
  <c r="U1935" i="6"/>
  <c r="T1935" i="6"/>
  <c r="R1935" i="6"/>
  <c r="S1935" i="6" s="1"/>
  <c r="AD1934" i="6"/>
  <c r="AC1934" i="6"/>
  <c r="AB1934" i="6"/>
  <c r="AA1934" i="6"/>
  <c r="Z1934" i="6"/>
  <c r="Y1934" i="6"/>
  <c r="X1934" i="6"/>
  <c r="W1934" i="6"/>
  <c r="U1934" i="6"/>
  <c r="T1934" i="6"/>
  <c r="R1934" i="6"/>
  <c r="S1934" i="6" s="1"/>
  <c r="AC1933" i="6"/>
  <c r="AD1933" i="6" s="1"/>
  <c r="AB1933" i="6"/>
  <c r="AA1933" i="6"/>
  <c r="Z1933" i="6"/>
  <c r="Y1933" i="6"/>
  <c r="X1933" i="6"/>
  <c r="W1933" i="6"/>
  <c r="T1933" i="6"/>
  <c r="U1933" i="6" s="1"/>
  <c r="R1933" i="6"/>
  <c r="S1933" i="6" s="1"/>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S1928" i="6"/>
  <c r="R1928" i="6"/>
  <c r="AC1927" i="6"/>
  <c r="AD1927" i="6" s="1"/>
  <c r="AB1927" i="6"/>
  <c r="AA1927" i="6"/>
  <c r="Z1927" i="6"/>
  <c r="Y1927" i="6"/>
  <c r="X1927" i="6"/>
  <c r="W1927" i="6"/>
  <c r="T1927" i="6"/>
  <c r="R1927" i="6"/>
  <c r="S1927" i="6" s="1"/>
  <c r="AC1926" i="6"/>
  <c r="AD1926" i="6" s="1"/>
  <c r="AB1926" i="6"/>
  <c r="AA1926" i="6"/>
  <c r="Z1926" i="6"/>
  <c r="Y1926" i="6"/>
  <c r="X1926" i="6"/>
  <c r="W1926" i="6"/>
  <c r="T1926" i="6"/>
  <c r="R1926" i="6"/>
  <c r="S1926" i="6" s="1"/>
  <c r="AD1925" i="6"/>
  <c r="AC1925" i="6"/>
  <c r="AB1925" i="6"/>
  <c r="AA1925" i="6"/>
  <c r="Z1925" i="6"/>
  <c r="Y1925" i="6"/>
  <c r="X1925" i="6"/>
  <c r="W1925" i="6"/>
  <c r="U1925" i="6"/>
  <c r="T1925" i="6"/>
  <c r="R1925" i="6"/>
  <c r="S1925" i="6"/>
  <c r="AD1924" i="6"/>
  <c r="AC1924" i="6"/>
  <c r="AB1924" i="6"/>
  <c r="AA1924" i="6"/>
  <c r="Z1924" i="6"/>
  <c r="Y1924" i="6"/>
  <c r="X1924" i="6"/>
  <c r="W1924" i="6"/>
  <c r="U1924" i="6"/>
  <c r="T1924" i="6"/>
  <c r="R1924" i="6"/>
  <c r="S1924" i="6" s="1"/>
  <c r="AD1923" i="6"/>
  <c r="AC1923" i="6"/>
  <c r="AB1923" i="6"/>
  <c r="AA1923" i="6"/>
  <c r="Z1923" i="6"/>
  <c r="Y1923" i="6"/>
  <c r="X1923" i="6"/>
  <c r="W1923" i="6"/>
  <c r="U1923" i="6"/>
  <c r="T1923" i="6"/>
  <c r="R1923" i="6"/>
  <c r="S1923" i="6"/>
  <c r="AD1922" i="6"/>
  <c r="AC1922" i="6"/>
  <c r="AB1922" i="6"/>
  <c r="AA1922" i="6"/>
  <c r="Z1922" i="6"/>
  <c r="Y1922" i="6"/>
  <c r="X1922" i="6"/>
  <c r="W1922" i="6"/>
  <c r="U1922" i="6"/>
  <c r="T1922" i="6"/>
  <c r="R1922" i="6"/>
  <c r="S1922" i="6"/>
  <c r="AD1921" i="6"/>
  <c r="AC1921" i="6"/>
  <c r="AA1921" i="6"/>
  <c r="Z1921" i="6"/>
  <c r="Y1921" i="6"/>
  <c r="X1921" i="6"/>
  <c r="W1921" i="6"/>
  <c r="U1921" i="6"/>
  <c r="T1921" i="6"/>
  <c r="R1921" i="6"/>
  <c r="S1921" i="6"/>
  <c r="AD1920" i="6"/>
  <c r="AC1920" i="6"/>
  <c r="AA1920" i="6"/>
  <c r="Z1920" i="6"/>
  <c r="Y1920" i="6"/>
  <c r="X1920" i="6"/>
  <c r="W1920" i="6"/>
  <c r="U1920" i="6"/>
  <c r="T1920" i="6"/>
  <c r="R1920" i="6"/>
  <c r="S1920" i="6" s="1"/>
  <c r="AD1919" i="6"/>
  <c r="AC1919" i="6"/>
  <c r="AA1919" i="6"/>
  <c r="Z1919" i="6"/>
  <c r="Y1919" i="6"/>
  <c r="X1919" i="6"/>
  <c r="W1919" i="6"/>
  <c r="U1919" i="6"/>
  <c r="T1919" i="6"/>
  <c r="R1919" i="6"/>
  <c r="S1919" i="6"/>
  <c r="AD1918" i="6"/>
  <c r="AC1918" i="6"/>
  <c r="AA1918" i="6"/>
  <c r="Z1918" i="6"/>
  <c r="Y1918" i="6"/>
  <c r="X1918" i="6"/>
  <c r="W1918" i="6"/>
  <c r="U1918" i="6"/>
  <c r="T1918" i="6"/>
  <c r="R1918" i="6"/>
  <c r="S1918" i="6"/>
  <c r="AC1917" i="6"/>
  <c r="AD1917" i="6" s="1"/>
  <c r="AA1917" i="6"/>
  <c r="Z1917" i="6"/>
  <c r="Y1917" i="6"/>
  <c r="X1917" i="6"/>
  <c r="W1917" i="6"/>
  <c r="T1917" i="6"/>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R1914" i="6"/>
  <c r="S1914" i="6" s="1"/>
  <c r="AC1913" i="6"/>
  <c r="AD1913" i="6" s="1"/>
  <c r="AA1913" i="6"/>
  <c r="Z1913" i="6"/>
  <c r="Y1913" i="6"/>
  <c r="X1913" i="6"/>
  <c r="W1913" i="6"/>
  <c r="T1913" i="6"/>
  <c r="U1913" i="6" s="1"/>
  <c r="R1913" i="6"/>
  <c r="S1913" i="6" s="1"/>
  <c r="AD1912" i="6"/>
  <c r="AC1912" i="6"/>
  <c r="AA1912" i="6"/>
  <c r="Z1912" i="6"/>
  <c r="Y1912" i="6"/>
  <c r="X1912" i="6"/>
  <c r="W1912" i="6"/>
  <c r="U1912" i="6"/>
  <c r="T1912" i="6"/>
  <c r="S1912" i="6"/>
  <c r="R1912" i="6"/>
  <c r="AD1911" i="6"/>
  <c r="AC1911" i="6"/>
  <c r="AA1911" i="6"/>
  <c r="Z1911" i="6"/>
  <c r="Y1911" i="6"/>
  <c r="X1911" i="6"/>
  <c r="W1911" i="6"/>
  <c r="T1911" i="6"/>
  <c r="R1911" i="6"/>
  <c r="S1911" i="6" s="1"/>
  <c r="AC1910" i="6"/>
  <c r="AD1910" i="6" s="1"/>
  <c r="AA1910" i="6"/>
  <c r="Z1910" i="6"/>
  <c r="Y1910" i="6"/>
  <c r="X1910" i="6"/>
  <c r="W1910" i="6"/>
  <c r="U1910" i="6"/>
  <c r="T1910" i="6"/>
  <c r="R1910" i="6"/>
  <c r="S1910" i="6" s="1"/>
  <c r="AD1909" i="6"/>
  <c r="AC1909" i="6"/>
  <c r="AA1909" i="6"/>
  <c r="Z1909" i="6"/>
  <c r="Y1909" i="6"/>
  <c r="X1909" i="6"/>
  <c r="W1909" i="6"/>
  <c r="U1909" i="6"/>
  <c r="T1909" i="6"/>
  <c r="R1909" i="6"/>
  <c r="S1909" i="6"/>
  <c r="AD1908" i="6"/>
  <c r="AC1908" i="6"/>
  <c r="AA1908" i="6"/>
  <c r="Z1908" i="6"/>
  <c r="Y1908" i="6"/>
  <c r="X1908" i="6"/>
  <c r="W1908" i="6"/>
  <c r="U1908" i="6"/>
  <c r="T1908" i="6"/>
  <c r="R1908" i="6"/>
  <c r="S1908" i="6" s="1"/>
  <c r="AD1907" i="6"/>
  <c r="AC1907" i="6"/>
  <c r="AA1907" i="6"/>
  <c r="Z1907" i="6"/>
  <c r="Y1907" i="6"/>
  <c r="X1907" i="6"/>
  <c r="W1907" i="6"/>
  <c r="U1907" i="6"/>
  <c r="T1907" i="6"/>
  <c r="R1907" i="6"/>
  <c r="S1907" i="6"/>
  <c r="AD1906" i="6"/>
  <c r="AC1906" i="6"/>
  <c r="AA1906" i="6"/>
  <c r="Z1906" i="6"/>
  <c r="Y1906" i="6"/>
  <c r="X1906" i="6"/>
  <c r="W1906" i="6"/>
  <c r="U1906" i="6"/>
  <c r="T1906" i="6"/>
  <c r="R1906" i="6"/>
  <c r="S1906" i="6"/>
  <c r="AD1905" i="6"/>
  <c r="AC1905" i="6"/>
  <c r="AA1905" i="6"/>
  <c r="Z1905" i="6"/>
  <c r="Y1905" i="6"/>
  <c r="X1905" i="6"/>
  <c r="W1905" i="6"/>
  <c r="U1905" i="6"/>
  <c r="T1905" i="6"/>
  <c r="R1905" i="6"/>
  <c r="S1905" i="6"/>
  <c r="AD1904" i="6"/>
  <c r="AC1904" i="6"/>
  <c r="AA1904" i="6"/>
  <c r="Z1904" i="6"/>
  <c r="Y1904" i="6"/>
  <c r="X1904" i="6"/>
  <c r="W1904" i="6"/>
  <c r="U1904" i="6"/>
  <c r="T1904" i="6"/>
  <c r="R1904" i="6"/>
  <c r="S1904" i="6" s="1"/>
  <c r="AD1903" i="6"/>
  <c r="AC1903" i="6"/>
  <c r="AA1903" i="6"/>
  <c r="Z1903" i="6"/>
  <c r="Y1903" i="6"/>
  <c r="X1903" i="6"/>
  <c r="W1903" i="6"/>
  <c r="U1903" i="6"/>
  <c r="T1903" i="6"/>
  <c r="R1903" i="6"/>
  <c r="S1903" i="6"/>
  <c r="AD1902" i="6"/>
  <c r="AC1902" i="6"/>
  <c r="AA1902" i="6"/>
  <c r="Z1902" i="6"/>
  <c r="Y1902" i="6"/>
  <c r="X1902" i="6"/>
  <c r="W1902" i="6"/>
  <c r="U1902" i="6"/>
  <c r="T1902" i="6"/>
  <c r="R1902" i="6"/>
  <c r="S1902" i="6"/>
  <c r="AC1901" i="6"/>
  <c r="AD1901" i="6" s="1"/>
  <c r="AA1901" i="6"/>
  <c r="Z1901" i="6"/>
  <c r="Y1901" i="6"/>
  <c r="X1901" i="6"/>
  <c r="W1901" i="6"/>
  <c r="T1901" i="6"/>
  <c r="R1901" i="6"/>
  <c r="S1901" i="6" s="1"/>
  <c r="AC1900" i="6"/>
  <c r="AD1900" i="6" s="1"/>
  <c r="AA1900" i="6"/>
  <c r="Z1900" i="6"/>
  <c r="Y1900" i="6"/>
  <c r="X1900" i="6"/>
  <c r="W1900" i="6"/>
  <c r="T1900" i="6"/>
  <c r="S1900" i="6"/>
  <c r="R1900" i="6"/>
  <c r="AC1899" i="6"/>
  <c r="AD1899" i="6" s="1"/>
  <c r="AA1899" i="6"/>
  <c r="Z1899" i="6"/>
  <c r="Y1899" i="6"/>
  <c r="X1899" i="6"/>
  <c r="W1899" i="6"/>
  <c r="T1899" i="6"/>
  <c r="U1899" i="6" s="1"/>
  <c r="R1899" i="6"/>
  <c r="S1899" i="6" s="1"/>
  <c r="AC1898" i="6"/>
  <c r="AD1898" i="6" s="1"/>
  <c r="AA1898" i="6"/>
  <c r="Z1898" i="6"/>
  <c r="Y1898" i="6"/>
  <c r="X1898" i="6"/>
  <c r="W1898" i="6"/>
  <c r="T1898" i="6"/>
  <c r="R1898" i="6"/>
  <c r="S1898" i="6" s="1"/>
  <c r="AC1897" i="6"/>
  <c r="AD1897" i="6" s="1"/>
  <c r="AA1897" i="6"/>
  <c r="Z1897" i="6"/>
  <c r="Y1897" i="6"/>
  <c r="X1897" i="6"/>
  <c r="W1897" i="6"/>
  <c r="U1897" i="6"/>
  <c r="T1897" i="6"/>
  <c r="R1897" i="6"/>
  <c r="S1897" i="6" s="1"/>
  <c r="AC1896" i="6"/>
  <c r="AD1896" i="6" s="1"/>
  <c r="AA1896" i="6"/>
  <c r="Z1896" i="6"/>
  <c r="Y1896" i="6"/>
  <c r="X1896" i="6"/>
  <c r="W1896" i="6"/>
  <c r="T1896" i="6"/>
  <c r="S1896" i="6"/>
  <c r="R1896" i="6"/>
  <c r="AC1895" i="6"/>
  <c r="AD1895" i="6" s="1"/>
  <c r="AA1895" i="6"/>
  <c r="Z1895" i="6"/>
  <c r="Y1895" i="6"/>
  <c r="X1895" i="6"/>
  <c r="W1895" i="6"/>
  <c r="T1895" i="6"/>
  <c r="U1895" i="6" s="1"/>
  <c r="R1895" i="6"/>
  <c r="S1895" i="6" s="1"/>
  <c r="AD1894" i="6"/>
  <c r="AC1894" i="6"/>
  <c r="AA1894" i="6"/>
  <c r="Z1894" i="6"/>
  <c r="Y1894" i="6"/>
  <c r="X1894" i="6"/>
  <c r="W1894" i="6"/>
  <c r="U1894" i="6"/>
  <c r="T1894" i="6"/>
  <c r="R1894" i="6"/>
  <c r="S1894" i="6" s="1"/>
  <c r="AD1893" i="6"/>
  <c r="AC1893" i="6"/>
  <c r="AA1893" i="6"/>
  <c r="Z1893" i="6"/>
  <c r="Y1893" i="6"/>
  <c r="X1893" i="6"/>
  <c r="W1893" i="6"/>
  <c r="U1893" i="6"/>
  <c r="T1893" i="6"/>
  <c r="R1893" i="6"/>
  <c r="S1893" i="6"/>
  <c r="AD1892" i="6"/>
  <c r="AC1892" i="6"/>
  <c r="AA1892" i="6"/>
  <c r="Z1892" i="6"/>
  <c r="Y1892" i="6"/>
  <c r="X1892" i="6"/>
  <c r="W1892" i="6"/>
  <c r="U1892" i="6"/>
  <c r="T1892" i="6"/>
  <c r="R1892" i="6"/>
  <c r="S1892" i="6" s="1"/>
  <c r="AD1891" i="6"/>
  <c r="AC1891" i="6"/>
  <c r="AA1891" i="6"/>
  <c r="Z1891" i="6"/>
  <c r="Y1891" i="6"/>
  <c r="X1891" i="6"/>
  <c r="W1891" i="6"/>
  <c r="U1891" i="6"/>
  <c r="T1891" i="6"/>
  <c r="R1891" i="6"/>
  <c r="S1891" i="6"/>
  <c r="AD1890" i="6"/>
  <c r="AC1890" i="6"/>
  <c r="AA1890" i="6"/>
  <c r="Z1890" i="6"/>
  <c r="Y1890" i="6"/>
  <c r="X1890" i="6"/>
  <c r="W1890" i="6"/>
  <c r="U1890" i="6"/>
  <c r="T1890" i="6"/>
  <c r="R1890" i="6"/>
  <c r="S1890" i="6"/>
  <c r="AD1889" i="6"/>
  <c r="AC1889" i="6"/>
  <c r="AB1889" i="6"/>
  <c r="AA1889" i="6"/>
  <c r="Z1889" i="6"/>
  <c r="Y1889" i="6"/>
  <c r="X1889" i="6"/>
  <c r="W1889" i="6"/>
  <c r="U1889" i="6"/>
  <c r="T1889" i="6"/>
  <c r="R1889" i="6"/>
  <c r="S1889" i="6"/>
  <c r="AD1888" i="6"/>
  <c r="AC1888" i="6"/>
  <c r="AB1888" i="6"/>
  <c r="AA1888" i="6"/>
  <c r="Z1888" i="6"/>
  <c r="Y1888" i="6"/>
  <c r="X1888" i="6"/>
  <c r="W1888" i="6"/>
  <c r="U1888" i="6"/>
  <c r="T1888" i="6"/>
  <c r="R1888" i="6"/>
  <c r="S1888" i="6" s="1"/>
  <c r="AD1887" i="6"/>
  <c r="AC1887" i="6"/>
  <c r="AB1887" i="6"/>
  <c r="AA1887" i="6"/>
  <c r="Z1887" i="6"/>
  <c r="Y1887" i="6"/>
  <c r="X1887" i="6"/>
  <c r="W1887" i="6"/>
  <c r="U1887" i="6"/>
  <c r="T1887" i="6"/>
  <c r="R1887" i="6"/>
  <c r="S1887" i="6"/>
  <c r="AD1886" i="6"/>
  <c r="AC1886" i="6"/>
  <c r="AB1886" i="6"/>
  <c r="AA1886" i="6"/>
  <c r="Z1886" i="6"/>
  <c r="Y1886" i="6"/>
  <c r="X1886" i="6"/>
  <c r="W1886" i="6"/>
  <c r="U1886" i="6"/>
  <c r="T1886" i="6"/>
  <c r="R1886" i="6"/>
  <c r="S1886" i="6"/>
  <c r="AC1885" i="6"/>
  <c r="AD1885" i="6" s="1"/>
  <c r="AB1885" i="6"/>
  <c r="AA1885" i="6"/>
  <c r="Z1885" i="6"/>
  <c r="Y1885" i="6"/>
  <c r="X1885" i="6"/>
  <c r="W1885" i="6"/>
  <c r="T1885" i="6"/>
  <c r="U1885" i="6" s="1"/>
  <c r="R1885" i="6"/>
  <c r="S1885" i="6" s="1"/>
  <c r="AC1884" i="6"/>
  <c r="AD1884" i="6" s="1"/>
  <c r="AB1884" i="6"/>
  <c r="AA1884" i="6"/>
  <c r="Z1884" i="6"/>
  <c r="Y1884" i="6"/>
  <c r="X1884" i="6"/>
  <c r="W1884" i="6"/>
  <c r="T1884" i="6"/>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R1882" i="6"/>
  <c r="S1882" i="6" s="1"/>
  <c r="AD1881" i="6"/>
  <c r="AC1881" i="6"/>
  <c r="AB1881" i="6"/>
  <c r="AA1881" i="6"/>
  <c r="Z1881" i="6"/>
  <c r="Y1881" i="6"/>
  <c r="X1881" i="6"/>
  <c r="W1881" i="6"/>
  <c r="U1881" i="6"/>
  <c r="T1881" i="6"/>
  <c r="R1881" i="6"/>
  <c r="S1881" i="6" s="1"/>
  <c r="AC1880" i="6"/>
  <c r="AD1880" i="6" s="1"/>
  <c r="AB1880" i="6"/>
  <c r="AA1880" i="6"/>
  <c r="Z1880" i="6"/>
  <c r="Y1880" i="6"/>
  <c r="X1880" i="6"/>
  <c r="W1880" i="6"/>
  <c r="T1880" i="6"/>
  <c r="S1880" i="6"/>
  <c r="R1880" i="6"/>
  <c r="AC1879" i="6"/>
  <c r="AD1879" i="6" s="1"/>
  <c r="AB1879" i="6"/>
  <c r="AA1879" i="6"/>
  <c r="Z1879" i="6"/>
  <c r="Y1879" i="6"/>
  <c r="X1879" i="6"/>
  <c r="W1879" i="6"/>
  <c r="T1879" i="6"/>
  <c r="R1879" i="6"/>
  <c r="S1879" i="6" s="1"/>
  <c r="AC1878" i="6"/>
  <c r="AD1878" i="6" s="1"/>
  <c r="AB1878" i="6"/>
  <c r="AA1878" i="6"/>
  <c r="Z1878" i="6"/>
  <c r="Y1878" i="6"/>
  <c r="X1878" i="6"/>
  <c r="W1878" i="6"/>
  <c r="T1878" i="6"/>
  <c r="R1878" i="6"/>
  <c r="S1878" i="6" s="1"/>
  <c r="AD1877" i="6"/>
  <c r="AC1877" i="6"/>
  <c r="AB1877" i="6"/>
  <c r="AA1877" i="6"/>
  <c r="Z1877" i="6"/>
  <c r="Y1877" i="6"/>
  <c r="X1877" i="6"/>
  <c r="W1877" i="6"/>
  <c r="U1877" i="6"/>
  <c r="T1877" i="6"/>
  <c r="R1877" i="6"/>
  <c r="S1877" i="6"/>
  <c r="AD1876" i="6"/>
  <c r="AC1876" i="6"/>
  <c r="AB1876" i="6"/>
  <c r="AA1876" i="6"/>
  <c r="Z1876" i="6"/>
  <c r="Y1876" i="6"/>
  <c r="X1876" i="6"/>
  <c r="W1876" i="6"/>
  <c r="U1876" i="6"/>
  <c r="T1876" i="6"/>
  <c r="R1876" i="6"/>
  <c r="S1876" i="6" s="1"/>
  <c r="AD1875" i="6"/>
  <c r="AC1875" i="6"/>
  <c r="AB1875" i="6"/>
  <c r="AA1875" i="6"/>
  <c r="Z1875" i="6"/>
  <c r="Y1875" i="6"/>
  <c r="X1875" i="6"/>
  <c r="W1875" i="6"/>
  <c r="U1875" i="6"/>
  <c r="T1875" i="6"/>
  <c r="R1875" i="6"/>
  <c r="S1875" i="6"/>
  <c r="AD1874" i="6"/>
  <c r="AC1874" i="6"/>
  <c r="AB1874" i="6"/>
  <c r="AA1874" i="6"/>
  <c r="Z1874" i="6"/>
  <c r="Y1874" i="6"/>
  <c r="X1874" i="6"/>
  <c r="W1874" i="6"/>
  <c r="U1874" i="6"/>
  <c r="T1874" i="6"/>
  <c r="R1874" i="6"/>
  <c r="S1874" i="6"/>
  <c r="AD1873" i="6"/>
  <c r="AC1873" i="6"/>
  <c r="AB1873" i="6"/>
  <c r="AA1873" i="6"/>
  <c r="Z1873" i="6"/>
  <c r="Y1873" i="6"/>
  <c r="X1873" i="6"/>
  <c r="W1873" i="6"/>
  <c r="U1873" i="6"/>
  <c r="T1873" i="6"/>
  <c r="R1873" i="6"/>
  <c r="S1873" i="6" s="1"/>
  <c r="AD1872" i="6"/>
  <c r="AC1872" i="6"/>
  <c r="AB1872" i="6"/>
  <c r="AA1872" i="6"/>
  <c r="Z1872" i="6"/>
  <c r="Y1872" i="6"/>
  <c r="X1872" i="6"/>
  <c r="W1872" i="6"/>
  <c r="U1872" i="6"/>
  <c r="T1872" i="6"/>
  <c r="S1872" i="6"/>
  <c r="R1872" i="6"/>
  <c r="AD1871" i="6"/>
  <c r="AC1871" i="6"/>
  <c r="AB1871" i="6"/>
  <c r="AA1871" i="6"/>
  <c r="Z1871" i="6"/>
  <c r="Y1871" i="6"/>
  <c r="X1871" i="6"/>
  <c r="W1871" i="6"/>
  <c r="U1871" i="6"/>
  <c r="T1871" i="6"/>
  <c r="R1871" i="6"/>
  <c r="S1871" i="6" s="1"/>
  <c r="AD1870" i="6"/>
  <c r="AC1870" i="6"/>
  <c r="AB1870" i="6"/>
  <c r="AA1870" i="6"/>
  <c r="Z1870" i="6"/>
  <c r="Y1870" i="6"/>
  <c r="X1870" i="6"/>
  <c r="W1870" i="6"/>
  <c r="U1870" i="6"/>
  <c r="T1870" i="6"/>
  <c r="R1870" i="6"/>
  <c r="S1870" i="6" s="1"/>
  <c r="AC1869" i="6"/>
  <c r="AD1869" i="6" s="1"/>
  <c r="AB1869" i="6"/>
  <c r="AA1869" i="6"/>
  <c r="Z1869" i="6"/>
  <c r="Y1869" i="6"/>
  <c r="X1869" i="6"/>
  <c r="W1869" i="6"/>
  <c r="T1869" i="6"/>
  <c r="U1869" i="6" s="1"/>
  <c r="R1869" i="6"/>
  <c r="S1869" i="6" s="1"/>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R1866" i="6"/>
  <c r="S1866" i="6" s="1"/>
  <c r="AD1865" i="6"/>
  <c r="AC1865" i="6"/>
  <c r="AB1865" i="6"/>
  <c r="AA1865" i="6"/>
  <c r="Z1865" i="6"/>
  <c r="Y1865" i="6"/>
  <c r="X1865" i="6"/>
  <c r="W1865" i="6"/>
  <c r="U1865" i="6"/>
  <c r="T1865" i="6"/>
  <c r="R1865" i="6"/>
  <c r="S1865" i="6" s="1"/>
  <c r="AC1864" i="6"/>
  <c r="AD1864" i="6" s="1"/>
  <c r="AB1864" i="6"/>
  <c r="AA1864" i="6"/>
  <c r="Z1864" i="6"/>
  <c r="Y1864" i="6"/>
  <c r="X1864" i="6"/>
  <c r="W1864" i="6"/>
  <c r="T1864" i="6"/>
  <c r="S1864" i="6"/>
  <c r="R1864" i="6"/>
  <c r="AC1863" i="6"/>
  <c r="AD1863" i="6" s="1"/>
  <c r="AB1863" i="6"/>
  <c r="AA1863" i="6"/>
  <c r="Z1863" i="6"/>
  <c r="Y1863" i="6"/>
  <c r="X1863" i="6"/>
  <c r="W1863" i="6"/>
  <c r="T1863" i="6"/>
  <c r="R1863" i="6"/>
  <c r="S1863" i="6" s="1"/>
  <c r="AC1862" i="6"/>
  <c r="AD1862" i="6" s="1"/>
  <c r="AB1862" i="6"/>
  <c r="AA1862" i="6"/>
  <c r="Z1862" i="6"/>
  <c r="Y1862" i="6"/>
  <c r="X1862" i="6"/>
  <c r="W1862" i="6"/>
  <c r="T1862" i="6"/>
  <c r="R1862" i="6"/>
  <c r="S1862" i="6" s="1"/>
  <c r="AD1861" i="6"/>
  <c r="AC1861" i="6"/>
  <c r="AB1861" i="6"/>
  <c r="AA1861" i="6"/>
  <c r="Z1861" i="6"/>
  <c r="Y1861" i="6"/>
  <c r="X1861" i="6"/>
  <c r="W1861" i="6"/>
  <c r="U1861" i="6"/>
  <c r="T1861" i="6"/>
  <c r="R1861" i="6"/>
  <c r="S1861" i="6"/>
  <c r="AD1860" i="6"/>
  <c r="AC1860" i="6"/>
  <c r="AB1860" i="6"/>
  <c r="AA1860" i="6"/>
  <c r="Z1860" i="6"/>
  <c r="Y1860" i="6"/>
  <c r="X1860" i="6"/>
  <c r="W1860" i="6"/>
  <c r="U1860" i="6"/>
  <c r="T1860" i="6"/>
  <c r="R1860" i="6"/>
  <c r="S1860" i="6" s="1"/>
  <c r="AD1859" i="6"/>
  <c r="AC1859" i="6"/>
  <c r="AB1859" i="6"/>
  <c r="AA1859" i="6"/>
  <c r="Z1859" i="6"/>
  <c r="Y1859" i="6"/>
  <c r="X1859" i="6"/>
  <c r="W1859" i="6"/>
  <c r="U1859" i="6"/>
  <c r="T1859" i="6"/>
  <c r="R1859" i="6"/>
  <c r="S1859" i="6"/>
  <c r="AD1858" i="6"/>
  <c r="AC1858" i="6"/>
  <c r="AB1858" i="6"/>
  <c r="AA1858" i="6"/>
  <c r="Z1858" i="6"/>
  <c r="Y1858" i="6"/>
  <c r="X1858" i="6"/>
  <c r="W1858" i="6"/>
  <c r="U1858" i="6"/>
  <c r="T1858" i="6"/>
  <c r="R1858" i="6"/>
  <c r="S1858" i="6"/>
  <c r="AD1857" i="6"/>
  <c r="AC1857" i="6"/>
  <c r="AB1857" i="6"/>
  <c r="AA1857" i="6"/>
  <c r="Z1857" i="6"/>
  <c r="Y1857" i="6"/>
  <c r="X1857" i="6"/>
  <c r="W1857" i="6"/>
  <c r="U1857" i="6"/>
  <c r="T1857" i="6"/>
  <c r="R1857" i="6"/>
  <c r="S1857" i="6" s="1"/>
  <c r="AD1856" i="6"/>
  <c r="AC1856" i="6"/>
  <c r="AB1856" i="6"/>
  <c r="AA1856" i="6"/>
  <c r="Z1856" i="6"/>
  <c r="Y1856" i="6"/>
  <c r="X1856" i="6"/>
  <c r="W1856" i="6"/>
  <c r="U1856" i="6"/>
  <c r="T1856" i="6"/>
  <c r="S1856" i="6"/>
  <c r="R1856" i="6"/>
  <c r="AD1855" i="6"/>
  <c r="AC1855" i="6"/>
  <c r="AB1855" i="6"/>
  <c r="AA1855" i="6"/>
  <c r="Z1855" i="6"/>
  <c r="Y1855" i="6"/>
  <c r="X1855" i="6"/>
  <c r="W1855" i="6"/>
  <c r="U1855" i="6"/>
  <c r="T1855" i="6"/>
  <c r="R1855" i="6"/>
  <c r="S1855" i="6" s="1"/>
  <c r="AD1854" i="6"/>
  <c r="AC1854" i="6"/>
  <c r="AB1854" i="6"/>
  <c r="AA1854" i="6"/>
  <c r="Z1854" i="6"/>
  <c r="Y1854" i="6"/>
  <c r="X1854" i="6"/>
  <c r="W1854" i="6"/>
  <c r="U1854" i="6"/>
  <c r="T1854" i="6"/>
  <c r="R1854" i="6"/>
  <c r="S1854" i="6" s="1"/>
  <c r="AC1853" i="6"/>
  <c r="AD1853" i="6" s="1"/>
  <c r="AB1853" i="6"/>
  <c r="AA1853" i="6"/>
  <c r="Z1853" i="6"/>
  <c r="Y1853" i="6"/>
  <c r="X1853" i="6"/>
  <c r="W1853" i="6"/>
  <c r="T1853" i="6"/>
  <c r="R1853" i="6"/>
  <c r="S1853" i="6" s="1"/>
  <c r="AC1852" i="6"/>
  <c r="AD1852" i="6" s="1"/>
  <c r="AB1852" i="6"/>
  <c r="AA1852" i="6"/>
  <c r="Z1852" i="6"/>
  <c r="Y1852" i="6"/>
  <c r="X1852" i="6"/>
  <c r="W1852" i="6"/>
  <c r="T1852" i="6"/>
  <c r="U1852" i="6" s="1"/>
  <c r="S1852" i="6"/>
  <c r="R1852" i="6"/>
  <c r="AC1851" i="6"/>
  <c r="AD1851" i="6" s="1"/>
  <c r="AB1851" i="6"/>
  <c r="AA1851" i="6"/>
  <c r="Z1851" i="6"/>
  <c r="Y1851" i="6"/>
  <c r="X1851" i="6"/>
  <c r="W1851" i="6"/>
  <c r="T1851" i="6"/>
  <c r="R1851" i="6"/>
  <c r="S1851" i="6" s="1"/>
  <c r="AC1850" i="6"/>
  <c r="AD1850" i="6" s="1"/>
  <c r="AB1850" i="6"/>
  <c r="AA1850" i="6"/>
  <c r="Z1850" i="6"/>
  <c r="Y1850" i="6"/>
  <c r="X1850" i="6"/>
  <c r="W1850" i="6"/>
  <c r="T1850" i="6"/>
  <c r="R1850" i="6"/>
  <c r="S1850" i="6" s="1"/>
  <c r="AC1849" i="6"/>
  <c r="AD1849" i="6" s="1"/>
  <c r="AB1849" i="6"/>
  <c r="AA1849" i="6"/>
  <c r="Z1849" i="6"/>
  <c r="Y1849" i="6"/>
  <c r="X1849" i="6"/>
  <c r="W1849" i="6"/>
  <c r="T1849" i="6"/>
  <c r="U1849" i="6" s="1"/>
  <c r="R1849" i="6"/>
  <c r="S1849" i="6" s="1"/>
  <c r="AC1848" i="6"/>
  <c r="AD1848" i="6" s="1"/>
  <c r="AB1848" i="6"/>
  <c r="AA1848" i="6"/>
  <c r="Z1848" i="6"/>
  <c r="Y1848" i="6"/>
  <c r="X1848" i="6"/>
  <c r="W1848" i="6"/>
  <c r="T1848" i="6"/>
  <c r="U1848" i="6" s="1"/>
  <c r="S1848" i="6"/>
  <c r="R1848" i="6"/>
  <c r="AC1847" i="6"/>
  <c r="AD1847" i="6" s="1"/>
  <c r="AB1847" i="6"/>
  <c r="AA1847" i="6"/>
  <c r="Z1847" i="6"/>
  <c r="Y1847" i="6"/>
  <c r="X1847" i="6"/>
  <c r="W1847" i="6"/>
  <c r="T1847" i="6"/>
  <c r="U1847" i="6" s="1"/>
  <c r="R1847" i="6"/>
  <c r="S1847" i="6" s="1"/>
  <c r="AD1846" i="6"/>
  <c r="AC1846" i="6"/>
  <c r="AB1846" i="6"/>
  <c r="AA1846" i="6"/>
  <c r="Z1846" i="6"/>
  <c r="Y1846" i="6"/>
  <c r="X1846" i="6"/>
  <c r="W1846" i="6"/>
  <c r="U1846" i="6"/>
  <c r="T1846" i="6"/>
  <c r="R1846" i="6"/>
  <c r="S1846" i="6" s="1"/>
  <c r="AD1845" i="6"/>
  <c r="AC1845" i="6"/>
  <c r="AB1845" i="6"/>
  <c r="AA1845" i="6"/>
  <c r="Z1845" i="6"/>
  <c r="Y1845" i="6"/>
  <c r="X1845" i="6"/>
  <c r="W1845" i="6"/>
  <c r="U1845" i="6"/>
  <c r="T1845" i="6"/>
  <c r="R1845" i="6"/>
  <c r="S1845" i="6"/>
  <c r="AD1844" i="6"/>
  <c r="AC1844" i="6"/>
  <c r="AB1844" i="6"/>
  <c r="AA1844" i="6"/>
  <c r="Z1844" i="6"/>
  <c r="Y1844" i="6"/>
  <c r="X1844" i="6"/>
  <c r="W1844" i="6"/>
  <c r="U1844" i="6"/>
  <c r="T1844" i="6"/>
  <c r="R1844" i="6"/>
  <c r="S1844" i="6" s="1"/>
  <c r="AD1843" i="6"/>
  <c r="AC1843" i="6"/>
  <c r="AB1843" i="6"/>
  <c r="AA1843" i="6"/>
  <c r="Z1843" i="6"/>
  <c r="Y1843" i="6"/>
  <c r="X1843" i="6"/>
  <c r="W1843" i="6"/>
  <c r="U1843" i="6"/>
  <c r="T1843" i="6"/>
  <c r="R1843" i="6"/>
  <c r="S1843" i="6"/>
  <c r="AD1842" i="6"/>
  <c r="AC1842" i="6"/>
  <c r="AB1842" i="6"/>
  <c r="AA1842" i="6"/>
  <c r="Z1842" i="6"/>
  <c r="Y1842" i="6"/>
  <c r="X1842" i="6"/>
  <c r="W1842" i="6"/>
  <c r="U1842" i="6"/>
  <c r="T1842" i="6"/>
  <c r="R1842" i="6"/>
  <c r="S1842" i="6"/>
  <c r="AD1841" i="6"/>
  <c r="AC1841" i="6"/>
  <c r="AB1841" i="6"/>
  <c r="AA1841" i="6"/>
  <c r="Z1841" i="6"/>
  <c r="Y1841" i="6"/>
  <c r="X1841" i="6"/>
  <c r="W1841" i="6"/>
  <c r="U1841" i="6"/>
  <c r="T1841" i="6"/>
  <c r="R1841" i="6"/>
  <c r="S1841" i="6"/>
  <c r="AD1840" i="6"/>
  <c r="AC1840" i="6"/>
  <c r="AB1840" i="6"/>
  <c r="AA1840" i="6"/>
  <c r="Z1840" i="6"/>
  <c r="Y1840" i="6"/>
  <c r="X1840" i="6"/>
  <c r="W1840" i="6"/>
  <c r="U1840" i="6"/>
  <c r="T1840" i="6"/>
  <c r="R1840" i="6"/>
  <c r="S1840" i="6" s="1"/>
  <c r="AD1839" i="6"/>
  <c r="AC1839" i="6"/>
  <c r="AB1839" i="6"/>
  <c r="AA1839" i="6"/>
  <c r="Z1839" i="6"/>
  <c r="Y1839" i="6"/>
  <c r="X1839" i="6"/>
  <c r="W1839" i="6"/>
  <c r="U1839" i="6"/>
  <c r="T1839" i="6"/>
  <c r="R1839" i="6"/>
  <c r="S1839" i="6"/>
  <c r="AD1838" i="6"/>
  <c r="AC1838" i="6"/>
  <c r="AB1838" i="6"/>
  <c r="AA1838" i="6"/>
  <c r="Z1838" i="6"/>
  <c r="Y1838" i="6"/>
  <c r="X1838" i="6"/>
  <c r="W1838" i="6"/>
  <c r="U1838" i="6"/>
  <c r="T1838" i="6"/>
  <c r="R1838" i="6"/>
  <c r="S1838" i="6"/>
  <c r="AC1837" i="6"/>
  <c r="AD1837" i="6" s="1"/>
  <c r="AB1837" i="6"/>
  <c r="AA1837" i="6"/>
  <c r="Z1837" i="6"/>
  <c r="Y1837" i="6"/>
  <c r="X1837" i="6"/>
  <c r="W1837" i="6"/>
  <c r="T1837" i="6"/>
  <c r="R1837" i="6"/>
  <c r="S1837" i="6" s="1"/>
  <c r="AC1836" i="6"/>
  <c r="AD1836" i="6" s="1"/>
  <c r="AB1836" i="6"/>
  <c r="AA1836" i="6"/>
  <c r="Z1836" i="6"/>
  <c r="Y1836" i="6"/>
  <c r="X1836" i="6"/>
  <c r="W1836" i="6"/>
  <c r="T1836" i="6"/>
  <c r="S1836" i="6"/>
  <c r="R1836" i="6"/>
  <c r="AC1835" i="6"/>
  <c r="AD1835" i="6" s="1"/>
  <c r="AB1835" i="6"/>
  <c r="AA1835" i="6"/>
  <c r="Z1835" i="6"/>
  <c r="Y1835" i="6"/>
  <c r="X1835" i="6"/>
  <c r="W1835" i="6"/>
  <c r="T1835" i="6"/>
  <c r="U1835" i="6" s="1"/>
  <c r="R1835" i="6"/>
  <c r="S1835" i="6" s="1"/>
  <c r="AC1834" i="6"/>
  <c r="AD1834" i="6" s="1"/>
  <c r="AB1834" i="6"/>
  <c r="AA1834" i="6"/>
  <c r="Z1834" i="6"/>
  <c r="Y1834" i="6"/>
  <c r="X1834" i="6"/>
  <c r="W1834" i="6"/>
  <c r="T1834" i="6"/>
  <c r="R1834" i="6"/>
  <c r="S1834" i="6" s="1"/>
  <c r="AC1833" i="6"/>
  <c r="AD1833" i="6" s="1"/>
  <c r="AB1833" i="6"/>
  <c r="AA1833" i="6"/>
  <c r="Z1833" i="6"/>
  <c r="Y1833" i="6"/>
  <c r="X1833" i="6"/>
  <c r="W1833" i="6"/>
  <c r="T1833" i="6"/>
  <c r="U1833" i="6" s="1"/>
  <c r="R1833" i="6"/>
  <c r="S1833" i="6" s="1"/>
  <c r="AD1832" i="6"/>
  <c r="AC1832" i="6"/>
  <c r="AB1832" i="6"/>
  <c r="AA1832" i="6"/>
  <c r="Z1832" i="6"/>
  <c r="Y1832" i="6"/>
  <c r="X1832" i="6"/>
  <c r="W1832" i="6"/>
  <c r="U1832" i="6"/>
  <c r="T1832" i="6"/>
  <c r="S1832" i="6"/>
  <c r="R1832" i="6"/>
  <c r="AD1831" i="6"/>
  <c r="AC1831" i="6"/>
  <c r="AB1831" i="6"/>
  <c r="AA1831" i="6"/>
  <c r="Z1831" i="6"/>
  <c r="Y1831" i="6"/>
  <c r="X1831" i="6"/>
  <c r="W1831" i="6"/>
  <c r="U1831" i="6"/>
  <c r="T1831" i="6"/>
  <c r="R1831" i="6"/>
  <c r="S1831" i="6" s="1"/>
  <c r="AC1830" i="6"/>
  <c r="AD1830" i="6" s="1"/>
  <c r="AB1830" i="6"/>
  <c r="AA1830" i="6"/>
  <c r="Z1830" i="6"/>
  <c r="Y1830" i="6"/>
  <c r="X1830" i="6"/>
  <c r="W1830" i="6"/>
  <c r="T1830" i="6"/>
  <c r="R1830" i="6"/>
  <c r="S1830" i="6" s="1"/>
  <c r="AD1829" i="6"/>
  <c r="AC1829" i="6"/>
  <c r="AB1829" i="6"/>
  <c r="AA1829" i="6"/>
  <c r="Z1829" i="6"/>
  <c r="Y1829" i="6"/>
  <c r="X1829" i="6"/>
  <c r="W1829" i="6"/>
  <c r="U1829" i="6"/>
  <c r="T1829" i="6"/>
  <c r="R1829" i="6"/>
  <c r="S1829" i="6"/>
  <c r="AD1828" i="6"/>
  <c r="AC1828" i="6"/>
  <c r="AB1828" i="6"/>
  <c r="AA1828" i="6"/>
  <c r="Z1828" i="6"/>
  <c r="Y1828" i="6"/>
  <c r="X1828" i="6"/>
  <c r="W1828" i="6"/>
  <c r="U1828" i="6"/>
  <c r="T1828" i="6"/>
  <c r="R1828" i="6"/>
  <c r="S1828" i="6" s="1"/>
  <c r="AD1827" i="6"/>
  <c r="AC1827" i="6"/>
  <c r="AB1827" i="6"/>
  <c r="AA1827" i="6"/>
  <c r="Z1827" i="6"/>
  <c r="Y1827" i="6"/>
  <c r="X1827" i="6"/>
  <c r="W1827" i="6"/>
  <c r="U1827" i="6"/>
  <c r="T1827" i="6"/>
  <c r="R1827" i="6"/>
  <c r="S1827" i="6"/>
  <c r="AD1826" i="6"/>
  <c r="AC1826" i="6"/>
  <c r="AB1826" i="6"/>
  <c r="AA1826" i="6"/>
  <c r="Z1826" i="6"/>
  <c r="Y1826" i="6"/>
  <c r="X1826" i="6"/>
  <c r="W1826" i="6"/>
  <c r="U1826" i="6"/>
  <c r="T1826" i="6"/>
  <c r="R1826" i="6"/>
  <c r="S1826" i="6"/>
  <c r="AD1825" i="6"/>
  <c r="AC1825" i="6"/>
  <c r="AA1825" i="6"/>
  <c r="Z1825" i="6"/>
  <c r="Y1825" i="6"/>
  <c r="X1825" i="6"/>
  <c r="W1825" i="6"/>
  <c r="U1825" i="6"/>
  <c r="T1825" i="6"/>
  <c r="R1825" i="6"/>
  <c r="S1825" i="6"/>
  <c r="AD1824" i="6"/>
  <c r="AC1824" i="6"/>
  <c r="AA1824" i="6"/>
  <c r="Z1824" i="6"/>
  <c r="Y1824" i="6"/>
  <c r="X1824" i="6"/>
  <c r="W1824" i="6"/>
  <c r="U1824" i="6"/>
  <c r="T1824" i="6"/>
  <c r="R1824" i="6"/>
  <c r="S1824" i="6" s="1"/>
  <c r="AD1823" i="6"/>
  <c r="AC1823" i="6"/>
  <c r="AA1823" i="6"/>
  <c r="Z1823" i="6"/>
  <c r="Y1823" i="6"/>
  <c r="X1823" i="6"/>
  <c r="W1823" i="6"/>
  <c r="U1823" i="6"/>
  <c r="T1823" i="6"/>
  <c r="R1823" i="6"/>
  <c r="S1823" i="6"/>
  <c r="AD1822" i="6"/>
  <c r="AC1822" i="6"/>
  <c r="AA1822" i="6"/>
  <c r="Z1822" i="6"/>
  <c r="Y1822" i="6"/>
  <c r="X1822" i="6"/>
  <c r="W1822" i="6"/>
  <c r="U1822" i="6"/>
  <c r="T1822" i="6"/>
  <c r="R1822" i="6"/>
  <c r="S1822" i="6"/>
  <c r="AC1821" i="6"/>
  <c r="AD1821" i="6" s="1"/>
  <c r="AA1821" i="6"/>
  <c r="Z1821" i="6"/>
  <c r="Y1821" i="6"/>
  <c r="X1821" i="6"/>
  <c r="W1821" i="6"/>
  <c r="T1821" i="6"/>
  <c r="U1821" i="6" s="1"/>
  <c r="R1821" i="6"/>
  <c r="S1821" i="6" s="1"/>
  <c r="AC1820" i="6"/>
  <c r="AD1820" i="6" s="1"/>
  <c r="AA1820" i="6"/>
  <c r="Z1820" i="6"/>
  <c r="Y1820" i="6"/>
  <c r="X1820" i="6"/>
  <c r="W1820" i="6"/>
  <c r="T1820" i="6"/>
  <c r="S1820" i="6"/>
  <c r="R1820" i="6"/>
  <c r="AC1819" i="6"/>
  <c r="AD1819" i="6" s="1"/>
  <c r="AA1819" i="6"/>
  <c r="Z1819" i="6"/>
  <c r="Y1819" i="6"/>
  <c r="X1819" i="6"/>
  <c r="W1819" i="6"/>
  <c r="T1819" i="6"/>
  <c r="U1819" i="6" s="1"/>
  <c r="R1819" i="6"/>
  <c r="S1819" i="6" s="1"/>
  <c r="AC1818" i="6"/>
  <c r="AD1818" i="6" s="1"/>
  <c r="AA1818" i="6"/>
  <c r="Z1818" i="6"/>
  <c r="Y1818" i="6"/>
  <c r="X1818" i="6"/>
  <c r="W1818" i="6"/>
  <c r="T1818" i="6"/>
  <c r="R1818" i="6"/>
  <c r="S1818" i="6" s="1"/>
  <c r="AD1817" i="6"/>
  <c r="AC1817" i="6"/>
  <c r="AA1817" i="6"/>
  <c r="Z1817" i="6"/>
  <c r="Y1817" i="6"/>
  <c r="X1817" i="6"/>
  <c r="W1817" i="6"/>
  <c r="T1817" i="6"/>
  <c r="R1817" i="6"/>
  <c r="S1817" i="6" s="1"/>
  <c r="AC1816" i="6"/>
  <c r="AD1816" i="6" s="1"/>
  <c r="AA1816" i="6"/>
  <c r="Z1816" i="6"/>
  <c r="Y1816" i="6"/>
  <c r="X1816" i="6"/>
  <c r="W1816" i="6"/>
  <c r="T1816" i="6"/>
  <c r="U1816" i="6" s="1"/>
  <c r="S1816" i="6"/>
  <c r="R1816" i="6"/>
  <c r="AC1815" i="6"/>
  <c r="AD1815" i="6" s="1"/>
  <c r="AA1815" i="6"/>
  <c r="Z1815" i="6"/>
  <c r="Y1815" i="6"/>
  <c r="X1815" i="6"/>
  <c r="W1815" i="6"/>
  <c r="U1815" i="6"/>
  <c r="T1815" i="6"/>
  <c r="R1815" i="6"/>
  <c r="S1815" i="6" s="1"/>
  <c r="AD1814" i="6"/>
  <c r="AC1814" i="6"/>
  <c r="AA1814" i="6"/>
  <c r="Z1814" i="6"/>
  <c r="Y1814" i="6"/>
  <c r="X1814" i="6"/>
  <c r="W1814" i="6"/>
  <c r="T1814" i="6"/>
  <c r="R1814" i="6"/>
  <c r="S1814" i="6" s="1"/>
  <c r="AD1813" i="6"/>
  <c r="AC1813" i="6"/>
  <c r="AA1813" i="6"/>
  <c r="Z1813" i="6"/>
  <c r="Y1813" i="6"/>
  <c r="X1813" i="6"/>
  <c r="W1813" i="6"/>
  <c r="U1813" i="6"/>
  <c r="T1813" i="6"/>
  <c r="R1813" i="6"/>
  <c r="S1813" i="6"/>
  <c r="AD1812" i="6"/>
  <c r="AC1812" i="6"/>
  <c r="AA1812" i="6"/>
  <c r="Z1812" i="6"/>
  <c r="Y1812" i="6"/>
  <c r="X1812" i="6"/>
  <c r="W1812" i="6"/>
  <c r="U1812" i="6"/>
  <c r="T1812" i="6"/>
  <c r="R1812" i="6"/>
  <c r="S1812" i="6" s="1"/>
  <c r="AD1811" i="6"/>
  <c r="AC1811" i="6"/>
  <c r="AA1811" i="6"/>
  <c r="Z1811" i="6"/>
  <c r="Y1811" i="6"/>
  <c r="X1811" i="6"/>
  <c r="W1811" i="6"/>
  <c r="U1811" i="6"/>
  <c r="T1811" i="6"/>
  <c r="R1811" i="6"/>
  <c r="S1811" i="6"/>
  <c r="AD1810" i="6"/>
  <c r="AC1810" i="6"/>
  <c r="AA1810" i="6"/>
  <c r="Z1810" i="6"/>
  <c r="Y1810" i="6"/>
  <c r="X1810" i="6"/>
  <c r="W1810" i="6"/>
  <c r="U1810" i="6"/>
  <c r="T1810" i="6"/>
  <c r="R1810" i="6"/>
  <c r="S1810" i="6"/>
  <c r="AD1809" i="6"/>
  <c r="AC1809" i="6"/>
  <c r="AA1809" i="6"/>
  <c r="Z1809" i="6"/>
  <c r="Y1809" i="6"/>
  <c r="X1809" i="6"/>
  <c r="W1809" i="6"/>
  <c r="U1809" i="6"/>
  <c r="T1809" i="6"/>
  <c r="R1809" i="6"/>
  <c r="S1809" i="6" s="1"/>
  <c r="AD1808" i="6"/>
  <c r="AC1808" i="6"/>
  <c r="AA1808" i="6"/>
  <c r="Z1808" i="6"/>
  <c r="Y1808" i="6"/>
  <c r="X1808" i="6"/>
  <c r="W1808" i="6"/>
  <c r="U1808" i="6"/>
  <c r="T1808" i="6"/>
  <c r="S1808" i="6"/>
  <c r="R1808" i="6"/>
  <c r="AD1807" i="6"/>
  <c r="AC1807" i="6"/>
  <c r="AA1807" i="6"/>
  <c r="Z1807" i="6"/>
  <c r="Y1807" i="6"/>
  <c r="X1807" i="6"/>
  <c r="W1807" i="6"/>
  <c r="U1807" i="6"/>
  <c r="T1807" i="6"/>
  <c r="R1807" i="6"/>
  <c r="S1807" i="6" s="1"/>
  <c r="AD1806" i="6"/>
  <c r="AC1806" i="6"/>
  <c r="AA1806" i="6"/>
  <c r="Z1806" i="6"/>
  <c r="Y1806" i="6"/>
  <c r="X1806" i="6"/>
  <c r="W1806" i="6"/>
  <c r="U1806" i="6"/>
  <c r="T1806" i="6"/>
  <c r="R1806" i="6"/>
  <c r="S1806" i="6" s="1"/>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R1802" i="6"/>
  <c r="S1802" i="6" s="1"/>
  <c r="AC1801" i="6"/>
  <c r="AD1801" i="6" s="1"/>
  <c r="AA1801" i="6"/>
  <c r="Z1801" i="6"/>
  <c r="Y1801" i="6"/>
  <c r="X1801" i="6"/>
  <c r="W1801" i="6"/>
  <c r="T1801" i="6"/>
  <c r="R1801" i="6"/>
  <c r="S1801" i="6" s="1"/>
  <c r="AC1800" i="6"/>
  <c r="AD1800" i="6" s="1"/>
  <c r="AA1800" i="6"/>
  <c r="Z1800" i="6"/>
  <c r="Y1800" i="6"/>
  <c r="X1800" i="6"/>
  <c r="W1800" i="6"/>
  <c r="U1800" i="6"/>
  <c r="T1800" i="6"/>
  <c r="S1800" i="6"/>
  <c r="R1800" i="6"/>
  <c r="AD1799" i="6"/>
  <c r="AC1799" i="6"/>
  <c r="AA1799" i="6"/>
  <c r="Z1799" i="6"/>
  <c r="Y1799" i="6"/>
  <c r="X1799" i="6"/>
  <c r="W1799" i="6"/>
  <c r="T1799" i="6"/>
  <c r="R1799" i="6"/>
  <c r="S1799" i="6" s="1"/>
  <c r="AC1798" i="6"/>
  <c r="AD1798" i="6" s="1"/>
  <c r="AA1798" i="6"/>
  <c r="Z1798" i="6"/>
  <c r="Y1798" i="6"/>
  <c r="X1798" i="6"/>
  <c r="W1798" i="6"/>
  <c r="T1798" i="6"/>
  <c r="R1798" i="6"/>
  <c r="S1798" i="6" s="1"/>
  <c r="AD1797" i="6"/>
  <c r="AC1797" i="6"/>
  <c r="AA1797" i="6"/>
  <c r="Z1797" i="6"/>
  <c r="Y1797" i="6"/>
  <c r="X1797" i="6"/>
  <c r="W1797" i="6"/>
  <c r="U1797" i="6"/>
  <c r="T1797" i="6"/>
  <c r="R1797" i="6"/>
  <c r="S1797" i="6"/>
  <c r="AD1796" i="6"/>
  <c r="AC1796" i="6"/>
  <c r="AA1796" i="6"/>
  <c r="Z1796" i="6"/>
  <c r="Y1796" i="6"/>
  <c r="X1796" i="6"/>
  <c r="W1796" i="6"/>
  <c r="U1796" i="6"/>
  <c r="T1796" i="6"/>
  <c r="R1796" i="6"/>
  <c r="S1796" i="6" s="1"/>
  <c r="AD1795" i="6"/>
  <c r="AC1795" i="6"/>
  <c r="AA1795" i="6"/>
  <c r="Z1795" i="6"/>
  <c r="Y1795" i="6"/>
  <c r="X1795" i="6"/>
  <c r="W1795" i="6"/>
  <c r="U1795" i="6"/>
  <c r="T1795" i="6"/>
  <c r="R1795" i="6"/>
  <c r="S1795" i="6"/>
  <c r="AD1794" i="6"/>
  <c r="AC1794" i="6"/>
  <c r="AA1794" i="6"/>
  <c r="Z1794" i="6"/>
  <c r="Y1794" i="6"/>
  <c r="X1794" i="6"/>
  <c r="W1794" i="6"/>
  <c r="U1794" i="6"/>
  <c r="T1794" i="6"/>
  <c r="R1794" i="6"/>
  <c r="S1794" i="6"/>
  <c r="AD1793" i="6"/>
  <c r="AC1793" i="6"/>
  <c r="AB1793" i="6"/>
  <c r="AA1793" i="6"/>
  <c r="Z1793" i="6"/>
  <c r="Y1793" i="6"/>
  <c r="X1793" i="6"/>
  <c r="W1793" i="6"/>
  <c r="U1793" i="6"/>
  <c r="T1793" i="6"/>
  <c r="R1793" i="6"/>
  <c r="S1793" i="6"/>
  <c r="AD1792" i="6"/>
  <c r="AC1792" i="6"/>
  <c r="AB1792" i="6"/>
  <c r="AA1792" i="6"/>
  <c r="Z1792" i="6"/>
  <c r="Y1792" i="6"/>
  <c r="X1792" i="6"/>
  <c r="W1792" i="6"/>
  <c r="U1792" i="6"/>
  <c r="T1792" i="6"/>
  <c r="R1792" i="6"/>
  <c r="S1792" i="6" s="1"/>
  <c r="AD1791" i="6"/>
  <c r="AC1791" i="6"/>
  <c r="AB1791" i="6"/>
  <c r="AA1791" i="6"/>
  <c r="Z1791" i="6"/>
  <c r="Y1791" i="6"/>
  <c r="X1791" i="6"/>
  <c r="W1791" i="6"/>
  <c r="U1791" i="6"/>
  <c r="T1791" i="6"/>
  <c r="R1791" i="6"/>
  <c r="S1791" i="6"/>
  <c r="AD1790" i="6"/>
  <c r="AC1790" i="6"/>
  <c r="AB1790" i="6"/>
  <c r="AA1790" i="6"/>
  <c r="Z1790" i="6"/>
  <c r="Y1790" i="6"/>
  <c r="X1790" i="6"/>
  <c r="W1790" i="6"/>
  <c r="U1790" i="6"/>
  <c r="T1790" i="6"/>
  <c r="R1790" i="6"/>
  <c r="S1790" i="6"/>
  <c r="AC1789" i="6"/>
  <c r="AD1789" i="6" s="1"/>
  <c r="AB1789" i="6"/>
  <c r="AA1789" i="6"/>
  <c r="Z1789" i="6"/>
  <c r="Y1789" i="6"/>
  <c r="X1789" i="6"/>
  <c r="W1789" i="6"/>
  <c r="T1789" i="6"/>
  <c r="R1789" i="6"/>
  <c r="S1789" i="6" s="1"/>
  <c r="AC1788" i="6"/>
  <c r="AD1788" i="6" s="1"/>
  <c r="AB1788" i="6"/>
  <c r="AA1788" i="6"/>
  <c r="Z1788" i="6"/>
  <c r="Y1788" i="6"/>
  <c r="X1788" i="6"/>
  <c r="W1788" i="6"/>
  <c r="T1788" i="6"/>
  <c r="U1788" i="6" s="1"/>
  <c r="S1788" i="6"/>
  <c r="R1788" i="6"/>
  <c r="AC1787" i="6"/>
  <c r="AD1787" i="6" s="1"/>
  <c r="AB1787" i="6"/>
  <c r="AA1787" i="6"/>
  <c r="Z1787" i="6"/>
  <c r="Y1787" i="6"/>
  <c r="X1787" i="6"/>
  <c r="W1787" i="6"/>
  <c r="T1787" i="6"/>
  <c r="U1787" i="6" s="1"/>
  <c r="R1787" i="6"/>
  <c r="S1787" i="6" s="1"/>
  <c r="AC1786" i="6"/>
  <c r="AD1786" i="6" s="1"/>
  <c r="AB1786" i="6"/>
  <c r="AA1786" i="6"/>
  <c r="Z1786" i="6"/>
  <c r="Y1786" i="6"/>
  <c r="X1786" i="6"/>
  <c r="W1786" i="6"/>
  <c r="T1786" i="6"/>
  <c r="R1786" i="6"/>
  <c r="S1786" i="6" s="1"/>
  <c r="AC1785" i="6"/>
  <c r="AD1785" i="6" s="1"/>
  <c r="AB1785" i="6"/>
  <c r="AA1785" i="6"/>
  <c r="Z1785" i="6"/>
  <c r="Y1785" i="6"/>
  <c r="X1785" i="6"/>
  <c r="W1785" i="6"/>
  <c r="T1785" i="6"/>
  <c r="U1785" i="6" s="1"/>
  <c r="R1785" i="6"/>
  <c r="S1785" i="6" s="1"/>
  <c r="AC1784" i="6"/>
  <c r="AD1784" i="6" s="1"/>
  <c r="AB1784" i="6"/>
  <c r="AA1784" i="6"/>
  <c r="Z1784" i="6"/>
  <c r="Y1784" i="6"/>
  <c r="X1784" i="6"/>
  <c r="W1784" i="6"/>
  <c r="T1784" i="6"/>
  <c r="U1784" i="6" s="1"/>
  <c r="S1784" i="6"/>
  <c r="R1784" i="6"/>
  <c r="AC1783" i="6"/>
  <c r="AD1783" i="6" s="1"/>
  <c r="AB1783" i="6"/>
  <c r="AA1783" i="6"/>
  <c r="Z1783" i="6"/>
  <c r="Y1783" i="6"/>
  <c r="X1783" i="6"/>
  <c r="W1783" i="6"/>
  <c r="T1783" i="6"/>
  <c r="U1783" i="6" s="1"/>
  <c r="R1783" i="6"/>
  <c r="S1783" i="6" s="1"/>
  <c r="AD1782" i="6"/>
  <c r="AC1782" i="6"/>
  <c r="AB1782" i="6"/>
  <c r="AA1782" i="6"/>
  <c r="Z1782" i="6"/>
  <c r="Y1782" i="6"/>
  <c r="X1782" i="6"/>
  <c r="W1782" i="6"/>
  <c r="U1782" i="6"/>
  <c r="T1782" i="6"/>
  <c r="R1782" i="6"/>
  <c r="S1782" i="6" s="1"/>
  <c r="AD1781" i="6"/>
  <c r="AC1781" i="6"/>
  <c r="AB1781" i="6"/>
  <c r="AA1781" i="6"/>
  <c r="Z1781" i="6"/>
  <c r="Y1781" i="6"/>
  <c r="X1781" i="6"/>
  <c r="W1781" i="6"/>
  <c r="U1781" i="6"/>
  <c r="T1781" i="6"/>
  <c r="R1781" i="6"/>
  <c r="S1781" i="6"/>
  <c r="AD1780" i="6"/>
  <c r="AC1780" i="6"/>
  <c r="AB1780" i="6"/>
  <c r="AA1780" i="6"/>
  <c r="Z1780" i="6"/>
  <c r="Y1780" i="6"/>
  <c r="X1780" i="6"/>
  <c r="W1780" i="6"/>
  <c r="U1780" i="6"/>
  <c r="T1780" i="6"/>
  <c r="R1780" i="6"/>
  <c r="S1780" i="6" s="1"/>
  <c r="AD1779" i="6"/>
  <c r="AC1779" i="6"/>
  <c r="AB1779" i="6"/>
  <c r="AA1779" i="6"/>
  <c r="Z1779" i="6"/>
  <c r="Y1779" i="6"/>
  <c r="X1779" i="6"/>
  <c r="W1779" i="6"/>
  <c r="U1779" i="6"/>
  <c r="T1779" i="6"/>
  <c r="R1779" i="6"/>
  <c r="S1779" i="6"/>
  <c r="AD1778" i="6"/>
  <c r="AC1778" i="6"/>
  <c r="AB1778" i="6"/>
  <c r="AA1778" i="6"/>
  <c r="Z1778" i="6"/>
  <c r="Y1778" i="6"/>
  <c r="X1778" i="6"/>
  <c r="W1778" i="6"/>
  <c r="U1778" i="6"/>
  <c r="T1778" i="6"/>
  <c r="R1778" i="6"/>
  <c r="S1778" i="6" s="1"/>
  <c r="AD1777" i="6"/>
  <c r="AC1777" i="6"/>
  <c r="AB1777" i="6"/>
  <c r="AA1777" i="6"/>
  <c r="Z1777" i="6"/>
  <c r="Y1777" i="6"/>
  <c r="X1777" i="6"/>
  <c r="W1777" i="6"/>
  <c r="U1777" i="6"/>
  <c r="T1777" i="6"/>
  <c r="R1777" i="6"/>
  <c r="S1777" i="6"/>
  <c r="AD1776" i="6"/>
  <c r="AC1776" i="6"/>
  <c r="AB1776" i="6"/>
  <c r="AA1776" i="6"/>
  <c r="Z1776" i="6"/>
  <c r="Y1776" i="6"/>
  <c r="X1776" i="6"/>
  <c r="W1776" i="6"/>
  <c r="U1776" i="6"/>
  <c r="T1776" i="6"/>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S1774" i="6"/>
  <c r="R1774" i="6"/>
  <c r="AC1773" i="6"/>
  <c r="AD1773" i="6" s="1"/>
  <c r="AB1773" i="6"/>
  <c r="AA1773" i="6"/>
  <c r="Z1773" i="6"/>
  <c r="Y1773" i="6"/>
  <c r="X1773" i="6"/>
  <c r="W1773" i="6"/>
  <c r="T1773" i="6"/>
  <c r="R1773" i="6"/>
  <c r="S1773" i="6" s="1"/>
  <c r="AD1772" i="6"/>
  <c r="AC1772" i="6"/>
  <c r="AB1772" i="6"/>
  <c r="AA1772" i="6"/>
  <c r="Z1772" i="6"/>
  <c r="Y1772" i="6"/>
  <c r="X1772" i="6"/>
  <c r="W1772" i="6"/>
  <c r="U1772" i="6"/>
  <c r="T1772" i="6"/>
  <c r="R1772" i="6"/>
  <c r="S1772" i="6" s="1"/>
  <c r="AD1771" i="6"/>
  <c r="AC1771" i="6"/>
  <c r="AB1771" i="6"/>
  <c r="AA1771" i="6"/>
  <c r="Z1771" i="6"/>
  <c r="Y1771" i="6"/>
  <c r="X1771" i="6"/>
  <c r="W1771" i="6"/>
  <c r="U1771" i="6"/>
  <c r="T1771" i="6"/>
  <c r="R1771" i="6"/>
  <c r="S1771" i="6" s="1"/>
  <c r="AD1770" i="6"/>
  <c r="AC1770" i="6"/>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D1768" i="6"/>
  <c r="AC1768" i="6"/>
  <c r="AB1768" i="6"/>
  <c r="AA1768" i="6"/>
  <c r="Z1768" i="6"/>
  <c r="Y1768" i="6"/>
  <c r="X1768" i="6"/>
  <c r="W1768" i="6"/>
  <c r="U1768" i="6"/>
  <c r="T1768" i="6"/>
  <c r="S1768" i="6"/>
  <c r="R1768" i="6"/>
  <c r="AD1767" i="6"/>
  <c r="AC1767" i="6"/>
  <c r="AB1767" i="6"/>
  <c r="AA1767" i="6"/>
  <c r="Z1767" i="6"/>
  <c r="Y1767" i="6"/>
  <c r="X1767" i="6"/>
  <c r="W1767" i="6"/>
  <c r="U1767" i="6"/>
  <c r="T1767" i="6"/>
  <c r="R1767" i="6"/>
  <c r="S1767" i="6"/>
  <c r="AD1766" i="6"/>
  <c r="AC1766" i="6"/>
  <c r="AB1766" i="6"/>
  <c r="AA1766" i="6"/>
  <c r="Z1766" i="6"/>
  <c r="Y1766" i="6"/>
  <c r="X1766" i="6"/>
  <c r="W1766" i="6"/>
  <c r="U1766" i="6"/>
  <c r="T1766" i="6"/>
  <c r="R1766" i="6"/>
  <c r="S1766" i="6" s="1"/>
  <c r="AD1765" i="6"/>
  <c r="AC1765" i="6"/>
  <c r="AB1765" i="6"/>
  <c r="AA1765" i="6"/>
  <c r="Z1765" i="6"/>
  <c r="Y1765" i="6"/>
  <c r="X1765" i="6"/>
  <c r="W1765" i="6"/>
  <c r="U1765" i="6"/>
  <c r="T1765" i="6"/>
  <c r="R1765" i="6"/>
  <c r="S1765" i="6"/>
  <c r="AC1764" i="6"/>
  <c r="AD1764" i="6" s="1"/>
  <c r="AB1764" i="6"/>
  <c r="AA1764" i="6"/>
  <c r="Z1764" i="6"/>
  <c r="Y1764" i="6"/>
  <c r="X1764" i="6"/>
  <c r="W1764" i="6"/>
  <c r="T1764" i="6"/>
  <c r="S1764" i="6"/>
  <c r="R1764" i="6"/>
  <c r="AC1763" i="6"/>
  <c r="AD1763" i="6" s="1"/>
  <c r="AB1763" i="6"/>
  <c r="AA1763" i="6"/>
  <c r="Z1763" i="6"/>
  <c r="Y1763" i="6"/>
  <c r="X1763" i="6"/>
  <c r="W1763" i="6"/>
  <c r="T1763" i="6"/>
  <c r="R1763" i="6"/>
  <c r="S1763" i="6" s="1"/>
  <c r="AC1762" i="6"/>
  <c r="AD1762" i="6" s="1"/>
  <c r="AB1762" i="6"/>
  <c r="AA1762" i="6"/>
  <c r="Z1762" i="6"/>
  <c r="Y1762" i="6"/>
  <c r="X1762" i="6"/>
  <c r="W1762" i="6"/>
  <c r="T1762" i="6"/>
  <c r="S1762" i="6"/>
  <c r="R1762" i="6"/>
  <c r="AD1761" i="6"/>
  <c r="AC1761" i="6"/>
  <c r="AA1761" i="6"/>
  <c r="Z1761" i="6"/>
  <c r="Y1761" i="6"/>
  <c r="X1761" i="6"/>
  <c r="W1761" i="6"/>
  <c r="U1761" i="6"/>
  <c r="T1761" i="6"/>
  <c r="R1761" i="6"/>
  <c r="S1761" i="6"/>
  <c r="AD1760" i="6"/>
  <c r="AC1760" i="6"/>
  <c r="AA1760" i="6"/>
  <c r="Z1760" i="6"/>
  <c r="Y1760" i="6"/>
  <c r="X1760" i="6"/>
  <c r="W1760" i="6"/>
  <c r="U1760" i="6"/>
  <c r="T1760" i="6"/>
  <c r="S1760" i="6"/>
  <c r="R1760" i="6"/>
  <c r="AC1759" i="6"/>
  <c r="AD1759" i="6" s="1"/>
  <c r="AA1759" i="6"/>
  <c r="Z1759" i="6"/>
  <c r="Y1759" i="6"/>
  <c r="X1759" i="6"/>
  <c r="W1759" i="6"/>
  <c r="T1759" i="6"/>
  <c r="U1759" i="6" s="1"/>
  <c r="R1759" i="6"/>
  <c r="S1759" i="6" s="1"/>
  <c r="AC1758" i="6"/>
  <c r="AD1758" i="6" s="1"/>
  <c r="AA1758" i="6"/>
  <c r="Z1758" i="6"/>
  <c r="Y1758" i="6"/>
  <c r="X1758" i="6"/>
  <c r="W1758" i="6"/>
  <c r="T1758" i="6"/>
  <c r="S1758" i="6"/>
  <c r="R1758" i="6"/>
  <c r="AC1757" i="6"/>
  <c r="AD1757" i="6" s="1"/>
  <c r="AA1757" i="6"/>
  <c r="Z1757" i="6"/>
  <c r="Y1757" i="6"/>
  <c r="X1757" i="6"/>
  <c r="W1757" i="6"/>
  <c r="U1757" i="6"/>
  <c r="T1757" i="6"/>
  <c r="R1757" i="6"/>
  <c r="S1757" i="6" s="1"/>
  <c r="AD1756" i="6"/>
  <c r="AC1756" i="6"/>
  <c r="AA1756" i="6"/>
  <c r="Z1756" i="6"/>
  <c r="Y1756" i="6"/>
  <c r="X1756" i="6"/>
  <c r="W1756" i="6"/>
  <c r="U1756" i="6"/>
  <c r="T1756" i="6"/>
  <c r="R1756" i="6"/>
  <c r="S1756" i="6" s="1"/>
  <c r="AD1755" i="6"/>
  <c r="AC1755" i="6"/>
  <c r="AA1755" i="6"/>
  <c r="Z1755" i="6"/>
  <c r="Y1755" i="6"/>
  <c r="X1755" i="6"/>
  <c r="W1755" i="6"/>
  <c r="U1755" i="6"/>
  <c r="T1755" i="6"/>
  <c r="R1755" i="6"/>
  <c r="S1755" i="6"/>
  <c r="AD1754" i="6"/>
  <c r="AC1754" i="6"/>
  <c r="AA1754" i="6"/>
  <c r="Z1754" i="6"/>
  <c r="Y1754" i="6"/>
  <c r="X1754" i="6"/>
  <c r="W1754" i="6"/>
  <c r="U1754" i="6"/>
  <c r="T1754" i="6"/>
  <c r="R1754" i="6"/>
  <c r="S1754" i="6" s="1"/>
  <c r="AC1753" i="6"/>
  <c r="AD1753" i="6" s="1"/>
  <c r="AA1753" i="6"/>
  <c r="Z1753" i="6"/>
  <c r="Y1753" i="6"/>
  <c r="X1753" i="6"/>
  <c r="W1753" i="6"/>
  <c r="T1753" i="6"/>
  <c r="U1753" i="6" s="1"/>
  <c r="R1753" i="6"/>
  <c r="S1753" i="6" s="1"/>
  <c r="AD1752" i="6"/>
  <c r="AC1752" i="6"/>
  <c r="AA1752" i="6"/>
  <c r="Z1752" i="6"/>
  <c r="Y1752" i="6"/>
  <c r="X1752" i="6"/>
  <c r="W1752" i="6"/>
  <c r="T1752" i="6"/>
  <c r="S1752" i="6"/>
  <c r="R1752" i="6"/>
  <c r="AD1751" i="6"/>
  <c r="AC1751" i="6"/>
  <c r="AA1751" i="6"/>
  <c r="Z1751" i="6"/>
  <c r="Y1751" i="6"/>
  <c r="X1751" i="6"/>
  <c r="W1751" i="6"/>
  <c r="U1751" i="6"/>
  <c r="T1751" i="6"/>
  <c r="R1751" i="6"/>
  <c r="S1751" i="6"/>
  <c r="AD1750" i="6"/>
  <c r="AC1750" i="6"/>
  <c r="AA1750" i="6"/>
  <c r="Z1750" i="6"/>
  <c r="Y1750" i="6"/>
  <c r="X1750" i="6"/>
  <c r="W1750" i="6"/>
  <c r="U1750" i="6"/>
  <c r="T1750" i="6"/>
  <c r="R1750" i="6"/>
  <c r="S1750" i="6" s="1"/>
  <c r="AD1749" i="6"/>
  <c r="AC1749" i="6"/>
  <c r="AA1749" i="6"/>
  <c r="Z1749" i="6"/>
  <c r="Y1749" i="6"/>
  <c r="X1749" i="6"/>
  <c r="W1749" i="6"/>
  <c r="U1749" i="6"/>
  <c r="T1749" i="6"/>
  <c r="R1749" i="6"/>
  <c r="S1749" i="6" s="1"/>
  <c r="AC1748" i="6"/>
  <c r="AD1748" i="6" s="1"/>
  <c r="AA1748" i="6"/>
  <c r="Z1748" i="6"/>
  <c r="Y1748" i="6"/>
  <c r="X1748" i="6"/>
  <c r="W1748" i="6"/>
  <c r="T1748" i="6"/>
  <c r="U1748" i="6" s="1"/>
  <c r="S1748" i="6"/>
  <c r="R1748" i="6"/>
  <c r="AD1747" i="6"/>
  <c r="AC1747" i="6"/>
  <c r="AA1747" i="6"/>
  <c r="Z1747" i="6"/>
  <c r="Y1747" i="6"/>
  <c r="X1747" i="6"/>
  <c r="W1747" i="6"/>
  <c r="T1747" i="6"/>
  <c r="R1747" i="6"/>
  <c r="S1747" i="6" s="1"/>
  <c r="AC1746" i="6"/>
  <c r="AD1746" i="6" s="1"/>
  <c r="AA1746" i="6"/>
  <c r="Z1746" i="6"/>
  <c r="Y1746" i="6"/>
  <c r="X1746" i="6"/>
  <c r="W1746" i="6"/>
  <c r="T1746" i="6"/>
  <c r="S1746" i="6"/>
  <c r="R1746" i="6"/>
  <c r="AD1745" i="6"/>
  <c r="AC1745" i="6"/>
  <c r="AA1745" i="6"/>
  <c r="Z1745" i="6"/>
  <c r="Y1745" i="6"/>
  <c r="X1745" i="6"/>
  <c r="W1745" i="6"/>
  <c r="U1745" i="6"/>
  <c r="T1745" i="6"/>
  <c r="R1745" i="6"/>
  <c r="S1745" i="6"/>
  <c r="AD1744" i="6"/>
  <c r="AC1744" i="6"/>
  <c r="AA1744" i="6"/>
  <c r="Z1744" i="6"/>
  <c r="Y1744" i="6"/>
  <c r="X1744" i="6"/>
  <c r="W1744" i="6"/>
  <c r="U1744" i="6"/>
  <c r="T1744" i="6"/>
  <c r="S1744" i="6"/>
  <c r="R1744" i="6"/>
  <c r="AC1743" i="6"/>
  <c r="AD1743" i="6" s="1"/>
  <c r="AA1743" i="6"/>
  <c r="Z1743" i="6"/>
  <c r="Y1743" i="6"/>
  <c r="X1743" i="6"/>
  <c r="W1743" i="6"/>
  <c r="T1743" i="6"/>
  <c r="U1743" i="6" s="1"/>
  <c r="R1743" i="6"/>
  <c r="S1743" i="6" s="1"/>
  <c r="AC1742" i="6"/>
  <c r="AD1742" i="6" s="1"/>
  <c r="AA1742" i="6"/>
  <c r="Z1742" i="6"/>
  <c r="Y1742" i="6"/>
  <c r="X1742" i="6"/>
  <c r="W1742" i="6"/>
  <c r="T1742" i="6"/>
  <c r="S1742" i="6"/>
  <c r="R1742" i="6"/>
  <c r="AC1741" i="6"/>
  <c r="AD1741" i="6" s="1"/>
  <c r="AA1741" i="6"/>
  <c r="Z1741" i="6"/>
  <c r="Y1741" i="6"/>
  <c r="X1741" i="6"/>
  <c r="W1741" i="6"/>
  <c r="U1741" i="6"/>
  <c r="T1741" i="6"/>
  <c r="R1741" i="6"/>
  <c r="S1741" i="6" s="1"/>
  <c r="AD1740" i="6"/>
  <c r="AC1740" i="6"/>
  <c r="AA1740" i="6"/>
  <c r="Z1740" i="6"/>
  <c r="Y1740" i="6"/>
  <c r="X1740" i="6"/>
  <c r="W1740" i="6"/>
  <c r="U1740" i="6"/>
  <c r="T1740" i="6"/>
  <c r="R1740" i="6"/>
  <c r="S1740" i="6" s="1"/>
  <c r="AD1739" i="6"/>
  <c r="AC1739" i="6"/>
  <c r="AA1739" i="6"/>
  <c r="Z1739" i="6"/>
  <c r="Y1739" i="6"/>
  <c r="X1739" i="6"/>
  <c r="W1739" i="6"/>
  <c r="U1739" i="6"/>
  <c r="T1739" i="6"/>
  <c r="R1739" i="6"/>
  <c r="S1739" i="6"/>
  <c r="AD1738" i="6"/>
  <c r="AC1738" i="6"/>
  <c r="AA1738" i="6"/>
  <c r="Z1738" i="6"/>
  <c r="Y1738" i="6"/>
  <c r="X1738" i="6"/>
  <c r="W1738" i="6"/>
  <c r="U1738" i="6"/>
  <c r="T1738" i="6"/>
  <c r="R1738" i="6"/>
  <c r="S1738" i="6" s="1"/>
  <c r="AC1737" i="6"/>
  <c r="AD1737" i="6" s="1"/>
  <c r="AA1737" i="6"/>
  <c r="Z1737" i="6"/>
  <c r="Y1737" i="6"/>
  <c r="X1737" i="6"/>
  <c r="W1737" i="6"/>
  <c r="T1737" i="6"/>
  <c r="U1737" i="6" s="1"/>
  <c r="R1737" i="6"/>
  <c r="S1737" i="6" s="1"/>
  <c r="AD1736" i="6"/>
  <c r="AC1736" i="6"/>
  <c r="AA1736" i="6"/>
  <c r="Z1736" i="6"/>
  <c r="Y1736" i="6"/>
  <c r="X1736" i="6"/>
  <c r="W1736" i="6"/>
  <c r="U1736" i="6"/>
  <c r="T1736" i="6"/>
  <c r="S1736" i="6"/>
  <c r="R1736" i="6"/>
  <c r="AD1735" i="6"/>
  <c r="AC1735" i="6"/>
  <c r="AA1735" i="6"/>
  <c r="Z1735" i="6"/>
  <c r="Y1735" i="6"/>
  <c r="X1735" i="6"/>
  <c r="W1735" i="6"/>
  <c r="U1735" i="6"/>
  <c r="T1735" i="6"/>
  <c r="R1735" i="6"/>
  <c r="S1735" i="6"/>
  <c r="AD1734" i="6"/>
  <c r="AC1734" i="6"/>
  <c r="AA1734" i="6"/>
  <c r="Z1734" i="6"/>
  <c r="Y1734" i="6"/>
  <c r="X1734" i="6"/>
  <c r="W1734" i="6"/>
  <c r="U1734" i="6"/>
  <c r="T1734" i="6"/>
  <c r="R1734" i="6"/>
  <c r="S1734" i="6" s="1"/>
  <c r="AD1733" i="6"/>
  <c r="AC1733" i="6"/>
  <c r="AA1733" i="6"/>
  <c r="Z1733" i="6"/>
  <c r="Y1733" i="6"/>
  <c r="X1733" i="6"/>
  <c r="W1733" i="6"/>
  <c r="U1733" i="6"/>
  <c r="T1733" i="6"/>
  <c r="R1733" i="6"/>
  <c r="S1733" i="6" s="1"/>
  <c r="AC1732" i="6"/>
  <c r="AD1732" i="6" s="1"/>
  <c r="AA1732" i="6"/>
  <c r="Z1732" i="6"/>
  <c r="Y1732" i="6"/>
  <c r="X1732" i="6"/>
  <c r="W1732" i="6"/>
  <c r="T1732" i="6"/>
  <c r="U1732" i="6" s="1"/>
  <c r="S1732" i="6"/>
  <c r="R1732" i="6"/>
  <c r="AD1731" i="6"/>
  <c r="AC1731" i="6"/>
  <c r="AA1731" i="6"/>
  <c r="Z1731" i="6"/>
  <c r="Y1731" i="6"/>
  <c r="X1731" i="6"/>
  <c r="W1731" i="6"/>
  <c r="U1731" i="6"/>
  <c r="T1731" i="6"/>
  <c r="R1731" i="6"/>
  <c r="S1731" i="6" s="1"/>
  <c r="AC1730" i="6"/>
  <c r="AD1730" i="6" s="1"/>
  <c r="AA1730" i="6"/>
  <c r="Z1730" i="6"/>
  <c r="Y1730" i="6"/>
  <c r="X1730" i="6"/>
  <c r="W1730" i="6"/>
  <c r="T1730" i="6"/>
  <c r="S1730" i="6"/>
  <c r="R1730" i="6"/>
  <c r="AD1729" i="6"/>
  <c r="AC1729" i="6"/>
  <c r="AB1729" i="6"/>
  <c r="AA1729" i="6"/>
  <c r="Z1729" i="6"/>
  <c r="Y1729" i="6"/>
  <c r="X1729" i="6"/>
  <c r="W1729" i="6"/>
  <c r="U1729" i="6"/>
  <c r="T1729" i="6"/>
  <c r="R1729" i="6"/>
  <c r="S1729" i="6"/>
  <c r="AD1728" i="6"/>
  <c r="AC1728" i="6"/>
  <c r="AB1728" i="6"/>
  <c r="AA1728" i="6"/>
  <c r="Z1728" i="6"/>
  <c r="Y1728" i="6"/>
  <c r="X1728" i="6"/>
  <c r="W1728" i="6"/>
  <c r="U1728" i="6"/>
  <c r="T1728" i="6"/>
  <c r="R1728" i="6"/>
  <c r="S1728" i="6" s="1"/>
  <c r="AC1727" i="6"/>
  <c r="AD1727" i="6" s="1"/>
  <c r="AB1727" i="6"/>
  <c r="AA1727" i="6"/>
  <c r="Z1727" i="6"/>
  <c r="Y1727" i="6"/>
  <c r="X1727" i="6"/>
  <c r="W1727" i="6"/>
  <c r="T1727" i="6"/>
  <c r="U1727" i="6" s="1"/>
  <c r="R1727" i="6"/>
  <c r="S1727" i="6" s="1"/>
  <c r="AC1726" i="6"/>
  <c r="AD1726" i="6" s="1"/>
  <c r="AB1726" i="6"/>
  <c r="AA1726" i="6"/>
  <c r="Z1726" i="6"/>
  <c r="Y1726" i="6"/>
  <c r="X1726" i="6"/>
  <c r="W1726" i="6"/>
  <c r="T1726" i="6"/>
  <c r="R1726" i="6"/>
  <c r="S1726" i="6" s="1"/>
  <c r="AD1725" i="6"/>
  <c r="AC1725" i="6"/>
  <c r="AB1725" i="6"/>
  <c r="AA1725" i="6"/>
  <c r="Z1725" i="6"/>
  <c r="Y1725" i="6"/>
  <c r="X1725" i="6"/>
  <c r="W1725" i="6"/>
  <c r="U1725" i="6"/>
  <c r="T1725" i="6"/>
  <c r="R1725" i="6"/>
  <c r="S1725" i="6" s="1"/>
  <c r="AD1724" i="6"/>
  <c r="AC1724" i="6"/>
  <c r="AB1724" i="6"/>
  <c r="AA1724" i="6"/>
  <c r="Z1724" i="6"/>
  <c r="Y1724" i="6"/>
  <c r="X1724" i="6"/>
  <c r="W1724" i="6"/>
  <c r="U1724" i="6"/>
  <c r="T1724" i="6"/>
  <c r="R1724" i="6"/>
  <c r="S1724" i="6" s="1"/>
  <c r="AD1723" i="6"/>
  <c r="AC1723" i="6"/>
  <c r="AB1723" i="6"/>
  <c r="AA1723" i="6"/>
  <c r="Z1723" i="6"/>
  <c r="Y1723" i="6"/>
  <c r="X1723" i="6"/>
  <c r="W1723" i="6"/>
  <c r="U1723" i="6"/>
  <c r="T1723" i="6"/>
  <c r="R1723" i="6"/>
  <c r="S1723" i="6"/>
  <c r="AD1722" i="6"/>
  <c r="AC1722" i="6"/>
  <c r="AB1722" i="6"/>
  <c r="AA1722" i="6"/>
  <c r="Z1722" i="6"/>
  <c r="Y1722" i="6"/>
  <c r="X1722" i="6"/>
  <c r="W1722" i="6"/>
  <c r="U1722" i="6"/>
  <c r="T1722" i="6"/>
  <c r="R1722" i="6"/>
  <c r="S1722" i="6" s="1"/>
  <c r="AC1721" i="6"/>
  <c r="AD1721" i="6" s="1"/>
  <c r="AB1721" i="6"/>
  <c r="AA1721" i="6"/>
  <c r="Z1721" i="6"/>
  <c r="Y1721" i="6"/>
  <c r="X1721" i="6"/>
  <c r="W1721" i="6"/>
  <c r="T1721" i="6"/>
  <c r="U1721" i="6" s="1"/>
  <c r="R1721" i="6"/>
  <c r="S1721" i="6"/>
  <c r="AD1720" i="6"/>
  <c r="AC1720" i="6"/>
  <c r="AB1720" i="6"/>
  <c r="AA1720" i="6"/>
  <c r="Z1720" i="6"/>
  <c r="Y1720" i="6"/>
  <c r="X1720" i="6"/>
  <c r="W1720" i="6"/>
  <c r="U1720" i="6"/>
  <c r="T1720" i="6"/>
  <c r="S1720" i="6"/>
  <c r="R1720" i="6"/>
  <c r="AD1719" i="6"/>
  <c r="AC1719" i="6"/>
  <c r="AB1719" i="6"/>
  <c r="AA1719" i="6"/>
  <c r="Z1719" i="6"/>
  <c r="Y1719" i="6"/>
  <c r="X1719" i="6"/>
  <c r="W1719" i="6"/>
  <c r="U1719" i="6"/>
  <c r="T1719" i="6"/>
  <c r="R1719" i="6"/>
  <c r="S1719" i="6"/>
  <c r="AD1718" i="6"/>
  <c r="AC1718" i="6"/>
  <c r="AB1718" i="6"/>
  <c r="AA1718" i="6"/>
  <c r="Z1718" i="6"/>
  <c r="Y1718" i="6"/>
  <c r="X1718" i="6"/>
  <c r="W1718" i="6"/>
  <c r="U1718" i="6"/>
  <c r="T1718" i="6"/>
  <c r="R1718" i="6"/>
  <c r="S1718" i="6" s="1"/>
  <c r="AD1717" i="6"/>
  <c r="AC1717" i="6"/>
  <c r="AB1717" i="6"/>
  <c r="AA1717" i="6"/>
  <c r="Z1717" i="6"/>
  <c r="Y1717" i="6"/>
  <c r="X1717" i="6"/>
  <c r="W1717" i="6"/>
  <c r="U1717" i="6"/>
  <c r="T1717" i="6"/>
  <c r="R1717" i="6"/>
  <c r="S1717" i="6"/>
  <c r="AC1716" i="6"/>
  <c r="AD1716" i="6" s="1"/>
  <c r="AB1716" i="6"/>
  <c r="AA1716" i="6"/>
  <c r="Z1716" i="6"/>
  <c r="Y1716" i="6"/>
  <c r="X1716" i="6"/>
  <c r="W1716" i="6"/>
  <c r="T1716" i="6"/>
  <c r="U1716" i="6" s="1"/>
  <c r="R1716" i="6"/>
  <c r="S1716" i="6" s="1"/>
  <c r="AC1715" i="6"/>
  <c r="AD1715" i="6" s="1"/>
  <c r="AB1715" i="6"/>
  <c r="AA1715" i="6"/>
  <c r="Z1715" i="6"/>
  <c r="Y1715" i="6"/>
  <c r="X1715" i="6"/>
  <c r="W1715" i="6"/>
  <c r="T1715" i="6"/>
  <c r="R1715" i="6"/>
  <c r="S1715" i="6" s="1"/>
  <c r="AC1714" i="6"/>
  <c r="AD1714" i="6" s="1"/>
  <c r="AB1714" i="6"/>
  <c r="AA1714" i="6"/>
  <c r="Z1714" i="6"/>
  <c r="Y1714" i="6"/>
  <c r="X1714" i="6"/>
  <c r="W1714" i="6"/>
  <c r="T1714" i="6"/>
  <c r="S1714" i="6"/>
  <c r="R1714" i="6"/>
  <c r="AD1713" i="6"/>
  <c r="AC1713" i="6"/>
  <c r="AB1713" i="6"/>
  <c r="AA1713" i="6"/>
  <c r="Z1713" i="6"/>
  <c r="Y1713" i="6"/>
  <c r="X1713" i="6"/>
  <c r="W1713" i="6"/>
  <c r="U1713" i="6"/>
  <c r="T1713" i="6"/>
  <c r="R1713" i="6"/>
  <c r="S1713" i="6"/>
  <c r="AD1712" i="6"/>
  <c r="AC1712" i="6"/>
  <c r="AB1712" i="6"/>
  <c r="AA1712" i="6"/>
  <c r="Z1712" i="6"/>
  <c r="Y1712" i="6"/>
  <c r="X1712" i="6"/>
  <c r="W1712" i="6"/>
  <c r="U1712" i="6"/>
  <c r="T1712" i="6"/>
  <c r="R1712" i="6"/>
  <c r="S1712" i="6" s="1"/>
  <c r="AC1711" i="6"/>
  <c r="AD1711" i="6" s="1"/>
  <c r="AB1711" i="6"/>
  <c r="AA1711" i="6"/>
  <c r="Z1711" i="6"/>
  <c r="Y1711" i="6"/>
  <c r="X1711" i="6"/>
  <c r="W1711" i="6"/>
  <c r="T1711" i="6"/>
  <c r="R1711" i="6"/>
  <c r="S1711" i="6"/>
  <c r="AC1710" i="6"/>
  <c r="AD1710" i="6" s="1"/>
  <c r="AB1710" i="6"/>
  <c r="AA1710" i="6"/>
  <c r="Z1710" i="6"/>
  <c r="Y1710" i="6"/>
  <c r="X1710" i="6"/>
  <c r="W1710" i="6"/>
  <c r="T1710" i="6"/>
  <c r="R1710" i="6"/>
  <c r="S1710" i="6" s="1"/>
  <c r="AC1709" i="6"/>
  <c r="AD1709" i="6" s="1"/>
  <c r="AB1709" i="6"/>
  <c r="AA1709" i="6"/>
  <c r="Z1709" i="6"/>
  <c r="Y1709" i="6"/>
  <c r="X1709" i="6"/>
  <c r="W1709" i="6"/>
  <c r="T1709" i="6"/>
  <c r="U1709" i="6" s="1"/>
  <c r="R1709" i="6"/>
  <c r="S1709" i="6" s="1"/>
  <c r="AC1708" i="6"/>
  <c r="AD1708" i="6" s="1"/>
  <c r="AB1708" i="6"/>
  <c r="AA1708" i="6"/>
  <c r="Z1708" i="6"/>
  <c r="Y1708" i="6"/>
  <c r="X1708" i="6"/>
  <c r="W1708" i="6"/>
  <c r="T1708" i="6"/>
  <c r="U1708" i="6" s="1"/>
  <c r="R1708" i="6"/>
  <c r="S1708" i="6" s="1"/>
  <c r="AD1707" i="6"/>
  <c r="AC1707" i="6"/>
  <c r="AB1707" i="6"/>
  <c r="AA1707" i="6"/>
  <c r="Z1707" i="6"/>
  <c r="Y1707" i="6"/>
  <c r="X1707" i="6"/>
  <c r="W1707" i="6"/>
  <c r="U1707" i="6"/>
  <c r="T1707" i="6"/>
  <c r="R1707" i="6"/>
  <c r="S1707" i="6"/>
  <c r="AD1706" i="6"/>
  <c r="AC1706" i="6"/>
  <c r="AB1706" i="6"/>
  <c r="AA1706" i="6"/>
  <c r="Z1706" i="6"/>
  <c r="Y1706" i="6"/>
  <c r="X1706" i="6"/>
  <c r="W1706" i="6"/>
  <c r="U1706" i="6"/>
  <c r="T1706" i="6"/>
  <c r="R1706" i="6"/>
  <c r="S1706" i="6" s="1"/>
  <c r="AC1705" i="6"/>
  <c r="AD1705" i="6" s="1"/>
  <c r="AB1705" i="6"/>
  <c r="AA1705" i="6"/>
  <c r="Z1705" i="6"/>
  <c r="Y1705" i="6"/>
  <c r="X1705" i="6"/>
  <c r="W1705" i="6"/>
  <c r="T1705" i="6"/>
  <c r="U1705" i="6" s="1"/>
  <c r="R1705" i="6"/>
  <c r="S1705" i="6"/>
  <c r="AD1704" i="6"/>
  <c r="AC1704" i="6"/>
  <c r="AB1704" i="6"/>
  <c r="AA1704" i="6"/>
  <c r="Z1704" i="6"/>
  <c r="Y1704" i="6"/>
  <c r="X1704" i="6"/>
  <c r="W1704" i="6"/>
  <c r="U1704" i="6"/>
  <c r="T1704" i="6"/>
  <c r="S1704" i="6"/>
  <c r="R1704" i="6"/>
  <c r="AC1703" i="6"/>
  <c r="AD1703" i="6" s="1"/>
  <c r="AB1703" i="6"/>
  <c r="AA1703" i="6"/>
  <c r="Z1703" i="6"/>
  <c r="Y1703" i="6"/>
  <c r="X1703" i="6"/>
  <c r="W1703" i="6"/>
  <c r="T1703" i="6"/>
  <c r="U1703" i="6" s="1"/>
  <c r="R1703" i="6"/>
  <c r="S1703" i="6"/>
  <c r="AC1702" i="6"/>
  <c r="AD1702" i="6" s="1"/>
  <c r="AB1702" i="6"/>
  <c r="AA1702" i="6"/>
  <c r="Z1702" i="6"/>
  <c r="Y1702" i="6"/>
  <c r="X1702" i="6"/>
  <c r="W1702" i="6"/>
  <c r="T1702" i="6"/>
  <c r="R1702" i="6"/>
  <c r="S1702" i="6" s="1"/>
  <c r="AD1701" i="6"/>
  <c r="AC1701" i="6"/>
  <c r="AB1701" i="6"/>
  <c r="AA1701" i="6"/>
  <c r="Z1701" i="6"/>
  <c r="Y1701" i="6"/>
  <c r="X1701" i="6"/>
  <c r="W1701" i="6"/>
  <c r="U1701" i="6"/>
  <c r="T1701" i="6"/>
  <c r="R1701" i="6"/>
  <c r="S1701" i="6" s="1"/>
  <c r="AC1700" i="6"/>
  <c r="AD1700" i="6" s="1"/>
  <c r="AB1700" i="6"/>
  <c r="AA1700" i="6"/>
  <c r="Z1700" i="6"/>
  <c r="Y1700" i="6"/>
  <c r="X1700" i="6"/>
  <c r="W1700" i="6"/>
  <c r="T1700" i="6"/>
  <c r="U1700" i="6" s="1"/>
  <c r="R1700" i="6"/>
  <c r="S1700" i="6" s="1"/>
  <c r="AD1699" i="6"/>
  <c r="AC1699" i="6"/>
  <c r="AB1699" i="6"/>
  <c r="AA1699" i="6"/>
  <c r="Z1699" i="6"/>
  <c r="Y1699" i="6"/>
  <c r="X1699" i="6"/>
  <c r="W1699" i="6"/>
  <c r="U1699" i="6"/>
  <c r="T1699" i="6"/>
  <c r="R1699" i="6"/>
  <c r="S1699" i="6" s="1"/>
  <c r="AD1698" i="6"/>
  <c r="AC1698" i="6"/>
  <c r="AB1698" i="6"/>
  <c r="AA1698" i="6"/>
  <c r="Z1698" i="6"/>
  <c r="Y1698" i="6"/>
  <c r="X1698" i="6"/>
  <c r="W1698" i="6"/>
  <c r="U1698" i="6"/>
  <c r="T1698" i="6"/>
  <c r="S1698" i="6"/>
  <c r="R1698" i="6"/>
  <c r="AD1697" i="6"/>
  <c r="AC1697" i="6"/>
  <c r="AA1697" i="6"/>
  <c r="Z1697" i="6"/>
  <c r="Y1697" i="6"/>
  <c r="X1697" i="6"/>
  <c r="W1697" i="6"/>
  <c r="U1697" i="6"/>
  <c r="T1697" i="6"/>
  <c r="R1697" i="6"/>
  <c r="S1697" i="6"/>
  <c r="AD1696" i="6"/>
  <c r="AC1696" i="6"/>
  <c r="AA1696" i="6"/>
  <c r="Z1696" i="6"/>
  <c r="Y1696" i="6"/>
  <c r="X1696" i="6"/>
  <c r="W1696" i="6"/>
  <c r="U1696" i="6"/>
  <c r="T1696" i="6"/>
  <c r="R1696" i="6"/>
  <c r="S1696" i="6" s="1"/>
  <c r="AC1695" i="6"/>
  <c r="AD1695" i="6" s="1"/>
  <c r="AA1695" i="6"/>
  <c r="Z1695" i="6"/>
  <c r="Y1695" i="6"/>
  <c r="X1695" i="6"/>
  <c r="W1695" i="6"/>
  <c r="T1695" i="6"/>
  <c r="U1695" i="6" s="1"/>
  <c r="R1695" i="6"/>
  <c r="S1695" i="6"/>
  <c r="AC1694" i="6"/>
  <c r="AD1694" i="6" s="1"/>
  <c r="AA1694" i="6"/>
  <c r="Z1694" i="6"/>
  <c r="Y1694" i="6"/>
  <c r="X1694" i="6"/>
  <c r="W1694" i="6"/>
  <c r="T1694" i="6"/>
  <c r="R1694" i="6"/>
  <c r="S1694" i="6" s="1"/>
  <c r="AC1693" i="6"/>
  <c r="AD1693" i="6" s="1"/>
  <c r="AA1693" i="6"/>
  <c r="Z1693" i="6"/>
  <c r="Y1693" i="6"/>
  <c r="X1693" i="6"/>
  <c r="W1693" i="6"/>
  <c r="T1693" i="6"/>
  <c r="U1693" i="6" s="1"/>
  <c r="R1693" i="6"/>
  <c r="S1693" i="6" s="1"/>
  <c r="AC1692" i="6"/>
  <c r="AD1692" i="6" s="1"/>
  <c r="AA1692" i="6"/>
  <c r="Z1692" i="6"/>
  <c r="Y1692" i="6"/>
  <c r="X1692" i="6"/>
  <c r="W1692" i="6"/>
  <c r="U1692" i="6"/>
  <c r="T1692" i="6"/>
  <c r="R1692" i="6"/>
  <c r="S1692" i="6" s="1"/>
  <c r="AD1691" i="6"/>
  <c r="AC1691" i="6"/>
  <c r="AA1691" i="6"/>
  <c r="Z1691" i="6"/>
  <c r="Y1691" i="6"/>
  <c r="X1691" i="6"/>
  <c r="W1691" i="6"/>
  <c r="U1691" i="6"/>
  <c r="T1691" i="6"/>
  <c r="R1691" i="6"/>
  <c r="S1691" i="6"/>
  <c r="AD1690" i="6"/>
  <c r="AC1690" i="6"/>
  <c r="AA1690" i="6"/>
  <c r="Z1690" i="6"/>
  <c r="Y1690" i="6"/>
  <c r="X1690" i="6"/>
  <c r="W1690" i="6"/>
  <c r="U1690" i="6"/>
  <c r="T1690" i="6"/>
  <c r="R1690" i="6"/>
  <c r="S1690" i="6" s="1"/>
  <c r="AC1689" i="6"/>
  <c r="AD1689" i="6" s="1"/>
  <c r="AA1689" i="6"/>
  <c r="Z1689" i="6"/>
  <c r="Y1689" i="6"/>
  <c r="X1689" i="6"/>
  <c r="W1689" i="6"/>
  <c r="T1689" i="6"/>
  <c r="U1689" i="6" s="1"/>
  <c r="R1689" i="6"/>
  <c r="S1689" i="6"/>
  <c r="AD1688" i="6"/>
  <c r="AC1688" i="6"/>
  <c r="AA1688" i="6"/>
  <c r="Z1688" i="6"/>
  <c r="Y1688" i="6"/>
  <c r="X1688" i="6"/>
  <c r="W1688" i="6"/>
  <c r="T1688" i="6"/>
  <c r="S1688" i="6"/>
  <c r="R1688" i="6"/>
  <c r="AD1687" i="6"/>
  <c r="AC1687" i="6"/>
  <c r="AA1687" i="6"/>
  <c r="Z1687" i="6"/>
  <c r="Y1687" i="6"/>
  <c r="X1687" i="6"/>
  <c r="W1687" i="6"/>
  <c r="T1687" i="6"/>
  <c r="R1687" i="6"/>
  <c r="S1687" i="6"/>
  <c r="AC1686" i="6"/>
  <c r="AD1686" i="6" s="1"/>
  <c r="AA1686" i="6"/>
  <c r="Z1686" i="6"/>
  <c r="Y1686" i="6"/>
  <c r="X1686" i="6"/>
  <c r="W1686" i="6"/>
  <c r="T1686" i="6"/>
  <c r="R1686" i="6"/>
  <c r="S1686" i="6" s="1"/>
  <c r="AD1685" i="6"/>
  <c r="AC1685" i="6"/>
  <c r="AA1685" i="6"/>
  <c r="Z1685" i="6"/>
  <c r="Y1685" i="6"/>
  <c r="X1685" i="6"/>
  <c r="W1685" i="6"/>
  <c r="U1685" i="6"/>
  <c r="T1685" i="6"/>
  <c r="R1685" i="6"/>
  <c r="S1685" i="6" s="1"/>
  <c r="AC1684" i="6"/>
  <c r="AD1684" i="6" s="1"/>
  <c r="AA1684" i="6"/>
  <c r="Z1684" i="6"/>
  <c r="Y1684" i="6"/>
  <c r="X1684" i="6"/>
  <c r="W1684" i="6"/>
  <c r="T1684" i="6"/>
  <c r="U1684" i="6" s="1"/>
  <c r="R1684" i="6"/>
  <c r="S1684" i="6" s="1"/>
  <c r="AC1683" i="6"/>
  <c r="AD1683" i="6" s="1"/>
  <c r="AA1683" i="6"/>
  <c r="Z1683" i="6"/>
  <c r="Y1683" i="6"/>
  <c r="X1683" i="6"/>
  <c r="W1683" i="6"/>
  <c r="T1683" i="6"/>
  <c r="U1683" i="6" s="1"/>
  <c r="R1683" i="6"/>
  <c r="S1683" i="6" s="1"/>
  <c r="AD1682" i="6"/>
  <c r="AC1682" i="6"/>
  <c r="AA1682" i="6"/>
  <c r="Z1682" i="6"/>
  <c r="Y1682" i="6"/>
  <c r="X1682" i="6"/>
  <c r="W1682" i="6"/>
  <c r="U1682" i="6"/>
  <c r="T1682" i="6"/>
  <c r="S1682" i="6"/>
  <c r="R1682" i="6"/>
  <c r="AC1681" i="6"/>
  <c r="AD1681" i="6" s="1"/>
  <c r="AA1681" i="6"/>
  <c r="Z1681" i="6"/>
  <c r="Y1681" i="6"/>
  <c r="X1681" i="6"/>
  <c r="W1681" i="6"/>
  <c r="U1681" i="6"/>
  <c r="T1681" i="6"/>
  <c r="R1681" i="6"/>
  <c r="S1681" i="6"/>
  <c r="AD1680" i="6"/>
  <c r="AC1680" i="6"/>
  <c r="AA1680" i="6"/>
  <c r="Z1680" i="6"/>
  <c r="Y1680" i="6"/>
  <c r="X1680" i="6"/>
  <c r="W1680" i="6"/>
  <c r="U1680" i="6"/>
  <c r="T1680" i="6"/>
  <c r="R1680" i="6"/>
  <c r="S1680" i="6" s="1"/>
  <c r="AC1679" i="6"/>
  <c r="AD1679" i="6" s="1"/>
  <c r="AA1679" i="6"/>
  <c r="Z1679" i="6"/>
  <c r="Y1679" i="6"/>
  <c r="X1679" i="6"/>
  <c r="W1679" i="6"/>
  <c r="T1679" i="6"/>
  <c r="U1679" i="6" s="1"/>
  <c r="R1679" i="6"/>
  <c r="S1679" i="6"/>
  <c r="AC1678" i="6"/>
  <c r="AD1678" i="6" s="1"/>
  <c r="AA1678" i="6"/>
  <c r="Z1678" i="6"/>
  <c r="Y1678" i="6"/>
  <c r="X1678" i="6"/>
  <c r="W1678" i="6"/>
  <c r="T1678" i="6"/>
  <c r="S1678" i="6"/>
  <c r="R1678" i="6"/>
  <c r="AC1677" i="6"/>
  <c r="AD1677" i="6" s="1"/>
  <c r="AA1677" i="6"/>
  <c r="Z1677" i="6"/>
  <c r="Y1677" i="6"/>
  <c r="X1677" i="6"/>
  <c r="W1677" i="6"/>
  <c r="T1677" i="6"/>
  <c r="R1677" i="6"/>
  <c r="S1677" i="6" s="1"/>
  <c r="AC1676" i="6"/>
  <c r="AD1676" i="6" s="1"/>
  <c r="AA1676" i="6"/>
  <c r="Z1676" i="6"/>
  <c r="Y1676" i="6"/>
  <c r="X1676" i="6"/>
  <c r="W1676" i="6"/>
  <c r="T1676" i="6"/>
  <c r="U1676" i="6" s="1"/>
  <c r="R1676" i="6"/>
  <c r="S1676" i="6" s="1"/>
  <c r="AD1675" i="6"/>
  <c r="AC1675" i="6"/>
  <c r="AA1675" i="6"/>
  <c r="Z1675" i="6"/>
  <c r="Y1675" i="6"/>
  <c r="X1675" i="6"/>
  <c r="W1675" i="6"/>
  <c r="U1675" i="6"/>
  <c r="T1675" i="6"/>
  <c r="R1675" i="6"/>
  <c r="S1675" i="6" s="1"/>
  <c r="AD1674" i="6"/>
  <c r="AC1674" i="6"/>
  <c r="AA1674" i="6"/>
  <c r="Z1674" i="6"/>
  <c r="Y1674" i="6"/>
  <c r="X1674" i="6"/>
  <c r="W1674" i="6"/>
  <c r="U1674" i="6"/>
  <c r="T1674" i="6"/>
  <c r="S1674" i="6"/>
  <c r="R1674" i="6"/>
  <c r="AC1673" i="6"/>
  <c r="AD1673" i="6" s="1"/>
  <c r="AA1673" i="6"/>
  <c r="Z1673" i="6"/>
  <c r="Y1673" i="6"/>
  <c r="X1673" i="6"/>
  <c r="W1673" i="6"/>
  <c r="T1673" i="6"/>
  <c r="U1673" i="6" s="1"/>
  <c r="R1673" i="6"/>
  <c r="S1673" i="6"/>
  <c r="AD1672" i="6"/>
  <c r="AC1672" i="6"/>
  <c r="AA1672" i="6"/>
  <c r="Z1672" i="6"/>
  <c r="Y1672" i="6"/>
  <c r="X1672" i="6"/>
  <c r="W1672" i="6"/>
  <c r="U1672" i="6"/>
  <c r="T1672" i="6"/>
  <c r="S1672" i="6"/>
  <c r="R1672" i="6"/>
  <c r="AC1671" i="6"/>
  <c r="AD1671" i="6" s="1"/>
  <c r="AA1671" i="6"/>
  <c r="Z1671" i="6"/>
  <c r="Y1671" i="6"/>
  <c r="X1671" i="6"/>
  <c r="W1671" i="6"/>
  <c r="U1671" i="6"/>
  <c r="T1671" i="6"/>
  <c r="R1671" i="6"/>
  <c r="S1671" i="6"/>
  <c r="AD1670" i="6"/>
  <c r="AC1670" i="6"/>
  <c r="AA1670" i="6"/>
  <c r="Z1670" i="6"/>
  <c r="Y1670" i="6"/>
  <c r="X1670" i="6"/>
  <c r="W1670" i="6"/>
  <c r="T1670" i="6"/>
  <c r="R1670" i="6"/>
  <c r="S1670" i="6" s="1"/>
  <c r="AD1669" i="6"/>
  <c r="AC1669" i="6"/>
  <c r="AA1669" i="6"/>
  <c r="Z1669" i="6"/>
  <c r="Y1669" i="6"/>
  <c r="X1669" i="6"/>
  <c r="W1669" i="6"/>
  <c r="U1669" i="6"/>
  <c r="T1669" i="6"/>
  <c r="R1669" i="6"/>
  <c r="S1669" i="6"/>
  <c r="AC1668" i="6"/>
  <c r="AD1668" i="6" s="1"/>
  <c r="AA1668" i="6"/>
  <c r="Z1668" i="6"/>
  <c r="Y1668" i="6"/>
  <c r="X1668" i="6"/>
  <c r="W1668" i="6"/>
  <c r="T1668" i="6"/>
  <c r="S1668" i="6"/>
  <c r="R1668" i="6"/>
  <c r="AC1667" i="6"/>
  <c r="AD1667" i="6" s="1"/>
  <c r="AA1667" i="6"/>
  <c r="Z1667" i="6"/>
  <c r="Y1667" i="6"/>
  <c r="X1667" i="6"/>
  <c r="W1667" i="6"/>
  <c r="T1667" i="6"/>
  <c r="R1667" i="6"/>
  <c r="S1667" i="6" s="1"/>
  <c r="AC1666" i="6"/>
  <c r="AD1666" i="6" s="1"/>
  <c r="AA1666" i="6"/>
  <c r="Z1666" i="6"/>
  <c r="Y1666" i="6"/>
  <c r="X1666" i="6"/>
  <c r="W1666" i="6"/>
  <c r="T1666" i="6"/>
  <c r="S1666" i="6"/>
  <c r="R1666" i="6"/>
  <c r="AC1665" i="6"/>
  <c r="AD1665" i="6" s="1"/>
  <c r="AB1665" i="6"/>
  <c r="AA1665" i="6"/>
  <c r="Z1665" i="6"/>
  <c r="Y1665" i="6"/>
  <c r="X1665" i="6"/>
  <c r="W1665" i="6"/>
  <c r="T1665" i="6"/>
  <c r="R1665" i="6"/>
  <c r="S1665" i="6"/>
  <c r="AD1664" i="6"/>
  <c r="AC1664" i="6"/>
  <c r="AB1664" i="6"/>
  <c r="AA1664" i="6"/>
  <c r="Z1664" i="6"/>
  <c r="Y1664" i="6"/>
  <c r="X1664" i="6"/>
  <c r="W1664" i="6"/>
  <c r="U1664" i="6"/>
  <c r="T1664" i="6"/>
  <c r="R1664" i="6"/>
  <c r="S1664" i="6" s="1"/>
  <c r="AC1663" i="6"/>
  <c r="AD1663" i="6" s="1"/>
  <c r="AB1663" i="6"/>
  <c r="AA1663" i="6"/>
  <c r="Z1663" i="6"/>
  <c r="Y1663" i="6"/>
  <c r="X1663" i="6"/>
  <c r="W1663" i="6"/>
  <c r="T1663" i="6"/>
  <c r="U1663" i="6" s="1"/>
  <c r="R1663" i="6"/>
  <c r="S1663" i="6" s="1"/>
  <c r="AC1662" i="6"/>
  <c r="AD1662" i="6" s="1"/>
  <c r="AB1662" i="6"/>
  <c r="AA1662" i="6"/>
  <c r="Z1662" i="6"/>
  <c r="Y1662" i="6"/>
  <c r="X1662" i="6"/>
  <c r="W1662" i="6"/>
  <c r="T1662" i="6"/>
  <c r="R1662" i="6"/>
  <c r="S1662" i="6" s="1"/>
  <c r="AD1661" i="6"/>
  <c r="AC1661" i="6"/>
  <c r="AB1661" i="6"/>
  <c r="AA1661" i="6"/>
  <c r="Z1661" i="6"/>
  <c r="Y1661" i="6"/>
  <c r="X1661" i="6"/>
  <c r="W1661" i="6"/>
  <c r="U1661" i="6"/>
  <c r="T1661" i="6"/>
  <c r="R1661" i="6"/>
  <c r="S1661" i="6" s="1"/>
  <c r="AD1660" i="6"/>
  <c r="AC1660" i="6"/>
  <c r="AB1660" i="6"/>
  <c r="AA1660" i="6"/>
  <c r="Z1660" i="6"/>
  <c r="Y1660" i="6"/>
  <c r="X1660" i="6"/>
  <c r="W1660" i="6"/>
  <c r="U1660" i="6"/>
  <c r="T1660" i="6"/>
  <c r="R1660" i="6"/>
  <c r="S1660" i="6" s="1"/>
  <c r="AD1659" i="6"/>
  <c r="AC1659" i="6"/>
  <c r="AB1659" i="6"/>
  <c r="AA1659" i="6"/>
  <c r="Z1659" i="6"/>
  <c r="Y1659" i="6"/>
  <c r="X1659" i="6"/>
  <c r="W1659" i="6"/>
  <c r="U1659" i="6"/>
  <c r="T1659" i="6"/>
  <c r="R1659" i="6"/>
  <c r="S1659" i="6"/>
  <c r="AD1658" i="6"/>
  <c r="AC1658" i="6"/>
  <c r="AB1658" i="6"/>
  <c r="AA1658" i="6"/>
  <c r="Z1658" i="6"/>
  <c r="Y1658" i="6"/>
  <c r="X1658" i="6"/>
  <c r="W1658" i="6"/>
  <c r="U1658" i="6"/>
  <c r="T1658" i="6"/>
  <c r="R1658" i="6"/>
  <c r="S1658" i="6" s="1"/>
  <c r="AC1657" i="6"/>
  <c r="AD1657" i="6" s="1"/>
  <c r="AB1657" i="6"/>
  <c r="AA1657" i="6"/>
  <c r="Z1657" i="6"/>
  <c r="Y1657" i="6"/>
  <c r="X1657" i="6"/>
  <c r="W1657" i="6"/>
  <c r="T1657" i="6"/>
  <c r="U1657" i="6" s="1"/>
  <c r="R1657" i="6"/>
  <c r="S1657" i="6"/>
  <c r="AD1656" i="6"/>
  <c r="AC1656" i="6"/>
  <c r="AB1656" i="6"/>
  <c r="AA1656" i="6"/>
  <c r="Z1656" i="6"/>
  <c r="Y1656" i="6"/>
  <c r="X1656" i="6"/>
  <c r="W1656" i="6"/>
  <c r="U1656" i="6"/>
  <c r="T1656" i="6"/>
  <c r="S1656" i="6"/>
  <c r="R1656" i="6"/>
  <c r="AD1655" i="6"/>
  <c r="AC1655" i="6"/>
  <c r="AB1655" i="6"/>
  <c r="AA1655" i="6"/>
  <c r="Z1655" i="6"/>
  <c r="Y1655" i="6"/>
  <c r="X1655" i="6"/>
  <c r="W1655" i="6"/>
  <c r="U1655" i="6"/>
  <c r="T1655" i="6"/>
  <c r="R1655" i="6"/>
  <c r="S1655" i="6"/>
  <c r="AD1654" i="6"/>
  <c r="AC1654" i="6"/>
  <c r="AB1654" i="6"/>
  <c r="AA1654" i="6"/>
  <c r="Z1654" i="6"/>
  <c r="Y1654" i="6"/>
  <c r="X1654" i="6"/>
  <c r="W1654" i="6"/>
  <c r="U1654" i="6"/>
  <c r="T1654" i="6"/>
  <c r="R1654" i="6"/>
  <c r="S1654" i="6" s="1"/>
  <c r="AD1653" i="6"/>
  <c r="AC1653" i="6"/>
  <c r="AB1653" i="6"/>
  <c r="AA1653" i="6"/>
  <c r="Z1653" i="6"/>
  <c r="Y1653" i="6"/>
  <c r="X1653" i="6"/>
  <c r="W1653" i="6"/>
  <c r="U1653" i="6"/>
  <c r="T1653" i="6"/>
  <c r="R1653" i="6"/>
  <c r="S1653" i="6"/>
  <c r="AC1652" i="6"/>
  <c r="AD1652" i="6" s="1"/>
  <c r="AB1652" i="6"/>
  <c r="AA1652" i="6"/>
  <c r="Z1652" i="6"/>
  <c r="Y1652" i="6"/>
  <c r="X1652" i="6"/>
  <c r="W1652" i="6"/>
  <c r="T1652" i="6"/>
  <c r="U1652" i="6" s="1"/>
  <c r="R1652" i="6"/>
  <c r="S1652" i="6" s="1"/>
  <c r="AC1651" i="6"/>
  <c r="AD1651" i="6" s="1"/>
  <c r="AB1651" i="6"/>
  <c r="AA1651" i="6"/>
  <c r="Z1651" i="6"/>
  <c r="Y1651" i="6"/>
  <c r="X1651" i="6"/>
  <c r="W1651" i="6"/>
  <c r="T1651" i="6"/>
  <c r="R1651" i="6"/>
  <c r="S1651" i="6" s="1"/>
  <c r="AC1650" i="6"/>
  <c r="AD1650" i="6" s="1"/>
  <c r="AB1650" i="6"/>
  <c r="AA1650" i="6"/>
  <c r="Z1650" i="6"/>
  <c r="Y1650" i="6"/>
  <c r="X1650" i="6"/>
  <c r="W1650" i="6"/>
  <c r="T1650" i="6"/>
  <c r="S1650" i="6"/>
  <c r="R1650" i="6"/>
  <c r="AD1649" i="6"/>
  <c r="AC1649" i="6"/>
  <c r="AB1649" i="6"/>
  <c r="AA1649" i="6"/>
  <c r="Z1649" i="6"/>
  <c r="Y1649" i="6"/>
  <c r="X1649" i="6"/>
  <c r="W1649" i="6"/>
  <c r="U1649" i="6"/>
  <c r="T1649" i="6"/>
  <c r="R1649" i="6"/>
  <c r="S1649" i="6"/>
  <c r="AD1648" i="6"/>
  <c r="AC1648" i="6"/>
  <c r="AB1648" i="6"/>
  <c r="AA1648" i="6"/>
  <c r="Z1648" i="6"/>
  <c r="Y1648" i="6"/>
  <c r="X1648" i="6"/>
  <c r="W1648" i="6"/>
  <c r="U1648" i="6"/>
  <c r="T1648" i="6"/>
  <c r="R1648" i="6"/>
  <c r="S1648" i="6" s="1"/>
  <c r="AC1647" i="6"/>
  <c r="AD1647" i="6" s="1"/>
  <c r="AB1647" i="6"/>
  <c r="AA1647" i="6"/>
  <c r="Z1647" i="6"/>
  <c r="Y1647" i="6"/>
  <c r="X1647" i="6"/>
  <c r="W1647" i="6"/>
  <c r="T1647" i="6"/>
  <c r="R1647" i="6"/>
  <c r="S1647" i="6"/>
  <c r="AC1646" i="6"/>
  <c r="AD1646" i="6" s="1"/>
  <c r="AB1646" i="6"/>
  <c r="AA1646" i="6"/>
  <c r="Z1646" i="6"/>
  <c r="Y1646" i="6"/>
  <c r="X1646" i="6"/>
  <c r="W1646" i="6"/>
  <c r="T1646" i="6"/>
  <c r="R1646" i="6"/>
  <c r="S1646" i="6" s="1"/>
  <c r="AC1645" i="6"/>
  <c r="AD1645" i="6" s="1"/>
  <c r="AB1645" i="6"/>
  <c r="AA1645" i="6"/>
  <c r="Z1645" i="6"/>
  <c r="Y1645" i="6"/>
  <c r="X1645" i="6"/>
  <c r="W1645" i="6"/>
  <c r="T1645" i="6"/>
  <c r="U1645" i="6" s="1"/>
  <c r="R1645" i="6"/>
  <c r="S1645" i="6" s="1"/>
  <c r="AC1644" i="6"/>
  <c r="AD1644" i="6" s="1"/>
  <c r="AB1644" i="6"/>
  <c r="AA1644" i="6"/>
  <c r="Z1644" i="6"/>
  <c r="Y1644" i="6"/>
  <c r="X1644" i="6"/>
  <c r="W1644" i="6"/>
  <c r="T1644" i="6"/>
  <c r="U1644" i="6" s="1"/>
  <c r="R1644" i="6"/>
  <c r="S1644" i="6" s="1"/>
  <c r="AD1643" i="6"/>
  <c r="AC1643" i="6"/>
  <c r="AB1643" i="6"/>
  <c r="AA1643" i="6"/>
  <c r="Z1643" i="6"/>
  <c r="Y1643" i="6"/>
  <c r="X1643" i="6"/>
  <c r="W1643" i="6"/>
  <c r="U1643" i="6"/>
  <c r="T1643" i="6"/>
  <c r="R1643" i="6"/>
  <c r="S1643" i="6"/>
  <c r="AD1642" i="6"/>
  <c r="AC1642" i="6"/>
  <c r="AB1642" i="6"/>
  <c r="AA1642" i="6"/>
  <c r="Z1642" i="6"/>
  <c r="Y1642" i="6"/>
  <c r="X1642" i="6"/>
  <c r="W1642" i="6"/>
  <c r="U1642" i="6"/>
  <c r="T1642" i="6"/>
  <c r="R1642" i="6"/>
  <c r="S1642" i="6" s="1"/>
  <c r="AC1641" i="6"/>
  <c r="AD1641" i="6" s="1"/>
  <c r="AB1641" i="6"/>
  <c r="AA1641" i="6"/>
  <c r="Z1641" i="6"/>
  <c r="Y1641" i="6"/>
  <c r="X1641" i="6"/>
  <c r="W1641" i="6"/>
  <c r="T1641" i="6"/>
  <c r="U1641" i="6" s="1"/>
  <c r="R1641" i="6"/>
  <c r="S1641" i="6"/>
  <c r="AD1640" i="6"/>
  <c r="AC1640" i="6"/>
  <c r="AB1640" i="6"/>
  <c r="AA1640" i="6"/>
  <c r="Z1640" i="6"/>
  <c r="Y1640" i="6"/>
  <c r="X1640" i="6"/>
  <c r="W1640" i="6"/>
  <c r="U1640" i="6"/>
  <c r="T1640" i="6"/>
  <c r="S1640" i="6"/>
  <c r="R1640" i="6"/>
  <c r="AC1639" i="6"/>
  <c r="AD1639" i="6" s="1"/>
  <c r="AB1639" i="6"/>
  <c r="AA1639" i="6"/>
  <c r="Z1639" i="6"/>
  <c r="Y1639" i="6"/>
  <c r="X1639" i="6"/>
  <c r="W1639" i="6"/>
  <c r="T1639" i="6"/>
  <c r="U1639" i="6" s="1"/>
  <c r="R1639" i="6"/>
  <c r="S1639" i="6"/>
  <c r="AC1638" i="6"/>
  <c r="AD1638" i="6" s="1"/>
  <c r="AB1638" i="6"/>
  <c r="AA1638" i="6"/>
  <c r="Z1638" i="6"/>
  <c r="Y1638" i="6"/>
  <c r="X1638" i="6"/>
  <c r="W1638" i="6"/>
  <c r="T1638" i="6"/>
  <c r="R1638" i="6"/>
  <c r="S1638" i="6" s="1"/>
  <c r="AD1637" i="6"/>
  <c r="AC1637" i="6"/>
  <c r="AB1637" i="6"/>
  <c r="AA1637" i="6"/>
  <c r="Z1637" i="6"/>
  <c r="Y1637" i="6"/>
  <c r="X1637" i="6"/>
  <c r="W1637" i="6"/>
  <c r="U1637" i="6"/>
  <c r="T1637" i="6"/>
  <c r="R1637" i="6"/>
  <c r="S1637" i="6" s="1"/>
  <c r="AC1636" i="6"/>
  <c r="AD1636" i="6" s="1"/>
  <c r="AB1636" i="6"/>
  <c r="AA1636" i="6"/>
  <c r="Z1636" i="6"/>
  <c r="Y1636" i="6"/>
  <c r="X1636" i="6"/>
  <c r="W1636" i="6"/>
  <c r="T1636" i="6"/>
  <c r="U1636" i="6" s="1"/>
  <c r="R1636" i="6"/>
  <c r="S1636" i="6" s="1"/>
  <c r="AD1635" i="6"/>
  <c r="AC1635" i="6"/>
  <c r="AB1635" i="6"/>
  <c r="AA1635" i="6"/>
  <c r="Z1635" i="6"/>
  <c r="Y1635" i="6"/>
  <c r="X1635" i="6"/>
  <c r="W1635" i="6"/>
  <c r="U1635" i="6"/>
  <c r="T1635" i="6"/>
  <c r="R1635" i="6"/>
  <c r="S1635" i="6" s="1"/>
  <c r="AD1634" i="6"/>
  <c r="AC1634" i="6"/>
  <c r="AB1634" i="6"/>
  <c r="AA1634" i="6"/>
  <c r="Z1634" i="6"/>
  <c r="Y1634" i="6"/>
  <c r="X1634" i="6"/>
  <c r="W1634" i="6"/>
  <c r="U1634" i="6"/>
  <c r="T1634" i="6"/>
  <c r="S1634" i="6"/>
  <c r="R1634" i="6"/>
  <c r="AD1633" i="6"/>
  <c r="AC1633" i="6"/>
  <c r="AA1633" i="6"/>
  <c r="Z1633" i="6"/>
  <c r="Y1633" i="6"/>
  <c r="X1633" i="6"/>
  <c r="W1633" i="6"/>
  <c r="U1633" i="6"/>
  <c r="T1633" i="6"/>
  <c r="R1633" i="6"/>
  <c r="S1633" i="6"/>
  <c r="AD1632" i="6"/>
  <c r="AC1632" i="6"/>
  <c r="AA1632" i="6"/>
  <c r="Z1632" i="6"/>
  <c r="Y1632" i="6"/>
  <c r="X1632" i="6"/>
  <c r="W1632" i="6"/>
  <c r="U1632" i="6"/>
  <c r="T1632" i="6"/>
  <c r="R1632" i="6"/>
  <c r="S1632" i="6" s="1"/>
  <c r="AC1631" i="6"/>
  <c r="AD1631" i="6" s="1"/>
  <c r="AA1631" i="6"/>
  <c r="Z1631" i="6"/>
  <c r="Y1631" i="6"/>
  <c r="X1631" i="6"/>
  <c r="W1631" i="6"/>
  <c r="T1631" i="6"/>
  <c r="U1631" i="6" s="1"/>
  <c r="R1631" i="6"/>
  <c r="S1631" i="6"/>
  <c r="AC1630" i="6"/>
  <c r="AD1630" i="6" s="1"/>
  <c r="AA1630" i="6"/>
  <c r="Z1630" i="6"/>
  <c r="Y1630" i="6"/>
  <c r="X1630" i="6"/>
  <c r="W1630" i="6"/>
  <c r="T1630" i="6"/>
  <c r="R1630" i="6"/>
  <c r="S1630" i="6" s="1"/>
  <c r="AC1629" i="6"/>
  <c r="AD1629" i="6" s="1"/>
  <c r="AA1629" i="6"/>
  <c r="Z1629" i="6"/>
  <c r="Y1629" i="6"/>
  <c r="X1629" i="6"/>
  <c r="W1629" i="6"/>
  <c r="T1629" i="6"/>
  <c r="U1629" i="6" s="1"/>
  <c r="R1629" i="6"/>
  <c r="S1629" i="6" s="1"/>
  <c r="AC1628" i="6"/>
  <c r="AD1628" i="6" s="1"/>
  <c r="AA1628" i="6"/>
  <c r="Z1628" i="6"/>
  <c r="Y1628" i="6"/>
  <c r="X1628" i="6"/>
  <c r="W1628" i="6"/>
  <c r="U1628" i="6"/>
  <c r="T1628" i="6"/>
  <c r="R1628" i="6"/>
  <c r="S1628" i="6" s="1"/>
  <c r="AD1627" i="6"/>
  <c r="AC1627" i="6"/>
  <c r="AA1627" i="6"/>
  <c r="Z1627" i="6"/>
  <c r="Y1627" i="6"/>
  <c r="X1627" i="6"/>
  <c r="W1627" i="6"/>
  <c r="U1627" i="6"/>
  <c r="T1627" i="6"/>
  <c r="R1627" i="6"/>
  <c r="S1627" i="6"/>
  <c r="AD1626" i="6"/>
  <c r="AC1626" i="6"/>
  <c r="AA1626" i="6"/>
  <c r="Z1626" i="6"/>
  <c r="Y1626" i="6"/>
  <c r="X1626" i="6"/>
  <c r="W1626" i="6"/>
  <c r="U1626" i="6"/>
  <c r="T1626" i="6"/>
  <c r="R1626" i="6"/>
  <c r="S1626" i="6" s="1"/>
  <c r="AC1625" i="6"/>
  <c r="AD1625" i="6" s="1"/>
  <c r="AA1625" i="6"/>
  <c r="Z1625" i="6"/>
  <c r="Y1625" i="6"/>
  <c r="X1625" i="6"/>
  <c r="W1625" i="6"/>
  <c r="T1625" i="6"/>
  <c r="U1625" i="6" s="1"/>
  <c r="R1625" i="6"/>
  <c r="S1625" i="6"/>
  <c r="AD1624" i="6"/>
  <c r="AC1624" i="6"/>
  <c r="AA1624" i="6"/>
  <c r="Z1624" i="6"/>
  <c r="Y1624" i="6"/>
  <c r="X1624" i="6"/>
  <c r="W1624" i="6"/>
  <c r="T1624" i="6"/>
  <c r="S1624" i="6"/>
  <c r="R1624" i="6"/>
  <c r="AD1623" i="6"/>
  <c r="AC1623" i="6"/>
  <c r="AA1623" i="6"/>
  <c r="Z1623" i="6"/>
  <c r="Y1623" i="6"/>
  <c r="X1623" i="6"/>
  <c r="W1623" i="6"/>
  <c r="T1623" i="6"/>
  <c r="R1623" i="6"/>
  <c r="S1623" i="6"/>
  <c r="AC1622" i="6"/>
  <c r="AD1622" i="6" s="1"/>
  <c r="AA1622" i="6"/>
  <c r="Z1622" i="6"/>
  <c r="Y1622" i="6"/>
  <c r="X1622" i="6"/>
  <c r="W1622" i="6"/>
  <c r="T1622" i="6"/>
  <c r="R1622" i="6"/>
  <c r="S1622" i="6" s="1"/>
  <c r="AD1621" i="6"/>
  <c r="AC1621" i="6"/>
  <c r="AA1621" i="6"/>
  <c r="Z1621" i="6"/>
  <c r="Y1621" i="6"/>
  <c r="X1621" i="6"/>
  <c r="W1621" i="6"/>
  <c r="U1621" i="6"/>
  <c r="T1621" i="6"/>
  <c r="R1621" i="6"/>
  <c r="S1621" i="6" s="1"/>
  <c r="AC1620" i="6"/>
  <c r="AD1620" i="6" s="1"/>
  <c r="AA1620" i="6"/>
  <c r="Z1620" i="6"/>
  <c r="Y1620" i="6"/>
  <c r="X1620" i="6"/>
  <c r="W1620" i="6"/>
  <c r="T1620" i="6"/>
  <c r="U1620" i="6" s="1"/>
  <c r="R1620" i="6"/>
  <c r="S1620" i="6" s="1"/>
  <c r="AC1619" i="6"/>
  <c r="AD1619" i="6" s="1"/>
  <c r="AA1619" i="6"/>
  <c r="Z1619" i="6"/>
  <c r="Y1619" i="6"/>
  <c r="X1619" i="6"/>
  <c r="W1619" i="6"/>
  <c r="T1619" i="6"/>
  <c r="U1619" i="6" s="1"/>
  <c r="R1619" i="6"/>
  <c r="S1619" i="6" s="1"/>
  <c r="AD1618" i="6"/>
  <c r="AC1618" i="6"/>
  <c r="AA1618" i="6"/>
  <c r="Z1618" i="6"/>
  <c r="Y1618" i="6"/>
  <c r="X1618" i="6"/>
  <c r="W1618" i="6"/>
  <c r="U1618" i="6"/>
  <c r="T1618" i="6"/>
  <c r="S1618" i="6"/>
  <c r="R1618" i="6"/>
  <c r="AC1617" i="6"/>
  <c r="AD1617" i="6" s="1"/>
  <c r="AA1617" i="6"/>
  <c r="Z1617" i="6"/>
  <c r="Y1617" i="6"/>
  <c r="X1617" i="6"/>
  <c r="W1617" i="6"/>
  <c r="U1617" i="6"/>
  <c r="T1617" i="6"/>
  <c r="R1617" i="6"/>
  <c r="S1617" i="6"/>
  <c r="AD1616" i="6"/>
  <c r="AC1616" i="6"/>
  <c r="AA1616" i="6"/>
  <c r="Z1616" i="6"/>
  <c r="Y1616" i="6"/>
  <c r="X1616" i="6"/>
  <c r="W1616" i="6"/>
  <c r="U1616" i="6"/>
  <c r="T1616" i="6"/>
  <c r="R1616" i="6"/>
  <c r="S1616" i="6" s="1"/>
  <c r="AC1615" i="6"/>
  <c r="AD1615" i="6" s="1"/>
  <c r="AA1615" i="6"/>
  <c r="Z1615" i="6"/>
  <c r="Y1615" i="6"/>
  <c r="X1615" i="6"/>
  <c r="W1615" i="6"/>
  <c r="T1615" i="6"/>
  <c r="U1615" i="6" s="1"/>
  <c r="R1615" i="6"/>
  <c r="S1615" i="6"/>
  <c r="AC1614" i="6"/>
  <c r="AD1614" i="6" s="1"/>
  <c r="AA1614" i="6"/>
  <c r="Z1614" i="6"/>
  <c r="Y1614" i="6"/>
  <c r="X1614" i="6"/>
  <c r="W1614" i="6"/>
  <c r="T1614" i="6"/>
  <c r="S1614" i="6"/>
  <c r="R1614" i="6"/>
  <c r="AC1613" i="6"/>
  <c r="AD1613" i="6" s="1"/>
  <c r="AA1613" i="6"/>
  <c r="Z1613" i="6"/>
  <c r="Y1613" i="6"/>
  <c r="X1613" i="6"/>
  <c r="W1613" i="6"/>
  <c r="T1613" i="6"/>
  <c r="R1613" i="6"/>
  <c r="S1613" i="6" s="1"/>
  <c r="AC1612" i="6"/>
  <c r="AD1612" i="6" s="1"/>
  <c r="AA1612" i="6"/>
  <c r="Z1612" i="6"/>
  <c r="Y1612" i="6"/>
  <c r="X1612" i="6"/>
  <c r="W1612" i="6"/>
  <c r="T1612" i="6"/>
  <c r="U1612" i="6" s="1"/>
  <c r="R1612" i="6"/>
  <c r="S1612" i="6" s="1"/>
  <c r="AD1611" i="6"/>
  <c r="AC1611" i="6"/>
  <c r="AA1611" i="6"/>
  <c r="Z1611" i="6"/>
  <c r="Y1611" i="6"/>
  <c r="X1611" i="6"/>
  <c r="W1611" i="6"/>
  <c r="U1611" i="6"/>
  <c r="T1611" i="6"/>
  <c r="R1611" i="6"/>
  <c r="S1611" i="6" s="1"/>
  <c r="AD1610" i="6"/>
  <c r="AC1610" i="6"/>
  <c r="AA1610" i="6"/>
  <c r="Z1610" i="6"/>
  <c r="Y1610" i="6"/>
  <c r="X1610" i="6"/>
  <c r="W1610" i="6"/>
  <c r="U1610" i="6"/>
  <c r="T1610" i="6"/>
  <c r="S1610" i="6"/>
  <c r="R1610" i="6"/>
  <c r="AC1609" i="6"/>
  <c r="AD1609" i="6" s="1"/>
  <c r="AA1609" i="6"/>
  <c r="Z1609" i="6"/>
  <c r="Y1609" i="6"/>
  <c r="X1609" i="6"/>
  <c r="W1609" i="6"/>
  <c r="T1609" i="6"/>
  <c r="U1609" i="6" s="1"/>
  <c r="R1609" i="6"/>
  <c r="S1609" i="6"/>
  <c r="AD1608" i="6"/>
  <c r="AC1608" i="6"/>
  <c r="AA1608" i="6"/>
  <c r="Z1608" i="6"/>
  <c r="Y1608" i="6"/>
  <c r="X1608" i="6"/>
  <c r="W1608" i="6"/>
  <c r="U1608" i="6"/>
  <c r="T1608" i="6"/>
  <c r="S1608" i="6"/>
  <c r="R1608" i="6"/>
  <c r="AC1607" i="6"/>
  <c r="AD1607" i="6" s="1"/>
  <c r="AA1607" i="6"/>
  <c r="Z1607" i="6"/>
  <c r="Y1607" i="6"/>
  <c r="X1607" i="6"/>
  <c r="W1607" i="6"/>
  <c r="U1607" i="6"/>
  <c r="T1607" i="6"/>
  <c r="R1607" i="6"/>
  <c r="S1607" i="6"/>
  <c r="AD1606" i="6"/>
  <c r="AC1606" i="6"/>
  <c r="AA1606" i="6"/>
  <c r="Z1606" i="6"/>
  <c r="Y1606" i="6"/>
  <c r="X1606" i="6"/>
  <c r="W1606" i="6"/>
  <c r="T1606" i="6"/>
  <c r="R1606" i="6"/>
  <c r="S1606" i="6" s="1"/>
  <c r="AD1605" i="6"/>
  <c r="AC1605" i="6"/>
  <c r="AA1605" i="6"/>
  <c r="Z1605" i="6"/>
  <c r="Y1605" i="6"/>
  <c r="X1605" i="6"/>
  <c r="W1605" i="6"/>
  <c r="U1605" i="6"/>
  <c r="T1605" i="6"/>
  <c r="R1605" i="6"/>
  <c r="S1605" i="6"/>
  <c r="AC1604" i="6"/>
  <c r="AD1604" i="6" s="1"/>
  <c r="AA1604" i="6"/>
  <c r="Z1604" i="6"/>
  <c r="Y1604" i="6"/>
  <c r="X1604" i="6"/>
  <c r="W1604" i="6"/>
  <c r="T1604" i="6"/>
  <c r="S1604" i="6"/>
  <c r="R1604" i="6"/>
  <c r="AC1603" i="6"/>
  <c r="AD1603" i="6" s="1"/>
  <c r="AA1603" i="6"/>
  <c r="Z1603" i="6"/>
  <c r="Y1603" i="6"/>
  <c r="X1603" i="6"/>
  <c r="W1603" i="6"/>
  <c r="T1603" i="6"/>
  <c r="R1603" i="6"/>
  <c r="S1603" i="6"/>
  <c r="AC1602" i="6"/>
  <c r="AD1602" i="6" s="1"/>
  <c r="AA1602" i="6"/>
  <c r="Z1602" i="6"/>
  <c r="Y1602" i="6"/>
  <c r="X1602" i="6"/>
  <c r="W1602" i="6"/>
  <c r="U1602" i="6"/>
  <c r="T1602" i="6"/>
  <c r="S1602" i="6"/>
  <c r="R1602" i="6"/>
  <c r="AL2737" i="6"/>
  <c r="AK2737" i="6"/>
  <c r="AJ2737" i="6"/>
  <c r="AI2737" i="6"/>
  <c r="AH2737" i="6"/>
  <c r="AG2737" i="6"/>
  <c r="AL2736" i="6"/>
  <c r="AK2736" i="6"/>
  <c r="AJ2736" i="6"/>
  <c r="AI2736" i="6"/>
  <c r="AH2736" i="6"/>
  <c r="AG2736" i="6"/>
  <c r="AL2735" i="6"/>
  <c r="AK2735" i="6"/>
  <c r="AJ2735" i="6"/>
  <c r="AI2735" i="6"/>
  <c r="AH2735" i="6"/>
  <c r="AG2735" i="6"/>
  <c r="AL2734" i="6"/>
  <c r="AK2734" i="6"/>
  <c r="AJ2734" i="6"/>
  <c r="AI2734" i="6"/>
  <c r="AH2734" i="6"/>
  <c r="AG2734" i="6"/>
  <c r="AL2733" i="6"/>
  <c r="AK2733" i="6"/>
  <c r="AJ2733" i="6"/>
  <c r="AI2733" i="6"/>
  <c r="AH2733" i="6"/>
  <c r="AG2733" i="6"/>
  <c r="AL2732" i="6"/>
  <c r="AK2732" i="6"/>
  <c r="AJ2732" i="6"/>
  <c r="AI2732" i="6"/>
  <c r="AH2732" i="6"/>
  <c r="AG2732" i="6"/>
  <c r="AL2731" i="6"/>
  <c r="AK2731" i="6"/>
  <c r="AJ2731" i="6"/>
  <c r="AI2731" i="6"/>
  <c r="AH2731" i="6"/>
  <c r="AG2731" i="6"/>
  <c r="AL2730" i="6"/>
  <c r="AK2730" i="6"/>
  <c r="AJ2730" i="6"/>
  <c r="AI2730" i="6"/>
  <c r="AH2730" i="6"/>
  <c r="AG2730" i="6"/>
  <c r="AL2729" i="6"/>
  <c r="AK2729" i="6"/>
  <c r="AJ2729" i="6"/>
  <c r="AI2729" i="6"/>
  <c r="AH2729" i="6"/>
  <c r="AG2729" i="6"/>
  <c r="AL2728" i="6"/>
  <c r="AK2728" i="6"/>
  <c r="AJ2728" i="6"/>
  <c r="AI2728" i="6"/>
  <c r="AH2728" i="6"/>
  <c r="AG2728" i="6"/>
  <c r="AL2727" i="6"/>
  <c r="AK2727" i="6"/>
  <c r="AJ2727" i="6"/>
  <c r="AI2727" i="6"/>
  <c r="AH2727" i="6"/>
  <c r="AG2727" i="6"/>
  <c r="AL2726" i="6"/>
  <c r="AK2726" i="6"/>
  <c r="AJ2726" i="6"/>
  <c r="AI2726" i="6"/>
  <c r="AH2726" i="6"/>
  <c r="AG2726" i="6"/>
  <c r="AL2725" i="6"/>
  <c r="AK2725" i="6"/>
  <c r="AJ2725" i="6"/>
  <c r="AI2725" i="6"/>
  <c r="AH2725" i="6"/>
  <c r="AG2725" i="6"/>
  <c r="AL2724" i="6"/>
  <c r="AK2724" i="6"/>
  <c r="AJ2724" i="6"/>
  <c r="AI2724" i="6"/>
  <c r="AH2724" i="6"/>
  <c r="AG2724" i="6"/>
  <c r="AL2723" i="6"/>
  <c r="AK2723" i="6"/>
  <c r="AJ2723" i="6"/>
  <c r="AI2723" i="6"/>
  <c r="AH2723" i="6"/>
  <c r="AG2723" i="6"/>
  <c r="AL2722" i="6"/>
  <c r="AK2722" i="6"/>
  <c r="AJ2722" i="6"/>
  <c r="AI2722" i="6"/>
  <c r="AH2722" i="6"/>
  <c r="AG2722" i="6"/>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7" i="28"/>
  <c r="A6" i="28"/>
  <c r="A5" i="28"/>
  <c r="A4" i="28"/>
  <c r="A3" i="28"/>
  <c r="A2"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AC1601" i="6"/>
  <c r="AD1601" i="6" s="1"/>
  <c r="AB1601" i="6"/>
  <c r="AA1601" i="6"/>
  <c r="Z1601" i="6"/>
  <c r="Y1601" i="6"/>
  <c r="X1601" i="6"/>
  <c r="W1601" i="6"/>
  <c r="T1601" i="6"/>
  <c r="U1601" i="6" s="1"/>
  <c r="R1601" i="6"/>
  <c r="S1601" i="6" s="1"/>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c r="AB1598" i="6"/>
  <c r="AA1598" i="6"/>
  <c r="Z1598" i="6"/>
  <c r="Y1598" i="6"/>
  <c r="X1598" i="6"/>
  <c r="W1598" i="6"/>
  <c r="T1598" i="6"/>
  <c r="U1598" i="6"/>
  <c r="R1598" i="6"/>
  <c r="S1598" i="6" s="1"/>
  <c r="AC1597" i="6"/>
  <c r="AD1597" i="6" s="1"/>
  <c r="AB1597" i="6"/>
  <c r="AA1597" i="6"/>
  <c r="Z1597" i="6"/>
  <c r="Y1597" i="6"/>
  <c r="X1597" i="6"/>
  <c r="W1597" i="6"/>
  <c r="T1597" i="6"/>
  <c r="U1597" i="6" s="1"/>
  <c r="R1597" i="6"/>
  <c r="S1597" i="6" s="1"/>
  <c r="AC1596" i="6"/>
  <c r="AD1596" i="6"/>
  <c r="AB1596" i="6"/>
  <c r="AA1596" i="6"/>
  <c r="Z1596" i="6"/>
  <c r="Y1596" i="6"/>
  <c r="X1596" i="6"/>
  <c r="W1596" i="6"/>
  <c r="T1596" i="6"/>
  <c r="U1596" i="6"/>
  <c r="R1596" i="6"/>
  <c r="S1596" i="6" s="1"/>
  <c r="AC1595" i="6"/>
  <c r="AD1595" i="6" s="1"/>
  <c r="AB1595" i="6"/>
  <c r="AA1595" i="6"/>
  <c r="Z1595" i="6"/>
  <c r="Y1595" i="6"/>
  <c r="X1595" i="6"/>
  <c r="W1595" i="6"/>
  <c r="T1595" i="6"/>
  <c r="U1595" i="6" s="1"/>
  <c r="R1595" i="6"/>
  <c r="S1595" i="6" s="1"/>
  <c r="AC1594" i="6"/>
  <c r="AD1594" i="6"/>
  <c r="AB1594" i="6"/>
  <c r="AA1594" i="6"/>
  <c r="Z1594" i="6"/>
  <c r="Y1594" i="6"/>
  <c r="X1594" i="6"/>
  <c r="W1594" i="6"/>
  <c r="T1594" i="6"/>
  <c r="U1594" i="6"/>
  <c r="R1594" i="6"/>
  <c r="S1594" i="6" s="1"/>
  <c r="AC1593" i="6"/>
  <c r="AD1593" i="6" s="1"/>
  <c r="AB1593" i="6"/>
  <c r="AA1593" i="6"/>
  <c r="Z1593" i="6"/>
  <c r="Y1593" i="6"/>
  <c r="X1593" i="6"/>
  <c r="W1593" i="6"/>
  <c r="T1593" i="6"/>
  <c r="U1593" i="6" s="1"/>
  <c r="R1593" i="6"/>
  <c r="S1593" i="6" s="1"/>
  <c r="AC1592" i="6"/>
  <c r="AD1592" i="6" s="1"/>
  <c r="AB1592" i="6"/>
  <c r="AA1592" i="6"/>
  <c r="Z1592" i="6"/>
  <c r="Y1592" i="6"/>
  <c r="X1592" i="6"/>
  <c r="W1592" i="6"/>
  <c r="T1592" i="6"/>
  <c r="U1592" i="6" s="1"/>
  <c r="R1592" i="6"/>
  <c r="S1592" i="6" s="1"/>
  <c r="AC1591" i="6"/>
  <c r="AD1591" i="6" s="1"/>
  <c r="AB1591" i="6"/>
  <c r="AA1591" i="6"/>
  <c r="Z1591" i="6"/>
  <c r="Y1591" i="6"/>
  <c r="X1591" i="6"/>
  <c r="W1591" i="6"/>
  <c r="T1591" i="6"/>
  <c r="U1591" i="6" s="1"/>
  <c r="R1591" i="6"/>
  <c r="S1591" i="6" s="1"/>
  <c r="AC1590" i="6"/>
  <c r="AD1590" i="6"/>
  <c r="AB1590" i="6"/>
  <c r="AA1590" i="6"/>
  <c r="Z1590" i="6"/>
  <c r="Y1590" i="6"/>
  <c r="X1590" i="6"/>
  <c r="W1590" i="6"/>
  <c r="T1590" i="6"/>
  <c r="U1590" i="6"/>
  <c r="R1590" i="6"/>
  <c r="S1590" i="6" s="1"/>
  <c r="AC1589" i="6"/>
  <c r="AD1589" i="6" s="1"/>
  <c r="AB1589" i="6"/>
  <c r="AA1589" i="6"/>
  <c r="Z1589" i="6"/>
  <c r="Y1589" i="6"/>
  <c r="X1589" i="6"/>
  <c r="W1589" i="6"/>
  <c r="T1589" i="6"/>
  <c r="U1589" i="6" s="1"/>
  <c r="R1589" i="6"/>
  <c r="S1589" i="6" s="1"/>
  <c r="AC1588" i="6"/>
  <c r="AD1588" i="6"/>
  <c r="AB1588" i="6"/>
  <c r="AA1588" i="6"/>
  <c r="Z1588" i="6"/>
  <c r="Y1588" i="6"/>
  <c r="X1588" i="6"/>
  <c r="W1588" i="6"/>
  <c r="T1588" i="6"/>
  <c r="U1588" i="6"/>
  <c r="R1588" i="6"/>
  <c r="S1588" i="6" s="1"/>
  <c r="AC1587" i="6"/>
  <c r="AD1587" i="6" s="1"/>
  <c r="AB1587" i="6"/>
  <c r="AA1587" i="6"/>
  <c r="Z1587" i="6"/>
  <c r="Y1587" i="6"/>
  <c r="X1587" i="6"/>
  <c r="W1587" i="6"/>
  <c r="T1587" i="6"/>
  <c r="U1587" i="6" s="1"/>
  <c r="R1587" i="6"/>
  <c r="S1587" i="6" s="1"/>
  <c r="AC1586" i="6"/>
  <c r="AD1586" i="6"/>
  <c r="AB1586" i="6"/>
  <c r="AA1586" i="6"/>
  <c r="Z1586" i="6"/>
  <c r="Y1586" i="6"/>
  <c r="X1586" i="6"/>
  <c r="W1586" i="6"/>
  <c r="T1586" i="6"/>
  <c r="U1586" i="6"/>
  <c r="R1586" i="6"/>
  <c r="S1586" i="6" s="1"/>
  <c r="AC1585" i="6"/>
  <c r="AD1585" i="6" s="1"/>
  <c r="AB1585" i="6"/>
  <c r="AA1585" i="6"/>
  <c r="Z1585" i="6"/>
  <c r="Y1585" i="6"/>
  <c r="X1585" i="6"/>
  <c r="W1585" i="6"/>
  <c r="T1585" i="6"/>
  <c r="U1585" i="6" s="1"/>
  <c r="R1585" i="6"/>
  <c r="S1585" i="6" s="1"/>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c r="AB1582" i="6"/>
  <c r="AA1582" i="6"/>
  <c r="Z1582" i="6"/>
  <c r="Y1582" i="6"/>
  <c r="X1582" i="6"/>
  <c r="W1582" i="6"/>
  <c r="T1582" i="6"/>
  <c r="U1582" i="6"/>
  <c r="R1582" i="6"/>
  <c r="S1582" i="6" s="1"/>
  <c r="AC1581" i="6"/>
  <c r="AD1581" i="6" s="1"/>
  <c r="AB1581" i="6"/>
  <c r="AA1581" i="6"/>
  <c r="Z1581" i="6"/>
  <c r="Y1581" i="6"/>
  <c r="X1581" i="6"/>
  <c r="W1581" i="6"/>
  <c r="T1581" i="6"/>
  <c r="U1581" i="6" s="1"/>
  <c r="R1581" i="6"/>
  <c r="S1581" i="6" s="1"/>
  <c r="AC1580" i="6"/>
  <c r="AD1580" i="6"/>
  <c r="AB1580" i="6"/>
  <c r="AA1580" i="6"/>
  <c r="Z1580" i="6"/>
  <c r="Y1580" i="6"/>
  <c r="X1580" i="6"/>
  <c r="W1580" i="6"/>
  <c r="T1580" i="6"/>
  <c r="U1580" i="6"/>
  <c r="R1580" i="6"/>
  <c r="S1580" i="6" s="1"/>
  <c r="AC1579" i="6"/>
  <c r="AD1579" i="6" s="1"/>
  <c r="AB1579" i="6"/>
  <c r="AA1579" i="6"/>
  <c r="Z1579" i="6"/>
  <c r="Y1579" i="6"/>
  <c r="X1579" i="6"/>
  <c r="W1579" i="6"/>
  <c r="T1579" i="6"/>
  <c r="U1579" i="6" s="1"/>
  <c r="R1579" i="6"/>
  <c r="S1579" i="6" s="1"/>
  <c r="AC1578" i="6"/>
  <c r="AD1578" i="6"/>
  <c r="AB1578" i="6"/>
  <c r="AA1578" i="6"/>
  <c r="Z1578" i="6"/>
  <c r="Y1578" i="6"/>
  <c r="X1578" i="6"/>
  <c r="W1578" i="6"/>
  <c r="T1578" i="6"/>
  <c r="U1578" i="6"/>
  <c r="R1578" i="6"/>
  <c r="S1578" i="6" s="1"/>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T1575" i="6"/>
  <c r="U1575" i="6" s="1"/>
  <c r="R1575" i="6"/>
  <c r="S1575" i="6" s="1"/>
  <c r="AC1574" i="6"/>
  <c r="AD1574" i="6"/>
  <c r="AB1574" i="6"/>
  <c r="AA1574" i="6"/>
  <c r="Z1574" i="6"/>
  <c r="Y1574" i="6"/>
  <c r="X1574" i="6"/>
  <c r="W1574" i="6"/>
  <c r="T1574" i="6"/>
  <c r="U1574" i="6"/>
  <c r="R1574" i="6"/>
  <c r="S1574" i="6" s="1"/>
  <c r="AC1573" i="6"/>
  <c r="AD1573" i="6" s="1"/>
  <c r="AB1573" i="6"/>
  <c r="AA1573" i="6"/>
  <c r="Z1573" i="6"/>
  <c r="Y1573" i="6"/>
  <c r="X1573" i="6"/>
  <c r="W1573" i="6"/>
  <c r="T1573" i="6"/>
  <c r="U1573" i="6" s="1"/>
  <c r="R1573" i="6"/>
  <c r="S1573" i="6" s="1"/>
  <c r="AC1572" i="6"/>
  <c r="AD1572" i="6"/>
  <c r="AB1572" i="6"/>
  <c r="AA1572" i="6"/>
  <c r="Z1572" i="6"/>
  <c r="Y1572" i="6"/>
  <c r="X1572" i="6"/>
  <c r="W1572" i="6"/>
  <c r="T1572" i="6"/>
  <c r="U1572" i="6"/>
  <c r="R1572" i="6"/>
  <c r="S1572" i="6" s="1"/>
  <c r="AC1571" i="6"/>
  <c r="AD1571" i="6" s="1"/>
  <c r="AB1571" i="6"/>
  <c r="AA1571" i="6"/>
  <c r="Z1571" i="6"/>
  <c r="Y1571" i="6"/>
  <c r="X1571" i="6"/>
  <c r="W1571" i="6"/>
  <c r="T1571" i="6"/>
  <c r="U1571" i="6" s="1"/>
  <c r="R1571" i="6"/>
  <c r="S1571" i="6" s="1"/>
  <c r="AC1570" i="6"/>
  <c r="AD1570" i="6"/>
  <c r="AB1570" i="6"/>
  <c r="AA1570" i="6"/>
  <c r="Z1570" i="6"/>
  <c r="Y1570" i="6"/>
  <c r="X1570" i="6"/>
  <c r="W1570" i="6"/>
  <c r="T1570" i="6"/>
  <c r="U1570" i="6"/>
  <c r="R1570" i="6"/>
  <c r="S1570" i="6" s="1"/>
  <c r="AC1569" i="6"/>
  <c r="AD1569" i="6" s="1"/>
  <c r="AA1569" i="6"/>
  <c r="Z1569" i="6"/>
  <c r="Y1569" i="6"/>
  <c r="X1569" i="6"/>
  <c r="W1569" i="6"/>
  <c r="T1569" i="6"/>
  <c r="U1569" i="6" s="1"/>
  <c r="R1569" i="6"/>
  <c r="S1569" i="6" s="1"/>
  <c r="AC1568" i="6"/>
  <c r="AD1568" i="6" s="1"/>
  <c r="AA1568" i="6"/>
  <c r="Z1568" i="6"/>
  <c r="Y1568" i="6"/>
  <c r="X1568" i="6"/>
  <c r="W1568" i="6"/>
  <c r="T1568" i="6"/>
  <c r="R1568" i="6"/>
  <c r="S1568" i="6" s="1"/>
  <c r="AC1567" i="6"/>
  <c r="AD1567" i="6"/>
  <c r="AA1567" i="6"/>
  <c r="Z1567" i="6"/>
  <c r="Y1567" i="6"/>
  <c r="X1567" i="6"/>
  <c r="W1567" i="6"/>
  <c r="T1567" i="6"/>
  <c r="U1567" i="6"/>
  <c r="R1567" i="6"/>
  <c r="S1567" i="6" s="1"/>
  <c r="AC1566" i="6"/>
  <c r="AD1566" i="6"/>
  <c r="AB1566" i="6"/>
  <c r="AA1566" i="6"/>
  <c r="Z1566" i="6"/>
  <c r="Y1566" i="6"/>
  <c r="X1566" i="6"/>
  <c r="W1566" i="6"/>
  <c r="T1566" i="6"/>
  <c r="U1566" i="6"/>
  <c r="R1566" i="6"/>
  <c r="S1566" i="6" s="1"/>
  <c r="AC1565" i="6"/>
  <c r="AD1565" i="6" s="1"/>
  <c r="AA1565" i="6"/>
  <c r="Z1565" i="6"/>
  <c r="Y1565" i="6"/>
  <c r="X1565" i="6"/>
  <c r="W1565" i="6"/>
  <c r="T1565" i="6"/>
  <c r="R1565" i="6"/>
  <c r="S1565" i="6" s="1"/>
  <c r="AC1564" i="6"/>
  <c r="AD1564" i="6" s="1"/>
  <c r="AA1564" i="6"/>
  <c r="Z1564" i="6"/>
  <c r="Y1564" i="6"/>
  <c r="X1564" i="6"/>
  <c r="W1564" i="6"/>
  <c r="T1564" i="6"/>
  <c r="U1564" i="6" s="1"/>
  <c r="R1564" i="6"/>
  <c r="S1564" i="6" s="1"/>
  <c r="AC1563" i="6"/>
  <c r="AD1563" i="6" s="1"/>
  <c r="AA1563" i="6"/>
  <c r="Z1563" i="6"/>
  <c r="Y1563" i="6"/>
  <c r="X1563" i="6"/>
  <c r="W1563" i="6"/>
  <c r="T1563" i="6"/>
  <c r="U1563" i="6" s="1"/>
  <c r="R1563" i="6"/>
  <c r="S1563" i="6" s="1"/>
  <c r="AC1562" i="6"/>
  <c r="AD1562" i="6"/>
  <c r="AA1562" i="6"/>
  <c r="Z1562" i="6"/>
  <c r="Y1562" i="6"/>
  <c r="X1562" i="6"/>
  <c r="W1562" i="6"/>
  <c r="T1562" i="6"/>
  <c r="U1562" i="6"/>
  <c r="R1562" i="6"/>
  <c r="S1562" i="6" s="1"/>
  <c r="AC1561" i="6"/>
  <c r="AD1561" i="6" s="1"/>
  <c r="AA1561" i="6"/>
  <c r="Z1561" i="6"/>
  <c r="Y1561" i="6"/>
  <c r="X1561" i="6"/>
  <c r="W1561" i="6"/>
  <c r="T1561" i="6"/>
  <c r="U1561" i="6" s="1"/>
  <c r="R1561" i="6"/>
  <c r="S1561" i="6" s="1"/>
  <c r="AC1560" i="6"/>
  <c r="AD1560" i="6"/>
  <c r="AA1560" i="6"/>
  <c r="Z1560" i="6"/>
  <c r="Y1560" i="6"/>
  <c r="X1560" i="6"/>
  <c r="W1560" i="6"/>
  <c r="T1560" i="6"/>
  <c r="U1560" i="6" s="1"/>
  <c r="R1560" i="6"/>
  <c r="S1560" i="6" s="1"/>
  <c r="AC1559" i="6"/>
  <c r="AD1559" i="6" s="1"/>
  <c r="AA1559" i="6"/>
  <c r="Z1559" i="6"/>
  <c r="Y1559" i="6"/>
  <c r="X1559" i="6"/>
  <c r="W1559" i="6"/>
  <c r="T1559" i="6"/>
  <c r="U1559" i="6" s="1"/>
  <c r="R1559" i="6"/>
  <c r="S1559" i="6" s="1"/>
  <c r="AC1558" i="6"/>
  <c r="AD1558" i="6"/>
  <c r="AA1558" i="6"/>
  <c r="Z1558" i="6"/>
  <c r="Y1558" i="6"/>
  <c r="X1558" i="6"/>
  <c r="W1558" i="6"/>
  <c r="T1558" i="6"/>
  <c r="U1558" i="6"/>
  <c r="R1558" i="6"/>
  <c r="S1558" i="6" s="1"/>
  <c r="AC1557" i="6"/>
  <c r="AD1557" i="6" s="1"/>
  <c r="AA1557" i="6"/>
  <c r="Z1557" i="6"/>
  <c r="Y1557" i="6"/>
  <c r="X1557" i="6"/>
  <c r="W1557" i="6"/>
  <c r="T1557" i="6"/>
  <c r="U1557" i="6" s="1"/>
  <c r="R1557" i="6"/>
  <c r="S1557" i="6" s="1"/>
  <c r="AC1556" i="6"/>
  <c r="AD1556" i="6" s="1"/>
  <c r="AA1556" i="6"/>
  <c r="Z1556" i="6"/>
  <c r="Y1556" i="6"/>
  <c r="X1556" i="6"/>
  <c r="W1556" i="6"/>
  <c r="T1556" i="6"/>
  <c r="U1556" i="6"/>
  <c r="R1556" i="6"/>
  <c r="S1556" i="6" s="1"/>
  <c r="AC1555" i="6"/>
  <c r="AD1555" i="6" s="1"/>
  <c r="AA1555" i="6"/>
  <c r="Z1555" i="6"/>
  <c r="Y1555" i="6"/>
  <c r="X1555" i="6"/>
  <c r="W1555" i="6"/>
  <c r="T1555" i="6"/>
  <c r="U1555" i="6" s="1"/>
  <c r="R1555" i="6"/>
  <c r="S1555" i="6" s="1"/>
  <c r="AC1554" i="6"/>
  <c r="AD1554" i="6"/>
  <c r="AA1554" i="6"/>
  <c r="Z1554" i="6"/>
  <c r="Y1554" i="6"/>
  <c r="X1554" i="6"/>
  <c r="W1554" i="6"/>
  <c r="T1554" i="6"/>
  <c r="U1554" i="6"/>
  <c r="R1554" i="6"/>
  <c r="S1554" i="6" s="1"/>
  <c r="AC1553" i="6"/>
  <c r="AD1553" i="6" s="1"/>
  <c r="AA1553" i="6"/>
  <c r="Z1553" i="6"/>
  <c r="Y1553" i="6"/>
  <c r="X1553" i="6"/>
  <c r="W1553" i="6"/>
  <c r="T1553" i="6"/>
  <c r="U1553" i="6" s="1"/>
  <c r="R1553" i="6"/>
  <c r="S1553" i="6" s="1"/>
  <c r="AC1552" i="6"/>
  <c r="AD1552" i="6" s="1"/>
  <c r="AA1552" i="6"/>
  <c r="Z1552" i="6"/>
  <c r="Y1552" i="6"/>
  <c r="X1552" i="6"/>
  <c r="W1552" i="6"/>
  <c r="T1552" i="6"/>
  <c r="U1552" i="6" s="1"/>
  <c r="R1552" i="6"/>
  <c r="S1552" i="6" s="1"/>
  <c r="AC1551" i="6"/>
  <c r="AD1551" i="6"/>
  <c r="AA1551" i="6"/>
  <c r="Z1551" i="6"/>
  <c r="Y1551" i="6"/>
  <c r="X1551" i="6"/>
  <c r="W1551" i="6"/>
  <c r="T1551" i="6"/>
  <c r="U1551" i="6"/>
  <c r="R1551" i="6"/>
  <c r="S1551" i="6" s="1"/>
  <c r="AC1550" i="6"/>
  <c r="AD1550" i="6"/>
  <c r="AB1550" i="6"/>
  <c r="AA1550" i="6"/>
  <c r="Z1550" i="6"/>
  <c r="Y1550" i="6"/>
  <c r="X1550" i="6"/>
  <c r="W1550" i="6"/>
  <c r="T1550" i="6"/>
  <c r="U1550" i="6"/>
  <c r="R1550" i="6"/>
  <c r="S1550" i="6" s="1"/>
  <c r="AC1549" i="6"/>
  <c r="AD1549" i="6" s="1"/>
  <c r="AA1549" i="6"/>
  <c r="Z1549" i="6"/>
  <c r="Y1549" i="6"/>
  <c r="X1549" i="6"/>
  <c r="W1549" i="6"/>
  <c r="T1549" i="6"/>
  <c r="R1549" i="6"/>
  <c r="S1549" i="6" s="1"/>
  <c r="AC1548" i="6"/>
  <c r="AD1548" i="6" s="1"/>
  <c r="AA1548" i="6"/>
  <c r="Z1548" i="6"/>
  <c r="Y1548" i="6"/>
  <c r="X1548" i="6"/>
  <c r="W1548" i="6"/>
  <c r="T1548" i="6"/>
  <c r="U1548" i="6" s="1"/>
  <c r="R1548" i="6"/>
  <c r="S1548" i="6" s="1"/>
  <c r="AC1547" i="6"/>
  <c r="AD1547" i="6" s="1"/>
  <c r="AA1547" i="6"/>
  <c r="Z1547" i="6"/>
  <c r="Y1547" i="6"/>
  <c r="X1547" i="6"/>
  <c r="W1547" i="6"/>
  <c r="T1547" i="6"/>
  <c r="R1547" i="6"/>
  <c r="S1547" i="6" s="1"/>
  <c r="AC1546" i="6"/>
  <c r="AD1546" i="6"/>
  <c r="AA1546" i="6"/>
  <c r="Z1546" i="6"/>
  <c r="Y1546" i="6"/>
  <c r="X1546" i="6"/>
  <c r="W1546" i="6"/>
  <c r="T1546" i="6"/>
  <c r="U1546" i="6"/>
  <c r="R1546" i="6"/>
  <c r="S1546" i="6" s="1"/>
  <c r="AC1545" i="6"/>
  <c r="AD1545" i="6" s="1"/>
  <c r="AA1545" i="6"/>
  <c r="Z1545" i="6"/>
  <c r="Y1545" i="6"/>
  <c r="X1545" i="6"/>
  <c r="W1545" i="6"/>
  <c r="T1545" i="6"/>
  <c r="U1545" i="6" s="1"/>
  <c r="R1545" i="6"/>
  <c r="S1545" i="6" s="1"/>
  <c r="AC1544" i="6"/>
  <c r="AD1544" i="6"/>
  <c r="AA1544" i="6"/>
  <c r="Z1544" i="6"/>
  <c r="Y1544" i="6"/>
  <c r="X1544" i="6"/>
  <c r="W1544" i="6"/>
  <c r="T1544" i="6"/>
  <c r="U1544" i="6" s="1"/>
  <c r="R1544" i="6"/>
  <c r="S1544" i="6" s="1"/>
  <c r="AC1543" i="6"/>
  <c r="AD1543" i="6" s="1"/>
  <c r="AA1543" i="6"/>
  <c r="Z1543" i="6"/>
  <c r="Y1543" i="6"/>
  <c r="X1543" i="6"/>
  <c r="W1543" i="6"/>
  <c r="T1543" i="6"/>
  <c r="U1543" i="6" s="1"/>
  <c r="R1543" i="6"/>
  <c r="S1543" i="6" s="1"/>
  <c r="AC1542" i="6"/>
  <c r="AD1542" i="6"/>
  <c r="AA1542" i="6"/>
  <c r="Z1542" i="6"/>
  <c r="Y1542" i="6"/>
  <c r="X1542" i="6"/>
  <c r="W1542" i="6"/>
  <c r="T1542" i="6"/>
  <c r="U1542" i="6"/>
  <c r="R1542" i="6"/>
  <c r="S1542" i="6" s="1"/>
  <c r="AC1541" i="6"/>
  <c r="AD1541" i="6" s="1"/>
  <c r="AA1541" i="6"/>
  <c r="Z1541" i="6"/>
  <c r="Y1541" i="6"/>
  <c r="X1541" i="6"/>
  <c r="W1541" i="6"/>
  <c r="T1541" i="6"/>
  <c r="U1541" i="6" s="1"/>
  <c r="R1541" i="6"/>
  <c r="S1541" i="6" s="1"/>
  <c r="AC1540" i="6"/>
  <c r="AD1540" i="6" s="1"/>
  <c r="AA1540" i="6"/>
  <c r="Z1540" i="6"/>
  <c r="Y1540" i="6"/>
  <c r="X1540" i="6"/>
  <c r="W1540" i="6"/>
  <c r="T1540" i="6"/>
  <c r="U1540" i="6"/>
  <c r="R1540" i="6"/>
  <c r="S1540" i="6" s="1"/>
  <c r="AC1539" i="6"/>
  <c r="AD1539" i="6" s="1"/>
  <c r="AA1539" i="6"/>
  <c r="Z1539" i="6"/>
  <c r="Y1539" i="6"/>
  <c r="X1539" i="6"/>
  <c r="W1539" i="6"/>
  <c r="T1539" i="6"/>
  <c r="U1539" i="6" s="1"/>
  <c r="R1539" i="6"/>
  <c r="S1539" i="6" s="1"/>
  <c r="AC1538" i="6"/>
  <c r="AD1538" i="6"/>
  <c r="AA1538" i="6"/>
  <c r="Z1538" i="6"/>
  <c r="Y1538" i="6"/>
  <c r="X1538" i="6"/>
  <c r="W1538" i="6"/>
  <c r="T1538" i="6"/>
  <c r="U1538" i="6"/>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T1536" i="6"/>
  <c r="U1536" i="6" s="1"/>
  <c r="R1536" i="6"/>
  <c r="S1536" i="6" s="1"/>
  <c r="AC1535" i="6"/>
  <c r="AD1535" i="6" s="1"/>
  <c r="AB1535" i="6"/>
  <c r="AA1535" i="6"/>
  <c r="Z1535" i="6"/>
  <c r="Y1535" i="6"/>
  <c r="X1535" i="6"/>
  <c r="W1535" i="6"/>
  <c r="T1535" i="6"/>
  <c r="U1535" i="6" s="1"/>
  <c r="R1535" i="6"/>
  <c r="S1535" i="6" s="1"/>
  <c r="AC1534" i="6"/>
  <c r="AD1534" i="6"/>
  <c r="AB1534" i="6"/>
  <c r="AA1534" i="6"/>
  <c r="Z1534" i="6"/>
  <c r="Y1534" i="6"/>
  <c r="X1534" i="6"/>
  <c r="W1534" i="6"/>
  <c r="T1534" i="6"/>
  <c r="U1534" i="6"/>
  <c r="R1534" i="6"/>
  <c r="S1534" i="6" s="1"/>
  <c r="AC1533" i="6"/>
  <c r="AD1533" i="6" s="1"/>
  <c r="AB1533" i="6"/>
  <c r="AA1533" i="6"/>
  <c r="Z1533" i="6"/>
  <c r="Y1533" i="6"/>
  <c r="X1533" i="6"/>
  <c r="W1533" i="6"/>
  <c r="T1533" i="6"/>
  <c r="U1533" i="6" s="1"/>
  <c r="R1533" i="6"/>
  <c r="S1533" i="6" s="1"/>
  <c r="AC1532" i="6"/>
  <c r="AD1532" i="6"/>
  <c r="AB1532" i="6"/>
  <c r="AA1532" i="6"/>
  <c r="Z1532" i="6"/>
  <c r="Y1532" i="6"/>
  <c r="X1532" i="6"/>
  <c r="W1532" i="6"/>
  <c r="T1532" i="6"/>
  <c r="U1532" i="6"/>
  <c r="R1532" i="6"/>
  <c r="S1532" i="6" s="1"/>
  <c r="AC1531" i="6"/>
  <c r="AD1531" i="6" s="1"/>
  <c r="AB1531" i="6"/>
  <c r="AA1531" i="6"/>
  <c r="Z1531" i="6"/>
  <c r="Y1531" i="6"/>
  <c r="X1531" i="6"/>
  <c r="W1531" i="6"/>
  <c r="T1531" i="6"/>
  <c r="U1531" i="6" s="1"/>
  <c r="R1531" i="6"/>
  <c r="S1531" i="6" s="1"/>
  <c r="AC1530" i="6"/>
  <c r="AD1530" i="6"/>
  <c r="AB1530" i="6"/>
  <c r="AA1530" i="6"/>
  <c r="Z1530" i="6"/>
  <c r="Y1530" i="6"/>
  <c r="X1530" i="6"/>
  <c r="W1530" i="6"/>
  <c r="T1530" i="6"/>
  <c r="U1530" i="6"/>
  <c r="R1530" i="6"/>
  <c r="S1530" i="6" s="1"/>
  <c r="AC1529" i="6"/>
  <c r="AD1529" i="6" s="1"/>
  <c r="AB1529" i="6"/>
  <c r="AA1529" i="6"/>
  <c r="Z1529" i="6"/>
  <c r="Y1529" i="6"/>
  <c r="X1529" i="6"/>
  <c r="W1529" i="6"/>
  <c r="T1529" i="6"/>
  <c r="U1529" i="6" s="1"/>
  <c r="R1529" i="6"/>
  <c r="S1529" i="6" s="1"/>
  <c r="AC1528" i="6"/>
  <c r="AD1528" i="6" s="1"/>
  <c r="AB1528" i="6"/>
  <c r="AA1528" i="6"/>
  <c r="Z1528" i="6"/>
  <c r="Y1528" i="6"/>
  <c r="X1528" i="6"/>
  <c r="W1528" i="6"/>
  <c r="T1528" i="6"/>
  <c r="R1528" i="6"/>
  <c r="S1528" i="6" s="1"/>
  <c r="AC1527" i="6"/>
  <c r="AD1527" i="6"/>
  <c r="AB1527" i="6"/>
  <c r="AA1527" i="6"/>
  <c r="Z1527" i="6"/>
  <c r="Y1527" i="6"/>
  <c r="X1527" i="6"/>
  <c r="W1527" i="6"/>
  <c r="T1527" i="6"/>
  <c r="U1527" i="6"/>
  <c r="R1527" i="6"/>
  <c r="S1527" i="6" s="1"/>
  <c r="AC1526" i="6"/>
  <c r="AD1526" i="6"/>
  <c r="AB1526" i="6"/>
  <c r="AA1526" i="6"/>
  <c r="Z1526" i="6"/>
  <c r="Y1526" i="6"/>
  <c r="X1526" i="6"/>
  <c r="W1526" i="6"/>
  <c r="T1526" i="6"/>
  <c r="U1526" i="6"/>
  <c r="R1526" i="6"/>
  <c r="S1526" i="6" s="1"/>
  <c r="AC1525" i="6"/>
  <c r="AD1525" i="6"/>
  <c r="AB1525" i="6"/>
  <c r="AA1525" i="6"/>
  <c r="Z1525" i="6"/>
  <c r="Y1525" i="6"/>
  <c r="X1525" i="6"/>
  <c r="W1525" i="6"/>
  <c r="T1525" i="6"/>
  <c r="U1525" i="6"/>
  <c r="R1525" i="6"/>
  <c r="S1525" i="6" s="1"/>
  <c r="AC1524" i="6"/>
  <c r="AD1524" i="6"/>
  <c r="AB1524" i="6"/>
  <c r="AA1524" i="6"/>
  <c r="Z1524" i="6"/>
  <c r="Y1524" i="6"/>
  <c r="X1524" i="6"/>
  <c r="W1524" i="6"/>
  <c r="T1524" i="6"/>
  <c r="U1524" i="6"/>
  <c r="R1524" i="6"/>
  <c r="S1524" i="6" s="1"/>
  <c r="AC1523" i="6"/>
  <c r="AD1523" i="6"/>
  <c r="AB1523" i="6"/>
  <c r="AA1523" i="6"/>
  <c r="Z1523" i="6"/>
  <c r="Y1523" i="6"/>
  <c r="X1523" i="6"/>
  <c r="W1523" i="6"/>
  <c r="T1523" i="6"/>
  <c r="U1523" i="6"/>
  <c r="R1523" i="6"/>
  <c r="S1523" i="6" s="1"/>
  <c r="AC1522" i="6"/>
  <c r="AD1522" i="6"/>
  <c r="AB1522" i="6"/>
  <c r="AA1522" i="6"/>
  <c r="Z1522" i="6"/>
  <c r="Y1522" i="6"/>
  <c r="X1522" i="6"/>
  <c r="W1522" i="6"/>
  <c r="T1522" i="6"/>
  <c r="U1522" i="6"/>
  <c r="R1522" i="6"/>
  <c r="S1522" i="6" s="1"/>
  <c r="AC1521" i="6"/>
  <c r="AD1521" i="6"/>
  <c r="AB1521" i="6"/>
  <c r="AA1521" i="6"/>
  <c r="Z1521" i="6"/>
  <c r="Y1521" i="6"/>
  <c r="X1521" i="6"/>
  <c r="W1521" i="6"/>
  <c r="T1521" i="6"/>
  <c r="U1521" i="6"/>
  <c r="R1521" i="6"/>
  <c r="S1521" i="6" s="1"/>
  <c r="AC1520" i="6"/>
  <c r="AD1520" i="6"/>
  <c r="AB1520" i="6"/>
  <c r="AA1520" i="6"/>
  <c r="Z1520" i="6"/>
  <c r="Y1520" i="6"/>
  <c r="X1520" i="6"/>
  <c r="W1520" i="6"/>
  <c r="T1520" i="6"/>
  <c r="U1520" i="6"/>
  <c r="R1520" i="6"/>
  <c r="S1520" i="6" s="1"/>
  <c r="AC1519" i="6"/>
  <c r="AD1519" i="6"/>
  <c r="AB1519" i="6"/>
  <c r="AA1519" i="6"/>
  <c r="Z1519" i="6"/>
  <c r="Y1519" i="6"/>
  <c r="X1519" i="6"/>
  <c r="W1519" i="6"/>
  <c r="T1519" i="6"/>
  <c r="U1519" i="6"/>
  <c r="R1519" i="6"/>
  <c r="S1519" i="6" s="1"/>
  <c r="AC1518" i="6"/>
  <c r="AD1518" i="6"/>
  <c r="AB1518" i="6"/>
  <c r="AA1518" i="6"/>
  <c r="Z1518" i="6"/>
  <c r="Y1518" i="6"/>
  <c r="X1518" i="6"/>
  <c r="W1518" i="6"/>
  <c r="T1518" i="6"/>
  <c r="U1518" i="6"/>
  <c r="R1518" i="6"/>
  <c r="S1518" i="6" s="1"/>
  <c r="AC1517" i="6"/>
  <c r="AD1517" i="6"/>
  <c r="AB1517" i="6"/>
  <c r="AA1517" i="6"/>
  <c r="Z1517" i="6"/>
  <c r="Y1517" i="6"/>
  <c r="X1517" i="6"/>
  <c r="W1517" i="6"/>
  <c r="T1517" i="6"/>
  <c r="U1517" i="6"/>
  <c r="R1517" i="6"/>
  <c r="S1517" i="6" s="1"/>
  <c r="AC1516" i="6"/>
  <c r="AD1516" i="6"/>
  <c r="AB1516" i="6"/>
  <c r="AA1516" i="6"/>
  <c r="Z1516" i="6"/>
  <c r="Y1516" i="6"/>
  <c r="X1516" i="6"/>
  <c r="W1516" i="6"/>
  <c r="T1516" i="6"/>
  <c r="U1516" i="6"/>
  <c r="R1516" i="6"/>
  <c r="S1516" i="6" s="1"/>
  <c r="AC1515" i="6"/>
  <c r="AD1515" i="6"/>
  <c r="AB1515" i="6"/>
  <c r="AA1515" i="6"/>
  <c r="Z1515" i="6"/>
  <c r="Y1515" i="6"/>
  <c r="X1515" i="6"/>
  <c r="W1515" i="6"/>
  <c r="T1515" i="6"/>
  <c r="U1515" i="6"/>
  <c r="R1515" i="6"/>
  <c r="S1515" i="6" s="1"/>
  <c r="AC1514" i="6"/>
  <c r="AD1514" i="6"/>
  <c r="AB1514" i="6"/>
  <c r="AA1514" i="6"/>
  <c r="Z1514" i="6"/>
  <c r="Y1514" i="6"/>
  <c r="X1514" i="6"/>
  <c r="W1514" i="6"/>
  <c r="T1514" i="6"/>
  <c r="U1514" i="6"/>
  <c r="R1514" i="6"/>
  <c r="S1514" i="6" s="1"/>
  <c r="AC1513" i="6"/>
  <c r="AD1513" i="6"/>
  <c r="AB1513" i="6"/>
  <c r="AA1513" i="6"/>
  <c r="Z1513" i="6"/>
  <c r="Y1513" i="6"/>
  <c r="X1513" i="6"/>
  <c r="W1513" i="6"/>
  <c r="T1513" i="6"/>
  <c r="U1513" i="6"/>
  <c r="R1513" i="6"/>
  <c r="S1513" i="6" s="1"/>
  <c r="AC1512" i="6"/>
  <c r="AD1512" i="6"/>
  <c r="AB1512" i="6"/>
  <c r="AA1512" i="6"/>
  <c r="Z1512" i="6"/>
  <c r="Y1512" i="6"/>
  <c r="X1512" i="6"/>
  <c r="W1512" i="6"/>
  <c r="T1512" i="6"/>
  <c r="U1512" i="6"/>
  <c r="R1512" i="6"/>
  <c r="S1512" i="6" s="1"/>
  <c r="AC1511" i="6"/>
  <c r="AD1511" i="6"/>
  <c r="AB1511" i="6"/>
  <c r="AA1511" i="6"/>
  <c r="Z1511" i="6"/>
  <c r="Y1511" i="6"/>
  <c r="X1511" i="6"/>
  <c r="W1511" i="6"/>
  <c r="T1511" i="6"/>
  <c r="U1511" i="6"/>
  <c r="R1511" i="6"/>
  <c r="S1511" i="6" s="1"/>
  <c r="AC1510" i="6"/>
  <c r="AD1510" i="6"/>
  <c r="AB1510" i="6"/>
  <c r="AA1510" i="6"/>
  <c r="Z1510" i="6"/>
  <c r="Y1510" i="6"/>
  <c r="X1510" i="6"/>
  <c r="W1510" i="6"/>
  <c r="T1510" i="6"/>
  <c r="U1510" i="6"/>
  <c r="R1510" i="6"/>
  <c r="S1510" i="6" s="1"/>
  <c r="AC1509" i="6"/>
  <c r="AD1509" i="6"/>
  <c r="AB1509" i="6"/>
  <c r="AA1509" i="6"/>
  <c r="Z1509" i="6"/>
  <c r="Y1509" i="6"/>
  <c r="X1509" i="6"/>
  <c r="W1509" i="6"/>
  <c r="T1509" i="6"/>
  <c r="U1509" i="6"/>
  <c r="R1509" i="6"/>
  <c r="S1509" i="6" s="1"/>
  <c r="AC1508" i="6"/>
  <c r="AD1508" i="6"/>
  <c r="AB1508" i="6"/>
  <c r="AA1508" i="6"/>
  <c r="Z1508" i="6"/>
  <c r="Y1508" i="6"/>
  <c r="X1508" i="6"/>
  <c r="W1508" i="6"/>
  <c r="T1508" i="6"/>
  <c r="U1508" i="6"/>
  <c r="R1508" i="6"/>
  <c r="S1508" i="6" s="1"/>
  <c r="AC1507" i="6"/>
  <c r="AD1507" i="6"/>
  <c r="AB1507" i="6"/>
  <c r="AA1507" i="6"/>
  <c r="Z1507" i="6"/>
  <c r="Y1507" i="6"/>
  <c r="X1507" i="6"/>
  <c r="W1507" i="6"/>
  <c r="T1507" i="6"/>
  <c r="U1507" i="6"/>
  <c r="R1507" i="6"/>
  <c r="S1507" i="6" s="1"/>
  <c r="AC1506" i="6"/>
  <c r="AD1506" i="6"/>
  <c r="AB1506" i="6"/>
  <c r="AA1506" i="6"/>
  <c r="Z1506" i="6"/>
  <c r="Y1506" i="6"/>
  <c r="X1506" i="6"/>
  <c r="W1506" i="6"/>
  <c r="T1506" i="6"/>
  <c r="U1506" i="6"/>
  <c r="R1506" i="6"/>
  <c r="S1506" i="6" s="1"/>
  <c r="AC1505" i="6"/>
  <c r="AD1505" i="6"/>
  <c r="AA1505" i="6"/>
  <c r="Z1505" i="6"/>
  <c r="Y1505" i="6"/>
  <c r="X1505" i="6"/>
  <c r="W1505" i="6"/>
  <c r="T1505" i="6"/>
  <c r="U1505" i="6"/>
  <c r="R1505" i="6"/>
  <c r="S1505" i="6" s="1"/>
  <c r="AC1504" i="6"/>
  <c r="AD1504" i="6"/>
  <c r="AA1504" i="6"/>
  <c r="Z1504" i="6"/>
  <c r="Y1504" i="6"/>
  <c r="X1504" i="6"/>
  <c r="W1504" i="6"/>
  <c r="T1504" i="6"/>
  <c r="U1504" i="6"/>
  <c r="R1504" i="6"/>
  <c r="S1504" i="6" s="1"/>
  <c r="AC1503" i="6"/>
  <c r="AD1503" i="6"/>
  <c r="AA1503" i="6"/>
  <c r="Z1503" i="6"/>
  <c r="Y1503" i="6"/>
  <c r="X1503" i="6"/>
  <c r="W1503" i="6"/>
  <c r="T1503" i="6"/>
  <c r="U1503" i="6"/>
  <c r="R1503" i="6"/>
  <c r="S1503" i="6" s="1"/>
  <c r="AC1502" i="6"/>
  <c r="AD1502" i="6"/>
  <c r="AB1502" i="6"/>
  <c r="AA1502" i="6"/>
  <c r="Z1502" i="6"/>
  <c r="Y1502" i="6"/>
  <c r="X1502" i="6"/>
  <c r="W1502" i="6"/>
  <c r="T1502" i="6"/>
  <c r="U1502" i="6"/>
  <c r="R1502" i="6"/>
  <c r="S1502" i="6" s="1"/>
  <c r="AC1501" i="6"/>
  <c r="AD1501" i="6"/>
  <c r="AA1501" i="6"/>
  <c r="Z1501" i="6"/>
  <c r="Y1501" i="6"/>
  <c r="X1501" i="6"/>
  <c r="W1501" i="6"/>
  <c r="T1501" i="6"/>
  <c r="U1501" i="6"/>
  <c r="R1501" i="6"/>
  <c r="S1501" i="6" s="1"/>
  <c r="AC1500" i="6"/>
  <c r="AD1500" i="6"/>
  <c r="AA1500" i="6"/>
  <c r="Z1500" i="6"/>
  <c r="Y1500" i="6"/>
  <c r="X1500" i="6"/>
  <c r="W1500" i="6"/>
  <c r="T1500" i="6"/>
  <c r="U1500" i="6"/>
  <c r="R1500" i="6"/>
  <c r="S1500" i="6" s="1"/>
  <c r="AC1499" i="6"/>
  <c r="AD1499" i="6"/>
  <c r="AA1499" i="6"/>
  <c r="Z1499" i="6"/>
  <c r="Y1499" i="6"/>
  <c r="X1499" i="6"/>
  <c r="W1499" i="6"/>
  <c r="T1499" i="6"/>
  <c r="U1499" i="6"/>
  <c r="R1499" i="6"/>
  <c r="S1499" i="6" s="1"/>
  <c r="AC1498" i="6"/>
  <c r="AD1498" i="6"/>
  <c r="AB1498" i="6"/>
  <c r="AA1498" i="6"/>
  <c r="Z1498" i="6"/>
  <c r="Y1498" i="6"/>
  <c r="X1498" i="6"/>
  <c r="W1498" i="6"/>
  <c r="T1498" i="6"/>
  <c r="U1498" i="6"/>
  <c r="R1498" i="6"/>
  <c r="S1498" i="6" s="1"/>
  <c r="AC1497" i="6"/>
  <c r="AD1497" i="6"/>
  <c r="AA1497" i="6"/>
  <c r="Z1497" i="6"/>
  <c r="Y1497" i="6"/>
  <c r="X1497" i="6"/>
  <c r="W1497" i="6"/>
  <c r="T1497" i="6"/>
  <c r="U1497" i="6"/>
  <c r="R1497" i="6"/>
  <c r="S1497" i="6" s="1"/>
  <c r="AC1496" i="6"/>
  <c r="AD1496" i="6"/>
  <c r="AA1496" i="6"/>
  <c r="Z1496" i="6"/>
  <c r="Y1496" i="6"/>
  <c r="X1496" i="6"/>
  <c r="W1496" i="6"/>
  <c r="T1496" i="6"/>
  <c r="U1496" i="6"/>
  <c r="R1496" i="6"/>
  <c r="S1496" i="6" s="1"/>
  <c r="AC1495" i="6"/>
  <c r="AD1495" i="6"/>
  <c r="AA1495" i="6"/>
  <c r="Z1495" i="6"/>
  <c r="Y1495" i="6"/>
  <c r="X1495" i="6"/>
  <c r="W1495" i="6"/>
  <c r="T1495" i="6"/>
  <c r="U1495" i="6"/>
  <c r="R1495" i="6"/>
  <c r="S1495" i="6" s="1"/>
  <c r="AC1494" i="6"/>
  <c r="AD1494" i="6"/>
  <c r="AB1494" i="6"/>
  <c r="AA1494" i="6"/>
  <c r="Z1494" i="6"/>
  <c r="Y1494" i="6"/>
  <c r="X1494" i="6"/>
  <c r="W1494" i="6"/>
  <c r="T1494" i="6"/>
  <c r="U1494" i="6"/>
  <c r="R1494" i="6"/>
  <c r="S1494" i="6" s="1"/>
  <c r="AC1493" i="6"/>
  <c r="AD1493" i="6"/>
  <c r="AA1493" i="6"/>
  <c r="Z1493" i="6"/>
  <c r="Y1493" i="6"/>
  <c r="X1493" i="6"/>
  <c r="W1493" i="6"/>
  <c r="T1493" i="6"/>
  <c r="U1493" i="6"/>
  <c r="R1493" i="6"/>
  <c r="S1493" i="6" s="1"/>
  <c r="AC1492" i="6"/>
  <c r="AD1492" i="6"/>
  <c r="AA1492" i="6"/>
  <c r="Z1492" i="6"/>
  <c r="Y1492" i="6"/>
  <c r="X1492" i="6"/>
  <c r="W1492" i="6"/>
  <c r="T1492" i="6"/>
  <c r="U1492" i="6"/>
  <c r="R1492" i="6"/>
  <c r="S1492" i="6" s="1"/>
  <c r="AC1491" i="6"/>
  <c r="AD1491" i="6"/>
  <c r="AA1491" i="6"/>
  <c r="Z1491" i="6"/>
  <c r="Y1491" i="6"/>
  <c r="X1491" i="6"/>
  <c r="W1491" i="6"/>
  <c r="T1491" i="6"/>
  <c r="U1491" i="6"/>
  <c r="R1491" i="6"/>
  <c r="S1491" i="6" s="1"/>
  <c r="AC1490" i="6"/>
  <c r="AD1490" i="6"/>
  <c r="AB1490" i="6"/>
  <c r="AA1490" i="6"/>
  <c r="Z1490" i="6"/>
  <c r="Y1490" i="6"/>
  <c r="X1490" i="6"/>
  <c r="W1490" i="6"/>
  <c r="T1490" i="6"/>
  <c r="U1490" i="6"/>
  <c r="R1490" i="6"/>
  <c r="S1490" i="6" s="1"/>
  <c r="AC1489" i="6"/>
  <c r="AD1489" i="6"/>
  <c r="AA1489" i="6"/>
  <c r="Z1489" i="6"/>
  <c r="Y1489" i="6"/>
  <c r="X1489" i="6"/>
  <c r="W1489" i="6"/>
  <c r="T1489" i="6"/>
  <c r="U1489" i="6"/>
  <c r="R1489" i="6"/>
  <c r="S1489" i="6" s="1"/>
  <c r="AC1488" i="6"/>
  <c r="AD1488" i="6"/>
  <c r="AA1488" i="6"/>
  <c r="Z1488" i="6"/>
  <c r="Y1488" i="6"/>
  <c r="X1488" i="6"/>
  <c r="W1488" i="6"/>
  <c r="T1488" i="6"/>
  <c r="U1488" i="6"/>
  <c r="R1488" i="6"/>
  <c r="S1488" i="6" s="1"/>
  <c r="AC1487" i="6"/>
  <c r="AD1487" i="6"/>
  <c r="AA1487" i="6"/>
  <c r="Z1487" i="6"/>
  <c r="Y1487" i="6"/>
  <c r="X1487" i="6"/>
  <c r="W1487" i="6"/>
  <c r="T1487" i="6"/>
  <c r="U1487" i="6"/>
  <c r="R1487" i="6"/>
  <c r="S1487" i="6" s="1"/>
  <c r="AC1486" i="6"/>
  <c r="AD1486" i="6"/>
  <c r="AB1486" i="6"/>
  <c r="AA1486" i="6"/>
  <c r="Z1486" i="6"/>
  <c r="Y1486" i="6"/>
  <c r="X1486" i="6"/>
  <c r="W1486" i="6"/>
  <c r="T1486" i="6"/>
  <c r="U1486" i="6"/>
  <c r="R1486" i="6"/>
  <c r="S1486" i="6" s="1"/>
  <c r="AC1485" i="6"/>
  <c r="AD1485" i="6"/>
  <c r="AA1485" i="6"/>
  <c r="Z1485" i="6"/>
  <c r="Y1485" i="6"/>
  <c r="X1485" i="6"/>
  <c r="W1485" i="6"/>
  <c r="T1485" i="6"/>
  <c r="U1485" i="6"/>
  <c r="R1485" i="6"/>
  <c r="S1485" i="6" s="1"/>
  <c r="AC1484" i="6"/>
  <c r="AD1484" i="6"/>
  <c r="AA1484" i="6"/>
  <c r="Z1484" i="6"/>
  <c r="Y1484" i="6"/>
  <c r="X1484" i="6"/>
  <c r="W1484" i="6"/>
  <c r="T1484" i="6"/>
  <c r="U1484" i="6"/>
  <c r="R1484" i="6"/>
  <c r="S1484" i="6" s="1"/>
  <c r="AC1483" i="6"/>
  <c r="AD1483" i="6"/>
  <c r="AA1483" i="6"/>
  <c r="Z1483" i="6"/>
  <c r="Y1483" i="6"/>
  <c r="X1483" i="6"/>
  <c r="W1483" i="6"/>
  <c r="T1483" i="6"/>
  <c r="U1483" i="6"/>
  <c r="R1483" i="6"/>
  <c r="S1483" i="6" s="1"/>
  <c r="AC1482" i="6"/>
  <c r="AD1482" i="6"/>
  <c r="AB1482" i="6"/>
  <c r="AA1482" i="6"/>
  <c r="Z1482" i="6"/>
  <c r="Y1482" i="6"/>
  <c r="X1482" i="6"/>
  <c r="W1482" i="6"/>
  <c r="T1482" i="6"/>
  <c r="U1482" i="6"/>
  <c r="R1482" i="6"/>
  <c r="S1482" i="6" s="1"/>
  <c r="AC1481" i="6"/>
  <c r="AD1481" i="6"/>
  <c r="AA1481" i="6"/>
  <c r="Z1481" i="6"/>
  <c r="Y1481" i="6"/>
  <c r="X1481" i="6"/>
  <c r="W1481" i="6"/>
  <c r="T1481" i="6"/>
  <c r="U1481" i="6"/>
  <c r="R1481" i="6"/>
  <c r="S1481" i="6" s="1"/>
  <c r="AC1480" i="6"/>
  <c r="AD1480" i="6"/>
  <c r="AA1480" i="6"/>
  <c r="Z1480" i="6"/>
  <c r="Y1480" i="6"/>
  <c r="X1480" i="6"/>
  <c r="W1480" i="6"/>
  <c r="T1480" i="6"/>
  <c r="U1480" i="6"/>
  <c r="R1480" i="6"/>
  <c r="S1480" i="6" s="1"/>
  <c r="AC1479" i="6"/>
  <c r="AD1479" i="6"/>
  <c r="AA1479" i="6"/>
  <c r="Z1479" i="6"/>
  <c r="Y1479" i="6"/>
  <c r="X1479" i="6"/>
  <c r="W1479" i="6"/>
  <c r="T1479" i="6"/>
  <c r="U1479" i="6"/>
  <c r="R1479" i="6"/>
  <c r="S1479" i="6" s="1"/>
  <c r="AC1478" i="6"/>
  <c r="AD1478" i="6"/>
  <c r="AB1478" i="6"/>
  <c r="AA1478" i="6"/>
  <c r="Z1478" i="6"/>
  <c r="Y1478" i="6"/>
  <c r="X1478" i="6"/>
  <c r="W1478" i="6"/>
  <c r="T1478" i="6"/>
  <c r="U1478" i="6"/>
  <c r="R1478" i="6"/>
  <c r="S1478" i="6" s="1"/>
  <c r="AC1477" i="6"/>
  <c r="AD1477" i="6"/>
  <c r="AA1477" i="6"/>
  <c r="Z1477" i="6"/>
  <c r="Y1477" i="6"/>
  <c r="X1477" i="6"/>
  <c r="W1477" i="6"/>
  <c r="T1477" i="6"/>
  <c r="U1477" i="6"/>
  <c r="R1477" i="6"/>
  <c r="S1477" i="6" s="1"/>
  <c r="AC1476" i="6"/>
  <c r="AD1476" i="6"/>
  <c r="AA1476" i="6"/>
  <c r="Z1476" i="6"/>
  <c r="Y1476" i="6"/>
  <c r="X1476" i="6"/>
  <c r="W1476" i="6"/>
  <c r="T1476" i="6"/>
  <c r="U1476" i="6"/>
  <c r="R1476" i="6"/>
  <c r="S1476" i="6" s="1"/>
  <c r="AC1475" i="6"/>
  <c r="AD1475" i="6"/>
  <c r="AA1475" i="6"/>
  <c r="Z1475" i="6"/>
  <c r="Y1475" i="6"/>
  <c r="X1475" i="6"/>
  <c r="W1475" i="6"/>
  <c r="T1475" i="6"/>
  <c r="U1475" i="6"/>
  <c r="R1475" i="6"/>
  <c r="S1475" i="6" s="1"/>
  <c r="AC1474" i="6"/>
  <c r="AD1474" i="6"/>
  <c r="AB1474" i="6"/>
  <c r="AA1474" i="6"/>
  <c r="Z1474" i="6"/>
  <c r="Y1474" i="6"/>
  <c r="X1474" i="6"/>
  <c r="W1474" i="6"/>
  <c r="T1474" i="6"/>
  <c r="U1474" i="6"/>
  <c r="R1474" i="6"/>
  <c r="S1474" i="6" s="1"/>
  <c r="AC1473" i="6"/>
  <c r="AD1473" i="6"/>
  <c r="AB1473" i="6"/>
  <c r="AA1473" i="6"/>
  <c r="Z1473" i="6"/>
  <c r="Y1473" i="6"/>
  <c r="X1473" i="6"/>
  <c r="W1473" i="6"/>
  <c r="T1473" i="6"/>
  <c r="U1473" i="6"/>
  <c r="R1473" i="6"/>
  <c r="S1473" i="6" s="1"/>
  <c r="AC1472" i="6"/>
  <c r="AD1472" i="6"/>
  <c r="AB1472" i="6"/>
  <c r="AA1472" i="6"/>
  <c r="Z1472" i="6"/>
  <c r="Y1472" i="6"/>
  <c r="X1472" i="6"/>
  <c r="W1472" i="6"/>
  <c r="T1472" i="6"/>
  <c r="R1472" i="6"/>
  <c r="S1472" i="6" s="1"/>
  <c r="AC1471" i="6"/>
  <c r="AD1471" i="6" s="1"/>
  <c r="AB1471" i="6"/>
  <c r="AA1471" i="6"/>
  <c r="Z1471" i="6"/>
  <c r="Y1471" i="6"/>
  <c r="X1471" i="6"/>
  <c r="W1471" i="6"/>
  <c r="T1471" i="6"/>
  <c r="U1471" i="6" s="1"/>
  <c r="R1471" i="6"/>
  <c r="S1471" i="6"/>
  <c r="AC1470" i="6"/>
  <c r="AD1470" i="6" s="1"/>
  <c r="AB1470" i="6"/>
  <c r="AA1470" i="6"/>
  <c r="Z1470" i="6"/>
  <c r="Y1470" i="6"/>
  <c r="X1470" i="6"/>
  <c r="W1470" i="6"/>
  <c r="T1470" i="6"/>
  <c r="R1470" i="6"/>
  <c r="S1470" i="6" s="1"/>
  <c r="AC1469" i="6"/>
  <c r="AD1469" i="6" s="1"/>
  <c r="AB1469" i="6"/>
  <c r="AA1469" i="6"/>
  <c r="Z1469" i="6"/>
  <c r="Y1469" i="6"/>
  <c r="X1469" i="6"/>
  <c r="W1469" i="6"/>
  <c r="T1469" i="6"/>
  <c r="U1469" i="6" s="1"/>
  <c r="R1469" i="6"/>
  <c r="S1469" i="6"/>
  <c r="AC1468" i="6"/>
  <c r="AD1468" i="6" s="1"/>
  <c r="AB1468" i="6"/>
  <c r="AA1468" i="6"/>
  <c r="Z1468" i="6"/>
  <c r="Y1468" i="6"/>
  <c r="X1468" i="6"/>
  <c r="W1468" i="6"/>
  <c r="T1468" i="6"/>
  <c r="U1468" i="6" s="1"/>
  <c r="R1468" i="6"/>
  <c r="S1468" i="6" s="1"/>
  <c r="AC1467" i="6"/>
  <c r="AD1467" i="6" s="1"/>
  <c r="AB1467" i="6"/>
  <c r="AA1467" i="6"/>
  <c r="Z1467" i="6"/>
  <c r="Y1467" i="6"/>
  <c r="X1467" i="6"/>
  <c r="W1467" i="6"/>
  <c r="T1467" i="6"/>
  <c r="U1467" i="6" s="1"/>
  <c r="R1467" i="6"/>
  <c r="S1467" i="6"/>
  <c r="AC1466" i="6"/>
  <c r="AD1466" i="6" s="1"/>
  <c r="AB1466" i="6"/>
  <c r="AA1466" i="6"/>
  <c r="Z1466" i="6"/>
  <c r="Y1466" i="6"/>
  <c r="X1466" i="6"/>
  <c r="W1466" i="6"/>
  <c r="T1466" i="6"/>
  <c r="U1466" i="6" s="1"/>
  <c r="R1466" i="6"/>
  <c r="S1466" i="6" s="1"/>
  <c r="AC1465" i="6"/>
  <c r="AD1465" i="6" s="1"/>
  <c r="AB1465" i="6"/>
  <c r="AA1465" i="6"/>
  <c r="Z1465" i="6"/>
  <c r="Y1465" i="6"/>
  <c r="X1465" i="6"/>
  <c r="W1465" i="6"/>
  <c r="T1465" i="6"/>
  <c r="U1465" i="6" s="1"/>
  <c r="R1465" i="6"/>
  <c r="S1465" i="6"/>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c r="AC1462" i="6"/>
  <c r="AD1462" i="6" s="1"/>
  <c r="AB1462" i="6"/>
  <c r="AA1462" i="6"/>
  <c r="Z1462" i="6"/>
  <c r="Y1462" i="6"/>
  <c r="X1462" i="6"/>
  <c r="W1462" i="6"/>
  <c r="T1462" i="6"/>
  <c r="R1462" i="6"/>
  <c r="S1462" i="6" s="1"/>
  <c r="AC1461" i="6"/>
  <c r="AD1461" i="6" s="1"/>
  <c r="AB1461" i="6"/>
  <c r="AA1461" i="6"/>
  <c r="Z1461" i="6"/>
  <c r="Y1461" i="6"/>
  <c r="X1461" i="6"/>
  <c r="W1461" i="6"/>
  <c r="T1461" i="6"/>
  <c r="U1461" i="6" s="1"/>
  <c r="R1461" i="6"/>
  <c r="S1461" i="6"/>
  <c r="AC1460" i="6"/>
  <c r="AD1460" i="6" s="1"/>
  <c r="AB1460" i="6"/>
  <c r="AA1460" i="6"/>
  <c r="Z1460" i="6"/>
  <c r="Y1460" i="6"/>
  <c r="X1460" i="6"/>
  <c r="W1460" i="6"/>
  <c r="T1460" i="6"/>
  <c r="U1460" i="6" s="1"/>
  <c r="R1460" i="6"/>
  <c r="S1460" i="6" s="1"/>
  <c r="AC1459" i="6"/>
  <c r="AD1459" i="6" s="1"/>
  <c r="AB1459" i="6"/>
  <c r="AA1459" i="6"/>
  <c r="Z1459" i="6"/>
  <c r="Y1459" i="6"/>
  <c r="X1459" i="6"/>
  <c r="W1459" i="6"/>
  <c r="T1459" i="6"/>
  <c r="U1459" i="6" s="1"/>
  <c r="R1459" i="6"/>
  <c r="S1459" i="6"/>
  <c r="AC1458" i="6"/>
  <c r="AD1458" i="6" s="1"/>
  <c r="AB1458" i="6"/>
  <c r="AA1458" i="6"/>
  <c r="Z1458" i="6"/>
  <c r="Y1458" i="6"/>
  <c r="X1458" i="6"/>
  <c r="W1458" i="6"/>
  <c r="T1458" i="6"/>
  <c r="U1458" i="6" s="1"/>
  <c r="R1458" i="6"/>
  <c r="S1458" i="6" s="1"/>
  <c r="AC1457" i="6"/>
  <c r="AD1457" i="6" s="1"/>
  <c r="AB1457" i="6"/>
  <c r="AA1457" i="6"/>
  <c r="Z1457" i="6"/>
  <c r="Y1457" i="6"/>
  <c r="X1457" i="6"/>
  <c r="W1457" i="6"/>
  <c r="T1457" i="6"/>
  <c r="U1457" i="6" s="1"/>
  <c r="R1457" i="6"/>
  <c r="S1457" i="6"/>
  <c r="AC1456" i="6"/>
  <c r="AD1456" i="6" s="1"/>
  <c r="AB1456" i="6"/>
  <c r="AA1456" i="6"/>
  <c r="Z1456" i="6"/>
  <c r="Y1456" i="6"/>
  <c r="X1456" i="6"/>
  <c r="W1456" i="6"/>
  <c r="T1456" i="6"/>
  <c r="U1456" i="6" s="1"/>
  <c r="R1456" i="6"/>
  <c r="S1456" i="6" s="1"/>
  <c r="AC1455" i="6"/>
  <c r="AD1455" i="6" s="1"/>
  <c r="AB1455" i="6"/>
  <c r="AA1455" i="6"/>
  <c r="Z1455" i="6"/>
  <c r="Y1455" i="6"/>
  <c r="X1455" i="6"/>
  <c r="W1455" i="6"/>
  <c r="T1455" i="6"/>
  <c r="U1455" i="6" s="1"/>
  <c r="R1455" i="6"/>
  <c r="S1455" i="6"/>
  <c r="AC1454" i="6"/>
  <c r="AD1454" i="6" s="1"/>
  <c r="AB1454" i="6"/>
  <c r="AA1454" i="6"/>
  <c r="Z1454" i="6"/>
  <c r="Y1454" i="6"/>
  <c r="X1454" i="6"/>
  <c r="W1454" i="6"/>
  <c r="T1454" i="6"/>
  <c r="R1454" i="6"/>
  <c r="S1454" i="6" s="1"/>
  <c r="AC1453" i="6"/>
  <c r="AD1453" i="6" s="1"/>
  <c r="AB1453" i="6"/>
  <c r="AA1453" i="6"/>
  <c r="Z1453" i="6"/>
  <c r="Y1453" i="6"/>
  <c r="X1453" i="6"/>
  <c r="W1453" i="6"/>
  <c r="T1453" i="6"/>
  <c r="U1453" i="6" s="1"/>
  <c r="R1453" i="6"/>
  <c r="S1453" i="6"/>
  <c r="AC1452" i="6"/>
  <c r="AD1452" i="6" s="1"/>
  <c r="AB1452" i="6"/>
  <c r="AA1452" i="6"/>
  <c r="Z1452" i="6"/>
  <c r="Y1452" i="6"/>
  <c r="X1452" i="6"/>
  <c r="W1452" i="6"/>
  <c r="T1452" i="6"/>
  <c r="U1452" i="6" s="1"/>
  <c r="R1452" i="6"/>
  <c r="S1452" i="6" s="1"/>
  <c r="AC1451" i="6"/>
  <c r="AD1451" i="6" s="1"/>
  <c r="AB1451" i="6"/>
  <c r="AA1451" i="6"/>
  <c r="Z1451" i="6"/>
  <c r="Y1451" i="6"/>
  <c r="X1451" i="6"/>
  <c r="W1451" i="6"/>
  <c r="T1451" i="6"/>
  <c r="U1451" i="6" s="1"/>
  <c r="R1451" i="6"/>
  <c r="S1451" i="6"/>
  <c r="AC1450" i="6"/>
  <c r="AD1450" i="6" s="1"/>
  <c r="AB1450" i="6"/>
  <c r="AA1450" i="6"/>
  <c r="Z1450" i="6"/>
  <c r="Y1450" i="6"/>
  <c r="X1450" i="6"/>
  <c r="W1450" i="6"/>
  <c r="T1450" i="6"/>
  <c r="U1450" i="6" s="1"/>
  <c r="R1450" i="6"/>
  <c r="S1450" i="6" s="1"/>
  <c r="AC1449" i="6"/>
  <c r="AD1449" i="6" s="1"/>
  <c r="AB1449" i="6"/>
  <c r="AA1449" i="6"/>
  <c r="Z1449" i="6"/>
  <c r="Y1449" i="6"/>
  <c r="X1449" i="6"/>
  <c r="W1449" i="6"/>
  <c r="T1449" i="6"/>
  <c r="U1449" i="6" s="1"/>
  <c r="R1449" i="6"/>
  <c r="S1449" i="6"/>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c r="AC1446" i="6"/>
  <c r="AD1446" i="6" s="1"/>
  <c r="AB1446" i="6"/>
  <c r="AA1446" i="6"/>
  <c r="Z1446" i="6"/>
  <c r="Y1446" i="6"/>
  <c r="X1446" i="6"/>
  <c r="W1446" i="6"/>
  <c r="T1446" i="6"/>
  <c r="R1446" i="6"/>
  <c r="S1446" i="6" s="1"/>
  <c r="AC1445" i="6"/>
  <c r="AD1445" i="6" s="1"/>
  <c r="AB1445" i="6"/>
  <c r="AA1445" i="6"/>
  <c r="Z1445" i="6"/>
  <c r="Y1445" i="6"/>
  <c r="X1445" i="6"/>
  <c r="W1445" i="6"/>
  <c r="T1445" i="6"/>
  <c r="U1445" i="6" s="1"/>
  <c r="R1445" i="6"/>
  <c r="S1445" i="6"/>
  <c r="AC1444" i="6"/>
  <c r="AD1444" i="6" s="1"/>
  <c r="AB1444" i="6"/>
  <c r="AA1444" i="6"/>
  <c r="Z1444" i="6"/>
  <c r="Y1444" i="6"/>
  <c r="X1444" i="6"/>
  <c r="W1444" i="6"/>
  <c r="T1444" i="6"/>
  <c r="U1444" i="6" s="1"/>
  <c r="R1444" i="6"/>
  <c r="S1444" i="6" s="1"/>
  <c r="AC1443" i="6"/>
  <c r="AD1443" i="6" s="1"/>
  <c r="AB1443" i="6"/>
  <c r="AA1443" i="6"/>
  <c r="Z1443" i="6"/>
  <c r="Y1443" i="6"/>
  <c r="X1443" i="6"/>
  <c r="W1443" i="6"/>
  <c r="T1443" i="6"/>
  <c r="U1443" i="6" s="1"/>
  <c r="R1443" i="6"/>
  <c r="S1443" i="6"/>
  <c r="AC1442" i="6"/>
  <c r="AD1442" i="6" s="1"/>
  <c r="AB1442" i="6"/>
  <c r="AA1442" i="6"/>
  <c r="Z1442" i="6"/>
  <c r="Y1442" i="6"/>
  <c r="X1442" i="6"/>
  <c r="W1442" i="6"/>
  <c r="T1442" i="6"/>
  <c r="U1442" i="6" s="1"/>
  <c r="R1442" i="6"/>
  <c r="S1442" i="6" s="1"/>
  <c r="AC1441" i="6"/>
  <c r="AD1441" i="6" s="1"/>
  <c r="AA1441" i="6"/>
  <c r="Z1441" i="6"/>
  <c r="Y1441" i="6"/>
  <c r="X1441" i="6"/>
  <c r="W1441" i="6"/>
  <c r="T1441" i="6"/>
  <c r="U1441" i="6" s="1"/>
  <c r="R1441" i="6"/>
  <c r="S1441" i="6"/>
  <c r="AC1440" i="6"/>
  <c r="AD1440" i="6" s="1"/>
  <c r="AA1440" i="6"/>
  <c r="Z1440" i="6"/>
  <c r="Y1440" i="6"/>
  <c r="X1440" i="6"/>
  <c r="W1440" i="6"/>
  <c r="T1440" i="6"/>
  <c r="R1440" i="6"/>
  <c r="S1440" i="6" s="1"/>
  <c r="AC1439" i="6"/>
  <c r="AD1439" i="6" s="1"/>
  <c r="AA1439" i="6"/>
  <c r="Z1439" i="6"/>
  <c r="Y1439" i="6"/>
  <c r="X1439" i="6"/>
  <c r="W1439" i="6"/>
  <c r="T1439" i="6"/>
  <c r="U1439" i="6" s="1"/>
  <c r="R1439" i="6"/>
  <c r="S1439" i="6"/>
  <c r="AC1438" i="6"/>
  <c r="AD1438" i="6" s="1"/>
  <c r="AA1438" i="6"/>
  <c r="Z1438" i="6"/>
  <c r="Y1438" i="6"/>
  <c r="X1438" i="6"/>
  <c r="W1438" i="6"/>
  <c r="T1438" i="6"/>
  <c r="U1438" i="6" s="1"/>
  <c r="R1438" i="6"/>
  <c r="S1438" i="6" s="1"/>
  <c r="AC1437" i="6"/>
  <c r="AD1437" i="6" s="1"/>
  <c r="AA1437" i="6"/>
  <c r="Z1437" i="6"/>
  <c r="Y1437" i="6"/>
  <c r="X1437" i="6"/>
  <c r="W1437" i="6"/>
  <c r="T1437" i="6"/>
  <c r="U1437" i="6" s="1"/>
  <c r="R1437" i="6"/>
  <c r="S1437" i="6"/>
  <c r="AC1436" i="6"/>
  <c r="AD1436" i="6" s="1"/>
  <c r="AA1436" i="6"/>
  <c r="Z1436" i="6"/>
  <c r="Y1436" i="6"/>
  <c r="X1436" i="6"/>
  <c r="W1436" i="6"/>
  <c r="T1436" i="6"/>
  <c r="U1436" i="6" s="1"/>
  <c r="R1436" i="6"/>
  <c r="S1436" i="6" s="1"/>
  <c r="AC1435" i="6"/>
  <c r="AD1435" i="6" s="1"/>
  <c r="AA1435" i="6"/>
  <c r="Z1435" i="6"/>
  <c r="Y1435" i="6"/>
  <c r="X1435" i="6"/>
  <c r="W1435" i="6"/>
  <c r="T1435" i="6"/>
  <c r="U1435" i="6" s="1"/>
  <c r="R1435" i="6"/>
  <c r="S1435" i="6"/>
  <c r="AC1434" i="6"/>
  <c r="AD1434" i="6" s="1"/>
  <c r="AA1434" i="6"/>
  <c r="Z1434" i="6"/>
  <c r="Y1434" i="6"/>
  <c r="X1434" i="6"/>
  <c r="W1434" i="6"/>
  <c r="T1434" i="6"/>
  <c r="U1434" i="6" s="1"/>
  <c r="R1434" i="6"/>
  <c r="S1434" i="6" s="1"/>
  <c r="AC1433" i="6"/>
  <c r="AD1433" i="6" s="1"/>
  <c r="AA1433" i="6"/>
  <c r="Z1433" i="6"/>
  <c r="Y1433" i="6"/>
  <c r="X1433" i="6"/>
  <c r="W1433" i="6"/>
  <c r="T1433" i="6"/>
  <c r="U1433" i="6" s="1"/>
  <c r="R1433" i="6"/>
  <c r="S1433" i="6"/>
  <c r="AC1432" i="6"/>
  <c r="AD1432" i="6" s="1"/>
  <c r="AA1432" i="6"/>
  <c r="Z1432" i="6"/>
  <c r="Y1432" i="6"/>
  <c r="X1432" i="6"/>
  <c r="W1432" i="6"/>
  <c r="T1432" i="6"/>
  <c r="R1432" i="6"/>
  <c r="S1432" i="6" s="1"/>
  <c r="AC1431" i="6"/>
  <c r="AD1431" i="6" s="1"/>
  <c r="AA1431" i="6"/>
  <c r="Z1431" i="6"/>
  <c r="Y1431" i="6"/>
  <c r="X1431" i="6"/>
  <c r="W1431" i="6"/>
  <c r="T1431" i="6"/>
  <c r="U1431" i="6" s="1"/>
  <c r="R1431" i="6"/>
  <c r="S1431" i="6"/>
  <c r="AC1430" i="6"/>
  <c r="AD1430" i="6" s="1"/>
  <c r="AA1430" i="6"/>
  <c r="Z1430" i="6"/>
  <c r="Y1430" i="6"/>
  <c r="X1430" i="6"/>
  <c r="W1430" i="6"/>
  <c r="T1430" i="6"/>
  <c r="U1430" i="6" s="1"/>
  <c r="R1430" i="6"/>
  <c r="S1430" i="6" s="1"/>
  <c r="AC1429" i="6"/>
  <c r="AD1429" i="6" s="1"/>
  <c r="AA1429" i="6"/>
  <c r="Z1429" i="6"/>
  <c r="Y1429" i="6"/>
  <c r="X1429" i="6"/>
  <c r="W1429" i="6"/>
  <c r="T1429" i="6"/>
  <c r="U1429" i="6" s="1"/>
  <c r="R1429" i="6"/>
  <c r="S1429" i="6"/>
  <c r="AC1428" i="6"/>
  <c r="AD1428" i="6" s="1"/>
  <c r="AA1428" i="6"/>
  <c r="Z1428" i="6"/>
  <c r="Y1428" i="6"/>
  <c r="X1428" i="6"/>
  <c r="W1428" i="6"/>
  <c r="T1428" i="6"/>
  <c r="R1428" i="6"/>
  <c r="S1428" i="6" s="1"/>
  <c r="AC1427" i="6"/>
  <c r="AD1427" i="6" s="1"/>
  <c r="AA1427" i="6"/>
  <c r="Z1427" i="6"/>
  <c r="Y1427" i="6"/>
  <c r="X1427" i="6"/>
  <c r="W1427" i="6"/>
  <c r="T1427" i="6"/>
  <c r="U1427" i="6" s="1"/>
  <c r="R1427" i="6"/>
  <c r="S1427" i="6"/>
  <c r="AC1426" i="6"/>
  <c r="AD1426" i="6" s="1"/>
  <c r="AA1426" i="6"/>
  <c r="Z1426" i="6"/>
  <c r="Y1426" i="6"/>
  <c r="X1426" i="6"/>
  <c r="W1426" i="6"/>
  <c r="T1426" i="6"/>
  <c r="U1426" i="6" s="1"/>
  <c r="R1426" i="6"/>
  <c r="S1426" i="6" s="1"/>
  <c r="AC1425" i="6"/>
  <c r="AD1425" i="6" s="1"/>
  <c r="AA1425" i="6"/>
  <c r="Z1425" i="6"/>
  <c r="Y1425" i="6"/>
  <c r="X1425" i="6"/>
  <c r="W1425" i="6"/>
  <c r="T1425" i="6"/>
  <c r="U1425" i="6" s="1"/>
  <c r="R1425" i="6"/>
  <c r="S1425" i="6"/>
  <c r="AC1424" i="6"/>
  <c r="AD1424" i="6" s="1"/>
  <c r="AA1424" i="6"/>
  <c r="Z1424" i="6"/>
  <c r="Y1424" i="6"/>
  <c r="X1424" i="6"/>
  <c r="W1424" i="6"/>
  <c r="T1424" i="6"/>
  <c r="R1424" i="6"/>
  <c r="S1424" i="6" s="1"/>
  <c r="AC1423" i="6"/>
  <c r="AD1423" i="6" s="1"/>
  <c r="AA1423" i="6"/>
  <c r="Z1423" i="6"/>
  <c r="Y1423" i="6"/>
  <c r="X1423" i="6"/>
  <c r="W1423" i="6"/>
  <c r="T1423" i="6"/>
  <c r="U1423" i="6" s="1"/>
  <c r="R1423" i="6"/>
  <c r="S1423" i="6"/>
  <c r="AC1422" i="6"/>
  <c r="AD1422" i="6" s="1"/>
  <c r="AA1422" i="6"/>
  <c r="Z1422" i="6"/>
  <c r="Y1422" i="6"/>
  <c r="X1422" i="6"/>
  <c r="W1422" i="6"/>
  <c r="T1422" i="6"/>
  <c r="U1422" i="6" s="1"/>
  <c r="R1422" i="6"/>
  <c r="S1422" i="6" s="1"/>
  <c r="AC1421" i="6"/>
  <c r="AD1421" i="6" s="1"/>
  <c r="AA1421" i="6"/>
  <c r="Z1421" i="6"/>
  <c r="Y1421" i="6"/>
  <c r="X1421" i="6"/>
  <c r="W1421" i="6"/>
  <c r="T1421" i="6"/>
  <c r="U1421" i="6" s="1"/>
  <c r="R1421" i="6"/>
  <c r="S1421" i="6"/>
  <c r="AC1420" i="6"/>
  <c r="AD1420" i="6" s="1"/>
  <c r="AA1420" i="6"/>
  <c r="Z1420" i="6"/>
  <c r="Y1420" i="6"/>
  <c r="X1420" i="6"/>
  <c r="W1420" i="6"/>
  <c r="T1420" i="6"/>
  <c r="U1420" i="6" s="1"/>
  <c r="R1420" i="6"/>
  <c r="S1420" i="6" s="1"/>
  <c r="AC1419" i="6"/>
  <c r="AD1419" i="6" s="1"/>
  <c r="AA1419" i="6"/>
  <c r="Z1419" i="6"/>
  <c r="Y1419" i="6"/>
  <c r="X1419" i="6"/>
  <c r="W1419" i="6"/>
  <c r="T1419" i="6"/>
  <c r="U1419" i="6" s="1"/>
  <c r="R1419" i="6"/>
  <c r="S1419" i="6"/>
  <c r="AC1418" i="6"/>
  <c r="AD1418" i="6" s="1"/>
  <c r="AA1418" i="6"/>
  <c r="Z1418" i="6"/>
  <c r="Y1418" i="6"/>
  <c r="X1418" i="6"/>
  <c r="W1418" i="6"/>
  <c r="T1418" i="6"/>
  <c r="U1418" i="6" s="1"/>
  <c r="R1418" i="6"/>
  <c r="S1418" i="6" s="1"/>
  <c r="AC1417" i="6"/>
  <c r="AD1417" i="6" s="1"/>
  <c r="AA1417" i="6"/>
  <c r="Z1417" i="6"/>
  <c r="Y1417" i="6"/>
  <c r="X1417" i="6"/>
  <c r="W1417" i="6"/>
  <c r="T1417" i="6"/>
  <c r="U1417" i="6" s="1"/>
  <c r="R1417" i="6"/>
  <c r="S1417" i="6"/>
  <c r="AC1416" i="6"/>
  <c r="AD1416" i="6" s="1"/>
  <c r="AA1416" i="6"/>
  <c r="Z1416" i="6"/>
  <c r="Y1416" i="6"/>
  <c r="X1416" i="6"/>
  <c r="W1416" i="6"/>
  <c r="T1416" i="6"/>
  <c r="R1416" i="6"/>
  <c r="S1416" i="6" s="1"/>
  <c r="AC1415" i="6"/>
  <c r="AD1415" i="6" s="1"/>
  <c r="AA1415" i="6"/>
  <c r="Z1415" i="6"/>
  <c r="Y1415" i="6"/>
  <c r="X1415" i="6"/>
  <c r="W1415" i="6"/>
  <c r="T1415" i="6"/>
  <c r="U1415" i="6" s="1"/>
  <c r="R1415" i="6"/>
  <c r="S1415" i="6"/>
  <c r="AC1414" i="6"/>
  <c r="AD1414" i="6" s="1"/>
  <c r="AA1414" i="6"/>
  <c r="Z1414" i="6"/>
  <c r="Y1414" i="6"/>
  <c r="X1414" i="6"/>
  <c r="W1414" i="6"/>
  <c r="T1414" i="6"/>
  <c r="U1414" i="6" s="1"/>
  <c r="R1414" i="6"/>
  <c r="S1414" i="6" s="1"/>
  <c r="AC1413" i="6"/>
  <c r="AD1413" i="6" s="1"/>
  <c r="AA1413" i="6"/>
  <c r="Z1413" i="6"/>
  <c r="Y1413" i="6"/>
  <c r="X1413" i="6"/>
  <c r="W1413" i="6"/>
  <c r="T1413" i="6"/>
  <c r="U1413" i="6" s="1"/>
  <c r="R1413" i="6"/>
  <c r="S1413" i="6"/>
  <c r="AC1412" i="6"/>
  <c r="AD1412" i="6" s="1"/>
  <c r="AA1412" i="6"/>
  <c r="Z1412" i="6"/>
  <c r="Y1412" i="6"/>
  <c r="X1412" i="6"/>
  <c r="W1412" i="6"/>
  <c r="T1412" i="6"/>
  <c r="R1412" i="6"/>
  <c r="S1412" i="6" s="1"/>
  <c r="AC1411" i="6"/>
  <c r="AD1411" i="6" s="1"/>
  <c r="AA1411" i="6"/>
  <c r="Z1411" i="6"/>
  <c r="Y1411" i="6"/>
  <c r="X1411" i="6"/>
  <c r="W1411" i="6"/>
  <c r="T1411" i="6"/>
  <c r="U1411" i="6" s="1"/>
  <c r="R1411" i="6"/>
  <c r="S1411" i="6"/>
  <c r="AC1410" i="6"/>
  <c r="AD1410" i="6" s="1"/>
  <c r="AA1410" i="6"/>
  <c r="Z1410" i="6"/>
  <c r="Y1410" i="6"/>
  <c r="X1410" i="6"/>
  <c r="W1410" i="6"/>
  <c r="T1410" i="6"/>
  <c r="U1410" i="6" s="1"/>
  <c r="R1410" i="6"/>
  <c r="S1410" i="6" s="1"/>
  <c r="AC1409" i="6"/>
  <c r="AD1409" i="6" s="1"/>
  <c r="AA1409" i="6"/>
  <c r="Z1409" i="6"/>
  <c r="Y1409" i="6"/>
  <c r="X1409" i="6"/>
  <c r="W1409" i="6"/>
  <c r="T1409" i="6"/>
  <c r="U1409" i="6" s="1"/>
  <c r="R1409" i="6"/>
  <c r="S1409" i="6"/>
  <c r="AC1408" i="6"/>
  <c r="AD1408" i="6" s="1"/>
  <c r="AA1408" i="6"/>
  <c r="Z1408" i="6"/>
  <c r="Y1408" i="6"/>
  <c r="X1408" i="6"/>
  <c r="W1408" i="6"/>
  <c r="T1408" i="6"/>
  <c r="R1408" i="6"/>
  <c r="S1408" i="6" s="1"/>
  <c r="AC1407" i="6"/>
  <c r="AD1407" i="6" s="1"/>
  <c r="AA1407" i="6"/>
  <c r="Z1407" i="6"/>
  <c r="Y1407" i="6"/>
  <c r="X1407" i="6"/>
  <c r="W1407" i="6"/>
  <c r="T1407" i="6"/>
  <c r="U1407" i="6" s="1"/>
  <c r="R1407" i="6"/>
  <c r="S1407" i="6"/>
  <c r="AC1406" i="6"/>
  <c r="AD1406" i="6" s="1"/>
  <c r="AA1406" i="6"/>
  <c r="Z1406" i="6"/>
  <c r="Y1406" i="6"/>
  <c r="X1406" i="6"/>
  <c r="W1406" i="6"/>
  <c r="T1406" i="6"/>
  <c r="U1406" i="6" s="1"/>
  <c r="R1406" i="6"/>
  <c r="S1406" i="6" s="1"/>
  <c r="AC1405" i="6"/>
  <c r="AD1405" i="6" s="1"/>
  <c r="AA1405" i="6"/>
  <c r="Z1405" i="6"/>
  <c r="Y1405" i="6"/>
  <c r="X1405" i="6"/>
  <c r="W1405" i="6"/>
  <c r="T1405" i="6"/>
  <c r="U1405" i="6" s="1"/>
  <c r="R1405" i="6"/>
  <c r="S1405" i="6"/>
  <c r="AC1404" i="6"/>
  <c r="AD1404" i="6" s="1"/>
  <c r="AA1404" i="6"/>
  <c r="Z1404" i="6"/>
  <c r="Y1404" i="6"/>
  <c r="X1404" i="6"/>
  <c r="W1404" i="6"/>
  <c r="T1404" i="6"/>
  <c r="U1404" i="6" s="1"/>
  <c r="R1404" i="6"/>
  <c r="S1404" i="6" s="1"/>
  <c r="AC1403" i="6"/>
  <c r="AD1403" i="6" s="1"/>
  <c r="AA1403" i="6"/>
  <c r="Z1403" i="6"/>
  <c r="Y1403" i="6"/>
  <c r="X1403" i="6"/>
  <c r="W1403" i="6"/>
  <c r="T1403" i="6"/>
  <c r="U1403" i="6" s="1"/>
  <c r="R1403" i="6"/>
  <c r="S1403" i="6"/>
  <c r="AC1402" i="6"/>
  <c r="AD1402" i="6" s="1"/>
  <c r="AA1402" i="6"/>
  <c r="Z1402" i="6"/>
  <c r="Y1402" i="6"/>
  <c r="X1402" i="6"/>
  <c r="W1402" i="6"/>
  <c r="T1402" i="6"/>
  <c r="U1402" i="6" s="1"/>
  <c r="R1402" i="6"/>
  <c r="S1402" i="6" s="1"/>
  <c r="AC1401" i="6"/>
  <c r="AD1401" i="6" s="1"/>
  <c r="AA1401" i="6"/>
  <c r="Z1401" i="6"/>
  <c r="Y1401" i="6"/>
  <c r="X1401" i="6"/>
  <c r="W1401" i="6"/>
  <c r="T1401" i="6"/>
  <c r="U1401" i="6" s="1"/>
  <c r="R1401" i="6"/>
  <c r="S1401" i="6"/>
  <c r="AC1400" i="6"/>
  <c r="AD1400" i="6" s="1"/>
  <c r="AA1400" i="6"/>
  <c r="Z1400" i="6"/>
  <c r="Y1400" i="6"/>
  <c r="X1400" i="6"/>
  <c r="W1400" i="6"/>
  <c r="T1400" i="6"/>
  <c r="R1400" i="6"/>
  <c r="S1400" i="6" s="1"/>
  <c r="AC1399" i="6"/>
  <c r="AD1399" i="6" s="1"/>
  <c r="AA1399" i="6"/>
  <c r="Z1399" i="6"/>
  <c r="Y1399" i="6"/>
  <c r="X1399" i="6"/>
  <c r="W1399" i="6"/>
  <c r="T1399" i="6"/>
  <c r="U1399" i="6" s="1"/>
  <c r="R1399" i="6"/>
  <c r="S1399" i="6"/>
  <c r="AC1398" i="6"/>
  <c r="AD1398" i="6" s="1"/>
  <c r="AA1398" i="6"/>
  <c r="Z1398" i="6"/>
  <c r="Y1398" i="6"/>
  <c r="X1398" i="6"/>
  <c r="W1398" i="6"/>
  <c r="T1398" i="6"/>
  <c r="U1398" i="6" s="1"/>
  <c r="R1398" i="6"/>
  <c r="S1398" i="6" s="1"/>
  <c r="AC1397" i="6"/>
  <c r="AD1397" i="6" s="1"/>
  <c r="AA1397" i="6"/>
  <c r="Z1397" i="6"/>
  <c r="Y1397" i="6"/>
  <c r="X1397" i="6"/>
  <c r="W1397" i="6"/>
  <c r="T1397" i="6"/>
  <c r="U1397" i="6" s="1"/>
  <c r="R1397" i="6"/>
  <c r="S1397" i="6"/>
  <c r="AC1396" i="6"/>
  <c r="AD1396" i="6" s="1"/>
  <c r="AA1396" i="6"/>
  <c r="Z1396" i="6"/>
  <c r="Y1396" i="6"/>
  <c r="X1396" i="6"/>
  <c r="W1396" i="6"/>
  <c r="T1396" i="6"/>
  <c r="R1396" i="6"/>
  <c r="S1396" i="6" s="1"/>
  <c r="AC1395" i="6"/>
  <c r="AD1395" i="6" s="1"/>
  <c r="AA1395" i="6"/>
  <c r="Z1395" i="6"/>
  <c r="Y1395" i="6"/>
  <c r="X1395" i="6"/>
  <c r="W1395" i="6"/>
  <c r="T1395" i="6"/>
  <c r="U1395" i="6" s="1"/>
  <c r="R1395" i="6"/>
  <c r="S1395" i="6"/>
  <c r="AC1394" i="6"/>
  <c r="AD1394" i="6" s="1"/>
  <c r="AA1394" i="6"/>
  <c r="Z1394" i="6"/>
  <c r="Y1394" i="6"/>
  <c r="X1394" i="6"/>
  <c r="W1394" i="6"/>
  <c r="T1394" i="6"/>
  <c r="U1394" i="6" s="1"/>
  <c r="R1394" i="6"/>
  <c r="S1394" i="6" s="1"/>
  <c r="AC1393" i="6"/>
  <c r="AD1393" i="6" s="1"/>
  <c r="AA1393" i="6"/>
  <c r="Z1393" i="6"/>
  <c r="Y1393" i="6"/>
  <c r="X1393" i="6"/>
  <c r="W1393" i="6"/>
  <c r="T1393" i="6"/>
  <c r="U1393" i="6" s="1"/>
  <c r="R1393" i="6"/>
  <c r="S1393" i="6"/>
  <c r="AC1392" i="6"/>
  <c r="AD1392" i="6" s="1"/>
  <c r="AA1392" i="6"/>
  <c r="Z1392" i="6"/>
  <c r="Y1392" i="6"/>
  <c r="X1392" i="6"/>
  <c r="W1392" i="6"/>
  <c r="T1392" i="6"/>
  <c r="R1392" i="6"/>
  <c r="S1392" i="6" s="1"/>
  <c r="AC1391" i="6"/>
  <c r="AD1391" i="6" s="1"/>
  <c r="AA1391" i="6"/>
  <c r="Z1391" i="6"/>
  <c r="Y1391" i="6"/>
  <c r="X1391" i="6"/>
  <c r="W1391" i="6"/>
  <c r="T1391" i="6"/>
  <c r="U1391" i="6" s="1"/>
  <c r="R1391" i="6"/>
  <c r="S1391" i="6"/>
  <c r="AC1390" i="6"/>
  <c r="AD1390" i="6" s="1"/>
  <c r="AA1390" i="6"/>
  <c r="Z1390" i="6"/>
  <c r="Y1390" i="6"/>
  <c r="X1390" i="6"/>
  <c r="W1390" i="6"/>
  <c r="T1390" i="6"/>
  <c r="U1390" i="6" s="1"/>
  <c r="R1390" i="6"/>
  <c r="S1390" i="6" s="1"/>
  <c r="AC1389" i="6"/>
  <c r="AD1389" i="6" s="1"/>
  <c r="AA1389" i="6"/>
  <c r="Z1389" i="6"/>
  <c r="Y1389" i="6"/>
  <c r="X1389" i="6"/>
  <c r="W1389" i="6"/>
  <c r="T1389" i="6"/>
  <c r="U1389" i="6" s="1"/>
  <c r="R1389" i="6"/>
  <c r="S1389" i="6"/>
  <c r="AC1388" i="6"/>
  <c r="AD1388" i="6" s="1"/>
  <c r="AA1388" i="6"/>
  <c r="Z1388" i="6"/>
  <c r="Y1388" i="6"/>
  <c r="X1388" i="6"/>
  <c r="W1388" i="6"/>
  <c r="T1388" i="6"/>
  <c r="U1388" i="6" s="1"/>
  <c r="R1388" i="6"/>
  <c r="S1388" i="6" s="1"/>
  <c r="AC1387" i="6"/>
  <c r="AD1387" i="6" s="1"/>
  <c r="AA1387" i="6"/>
  <c r="Z1387" i="6"/>
  <c r="Y1387" i="6"/>
  <c r="X1387" i="6"/>
  <c r="W1387" i="6"/>
  <c r="T1387" i="6"/>
  <c r="U1387" i="6" s="1"/>
  <c r="R1387" i="6"/>
  <c r="S1387" i="6"/>
  <c r="AC1386" i="6"/>
  <c r="AD1386" i="6" s="1"/>
  <c r="AA1386" i="6"/>
  <c r="Z1386" i="6"/>
  <c r="Y1386" i="6"/>
  <c r="X1386" i="6"/>
  <c r="W1386" i="6"/>
  <c r="T1386" i="6"/>
  <c r="U1386" i="6" s="1"/>
  <c r="R1386" i="6"/>
  <c r="S1386" i="6" s="1"/>
  <c r="AC1385" i="6"/>
  <c r="AD1385" i="6" s="1"/>
  <c r="AA1385" i="6"/>
  <c r="Z1385" i="6"/>
  <c r="Y1385" i="6"/>
  <c r="X1385" i="6"/>
  <c r="W1385" i="6"/>
  <c r="T1385" i="6"/>
  <c r="U1385" i="6" s="1"/>
  <c r="R1385" i="6"/>
  <c r="S1385" i="6"/>
  <c r="AC1384" i="6"/>
  <c r="AD1384" i="6" s="1"/>
  <c r="AA1384" i="6"/>
  <c r="Z1384" i="6"/>
  <c r="Y1384" i="6"/>
  <c r="X1384" i="6"/>
  <c r="W1384" i="6"/>
  <c r="T1384" i="6"/>
  <c r="R1384" i="6"/>
  <c r="S1384" i="6" s="1"/>
  <c r="AC1383" i="6"/>
  <c r="AD1383" i="6" s="1"/>
  <c r="AA1383" i="6"/>
  <c r="Z1383" i="6"/>
  <c r="Y1383" i="6"/>
  <c r="X1383" i="6"/>
  <c r="W1383" i="6"/>
  <c r="T1383" i="6"/>
  <c r="U1383" i="6" s="1"/>
  <c r="R1383" i="6"/>
  <c r="S1383" i="6"/>
  <c r="AC1382" i="6"/>
  <c r="AD1382" i="6" s="1"/>
  <c r="AA1382" i="6"/>
  <c r="Z1382" i="6"/>
  <c r="Y1382" i="6"/>
  <c r="X1382" i="6"/>
  <c r="W1382" i="6"/>
  <c r="T1382" i="6"/>
  <c r="U1382" i="6" s="1"/>
  <c r="R1382" i="6"/>
  <c r="S1382" i="6"/>
  <c r="AC1381" i="6"/>
  <c r="AD1381" i="6" s="1"/>
  <c r="AA1381" i="6"/>
  <c r="Z1381" i="6"/>
  <c r="Y1381" i="6"/>
  <c r="X1381" i="6"/>
  <c r="W1381" i="6"/>
  <c r="T1381" i="6"/>
  <c r="U1381" i="6" s="1"/>
  <c r="R1381" i="6"/>
  <c r="S1381" i="6"/>
  <c r="AC1380" i="6"/>
  <c r="AD1380" i="6" s="1"/>
  <c r="AA1380" i="6"/>
  <c r="Z1380" i="6"/>
  <c r="Y1380" i="6"/>
  <c r="X1380" i="6"/>
  <c r="W1380" i="6"/>
  <c r="T1380" i="6"/>
  <c r="U1380" i="6" s="1"/>
  <c r="R1380" i="6"/>
  <c r="S1380" i="6"/>
  <c r="AC1379" i="6"/>
  <c r="AD1379" i="6" s="1"/>
  <c r="AA1379" i="6"/>
  <c r="Z1379" i="6"/>
  <c r="Y1379" i="6"/>
  <c r="X1379" i="6"/>
  <c r="W1379" i="6"/>
  <c r="T1379" i="6"/>
  <c r="U1379" i="6" s="1"/>
  <c r="R1379" i="6"/>
  <c r="S1379" i="6"/>
  <c r="AC1378" i="6"/>
  <c r="AD1378" i="6" s="1"/>
  <c r="AA1378" i="6"/>
  <c r="Z1378" i="6"/>
  <c r="Y1378" i="6"/>
  <c r="X1378" i="6"/>
  <c r="W1378" i="6"/>
  <c r="T1378" i="6"/>
  <c r="U1378" i="6" s="1"/>
  <c r="R1378" i="6"/>
  <c r="S1378" i="6"/>
  <c r="AC1377" i="6"/>
  <c r="AD1377" i="6" s="1"/>
  <c r="AB1377" i="6"/>
  <c r="AA1377" i="6"/>
  <c r="Z1377" i="6"/>
  <c r="Y1377" i="6"/>
  <c r="X1377" i="6"/>
  <c r="W1377" i="6"/>
  <c r="T1377" i="6"/>
  <c r="U1377" i="6" s="1"/>
  <c r="R1377" i="6"/>
  <c r="S1377" i="6"/>
  <c r="AC1376" i="6"/>
  <c r="AD1376" i="6" s="1"/>
  <c r="AB1376" i="6"/>
  <c r="AA1376" i="6"/>
  <c r="Z1376" i="6"/>
  <c r="Y1376" i="6"/>
  <c r="X1376" i="6"/>
  <c r="W1376" i="6"/>
  <c r="T1376" i="6"/>
  <c r="R1376" i="6"/>
  <c r="S1376" i="6"/>
  <c r="AC1375" i="6"/>
  <c r="AD1375" i="6" s="1"/>
  <c r="AB1375" i="6"/>
  <c r="AA1375" i="6"/>
  <c r="Z1375" i="6"/>
  <c r="Y1375" i="6"/>
  <c r="X1375" i="6"/>
  <c r="W1375" i="6"/>
  <c r="T1375" i="6"/>
  <c r="U1375" i="6" s="1"/>
  <c r="R1375" i="6"/>
  <c r="S1375" i="6"/>
  <c r="AC1374" i="6"/>
  <c r="AD1374" i="6" s="1"/>
  <c r="AB1374" i="6"/>
  <c r="AA1374" i="6"/>
  <c r="Z1374" i="6"/>
  <c r="Y1374" i="6"/>
  <c r="X1374" i="6"/>
  <c r="W1374" i="6"/>
  <c r="T1374" i="6"/>
  <c r="R1374" i="6"/>
  <c r="S1374" i="6"/>
  <c r="AC1373" i="6"/>
  <c r="AD1373" i="6" s="1"/>
  <c r="AB1373" i="6"/>
  <c r="AA1373" i="6"/>
  <c r="Z1373" i="6"/>
  <c r="Y1373" i="6"/>
  <c r="X1373" i="6"/>
  <c r="W1373" i="6"/>
  <c r="T1373" i="6"/>
  <c r="U1373" i="6" s="1"/>
  <c r="R1373" i="6"/>
  <c r="S1373" i="6"/>
  <c r="AC1372" i="6"/>
  <c r="AD1372" i="6" s="1"/>
  <c r="AB1372" i="6"/>
  <c r="AA1372" i="6"/>
  <c r="Z1372" i="6"/>
  <c r="Y1372" i="6"/>
  <c r="X1372" i="6"/>
  <c r="W1372" i="6"/>
  <c r="T1372" i="6"/>
  <c r="U1372" i="6" s="1"/>
  <c r="R1372" i="6"/>
  <c r="S1372" i="6"/>
  <c r="AC1371" i="6"/>
  <c r="AD1371" i="6" s="1"/>
  <c r="AB1371" i="6"/>
  <c r="AA1371" i="6"/>
  <c r="Z1371" i="6"/>
  <c r="Y1371" i="6"/>
  <c r="X1371" i="6"/>
  <c r="W1371" i="6"/>
  <c r="T1371" i="6"/>
  <c r="U1371" i="6" s="1"/>
  <c r="R1371" i="6"/>
  <c r="S1371" i="6"/>
  <c r="AC1370" i="6"/>
  <c r="AD1370" i="6" s="1"/>
  <c r="AB1370" i="6"/>
  <c r="AA1370" i="6"/>
  <c r="Z1370" i="6"/>
  <c r="Y1370" i="6"/>
  <c r="X1370" i="6"/>
  <c r="W1370" i="6"/>
  <c r="T1370" i="6"/>
  <c r="R1370" i="6"/>
  <c r="S1370" i="6"/>
  <c r="AC1369" i="6"/>
  <c r="AD1369" i="6" s="1"/>
  <c r="AB1369" i="6"/>
  <c r="AA1369" i="6"/>
  <c r="Z1369" i="6"/>
  <c r="Y1369" i="6"/>
  <c r="X1369" i="6"/>
  <c r="W1369" i="6"/>
  <c r="T1369" i="6"/>
  <c r="U1369" i="6" s="1"/>
  <c r="R1369" i="6"/>
  <c r="S1369" i="6"/>
  <c r="AC1368" i="6"/>
  <c r="AD1368" i="6" s="1"/>
  <c r="AB1368" i="6"/>
  <c r="AA1368" i="6"/>
  <c r="Z1368" i="6"/>
  <c r="Y1368" i="6"/>
  <c r="X1368" i="6"/>
  <c r="W1368" i="6"/>
  <c r="T1368" i="6"/>
  <c r="R1368" i="6"/>
  <c r="S1368" i="6"/>
  <c r="AC1367" i="6"/>
  <c r="AD1367" i="6" s="1"/>
  <c r="AB1367" i="6"/>
  <c r="AA1367" i="6"/>
  <c r="Z1367" i="6"/>
  <c r="Y1367" i="6"/>
  <c r="X1367" i="6"/>
  <c r="W1367" i="6"/>
  <c r="T1367" i="6"/>
  <c r="U1367" i="6" s="1"/>
  <c r="R1367" i="6"/>
  <c r="S1367" i="6"/>
  <c r="AC1366" i="6"/>
  <c r="AD1366" i="6" s="1"/>
  <c r="AB1366" i="6"/>
  <c r="AA1366" i="6"/>
  <c r="Z1366" i="6"/>
  <c r="Y1366" i="6"/>
  <c r="X1366" i="6"/>
  <c r="W1366" i="6"/>
  <c r="T1366" i="6"/>
  <c r="R1366" i="6"/>
  <c r="S1366" i="6"/>
  <c r="AC1365" i="6"/>
  <c r="AD1365" i="6" s="1"/>
  <c r="AB1365" i="6"/>
  <c r="AA1365" i="6"/>
  <c r="Z1365" i="6"/>
  <c r="Y1365" i="6"/>
  <c r="X1365" i="6"/>
  <c r="W1365" i="6"/>
  <c r="T1365" i="6"/>
  <c r="U1365" i="6" s="1"/>
  <c r="R1365" i="6"/>
  <c r="S1365" i="6"/>
  <c r="AC1364" i="6"/>
  <c r="AD1364" i="6" s="1"/>
  <c r="AB1364" i="6"/>
  <c r="AA1364" i="6"/>
  <c r="Z1364" i="6"/>
  <c r="Y1364" i="6"/>
  <c r="X1364" i="6"/>
  <c r="W1364" i="6"/>
  <c r="T1364" i="6"/>
  <c r="R1364" i="6"/>
  <c r="S1364" i="6"/>
  <c r="AC1363" i="6"/>
  <c r="AD1363" i="6" s="1"/>
  <c r="AB1363" i="6"/>
  <c r="AA1363" i="6"/>
  <c r="Z1363" i="6"/>
  <c r="Y1363" i="6"/>
  <c r="X1363" i="6"/>
  <c r="W1363" i="6"/>
  <c r="T1363" i="6"/>
  <c r="U1363" i="6" s="1"/>
  <c r="R1363" i="6"/>
  <c r="S1363" i="6"/>
  <c r="AC1362" i="6"/>
  <c r="AD1362" i="6" s="1"/>
  <c r="AB1362" i="6"/>
  <c r="AA1362" i="6"/>
  <c r="Z1362" i="6"/>
  <c r="Y1362" i="6"/>
  <c r="X1362" i="6"/>
  <c r="W1362" i="6"/>
  <c r="T1362" i="6"/>
  <c r="U1362" i="6" s="1"/>
  <c r="R1362" i="6"/>
  <c r="S1362" i="6"/>
  <c r="AC1361" i="6"/>
  <c r="AD1361" i="6" s="1"/>
  <c r="AB1361" i="6"/>
  <c r="AA1361" i="6"/>
  <c r="Z1361" i="6"/>
  <c r="Y1361" i="6"/>
  <c r="X1361" i="6"/>
  <c r="W1361" i="6"/>
  <c r="T1361" i="6"/>
  <c r="U1361" i="6" s="1"/>
  <c r="R1361" i="6"/>
  <c r="S1361" i="6"/>
  <c r="AC1360" i="6"/>
  <c r="AD1360" i="6" s="1"/>
  <c r="AB1360" i="6"/>
  <c r="AA1360" i="6"/>
  <c r="Z1360" i="6"/>
  <c r="Y1360" i="6"/>
  <c r="X1360" i="6"/>
  <c r="W1360" i="6"/>
  <c r="T1360" i="6"/>
  <c r="R1360" i="6"/>
  <c r="S1360" i="6"/>
  <c r="AC1359" i="6"/>
  <c r="AD1359" i="6" s="1"/>
  <c r="AB1359" i="6"/>
  <c r="AA1359" i="6"/>
  <c r="Z1359" i="6"/>
  <c r="Y1359" i="6"/>
  <c r="X1359" i="6"/>
  <c r="W1359" i="6"/>
  <c r="T1359" i="6"/>
  <c r="U1359" i="6" s="1"/>
  <c r="R1359" i="6"/>
  <c r="S1359" i="6"/>
  <c r="AC1358" i="6"/>
  <c r="AD1358" i="6" s="1"/>
  <c r="AB1358" i="6"/>
  <c r="AA1358" i="6"/>
  <c r="Z1358" i="6"/>
  <c r="Y1358" i="6"/>
  <c r="X1358" i="6"/>
  <c r="W1358" i="6"/>
  <c r="T1358" i="6"/>
  <c r="R1358" i="6"/>
  <c r="S1358" i="6"/>
  <c r="AC1357" i="6"/>
  <c r="AD1357" i="6" s="1"/>
  <c r="AB1357" i="6"/>
  <c r="AA1357" i="6"/>
  <c r="Z1357" i="6"/>
  <c r="Y1357" i="6"/>
  <c r="X1357" i="6"/>
  <c r="W1357" i="6"/>
  <c r="T1357" i="6"/>
  <c r="U1357" i="6" s="1"/>
  <c r="R1357" i="6"/>
  <c r="S1357" i="6"/>
  <c r="AC1356" i="6"/>
  <c r="AD1356" i="6" s="1"/>
  <c r="AB1356" i="6"/>
  <c r="AA1356" i="6"/>
  <c r="Z1356" i="6"/>
  <c r="Y1356" i="6"/>
  <c r="X1356" i="6"/>
  <c r="W1356" i="6"/>
  <c r="T1356" i="6"/>
  <c r="U1356" i="6" s="1"/>
  <c r="R1356" i="6"/>
  <c r="S1356" i="6"/>
  <c r="AC1355" i="6"/>
  <c r="AD1355" i="6" s="1"/>
  <c r="AB1355" i="6"/>
  <c r="AA1355" i="6"/>
  <c r="Z1355" i="6"/>
  <c r="Y1355" i="6"/>
  <c r="X1355" i="6"/>
  <c r="W1355" i="6"/>
  <c r="T1355" i="6"/>
  <c r="U1355" i="6" s="1"/>
  <c r="R1355" i="6"/>
  <c r="S1355" i="6"/>
  <c r="AC1354" i="6"/>
  <c r="AD1354" i="6" s="1"/>
  <c r="AB1354" i="6"/>
  <c r="AA1354" i="6"/>
  <c r="Z1354" i="6"/>
  <c r="Y1354" i="6"/>
  <c r="X1354" i="6"/>
  <c r="W1354" i="6"/>
  <c r="T1354" i="6"/>
  <c r="R1354" i="6"/>
  <c r="S1354" i="6"/>
  <c r="AC1353" i="6"/>
  <c r="AD1353" i="6" s="1"/>
  <c r="AB1353" i="6"/>
  <c r="AA1353" i="6"/>
  <c r="Z1353" i="6"/>
  <c r="Y1353" i="6"/>
  <c r="X1353" i="6"/>
  <c r="W1353" i="6"/>
  <c r="T1353" i="6"/>
  <c r="U1353" i="6" s="1"/>
  <c r="R1353" i="6"/>
  <c r="S1353" i="6"/>
  <c r="AC1352" i="6"/>
  <c r="AD1352" i="6" s="1"/>
  <c r="AB1352" i="6"/>
  <c r="AA1352" i="6"/>
  <c r="Z1352" i="6"/>
  <c r="Y1352" i="6"/>
  <c r="X1352" i="6"/>
  <c r="W1352" i="6"/>
  <c r="T1352" i="6"/>
  <c r="R1352" i="6"/>
  <c r="S1352" i="6" s="1"/>
  <c r="AC1351" i="6"/>
  <c r="AD1351" i="6" s="1"/>
  <c r="AB1351" i="6"/>
  <c r="AA1351" i="6"/>
  <c r="Z1351" i="6"/>
  <c r="Y1351" i="6"/>
  <c r="X1351" i="6"/>
  <c r="W1351" i="6"/>
  <c r="T1351" i="6"/>
  <c r="U1351" i="6" s="1"/>
  <c r="R1351" i="6"/>
  <c r="S1351" i="6"/>
  <c r="AC1350" i="6"/>
  <c r="AD1350" i="6" s="1"/>
  <c r="AB1350" i="6"/>
  <c r="AA1350" i="6"/>
  <c r="Z1350" i="6"/>
  <c r="Y1350" i="6"/>
  <c r="X1350" i="6"/>
  <c r="W1350" i="6"/>
  <c r="T1350" i="6"/>
  <c r="U1350" i="6" s="1"/>
  <c r="R1350" i="6"/>
  <c r="S1350" i="6" s="1"/>
  <c r="AC1349" i="6"/>
  <c r="AD1349" i="6" s="1"/>
  <c r="AB1349" i="6"/>
  <c r="AA1349" i="6"/>
  <c r="Z1349" i="6"/>
  <c r="Y1349" i="6"/>
  <c r="X1349" i="6"/>
  <c r="W1349" i="6"/>
  <c r="T1349" i="6"/>
  <c r="U1349" i="6" s="1"/>
  <c r="R1349" i="6"/>
  <c r="S1349" i="6"/>
  <c r="AC1348" i="6"/>
  <c r="AD1348" i="6" s="1"/>
  <c r="AB1348" i="6"/>
  <c r="AA1348" i="6"/>
  <c r="Z1348" i="6"/>
  <c r="Y1348" i="6"/>
  <c r="X1348" i="6"/>
  <c r="W1348" i="6"/>
  <c r="T1348" i="6"/>
  <c r="U1348" i="6" s="1"/>
  <c r="R1348" i="6"/>
  <c r="S1348" i="6" s="1"/>
  <c r="AC1347" i="6"/>
  <c r="AD1347" i="6" s="1"/>
  <c r="AB1347" i="6"/>
  <c r="AA1347" i="6"/>
  <c r="Z1347" i="6"/>
  <c r="Y1347" i="6"/>
  <c r="X1347" i="6"/>
  <c r="W1347" i="6"/>
  <c r="T1347" i="6"/>
  <c r="U1347" i="6" s="1"/>
  <c r="R1347" i="6"/>
  <c r="S1347" i="6"/>
  <c r="AC1346" i="6"/>
  <c r="AD1346" i="6" s="1"/>
  <c r="AB1346" i="6"/>
  <c r="AA1346" i="6"/>
  <c r="Z1346" i="6"/>
  <c r="Y1346" i="6"/>
  <c r="X1346" i="6"/>
  <c r="W1346" i="6"/>
  <c r="T1346" i="6"/>
  <c r="U1346" i="6" s="1"/>
  <c r="R1346" i="6"/>
  <c r="S1346" i="6" s="1"/>
  <c r="AC1345" i="6"/>
  <c r="AD1345" i="6" s="1"/>
  <c r="AA1345" i="6"/>
  <c r="Z1345" i="6"/>
  <c r="Y1345" i="6"/>
  <c r="X1345" i="6"/>
  <c r="W1345" i="6"/>
  <c r="T1345" i="6"/>
  <c r="U1345" i="6" s="1"/>
  <c r="R1345" i="6"/>
  <c r="S1345" i="6"/>
  <c r="AC1344" i="6"/>
  <c r="AD1344" i="6" s="1"/>
  <c r="AA1344" i="6"/>
  <c r="Z1344" i="6"/>
  <c r="Y1344" i="6"/>
  <c r="X1344" i="6"/>
  <c r="W1344" i="6"/>
  <c r="T1344" i="6"/>
  <c r="U1344" i="6" s="1"/>
  <c r="R1344" i="6"/>
  <c r="S1344" i="6" s="1"/>
  <c r="AC1343" i="6"/>
  <c r="AD1343" i="6" s="1"/>
  <c r="AA1343" i="6"/>
  <c r="Z1343" i="6"/>
  <c r="Y1343" i="6"/>
  <c r="X1343" i="6"/>
  <c r="W1343" i="6"/>
  <c r="T1343" i="6"/>
  <c r="U1343" i="6" s="1"/>
  <c r="R1343" i="6"/>
  <c r="S1343" i="6"/>
  <c r="AC1342" i="6"/>
  <c r="AD1342" i="6" s="1"/>
  <c r="AA1342" i="6"/>
  <c r="Z1342" i="6"/>
  <c r="Y1342" i="6"/>
  <c r="X1342" i="6"/>
  <c r="W1342" i="6"/>
  <c r="T1342" i="6"/>
  <c r="U1342" i="6" s="1"/>
  <c r="R1342" i="6"/>
  <c r="S1342" i="6"/>
  <c r="AC1341" i="6"/>
  <c r="AD1341" i="6" s="1"/>
  <c r="AA1341" i="6"/>
  <c r="Z1341" i="6"/>
  <c r="Y1341" i="6"/>
  <c r="X1341" i="6"/>
  <c r="W1341" i="6"/>
  <c r="T1341" i="6"/>
  <c r="U1341" i="6" s="1"/>
  <c r="R1341" i="6"/>
  <c r="S1341" i="6"/>
  <c r="AC1340" i="6"/>
  <c r="AD1340" i="6" s="1"/>
  <c r="AA1340" i="6"/>
  <c r="Z1340" i="6"/>
  <c r="Y1340" i="6"/>
  <c r="X1340" i="6"/>
  <c r="W1340" i="6"/>
  <c r="T1340" i="6"/>
  <c r="U1340" i="6" s="1"/>
  <c r="R1340" i="6"/>
  <c r="S1340" i="6"/>
  <c r="AC1339" i="6"/>
  <c r="AD1339" i="6" s="1"/>
  <c r="AA1339" i="6"/>
  <c r="Z1339" i="6"/>
  <c r="Y1339" i="6"/>
  <c r="X1339" i="6"/>
  <c r="W1339" i="6"/>
  <c r="T1339" i="6"/>
  <c r="U1339" i="6" s="1"/>
  <c r="R1339" i="6"/>
  <c r="S1339" i="6"/>
  <c r="AC1338" i="6"/>
  <c r="AD1338" i="6" s="1"/>
  <c r="AA1338" i="6"/>
  <c r="Z1338" i="6"/>
  <c r="Y1338" i="6"/>
  <c r="X1338" i="6"/>
  <c r="W1338" i="6"/>
  <c r="T1338" i="6"/>
  <c r="U1338" i="6" s="1"/>
  <c r="R1338" i="6"/>
  <c r="S1338" i="6"/>
  <c r="AC1337" i="6"/>
  <c r="AD1337" i="6" s="1"/>
  <c r="AA1337" i="6"/>
  <c r="Z1337" i="6"/>
  <c r="Y1337" i="6"/>
  <c r="X1337" i="6"/>
  <c r="W1337" i="6"/>
  <c r="T1337" i="6"/>
  <c r="U1337" i="6" s="1"/>
  <c r="R1337" i="6"/>
  <c r="S1337" i="6"/>
  <c r="AC1336" i="6"/>
  <c r="AD1336" i="6" s="1"/>
  <c r="AA1336" i="6"/>
  <c r="Z1336" i="6"/>
  <c r="Y1336" i="6"/>
  <c r="X1336" i="6"/>
  <c r="W1336" i="6"/>
  <c r="T1336" i="6"/>
  <c r="U1336" i="6" s="1"/>
  <c r="R1336" i="6"/>
  <c r="S1336" i="6"/>
  <c r="AC1335" i="6"/>
  <c r="AD1335" i="6" s="1"/>
  <c r="AA1335" i="6"/>
  <c r="Z1335" i="6"/>
  <c r="Y1335" i="6"/>
  <c r="X1335" i="6"/>
  <c r="W1335" i="6"/>
  <c r="T1335" i="6"/>
  <c r="U1335" i="6" s="1"/>
  <c r="R1335" i="6"/>
  <c r="S1335" i="6"/>
  <c r="AC1334" i="6"/>
  <c r="AD1334" i="6" s="1"/>
  <c r="AA1334" i="6"/>
  <c r="Z1334" i="6"/>
  <c r="Y1334" i="6"/>
  <c r="X1334" i="6"/>
  <c r="W1334" i="6"/>
  <c r="T1334" i="6"/>
  <c r="U1334" i="6" s="1"/>
  <c r="R1334" i="6"/>
  <c r="S1334" i="6"/>
  <c r="AC1333" i="6"/>
  <c r="AD1333" i="6" s="1"/>
  <c r="AA1333" i="6"/>
  <c r="Z1333" i="6"/>
  <c r="Y1333" i="6"/>
  <c r="X1333" i="6"/>
  <c r="W1333" i="6"/>
  <c r="T1333" i="6"/>
  <c r="U1333" i="6" s="1"/>
  <c r="R1333" i="6"/>
  <c r="S1333" i="6"/>
  <c r="AC1332" i="6"/>
  <c r="AD1332" i="6" s="1"/>
  <c r="AA1332" i="6"/>
  <c r="Z1332" i="6"/>
  <c r="Y1332" i="6"/>
  <c r="X1332" i="6"/>
  <c r="W1332" i="6"/>
  <c r="T1332" i="6"/>
  <c r="R1332" i="6"/>
  <c r="S1332" i="6"/>
  <c r="AC1331" i="6"/>
  <c r="AD1331" i="6" s="1"/>
  <c r="AB1331" i="6"/>
  <c r="AA1331" i="6"/>
  <c r="Z1331" i="6"/>
  <c r="Y1331" i="6"/>
  <c r="X1331" i="6"/>
  <c r="W1331" i="6"/>
  <c r="T1331" i="6"/>
  <c r="U1331" i="6" s="1"/>
  <c r="R1331" i="6"/>
  <c r="S1331" i="6"/>
  <c r="AC1330" i="6"/>
  <c r="AD1330" i="6" s="1"/>
  <c r="AA1330" i="6"/>
  <c r="Z1330" i="6"/>
  <c r="Y1330" i="6"/>
  <c r="X1330" i="6"/>
  <c r="W1330" i="6"/>
  <c r="T1330" i="6"/>
  <c r="U1330" i="6" s="1"/>
  <c r="R1330" i="6"/>
  <c r="S1330" i="6"/>
  <c r="AC1329" i="6"/>
  <c r="AD1329" i="6" s="1"/>
  <c r="AA1329" i="6"/>
  <c r="Z1329" i="6"/>
  <c r="Y1329" i="6"/>
  <c r="X1329" i="6"/>
  <c r="W1329" i="6"/>
  <c r="T1329" i="6"/>
  <c r="U1329" i="6" s="1"/>
  <c r="R1329" i="6"/>
  <c r="S1329" i="6"/>
  <c r="AC1328" i="6"/>
  <c r="AD1328" i="6" s="1"/>
  <c r="AA1328" i="6"/>
  <c r="Z1328" i="6"/>
  <c r="Y1328" i="6"/>
  <c r="X1328" i="6"/>
  <c r="W1328" i="6"/>
  <c r="T1328" i="6"/>
  <c r="U1328" i="6" s="1"/>
  <c r="R1328" i="6"/>
  <c r="S1328" i="6"/>
  <c r="AC1327" i="6"/>
  <c r="AD1327" i="6" s="1"/>
  <c r="AA1327" i="6"/>
  <c r="Z1327" i="6"/>
  <c r="Y1327" i="6"/>
  <c r="X1327" i="6"/>
  <c r="W1327" i="6"/>
  <c r="T1327" i="6"/>
  <c r="U1327" i="6" s="1"/>
  <c r="R1327" i="6"/>
  <c r="S1327" i="6"/>
  <c r="AC1326" i="6"/>
  <c r="AD1326" i="6" s="1"/>
  <c r="AA1326" i="6"/>
  <c r="Z1326" i="6"/>
  <c r="Y1326" i="6"/>
  <c r="X1326" i="6"/>
  <c r="W1326" i="6"/>
  <c r="T1326" i="6"/>
  <c r="U1326" i="6" s="1"/>
  <c r="R1326" i="6"/>
  <c r="S1326" i="6"/>
  <c r="AC1325" i="6"/>
  <c r="AD1325" i="6" s="1"/>
  <c r="AA1325" i="6"/>
  <c r="Z1325" i="6"/>
  <c r="Y1325" i="6"/>
  <c r="X1325" i="6"/>
  <c r="W1325" i="6"/>
  <c r="T1325" i="6"/>
  <c r="U1325" i="6" s="1"/>
  <c r="R1325" i="6"/>
  <c r="S1325" i="6"/>
  <c r="AC1324" i="6"/>
  <c r="AD1324" i="6" s="1"/>
  <c r="AA1324" i="6"/>
  <c r="Z1324" i="6"/>
  <c r="Y1324" i="6"/>
  <c r="X1324" i="6"/>
  <c r="W1324" i="6"/>
  <c r="T1324" i="6"/>
  <c r="U1324" i="6" s="1"/>
  <c r="R1324" i="6"/>
  <c r="S1324" i="6"/>
  <c r="AC1323" i="6"/>
  <c r="AD1323" i="6" s="1"/>
  <c r="AA1323" i="6"/>
  <c r="Z1323" i="6"/>
  <c r="Y1323" i="6"/>
  <c r="X1323" i="6"/>
  <c r="W1323" i="6"/>
  <c r="T1323" i="6"/>
  <c r="U1323" i="6" s="1"/>
  <c r="R1323" i="6"/>
  <c r="S1323" i="6"/>
  <c r="AC1322" i="6"/>
  <c r="AD1322" i="6" s="1"/>
  <c r="AA1322" i="6"/>
  <c r="Z1322" i="6"/>
  <c r="Y1322" i="6"/>
  <c r="X1322" i="6"/>
  <c r="W1322" i="6"/>
  <c r="T1322" i="6"/>
  <c r="U1322" i="6" s="1"/>
  <c r="R1322" i="6"/>
  <c r="S1322" i="6"/>
  <c r="AC1321" i="6"/>
  <c r="AD1321" i="6" s="1"/>
  <c r="AA1321" i="6"/>
  <c r="Z1321" i="6"/>
  <c r="Y1321" i="6"/>
  <c r="X1321" i="6"/>
  <c r="W1321" i="6"/>
  <c r="T1321" i="6"/>
  <c r="U1321" i="6" s="1"/>
  <c r="R1321" i="6"/>
  <c r="S1321" i="6"/>
  <c r="AC1320" i="6"/>
  <c r="AD1320" i="6" s="1"/>
  <c r="AA1320" i="6"/>
  <c r="Z1320" i="6"/>
  <c r="Y1320" i="6"/>
  <c r="X1320" i="6"/>
  <c r="W1320" i="6"/>
  <c r="T1320" i="6"/>
  <c r="U1320" i="6" s="1"/>
  <c r="R1320" i="6"/>
  <c r="S1320" i="6"/>
  <c r="AC1319" i="6"/>
  <c r="AD1319" i="6" s="1"/>
  <c r="AA1319" i="6"/>
  <c r="Z1319" i="6"/>
  <c r="Y1319" i="6"/>
  <c r="X1319" i="6"/>
  <c r="W1319" i="6"/>
  <c r="T1319" i="6"/>
  <c r="U1319" i="6" s="1"/>
  <c r="R1319" i="6"/>
  <c r="S1319" i="6"/>
  <c r="AC1318" i="6"/>
  <c r="AD1318" i="6" s="1"/>
  <c r="AA1318" i="6"/>
  <c r="Z1318" i="6"/>
  <c r="Y1318" i="6"/>
  <c r="X1318" i="6"/>
  <c r="W1318" i="6"/>
  <c r="T1318" i="6"/>
  <c r="U1318" i="6" s="1"/>
  <c r="R1318" i="6"/>
  <c r="S1318" i="6"/>
  <c r="AC1317" i="6"/>
  <c r="AD1317" i="6" s="1"/>
  <c r="AA1317" i="6"/>
  <c r="Z1317" i="6"/>
  <c r="Y1317" i="6"/>
  <c r="X1317" i="6"/>
  <c r="W1317" i="6"/>
  <c r="T1317" i="6"/>
  <c r="U1317" i="6" s="1"/>
  <c r="R1317" i="6"/>
  <c r="S1317" i="6"/>
  <c r="AC1316" i="6"/>
  <c r="AD1316" i="6" s="1"/>
  <c r="AA1316" i="6"/>
  <c r="Z1316" i="6"/>
  <c r="Y1316" i="6"/>
  <c r="X1316" i="6"/>
  <c r="W1316" i="6"/>
  <c r="T1316" i="6"/>
  <c r="R1316" i="6"/>
  <c r="S1316" i="6"/>
  <c r="AC1315" i="6"/>
  <c r="AD1315" i="6" s="1"/>
  <c r="AA1315" i="6"/>
  <c r="Z1315" i="6"/>
  <c r="Y1315" i="6"/>
  <c r="X1315" i="6"/>
  <c r="W1315" i="6"/>
  <c r="T1315" i="6"/>
  <c r="U1315" i="6" s="1"/>
  <c r="R1315" i="6"/>
  <c r="S1315" i="6"/>
  <c r="AC1314" i="6"/>
  <c r="AD1314" i="6" s="1"/>
  <c r="AA1314" i="6"/>
  <c r="Z1314" i="6"/>
  <c r="Y1314" i="6"/>
  <c r="X1314" i="6"/>
  <c r="W1314" i="6"/>
  <c r="T1314" i="6"/>
  <c r="U1314" i="6" s="1"/>
  <c r="R1314" i="6"/>
  <c r="S1314" i="6"/>
  <c r="AC1313" i="6"/>
  <c r="AD1313" i="6" s="1"/>
  <c r="AB1313" i="6"/>
  <c r="AA1313" i="6"/>
  <c r="Z1313" i="6"/>
  <c r="Y1313" i="6"/>
  <c r="X1313" i="6"/>
  <c r="W1313" i="6"/>
  <c r="T1313" i="6"/>
  <c r="U1313" i="6" s="1"/>
  <c r="R1313" i="6"/>
  <c r="S1313" i="6"/>
  <c r="AC1312" i="6"/>
  <c r="AD1312" i="6" s="1"/>
  <c r="AB1312" i="6"/>
  <c r="AA1312" i="6"/>
  <c r="Z1312" i="6"/>
  <c r="Y1312" i="6"/>
  <c r="X1312" i="6"/>
  <c r="W1312" i="6"/>
  <c r="T1312" i="6"/>
  <c r="U1312" i="6" s="1"/>
  <c r="R1312" i="6"/>
  <c r="S1312" i="6"/>
  <c r="AC1311" i="6"/>
  <c r="AD1311" i="6" s="1"/>
  <c r="AB1311" i="6"/>
  <c r="AA1311" i="6"/>
  <c r="Z1311" i="6"/>
  <c r="Y1311" i="6"/>
  <c r="X1311" i="6"/>
  <c r="W1311" i="6"/>
  <c r="T1311" i="6"/>
  <c r="U1311" i="6" s="1"/>
  <c r="R1311" i="6"/>
  <c r="S1311" i="6"/>
  <c r="AC1310" i="6"/>
  <c r="AD1310" i="6" s="1"/>
  <c r="AB1310" i="6"/>
  <c r="AA1310" i="6"/>
  <c r="Z1310" i="6"/>
  <c r="Y1310" i="6"/>
  <c r="X1310" i="6"/>
  <c r="W1310" i="6"/>
  <c r="T1310" i="6"/>
  <c r="U1310" i="6" s="1"/>
  <c r="R1310" i="6"/>
  <c r="S1310" i="6"/>
  <c r="AC1309" i="6"/>
  <c r="AD1309" i="6" s="1"/>
  <c r="AB1309" i="6"/>
  <c r="AA1309" i="6"/>
  <c r="Z1309" i="6"/>
  <c r="Y1309" i="6"/>
  <c r="X1309" i="6"/>
  <c r="W1309" i="6"/>
  <c r="T1309" i="6"/>
  <c r="U1309" i="6" s="1"/>
  <c r="R1309" i="6"/>
  <c r="S1309" i="6"/>
  <c r="AC1308" i="6"/>
  <c r="AD1308" i="6" s="1"/>
  <c r="AB1308" i="6"/>
  <c r="AA1308" i="6"/>
  <c r="Z1308" i="6"/>
  <c r="Y1308" i="6"/>
  <c r="X1308" i="6"/>
  <c r="W1308" i="6"/>
  <c r="T1308" i="6"/>
  <c r="U1308" i="6" s="1"/>
  <c r="R1308" i="6"/>
  <c r="S1308" i="6"/>
  <c r="AC1307" i="6"/>
  <c r="AD1307" i="6" s="1"/>
  <c r="AB1307" i="6"/>
  <c r="AA1307" i="6"/>
  <c r="Z1307" i="6"/>
  <c r="Y1307" i="6"/>
  <c r="X1307" i="6"/>
  <c r="W1307" i="6"/>
  <c r="T1307" i="6"/>
  <c r="U1307" i="6" s="1"/>
  <c r="R1307" i="6"/>
  <c r="S1307" i="6"/>
  <c r="AC1306" i="6"/>
  <c r="AD1306" i="6" s="1"/>
  <c r="AB1306" i="6"/>
  <c r="AA1306" i="6"/>
  <c r="Z1306" i="6"/>
  <c r="Y1306" i="6"/>
  <c r="X1306" i="6"/>
  <c r="W1306" i="6"/>
  <c r="T1306" i="6"/>
  <c r="U1306" i="6" s="1"/>
  <c r="R1306" i="6"/>
  <c r="S1306" i="6"/>
  <c r="AC1305" i="6"/>
  <c r="AD1305" i="6" s="1"/>
  <c r="AB1305" i="6"/>
  <c r="AA1305" i="6"/>
  <c r="Z1305" i="6"/>
  <c r="Y1305" i="6"/>
  <c r="X1305" i="6"/>
  <c r="W1305" i="6"/>
  <c r="T1305" i="6"/>
  <c r="U1305" i="6" s="1"/>
  <c r="R1305" i="6"/>
  <c r="S1305" i="6"/>
  <c r="AC1304" i="6"/>
  <c r="AD1304" i="6" s="1"/>
  <c r="AB1304" i="6"/>
  <c r="AA1304" i="6"/>
  <c r="Z1304" i="6"/>
  <c r="Y1304" i="6"/>
  <c r="X1304" i="6"/>
  <c r="W1304" i="6"/>
  <c r="T1304" i="6"/>
  <c r="U1304" i="6" s="1"/>
  <c r="R1304" i="6"/>
  <c r="S1304" i="6"/>
  <c r="AC1303" i="6"/>
  <c r="AD1303" i="6" s="1"/>
  <c r="AB1303" i="6"/>
  <c r="AA1303" i="6"/>
  <c r="Z1303" i="6"/>
  <c r="Y1303" i="6"/>
  <c r="X1303" i="6"/>
  <c r="W1303" i="6"/>
  <c r="T1303" i="6"/>
  <c r="U1303" i="6" s="1"/>
  <c r="R1303" i="6"/>
  <c r="S1303" i="6"/>
  <c r="AC1302" i="6"/>
  <c r="AD1302" i="6" s="1"/>
  <c r="AB1302" i="6"/>
  <c r="AA1302" i="6"/>
  <c r="Z1302" i="6"/>
  <c r="Y1302" i="6"/>
  <c r="X1302" i="6"/>
  <c r="W1302" i="6"/>
  <c r="T1302" i="6"/>
  <c r="U1302" i="6" s="1"/>
  <c r="R1302" i="6"/>
  <c r="S1302" i="6"/>
  <c r="AC1301" i="6"/>
  <c r="AD1301" i="6" s="1"/>
  <c r="AB1301" i="6"/>
  <c r="AA1301" i="6"/>
  <c r="Z1301" i="6"/>
  <c r="Y1301" i="6"/>
  <c r="X1301" i="6"/>
  <c r="W1301" i="6"/>
  <c r="T1301" i="6"/>
  <c r="U1301" i="6" s="1"/>
  <c r="R1301" i="6"/>
  <c r="S1301" i="6"/>
  <c r="AC1300" i="6"/>
  <c r="AD1300" i="6" s="1"/>
  <c r="AB1300" i="6"/>
  <c r="AA1300" i="6"/>
  <c r="Z1300" i="6"/>
  <c r="Y1300" i="6"/>
  <c r="X1300" i="6"/>
  <c r="W1300" i="6"/>
  <c r="T1300" i="6"/>
  <c r="U1300" i="6" s="1"/>
  <c r="R1300" i="6"/>
  <c r="S1300" i="6"/>
  <c r="AC1299" i="6"/>
  <c r="AD1299" i="6" s="1"/>
  <c r="AB1299" i="6"/>
  <c r="AA1299" i="6"/>
  <c r="Z1299" i="6"/>
  <c r="Y1299" i="6"/>
  <c r="X1299" i="6"/>
  <c r="W1299" i="6"/>
  <c r="T1299" i="6"/>
  <c r="U1299" i="6" s="1"/>
  <c r="R1299" i="6"/>
  <c r="S1299" i="6"/>
  <c r="AC1298" i="6"/>
  <c r="AD1298" i="6" s="1"/>
  <c r="AB1298" i="6"/>
  <c r="AA1298" i="6"/>
  <c r="Z1298" i="6"/>
  <c r="Y1298" i="6"/>
  <c r="X1298" i="6"/>
  <c r="W1298" i="6"/>
  <c r="T1298" i="6"/>
  <c r="U1298" i="6" s="1"/>
  <c r="R1298" i="6"/>
  <c r="S1298" i="6"/>
  <c r="AC1297" i="6"/>
  <c r="AD1297" i="6" s="1"/>
  <c r="AB1297" i="6"/>
  <c r="AA1297" i="6"/>
  <c r="Z1297" i="6"/>
  <c r="Y1297" i="6"/>
  <c r="X1297" i="6"/>
  <c r="W1297" i="6"/>
  <c r="T1297" i="6"/>
  <c r="U1297" i="6" s="1"/>
  <c r="R1297" i="6"/>
  <c r="S1297" i="6"/>
  <c r="AC1296" i="6"/>
  <c r="AD1296" i="6" s="1"/>
  <c r="AB1296" i="6"/>
  <c r="AA1296" i="6"/>
  <c r="Z1296" i="6"/>
  <c r="Y1296" i="6"/>
  <c r="X1296" i="6"/>
  <c r="W1296" i="6"/>
  <c r="T1296" i="6"/>
  <c r="U1296" i="6" s="1"/>
  <c r="R1296" i="6"/>
  <c r="S1296" i="6"/>
  <c r="AC1295" i="6"/>
  <c r="AD1295" i="6" s="1"/>
  <c r="AB1295" i="6"/>
  <c r="AA1295" i="6"/>
  <c r="Z1295" i="6"/>
  <c r="Y1295" i="6"/>
  <c r="X1295" i="6"/>
  <c r="W1295" i="6"/>
  <c r="T1295" i="6"/>
  <c r="U1295" i="6" s="1"/>
  <c r="R1295" i="6"/>
  <c r="S1295" i="6"/>
  <c r="AC1294" i="6"/>
  <c r="AD1294" i="6" s="1"/>
  <c r="AB1294" i="6"/>
  <c r="AA1294" i="6"/>
  <c r="Z1294" i="6"/>
  <c r="Y1294" i="6"/>
  <c r="X1294" i="6"/>
  <c r="W1294" i="6"/>
  <c r="T1294" i="6"/>
  <c r="U1294" i="6" s="1"/>
  <c r="R1294" i="6"/>
  <c r="S1294" i="6"/>
  <c r="AC1293" i="6"/>
  <c r="AD1293" i="6" s="1"/>
  <c r="AB1293" i="6"/>
  <c r="AA1293" i="6"/>
  <c r="Z1293" i="6"/>
  <c r="Y1293" i="6"/>
  <c r="X1293" i="6"/>
  <c r="W1293" i="6"/>
  <c r="T1293" i="6"/>
  <c r="U1293" i="6" s="1"/>
  <c r="R1293" i="6"/>
  <c r="S1293" i="6"/>
  <c r="AC1292" i="6"/>
  <c r="AD1292" i="6" s="1"/>
  <c r="AB1292" i="6"/>
  <c r="AA1292" i="6"/>
  <c r="Z1292" i="6"/>
  <c r="Y1292" i="6"/>
  <c r="X1292" i="6"/>
  <c r="W1292" i="6"/>
  <c r="T1292" i="6"/>
  <c r="U1292" i="6" s="1"/>
  <c r="R1292" i="6"/>
  <c r="S1292" i="6"/>
  <c r="AC1291" i="6"/>
  <c r="AD1291" i="6" s="1"/>
  <c r="AB1291" i="6"/>
  <c r="AA1291" i="6"/>
  <c r="Z1291" i="6"/>
  <c r="Y1291" i="6"/>
  <c r="X1291" i="6"/>
  <c r="W1291" i="6"/>
  <c r="T1291" i="6"/>
  <c r="U1291" i="6" s="1"/>
  <c r="R1291" i="6"/>
  <c r="S1291" i="6"/>
  <c r="AC1290" i="6"/>
  <c r="AD1290" i="6" s="1"/>
  <c r="AB1290" i="6"/>
  <c r="AA1290" i="6"/>
  <c r="Z1290" i="6"/>
  <c r="Y1290" i="6"/>
  <c r="X1290" i="6"/>
  <c r="W1290" i="6"/>
  <c r="T1290" i="6"/>
  <c r="U1290" i="6" s="1"/>
  <c r="R1290" i="6"/>
  <c r="S1290" i="6"/>
  <c r="AC1289" i="6"/>
  <c r="AD1289" i="6" s="1"/>
  <c r="AB1289" i="6"/>
  <c r="AA1289" i="6"/>
  <c r="Z1289" i="6"/>
  <c r="Y1289" i="6"/>
  <c r="X1289" i="6"/>
  <c r="W1289" i="6"/>
  <c r="T1289" i="6"/>
  <c r="U1289" i="6" s="1"/>
  <c r="R1289" i="6"/>
  <c r="S1289" i="6"/>
  <c r="AC1288" i="6"/>
  <c r="AD1288" i="6" s="1"/>
  <c r="AB1288" i="6"/>
  <c r="AA1288" i="6"/>
  <c r="Z1288" i="6"/>
  <c r="Y1288" i="6"/>
  <c r="X1288" i="6"/>
  <c r="W1288" i="6"/>
  <c r="T1288" i="6"/>
  <c r="U1288" i="6" s="1"/>
  <c r="R1288" i="6"/>
  <c r="S1288" i="6"/>
  <c r="AC1287" i="6"/>
  <c r="AD1287" i="6" s="1"/>
  <c r="AB1287" i="6"/>
  <c r="AA1287" i="6"/>
  <c r="Z1287" i="6"/>
  <c r="Y1287" i="6"/>
  <c r="X1287" i="6"/>
  <c r="W1287" i="6"/>
  <c r="T1287" i="6"/>
  <c r="U1287" i="6" s="1"/>
  <c r="R1287" i="6"/>
  <c r="S1287" i="6"/>
  <c r="AC1286" i="6"/>
  <c r="AD1286" i="6" s="1"/>
  <c r="AB1286" i="6"/>
  <c r="AA1286" i="6"/>
  <c r="Z1286" i="6"/>
  <c r="Y1286" i="6"/>
  <c r="X1286" i="6"/>
  <c r="W1286" i="6"/>
  <c r="T1286" i="6"/>
  <c r="U1286" i="6" s="1"/>
  <c r="R1286" i="6"/>
  <c r="S1286" i="6"/>
  <c r="AC1285" i="6"/>
  <c r="AD1285" i="6" s="1"/>
  <c r="AB1285" i="6"/>
  <c r="AA1285" i="6"/>
  <c r="Z1285" i="6"/>
  <c r="Y1285" i="6"/>
  <c r="X1285" i="6"/>
  <c r="W1285" i="6"/>
  <c r="T1285" i="6"/>
  <c r="U1285" i="6" s="1"/>
  <c r="R1285" i="6"/>
  <c r="S1285" i="6"/>
  <c r="AC1284" i="6"/>
  <c r="AD1284" i="6" s="1"/>
  <c r="AB1284" i="6"/>
  <c r="AA1284" i="6"/>
  <c r="Z1284" i="6"/>
  <c r="Y1284" i="6"/>
  <c r="X1284" i="6"/>
  <c r="W1284" i="6"/>
  <c r="T1284" i="6"/>
  <c r="U1284" i="6" s="1"/>
  <c r="R1284" i="6"/>
  <c r="S1284" i="6"/>
  <c r="AC1283" i="6"/>
  <c r="AD1283" i="6" s="1"/>
  <c r="AB1283" i="6"/>
  <c r="AA1283" i="6"/>
  <c r="Z1283" i="6"/>
  <c r="Y1283" i="6"/>
  <c r="X1283" i="6"/>
  <c r="W1283" i="6"/>
  <c r="T1283" i="6"/>
  <c r="U1283" i="6" s="1"/>
  <c r="R1283" i="6"/>
  <c r="S1283" i="6"/>
  <c r="AC1282" i="6"/>
  <c r="AD1282" i="6" s="1"/>
  <c r="AB1282" i="6"/>
  <c r="AA1282" i="6"/>
  <c r="Z1282" i="6"/>
  <c r="Y1282" i="6"/>
  <c r="X1282" i="6"/>
  <c r="W1282" i="6"/>
  <c r="T1282" i="6"/>
  <c r="U1282" i="6" s="1"/>
  <c r="R1282" i="6"/>
  <c r="S1282" i="6"/>
  <c r="AC1281" i="6"/>
  <c r="AD1281" i="6" s="1"/>
  <c r="AA1281" i="6"/>
  <c r="Z1281" i="6"/>
  <c r="Y1281" i="6"/>
  <c r="X1281" i="6"/>
  <c r="W1281" i="6"/>
  <c r="T1281" i="6"/>
  <c r="U1281" i="6" s="1"/>
  <c r="R1281" i="6"/>
  <c r="S1281" i="6"/>
  <c r="AC1280" i="6"/>
  <c r="AD1280" i="6" s="1"/>
  <c r="AA1280" i="6"/>
  <c r="Z1280" i="6"/>
  <c r="Y1280" i="6"/>
  <c r="X1280" i="6"/>
  <c r="W1280" i="6"/>
  <c r="T1280" i="6"/>
  <c r="U1280" i="6" s="1"/>
  <c r="R1280" i="6"/>
  <c r="S1280" i="6"/>
  <c r="AC1279" i="6"/>
  <c r="AD1279" i="6" s="1"/>
  <c r="AA1279" i="6"/>
  <c r="Z1279" i="6"/>
  <c r="Y1279" i="6"/>
  <c r="X1279" i="6"/>
  <c r="W1279" i="6"/>
  <c r="T1279" i="6"/>
  <c r="U1279" i="6" s="1"/>
  <c r="R1279" i="6"/>
  <c r="S1279" i="6"/>
  <c r="AC1278" i="6"/>
  <c r="AD1278" i="6" s="1"/>
  <c r="AA1278" i="6"/>
  <c r="Z1278" i="6"/>
  <c r="Y1278" i="6"/>
  <c r="X1278" i="6"/>
  <c r="W1278" i="6"/>
  <c r="T1278" i="6"/>
  <c r="U1278" i="6" s="1"/>
  <c r="R1278" i="6"/>
  <c r="S1278" i="6"/>
  <c r="AC1277" i="6"/>
  <c r="AD1277" i="6" s="1"/>
  <c r="AA1277" i="6"/>
  <c r="Z1277" i="6"/>
  <c r="Y1277" i="6"/>
  <c r="X1277" i="6"/>
  <c r="W1277" i="6"/>
  <c r="T1277" i="6"/>
  <c r="U1277" i="6" s="1"/>
  <c r="R1277" i="6"/>
  <c r="S1277" i="6"/>
  <c r="AC1276" i="6"/>
  <c r="AD1276" i="6" s="1"/>
  <c r="AA1276" i="6"/>
  <c r="Z1276" i="6"/>
  <c r="Y1276" i="6"/>
  <c r="X1276" i="6"/>
  <c r="W1276" i="6"/>
  <c r="T1276" i="6"/>
  <c r="U1276" i="6" s="1"/>
  <c r="R1276" i="6"/>
  <c r="S1276" i="6"/>
  <c r="AC1275" i="6"/>
  <c r="AD1275" i="6" s="1"/>
  <c r="AA1275" i="6"/>
  <c r="Z1275" i="6"/>
  <c r="Y1275" i="6"/>
  <c r="X1275" i="6"/>
  <c r="W1275" i="6"/>
  <c r="T1275" i="6"/>
  <c r="U1275" i="6" s="1"/>
  <c r="R1275" i="6"/>
  <c r="S1275" i="6"/>
  <c r="AC1274" i="6"/>
  <c r="AD1274" i="6" s="1"/>
  <c r="AA1274" i="6"/>
  <c r="Z1274" i="6"/>
  <c r="Y1274" i="6"/>
  <c r="X1274" i="6"/>
  <c r="W1274" i="6"/>
  <c r="T1274" i="6"/>
  <c r="U1274" i="6" s="1"/>
  <c r="R1274" i="6"/>
  <c r="S1274" i="6"/>
  <c r="AC1273" i="6"/>
  <c r="AD1273" i="6" s="1"/>
  <c r="AA1273" i="6"/>
  <c r="Z1273" i="6"/>
  <c r="Y1273" i="6"/>
  <c r="X1273" i="6"/>
  <c r="W1273" i="6"/>
  <c r="T1273" i="6"/>
  <c r="U1273" i="6" s="1"/>
  <c r="R1273" i="6"/>
  <c r="S1273" i="6"/>
  <c r="AC1272" i="6"/>
  <c r="AD1272" i="6" s="1"/>
  <c r="AA1272" i="6"/>
  <c r="Z1272" i="6"/>
  <c r="Y1272" i="6"/>
  <c r="X1272" i="6"/>
  <c r="W1272" i="6"/>
  <c r="T1272" i="6"/>
  <c r="U1272" i="6" s="1"/>
  <c r="R1272" i="6"/>
  <c r="S1272" i="6"/>
  <c r="AC1271" i="6"/>
  <c r="AD1271" i="6" s="1"/>
  <c r="AA1271" i="6"/>
  <c r="Z1271" i="6"/>
  <c r="Y1271" i="6"/>
  <c r="X1271" i="6"/>
  <c r="W1271" i="6"/>
  <c r="T1271" i="6"/>
  <c r="U1271" i="6" s="1"/>
  <c r="R1271" i="6"/>
  <c r="S1271" i="6"/>
  <c r="AC1270" i="6"/>
  <c r="AD1270" i="6" s="1"/>
  <c r="AA1270" i="6"/>
  <c r="Z1270" i="6"/>
  <c r="Y1270" i="6"/>
  <c r="X1270" i="6"/>
  <c r="W1270" i="6"/>
  <c r="T1270" i="6"/>
  <c r="U1270" i="6" s="1"/>
  <c r="R1270" i="6"/>
  <c r="S1270" i="6"/>
  <c r="AC1269" i="6"/>
  <c r="AD1269" i="6" s="1"/>
  <c r="AA1269" i="6"/>
  <c r="Z1269" i="6"/>
  <c r="Y1269" i="6"/>
  <c r="X1269" i="6"/>
  <c r="W1269" i="6"/>
  <c r="T1269" i="6"/>
  <c r="U1269" i="6" s="1"/>
  <c r="R1269" i="6"/>
  <c r="S1269" i="6"/>
  <c r="AC1268" i="6"/>
  <c r="AD1268" i="6" s="1"/>
  <c r="AA1268" i="6"/>
  <c r="Z1268" i="6"/>
  <c r="Y1268" i="6"/>
  <c r="X1268" i="6"/>
  <c r="W1268" i="6"/>
  <c r="T1268" i="6"/>
  <c r="R1268" i="6"/>
  <c r="S1268" i="6"/>
  <c r="AC1267" i="6"/>
  <c r="AD1267" i="6" s="1"/>
  <c r="AB1267" i="6"/>
  <c r="AA1267" i="6"/>
  <c r="Z1267" i="6"/>
  <c r="Y1267" i="6"/>
  <c r="X1267" i="6"/>
  <c r="W1267" i="6"/>
  <c r="T1267" i="6"/>
  <c r="U1267" i="6" s="1"/>
  <c r="R1267" i="6"/>
  <c r="S1267" i="6"/>
  <c r="AC1266" i="6"/>
  <c r="AD1266" i="6" s="1"/>
  <c r="AA1266" i="6"/>
  <c r="Z1266" i="6"/>
  <c r="Y1266" i="6"/>
  <c r="X1266" i="6"/>
  <c r="W1266" i="6"/>
  <c r="T1266" i="6"/>
  <c r="U1266" i="6" s="1"/>
  <c r="R1266" i="6"/>
  <c r="S1266" i="6"/>
  <c r="AC1265" i="6"/>
  <c r="AD1265" i="6" s="1"/>
  <c r="AA1265" i="6"/>
  <c r="Z1265" i="6"/>
  <c r="Y1265" i="6"/>
  <c r="X1265" i="6"/>
  <c r="W1265" i="6"/>
  <c r="T1265" i="6"/>
  <c r="U1265" i="6" s="1"/>
  <c r="R1265" i="6"/>
  <c r="S1265" i="6"/>
  <c r="AC1264" i="6"/>
  <c r="AD1264" i="6" s="1"/>
  <c r="AA1264" i="6"/>
  <c r="Z1264" i="6"/>
  <c r="Y1264" i="6"/>
  <c r="X1264" i="6"/>
  <c r="W1264" i="6"/>
  <c r="T1264" i="6"/>
  <c r="U1264" i="6" s="1"/>
  <c r="R1264" i="6"/>
  <c r="S1264" i="6"/>
  <c r="AC1263" i="6"/>
  <c r="AD1263" i="6" s="1"/>
  <c r="AA1263" i="6"/>
  <c r="Z1263" i="6"/>
  <c r="Y1263" i="6"/>
  <c r="X1263" i="6"/>
  <c r="W1263" i="6"/>
  <c r="T1263" i="6"/>
  <c r="U1263" i="6" s="1"/>
  <c r="R1263" i="6"/>
  <c r="S1263" i="6"/>
  <c r="AC1262" i="6"/>
  <c r="AD1262" i="6" s="1"/>
  <c r="AA1262" i="6"/>
  <c r="Z1262" i="6"/>
  <c r="Y1262" i="6"/>
  <c r="X1262" i="6"/>
  <c r="W1262" i="6"/>
  <c r="T1262" i="6"/>
  <c r="U1262" i="6" s="1"/>
  <c r="R1262" i="6"/>
  <c r="S1262" i="6"/>
  <c r="AC1261" i="6"/>
  <c r="AD1261" i="6" s="1"/>
  <c r="AA1261" i="6"/>
  <c r="Z1261" i="6"/>
  <c r="Y1261" i="6"/>
  <c r="X1261" i="6"/>
  <c r="W1261" i="6"/>
  <c r="T1261" i="6"/>
  <c r="U1261" i="6" s="1"/>
  <c r="R1261" i="6"/>
  <c r="S1261" i="6"/>
  <c r="AC1260" i="6"/>
  <c r="AD1260" i="6" s="1"/>
  <c r="AA1260" i="6"/>
  <c r="Z1260" i="6"/>
  <c r="Y1260" i="6"/>
  <c r="X1260" i="6"/>
  <c r="W1260" i="6"/>
  <c r="T1260" i="6"/>
  <c r="U1260" i="6" s="1"/>
  <c r="R1260" i="6"/>
  <c r="S1260" i="6"/>
  <c r="AC1259" i="6"/>
  <c r="AD1259" i="6" s="1"/>
  <c r="AA1259" i="6"/>
  <c r="Z1259" i="6"/>
  <c r="Y1259" i="6"/>
  <c r="X1259" i="6"/>
  <c r="W1259" i="6"/>
  <c r="T1259" i="6"/>
  <c r="U1259" i="6" s="1"/>
  <c r="R1259" i="6"/>
  <c r="S1259" i="6"/>
  <c r="AC1258" i="6"/>
  <c r="AD1258" i="6" s="1"/>
  <c r="AA1258" i="6"/>
  <c r="Z1258" i="6"/>
  <c r="Y1258" i="6"/>
  <c r="X1258" i="6"/>
  <c r="W1258" i="6"/>
  <c r="T1258" i="6"/>
  <c r="U1258" i="6" s="1"/>
  <c r="R1258" i="6"/>
  <c r="S1258" i="6"/>
  <c r="AC1257" i="6"/>
  <c r="AD1257" i="6" s="1"/>
  <c r="AA1257" i="6"/>
  <c r="Z1257" i="6"/>
  <c r="Y1257" i="6"/>
  <c r="X1257" i="6"/>
  <c r="W1257" i="6"/>
  <c r="T1257" i="6"/>
  <c r="U1257" i="6" s="1"/>
  <c r="R1257" i="6"/>
  <c r="S1257" i="6"/>
  <c r="AC1256" i="6"/>
  <c r="AD1256" i="6" s="1"/>
  <c r="AA1256" i="6"/>
  <c r="Z1256" i="6"/>
  <c r="Y1256" i="6"/>
  <c r="X1256" i="6"/>
  <c r="W1256" i="6"/>
  <c r="T1256" i="6"/>
  <c r="U1256" i="6" s="1"/>
  <c r="R1256" i="6"/>
  <c r="S1256" i="6" s="1"/>
  <c r="AC1255" i="6"/>
  <c r="AD1255" i="6"/>
  <c r="AA1255" i="6"/>
  <c r="Z1255" i="6"/>
  <c r="Y1255" i="6"/>
  <c r="X1255" i="6"/>
  <c r="W1255" i="6"/>
  <c r="T1255" i="6"/>
  <c r="U1255" i="6"/>
  <c r="R1255" i="6"/>
  <c r="S1255" i="6" s="1"/>
  <c r="AC1254" i="6"/>
  <c r="AD1254" i="6" s="1"/>
  <c r="AB1254" i="6"/>
  <c r="AA1254" i="6"/>
  <c r="Z1254" i="6"/>
  <c r="Y1254" i="6"/>
  <c r="X1254" i="6"/>
  <c r="W1254" i="6"/>
  <c r="T1254" i="6"/>
  <c r="U1254" i="6" s="1"/>
  <c r="R1254" i="6"/>
  <c r="S1254" i="6" s="1"/>
  <c r="AC1253" i="6"/>
  <c r="AD1253" i="6"/>
  <c r="AA1253" i="6"/>
  <c r="Z1253" i="6"/>
  <c r="Y1253" i="6"/>
  <c r="X1253" i="6"/>
  <c r="W1253" i="6"/>
  <c r="T1253" i="6"/>
  <c r="U1253" i="6"/>
  <c r="R1253" i="6"/>
  <c r="S1253" i="6" s="1"/>
  <c r="AC1252" i="6"/>
  <c r="AD1252" i="6" s="1"/>
  <c r="AA1252" i="6"/>
  <c r="Z1252" i="6"/>
  <c r="Y1252" i="6"/>
  <c r="X1252" i="6"/>
  <c r="W1252" i="6"/>
  <c r="T1252" i="6"/>
  <c r="U1252" i="6" s="1"/>
  <c r="R1252" i="6"/>
  <c r="S1252" i="6" s="1"/>
  <c r="AC1251" i="6"/>
  <c r="AD1251" i="6"/>
  <c r="AA1251" i="6"/>
  <c r="Z1251" i="6"/>
  <c r="Y1251" i="6"/>
  <c r="X1251" i="6"/>
  <c r="W1251" i="6"/>
  <c r="T1251" i="6"/>
  <c r="U1251" i="6"/>
  <c r="R1251" i="6"/>
  <c r="S1251" i="6" s="1"/>
  <c r="AC1250" i="6"/>
  <c r="AD1250" i="6" s="1"/>
  <c r="AB1250" i="6"/>
  <c r="AA1250" i="6"/>
  <c r="Z1250" i="6"/>
  <c r="Y1250" i="6"/>
  <c r="X1250" i="6"/>
  <c r="W1250" i="6"/>
  <c r="T1250" i="6"/>
  <c r="U1250" i="6" s="1"/>
  <c r="R1250" i="6"/>
  <c r="S1250" i="6" s="1"/>
  <c r="AC1249" i="6"/>
  <c r="AD1249" i="6"/>
  <c r="AB1249" i="6"/>
  <c r="AA1249" i="6"/>
  <c r="Z1249" i="6"/>
  <c r="Y1249" i="6"/>
  <c r="X1249" i="6"/>
  <c r="W1249" i="6"/>
  <c r="T1249" i="6"/>
  <c r="U1249" i="6"/>
  <c r="R1249" i="6"/>
  <c r="S1249" i="6" s="1"/>
  <c r="AC1248" i="6"/>
  <c r="AD1248" i="6" s="1"/>
  <c r="AB1248" i="6"/>
  <c r="AA1248" i="6"/>
  <c r="Z1248" i="6"/>
  <c r="Y1248" i="6"/>
  <c r="X1248" i="6"/>
  <c r="W1248" i="6"/>
  <c r="T1248" i="6"/>
  <c r="U1248" i="6" s="1"/>
  <c r="R1248" i="6"/>
  <c r="S1248" i="6" s="1"/>
  <c r="AC1247" i="6"/>
  <c r="AD1247" i="6"/>
  <c r="AB1247" i="6"/>
  <c r="AA1247" i="6"/>
  <c r="Z1247" i="6"/>
  <c r="Y1247" i="6"/>
  <c r="X1247" i="6"/>
  <c r="W1247" i="6"/>
  <c r="T1247" i="6"/>
  <c r="U1247" i="6"/>
  <c r="R1247" i="6"/>
  <c r="S1247" i="6" s="1"/>
  <c r="AC1246" i="6"/>
  <c r="AD1246" i="6" s="1"/>
  <c r="AB1246" i="6"/>
  <c r="AA1246" i="6"/>
  <c r="Z1246" i="6"/>
  <c r="Y1246" i="6"/>
  <c r="X1246" i="6"/>
  <c r="W1246" i="6"/>
  <c r="T1246" i="6"/>
  <c r="U1246" i="6" s="1"/>
  <c r="R1246" i="6"/>
  <c r="S1246" i="6" s="1"/>
  <c r="AC1245" i="6"/>
  <c r="AD1245" i="6"/>
  <c r="AB1245" i="6"/>
  <c r="AA1245" i="6"/>
  <c r="Z1245" i="6"/>
  <c r="Y1245" i="6"/>
  <c r="X1245" i="6"/>
  <c r="W1245" i="6"/>
  <c r="T1245" i="6"/>
  <c r="U1245" i="6"/>
  <c r="R1245" i="6"/>
  <c r="S1245" i="6" s="1"/>
  <c r="AC1244" i="6"/>
  <c r="AD1244" i="6" s="1"/>
  <c r="AB1244" i="6"/>
  <c r="AA1244" i="6"/>
  <c r="Z1244" i="6"/>
  <c r="Y1244" i="6"/>
  <c r="X1244" i="6"/>
  <c r="W1244" i="6"/>
  <c r="T1244" i="6"/>
  <c r="U1244" i="6" s="1"/>
  <c r="R1244" i="6"/>
  <c r="S1244" i="6" s="1"/>
  <c r="AC1243" i="6"/>
  <c r="AD1243" i="6"/>
  <c r="AB1243" i="6"/>
  <c r="AA1243" i="6"/>
  <c r="Z1243" i="6"/>
  <c r="Y1243" i="6"/>
  <c r="X1243" i="6"/>
  <c r="W1243" i="6"/>
  <c r="T1243" i="6"/>
  <c r="U1243" i="6"/>
  <c r="R1243" i="6"/>
  <c r="S1243" i="6" s="1"/>
  <c r="AC1242" i="6"/>
  <c r="AD1242" i="6" s="1"/>
  <c r="AB1242" i="6"/>
  <c r="AA1242" i="6"/>
  <c r="Z1242" i="6"/>
  <c r="Y1242" i="6"/>
  <c r="X1242" i="6"/>
  <c r="W1242" i="6"/>
  <c r="T1242" i="6"/>
  <c r="U1242" i="6" s="1"/>
  <c r="R1242" i="6"/>
  <c r="S1242" i="6" s="1"/>
  <c r="AC1241" i="6"/>
  <c r="AD1241" i="6"/>
  <c r="AB1241" i="6"/>
  <c r="AA1241" i="6"/>
  <c r="Z1241" i="6"/>
  <c r="Y1241" i="6"/>
  <c r="X1241" i="6"/>
  <c r="W1241" i="6"/>
  <c r="T1241" i="6"/>
  <c r="U1241" i="6"/>
  <c r="R1241" i="6"/>
  <c r="S1241" i="6" s="1"/>
  <c r="AC1240" i="6"/>
  <c r="AD1240" i="6" s="1"/>
  <c r="AB1240" i="6"/>
  <c r="AA1240" i="6"/>
  <c r="Z1240" i="6"/>
  <c r="Y1240" i="6"/>
  <c r="X1240" i="6"/>
  <c r="W1240" i="6"/>
  <c r="T1240" i="6"/>
  <c r="U1240" i="6" s="1"/>
  <c r="R1240" i="6"/>
  <c r="S1240" i="6" s="1"/>
  <c r="AC1239" i="6"/>
  <c r="AD1239" i="6"/>
  <c r="AB1239" i="6"/>
  <c r="AA1239" i="6"/>
  <c r="Z1239" i="6"/>
  <c r="Y1239" i="6"/>
  <c r="X1239" i="6"/>
  <c r="W1239" i="6"/>
  <c r="T1239" i="6"/>
  <c r="U1239" i="6"/>
  <c r="R1239" i="6"/>
  <c r="S1239" i="6" s="1"/>
  <c r="AC1238" i="6"/>
  <c r="AD1238" i="6" s="1"/>
  <c r="AB1238" i="6"/>
  <c r="AA1238" i="6"/>
  <c r="Z1238" i="6"/>
  <c r="Y1238" i="6"/>
  <c r="X1238" i="6"/>
  <c r="W1238" i="6"/>
  <c r="T1238" i="6"/>
  <c r="U1238" i="6" s="1"/>
  <c r="R1238" i="6"/>
  <c r="S1238" i="6" s="1"/>
  <c r="AC1237" i="6"/>
  <c r="AD1237" i="6"/>
  <c r="AB1237" i="6"/>
  <c r="AA1237" i="6"/>
  <c r="Z1237" i="6"/>
  <c r="Y1237" i="6"/>
  <c r="X1237" i="6"/>
  <c r="W1237" i="6"/>
  <c r="T1237" i="6"/>
  <c r="U1237" i="6"/>
  <c r="R1237" i="6"/>
  <c r="S1237" i="6" s="1"/>
  <c r="AC1236" i="6"/>
  <c r="AD1236" i="6" s="1"/>
  <c r="AB1236" i="6"/>
  <c r="AA1236" i="6"/>
  <c r="Z1236" i="6"/>
  <c r="Y1236" i="6"/>
  <c r="X1236" i="6"/>
  <c r="W1236" i="6"/>
  <c r="T1236" i="6"/>
  <c r="U1236" i="6" s="1"/>
  <c r="R1236" i="6"/>
  <c r="S1236" i="6" s="1"/>
  <c r="AC1235" i="6"/>
  <c r="AD1235" i="6"/>
  <c r="AB1235" i="6"/>
  <c r="AA1235" i="6"/>
  <c r="Z1235" i="6"/>
  <c r="Y1235" i="6"/>
  <c r="X1235" i="6"/>
  <c r="W1235" i="6"/>
  <c r="T1235" i="6"/>
  <c r="U1235" i="6"/>
  <c r="R1235" i="6"/>
  <c r="S1235" i="6" s="1"/>
  <c r="AC1234" i="6"/>
  <c r="AD1234" i="6" s="1"/>
  <c r="AB1234" i="6"/>
  <c r="AA1234" i="6"/>
  <c r="Z1234" i="6"/>
  <c r="Y1234" i="6"/>
  <c r="X1234" i="6"/>
  <c r="W1234" i="6"/>
  <c r="T1234" i="6"/>
  <c r="U1234" i="6" s="1"/>
  <c r="R1234" i="6"/>
  <c r="S1234" i="6" s="1"/>
  <c r="AC1233" i="6"/>
  <c r="AD1233" i="6"/>
  <c r="AB1233" i="6"/>
  <c r="AA1233" i="6"/>
  <c r="Z1233" i="6"/>
  <c r="Y1233" i="6"/>
  <c r="X1233" i="6"/>
  <c r="W1233" i="6"/>
  <c r="T1233" i="6"/>
  <c r="U1233" i="6"/>
  <c r="R1233" i="6"/>
  <c r="S1233" i="6" s="1"/>
  <c r="AC1232" i="6"/>
  <c r="AD1232" i="6" s="1"/>
  <c r="AB1232" i="6"/>
  <c r="AA1232" i="6"/>
  <c r="Z1232" i="6"/>
  <c r="Y1232" i="6"/>
  <c r="X1232" i="6"/>
  <c r="W1232" i="6"/>
  <c r="T1232" i="6"/>
  <c r="U1232" i="6" s="1"/>
  <c r="R1232" i="6"/>
  <c r="S1232" i="6" s="1"/>
  <c r="AC1231" i="6"/>
  <c r="AD1231" i="6"/>
  <c r="AB1231" i="6"/>
  <c r="AA1231" i="6"/>
  <c r="Z1231" i="6"/>
  <c r="Y1231" i="6"/>
  <c r="X1231" i="6"/>
  <c r="W1231" i="6"/>
  <c r="T1231" i="6"/>
  <c r="U1231" i="6"/>
  <c r="R1231" i="6"/>
  <c r="S1231" i="6" s="1"/>
  <c r="AC1230" i="6"/>
  <c r="AD1230" i="6" s="1"/>
  <c r="AB1230" i="6"/>
  <c r="AA1230" i="6"/>
  <c r="Z1230" i="6"/>
  <c r="Y1230" i="6"/>
  <c r="X1230" i="6"/>
  <c r="W1230" i="6"/>
  <c r="T1230" i="6"/>
  <c r="U1230" i="6" s="1"/>
  <c r="R1230" i="6"/>
  <c r="S1230" i="6" s="1"/>
  <c r="AC1229" i="6"/>
  <c r="AD1229" i="6"/>
  <c r="AB1229" i="6"/>
  <c r="AA1229" i="6"/>
  <c r="Z1229" i="6"/>
  <c r="Y1229" i="6"/>
  <c r="X1229" i="6"/>
  <c r="W1229" i="6"/>
  <c r="T1229" i="6"/>
  <c r="U1229" i="6"/>
  <c r="R1229" i="6"/>
  <c r="S1229" i="6" s="1"/>
  <c r="AC1228" i="6"/>
  <c r="AD1228" i="6" s="1"/>
  <c r="AB1228" i="6"/>
  <c r="AA1228" i="6"/>
  <c r="Z1228" i="6"/>
  <c r="Y1228" i="6"/>
  <c r="X1228" i="6"/>
  <c r="W1228" i="6"/>
  <c r="T1228" i="6"/>
  <c r="U1228" i="6" s="1"/>
  <c r="R1228" i="6"/>
  <c r="S1228" i="6" s="1"/>
  <c r="AC1227" i="6"/>
  <c r="AD1227" i="6"/>
  <c r="AB1227" i="6"/>
  <c r="AA1227" i="6"/>
  <c r="Z1227" i="6"/>
  <c r="Y1227" i="6"/>
  <c r="X1227" i="6"/>
  <c r="W1227" i="6"/>
  <c r="T1227" i="6"/>
  <c r="U1227" i="6"/>
  <c r="R1227" i="6"/>
  <c r="S1227" i="6" s="1"/>
  <c r="AC1226" i="6"/>
  <c r="AD1226" i="6" s="1"/>
  <c r="AB1226" i="6"/>
  <c r="AA1226" i="6"/>
  <c r="Z1226" i="6"/>
  <c r="Y1226" i="6"/>
  <c r="X1226" i="6"/>
  <c r="W1226" i="6"/>
  <c r="T1226" i="6"/>
  <c r="U1226" i="6" s="1"/>
  <c r="R1226" i="6"/>
  <c r="S1226" i="6" s="1"/>
  <c r="AC1225" i="6"/>
  <c r="AD1225" i="6"/>
  <c r="AB1225" i="6"/>
  <c r="AA1225" i="6"/>
  <c r="Z1225" i="6"/>
  <c r="Y1225" i="6"/>
  <c r="X1225" i="6"/>
  <c r="W1225" i="6"/>
  <c r="T1225" i="6"/>
  <c r="U1225" i="6"/>
  <c r="R1225" i="6"/>
  <c r="S1225" i="6" s="1"/>
  <c r="AC1224" i="6"/>
  <c r="AD1224" i="6" s="1"/>
  <c r="AB1224" i="6"/>
  <c r="AA1224" i="6"/>
  <c r="Z1224" i="6"/>
  <c r="Y1224" i="6"/>
  <c r="X1224" i="6"/>
  <c r="W1224" i="6"/>
  <c r="T1224" i="6"/>
  <c r="U1224" i="6" s="1"/>
  <c r="R1224" i="6"/>
  <c r="S1224" i="6" s="1"/>
  <c r="AC1223" i="6"/>
  <c r="AD1223" i="6"/>
  <c r="AB1223" i="6"/>
  <c r="AA1223" i="6"/>
  <c r="Z1223" i="6"/>
  <c r="Y1223" i="6"/>
  <c r="X1223" i="6"/>
  <c r="W1223" i="6"/>
  <c r="T1223" i="6"/>
  <c r="U1223" i="6"/>
  <c r="R1223" i="6"/>
  <c r="S1223" i="6" s="1"/>
  <c r="AC1222" i="6"/>
  <c r="AD1222" i="6" s="1"/>
  <c r="AB1222" i="6"/>
  <c r="AA1222" i="6"/>
  <c r="Z1222" i="6"/>
  <c r="Y1222" i="6"/>
  <c r="X1222" i="6"/>
  <c r="W1222" i="6"/>
  <c r="T1222" i="6"/>
  <c r="U1222" i="6" s="1"/>
  <c r="R1222" i="6"/>
  <c r="S1222" i="6" s="1"/>
  <c r="AC1221" i="6"/>
  <c r="AD1221" i="6"/>
  <c r="AB1221" i="6"/>
  <c r="AA1221" i="6"/>
  <c r="Z1221" i="6"/>
  <c r="Y1221" i="6"/>
  <c r="X1221" i="6"/>
  <c r="W1221" i="6"/>
  <c r="T1221" i="6"/>
  <c r="U1221" i="6"/>
  <c r="R1221" i="6"/>
  <c r="S1221" i="6" s="1"/>
  <c r="AC1220" i="6"/>
  <c r="AD1220" i="6" s="1"/>
  <c r="AB1220" i="6"/>
  <c r="AA1220" i="6"/>
  <c r="Z1220" i="6"/>
  <c r="Y1220" i="6"/>
  <c r="X1220" i="6"/>
  <c r="W1220" i="6"/>
  <c r="T1220" i="6"/>
  <c r="U1220" i="6" s="1"/>
  <c r="R1220" i="6"/>
  <c r="S1220" i="6" s="1"/>
  <c r="AC1219" i="6"/>
  <c r="AD1219" i="6"/>
  <c r="AB1219" i="6"/>
  <c r="AA1219" i="6"/>
  <c r="Z1219" i="6"/>
  <c r="Y1219" i="6"/>
  <c r="X1219" i="6"/>
  <c r="W1219" i="6"/>
  <c r="T1219" i="6"/>
  <c r="U1219" i="6"/>
  <c r="R1219" i="6"/>
  <c r="S1219" i="6" s="1"/>
  <c r="AC1218" i="6"/>
  <c r="AD1218" i="6" s="1"/>
  <c r="AB1218" i="6"/>
  <c r="AA1218" i="6"/>
  <c r="Z1218" i="6"/>
  <c r="Y1218" i="6"/>
  <c r="X1218" i="6"/>
  <c r="W1218" i="6"/>
  <c r="T1218" i="6"/>
  <c r="U1218" i="6" s="1"/>
  <c r="R1218" i="6"/>
  <c r="S1218" i="6" s="1"/>
  <c r="AC1217" i="6"/>
  <c r="AD1217" i="6"/>
  <c r="AA1217" i="6"/>
  <c r="Z1217" i="6"/>
  <c r="Y1217" i="6"/>
  <c r="X1217" i="6"/>
  <c r="W1217" i="6"/>
  <c r="T1217" i="6"/>
  <c r="U1217" i="6"/>
  <c r="R1217" i="6"/>
  <c r="S1217" i="6" s="1"/>
  <c r="AC1216" i="6"/>
  <c r="AD1216" i="6" s="1"/>
  <c r="AA1216" i="6"/>
  <c r="Z1216" i="6"/>
  <c r="Y1216" i="6"/>
  <c r="X1216" i="6"/>
  <c r="W1216" i="6"/>
  <c r="T1216" i="6"/>
  <c r="R1216" i="6"/>
  <c r="S1216" i="6" s="1"/>
  <c r="AC1215" i="6"/>
  <c r="AD1215" i="6"/>
  <c r="AA1215" i="6"/>
  <c r="Z1215" i="6"/>
  <c r="Y1215" i="6"/>
  <c r="X1215" i="6"/>
  <c r="W1215" i="6"/>
  <c r="T1215" i="6"/>
  <c r="U1215" i="6"/>
  <c r="R1215" i="6"/>
  <c r="S1215" i="6" s="1"/>
  <c r="AC1214" i="6"/>
  <c r="AD1214" i="6" s="1"/>
  <c r="AB1214" i="6"/>
  <c r="AA1214" i="6"/>
  <c r="Z1214" i="6"/>
  <c r="Y1214" i="6"/>
  <c r="X1214" i="6"/>
  <c r="W1214" i="6"/>
  <c r="T1214" i="6"/>
  <c r="U1214" i="6" s="1"/>
  <c r="R1214" i="6"/>
  <c r="S1214" i="6" s="1"/>
  <c r="AC1213" i="6"/>
  <c r="AD1213" i="6"/>
  <c r="AA1213" i="6"/>
  <c r="Z1213" i="6"/>
  <c r="Y1213" i="6"/>
  <c r="X1213" i="6"/>
  <c r="W1213" i="6"/>
  <c r="T1213" i="6"/>
  <c r="U1213" i="6"/>
  <c r="R1213" i="6"/>
  <c r="S1213" i="6" s="1"/>
  <c r="AC1212" i="6"/>
  <c r="AD1212" i="6" s="1"/>
  <c r="AA1212" i="6"/>
  <c r="Z1212" i="6"/>
  <c r="Y1212" i="6"/>
  <c r="X1212" i="6"/>
  <c r="W1212" i="6"/>
  <c r="T1212" i="6"/>
  <c r="U1212" i="6" s="1"/>
  <c r="R1212" i="6"/>
  <c r="S1212" i="6" s="1"/>
  <c r="AC1211" i="6"/>
  <c r="AD1211" i="6"/>
  <c r="AA1211" i="6"/>
  <c r="Z1211" i="6"/>
  <c r="Y1211" i="6"/>
  <c r="X1211" i="6"/>
  <c r="W1211" i="6"/>
  <c r="T1211" i="6"/>
  <c r="U1211" i="6"/>
  <c r="R1211" i="6"/>
  <c r="S1211" i="6" s="1"/>
  <c r="AC1210" i="6"/>
  <c r="AD1210" i="6" s="1"/>
  <c r="AB1210" i="6"/>
  <c r="AA1210" i="6"/>
  <c r="Z1210" i="6"/>
  <c r="Y1210" i="6"/>
  <c r="X1210" i="6"/>
  <c r="W1210" i="6"/>
  <c r="T1210" i="6"/>
  <c r="U1210" i="6" s="1"/>
  <c r="R1210" i="6"/>
  <c r="S1210" i="6" s="1"/>
  <c r="AC1209" i="6"/>
  <c r="AD1209" i="6"/>
  <c r="AA1209" i="6"/>
  <c r="Z1209" i="6"/>
  <c r="Y1209" i="6"/>
  <c r="X1209" i="6"/>
  <c r="W1209" i="6"/>
  <c r="T1209" i="6"/>
  <c r="U1209" i="6"/>
  <c r="R1209" i="6"/>
  <c r="S1209" i="6" s="1"/>
  <c r="AC1208" i="6"/>
  <c r="AD1208" i="6" s="1"/>
  <c r="AA1208" i="6"/>
  <c r="Z1208" i="6"/>
  <c r="Y1208" i="6"/>
  <c r="X1208" i="6"/>
  <c r="W1208" i="6"/>
  <c r="T1208" i="6"/>
  <c r="U1208" i="6" s="1"/>
  <c r="R1208" i="6"/>
  <c r="S1208" i="6" s="1"/>
  <c r="AC1207" i="6"/>
  <c r="AD1207" i="6"/>
  <c r="AA1207" i="6"/>
  <c r="Z1207" i="6"/>
  <c r="Y1207" i="6"/>
  <c r="X1207" i="6"/>
  <c r="W1207" i="6"/>
  <c r="T1207" i="6"/>
  <c r="U1207" i="6"/>
  <c r="R1207" i="6"/>
  <c r="S1207" i="6" s="1"/>
  <c r="AC1206" i="6"/>
  <c r="AD1206" i="6" s="1"/>
  <c r="AB1206" i="6"/>
  <c r="AA1206" i="6"/>
  <c r="Z1206" i="6"/>
  <c r="Y1206" i="6"/>
  <c r="X1206" i="6"/>
  <c r="W1206" i="6"/>
  <c r="T1206" i="6"/>
  <c r="U1206" i="6" s="1"/>
  <c r="R1206" i="6"/>
  <c r="S1206" i="6" s="1"/>
  <c r="AC1205" i="6"/>
  <c r="AD1205" i="6"/>
  <c r="AA1205" i="6"/>
  <c r="Z1205" i="6"/>
  <c r="Y1205" i="6"/>
  <c r="X1205" i="6"/>
  <c r="W1205" i="6"/>
  <c r="T1205" i="6"/>
  <c r="U1205" i="6"/>
  <c r="R1205" i="6"/>
  <c r="S1205" i="6" s="1"/>
  <c r="AC1204" i="6"/>
  <c r="AD1204" i="6" s="1"/>
  <c r="AA1204" i="6"/>
  <c r="Z1204" i="6"/>
  <c r="Y1204" i="6"/>
  <c r="X1204" i="6"/>
  <c r="W1204" i="6"/>
  <c r="T1204" i="6"/>
  <c r="U1204" i="6" s="1"/>
  <c r="R1204" i="6"/>
  <c r="S1204" i="6" s="1"/>
  <c r="AC1203" i="6"/>
  <c r="AD1203" i="6"/>
  <c r="AA1203" i="6"/>
  <c r="Z1203" i="6"/>
  <c r="Y1203" i="6"/>
  <c r="X1203" i="6"/>
  <c r="W1203" i="6"/>
  <c r="T1203" i="6"/>
  <c r="U1203" i="6"/>
  <c r="R1203" i="6"/>
  <c r="S1203" i="6" s="1"/>
  <c r="AC1202" i="6"/>
  <c r="AD1202" i="6" s="1"/>
  <c r="AB1202" i="6"/>
  <c r="AA1202" i="6"/>
  <c r="Z1202" i="6"/>
  <c r="Y1202" i="6"/>
  <c r="X1202" i="6"/>
  <c r="W1202" i="6"/>
  <c r="T1202" i="6"/>
  <c r="U1202" i="6" s="1"/>
  <c r="R1202" i="6"/>
  <c r="S1202" i="6" s="1"/>
  <c r="AC1201" i="6"/>
  <c r="AD1201" i="6"/>
  <c r="AA1201" i="6"/>
  <c r="Z1201" i="6"/>
  <c r="Y1201" i="6"/>
  <c r="X1201" i="6"/>
  <c r="W1201" i="6"/>
  <c r="T1201" i="6"/>
  <c r="U1201" i="6"/>
  <c r="R1201" i="6"/>
  <c r="S1201" i="6" s="1"/>
  <c r="AC1200" i="6"/>
  <c r="AD1200" i="6" s="1"/>
  <c r="AA1200" i="6"/>
  <c r="Z1200" i="6"/>
  <c r="Y1200" i="6"/>
  <c r="X1200" i="6"/>
  <c r="W1200" i="6"/>
  <c r="T1200" i="6"/>
  <c r="R1200" i="6"/>
  <c r="S1200" i="6" s="1"/>
  <c r="AC1199" i="6"/>
  <c r="AD1199" i="6"/>
  <c r="AA1199" i="6"/>
  <c r="Z1199" i="6"/>
  <c r="Y1199" i="6"/>
  <c r="X1199" i="6"/>
  <c r="W1199" i="6"/>
  <c r="T1199" i="6"/>
  <c r="U1199" i="6"/>
  <c r="R1199" i="6"/>
  <c r="S1199" i="6" s="1"/>
  <c r="AC1198" i="6"/>
  <c r="AD1198" i="6" s="1"/>
  <c r="AB1198" i="6"/>
  <c r="AA1198" i="6"/>
  <c r="Z1198" i="6"/>
  <c r="Y1198" i="6"/>
  <c r="X1198" i="6"/>
  <c r="W1198" i="6"/>
  <c r="T1198" i="6"/>
  <c r="U1198" i="6" s="1"/>
  <c r="R1198" i="6"/>
  <c r="S1198" i="6" s="1"/>
  <c r="AC1197" i="6"/>
  <c r="AD1197" i="6"/>
  <c r="AA1197" i="6"/>
  <c r="Z1197" i="6"/>
  <c r="Y1197" i="6"/>
  <c r="X1197" i="6"/>
  <c r="W1197" i="6"/>
  <c r="T1197" i="6"/>
  <c r="U1197" i="6"/>
  <c r="R1197" i="6"/>
  <c r="S1197" i="6" s="1"/>
  <c r="AC1196" i="6"/>
  <c r="AD1196" i="6" s="1"/>
  <c r="AA1196" i="6"/>
  <c r="Z1196" i="6"/>
  <c r="Y1196" i="6"/>
  <c r="X1196" i="6"/>
  <c r="W1196" i="6"/>
  <c r="T1196" i="6"/>
  <c r="U1196" i="6" s="1"/>
  <c r="R1196" i="6"/>
  <c r="S1196" i="6" s="1"/>
  <c r="AC1195" i="6"/>
  <c r="AD1195" i="6"/>
  <c r="AA1195" i="6"/>
  <c r="Z1195" i="6"/>
  <c r="Y1195" i="6"/>
  <c r="X1195" i="6"/>
  <c r="W1195" i="6"/>
  <c r="T1195" i="6"/>
  <c r="U1195" i="6"/>
  <c r="R1195" i="6"/>
  <c r="S1195" i="6" s="1"/>
  <c r="AC1194" i="6"/>
  <c r="AD1194" i="6" s="1"/>
  <c r="AB1194" i="6"/>
  <c r="AA1194" i="6"/>
  <c r="Z1194" i="6"/>
  <c r="Y1194" i="6"/>
  <c r="X1194" i="6"/>
  <c r="W1194" i="6"/>
  <c r="T1194" i="6"/>
  <c r="U1194" i="6" s="1"/>
  <c r="R1194" i="6"/>
  <c r="S1194" i="6" s="1"/>
  <c r="AC1193" i="6"/>
  <c r="AD1193" i="6"/>
  <c r="AA1193" i="6"/>
  <c r="Z1193" i="6"/>
  <c r="Y1193" i="6"/>
  <c r="X1193" i="6"/>
  <c r="W1193" i="6"/>
  <c r="T1193" i="6"/>
  <c r="U1193" i="6"/>
  <c r="R1193" i="6"/>
  <c r="S1193" i="6" s="1"/>
  <c r="AC1192" i="6"/>
  <c r="AD1192" i="6" s="1"/>
  <c r="AA1192" i="6"/>
  <c r="Z1192" i="6"/>
  <c r="Y1192" i="6"/>
  <c r="X1192" i="6"/>
  <c r="W1192" i="6"/>
  <c r="T1192" i="6"/>
  <c r="U1192" i="6" s="1"/>
  <c r="R1192" i="6"/>
  <c r="S1192" i="6" s="1"/>
  <c r="AC1191" i="6"/>
  <c r="AD1191" i="6"/>
  <c r="AA1191" i="6"/>
  <c r="Z1191" i="6"/>
  <c r="Y1191" i="6"/>
  <c r="X1191" i="6"/>
  <c r="W1191" i="6"/>
  <c r="T1191" i="6"/>
  <c r="U1191" i="6"/>
  <c r="R1191" i="6"/>
  <c r="S1191" i="6" s="1"/>
  <c r="AC1190" i="6"/>
  <c r="AD1190" i="6" s="1"/>
  <c r="AB1190" i="6"/>
  <c r="AA1190" i="6"/>
  <c r="Z1190" i="6"/>
  <c r="Y1190" i="6"/>
  <c r="X1190" i="6"/>
  <c r="W1190" i="6"/>
  <c r="T1190" i="6"/>
  <c r="U1190" i="6" s="1"/>
  <c r="R1190" i="6"/>
  <c r="S1190" i="6" s="1"/>
  <c r="AC1189" i="6"/>
  <c r="AD1189" i="6"/>
  <c r="AA1189" i="6"/>
  <c r="Z1189" i="6"/>
  <c r="Y1189" i="6"/>
  <c r="X1189" i="6"/>
  <c r="W1189" i="6"/>
  <c r="T1189" i="6"/>
  <c r="U1189" i="6"/>
  <c r="R1189" i="6"/>
  <c r="S1189" i="6" s="1"/>
  <c r="AC1188" i="6"/>
  <c r="AD1188" i="6" s="1"/>
  <c r="AA1188" i="6"/>
  <c r="Z1188" i="6"/>
  <c r="Y1188" i="6"/>
  <c r="X1188" i="6"/>
  <c r="W1188" i="6"/>
  <c r="T1188" i="6"/>
  <c r="U1188" i="6" s="1"/>
  <c r="R1188" i="6"/>
  <c r="S1188" i="6" s="1"/>
  <c r="AC1187" i="6"/>
  <c r="AD1187" i="6"/>
  <c r="AA1187" i="6"/>
  <c r="Z1187" i="6"/>
  <c r="Y1187" i="6"/>
  <c r="X1187" i="6"/>
  <c r="W1187" i="6"/>
  <c r="T1187" i="6"/>
  <c r="U1187" i="6"/>
  <c r="R1187" i="6"/>
  <c r="S1187" i="6" s="1"/>
  <c r="AC1186" i="6"/>
  <c r="AD1186" i="6" s="1"/>
  <c r="AB1186" i="6"/>
  <c r="AA1186" i="6"/>
  <c r="Z1186" i="6"/>
  <c r="Y1186" i="6"/>
  <c r="X1186" i="6"/>
  <c r="W1186" i="6"/>
  <c r="T1186" i="6"/>
  <c r="U1186" i="6" s="1"/>
  <c r="R1186" i="6"/>
  <c r="S1186" i="6" s="1"/>
  <c r="AC1185" i="6"/>
  <c r="AD1185" i="6"/>
  <c r="AB1185" i="6"/>
  <c r="AA1185" i="6"/>
  <c r="Z1185" i="6"/>
  <c r="Y1185" i="6"/>
  <c r="X1185" i="6"/>
  <c r="W1185" i="6"/>
  <c r="T1185" i="6"/>
  <c r="U1185" i="6"/>
  <c r="R1185" i="6"/>
  <c r="S1185" i="6" s="1"/>
  <c r="AC1184" i="6"/>
  <c r="AD1184" i="6" s="1"/>
  <c r="AB1184" i="6"/>
  <c r="AA1184" i="6"/>
  <c r="Z1184" i="6"/>
  <c r="Y1184" i="6"/>
  <c r="X1184" i="6"/>
  <c r="W1184" i="6"/>
  <c r="T1184" i="6"/>
  <c r="U1184" i="6" s="1"/>
  <c r="R1184" i="6"/>
  <c r="S1184" i="6" s="1"/>
  <c r="AC1183" i="6"/>
  <c r="AD1183" i="6"/>
  <c r="AB1183" i="6"/>
  <c r="AA1183" i="6"/>
  <c r="Z1183" i="6"/>
  <c r="Y1183" i="6"/>
  <c r="X1183" i="6"/>
  <c r="W1183" i="6"/>
  <c r="T1183" i="6"/>
  <c r="U1183" i="6"/>
  <c r="R1183" i="6"/>
  <c r="S1183" i="6" s="1"/>
  <c r="AC1182" i="6"/>
  <c r="AD1182" i="6" s="1"/>
  <c r="AB1182" i="6"/>
  <c r="AA1182" i="6"/>
  <c r="Z1182" i="6"/>
  <c r="Y1182" i="6"/>
  <c r="X1182" i="6"/>
  <c r="W1182" i="6"/>
  <c r="T1182" i="6"/>
  <c r="U1182" i="6" s="1"/>
  <c r="R1182" i="6"/>
  <c r="S1182" i="6" s="1"/>
  <c r="AC1181" i="6"/>
  <c r="AD1181" i="6"/>
  <c r="AB1181" i="6"/>
  <c r="AA1181" i="6"/>
  <c r="Z1181" i="6"/>
  <c r="Y1181" i="6"/>
  <c r="X1181" i="6"/>
  <c r="W1181" i="6"/>
  <c r="T1181" i="6"/>
  <c r="U1181" i="6"/>
  <c r="R1181" i="6"/>
  <c r="S1181" i="6" s="1"/>
  <c r="AC1180" i="6"/>
  <c r="AD1180" i="6" s="1"/>
  <c r="AB1180" i="6"/>
  <c r="AA1180" i="6"/>
  <c r="Z1180" i="6"/>
  <c r="Y1180" i="6"/>
  <c r="X1180" i="6"/>
  <c r="W1180" i="6"/>
  <c r="T1180" i="6"/>
  <c r="U1180" i="6" s="1"/>
  <c r="R1180" i="6"/>
  <c r="S1180" i="6" s="1"/>
  <c r="AC1179" i="6"/>
  <c r="AD1179" i="6"/>
  <c r="AB1179" i="6"/>
  <c r="AA1179" i="6"/>
  <c r="Z1179" i="6"/>
  <c r="Y1179" i="6"/>
  <c r="X1179" i="6"/>
  <c r="W1179" i="6"/>
  <c r="T1179" i="6"/>
  <c r="U1179" i="6"/>
  <c r="R1179" i="6"/>
  <c r="S1179" i="6" s="1"/>
  <c r="AC1178" i="6"/>
  <c r="AD1178" i="6" s="1"/>
  <c r="AB1178" i="6"/>
  <c r="AA1178" i="6"/>
  <c r="Z1178" i="6"/>
  <c r="Y1178" i="6"/>
  <c r="X1178" i="6"/>
  <c r="W1178" i="6"/>
  <c r="T1178" i="6"/>
  <c r="U1178" i="6" s="1"/>
  <c r="R1178" i="6"/>
  <c r="S1178" i="6" s="1"/>
  <c r="AC1177" i="6"/>
  <c r="AD1177" i="6"/>
  <c r="AB1177" i="6"/>
  <c r="AA1177" i="6"/>
  <c r="Z1177" i="6"/>
  <c r="Y1177" i="6"/>
  <c r="X1177" i="6"/>
  <c r="W1177" i="6"/>
  <c r="T1177" i="6"/>
  <c r="U1177" i="6"/>
  <c r="R1177" i="6"/>
  <c r="S1177" i="6" s="1"/>
  <c r="AC1176" i="6"/>
  <c r="AD1176" i="6" s="1"/>
  <c r="AB1176" i="6"/>
  <c r="AA1176" i="6"/>
  <c r="Z1176" i="6"/>
  <c r="Y1176" i="6"/>
  <c r="X1176" i="6"/>
  <c r="W1176" i="6"/>
  <c r="T1176" i="6"/>
  <c r="U1176" i="6" s="1"/>
  <c r="R1176" i="6"/>
  <c r="S1176" i="6" s="1"/>
  <c r="AC1175" i="6"/>
  <c r="AD1175" i="6"/>
  <c r="AB1175" i="6"/>
  <c r="AA1175" i="6"/>
  <c r="Z1175" i="6"/>
  <c r="Y1175" i="6"/>
  <c r="X1175" i="6"/>
  <c r="W1175" i="6"/>
  <c r="T1175" i="6"/>
  <c r="U1175" i="6"/>
  <c r="R1175" i="6"/>
  <c r="S1175" i="6" s="1"/>
  <c r="AC1174" i="6"/>
  <c r="AD1174" i="6" s="1"/>
  <c r="AB1174" i="6"/>
  <c r="AA1174" i="6"/>
  <c r="Z1174" i="6"/>
  <c r="Y1174" i="6"/>
  <c r="X1174" i="6"/>
  <c r="W1174" i="6"/>
  <c r="T1174" i="6"/>
  <c r="U1174" i="6" s="1"/>
  <c r="R1174" i="6"/>
  <c r="S1174" i="6" s="1"/>
  <c r="AC1173" i="6"/>
  <c r="AD1173" i="6"/>
  <c r="AB1173" i="6"/>
  <c r="AA1173" i="6"/>
  <c r="Z1173" i="6"/>
  <c r="Y1173" i="6"/>
  <c r="X1173" i="6"/>
  <c r="W1173" i="6"/>
  <c r="T1173" i="6"/>
  <c r="U1173" i="6"/>
  <c r="R1173" i="6"/>
  <c r="S1173" i="6" s="1"/>
  <c r="AC1172" i="6"/>
  <c r="AD1172" i="6" s="1"/>
  <c r="AB1172" i="6"/>
  <c r="AA1172" i="6"/>
  <c r="Z1172" i="6"/>
  <c r="Y1172" i="6"/>
  <c r="X1172" i="6"/>
  <c r="W1172" i="6"/>
  <c r="T1172" i="6"/>
  <c r="U1172" i="6" s="1"/>
  <c r="R1172" i="6"/>
  <c r="S1172" i="6" s="1"/>
  <c r="AC1171" i="6"/>
  <c r="AD1171" i="6"/>
  <c r="AB1171" i="6"/>
  <c r="AA1171" i="6"/>
  <c r="Z1171" i="6"/>
  <c r="Y1171" i="6"/>
  <c r="X1171" i="6"/>
  <c r="W1171" i="6"/>
  <c r="T1171" i="6"/>
  <c r="U1171" i="6"/>
  <c r="R1171" i="6"/>
  <c r="S1171" i="6" s="1"/>
  <c r="AC1170" i="6"/>
  <c r="AD1170" i="6" s="1"/>
  <c r="AB1170" i="6"/>
  <c r="AA1170" i="6"/>
  <c r="Z1170" i="6"/>
  <c r="Y1170" i="6"/>
  <c r="X1170" i="6"/>
  <c r="W1170" i="6"/>
  <c r="T1170" i="6"/>
  <c r="U1170" i="6" s="1"/>
  <c r="R1170" i="6"/>
  <c r="S1170" i="6" s="1"/>
  <c r="AC1169" i="6"/>
  <c r="AD1169" i="6"/>
  <c r="AB1169" i="6"/>
  <c r="AA1169" i="6"/>
  <c r="Z1169" i="6"/>
  <c r="Y1169" i="6"/>
  <c r="X1169" i="6"/>
  <c r="W1169" i="6"/>
  <c r="T1169" i="6"/>
  <c r="U1169" i="6"/>
  <c r="R1169" i="6"/>
  <c r="S1169" i="6" s="1"/>
  <c r="AC1168" i="6"/>
  <c r="AD1168" i="6" s="1"/>
  <c r="AB1168" i="6"/>
  <c r="AA1168" i="6"/>
  <c r="Z1168" i="6"/>
  <c r="Y1168" i="6"/>
  <c r="X1168" i="6"/>
  <c r="W1168" i="6"/>
  <c r="T1168" i="6"/>
  <c r="U1168" i="6" s="1"/>
  <c r="R1168" i="6"/>
  <c r="S1168" i="6" s="1"/>
  <c r="AC1167" i="6"/>
  <c r="AD1167" i="6"/>
  <c r="AB1167" i="6"/>
  <c r="AA1167" i="6"/>
  <c r="Z1167" i="6"/>
  <c r="Y1167" i="6"/>
  <c r="X1167" i="6"/>
  <c r="W1167" i="6"/>
  <c r="T1167" i="6"/>
  <c r="U1167" i="6"/>
  <c r="R1167" i="6"/>
  <c r="S1167" i="6" s="1"/>
  <c r="AC1166" i="6"/>
  <c r="AD1166" i="6" s="1"/>
  <c r="AB1166" i="6"/>
  <c r="AA1166" i="6"/>
  <c r="Z1166" i="6"/>
  <c r="Y1166" i="6"/>
  <c r="X1166" i="6"/>
  <c r="W1166" i="6"/>
  <c r="T1166" i="6"/>
  <c r="U1166" i="6" s="1"/>
  <c r="R1166" i="6"/>
  <c r="S1166" i="6" s="1"/>
  <c r="AC1165" i="6"/>
  <c r="AD1165" i="6"/>
  <c r="AB1165" i="6"/>
  <c r="AA1165" i="6"/>
  <c r="Z1165" i="6"/>
  <c r="Y1165" i="6"/>
  <c r="X1165" i="6"/>
  <c r="W1165" i="6"/>
  <c r="T1165" i="6"/>
  <c r="U1165" i="6"/>
  <c r="R1165" i="6"/>
  <c r="S1165" i="6" s="1"/>
  <c r="AC1164" i="6"/>
  <c r="AD1164" i="6" s="1"/>
  <c r="AB1164" i="6"/>
  <c r="AA1164" i="6"/>
  <c r="Z1164" i="6"/>
  <c r="Y1164" i="6"/>
  <c r="X1164" i="6"/>
  <c r="W1164" i="6"/>
  <c r="T1164" i="6"/>
  <c r="U1164" i="6" s="1"/>
  <c r="R1164" i="6"/>
  <c r="S1164" i="6" s="1"/>
  <c r="AC1163" i="6"/>
  <c r="AD1163" i="6"/>
  <c r="AB1163" i="6"/>
  <c r="AA1163" i="6"/>
  <c r="Z1163" i="6"/>
  <c r="Y1163" i="6"/>
  <c r="X1163" i="6"/>
  <c r="W1163" i="6"/>
  <c r="T1163" i="6"/>
  <c r="U1163" i="6"/>
  <c r="R1163" i="6"/>
  <c r="S1163" i="6" s="1"/>
  <c r="AC1162" i="6"/>
  <c r="AD1162" i="6" s="1"/>
  <c r="AB1162" i="6"/>
  <c r="AA1162" i="6"/>
  <c r="Z1162" i="6"/>
  <c r="Y1162" i="6"/>
  <c r="X1162" i="6"/>
  <c r="W1162" i="6"/>
  <c r="T1162" i="6"/>
  <c r="U1162" i="6" s="1"/>
  <c r="R1162" i="6"/>
  <c r="S1162" i="6" s="1"/>
  <c r="AC1161" i="6"/>
  <c r="AD1161" i="6"/>
  <c r="AB1161" i="6"/>
  <c r="AA1161" i="6"/>
  <c r="Z1161" i="6"/>
  <c r="Y1161" i="6"/>
  <c r="X1161" i="6"/>
  <c r="W1161" i="6"/>
  <c r="T1161" i="6"/>
  <c r="U1161" i="6"/>
  <c r="R1161" i="6"/>
  <c r="S1161" i="6" s="1"/>
  <c r="AC1160" i="6"/>
  <c r="AD1160" i="6" s="1"/>
  <c r="AB1160" i="6"/>
  <c r="AA1160" i="6"/>
  <c r="Z1160" i="6"/>
  <c r="Y1160" i="6"/>
  <c r="X1160" i="6"/>
  <c r="W1160" i="6"/>
  <c r="T1160" i="6"/>
  <c r="U1160" i="6" s="1"/>
  <c r="R1160" i="6"/>
  <c r="S1160" i="6" s="1"/>
  <c r="AC1159" i="6"/>
  <c r="AD1159" i="6"/>
  <c r="AB1159" i="6"/>
  <c r="AA1159" i="6"/>
  <c r="Z1159" i="6"/>
  <c r="Y1159" i="6"/>
  <c r="X1159" i="6"/>
  <c r="W1159" i="6"/>
  <c r="T1159" i="6"/>
  <c r="U1159" i="6"/>
  <c r="R1159" i="6"/>
  <c r="S1159" i="6" s="1"/>
  <c r="AC1158" i="6"/>
  <c r="AD1158" i="6" s="1"/>
  <c r="AB1158" i="6"/>
  <c r="AA1158" i="6"/>
  <c r="Z1158" i="6"/>
  <c r="Y1158" i="6"/>
  <c r="X1158" i="6"/>
  <c r="W1158" i="6"/>
  <c r="T1158" i="6"/>
  <c r="U1158" i="6" s="1"/>
  <c r="R1158" i="6"/>
  <c r="S1158" i="6" s="1"/>
  <c r="AC1157" i="6"/>
  <c r="AD1157" i="6"/>
  <c r="AB1157" i="6"/>
  <c r="AA1157" i="6"/>
  <c r="Z1157" i="6"/>
  <c r="Y1157" i="6"/>
  <c r="X1157" i="6"/>
  <c r="W1157" i="6"/>
  <c r="T1157" i="6"/>
  <c r="U1157" i="6"/>
  <c r="R1157" i="6"/>
  <c r="S1157" i="6" s="1"/>
  <c r="AC1156" i="6"/>
  <c r="AD1156" i="6" s="1"/>
  <c r="AB1156" i="6"/>
  <c r="AA1156" i="6"/>
  <c r="Z1156" i="6"/>
  <c r="Y1156" i="6"/>
  <c r="X1156" i="6"/>
  <c r="W1156" i="6"/>
  <c r="T1156" i="6"/>
  <c r="U1156" i="6" s="1"/>
  <c r="R1156" i="6"/>
  <c r="S1156" i="6" s="1"/>
  <c r="AC1155" i="6"/>
  <c r="AD1155" i="6"/>
  <c r="AB1155" i="6"/>
  <c r="AA1155" i="6"/>
  <c r="Z1155" i="6"/>
  <c r="Y1155" i="6"/>
  <c r="X1155" i="6"/>
  <c r="W1155" i="6"/>
  <c r="T1155" i="6"/>
  <c r="U1155" i="6"/>
  <c r="R1155" i="6"/>
  <c r="S1155" i="6" s="1"/>
  <c r="AC1154" i="6"/>
  <c r="AD1154" i="6" s="1"/>
  <c r="AB1154" i="6"/>
  <c r="AA1154" i="6"/>
  <c r="Z1154" i="6"/>
  <c r="Y1154" i="6"/>
  <c r="X1154" i="6"/>
  <c r="W1154" i="6"/>
  <c r="T1154" i="6"/>
  <c r="U1154" i="6" s="1"/>
  <c r="R1154" i="6"/>
  <c r="S1154" i="6" s="1"/>
  <c r="AC1153" i="6"/>
  <c r="AD1153" i="6"/>
  <c r="AA1153" i="6"/>
  <c r="Z1153" i="6"/>
  <c r="Y1153" i="6"/>
  <c r="X1153" i="6"/>
  <c r="W1153" i="6"/>
  <c r="T1153" i="6"/>
  <c r="U1153" i="6"/>
  <c r="R1153" i="6"/>
  <c r="S1153" i="6" s="1"/>
  <c r="AC1152" i="6"/>
  <c r="AD1152" i="6" s="1"/>
  <c r="AA1152" i="6"/>
  <c r="Z1152" i="6"/>
  <c r="Y1152" i="6"/>
  <c r="X1152" i="6"/>
  <c r="W1152" i="6"/>
  <c r="T1152" i="6"/>
  <c r="R1152" i="6"/>
  <c r="S1152" i="6" s="1"/>
  <c r="AC1151" i="6"/>
  <c r="AD1151" i="6"/>
  <c r="AA1151" i="6"/>
  <c r="Z1151" i="6"/>
  <c r="Y1151" i="6"/>
  <c r="X1151" i="6"/>
  <c r="W1151" i="6"/>
  <c r="T1151" i="6"/>
  <c r="U1151" i="6"/>
  <c r="R1151" i="6"/>
  <c r="S1151" i="6" s="1"/>
  <c r="AC1150" i="6"/>
  <c r="AD1150" i="6" s="1"/>
  <c r="AB1150" i="6"/>
  <c r="AA1150" i="6"/>
  <c r="Z1150" i="6"/>
  <c r="Y1150" i="6"/>
  <c r="X1150" i="6"/>
  <c r="W1150" i="6"/>
  <c r="T1150" i="6"/>
  <c r="U1150" i="6" s="1"/>
  <c r="R1150" i="6"/>
  <c r="S1150" i="6" s="1"/>
  <c r="AC1149" i="6"/>
  <c r="AD1149" i="6"/>
  <c r="AA1149" i="6"/>
  <c r="Z1149" i="6"/>
  <c r="Y1149" i="6"/>
  <c r="X1149" i="6"/>
  <c r="W1149" i="6"/>
  <c r="T1149" i="6"/>
  <c r="U1149" i="6"/>
  <c r="R1149" i="6"/>
  <c r="S1149" i="6" s="1"/>
  <c r="AC1148" i="6"/>
  <c r="AD1148" i="6" s="1"/>
  <c r="AA1148" i="6"/>
  <c r="Z1148" i="6"/>
  <c r="Y1148" i="6"/>
  <c r="X1148" i="6"/>
  <c r="W1148" i="6"/>
  <c r="T1148" i="6"/>
  <c r="U1148" i="6" s="1"/>
  <c r="R1148" i="6"/>
  <c r="S1148" i="6" s="1"/>
  <c r="AC1147" i="6"/>
  <c r="AD1147" i="6"/>
  <c r="AA1147" i="6"/>
  <c r="Z1147" i="6"/>
  <c r="Y1147" i="6"/>
  <c r="X1147" i="6"/>
  <c r="W1147" i="6"/>
  <c r="T1147" i="6"/>
  <c r="U1147" i="6"/>
  <c r="R1147" i="6"/>
  <c r="S1147" i="6" s="1"/>
  <c r="AC1146" i="6"/>
  <c r="AD1146" i="6" s="1"/>
  <c r="AB1146" i="6"/>
  <c r="AA1146" i="6"/>
  <c r="Z1146" i="6"/>
  <c r="Y1146" i="6"/>
  <c r="X1146" i="6"/>
  <c r="W1146" i="6"/>
  <c r="T1146" i="6"/>
  <c r="U1146" i="6" s="1"/>
  <c r="R1146" i="6"/>
  <c r="S1146" i="6" s="1"/>
  <c r="AC1145" i="6"/>
  <c r="AD1145" i="6"/>
  <c r="AA1145" i="6"/>
  <c r="Z1145" i="6"/>
  <c r="Y1145" i="6"/>
  <c r="X1145" i="6"/>
  <c r="W1145" i="6"/>
  <c r="T1145" i="6"/>
  <c r="U1145" i="6"/>
  <c r="R1145" i="6"/>
  <c r="S1145" i="6" s="1"/>
  <c r="AC1144" i="6"/>
  <c r="AD1144" i="6" s="1"/>
  <c r="AA1144" i="6"/>
  <c r="Z1144" i="6"/>
  <c r="Y1144" i="6"/>
  <c r="X1144" i="6"/>
  <c r="W1144" i="6"/>
  <c r="T1144" i="6"/>
  <c r="U1144" i="6" s="1"/>
  <c r="R1144" i="6"/>
  <c r="S1144" i="6" s="1"/>
  <c r="AC1143" i="6"/>
  <c r="AD1143" i="6"/>
  <c r="AA1143" i="6"/>
  <c r="Z1143" i="6"/>
  <c r="Y1143" i="6"/>
  <c r="X1143" i="6"/>
  <c r="W1143" i="6"/>
  <c r="T1143" i="6"/>
  <c r="U1143" i="6"/>
  <c r="R1143" i="6"/>
  <c r="S1143" i="6" s="1"/>
  <c r="AC1142" i="6"/>
  <c r="AD1142" i="6" s="1"/>
  <c r="AB1142" i="6"/>
  <c r="AA1142" i="6"/>
  <c r="Z1142" i="6"/>
  <c r="Y1142" i="6"/>
  <c r="X1142" i="6"/>
  <c r="W1142" i="6"/>
  <c r="T1142" i="6"/>
  <c r="U1142" i="6" s="1"/>
  <c r="R1142" i="6"/>
  <c r="S1142" i="6" s="1"/>
  <c r="AC1141" i="6"/>
  <c r="AD1141" i="6"/>
  <c r="AA1141" i="6"/>
  <c r="Z1141" i="6"/>
  <c r="Y1141" i="6"/>
  <c r="X1141" i="6"/>
  <c r="W1141" i="6"/>
  <c r="T1141" i="6"/>
  <c r="U1141" i="6"/>
  <c r="R1141" i="6"/>
  <c r="S1141" i="6" s="1"/>
  <c r="AC1140" i="6"/>
  <c r="AD1140" i="6" s="1"/>
  <c r="AA1140" i="6"/>
  <c r="Z1140" i="6"/>
  <c r="Y1140" i="6"/>
  <c r="X1140" i="6"/>
  <c r="W1140" i="6"/>
  <c r="T1140" i="6"/>
  <c r="U1140" i="6" s="1"/>
  <c r="R1140" i="6"/>
  <c r="S1140" i="6" s="1"/>
  <c r="AC1139" i="6"/>
  <c r="AD1139" i="6"/>
  <c r="AA1139" i="6"/>
  <c r="Z1139" i="6"/>
  <c r="Y1139" i="6"/>
  <c r="X1139" i="6"/>
  <c r="W1139" i="6"/>
  <c r="T1139" i="6"/>
  <c r="U1139" i="6"/>
  <c r="R1139" i="6"/>
  <c r="S1139" i="6" s="1"/>
  <c r="AC1138" i="6"/>
  <c r="AD1138" i="6" s="1"/>
  <c r="AB1138" i="6"/>
  <c r="AA1138" i="6"/>
  <c r="Z1138" i="6"/>
  <c r="Y1138" i="6"/>
  <c r="X1138" i="6"/>
  <c r="W1138" i="6"/>
  <c r="T1138" i="6"/>
  <c r="U1138" i="6" s="1"/>
  <c r="R1138" i="6"/>
  <c r="S1138" i="6" s="1"/>
  <c r="AC1137" i="6"/>
  <c r="AD1137" i="6"/>
  <c r="AA1137" i="6"/>
  <c r="Z1137" i="6"/>
  <c r="Y1137" i="6"/>
  <c r="X1137" i="6"/>
  <c r="W1137" i="6"/>
  <c r="T1137" i="6"/>
  <c r="U1137" i="6"/>
  <c r="R1137" i="6"/>
  <c r="S1137" i="6" s="1"/>
  <c r="AC1136" i="6"/>
  <c r="AD1136" i="6" s="1"/>
  <c r="AA1136" i="6"/>
  <c r="Z1136" i="6"/>
  <c r="Y1136" i="6"/>
  <c r="X1136" i="6"/>
  <c r="W1136" i="6"/>
  <c r="T1136" i="6"/>
  <c r="R1136" i="6"/>
  <c r="S1136" i="6" s="1"/>
  <c r="AC1135" i="6"/>
  <c r="AD1135" i="6"/>
  <c r="AA1135" i="6"/>
  <c r="Z1135" i="6"/>
  <c r="Y1135" i="6"/>
  <c r="X1135" i="6"/>
  <c r="W1135" i="6"/>
  <c r="T1135" i="6"/>
  <c r="U1135" i="6"/>
  <c r="R1135" i="6"/>
  <c r="S1135" i="6" s="1"/>
  <c r="AC1134" i="6"/>
  <c r="AD1134" i="6" s="1"/>
  <c r="AB1134" i="6"/>
  <c r="AA1134" i="6"/>
  <c r="Z1134" i="6"/>
  <c r="Y1134" i="6"/>
  <c r="X1134" i="6"/>
  <c r="W1134" i="6"/>
  <c r="T1134" i="6"/>
  <c r="U1134" i="6" s="1"/>
  <c r="R1134" i="6"/>
  <c r="S1134" i="6" s="1"/>
  <c r="AC1133" i="6"/>
  <c r="AD1133" i="6"/>
  <c r="AA1133" i="6"/>
  <c r="Z1133" i="6"/>
  <c r="Y1133" i="6"/>
  <c r="X1133" i="6"/>
  <c r="W1133" i="6"/>
  <c r="T1133" i="6"/>
  <c r="U1133" i="6"/>
  <c r="R1133" i="6"/>
  <c r="S1133" i="6" s="1"/>
  <c r="AC1132" i="6"/>
  <c r="AD1132" i="6" s="1"/>
  <c r="AA1132" i="6"/>
  <c r="Z1132" i="6"/>
  <c r="Y1132" i="6"/>
  <c r="X1132" i="6"/>
  <c r="W1132" i="6"/>
  <c r="T1132" i="6"/>
  <c r="U1132" i="6" s="1"/>
  <c r="R1132" i="6"/>
  <c r="S1132" i="6" s="1"/>
  <c r="AC1131" i="6"/>
  <c r="AD1131" i="6"/>
  <c r="AA1131" i="6"/>
  <c r="Z1131" i="6"/>
  <c r="Y1131" i="6"/>
  <c r="X1131" i="6"/>
  <c r="W1131" i="6"/>
  <c r="T1131" i="6"/>
  <c r="U1131" i="6"/>
  <c r="R1131" i="6"/>
  <c r="S1131" i="6" s="1"/>
  <c r="AC1130" i="6"/>
  <c r="AD1130" i="6" s="1"/>
  <c r="AB1130" i="6"/>
  <c r="AA1130" i="6"/>
  <c r="Z1130" i="6"/>
  <c r="Y1130" i="6"/>
  <c r="X1130" i="6"/>
  <c r="W1130" i="6"/>
  <c r="T1130" i="6"/>
  <c r="U1130" i="6" s="1"/>
  <c r="R1130" i="6"/>
  <c r="S1130" i="6" s="1"/>
  <c r="AC1129" i="6"/>
  <c r="AD1129" i="6"/>
  <c r="AA1129" i="6"/>
  <c r="Z1129" i="6"/>
  <c r="Y1129" i="6"/>
  <c r="X1129" i="6"/>
  <c r="W1129" i="6"/>
  <c r="T1129" i="6"/>
  <c r="U1129" i="6"/>
  <c r="R1129" i="6"/>
  <c r="S1129" i="6" s="1"/>
  <c r="AC1128" i="6"/>
  <c r="AD1128" i="6" s="1"/>
  <c r="AA1128" i="6"/>
  <c r="Z1128" i="6"/>
  <c r="Y1128" i="6"/>
  <c r="X1128" i="6"/>
  <c r="W1128" i="6"/>
  <c r="T1128" i="6"/>
  <c r="U1128" i="6" s="1"/>
  <c r="R1128" i="6"/>
  <c r="S1128" i="6" s="1"/>
  <c r="AC1127" i="6"/>
  <c r="AD1127" i="6"/>
  <c r="AA1127" i="6"/>
  <c r="Z1127" i="6"/>
  <c r="Y1127" i="6"/>
  <c r="X1127" i="6"/>
  <c r="W1127" i="6"/>
  <c r="T1127" i="6"/>
  <c r="U1127" i="6"/>
  <c r="R1127" i="6"/>
  <c r="S1127" i="6" s="1"/>
  <c r="AC1126" i="6"/>
  <c r="AD1126" i="6" s="1"/>
  <c r="AB1126" i="6"/>
  <c r="AA1126" i="6"/>
  <c r="Z1126" i="6"/>
  <c r="Y1126" i="6"/>
  <c r="X1126" i="6"/>
  <c r="W1126" i="6"/>
  <c r="T1126" i="6"/>
  <c r="U1126" i="6" s="1"/>
  <c r="R1126" i="6"/>
  <c r="S1126" i="6" s="1"/>
  <c r="AC1125" i="6"/>
  <c r="AD1125" i="6"/>
  <c r="AA1125" i="6"/>
  <c r="Z1125" i="6"/>
  <c r="Y1125" i="6"/>
  <c r="X1125" i="6"/>
  <c r="W1125" i="6"/>
  <c r="T1125" i="6"/>
  <c r="U1125" i="6"/>
  <c r="R1125" i="6"/>
  <c r="S1125" i="6" s="1"/>
  <c r="AC1124" i="6"/>
  <c r="AD1124" i="6" s="1"/>
  <c r="AA1124" i="6"/>
  <c r="Z1124" i="6"/>
  <c r="Y1124" i="6"/>
  <c r="X1124" i="6"/>
  <c r="W1124" i="6"/>
  <c r="T1124" i="6"/>
  <c r="U1124" i="6" s="1"/>
  <c r="R1124" i="6"/>
  <c r="S1124" i="6" s="1"/>
  <c r="AC1123" i="6"/>
  <c r="AD1123" i="6"/>
  <c r="AA1123" i="6"/>
  <c r="Z1123" i="6"/>
  <c r="Y1123" i="6"/>
  <c r="X1123" i="6"/>
  <c r="W1123" i="6"/>
  <c r="T1123" i="6"/>
  <c r="U1123" i="6"/>
  <c r="R1123" i="6"/>
  <c r="S1123" i="6" s="1"/>
  <c r="AC1122" i="6"/>
  <c r="AD1122" i="6" s="1"/>
  <c r="AB1122" i="6"/>
  <c r="AA1122" i="6"/>
  <c r="Z1122" i="6"/>
  <c r="Y1122" i="6"/>
  <c r="X1122" i="6"/>
  <c r="W1122" i="6"/>
  <c r="T1122" i="6"/>
  <c r="U1122" i="6" s="1"/>
  <c r="R1122" i="6"/>
  <c r="S1122" i="6" s="1"/>
  <c r="AC1121" i="6"/>
  <c r="AD1121" i="6"/>
  <c r="AA1121" i="6"/>
  <c r="Z1121" i="6"/>
  <c r="Y1121" i="6"/>
  <c r="X1121" i="6"/>
  <c r="W1121" i="6"/>
  <c r="T1121" i="6"/>
  <c r="U1121" i="6"/>
  <c r="R1121" i="6"/>
  <c r="S1121" i="6" s="1"/>
  <c r="AC1120" i="6"/>
  <c r="AD1120" i="6" s="1"/>
  <c r="AA1120" i="6"/>
  <c r="Z1120" i="6"/>
  <c r="Y1120" i="6"/>
  <c r="X1120" i="6"/>
  <c r="W1120" i="6"/>
  <c r="T1120" i="6"/>
  <c r="R1120" i="6"/>
  <c r="S1120" i="6" s="1"/>
  <c r="AC1119" i="6"/>
  <c r="AD1119" i="6"/>
  <c r="AA1119" i="6"/>
  <c r="Z1119" i="6"/>
  <c r="Y1119" i="6"/>
  <c r="X1119" i="6"/>
  <c r="W1119" i="6"/>
  <c r="T1119" i="6"/>
  <c r="U1119" i="6"/>
  <c r="R1119" i="6"/>
  <c r="S1119" i="6" s="1"/>
  <c r="AC1118" i="6"/>
  <c r="AD1118" i="6" s="1"/>
  <c r="AB1118" i="6"/>
  <c r="AA1118" i="6"/>
  <c r="Z1118" i="6"/>
  <c r="Y1118" i="6"/>
  <c r="X1118" i="6"/>
  <c r="W1118" i="6"/>
  <c r="T1118" i="6"/>
  <c r="U1118" i="6" s="1"/>
  <c r="R1118" i="6"/>
  <c r="S1118" i="6" s="1"/>
  <c r="AC1117" i="6"/>
  <c r="AD1117" i="6"/>
  <c r="AA1117" i="6"/>
  <c r="Z1117" i="6"/>
  <c r="Y1117" i="6"/>
  <c r="X1117" i="6"/>
  <c r="W1117" i="6"/>
  <c r="T1117" i="6"/>
  <c r="U1117" i="6"/>
  <c r="R1117" i="6"/>
  <c r="S1117" i="6" s="1"/>
  <c r="AC1116" i="6"/>
  <c r="AD1116" i="6" s="1"/>
  <c r="AA1116" i="6"/>
  <c r="Z1116" i="6"/>
  <c r="Y1116" i="6"/>
  <c r="X1116" i="6"/>
  <c r="W1116" i="6"/>
  <c r="T1116" i="6"/>
  <c r="U1116" i="6" s="1"/>
  <c r="R1116" i="6"/>
  <c r="S1116" i="6" s="1"/>
  <c r="AC1115" i="6"/>
  <c r="AD1115" i="6"/>
  <c r="AA1115" i="6"/>
  <c r="Z1115" i="6"/>
  <c r="Y1115" i="6"/>
  <c r="X1115" i="6"/>
  <c r="W1115" i="6"/>
  <c r="T1115" i="6"/>
  <c r="U1115" i="6"/>
  <c r="R1115" i="6"/>
  <c r="S1115" i="6" s="1"/>
  <c r="AC1114" i="6"/>
  <c r="AD1114" i="6" s="1"/>
  <c r="AB1114" i="6"/>
  <c r="AA1114" i="6"/>
  <c r="Z1114" i="6"/>
  <c r="Y1114" i="6"/>
  <c r="X1114" i="6"/>
  <c r="W1114" i="6"/>
  <c r="T1114" i="6"/>
  <c r="U1114" i="6" s="1"/>
  <c r="R1114" i="6"/>
  <c r="S1114" i="6" s="1"/>
  <c r="AC1113" i="6"/>
  <c r="AD1113" i="6"/>
  <c r="AA1113" i="6"/>
  <c r="Z1113" i="6"/>
  <c r="Y1113" i="6"/>
  <c r="X1113" i="6"/>
  <c r="W1113" i="6"/>
  <c r="T1113" i="6"/>
  <c r="U1113" i="6"/>
  <c r="R1113" i="6"/>
  <c r="S1113" i="6" s="1"/>
  <c r="AC1112" i="6"/>
  <c r="AD1112" i="6" s="1"/>
  <c r="AA1112" i="6"/>
  <c r="Z1112" i="6"/>
  <c r="Y1112" i="6"/>
  <c r="X1112" i="6"/>
  <c r="W1112" i="6"/>
  <c r="T1112" i="6"/>
  <c r="U1112" i="6" s="1"/>
  <c r="R1112" i="6"/>
  <c r="S1112" i="6" s="1"/>
  <c r="AC1111" i="6"/>
  <c r="AD1111" i="6"/>
  <c r="AA1111" i="6"/>
  <c r="Z1111" i="6"/>
  <c r="Y1111" i="6"/>
  <c r="X1111" i="6"/>
  <c r="W1111" i="6"/>
  <c r="T1111" i="6"/>
  <c r="U1111" i="6"/>
  <c r="R1111" i="6"/>
  <c r="S1111" i="6" s="1"/>
  <c r="AC1110" i="6"/>
  <c r="AD1110" i="6" s="1"/>
  <c r="AB1110" i="6"/>
  <c r="AA1110" i="6"/>
  <c r="Z1110" i="6"/>
  <c r="Y1110" i="6"/>
  <c r="X1110" i="6"/>
  <c r="W1110" i="6"/>
  <c r="T1110" i="6"/>
  <c r="U1110" i="6" s="1"/>
  <c r="R1110" i="6"/>
  <c r="S1110" i="6" s="1"/>
  <c r="AC1109" i="6"/>
  <c r="AD1109" i="6"/>
  <c r="AA1109" i="6"/>
  <c r="Z1109" i="6"/>
  <c r="Y1109" i="6"/>
  <c r="X1109" i="6"/>
  <c r="W1109" i="6"/>
  <c r="T1109" i="6"/>
  <c r="U1109" i="6"/>
  <c r="R1109" i="6"/>
  <c r="S1109" i="6" s="1"/>
  <c r="AC1108" i="6"/>
  <c r="AD1108" i="6" s="1"/>
  <c r="AA1108" i="6"/>
  <c r="Z1108" i="6"/>
  <c r="Y1108" i="6"/>
  <c r="X1108" i="6"/>
  <c r="W1108" i="6"/>
  <c r="T1108" i="6"/>
  <c r="U1108" i="6" s="1"/>
  <c r="R1108" i="6"/>
  <c r="S1108" i="6" s="1"/>
  <c r="AC1107" i="6"/>
  <c r="AD1107" i="6"/>
  <c r="AA1107" i="6"/>
  <c r="Z1107" i="6"/>
  <c r="Y1107" i="6"/>
  <c r="X1107" i="6"/>
  <c r="W1107" i="6"/>
  <c r="T1107" i="6"/>
  <c r="U1107" i="6"/>
  <c r="R1107" i="6"/>
  <c r="S1107" i="6" s="1"/>
  <c r="AC1106" i="6"/>
  <c r="AD1106" i="6" s="1"/>
  <c r="AB1106" i="6"/>
  <c r="AA1106" i="6"/>
  <c r="Z1106" i="6"/>
  <c r="Y1106" i="6"/>
  <c r="X1106" i="6"/>
  <c r="W1106" i="6"/>
  <c r="T1106" i="6"/>
  <c r="U1106" i="6" s="1"/>
  <c r="R1106" i="6"/>
  <c r="S1106" i="6" s="1"/>
  <c r="AC1105" i="6"/>
  <c r="AD1105" i="6"/>
  <c r="AA1105" i="6"/>
  <c r="Z1105" i="6"/>
  <c r="Y1105" i="6"/>
  <c r="X1105" i="6"/>
  <c r="W1105" i="6"/>
  <c r="T1105" i="6"/>
  <c r="U1105" i="6"/>
  <c r="R1105" i="6"/>
  <c r="S1105" i="6" s="1"/>
  <c r="AC1104" i="6"/>
  <c r="AD1104" i="6" s="1"/>
  <c r="AA1104" i="6"/>
  <c r="Z1104" i="6"/>
  <c r="Y1104" i="6"/>
  <c r="X1104" i="6"/>
  <c r="W1104" i="6"/>
  <c r="T1104" i="6"/>
  <c r="R1104" i="6"/>
  <c r="S1104" i="6" s="1"/>
  <c r="AC1103" i="6"/>
  <c r="AD1103" i="6"/>
  <c r="AA1103" i="6"/>
  <c r="Z1103" i="6"/>
  <c r="Y1103" i="6"/>
  <c r="X1103" i="6"/>
  <c r="W1103" i="6"/>
  <c r="T1103" i="6"/>
  <c r="U1103" i="6"/>
  <c r="R1103" i="6"/>
  <c r="S1103" i="6" s="1"/>
  <c r="AC1102" i="6"/>
  <c r="AD1102" i="6" s="1"/>
  <c r="AB1102" i="6"/>
  <c r="AA1102" i="6"/>
  <c r="Z1102" i="6"/>
  <c r="Y1102" i="6"/>
  <c r="X1102" i="6"/>
  <c r="W1102" i="6"/>
  <c r="T1102" i="6"/>
  <c r="U1102" i="6" s="1"/>
  <c r="R1102" i="6"/>
  <c r="S1102" i="6" s="1"/>
  <c r="AC1101" i="6"/>
  <c r="AD1101" i="6"/>
  <c r="AA1101" i="6"/>
  <c r="Z1101" i="6"/>
  <c r="Y1101" i="6"/>
  <c r="X1101" i="6"/>
  <c r="W1101" i="6"/>
  <c r="T1101" i="6"/>
  <c r="U1101" i="6"/>
  <c r="R1101" i="6"/>
  <c r="S1101" i="6" s="1"/>
  <c r="AC1100" i="6"/>
  <c r="AD1100" i="6" s="1"/>
  <c r="AA1100" i="6"/>
  <c r="Z1100" i="6"/>
  <c r="Y1100" i="6"/>
  <c r="X1100" i="6"/>
  <c r="W1100" i="6"/>
  <c r="T1100" i="6"/>
  <c r="U1100" i="6" s="1"/>
  <c r="R1100" i="6"/>
  <c r="S1100" i="6" s="1"/>
  <c r="AC1099" i="6"/>
  <c r="AD1099" i="6"/>
  <c r="AA1099" i="6"/>
  <c r="Z1099" i="6"/>
  <c r="Y1099" i="6"/>
  <c r="X1099" i="6"/>
  <c r="W1099" i="6"/>
  <c r="T1099" i="6"/>
  <c r="U1099" i="6"/>
  <c r="R1099" i="6"/>
  <c r="S1099" i="6" s="1"/>
  <c r="AC1098" i="6"/>
  <c r="AD1098" i="6" s="1"/>
  <c r="AB1098" i="6"/>
  <c r="AA1098" i="6"/>
  <c r="Z1098" i="6"/>
  <c r="Y1098" i="6"/>
  <c r="X1098" i="6"/>
  <c r="W1098" i="6"/>
  <c r="T1098" i="6"/>
  <c r="U1098" i="6" s="1"/>
  <c r="R1098" i="6"/>
  <c r="S1098" i="6" s="1"/>
  <c r="AC1097" i="6"/>
  <c r="AD1097" i="6"/>
  <c r="AA1097" i="6"/>
  <c r="Z1097" i="6"/>
  <c r="Y1097" i="6"/>
  <c r="X1097" i="6"/>
  <c r="W1097" i="6"/>
  <c r="T1097" i="6"/>
  <c r="U1097" i="6"/>
  <c r="R1097" i="6"/>
  <c r="S1097" i="6" s="1"/>
  <c r="AC1096" i="6"/>
  <c r="AD1096" i="6" s="1"/>
  <c r="AA1096" i="6"/>
  <c r="Z1096" i="6"/>
  <c r="Y1096" i="6"/>
  <c r="X1096" i="6"/>
  <c r="W1096" i="6"/>
  <c r="T1096" i="6"/>
  <c r="U1096" i="6" s="1"/>
  <c r="R1096" i="6"/>
  <c r="S1096" i="6" s="1"/>
  <c r="AC1095" i="6"/>
  <c r="AD1095" i="6"/>
  <c r="AA1095" i="6"/>
  <c r="Z1095" i="6"/>
  <c r="Y1095" i="6"/>
  <c r="X1095" i="6"/>
  <c r="W1095" i="6"/>
  <c r="T1095" i="6"/>
  <c r="U1095" i="6"/>
  <c r="R1095" i="6"/>
  <c r="S1095" i="6" s="1"/>
  <c r="AC1094" i="6"/>
  <c r="AD1094" i="6" s="1"/>
  <c r="AB1094" i="6"/>
  <c r="AA1094" i="6"/>
  <c r="Z1094" i="6"/>
  <c r="Y1094" i="6"/>
  <c r="X1094" i="6"/>
  <c r="W1094" i="6"/>
  <c r="T1094" i="6"/>
  <c r="U1094" i="6" s="1"/>
  <c r="R1094" i="6"/>
  <c r="S1094" i="6" s="1"/>
  <c r="AC1093" i="6"/>
  <c r="AD1093" i="6"/>
  <c r="AA1093" i="6"/>
  <c r="Z1093" i="6"/>
  <c r="Y1093" i="6"/>
  <c r="X1093" i="6"/>
  <c r="W1093" i="6"/>
  <c r="T1093" i="6"/>
  <c r="U1093" i="6"/>
  <c r="R1093" i="6"/>
  <c r="S1093" i="6" s="1"/>
  <c r="AC1092" i="6"/>
  <c r="AD1092" i="6" s="1"/>
  <c r="AA1092" i="6"/>
  <c r="Z1092" i="6"/>
  <c r="Y1092" i="6"/>
  <c r="X1092" i="6"/>
  <c r="W1092" i="6"/>
  <c r="T1092" i="6"/>
  <c r="U1092" i="6" s="1"/>
  <c r="R1092" i="6"/>
  <c r="S1092" i="6" s="1"/>
  <c r="AC1091" i="6"/>
  <c r="AD1091" i="6"/>
  <c r="AA1091" i="6"/>
  <c r="Z1091" i="6"/>
  <c r="Y1091" i="6"/>
  <c r="X1091" i="6"/>
  <c r="W1091" i="6"/>
  <c r="T1091" i="6"/>
  <c r="U1091" i="6"/>
  <c r="R1091" i="6"/>
  <c r="S1091" i="6" s="1"/>
  <c r="AC1090" i="6"/>
  <c r="AD1090" i="6" s="1"/>
  <c r="AB1090" i="6"/>
  <c r="AA1090" i="6"/>
  <c r="Z1090" i="6"/>
  <c r="Y1090" i="6"/>
  <c r="X1090" i="6"/>
  <c r="W1090" i="6"/>
  <c r="T1090" i="6"/>
  <c r="U1090" i="6" s="1"/>
  <c r="R1090" i="6"/>
  <c r="S1090" i="6" s="1"/>
  <c r="AC1089" i="6"/>
  <c r="AD1089" i="6"/>
  <c r="AB1089" i="6"/>
  <c r="AA1089" i="6"/>
  <c r="Z1089" i="6"/>
  <c r="Y1089" i="6"/>
  <c r="X1089" i="6"/>
  <c r="W1089" i="6"/>
  <c r="T1089" i="6"/>
  <c r="U1089" i="6"/>
  <c r="R1089" i="6"/>
  <c r="S1089" i="6" s="1"/>
  <c r="AC1088" i="6"/>
  <c r="AD1088" i="6" s="1"/>
  <c r="AB1088" i="6"/>
  <c r="AA1088" i="6"/>
  <c r="Z1088" i="6"/>
  <c r="Y1088" i="6"/>
  <c r="X1088" i="6"/>
  <c r="W1088" i="6"/>
  <c r="T1088" i="6"/>
  <c r="U1088" i="6" s="1"/>
  <c r="R1088" i="6"/>
  <c r="S1088" i="6" s="1"/>
  <c r="AC1087" i="6"/>
  <c r="AD1087" i="6"/>
  <c r="AB1087" i="6"/>
  <c r="AA1087" i="6"/>
  <c r="Z1087" i="6"/>
  <c r="Y1087" i="6"/>
  <c r="X1087" i="6"/>
  <c r="W1087" i="6"/>
  <c r="T1087" i="6"/>
  <c r="U1087" i="6"/>
  <c r="R1087" i="6"/>
  <c r="S1087" i="6" s="1"/>
  <c r="AC1086" i="6"/>
  <c r="AD1086" i="6" s="1"/>
  <c r="AB1086" i="6"/>
  <c r="AA1086" i="6"/>
  <c r="Z1086" i="6"/>
  <c r="Y1086" i="6"/>
  <c r="X1086" i="6"/>
  <c r="W1086" i="6"/>
  <c r="T1086" i="6"/>
  <c r="U1086" i="6" s="1"/>
  <c r="R1086" i="6"/>
  <c r="S1086" i="6" s="1"/>
  <c r="AC1085" i="6"/>
  <c r="AD1085" i="6"/>
  <c r="AB1085" i="6"/>
  <c r="AA1085" i="6"/>
  <c r="Z1085" i="6"/>
  <c r="Y1085" i="6"/>
  <c r="X1085" i="6"/>
  <c r="W1085" i="6"/>
  <c r="T1085" i="6"/>
  <c r="U1085" i="6"/>
  <c r="R1085" i="6"/>
  <c r="S1085" i="6" s="1"/>
  <c r="AC1084" i="6"/>
  <c r="AD1084" i="6" s="1"/>
  <c r="AB1084" i="6"/>
  <c r="AA1084" i="6"/>
  <c r="Z1084" i="6"/>
  <c r="Y1084" i="6"/>
  <c r="X1084" i="6"/>
  <c r="W1084" i="6"/>
  <c r="T1084" i="6"/>
  <c r="U1084" i="6" s="1"/>
  <c r="R1084" i="6"/>
  <c r="S1084" i="6" s="1"/>
  <c r="AC1083" i="6"/>
  <c r="AD1083" i="6"/>
  <c r="AB1083" i="6"/>
  <c r="AA1083" i="6"/>
  <c r="Z1083" i="6"/>
  <c r="Y1083" i="6"/>
  <c r="X1083" i="6"/>
  <c r="W1083" i="6"/>
  <c r="T1083" i="6"/>
  <c r="U1083" i="6"/>
  <c r="R1083" i="6"/>
  <c r="S1083" i="6" s="1"/>
  <c r="AC1082" i="6"/>
  <c r="AD1082" i="6" s="1"/>
  <c r="AB1082" i="6"/>
  <c r="AA1082" i="6"/>
  <c r="Z1082" i="6"/>
  <c r="Y1082" i="6"/>
  <c r="X1082" i="6"/>
  <c r="W1082" i="6"/>
  <c r="T1082" i="6"/>
  <c r="U1082" i="6" s="1"/>
  <c r="R1082" i="6"/>
  <c r="S1082" i="6" s="1"/>
  <c r="AC1081" i="6"/>
  <c r="AD1081" i="6"/>
  <c r="AB1081" i="6"/>
  <c r="AA1081" i="6"/>
  <c r="Z1081" i="6"/>
  <c r="Y1081" i="6"/>
  <c r="X1081" i="6"/>
  <c r="W1081" i="6"/>
  <c r="T1081" i="6"/>
  <c r="U1081" i="6"/>
  <c r="R1081" i="6"/>
  <c r="S1081" i="6" s="1"/>
  <c r="AC1080" i="6"/>
  <c r="AD1080" i="6" s="1"/>
  <c r="AB1080" i="6"/>
  <c r="AA1080" i="6"/>
  <c r="Z1080" i="6"/>
  <c r="Y1080" i="6"/>
  <c r="X1080" i="6"/>
  <c r="W1080" i="6"/>
  <c r="T1080" i="6"/>
  <c r="U1080" i="6" s="1"/>
  <c r="R1080" i="6"/>
  <c r="S1080" i="6" s="1"/>
  <c r="AC1079" i="6"/>
  <c r="AD1079" i="6"/>
  <c r="AB1079" i="6"/>
  <c r="AA1079" i="6"/>
  <c r="Z1079" i="6"/>
  <c r="Y1079" i="6"/>
  <c r="X1079" i="6"/>
  <c r="W1079" i="6"/>
  <c r="T1079" i="6"/>
  <c r="U1079" i="6"/>
  <c r="R1079" i="6"/>
  <c r="S1079" i="6" s="1"/>
  <c r="AC1078" i="6"/>
  <c r="AD1078" i="6" s="1"/>
  <c r="AB1078" i="6"/>
  <c r="AA1078" i="6"/>
  <c r="Z1078" i="6"/>
  <c r="Y1078" i="6"/>
  <c r="X1078" i="6"/>
  <c r="W1078" i="6"/>
  <c r="T1078" i="6"/>
  <c r="U1078" i="6" s="1"/>
  <c r="R1078" i="6"/>
  <c r="S1078" i="6" s="1"/>
  <c r="AC1077" i="6"/>
  <c r="AD1077" i="6"/>
  <c r="AB1077" i="6"/>
  <c r="AA1077" i="6"/>
  <c r="Z1077" i="6"/>
  <c r="Y1077" i="6"/>
  <c r="X1077" i="6"/>
  <c r="W1077" i="6"/>
  <c r="T1077" i="6"/>
  <c r="U1077" i="6"/>
  <c r="R1077" i="6"/>
  <c r="S1077" i="6" s="1"/>
  <c r="AC1076" i="6"/>
  <c r="AD1076" i="6" s="1"/>
  <c r="AB1076" i="6"/>
  <c r="AA1076" i="6"/>
  <c r="Z1076" i="6"/>
  <c r="Y1076" i="6"/>
  <c r="X1076" i="6"/>
  <c r="W1076" i="6"/>
  <c r="T1076" i="6"/>
  <c r="U1076" i="6" s="1"/>
  <c r="R1076" i="6"/>
  <c r="S1076" i="6" s="1"/>
  <c r="AC1075" i="6"/>
  <c r="AD1075" i="6"/>
  <c r="AB1075" i="6"/>
  <c r="AA1075" i="6"/>
  <c r="Z1075" i="6"/>
  <c r="Y1075" i="6"/>
  <c r="X1075" i="6"/>
  <c r="W1075" i="6"/>
  <c r="T1075" i="6"/>
  <c r="U1075" i="6"/>
  <c r="R1075" i="6"/>
  <c r="S1075" i="6" s="1"/>
  <c r="AC1074" i="6"/>
  <c r="AD1074" i="6" s="1"/>
  <c r="AB1074" i="6"/>
  <c r="AA1074" i="6"/>
  <c r="Z1074" i="6"/>
  <c r="Y1074" i="6"/>
  <c r="X1074" i="6"/>
  <c r="W1074" i="6"/>
  <c r="T1074" i="6"/>
  <c r="U1074" i="6" s="1"/>
  <c r="R1074" i="6"/>
  <c r="S1074" i="6" s="1"/>
  <c r="AC1073" i="6"/>
  <c r="AD1073" i="6"/>
  <c r="AB1073" i="6"/>
  <c r="AA1073" i="6"/>
  <c r="Z1073" i="6"/>
  <c r="Y1073" i="6"/>
  <c r="X1073" i="6"/>
  <c r="W1073" i="6"/>
  <c r="T1073" i="6"/>
  <c r="U1073" i="6"/>
  <c r="R1073" i="6"/>
  <c r="S1073" i="6" s="1"/>
  <c r="AC1072" i="6"/>
  <c r="AD1072" i="6" s="1"/>
  <c r="AB1072" i="6"/>
  <c r="AA1072" i="6"/>
  <c r="Z1072" i="6"/>
  <c r="Y1072" i="6"/>
  <c r="X1072" i="6"/>
  <c r="W1072" i="6"/>
  <c r="T1072" i="6"/>
  <c r="U1072" i="6" s="1"/>
  <c r="R1072" i="6"/>
  <c r="S1072" i="6" s="1"/>
  <c r="AC1071" i="6"/>
  <c r="AD1071" i="6"/>
  <c r="AB1071" i="6"/>
  <c r="AA1071" i="6"/>
  <c r="Z1071" i="6"/>
  <c r="Y1071" i="6"/>
  <c r="X1071" i="6"/>
  <c r="W1071" i="6"/>
  <c r="T1071" i="6"/>
  <c r="U1071" i="6"/>
  <c r="R1071" i="6"/>
  <c r="S1071" i="6" s="1"/>
  <c r="AC1070" i="6"/>
  <c r="AD1070" i="6" s="1"/>
  <c r="AB1070" i="6"/>
  <c r="AA1070" i="6"/>
  <c r="Z1070" i="6"/>
  <c r="Y1070" i="6"/>
  <c r="X1070" i="6"/>
  <c r="W1070" i="6"/>
  <c r="T1070" i="6"/>
  <c r="U1070" i="6" s="1"/>
  <c r="R1070" i="6"/>
  <c r="S1070" i="6" s="1"/>
  <c r="AC1069" i="6"/>
  <c r="AD1069" i="6"/>
  <c r="AB1069" i="6"/>
  <c r="AA1069" i="6"/>
  <c r="Z1069" i="6"/>
  <c r="Y1069" i="6"/>
  <c r="X1069" i="6"/>
  <c r="W1069" i="6"/>
  <c r="T1069" i="6"/>
  <c r="U1069" i="6"/>
  <c r="R1069" i="6"/>
  <c r="S1069" i="6" s="1"/>
  <c r="AC1068" i="6"/>
  <c r="AD1068" i="6" s="1"/>
  <c r="AB1068" i="6"/>
  <c r="AA1068" i="6"/>
  <c r="Z1068" i="6"/>
  <c r="Y1068" i="6"/>
  <c r="X1068" i="6"/>
  <c r="W1068" i="6"/>
  <c r="T1068" i="6"/>
  <c r="U1068" i="6" s="1"/>
  <c r="R1068" i="6"/>
  <c r="S1068" i="6" s="1"/>
  <c r="AC1067" i="6"/>
  <c r="AD1067" i="6"/>
  <c r="AB1067" i="6"/>
  <c r="AA1067" i="6"/>
  <c r="Z1067" i="6"/>
  <c r="Y1067" i="6"/>
  <c r="X1067" i="6"/>
  <c r="W1067" i="6"/>
  <c r="T1067" i="6"/>
  <c r="U1067" i="6"/>
  <c r="R1067" i="6"/>
  <c r="S1067" i="6" s="1"/>
  <c r="AC1066" i="6"/>
  <c r="AD1066" i="6" s="1"/>
  <c r="AB1066" i="6"/>
  <c r="AA1066" i="6"/>
  <c r="Z1066" i="6"/>
  <c r="Y1066" i="6"/>
  <c r="X1066" i="6"/>
  <c r="W1066" i="6"/>
  <c r="T1066" i="6"/>
  <c r="U1066" i="6" s="1"/>
  <c r="R1066" i="6"/>
  <c r="S1066" i="6" s="1"/>
  <c r="AC1065" i="6"/>
  <c r="AD1065" i="6"/>
  <c r="AB1065" i="6"/>
  <c r="AA1065" i="6"/>
  <c r="Z1065" i="6"/>
  <c r="Y1065" i="6"/>
  <c r="X1065" i="6"/>
  <c r="W1065" i="6"/>
  <c r="T1065" i="6"/>
  <c r="U1065" i="6"/>
  <c r="R1065" i="6"/>
  <c r="S1065" i="6" s="1"/>
  <c r="AC1064" i="6"/>
  <c r="AD1064" i="6" s="1"/>
  <c r="AB1064" i="6"/>
  <c r="AA1064" i="6"/>
  <c r="Z1064" i="6"/>
  <c r="Y1064" i="6"/>
  <c r="X1064" i="6"/>
  <c r="W1064" i="6"/>
  <c r="T1064" i="6"/>
  <c r="U1064" i="6" s="1"/>
  <c r="R1064" i="6"/>
  <c r="S1064" i="6" s="1"/>
  <c r="AC1063" i="6"/>
  <c r="AD1063" i="6"/>
  <c r="AB1063" i="6"/>
  <c r="AA1063" i="6"/>
  <c r="Z1063" i="6"/>
  <c r="Y1063" i="6"/>
  <c r="X1063" i="6"/>
  <c r="W1063" i="6"/>
  <c r="T1063" i="6"/>
  <c r="U1063" i="6"/>
  <c r="R1063" i="6"/>
  <c r="S1063" i="6" s="1"/>
  <c r="AC1062" i="6"/>
  <c r="AD1062" i="6" s="1"/>
  <c r="AB1062" i="6"/>
  <c r="AA1062" i="6"/>
  <c r="Z1062" i="6"/>
  <c r="Y1062" i="6"/>
  <c r="X1062" i="6"/>
  <c r="W1062" i="6"/>
  <c r="T1062" i="6"/>
  <c r="U1062" i="6" s="1"/>
  <c r="R1062" i="6"/>
  <c r="S1062" i="6" s="1"/>
  <c r="AC1061" i="6"/>
  <c r="AD1061" i="6"/>
  <c r="AB1061" i="6"/>
  <c r="AA1061" i="6"/>
  <c r="Z1061" i="6"/>
  <c r="Y1061" i="6"/>
  <c r="X1061" i="6"/>
  <c r="W1061" i="6"/>
  <c r="T1061" i="6"/>
  <c r="U1061" i="6"/>
  <c r="R1061" i="6"/>
  <c r="S1061" i="6" s="1"/>
  <c r="AC1060" i="6"/>
  <c r="AD1060" i="6" s="1"/>
  <c r="AB1060" i="6"/>
  <c r="AA1060" i="6"/>
  <c r="Z1060" i="6"/>
  <c r="Y1060" i="6"/>
  <c r="X1060" i="6"/>
  <c r="W1060" i="6"/>
  <c r="T1060" i="6"/>
  <c r="U1060" i="6" s="1"/>
  <c r="R1060" i="6"/>
  <c r="S1060" i="6" s="1"/>
  <c r="AC1059" i="6"/>
  <c r="AD1059" i="6"/>
  <c r="AB1059" i="6"/>
  <c r="AA1059" i="6"/>
  <c r="Z1059" i="6"/>
  <c r="Y1059" i="6"/>
  <c r="X1059" i="6"/>
  <c r="W1059" i="6"/>
  <c r="T1059" i="6"/>
  <c r="U1059" i="6"/>
  <c r="R1059" i="6"/>
  <c r="S1059" i="6" s="1"/>
  <c r="AC1058" i="6"/>
  <c r="AD1058" i="6" s="1"/>
  <c r="AB1058" i="6"/>
  <c r="AA1058" i="6"/>
  <c r="Z1058" i="6"/>
  <c r="Y1058" i="6"/>
  <c r="X1058" i="6"/>
  <c r="W1058" i="6"/>
  <c r="T1058" i="6"/>
  <c r="U1058" i="6" s="1"/>
  <c r="R1058" i="6"/>
  <c r="S1058" i="6" s="1"/>
  <c r="AC1057" i="6"/>
  <c r="AD1057" i="6"/>
  <c r="AA1057" i="6"/>
  <c r="Z1057" i="6"/>
  <c r="Y1057" i="6"/>
  <c r="X1057" i="6"/>
  <c r="W1057" i="6"/>
  <c r="T1057" i="6"/>
  <c r="U1057" i="6"/>
  <c r="R1057" i="6"/>
  <c r="S1057" i="6" s="1"/>
  <c r="AC1056" i="6"/>
  <c r="AD1056" i="6" s="1"/>
  <c r="AA1056" i="6"/>
  <c r="Z1056" i="6"/>
  <c r="Y1056" i="6"/>
  <c r="X1056" i="6"/>
  <c r="W1056" i="6"/>
  <c r="T1056" i="6"/>
  <c r="R1056" i="6"/>
  <c r="S1056" i="6" s="1"/>
  <c r="AC1055" i="6"/>
  <c r="AD1055" i="6"/>
  <c r="AA1055" i="6"/>
  <c r="Z1055" i="6"/>
  <c r="Y1055" i="6"/>
  <c r="X1055" i="6"/>
  <c r="W1055" i="6"/>
  <c r="T1055" i="6"/>
  <c r="U1055" i="6"/>
  <c r="R1055" i="6"/>
  <c r="S1055" i="6" s="1"/>
  <c r="AC1054" i="6"/>
  <c r="AD1054" i="6" s="1"/>
  <c r="AB1054" i="6"/>
  <c r="AA1054" i="6"/>
  <c r="Z1054" i="6"/>
  <c r="Y1054" i="6"/>
  <c r="X1054" i="6"/>
  <c r="W1054" i="6"/>
  <c r="T1054" i="6"/>
  <c r="U1054" i="6" s="1"/>
  <c r="R1054" i="6"/>
  <c r="S1054" i="6" s="1"/>
  <c r="AC1053" i="6"/>
  <c r="AD1053" i="6"/>
  <c r="AA1053" i="6"/>
  <c r="Z1053" i="6"/>
  <c r="Y1053" i="6"/>
  <c r="X1053" i="6"/>
  <c r="W1053" i="6"/>
  <c r="T1053" i="6"/>
  <c r="U1053" i="6"/>
  <c r="R1053" i="6"/>
  <c r="S1053" i="6" s="1"/>
  <c r="AC1052" i="6"/>
  <c r="AD1052" i="6" s="1"/>
  <c r="AA1052" i="6"/>
  <c r="Z1052" i="6"/>
  <c r="Y1052" i="6"/>
  <c r="X1052" i="6"/>
  <c r="W1052" i="6"/>
  <c r="T1052" i="6"/>
  <c r="U1052" i="6" s="1"/>
  <c r="R1052" i="6"/>
  <c r="S1052" i="6" s="1"/>
  <c r="AC1051" i="6"/>
  <c r="AD1051" i="6"/>
  <c r="AA1051" i="6"/>
  <c r="Z1051" i="6"/>
  <c r="Y1051" i="6"/>
  <c r="X1051" i="6"/>
  <c r="W1051" i="6"/>
  <c r="T1051" i="6"/>
  <c r="U1051" i="6"/>
  <c r="R1051" i="6"/>
  <c r="S1051" i="6" s="1"/>
  <c r="AC1050" i="6"/>
  <c r="AD1050" i="6" s="1"/>
  <c r="AB1050" i="6"/>
  <c r="AA1050" i="6"/>
  <c r="Z1050" i="6"/>
  <c r="Y1050" i="6"/>
  <c r="X1050" i="6"/>
  <c r="W1050" i="6"/>
  <c r="T1050" i="6"/>
  <c r="U1050" i="6" s="1"/>
  <c r="R1050" i="6"/>
  <c r="S1050" i="6" s="1"/>
  <c r="AC1049" i="6"/>
  <c r="AD1049" i="6"/>
  <c r="AA1049" i="6"/>
  <c r="Z1049" i="6"/>
  <c r="Y1049" i="6"/>
  <c r="X1049" i="6"/>
  <c r="W1049" i="6"/>
  <c r="T1049" i="6"/>
  <c r="U1049" i="6"/>
  <c r="R1049" i="6"/>
  <c r="S1049" i="6" s="1"/>
  <c r="AC1048" i="6"/>
  <c r="AD1048" i="6" s="1"/>
  <c r="AA1048" i="6"/>
  <c r="Z1048" i="6"/>
  <c r="Y1048" i="6"/>
  <c r="X1048" i="6"/>
  <c r="W1048" i="6"/>
  <c r="T1048" i="6"/>
  <c r="U1048" i="6" s="1"/>
  <c r="R1048" i="6"/>
  <c r="S1048" i="6" s="1"/>
  <c r="AC1047" i="6"/>
  <c r="AD1047" i="6"/>
  <c r="AA1047" i="6"/>
  <c r="Z1047" i="6"/>
  <c r="Y1047" i="6"/>
  <c r="X1047" i="6"/>
  <c r="W1047" i="6"/>
  <c r="T1047" i="6"/>
  <c r="U1047" i="6"/>
  <c r="R1047" i="6"/>
  <c r="S1047" i="6" s="1"/>
  <c r="AC1046" i="6"/>
  <c r="AD1046" i="6" s="1"/>
  <c r="AB1046" i="6"/>
  <c r="AA1046" i="6"/>
  <c r="Z1046" i="6"/>
  <c r="Y1046" i="6"/>
  <c r="X1046" i="6"/>
  <c r="W1046" i="6"/>
  <c r="T1046" i="6"/>
  <c r="U1046" i="6" s="1"/>
  <c r="R1046" i="6"/>
  <c r="S1046" i="6" s="1"/>
  <c r="AC1045" i="6"/>
  <c r="AD1045" i="6"/>
  <c r="AA1045" i="6"/>
  <c r="Z1045" i="6"/>
  <c r="Y1045" i="6"/>
  <c r="X1045" i="6"/>
  <c r="W1045" i="6"/>
  <c r="T1045" i="6"/>
  <c r="U1045" i="6"/>
  <c r="R1045" i="6"/>
  <c r="S1045" i="6" s="1"/>
  <c r="AC1044" i="6"/>
  <c r="AD1044" i="6" s="1"/>
  <c r="AA1044" i="6"/>
  <c r="Z1044" i="6"/>
  <c r="Y1044" i="6"/>
  <c r="X1044" i="6"/>
  <c r="W1044" i="6"/>
  <c r="T1044" i="6"/>
  <c r="U1044" i="6" s="1"/>
  <c r="R1044" i="6"/>
  <c r="S1044" i="6" s="1"/>
  <c r="AC1043" i="6"/>
  <c r="AD1043" i="6"/>
  <c r="AA1043" i="6"/>
  <c r="Z1043" i="6"/>
  <c r="Y1043" i="6"/>
  <c r="X1043" i="6"/>
  <c r="W1043" i="6"/>
  <c r="T1043" i="6"/>
  <c r="U1043" i="6"/>
  <c r="R1043" i="6"/>
  <c r="S1043" i="6" s="1"/>
  <c r="AC1042" i="6"/>
  <c r="AD1042" i="6" s="1"/>
  <c r="AB1042" i="6"/>
  <c r="AA1042" i="6"/>
  <c r="Z1042" i="6"/>
  <c r="Y1042" i="6"/>
  <c r="X1042" i="6"/>
  <c r="W1042" i="6"/>
  <c r="T1042" i="6"/>
  <c r="U1042" i="6" s="1"/>
  <c r="R1042" i="6"/>
  <c r="S1042" i="6" s="1"/>
  <c r="AC1041" i="6"/>
  <c r="AD1041" i="6"/>
  <c r="AA1041" i="6"/>
  <c r="Z1041" i="6"/>
  <c r="Y1041" i="6"/>
  <c r="X1041" i="6"/>
  <c r="W1041" i="6"/>
  <c r="T1041" i="6"/>
  <c r="U1041" i="6"/>
  <c r="R1041" i="6"/>
  <c r="S1041" i="6" s="1"/>
  <c r="AC1040" i="6"/>
  <c r="AD1040" i="6" s="1"/>
  <c r="AA1040" i="6"/>
  <c r="Z1040" i="6"/>
  <c r="Y1040" i="6"/>
  <c r="X1040" i="6"/>
  <c r="W1040" i="6"/>
  <c r="T1040" i="6"/>
  <c r="R1040" i="6"/>
  <c r="S1040" i="6" s="1"/>
  <c r="AC1039" i="6"/>
  <c r="AD1039" i="6"/>
  <c r="AA1039" i="6"/>
  <c r="Z1039" i="6"/>
  <c r="Y1039" i="6"/>
  <c r="X1039" i="6"/>
  <c r="W1039" i="6"/>
  <c r="T1039" i="6"/>
  <c r="U1039" i="6"/>
  <c r="R1039" i="6"/>
  <c r="S1039" i="6" s="1"/>
  <c r="AC1038" i="6"/>
  <c r="AD1038" i="6" s="1"/>
  <c r="AB1038" i="6"/>
  <c r="AA1038" i="6"/>
  <c r="Z1038" i="6"/>
  <c r="Y1038" i="6"/>
  <c r="X1038" i="6"/>
  <c r="W1038" i="6"/>
  <c r="T1038" i="6"/>
  <c r="U1038" i="6" s="1"/>
  <c r="R1038" i="6"/>
  <c r="S1038" i="6" s="1"/>
  <c r="AC1037" i="6"/>
  <c r="AD1037" i="6"/>
  <c r="AA1037" i="6"/>
  <c r="Z1037" i="6"/>
  <c r="Y1037" i="6"/>
  <c r="X1037" i="6"/>
  <c r="W1037" i="6"/>
  <c r="T1037" i="6"/>
  <c r="U1037" i="6"/>
  <c r="R1037" i="6"/>
  <c r="S1037" i="6" s="1"/>
  <c r="AC1036" i="6"/>
  <c r="AD1036" i="6" s="1"/>
  <c r="AA1036" i="6"/>
  <c r="Z1036" i="6"/>
  <c r="Y1036" i="6"/>
  <c r="X1036" i="6"/>
  <c r="W1036" i="6"/>
  <c r="T1036" i="6"/>
  <c r="U1036" i="6" s="1"/>
  <c r="R1036" i="6"/>
  <c r="S1036" i="6" s="1"/>
  <c r="AC1035" i="6"/>
  <c r="AD1035" i="6"/>
  <c r="AA1035" i="6"/>
  <c r="Z1035" i="6"/>
  <c r="Y1035" i="6"/>
  <c r="X1035" i="6"/>
  <c r="W1035" i="6"/>
  <c r="T1035" i="6"/>
  <c r="U1035" i="6"/>
  <c r="R1035" i="6"/>
  <c r="S1035" i="6" s="1"/>
  <c r="AC1034" i="6"/>
  <c r="AD1034" i="6" s="1"/>
  <c r="AB1034" i="6"/>
  <c r="AA1034" i="6"/>
  <c r="Z1034" i="6"/>
  <c r="Y1034" i="6"/>
  <c r="X1034" i="6"/>
  <c r="W1034" i="6"/>
  <c r="T1034" i="6"/>
  <c r="U1034" i="6" s="1"/>
  <c r="R1034" i="6"/>
  <c r="S1034" i="6" s="1"/>
  <c r="AC1033" i="6"/>
  <c r="AD1033" i="6"/>
  <c r="AA1033" i="6"/>
  <c r="Z1033" i="6"/>
  <c r="Y1033" i="6"/>
  <c r="X1033" i="6"/>
  <c r="W1033" i="6"/>
  <c r="T1033" i="6"/>
  <c r="U1033" i="6"/>
  <c r="R1033" i="6"/>
  <c r="S1033" i="6" s="1"/>
  <c r="AC1032" i="6"/>
  <c r="AD1032" i="6" s="1"/>
  <c r="AA1032" i="6"/>
  <c r="Z1032" i="6"/>
  <c r="Y1032" i="6"/>
  <c r="X1032" i="6"/>
  <c r="W1032" i="6"/>
  <c r="T1032" i="6"/>
  <c r="U1032" i="6" s="1"/>
  <c r="R1032" i="6"/>
  <c r="S1032" i="6" s="1"/>
  <c r="AC1031" i="6"/>
  <c r="AD1031" i="6"/>
  <c r="AA1031" i="6"/>
  <c r="Z1031" i="6"/>
  <c r="Y1031" i="6"/>
  <c r="X1031" i="6"/>
  <c r="W1031" i="6"/>
  <c r="T1031" i="6"/>
  <c r="U1031" i="6"/>
  <c r="R1031" i="6"/>
  <c r="S1031" i="6" s="1"/>
  <c r="AC1030" i="6"/>
  <c r="AD1030" i="6" s="1"/>
  <c r="AB1030" i="6"/>
  <c r="AA1030" i="6"/>
  <c r="Z1030" i="6"/>
  <c r="Y1030" i="6"/>
  <c r="X1030" i="6"/>
  <c r="W1030" i="6"/>
  <c r="T1030" i="6"/>
  <c r="U1030" i="6" s="1"/>
  <c r="R1030" i="6"/>
  <c r="S1030" i="6" s="1"/>
  <c r="AC1029" i="6"/>
  <c r="AD1029" i="6"/>
  <c r="AA1029" i="6"/>
  <c r="Z1029" i="6"/>
  <c r="Y1029" i="6"/>
  <c r="X1029" i="6"/>
  <c r="W1029" i="6"/>
  <c r="T1029" i="6"/>
  <c r="U1029" i="6"/>
  <c r="R1029" i="6"/>
  <c r="S1029" i="6" s="1"/>
  <c r="AC1028" i="6"/>
  <c r="AD1028" i="6" s="1"/>
  <c r="AA1028" i="6"/>
  <c r="Z1028" i="6"/>
  <c r="Y1028" i="6"/>
  <c r="X1028" i="6"/>
  <c r="W1028" i="6"/>
  <c r="T1028" i="6"/>
  <c r="U1028" i="6" s="1"/>
  <c r="R1028" i="6"/>
  <c r="S1028" i="6" s="1"/>
  <c r="AC1027" i="6"/>
  <c r="AD1027" i="6"/>
  <c r="AA1027" i="6"/>
  <c r="Z1027" i="6"/>
  <c r="Y1027" i="6"/>
  <c r="X1027" i="6"/>
  <c r="W1027" i="6"/>
  <c r="T1027" i="6"/>
  <c r="U1027" i="6"/>
  <c r="R1027" i="6"/>
  <c r="S1027" i="6" s="1"/>
  <c r="AC1026" i="6"/>
  <c r="AD1026" i="6" s="1"/>
  <c r="AB1026" i="6"/>
  <c r="AA1026" i="6"/>
  <c r="Z1026" i="6"/>
  <c r="Y1026" i="6"/>
  <c r="X1026" i="6"/>
  <c r="W1026" i="6"/>
  <c r="T1026" i="6"/>
  <c r="U1026" i="6" s="1"/>
  <c r="R1026" i="6"/>
  <c r="S1026" i="6" s="1"/>
  <c r="AC1025" i="6"/>
  <c r="AD1025" i="6"/>
  <c r="AB1025" i="6"/>
  <c r="AA1025" i="6"/>
  <c r="Z1025" i="6"/>
  <c r="Y1025" i="6"/>
  <c r="X1025" i="6"/>
  <c r="W1025" i="6"/>
  <c r="T1025" i="6"/>
  <c r="U1025" i="6"/>
  <c r="R1025" i="6"/>
  <c r="S1025" i="6" s="1"/>
  <c r="AC1024" i="6"/>
  <c r="AD1024" i="6" s="1"/>
  <c r="AB1024" i="6"/>
  <c r="AA1024" i="6"/>
  <c r="Z1024" i="6"/>
  <c r="Y1024" i="6"/>
  <c r="X1024" i="6"/>
  <c r="W1024" i="6"/>
  <c r="T1024" i="6"/>
  <c r="U1024" i="6" s="1"/>
  <c r="R1024" i="6"/>
  <c r="S1024" i="6" s="1"/>
  <c r="AC1023" i="6"/>
  <c r="AD1023" i="6"/>
  <c r="AB1023" i="6"/>
  <c r="AA1023" i="6"/>
  <c r="Z1023" i="6"/>
  <c r="Y1023" i="6"/>
  <c r="X1023" i="6"/>
  <c r="W1023" i="6"/>
  <c r="T1023" i="6"/>
  <c r="U1023" i="6"/>
  <c r="R1023" i="6"/>
  <c r="S1023" i="6" s="1"/>
  <c r="AC1022" i="6"/>
  <c r="AD1022" i="6" s="1"/>
  <c r="AB1022" i="6"/>
  <c r="AA1022" i="6"/>
  <c r="Z1022" i="6"/>
  <c r="Y1022" i="6"/>
  <c r="X1022" i="6"/>
  <c r="W1022" i="6"/>
  <c r="T1022" i="6"/>
  <c r="U1022" i="6" s="1"/>
  <c r="R1022" i="6"/>
  <c r="S1022" i="6" s="1"/>
  <c r="AC1021" i="6"/>
  <c r="AD1021" i="6"/>
  <c r="AB1021" i="6"/>
  <c r="AA1021" i="6"/>
  <c r="Z1021" i="6"/>
  <c r="Y1021" i="6"/>
  <c r="X1021" i="6"/>
  <c r="W1021" i="6"/>
  <c r="T1021" i="6"/>
  <c r="U1021" i="6"/>
  <c r="R1021" i="6"/>
  <c r="S1021" i="6" s="1"/>
  <c r="AC1020" i="6"/>
  <c r="AD1020" i="6" s="1"/>
  <c r="AB1020" i="6"/>
  <c r="AA1020" i="6"/>
  <c r="Z1020" i="6"/>
  <c r="Y1020" i="6"/>
  <c r="X1020" i="6"/>
  <c r="W1020" i="6"/>
  <c r="T1020" i="6"/>
  <c r="U1020" i="6" s="1"/>
  <c r="R1020" i="6"/>
  <c r="S1020" i="6" s="1"/>
  <c r="AC1019" i="6"/>
  <c r="AD1019" i="6"/>
  <c r="AB1019" i="6"/>
  <c r="AA1019" i="6"/>
  <c r="Z1019" i="6"/>
  <c r="Y1019" i="6"/>
  <c r="X1019" i="6"/>
  <c r="W1019" i="6"/>
  <c r="T1019" i="6"/>
  <c r="U1019" i="6"/>
  <c r="R1019" i="6"/>
  <c r="S1019" i="6" s="1"/>
  <c r="AC1018" i="6"/>
  <c r="AD1018" i="6" s="1"/>
  <c r="AB1018" i="6"/>
  <c r="AA1018" i="6"/>
  <c r="Z1018" i="6"/>
  <c r="Y1018" i="6"/>
  <c r="X1018" i="6"/>
  <c r="W1018" i="6"/>
  <c r="T1018" i="6"/>
  <c r="U1018" i="6" s="1"/>
  <c r="R1018" i="6"/>
  <c r="S1018" i="6" s="1"/>
  <c r="AC1017" i="6"/>
  <c r="AD1017" i="6"/>
  <c r="AB1017" i="6"/>
  <c r="AA1017" i="6"/>
  <c r="Z1017" i="6"/>
  <c r="Y1017" i="6"/>
  <c r="X1017" i="6"/>
  <c r="W1017" i="6"/>
  <c r="T1017" i="6"/>
  <c r="U1017" i="6"/>
  <c r="R1017" i="6"/>
  <c r="S1017" i="6" s="1"/>
  <c r="AC1016" i="6"/>
  <c r="AD1016" i="6" s="1"/>
  <c r="AB1016" i="6"/>
  <c r="AA1016" i="6"/>
  <c r="Z1016" i="6"/>
  <c r="Y1016" i="6"/>
  <c r="X1016" i="6"/>
  <c r="W1016" i="6"/>
  <c r="T1016" i="6"/>
  <c r="U1016" i="6" s="1"/>
  <c r="R1016" i="6"/>
  <c r="S1016" i="6" s="1"/>
  <c r="AC1015" i="6"/>
  <c r="AD1015" i="6"/>
  <c r="AB1015" i="6"/>
  <c r="AA1015" i="6"/>
  <c r="Z1015" i="6"/>
  <c r="Y1015" i="6"/>
  <c r="X1015" i="6"/>
  <c r="W1015" i="6"/>
  <c r="T1015" i="6"/>
  <c r="U1015" i="6"/>
  <c r="R1015" i="6"/>
  <c r="S1015" i="6" s="1"/>
  <c r="AC1014" i="6"/>
  <c r="AD1014" i="6" s="1"/>
  <c r="AB1014" i="6"/>
  <c r="AA1014" i="6"/>
  <c r="Z1014" i="6"/>
  <c r="Y1014" i="6"/>
  <c r="X1014" i="6"/>
  <c r="W1014" i="6"/>
  <c r="T1014" i="6"/>
  <c r="U1014" i="6" s="1"/>
  <c r="R1014" i="6"/>
  <c r="S1014" i="6" s="1"/>
  <c r="AC1013" i="6"/>
  <c r="AD1013" i="6"/>
  <c r="AB1013" i="6"/>
  <c r="AA1013" i="6"/>
  <c r="Z1013" i="6"/>
  <c r="Y1013" i="6"/>
  <c r="X1013" i="6"/>
  <c r="W1013" i="6"/>
  <c r="T1013" i="6"/>
  <c r="U1013" i="6"/>
  <c r="R1013" i="6"/>
  <c r="S1013" i="6" s="1"/>
  <c r="AC1012" i="6"/>
  <c r="AD1012" i="6" s="1"/>
  <c r="AB1012" i="6"/>
  <c r="AA1012" i="6"/>
  <c r="Z1012" i="6"/>
  <c r="Y1012" i="6"/>
  <c r="X1012" i="6"/>
  <c r="W1012" i="6"/>
  <c r="T1012" i="6"/>
  <c r="U1012" i="6" s="1"/>
  <c r="R1012" i="6"/>
  <c r="S1012" i="6" s="1"/>
  <c r="AC1011" i="6"/>
  <c r="AD1011" i="6"/>
  <c r="AB1011" i="6"/>
  <c r="AA1011" i="6"/>
  <c r="Z1011" i="6"/>
  <c r="Y1011" i="6"/>
  <c r="X1011" i="6"/>
  <c r="W1011" i="6"/>
  <c r="T1011" i="6"/>
  <c r="U1011" i="6"/>
  <c r="R1011" i="6"/>
  <c r="S1011" i="6" s="1"/>
  <c r="AC1010" i="6"/>
  <c r="AD1010" i="6" s="1"/>
  <c r="AB1010" i="6"/>
  <c r="AA1010" i="6"/>
  <c r="Z1010" i="6"/>
  <c r="Y1010" i="6"/>
  <c r="X1010" i="6"/>
  <c r="W1010" i="6"/>
  <c r="T1010" i="6"/>
  <c r="U1010" i="6" s="1"/>
  <c r="R1010" i="6"/>
  <c r="S1010" i="6" s="1"/>
  <c r="AC1009" i="6"/>
  <c r="AD1009" i="6"/>
  <c r="AB1009" i="6"/>
  <c r="AA1009" i="6"/>
  <c r="Z1009" i="6"/>
  <c r="Y1009" i="6"/>
  <c r="X1009" i="6"/>
  <c r="W1009" i="6"/>
  <c r="T1009" i="6"/>
  <c r="U1009" i="6"/>
  <c r="R1009" i="6"/>
  <c r="S1009" i="6" s="1"/>
  <c r="AC1008" i="6"/>
  <c r="AD1008" i="6" s="1"/>
  <c r="AB1008" i="6"/>
  <c r="AA1008" i="6"/>
  <c r="Z1008" i="6"/>
  <c r="Y1008" i="6"/>
  <c r="X1008" i="6"/>
  <c r="W1008" i="6"/>
  <c r="T1008" i="6"/>
  <c r="U1008" i="6" s="1"/>
  <c r="R1008" i="6"/>
  <c r="S1008" i="6" s="1"/>
  <c r="AC1007" i="6"/>
  <c r="AD1007" i="6"/>
  <c r="AB1007" i="6"/>
  <c r="AA1007" i="6"/>
  <c r="Z1007" i="6"/>
  <c r="Y1007" i="6"/>
  <c r="X1007" i="6"/>
  <c r="W1007" i="6"/>
  <c r="T1007" i="6"/>
  <c r="U1007" i="6"/>
  <c r="R1007" i="6"/>
  <c r="S1007" i="6" s="1"/>
  <c r="AC1006" i="6"/>
  <c r="AD1006" i="6" s="1"/>
  <c r="AB1006" i="6"/>
  <c r="AA1006" i="6"/>
  <c r="Z1006" i="6"/>
  <c r="Y1006" i="6"/>
  <c r="X1006" i="6"/>
  <c r="W1006" i="6"/>
  <c r="T1006" i="6"/>
  <c r="U1006" i="6" s="1"/>
  <c r="R1006" i="6"/>
  <c r="S1006" i="6" s="1"/>
  <c r="AC1005" i="6"/>
  <c r="AD1005" i="6"/>
  <c r="AB1005" i="6"/>
  <c r="AA1005" i="6"/>
  <c r="Z1005" i="6"/>
  <c r="Y1005" i="6"/>
  <c r="X1005" i="6"/>
  <c r="W1005" i="6"/>
  <c r="T1005" i="6"/>
  <c r="U1005" i="6"/>
  <c r="R1005" i="6"/>
  <c r="S1005" i="6" s="1"/>
  <c r="AC1004" i="6"/>
  <c r="AD1004" i="6" s="1"/>
  <c r="AB1004" i="6"/>
  <c r="AA1004" i="6"/>
  <c r="Z1004" i="6"/>
  <c r="Y1004" i="6"/>
  <c r="X1004" i="6"/>
  <c r="W1004" i="6"/>
  <c r="T1004" i="6"/>
  <c r="U1004" i="6" s="1"/>
  <c r="R1004" i="6"/>
  <c r="S1004" i="6" s="1"/>
  <c r="AC1003" i="6"/>
  <c r="AD1003" i="6"/>
  <c r="AB1003" i="6"/>
  <c r="AA1003" i="6"/>
  <c r="Z1003" i="6"/>
  <c r="Y1003" i="6"/>
  <c r="X1003" i="6"/>
  <c r="W1003" i="6"/>
  <c r="T1003" i="6"/>
  <c r="U1003" i="6"/>
  <c r="R1003" i="6"/>
  <c r="S1003" i="6" s="1"/>
  <c r="AC1002" i="6"/>
  <c r="AD1002" i="6" s="1"/>
  <c r="AB1002" i="6"/>
  <c r="AA1002" i="6"/>
  <c r="Z1002" i="6"/>
  <c r="Y1002" i="6"/>
  <c r="X1002" i="6"/>
  <c r="W1002" i="6"/>
  <c r="T1002" i="6"/>
  <c r="U1002" i="6" s="1"/>
  <c r="R1002" i="6"/>
  <c r="S1002" i="6" s="1"/>
  <c r="AC1001" i="6"/>
  <c r="AD1001" i="6"/>
  <c r="AB1001" i="6"/>
  <c r="AA1001" i="6"/>
  <c r="Z1001" i="6"/>
  <c r="Y1001" i="6"/>
  <c r="X1001" i="6"/>
  <c r="W1001" i="6"/>
  <c r="T1001" i="6"/>
  <c r="U1001" i="6"/>
  <c r="R1001" i="6"/>
  <c r="S1001" i="6" s="1"/>
  <c r="AC1000" i="6"/>
  <c r="AD1000" i="6" s="1"/>
  <c r="AB1000" i="6"/>
  <c r="AA1000" i="6"/>
  <c r="Z1000" i="6"/>
  <c r="Y1000" i="6"/>
  <c r="X1000" i="6"/>
  <c r="W1000" i="6"/>
  <c r="T1000" i="6"/>
  <c r="U1000" i="6" s="1"/>
  <c r="R1000" i="6"/>
  <c r="S1000" i="6" s="1"/>
  <c r="AC999" i="6"/>
  <c r="AD999" i="6"/>
  <c r="AB999" i="6"/>
  <c r="AA999" i="6"/>
  <c r="Z999" i="6"/>
  <c r="Y999" i="6"/>
  <c r="X999" i="6"/>
  <c r="W999" i="6"/>
  <c r="T999" i="6"/>
  <c r="U999" i="6"/>
  <c r="R999" i="6"/>
  <c r="S999" i="6" s="1"/>
  <c r="AC998" i="6"/>
  <c r="AD998" i="6" s="1"/>
  <c r="AB998" i="6"/>
  <c r="AA998" i="6"/>
  <c r="Z998" i="6"/>
  <c r="Y998" i="6"/>
  <c r="X998" i="6"/>
  <c r="W998" i="6"/>
  <c r="T998" i="6"/>
  <c r="U998" i="6" s="1"/>
  <c r="R998" i="6"/>
  <c r="S998" i="6" s="1"/>
  <c r="AC997" i="6"/>
  <c r="AD997" i="6"/>
  <c r="AB997" i="6"/>
  <c r="AA997" i="6"/>
  <c r="Z997" i="6"/>
  <c r="Y997" i="6"/>
  <c r="X997" i="6"/>
  <c r="W997" i="6"/>
  <c r="T997" i="6"/>
  <c r="U997" i="6"/>
  <c r="R997" i="6"/>
  <c r="S997" i="6" s="1"/>
  <c r="AC996" i="6"/>
  <c r="AD996" i="6" s="1"/>
  <c r="AB996" i="6"/>
  <c r="AA996" i="6"/>
  <c r="Z996" i="6"/>
  <c r="Y996" i="6"/>
  <c r="X996" i="6"/>
  <c r="W996" i="6"/>
  <c r="T996" i="6"/>
  <c r="U996" i="6" s="1"/>
  <c r="R996" i="6"/>
  <c r="S996" i="6" s="1"/>
  <c r="AC995" i="6"/>
  <c r="AD995" i="6"/>
  <c r="AB995" i="6"/>
  <c r="AA995" i="6"/>
  <c r="Z995" i="6"/>
  <c r="Y995" i="6"/>
  <c r="X995" i="6"/>
  <c r="W995" i="6"/>
  <c r="T995" i="6"/>
  <c r="U995" i="6"/>
  <c r="R995" i="6"/>
  <c r="S995" i="6" s="1"/>
  <c r="AC994" i="6"/>
  <c r="AD994" i="6" s="1"/>
  <c r="AB994" i="6"/>
  <c r="AA994" i="6"/>
  <c r="Z994" i="6"/>
  <c r="Y994" i="6"/>
  <c r="X994" i="6"/>
  <c r="W994" i="6"/>
  <c r="T994" i="6"/>
  <c r="U994" i="6" s="1"/>
  <c r="R994" i="6"/>
  <c r="S994" i="6" s="1"/>
  <c r="AC993" i="6"/>
  <c r="AD993" i="6"/>
  <c r="AA993" i="6"/>
  <c r="Z993" i="6"/>
  <c r="Y993" i="6"/>
  <c r="X993" i="6"/>
  <c r="W993" i="6"/>
  <c r="T993" i="6"/>
  <c r="U993" i="6"/>
  <c r="R993" i="6"/>
  <c r="S993" i="6" s="1"/>
  <c r="AC992" i="6"/>
  <c r="AD992" i="6" s="1"/>
  <c r="AA992" i="6"/>
  <c r="Z992" i="6"/>
  <c r="Y992" i="6"/>
  <c r="X992" i="6"/>
  <c r="W992" i="6"/>
  <c r="T992" i="6"/>
  <c r="R992" i="6"/>
  <c r="S992" i="6" s="1"/>
  <c r="AC991" i="6"/>
  <c r="AD991" i="6"/>
  <c r="AA991" i="6"/>
  <c r="Z991" i="6"/>
  <c r="Y991" i="6"/>
  <c r="X991" i="6"/>
  <c r="W991" i="6"/>
  <c r="T991" i="6"/>
  <c r="U991" i="6"/>
  <c r="R991" i="6"/>
  <c r="S991" i="6" s="1"/>
  <c r="AC990" i="6"/>
  <c r="AD990" i="6" s="1"/>
  <c r="AB990" i="6"/>
  <c r="AA990" i="6"/>
  <c r="Z990" i="6"/>
  <c r="Y990" i="6"/>
  <c r="X990" i="6"/>
  <c r="W990" i="6"/>
  <c r="T990" i="6"/>
  <c r="U990" i="6" s="1"/>
  <c r="R990" i="6"/>
  <c r="S990" i="6" s="1"/>
  <c r="AC989" i="6"/>
  <c r="AD989" i="6"/>
  <c r="AA989" i="6"/>
  <c r="Z989" i="6"/>
  <c r="Y989" i="6"/>
  <c r="X989" i="6"/>
  <c r="W989" i="6"/>
  <c r="T989" i="6"/>
  <c r="U989" i="6"/>
  <c r="R989" i="6"/>
  <c r="S989" i="6" s="1"/>
  <c r="AC988" i="6"/>
  <c r="AD988" i="6" s="1"/>
  <c r="AA988" i="6"/>
  <c r="Z988" i="6"/>
  <c r="Y988" i="6"/>
  <c r="X988" i="6"/>
  <c r="W988" i="6"/>
  <c r="T988" i="6"/>
  <c r="U988" i="6" s="1"/>
  <c r="R988" i="6"/>
  <c r="S988" i="6" s="1"/>
  <c r="AC987" i="6"/>
  <c r="AD987" i="6"/>
  <c r="AA987" i="6"/>
  <c r="Z987" i="6"/>
  <c r="Y987" i="6"/>
  <c r="X987" i="6"/>
  <c r="W987" i="6"/>
  <c r="T987" i="6"/>
  <c r="U987" i="6"/>
  <c r="R987" i="6"/>
  <c r="S987" i="6" s="1"/>
  <c r="AC986" i="6"/>
  <c r="AD986" i="6" s="1"/>
  <c r="AB986" i="6"/>
  <c r="AA986" i="6"/>
  <c r="Z986" i="6"/>
  <c r="Y986" i="6"/>
  <c r="X986" i="6"/>
  <c r="W986" i="6"/>
  <c r="T986" i="6"/>
  <c r="U986" i="6" s="1"/>
  <c r="R986" i="6"/>
  <c r="S986" i="6" s="1"/>
  <c r="AC985" i="6"/>
  <c r="AD985" i="6"/>
  <c r="AA985" i="6"/>
  <c r="Z985" i="6"/>
  <c r="Y985" i="6"/>
  <c r="X985" i="6"/>
  <c r="W985" i="6"/>
  <c r="T985" i="6"/>
  <c r="U985" i="6"/>
  <c r="R985" i="6"/>
  <c r="S985" i="6" s="1"/>
  <c r="AC984" i="6"/>
  <c r="AD984" i="6" s="1"/>
  <c r="AA984" i="6"/>
  <c r="Z984" i="6"/>
  <c r="Y984" i="6"/>
  <c r="X984" i="6"/>
  <c r="W984" i="6"/>
  <c r="T984" i="6"/>
  <c r="U984" i="6" s="1"/>
  <c r="R984" i="6"/>
  <c r="S984" i="6" s="1"/>
  <c r="AC983" i="6"/>
  <c r="AD983" i="6"/>
  <c r="AA983" i="6"/>
  <c r="Z983" i="6"/>
  <c r="Y983" i="6"/>
  <c r="X983" i="6"/>
  <c r="W983" i="6"/>
  <c r="T983" i="6"/>
  <c r="U983" i="6"/>
  <c r="R983" i="6"/>
  <c r="S983" i="6" s="1"/>
  <c r="AC982" i="6"/>
  <c r="AD982" i="6" s="1"/>
  <c r="AB982" i="6"/>
  <c r="AA982" i="6"/>
  <c r="Z982" i="6"/>
  <c r="Y982" i="6"/>
  <c r="X982" i="6"/>
  <c r="W982" i="6"/>
  <c r="T982" i="6"/>
  <c r="U982" i="6" s="1"/>
  <c r="R982" i="6"/>
  <c r="S982" i="6" s="1"/>
  <c r="AC981" i="6"/>
  <c r="AD981" i="6"/>
  <c r="AA981" i="6"/>
  <c r="Z981" i="6"/>
  <c r="Y981" i="6"/>
  <c r="X981" i="6"/>
  <c r="W981" i="6"/>
  <c r="T981" i="6"/>
  <c r="U981" i="6"/>
  <c r="R981" i="6"/>
  <c r="S981" i="6" s="1"/>
  <c r="AC980" i="6"/>
  <c r="AD980" i="6" s="1"/>
  <c r="AA980" i="6"/>
  <c r="Z980" i="6"/>
  <c r="Y980" i="6"/>
  <c r="X980" i="6"/>
  <c r="W980" i="6"/>
  <c r="T980" i="6"/>
  <c r="U980" i="6" s="1"/>
  <c r="R980" i="6"/>
  <c r="S980" i="6" s="1"/>
  <c r="AC979" i="6"/>
  <c r="AD979" i="6"/>
  <c r="AA979" i="6"/>
  <c r="Z979" i="6"/>
  <c r="Y979" i="6"/>
  <c r="X979" i="6"/>
  <c r="W979" i="6"/>
  <c r="T979" i="6"/>
  <c r="U979" i="6"/>
  <c r="R979" i="6"/>
  <c r="S979" i="6" s="1"/>
  <c r="AC978" i="6"/>
  <c r="AD978" i="6" s="1"/>
  <c r="AB978" i="6"/>
  <c r="AA978" i="6"/>
  <c r="Z978" i="6"/>
  <c r="Y978" i="6"/>
  <c r="X978" i="6"/>
  <c r="W978" i="6"/>
  <c r="T978" i="6"/>
  <c r="U978" i="6" s="1"/>
  <c r="R978" i="6"/>
  <c r="S978" i="6" s="1"/>
  <c r="AC977" i="6"/>
  <c r="AD977" i="6"/>
  <c r="AA977" i="6"/>
  <c r="Z977" i="6"/>
  <c r="Y977" i="6"/>
  <c r="X977" i="6"/>
  <c r="W977" i="6"/>
  <c r="T977" i="6"/>
  <c r="U977" i="6"/>
  <c r="R977" i="6"/>
  <c r="S977" i="6" s="1"/>
  <c r="AC976" i="6"/>
  <c r="AD976" i="6" s="1"/>
  <c r="AA976" i="6"/>
  <c r="Z976" i="6"/>
  <c r="Y976" i="6"/>
  <c r="X976" i="6"/>
  <c r="W976" i="6"/>
  <c r="T976" i="6"/>
  <c r="R976" i="6"/>
  <c r="S976" i="6" s="1"/>
  <c r="AC975" i="6"/>
  <c r="AD975" i="6"/>
  <c r="AA975" i="6"/>
  <c r="Z975" i="6"/>
  <c r="Y975" i="6"/>
  <c r="X975" i="6"/>
  <c r="W975" i="6"/>
  <c r="T975" i="6"/>
  <c r="U975" i="6"/>
  <c r="R975" i="6"/>
  <c r="S975" i="6" s="1"/>
  <c r="AC974" i="6"/>
  <c r="AD974" i="6" s="1"/>
  <c r="AB974" i="6"/>
  <c r="AA974" i="6"/>
  <c r="Z974" i="6"/>
  <c r="Y974" i="6"/>
  <c r="X974" i="6"/>
  <c r="W974" i="6"/>
  <c r="T974" i="6"/>
  <c r="U974" i="6" s="1"/>
  <c r="R974" i="6"/>
  <c r="S974" i="6" s="1"/>
  <c r="AC973" i="6"/>
  <c r="AD973" i="6"/>
  <c r="AA973" i="6"/>
  <c r="Z973" i="6"/>
  <c r="Y973" i="6"/>
  <c r="X973" i="6"/>
  <c r="W973" i="6"/>
  <c r="T973" i="6"/>
  <c r="U973" i="6"/>
  <c r="R973" i="6"/>
  <c r="S973" i="6" s="1"/>
  <c r="AC972" i="6"/>
  <c r="AD972" i="6" s="1"/>
  <c r="AA972" i="6"/>
  <c r="Z972" i="6"/>
  <c r="Y972" i="6"/>
  <c r="X972" i="6"/>
  <c r="W972" i="6"/>
  <c r="T972" i="6"/>
  <c r="U972" i="6" s="1"/>
  <c r="R972" i="6"/>
  <c r="S972" i="6" s="1"/>
  <c r="AC971" i="6"/>
  <c r="AD971" i="6"/>
  <c r="AA971" i="6"/>
  <c r="Z971" i="6"/>
  <c r="Y971" i="6"/>
  <c r="X971" i="6"/>
  <c r="W971" i="6"/>
  <c r="T971" i="6"/>
  <c r="U971" i="6"/>
  <c r="R971" i="6"/>
  <c r="S971" i="6" s="1"/>
  <c r="AC970" i="6"/>
  <c r="AD970" i="6" s="1"/>
  <c r="AB970" i="6"/>
  <c r="AA970" i="6"/>
  <c r="Z970" i="6"/>
  <c r="Y970" i="6"/>
  <c r="X970" i="6"/>
  <c r="W970" i="6"/>
  <c r="T970" i="6"/>
  <c r="U970" i="6" s="1"/>
  <c r="R970" i="6"/>
  <c r="S970" i="6" s="1"/>
  <c r="AC969" i="6"/>
  <c r="AD969" i="6"/>
  <c r="AA969" i="6"/>
  <c r="Z969" i="6"/>
  <c r="Y969" i="6"/>
  <c r="X969" i="6"/>
  <c r="W969" i="6"/>
  <c r="T969" i="6"/>
  <c r="U969" i="6"/>
  <c r="R969" i="6"/>
  <c r="S969" i="6" s="1"/>
  <c r="AC968" i="6"/>
  <c r="AD968" i="6" s="1"/>
  <c r="AA968" i="6"/>
  <c r="Z968" i="6"/>
  <c r="Y968" i="6"/>
  <c r="X968" i="6"/>
  <c r="W968" i="6"/>
  <c r="T968" i="6"/>
  <c r="U968" i="6" s="1"/>
  <c r="R968" i="6"/>
  <c r="S968" i="6" s="1"/>
  <c r="AC967" i="6"/>
  <c r="AD967" i="6"/>
  <c r="AA967" i="6"/>
  <c r="Z967" i="6"/>
  <c r="Y967" i="6"/>
  <c r="X967" i="6"/>
  <c r="W967" i="6"/>
  <c r="T967" i="6"/>
  <c r="U967" i="6"/>
  <c r="R967" i="6"/>
  <c r="S967" i="6" s="1"/>
  <c r="AC966" i="6"/>
  <c r="AD966" i="6" s="1"/>
  <c r="AB966" i="6"/>
  <c r="AA966" i="6"/>
  <c r="Z966" i="6"/>
  <c r="Y966" i="6"/>
  <c r="X966" i="6"/>
  <c r="W966" i="6"/>
  <c r="T966" i="6"/>
  <c r="U966" i="6" s="1"/>
  <c r="R966" i="6"/>
  <c r="S966" i="6" s="1"/>
  <c r="AC965" i="6"/>
  <c r="AD965" i="6"/>
  <c r="AA965" i="6"/>
  <c r="Z965" i="6"/>
  <c r="Y965" i="6"/>
  <c r="X965" i="6"/>
  <c r="W965" i="6"/>
  <c r="T965" i="6"/>
  <c r="U965" i="6"/>
  <c r="R965" i="6"/>
  <c r="S965" i="6" s="1"/>
  <c r="AC964" i="6"/>
  <c r="AD964" i="6" s="1"/>
  <c r="AA964" i="6"/>
  <c r="Z964" i="6"/>
  <c r="Y964" i="6"/>
  <c r="X964" i="6"/>
  <c r="W964" i="6"/>
  <c r="T964" i="6"/>
  <c r="U964" i="6" s="1"/>
  <c r="R964" i="6"/>
  <c r="S964" i="6" s="1"/>
  <c r="AC963" i="6"/>
  <c r="AD963" i="6"/>
  <c r="AA963" i="6"/>
  <c r="Z963" i="6"/>
  <c r="Y963" i="6"/>
  <c r="X963" i="6"/>
  <c r="W963" i="6"/>
  <c r="T963" i="6"/>
  <c r="U963" i="6"/>
  <c r="R963" i="6"/>
  <c r="S963" i="6" s="1"/>
  <c r="AC962" i="6"/>
  <c r="AD962" i="6" s="1"/>
  <c r="AB962" i="6"/>
  <c r="AA962" i="6"/>
  <c r="Z962" i="6"/>
  <c r="Y962" i="6"/>
  <c r="X962" i="6"/>
  <c r="W962" i="6"/>
  <c r="T962" i="6"/>
  <c r="U962" i="6" s="1"/>
  <c r="R962" i="6"/>
  <c r="S962" i="6" s="1"/>
  <c r="AC961" i="6"/>
  <c r="AD961" i="6"/>
  <c r="AB961" i="6"/>
  <c r="AA961" i="6"/>
  <c r="Z961" i="6"/>
  <c r="Y961" i="6"/>
  <c r="X961" i="6"/>
  <c r="W961" i="6"/>
  <c r="T961" i="6"/>
  <c r="U961" i="6"/>
  <c r="R961" i="6"/>
  <c r="S961" i="6" s="1"/>
  <c r="AC960" i="6"/>
  <c r="AD960" i="6" s="1"/>
  <c r="AB960" i="6"/>
  <c r="AA960" i="6"/>
  <c r="Z960" i="6"/>
  <c r="Y960" i="6"/>
  <c r="X960" i="6"/>
  <c r="W960" i="6"/>
  <c r="T960" i="6"/>
  <c r="U960" i="6" s="1"/>
  <c r="R960" i="6"/>
  <c r="S960" i="6" s="1"/>
  <c r="AC959" i="6"/>
  <c r="AD959" i="6"/>
  <c r="AB959" i="6"/>
  <c r="AA959" i="6"/>
  <c r="Z959" i="6"/>
  <c r="Y959" i="6"/>
  <c r="X959" i="6"/>
  <c r="W959" i="6"/>
  <c r="T959" i="6"/>
  <c r="U959" i="6"/>
  <c r="R959" i="6"/>
  <c r="S959" i="6" s="1"/>
  <c r="AC958" i="6"/>
  <c r="AD958" i="6" s="1"/>
  <c r="AB958" i="6"/>
  <c r="AA958" i="6"/>
  <c r="Z958" i="6"/>
  <c r="Y958" i="6"/>
  <c r="X958" i="6"/>
  <c r="W958" i="6"/>
  <c r="T958" i="6"/>
  <c r="U958" i="6" s="1"/>
  <c r="R958" i="6"/>
  <c r="S958" i="6" s="1"/>
  <c r="AC957" i="6"/>
  <c r="AD957" i="6"/>
  <c r="AB957" i="6"/>
  <c r="AA957" i="6"/>
  <c r="Z957" i="6"/>
  <c r="Y957" i="6"/>
  <c r="X957" i="6"/>
  <c r="W957" i="6"/>
  <c r="T957" i="6"/>
  <c r="U957" i="6"/>
  <c r="R957" i="6"/>
  <c r="S957" i="6" s="1"/>
  <c r="AC956" i="6"/>
  <c r="AD956" i="6" s="1"/>
  <c r="AB956" i="6"/>
  <c r="AA956" i="6"/>
  <c r="Z956" i="6"/>
  <c r="Y956" i="6"/>
  <c r="X956" i="6"/>
  <c r="W956" i="6"/>
  <c r="T956" i="6"/>
  <c r="U956" i="6" s="1"/>
  <c r="R956" i="6"/>
  <c r="S956" i="6" s="1"/>
  <c r="AC955" i="6"/>
  <c r="AD955" i="6"/>
  <c r="AB955" i="6"/>
  <c r="AA955" i="6"/>
  <c r="Z955" i="6"/>
  <c r="Y955" i="6"/>
  <c r="X955" i="6"/>
  <c r="W955" i="6"/>
  <c r="T955" i="6"/>
  <c r="U955" i="6"/>
  <c r="R955" i="6"/>
  <c r="S955" i="6" s="1"/>
  <c r="AC954" i="6"/>
  <c r="AD954" i="6" s="1"/>
  <c r="AB954" i="6"/>
  <c r="AA954" i="6"/>
  <c r="Z954" i="6"/>
  <c r="Y954" i="6"/>
  <c r="X954" i="6"/>
  <c r="W954" i="6"/>
  <c r="T954" i="6"/>
  <c r="U954" i="6" s="1"/>
  <c r="R954" i="6"/>
  <c r="S954" i="6" s="1"/>
  <c r="AC953" i="6"/>
  <c r="AD953" i="6"/>
  <c r="AB953" i="6"/>
  <c r="AA953" i="6"/>
  <c r="Z953" i="6"/>
  <c r="Y953" i="6"/>
  <c r="X953" i="6"/>
  <c r="W953" i="6"/>
  <c r="T953" i="6"/>
  <c r="U953" i="6"/>
  <c r="R953" i="6"/>
  <c r="S953" i="6" s="1"/>
  <c r="AC952" i="6"/>
  <c r="AD952" i="6" s="1"/>
  <c r="AB952" i="6"/>
  <c r="AA952" i="6"/>
  <c r="Z952" i="6"/>
  <c r="Y952" i="6"/>
  <c r="X952" i="6"/>
  <c r="W952" i="6"/>
  <c r="T952" i="6"/>
  <c r="U952" i="6" s="1"/>
  <c r="R952" i="6"/>
  <c r="S952" i="6" s="1"/>
  <c r="AC951" i="6"/>
  <c r="AD951" i="6"/>
  <c r="AB951" i="6"/>
  <c r="AA951" i="6"/>
  <c r="Z951" i="6"/>
  <c r="Y951" i="6"/>
  <c r="X951" i="6"/>
  <c r="W951" i="6"/>
  <c r="T951" i="6"/>
  <c r="U951" i="6"/>
  <c r="R951" i="6"/>
  <c r="S951" i="6" s="1"/>
  <c r="AC950" i="6"/>
  <c r="AD950" i="6" s="1"/>
  <c r="AB950" i="6"/>
  <c r="AA950" i="6"/>
  <c r="Z950" i="6"/>
  <c r="Y950" i="6"/>
  <c r="X950" i="6"/>
  <c r="W950" i="6"/>
  <c r="T950" i="6"/>
  <c r="U950" i="6" s="1"/>
  <c r="R950" i="6"/>
  <c r="S950" i="6" s="1"/>
  <c r="AC949" i="6"/>
  <c r="AD949" i="6"/>
  <c r="AB949" i="6"/>
  <c r="AA949" i="6"/>
  <c r="Z949" i="6"/>
  <c r="Y949" i="6"/>
  <c r="X949" i="6"/>
  <c r="W949" i="6"/>
  <c r="T949" i="6"/>
  <c r="U949" i="6"/>
  <c r="R949" i="6"/>
  <c r="S949" i="6" s="1"/>
  <c r="AC948" i="6"/>
  <c r="AD948" i="6" s="1"/>
  <c r="AB948" i="6"/>
  <c r="AA948" i="6"/>
  <c r="Z948" i="6"/>
  <c r="Y948" i="6"/>
  <c r="X948" i="6"/>
  <c r="W948" i="6"/>
  <c r="T948" i="6"/>
  <c r="U948" i="6" s="1"/>
  <c r="R948" i="6"/>
  <c r="S948" i="6" s="1"/>
  <c r="AC947" i="6"/>
  <c r="AD947" i="6"/>
  <c r="AB947" i="6"/>
  <c r="AA947" i="6"/>
  <c r="Z947" i="6"/>
  <c r="Y947" i="6"/>
  <c r="X947" i="6"/>
  <c r="W947" i="6"/>
  <c r="T947" i="6"/>
  <c r="U947" i="6"/>
  <c r="R947" i="6"/>
  <c r="S947" i="6" s="1"/>
  <c r="AC946" i="6"/>
  <c r="AD946" i="6" s="1"/>
  <c r="AB946" i="6"/>
  <c r="AA946" i="6"/>
  <c r="Z946" i="6"/>
  <c r="Y946" i="6"/>
  <c r="X946" i="6"/>
  <c r="W946" i="6"/>
  <c r="T946" i="6"/>
  <c r="U946" i="6" s="1"/>
  <c r="R946" i="6"/>
  <c r="S946" i="6" s="1"/>
  <c r="AC945" i="6"/>
  <c r="AD945" i="6"/>
  <c r="AB945" i="6"/>
  <c r="AA945" i="6"/>
  <c r="Z945" i="6"/>
  <c r="Y945" i="6"/>
  <c r="X945" i="6"/>
  <c r="W945" i="6"/>
  <c r="T945" i="6"/>
  <c r="U945" i="6"/>
  <c r="R945" i="6"/>
  <c r="S945" i="6" s="1"/>
  <c r="AC944" i="6"/>
  <c r="AD944" i="6" s="1"/>
  <c r="AB944" i="6"/>
  <c r="AA944" i="6"/>
  <c r="Z944" i="6"/>
  <c r="Y944" i="6"/>
  <c r="X944" i="6"/>
  <c r="W944" i="6"/>
  <c r="T944" i="6"/>
  <c r="U944" i="6" s="1"/>
  <c r="R944" i="6"/>
  <c r="S944" i="6" s="1"/>
  <c r="AC943" i="6"/>
  <c r="AD943" i="6"/>
  <c r="AB943" i="6"/>
  <c r="AA943" i="6"/>
  <c r="Z943" i="6"/>
  <c r="Y943" i="6"/>
  <c r="X943" i="6"/>
  <c r="W943" i="6"/>
  <c r="T943" i="6"/>
  <c r="U943" i="6"/>
  <c r="R943" i="6"/>
  <c r="S943" i="6" s="1"/>
  <c r="AC942" i="6"/>
  <c r="AD942" i="6" s="1"/>
  <c r="AB942" i="6"/>
  <c r="AA942" i="6"/>
  <c r="Z942" i="6"/>
  <c r="Y942" i="6"/>
  <c r="X942" i="6"/>
  <c r="W942" i="6"/>
  <c r="T942" i="6"/>
  <c r="U942" i="6" s="1"/>
  <c r="R942" i="6"/>
  <c r="S942" i="6" s="1"/>
  <c r="AC941" i="6"/>
  <c r="AD941" i="6"/>
  <c r="AB941" i="6"/>
  <c r="AA941" i="6"/>
  <c r="Z941" i="6"/>
  <c r="Y941" i="6"/>
  <c r="X941" i="6"/>
  <c r="W941" i="6"/>
  <c r="T941" i="6"/>
  <c r="U941" i="6"/>
  <c r="R941" i="6"/>
  <c r="S941" i="6" s="1"/>
  <c r="AC940" i="6"/>
  <c r="AD940" i="6" s="1"/>
  <c r="AB940" i="6"/>
  <c r="AA940" i="6"/>
  <c r="Z940" i="6"/>
  <c r="Y940" i="6"/>
  <c r="X940" i="6"/>
  <c r="W940" i="6"/>
  <c r="T940" i="6"/>
  <c r="U940" i="6" s="1"/>
  <c r="R940" i="6"/>
  <c r="S940" i="6" s="1"/>
  <c r="AC939" i="6"/>
  <c r="AD939" i="6"/>
  <c r="AB939" i="6"/>
  <c r="AA939" i="6"/>
  <c r="Z939" i="6"/>
  <c r="Y939" i="6"/>
  <c r="X939" i="6"/>
  <c r="W939" i="6"/>
  <c r="T939" i="6"/>
  <c r="U939" i="6"/>
  <c r="R939" i="6"/>
  <c r="S939" i="6" s="1"/>
  <c r="AC938" i="6"/>
  <c r="AD938" i="6" s="1"/>
  <c r="AB938" i="6"/>
  <c r="AA938" i="6"/>
  <c r="Z938" i="6"/>
  <c r="Y938" i="6"/>
  <c r="X938" i="6"/>
  <c r="W938" i="6"/>
  <c r="T938" i="6"/>
  <c r="U938" i="6" s="1"/>
  <c r="R938" i="6"/>
  <c r="S938" i="6" s="1"/>
  <c r="AC937" i="6"/>
  <c r="AD937" i="6"/>
  <c r="AB937" i="6"/>
  <c r="AA937" i="6"/>
  <c r="Z937" i="6"/>
  <c r="Y937" i="6"/>
  <c r="X937" i="6"/>
  <c r="W937" i="6"/>
  <c r="T937" i="6"/>
  <c r="U937" i="6"/>
  <c r="R937" i="6"/>
  <c r="S937" i="6" s="1"/>
  <c r="AC936" i="6"/>
  <c r="AD936" i="6" s="1"/>
  <c r="AB936" i="6"/>
  <c r="AA936" i="6"/>
  <c r="Z936" i="6"/>
  <c r="Y936" i="6"/>
  <c r="X936" i="6"/>
  <c r="W936" i="6"/>
  <c r="T936" i="6"/>
  <c r="U936" i="6" s="1"/>
  <c r="R936" i="6"/>
  <c r="S936" i="6" s="1"/>
  <c r="AC935" i="6"/>
  <c r="AD935" i="6"/>
  <c r="AB935" i="6"/>
  <c r="AA935" i="6"/>
  <c r="Z935" i="6"/>
  <c r="Y935" i="6"/>
  <c r="X935" i="6"/>
  <c r="W935" i="6"/>
  <c r="T935" i="6"/>
  <c r="U935" i="6"/>
  <c r="R935" i="6"/>
  <c r="S935" i="6" s="1"/>
  <c r="AC934" i="6"/>
  <c r="AD934" i="6" s="1"/>
  <c r="AB934" i="6"/>
  <c r="AA934" i="6"/>
  <c r="Z934" i="6"/>
  <c r="Y934" i="6"/>
  <c r="X934" i="6"/>
  <c r="W934" i="6"/>
  <c r="T934" i="6"/>
  <c r="U934" i="6" s="1"/>
  <c r="R934" i="6"/>
  <c r="S934" i="6" s="1"/>
  <c r="AC933" i="6"/>
  <c r="AD933" i="6"/>
  <c r="AB933" i="6"/>
  <c r="AA933" i="6"/>
  <c r="Z933" i="6"/>
  <c r="Y933" i="6"/>
  <c r="X933" i="6"/>
  <c r="W933" i="6"/>
  <c r="T933" i="6"/>
  <c r="U933" i="6"/>
  <c r="R933" i="6"/>
  <c r="S933" i="6" s="1"/>
  <c r="AC932" i="6"/>
  <c r="AD932" i="6" s="1"/>
  <c r="AB932" i="6"/>
  <c r="AA932" i="6"/>
  <c r="Z932" i="6"/>
  <c r="Y932" i="6"/>
  <c r="X932" i="6"/>
  <c r="W932" i="6"/>
  <c r="T932" i="6"/>
  <c r="U932" i="6" s="1"/>
  <c r="R932" i="6"/>
  <c r="S932" i="6" s="1"/>
  <c r="AC931" i="6"/>
  <c r="AD931" i="6"/>
  <c r="AB931" i="6"/>
  <c r="AA931" i="6"/>
  <c r="Z931" i="6"/>
  <c r="Y931" i="6"/>
  <c r="X931" i="6"/>
  <c r="W931" i="6"/>
  <c r="T931" i="6"/>
  <c r="U931" i="6"/>
  <c r="R931" i="6"/>
  <c r="S931" i="6" s="1"/>
  <c r="AC930" i="6"/>
  <c r="AD930" i="6" s="1"/>
  <c r="AB930" i="6"/>
  <c r="AA930" i="6"/>
  <c r="Z930" i="6"/>
  <c r="Y930" i="6"/>
  <c r="X930" i="6"/>
  <c r="W930" i="6"/>
  <c r="T930" i="6"/>
  <c r="U930" i="6" s="1"/>
  <c r="R930" i="6"/>
  <c r="S930" i="6" s="1"/>
  <c r="AC929" i="6"/>
  <c r="AD929" i="6"/>
  <c r="AA929" i="6"/>
  <c r="Z929" i="6"/>
  <c r="Y929" i="6"/>
  <c r="X929" i="6"/>
  <c r="W929" i="6"/>
  <c r="T929" i="6"/>
  <c r="U929" i="6"/>
  <c r="R929" i="6"/>
  <c r="S929" i="6" s="1"/>
  <c r="AC928" i="6"/>
  <c r="AD928" i="6" s="1"/>
  <c r="AA928" i="6"/>
  <c r="Z928" i="6"/>
  <c r="Y928" i="6"/>
  <c r="X928" i="6"/>
  <c r="W928" i="6"/>
  <c r="T928" i="6"/>
  <c r="R928" i="6"/>
  <c r="S928" i="6" s="1"/>
  <c r="AC927" i="6"/>
  <c r="AD927" i="6"/>
  <c r="AA927" i="6"/>
  <c r="Z927" i="6"/>
  <c r="Y927" i="6"/>
  <c r="X927" i="6"/>
  <c r="W927" i="6"/>
  <c r="T927" i="6"/>
  <c r="U927" i="6"/>
  <c r="R927" i="6"/>
  <c r="S927" i="6" s="1"/>
  <c r="AC926" i="6"/>
  <c r="AD926" i="6" s="1"/>
  <c r="AB926" i="6"/>
  <c r="AA926" i="6"/>
  <c r="Z926" i="6"/>
  <c r="Y926" i="6"/>
  <c r="X926" i="6"/>
  <c r="W926" i="6"/>
  <c r="T926" i="6"/>
  <c r="U926" i="6" s="1"/>
  <c r="R926" i="6"/>
  <c r="S926" i="6" s="1"/>
  <c r="AC925" i="6"/>
  <c r="AD925" i="6"/>
  <c r="AA925" i="6"/>
  <c r="Z925" i="6"/>
  <c r="Y925" i="6"/>
  <c r="X925" i="6"/>
  <c r="W925" i="6"/>
  <c r="T925" i="6"/>
  <c r="U925" i="6"/>
  <c r="R925" i="6"/>
  <c r="S925" i="6" s="1"/>
  <c r="AC924" i="6"/>
  <c r="AD924" i="6" s="1"/>
  <c r="AA924" i="6"/>
  <c r="Z924" i="6"/>
  <c r="Y924" i="6"/>
  <c r="X924" i="6"/>
  <c r="W924" i="6"/>
  <c r="T924" i="6"/>
  <c r="U924" i="6" s="1"/>
  <c r="R924" i="6"/>
  <c r="S924" i="6" s="1"/>
  <c r="AC923" i="6"/>
  <c r="AD923" i="6"/>
  <c r="AA923" i="6"/>
  <c r="Z923" i="6"/>
  <c r="Y923" i="6"/>
  <c r="X923" i="6"/>
  <c r="W923" i="6"/>
  <c r="T923" i="6"/>
  <c r="U923" i="6"/>
  <c r="R923" i="6"/>
  <c r="S923" i="6" s="1"/>
  <c r="AC922" i="6"/>
  <c r="AD922" i="6" s="1"/>
  <c r="AB922" i="6"/>
  <c r="AA922" i="6"/>
  <c r="Z922" i="6"/>
  <c r="Y922" i="6"/>
  <c r="X922" i="6"/>
  <c r="W922" i="6"/>
  <c r="T922" i="6"/>
  <c r="U922" i="6" s="1"/>
  <c r="R922" i="6"/>
  <c r="S922" i="6" s="1"/>
  <c r="AC921" i="6"/>
  <c r="AD921" i="6"/>
  <c r="AA921" i="6"/>
  <c r="Z921" i="6"/>
  <c r="Y921" i="6"/>
  <c r="X921" i="6"/>
  <c r="W921" i="6"/>
  <c r="T921" i="6"/>
  <c r="U921" i="6"/>
  <c r="R921" i="6"/>
  <c r="S921" i="6" s="1"/>
  <c r="AC920" i="6"/>
  <c r="AD920" i="6" s="1"/>
  <c r="AA920" i="6"/>
  <c r="Z920" i="6"/>
  <c r="Y920" i="6"/>
  <c r="X920" i="6"/>
  <c r="W920" i="6"/>
  <c r="T920" i="6"/>
  <c r="U920" i="6" s="1"/>
  <c r="R920" i="6"/>
  <c r="S920" i="6" s="1"/>
  <c r="AC919" i="6"/>
  <c r="AD919" i="6"/>
  <c r="AA919" i="6"/>
  <c r="Z919" i="6"/>
  <c r="Y919" i="6"/>
  <c r="X919" i="6"/>
  <c r="W919" i="6"/>
  <c r="T919" i="6"/>
  <c r="U919" i="6"/>
  <c r="R919" i="6"/>
  <c r="S919" i="6" s="1"/>
  <c r="AC918" i="6"/>
  <c r="AD918" i="6" s="1"/>
  <c r="AB918" i="6"/>
  <c r="AA918" i="6"/>
  <c r="Z918" i="6"/>
  <c r="Y918" i="6"/>
  <c r="X918" i="6"/>
  <c r="W918" i="6"/>
  <c r="T918" i="6"/>
  <c r="U918" i="6" s="1"/>
  <c r="R918" i="6"/>
  <c r="S918" i="6" s="1"/>
  <c r="AC917" i="6"/>
  <c r="AD917" i="6"/>
  <c r="AA917" i="6"/>
  <c r="Z917" i="6"/>
  <c r="Y917" i="6"/>
  <c r="X917" i="6"/>
  <c r="W917" i="6"/>
  <c r="T917" i="6"/>
  <c r="U917" i="6"/>
  <c r="R917" i="6"/>
  <c r="S917" i="6" s="1"/>
  <c r="AC916" i="6"/>
  <c r="AD916" i="6" s="1"/>
  <c r="AA916" i="6"/>
  <c r="Z916" i="6"/>
  <c r="Y916" i="6"/>
  <c r="X916" i="6"/>
  <c r="W916" i="6"/>
  <c r="T916" i="6"/>
  <c r="U916" i="6" s="1"/>
  <c r="R916" i="6"/>
  <c r="S916" i="6" s="1"/>
  <c r="AC915" i="6"/>
  <c r="AD915" i="6"/>
  <c r="AA915" i="6"/>
  <c r="Z915" i="6"/>
  <c r="Y915" i="6"/>
  <c r="X915" i="6"/>
  <c r="W915" i="6"/>
  <c r="T915" i="6"/>
  <c r="U915" i="6"/>
  <c r="R915" i="6"/>
  <c r="S915" i="6" s="1"/>
  <c r="AC914" i="6"/>
  <c r="AD914" i="6" s="1"/>
  <c r="AB914" i="6"/>
  <c r="AA914" i="6"/>
  <c r="Z914" i="6"/>
  <c r="Y914" i="6"/>
  <c r="X914" i="6"/>
  <c r="W914" i="6"/>
  <c r="T914" i="6"/>
  <c r="U914" i="6" s="1"/>
  <c r="R914" i="6"/>
  <c r="S914" i="6" s="1"/>
  <c r="AC913" i="6"/>
  <c r="AD913" i="6"/>
  <c r="AA913" i="6"/>
  <c r="Z913" i="6"/>
  <c r="Y913" i="6"/>
  <c r="X913" i="6"/>
  <c r="W913" i="6"/>
  <c r="T913" i="6"/>
  <c r="U913" i="6"/>
  <c r="R913" i="6"/>
  <c r="S913" i="6" s="1"/>
  <c r="AC912" i="6"/>
  <c r="AD912" i="6" s="1"/>
  <c r="AA912" i="6"/>
  <c r="Z912" i="6"/>
  <c r="Y912" i="6"/>
  <c r="X912" i="6"/>
  <c r="W912" i="6"/>
  <c r="T912" i="6"/>
  <c r="R912" i="6"/>
  <c r="S912" i="6" s="1"/>
  <c r="AC911" i="6"/>
  <c r="AD911" i="6"/>
  <c r="AA911" i="6"/>
  <c r="Z911" i="6"/>
  <c r="Y911" i="6"/>
  <c r="X911" i="6"/>
  <c r="W911" i="6"/>
  <c r="T911" i="6"/>
  <c r="U911" i="6"/>
  <c r="R911" i="6"/>
  <c r="S911" i="6" s="1"/>
  <c r="AC910" i="6"/>
  <c r="AD910" i="6" s="1"/>
  <c r="AB910" i="6"/>
  <c r="AA910" i="6"/>
  <c r="Z910" i="6"/>
  <c r="Y910" i="6"/>
  <c r="X910" i="6"/>
  <c r="W910" i="6"/>
  <c r="T910" i="6"/>
  <c r="U910" i="6" s="1"/>
  <c r="R910" i="6"/>
  <c r="S910" i="6" s="1"/>
  <c r="AC909" i="6"/>
  <c r="AD909" i="6"/>
  <c r="AA909" i="6"/>
  <c r="Z909" i="6"/>
  <c r="Y909" i="6"/>
  <c r="X909" i="6"/>
  <c r="W909" i="6"/>
  <c r="T909" i="6"/>
  <c r="U909" i="6"/>
  <c r="R909" i="6"/>
  <c r="S909" i="6" s="1"/>
  <c r="AC908" i="6"/>
  <c r="AD908" i="6" s="1"/>
  <c r="AA908" i="6"/>
  <c r="Z908" i="6"/>
  <c r="Y908" i="6"/>
  <c r="X908" i="6"/>
  <c r="W908" i="6"/>
  <c r="T908" i="6"/>
  <c r="U908" i="6" s="1"/>
  <c r="R908" i="6"/>
  <c r="S908" i="6" s="1"/>
  <c r="AC907" i="6"/>
  <c r="AD907" i="6"/>
  <c r="AA907" i="6"/>
  <c r="Z907" i="6"/>
  <c r="Y907" i="6"/>
  <c r="X907" i="6"/>
  <c r="W907" i="6"/>
  <c r="T907" i="6"/>
  <c r="U907" i="6"/>
  <c r="R907" i="6"/>
  <c r="S907" i="6" s="1"/>
  <c r="AC906" i="6"/>
  <c r="AD906" i="6" s="1"/>
  <c r="AB906" i="6"/>
  <c r="AA906" i="6"/>
  <c r="Z906" i="6"/>
  <c r="Y906" i="6"/>
  <c r="X906" i="6"/>
  <c r="W906" i="6"/>
  <c r="T906" i="6"/>
  <c r="U906" i="6" s="1"/>
  <c r="R906" i="6"/>
  <c r="S906" i="6" s="1"/>
  <c r="AC905" i="6"/>
  <c r="AD905" i="6"/>
  <c r="AA905" i="6"/>
  <c r="Z905" i="6"/>
  <c r="Y905" i="6"/>
  <c r="X905" i="6"/>
  <c r="W905" i="6"/>
  <c r="T905" i="6"/>
  <c r="U905" i="6"/>
  <c r="R905" i="6"/>
  <c r="S905" i="6" s="1"/>
  <c r="AC904" i="6"/>
  <c r="AD904" i="6" s="1"/>
  <c r="AA904" i="6"/>
  <c r="Z904" i="6"/>
  <c r="Y904" i="6"/>
  <c r="X904" i="6"/>
  <c r="W904" i="6"/>
  <c r="T904" i="6"/>
  <c r="U904" i="6" s="1"/>
  <c r="R904" i="6"/>
  <c r="S904" i="6" s="1"/>
  <c r="AC903" i="6"/>
  <c r="AD903" i="6"/>
  <c r="AA903" i="6"/>
  <c r="Z903" i="6"/>
  <c r="Y903" i="6"/>
  <c r="X903" i="6"/>
  <c r="W903" i="6"/>
  <c r="T903" i="6"/>
  <c r="U903" i="6"/>
  <c r="R903" i="6"/>
  <c r="S903" i="6" s="1"/>
  <c r="AC902" i="6"/>
  <c r="AD902" i="6" s="1"/>
  <c r="AB902" i="6"/>
  <c r="AA902" i="6"/>
  <c r="Z902" i="6"/>
  <c r="Y902" i="6"/>
  <c r="X902" i="6"/>
  <c r="W902" i="6"/>
  <c r="T902" i="6"/>
  <c r="U902" i="6" s="1"/>
  <c r="R902" i="6"/>
  <c r="S902" i="6" s="1"/>
  <c r="AC901" i="6"/>
  <c r="AD901" i="6"/>
  <c r="AA901" i="6"/>
  <c r="Z901" i="6"/>
  <c r="Y901" i="6"/>
  <c r="X901" i="6"/>
  <c r="W901" i="6"/>
  <c r="T901" i="6"/>
  <c r="U901" i="6"/>
  <c r="R901" i="6"/>
  <c r="S901" i="6" s="1"/>
  <c r="AC900" i="6"/>
  <c r="AD900" i="6" s="1"/>
  <c r="AA900" i="6"/>
  <c r="Z900" i="6"/>
  <c r="Y900" i="6"/>
  <c r="X900" i="6"/>
  <c r="W900" i="6"/>
  <c r="T900" i="6"/>
  <c r="U900" i="6" s="1"/>
  <c r="R900" i="6"/>
  <c r="S900" i="6" s="1"/>
  <c r="AC899" i="6"/>
  <c r="AD899" i="6"/>
  <c r="AA899" i="6"/>
  <c r="Z899" i="6"/>
  <c r="Y899" i="6"/>
  <c r="X899" i="6"/>
  <c r="W899" i="6"/>
  <c r="T899" i="6"/>
  <c r="U899" i="6"/>
  <c r="R899" i="6"/>
  <c r="S899" i="6" s="1"/>
  <c r="AC898" i="6"/>
  <c r="AD898" i="6" s="1"/>
  <c r="AB898" i="6"/>
  <c r="AA898" i="6"/>
  <c r="Z898" i="6"/>
  <c r="Y898" i="6"/>
  <c r="X898" i="6"/>
  <c r="W898" i="6"/>
  <c r="T898" i="6"/>
  <c r="U898" i="6" s="1"/>
  <c r="R898" i="6"/>
  <c r="S898" i="6" s="1"/>
  <c r="AC897" i="6"/>
  <c r="AD897" i="6"/>
  <c r="AB897" i="6"/>
  <c r="AA897" i="6"/>
  <c r="Z897" i="6"/>
  <c r="Y897" i="6"/>
  <c r="X897" i="6"/>
  <c r="W897" i="6"/>
  <c r="T897" i="6"/>
  <c r="U897" i="6"/>
  <c r="R897" i="6"/>
  <c r="S897" i="6" s="1"/>
  <c r="AC896" i="6"/>
  <c r="AD896" i="6" s="1"/>
  <c r="AB896" i="6"/>
  <c r="AA896" i="6"/>
  <c r="Z896" i="6"/>
  <c r="Y896" i="6"/>
  <c r="X896" i="6"/>
  <c r="W896" i="6"/>
  <c r="T896" i="6"/>
  <c r="U896" i="6" s="1"/>
  <c r="R896" i="6"/>
  <c r="S896" i="6" s="1"/>
  <c r="AC895" i="6"/>
  <c r="AD895" i="6"/>
  <c r="AB895" i="6"/>
  <c r="AA895" i="6"/>
  <c r="Z895" i="6"/>
  <c r="Y895" i="6"/>
  <c r="X895" i="6"/>
  <c r="W895" i="6"/>
  <c r="T895" i="6"/>
  <c r="U895" i="6"/>
  <c r="R895" i="6"/>
  <c r="S895" i="6" s="1"/>
  <c r="AC894" i="6"/>
  <c r="AD894" i="6" s="1"/>
  <c r="AB894" i="6"/>
  <c r="AA894" i="6"/>
  <c r="Z894" i="6"/>
  <c r="Y894" i="6"/>
  <c r="X894" i="6"/>
  <c r="W894" i="6"/>
  <c r="T894" i="6"/>
  <c r="U894" i="6" s="1"/>
  <c r="R894" i="6"/>
  <c r="S894" i="6" s="1"/>
  <c r="AC893" i="6"/>
  <c r="AD893" i="6"/>
  <c r="AB893" i="6"/>
  <c r="AA893" i="6"/>
  <c r="Z893" i="6"/>
  <c r="Y893" i="6"/>
  <c r="X893" i="6"/>
  <c r="W893" i="6"/>
  <c r="T893" i="6"/>
  <c r="U893" i="6"/>
  <c r="R893" i="6"/>
  <c r="S893" i="6" s="1"/>
  <c r="AC892" i="6"/>
  <c r="AD892" i="6" s="1"/>
  <c r="AB892" i="6"/>
  <c r="AA892" i="6"/>
  <c r="Z892" i="6"/>
  <c r="Y892" i="6"/>
  <c r="X892" i="6"/>
  <c r="W892" i="6"/>
  <c r="T892" i="6"/>
  <c r="U892" i="6" s="1"/>
  <c r="R892" i="6"/>
  <c r="S892" i="6" s="1"/>
  <c r="AC891" i="6"/>
  <c r="AD891" i="6"/>
  <c r="AB891" i="6"/>
  <c r="AA891" i="6"/>
  <c r="Z891" i="6"/>
  <c r="Y891" i="6"/>
  <c r="X891" i="6"/>
  <c r="W891" i="6"/>
  <c r="T891" i="6"/>
  <c r="U891" i="6"/>
  <c r="R891" i="6"/>
  <c r="S891" i="6" s="1"/>
  <c r="AC890" i="6"/>
  <c r="AD890" i="6" s="1"/>
  <c r="AB890" i="6"/>
  <c r="AA890" i="6"/>
  <c r="Z890" i="6"/>
  <c r="Y890" i="6"/>
  <c r="X890" i="6"/>
  <c r="W890" i="6"/>
  <c r="T890" i="6"/>
  <c r="U890" i="6" s="1"/>
  <c r="R890" i="6"/>
  <c r="S890" i="6" s="1"/>
  <c r="AC889" i="6"/>
  <c r="AD889" i="6"/>
  <c r="AB889" i="6"/>
  <c r="AA889" i="6"/>
  <c r="Z889" i="6"/>
  <c r="Y889" i="6"/>
  <c r="X889" i="6"/>
  <c r="W889" i="6"/>
  <c r="T889" i="6"/>
  <c r="U889" i="6"/>
  <c r="R889" i="6"/>
  <c r="S889" i="6" s="1"/>
  <c r="AC888" i="6"/>
  <c r="AD888" i="6" s="1"/>
  <c r="AB888" i="6"/>
  <c r="AA888" i="6"/>
  <c r="Z888" i="6"/>
  <c r="Y888" i="6"/>
  <c r="X888" i="6"/>
  <c r="W888" i="6"/>
  <c r="T888" i="6"/>
  <c r="U888" i="6" s="1"/>
  <c r="R888" i="6"/>
  <c r="S888" i="6" s="1"/>
  <c r="AC887" i="6"/>
  <c r="AD887" i="6"/>
  <c r="AB887" i="6"/>
  <c r="AA887" i="6"/>
  <c r="Z887" i="6"/>
  <c r="Y887" i="6"/>
  <c r="X887" i="6"/>
  <c r="W887" i="6"/>
  <c r="T887" i="6"/>
  <c r="U887" i="6"/>
  <c r="R887" i="6"/>
  <c r="S887" i="6" s="1"/>
  <c r="AC886" i="6"/>
  <c r="AD886" i="6" s="1"/>
  <c r="AB886" i="6"/>
  <c r="AA886" i="6"/>
  <c r="Z886" i="6"/>
  <c r="Y886" i="6"/>
  <c r="X886" i="6"/>
  <c r="W886" i="6"/>
  <c r="T886" i="6"/>
  <c r="U886" i="6" s="1"/>
  <c r="R886" i="6"/>
  <c r="S886" i="6" s="1"/>
  <c r="AC885" i="6"/>
  <c r="AD885" i="6"/>
  <c r="AB885" i="6"/>
  <c r="AA885" i="6"/>
  <c r="Z885" i="6"/>
  <c r="Y885" i="6"/>
  <c r="X885" i="6"/>
  <c r="W885" i="6"/>
  <c r="T885" i="6"/>
  <c r="U885" i="6"/>
  <c r="R885" i="6"/>
  <c r="S885" i="6" s="1"/>
  <c r="AC884" i="6"/>
  <c r="AD884" i="6" s="1"/>
  <c r="AB884" i="6"/>
  <c r="AA884" i="6"/>
  <c r="Z884" i="6"/>
  <c r="Y884" i="6"/>
  <c r="X884" i="6"/>
  <c r="W884" i="6"/>
  <c r="T884" i="6"/>
  <c r="U884" i="6" s="1"/>
  <c r="R884" i="6"/>
  <c r="S884" i="6" s="1"/>
  <c r="AC883" i="6"/>
  <c r="AD883" i="6"/>
  <c r="AB883" i="6"/>
  <c r="AA883" i="6"/>
  <c r="Z883" i="6"/>
  <c r="Y883" i="6"/>
  <c r="X883" i="6"/>
  <c r="W883" i="6"/>
  <c r="T883" i="6"/>
  <c r="U883" i="6"/>
  <c r="R883" i="6"/>
  <c r="S883" i="6" s="1"/>
  <c r="AC882" i="6"/>
  <c r="AD882" i="6" s="1"/>
  <c r="AB882" i="6"/>
  <c r="AA882" i="6"/>
  <c r="Z882" i="6"/>
  <c r="Y882" i="6"/>
  <c r="X882" i="6"/>
  <c r="W882" i="6"/>
  <c r="T882" i="6"/>
  <c r="U882" i="6" s="1"/>
  <c r="R882" i="6"/>
  <c r="S882" i="6" s="1"/>
  <c r="AC881" i="6"/>
  <c r="AD881" i="6"/>
  <c r="AB881" i="6"/>
  <c r="AA881" i="6"/>
  <c r="Z881" i="6"/>
  <c r="Y881" i="6"/>
  <c r="X881" i="6"/>
  <c r="W881" i="6"/>
  <c r="T881" i="6"/>
  <c r="U881" i="6"/>
  <c r="R881" i="6"/>
  <c r="S881" i="6" s="1"/>
  <c r="AC880" i="6"/>
  <c r="AD880" i="6" s="1"/>
  <c r="AB880" i="6"/>
  <c r="AA880" i="6"/>
  <c r="Z880" i="6"/>
  <c r="Y880" i="6"/>
  <c r="X880" i="6"/>
  <c r="W880" i="6"/>
  <c r="T880" i="6"/>
  <c r="U880" i="6" s="1"/>
  <c r="R880" i="6"/>
  <c r="S880" i="6" s="1"/>
  <c r="AC879" i="6"/>
  <c r="AD879" i="6"/>
  <c r="AB879" i="6"/>
  <c r="AA879" i="6"/>
  <c r="Z879" i="6"/>
  <c r="Y879" i="6"/>
  <c r="X879" i="6"/>
  <c r="W879" i="6"/>
  <c r="T879" i="6"/>
  <c r="U879" i="6"/>
  <c r="R879" i="6"/>
  <c r="S879" i="6" s="1"/>
  <c r="AC878" i="6"/>
  <c r="AD878" i="6" s="1"/>
  <c r="AB878" i="6"/>
  <c r="AA878" i="6"/>
  <c r="Z878" i="6"/>
  <c r="Y878" i="6"/>
  <c r="X878" i="6"/>
  <c r="W878" i="6"/>
  <c r="T878" i="6"/>
  <c r="U878" i="6" s="1"/>
  <c r="R878" i="6"/>
  <c r="S878" i="6" s="1"/>
  <c r="AC877" i="6"/>
  <c r="AD877" i="6"/>
  <c r="AB877" i="6"/>
  <c r="AA877" i="6"/>
  <c r="Z877" i="6"/>
  <c r="Y877" i="6"/>
  <c r="X877" i="6"/>
  <c r="W877" i="6"/>
  <c r="T877" i="6"/>
  <c r="U877" i="6"/>
  <c r="R877" i="6"/>
  <c r="S877" i="6" s="1"/>
  <c r="AC876" i="6"/>
  <c r="AD876" i="6" s="1"/>
  <c r="AB876" i="6"/>
  <c r="AA876" i="6"/>
  <c r="Z876" i="6"/>
  <c r="Y876" i="6"/>
  <c r="X876" i="6"/>
  <c r="W876" i="6"/>
  <c r="T876" i="6"/>
  <c r="U876" i="6" s="1"/>
  <c r="R876" i="6"/>
  <c r="S876" i="6" s="1"/>
  <c r="AC875" i="6"/>
  <c r="AD875" i="6"/>
  <c r="AB875" i="6"/>
  <c r="AA875" i="6"/>
  <c r="Z875" i="6"/>
  <c r="Y875" i="6"/>
  <c r="X875" i="6"/>
  <c r="W875" i="6"/>
  <c r="T875" i="6"/>
  <c r="U875" i="6"/>
  <c r="R875" i="6"/>
  <c r="S875" i="6" s="1"/>
  <c r="AC874" i="6"/>
  <c r="AD874" i="6" s="1"/>
  <c r="AB874" i="6"/>
  <c r="AA874" i="6"/>
  <c r="Z874" i="6"/>
  <c r="Y874" i="6"/>
  <c r="X874" i="6"/>
  <c r="W874" i="6"/>
  <c r="T874" i="6"/>
  <c r="U874" i="6" s="1"/>
  <c r="R874" i="6"/>
  <c r="S874" i="6" s="1"/>
  <c r="AC873" i="6"/>
  <c r="AD873" i="6"/>
  <c r="AB873" i="6"/>
  <c r="AA873" i="6"/>
  <c r="Z873" i="6"/>
  <c r="Y873" i="6"/>
  <c r="X873" i="6"/>
  <c r="W873" i="6"/>
  <c r="T873" i="6"/>
  <c r="U873" i="6"/>
  <c r="R873" i="6"/>
  <c r="S873" i="6" s="1"/>
  <c r="AC872" i="6"/>
  <c r="AD872" i="6" s="1"/>
  <c r="AB872" i="6"/>
  <c r="AA872" i="6"/>
  <c r="Z872" i="6"/>
  <c r="Y872" i="6"/>
  <c r="X872" i="6"/>
  <c r="W872" i="6"/>
  <c r="T872" i="6"/>
  <c r="U872" i="6" s="1"/>
  <c r="R872" i="6"/>
  <c r="S872" i="6" s="1"/>
  <c r="AC871" i="6"/>
  <c r="AD871" i="6"/>
  <c r="AB871" i="6"/>
  <c r="AA871" i="6"/>
  <c r="Z871" i="6"/>
  <c r="Y871" i="6"/>
  <c r="X871" i="6"/>
  <c r="W871" i="6"/>
  <c r="T871" i="6"/>
  <c r="U871" i="6"/>
  <c r="R871" i="6"/>
  <c r="S871" i="6" s="1"/>
  <c r="AC870" i="6"/>
  <c r="AD870" i="6" s="1"/>
  <c r="AB870" i="6"/>
  <c r="AA870" i="6"/>
  <c r="Z870" i="6"/>
  <c r="Y870" i="6"/>
  <c r="X870" i="6"/>
  <c r="W870" i="6"/>
  <c r="T870" i="6"/>
  <c r="U870" i="6" s="1"/>
  <c r="R870" i="6"/>
  <c r="S870" i="6" s="1"/>
  <c r="AC869" i="6"/>
  <c r="AD869" i="6"/>
  <c r="AB869" i="6"/>
  <c r="AA869" i="6"/>
  <c r="Z869" i="6"/>
  <c r="Y869" i="6"/>
  <c r="X869" i="6"/>
  <c r="W869" i="6"/>
  <c r="T869" i="6"/>
  <c r="U869" i="6"/>
  <c r="R869" i="6"/>
  <c r="S869" i="6" s="1"/>
  <c r="AC868" i="6"/>
  <c r="AD868" i="6" s="1"/>
  <c r="AB868" i="6"/>
  <c r="AA868" i="6"/>
  <c r="Z868" i="6"/>
  <c r="Y868" i="6"/>
  <c r="X868" i="6"/>
  <c r="W868" i="6"/>
  <c r="T868" i="6"/>
  <c r="U868" i="6" s="1"/>
  <c r="R868" i="6"/>
  <c r="S868" i="6" s="1"/>
  <c r="AC867" i="6"/>
  <c r="AD867" i="6"/>
  <c r="AB867" i="6"/>
  <c r="AA867" i="6"/>
  <c r="Z867" i="6"/>
  <c r="Y867" i="6"/>
  <c r="X867" i="6"/>
  <c r="W867" i="6"/>
  <c r="T867" i="6"/>
  <c r="U867" i="6"/>
  <c r="R867" i="6"/>
  <c r="S867" i="6" s="1"/>
  <c r="AC866" i="6"/>
  <c r="AD866" i="6" s="1"/>
  <c r="AB866" i="6"/>
  <c r="AA866" i="6"/>
  <c r="Z866" i="6"/>
  <c r="Y866" i="6"/>
  <c r="X866" i="6"/>
  <c r="W866" i="6"/>
  <c r="T866" i="6"/>
  <c r="U866" i="6" s="1"/>
  <c r="R866" i="6"/>
  <c r="S866" i="6" s="1"/>
  <c r="AC865" i="6"/>
  <c r="AD865" i="6"/>
  <c r="AA865" i="6"/>
  <c r="Z865" i="6"/>
  <c r="Y865" i="6"/>
  <c r="X865" i="6"/>
  <c r="W865" i="6"/>
  <c r="T865" i="6"/>
  <c r="U865" i="6"/>
  <c r="R865" i="6"/>
  <c r="S865" i="6" s="1"/>
  <c r="AC864" i="6"/>
  <c r="AD864" i="6" s="1"/>
  <c r="AA864" i="6"/>
  <c r="Z864" i="6"/>
  <c r="Y864" i="6"/>
  <c r="X864" i="6"/>
  <c r="W864" i="6"/>
  <c r="T864" i="6"/>
  <c r="R864" i="6"/>
  <c r="S864" i="6" s="1"/>
  <c r="AC863" i="6"/>
  <c r="AD863" i="6"/>
  <c r="AA863" i="6"/>
  <c r="Z863" i="6"/>
  <c r="Y863" i="6"/>
  <c r="X863" i="6"/>
  <c r="W863" i="6"/>
  <c r="T863" i="6"/>
  <c r="U863" i="6"/>
  <c r="R863" i="6"/>
  <c r="S863" i="6" s="1"/>
  <c r="AC862" i="6"/>
  <c r="AD862" i="6" s="1"/>
  <c r="AB862" i="6"/>
  <c r="AA862" i="6"/>
  <c r="Z862" i="6"/>
  <c r="Y862" i="6"/>
  <c r="X862" i="6"/>
  <c r="W862" i="6"/>
  <c r="T862" i="6"/>
  <c r="U862" i="6" s="1"/>
  <c r="R862" i="6"/>
  <c r="S862" i="6" s="1"/>
  <c r="AC861" i="6"/>
  <c r="AD861" i="6"/>
  <c r="AA861" i="6"/>
  <c r="Z861" i="6"/>
  <c r="Y861" i="6"/>
  <c r="X861" i="6"/>
  <c r="W861" i="6"/>
  <c r="T861" i="6"/>
  <c r="U861" i="6"/>
  <c r="R861" i="6"/>
  <c r="S861" i="6" s="1"/>
  <c r="AC860" i="6"/>
  <c r="AD860" i="6" s="1"/>
  <c r="AA860" i="6"/>
  <c r="Z860" i="6"/>
  <c r="Y860" i="6"/>
  <c r="X860" i="6"/>
  <c r="W860" i="6"/>
  <c r="T860" i="6"/>
  <c r="U860" i="6" s="1"/>
  <c r="R860" i="6"/>
  <c r="S860" i="6" s="1"/>
  <c r="AC859" i="6"/>
  <c r="AD859" i="6"/>
  <c r="AA859" i="6"/>
  <c r="Z859" i="6"/>
  <c r="Y859" i="6"/>
  <c r="X859" i="6"/>
  <c r="W859" i="6"/>
  <c r="T859" i="6"/>
  <c r="U859" i="6"/>
  <c r="R859" i="6"/>
  <c r="S859" i="6" s="1"/>
  <c r="AC858" i="6"/>
  <c r="AD858" i="6" s="1"/>
  <c r="AB858" i="6"/>
  <c r="AA858" i="6"/>
  <c r="Z858" i="6"/>
  <c r="Y858" i="6"/>
  <c r="X858" i="6"/>
  <c r="W858" i="6"/>
  <c r="T858" i="6"/>
  <c r="U858" i="6" s="1"/>
  <c r="R858" i="6"/>
  <c r="S858" i="6" s="1"/>
  <c r="AC857" i="6"/>
  <c r="AD857" i="6"/>
  <c r="AA857" i="6"/>
  <c r="Z857" i="6"/>
  <c r="Y857" i="6"/>
  <c r="X857" i="6"/>
  <c r="W857" i="6"/>
  <c r="T857" i="6"/>
  <c r="U857" i="6"/>
  <c r="R857" i="6"/>
  <c r="S857" i="6" s="1"/>
  <c r="AC856" i="6"/>
  <c r="AD856" i="6" s="1"/>
  <c r="AA856" i="6"/>
  <c r="Z856" i="6"/>
  <c r="Y856" i="6"/>
  <c r="X856" i="6"/>
  <c r="W856" i="6"/>
  <c r="T856" i="6"/>
  <c r="U856" i="6" s="1"/>
  <c r="R856" i="6"/>
  <c r="S856" i="6" s="1"/>
  <c r="AC855" i="6"/>
  <c r="AD855" i="6"/>
  <c r="AA855" i="6"/>
  <c r="Z855" i="6"/>
  <c r="Y855" i="6"/>
  <c r="X855" i="6"/>
  <c r="W855" i="6"/>
  <c r="T855" i="6"/>
  <c r="U855" i="6"/>
  <c r="R855" i="6"/>
  <c r="S855" i="6" s="1"/>
  <c r="AC854" i="6"/>
  <c r="AD854" i="6" s="1"/>
  <c r="AB854" i="6"/>
  <c r="AA854" i="6"/>
  <c r="Z854" i="6"/>
  <c r="Y854" i="6"/>
  <c r="X854" i="6"/>
  <c r="W854" i="6"/>
  <c r="T854" i="6"/>
  <c r="U854" i="6" s="1"/>
  <c r="R854" i="6"/>
  <c r="S854" i="6" s="1"/>
  <c r="AC853" i="6"/>
  <c r="AD853" i="6"/>
  <c r="AA853" i="6"/>
  <c r="Z853" i="6"/>
  <c r="Y853" i="6"/>
  <c r="X853" i="6"/>
  <c r="W853" i="6"/>
  <c r="T853" i="6"/>
  <c r="U853" i="6"/>
  <c r="R853" i="6"/>
  <c r="S853" i="6" s="1"/>
  <c r="AC852" i="6"/>
  <c r="AD852" i="6" s="1"/>
  <c r="AA852" i="6"/>
  <c r="Z852" i="6"/>
  <c r="Y852" i="6"/>
  <c r="X852" i="6"/>
  <c r="W852" i="6"/>
  <c r="T852" i="6"/>
  <c r="U852" i="6" s="1"/>
  <c r="R852" i="6"/>
  <c r="S852" i="6" s="1"/>
  <c r="AC851" i="6"/>
  <c r="AD851" i="6"/>
  <c r="AA851" i="6"/>
  <c r="Z851" i="6"/>
  <c r="Y851" i="6"/>
  <c r="X851" i="6"/>
  <c r="W851" i="6"/>
  <c r="T851" i="6"/>
  <c r="U851" i="6"/>
  <c r="R851" i="6"/>
  <c r="S851" i="6" s="1"/>
  <c r="AC850" i="6"/>
  <c r="AD850" i="6" s="1"/>
  <c r="AB850" i="6"/>
  <c r="AA850" i="6"/>
  <c r="Z850" i="6"/>
  <c r="Y850" i="6"/>
  <c r="X850" i="6"/>
  <c r="W850" i="6"/>
  <c r="T850" i="6"/>
  <c r="U850" i="6" s="1"/>
  <c r="R850" i="6"/>
  <c r="S850" i="6" s="1"/>
  <c r="AC849" i="6"/>
  <c r="AD849" i="6"/>
  <c r="AA849" i="6"/>
  <c r="Z849" i="6"/>
  <c r="Y849" i="6"/>
  <c r="X849" i="6"/>
  <c r="W849" i="6"/>
  <c r="T849" i="6"/>
  <c r="U849" i="6"/>
  <c r="R849" i="6"/>
  <c r="S849" i="6" s="1"/>
  <c r="AC848" i="6"/>
  <c r="AD848" i="6" s="1"/>
  <c r="AA848" i="6"/>
  <c r="Z848" i="6"/>
  <c r="Y848" i="6"/>
  <c r="X848" i="6"/>
  <c r="W848" i="6"/>
  <c r="T848" i="6"/>
  <c r="R848" i="6"/>
  <c r="S848" i="6" s="1"/>
  <c r="AC847" i="6"/>
  <c r="AD847" i="6"/>
  <c r="AA847" i="6"/>
  <c r="Z847" i="6"/>
  <c r="Y847" i="6"/>
  <c r="X847" i="6"/>
  <c r="W847" i="6"/>
  <c r="T847" i="6"/>
  <c r="U847" i="6"/>
  <c r="R847" i="6"/>
  <c r="S847" i="6" s="1"/>
  <c r="AC846" i="6"/>
  <c r="AD846" i="6" s="1"/>
  <c r="AB846" i="6"/>
  <c r="AA846" i="6"/>
  <c r="Z846" i="6"/>
  <c r="Y846" i="6"/>
  <c r="X846" i="6"/>
  <c r="W846" i="6"/>
  <c r="T846" i="6"/>
  <c r="U846" i="6" s="1"/>
  <c r="R846" i="6"/>
  <c r="S846" i="6" s="1"/>
  <c r="AC845" i="6"/>
  <c r="AD845" i="6"/>
  <c r="AA845" i="6"/>
  <c r="Z845" i="6"/>
  <c r="Y845" i="6"/>
  <c r="X845" i="6"/>
  <c r="W845" i="6"/>
  <c r="T845" i="6"/>
  <c r="R845" i="6"/>
  <c r="S845" i="6" s="1"/>
  <c r="AC844" i="6"/>
  <c r="AD844" i="6"/>
  <c r="AA844" i="6"/>
  <c r="Z844" i="6"/>
  <c r="Y844" i="6"/>
  <c r="X844" i="6"/>
  <c r="W844" i="6"/>
  <c r="T844" i="6"/>
  <c r="U844" i="6"/>
  <c r="R844" i="6"/>
  <c r="S844" i="6" s="1"/>
  <c r="AC843" i="6"/>
  <c r="AD843" i="6"/>
  <c r="AA843" i="6"/>
  <c r="Z843" i="6"/>
  <c r="Y843" i="6"/>
  <c r="X843" i="6"/>
  <c r="W843" i="6"/>
  <c r="T843" i="6"/>
  <c r="U843" i="6"/>
  <c r="R843" i="6"/>
  <c r="S843" i="6" s="1"/>
  <c r="AC842" i="6"/>
  <c r="AD842" i="6"/>
  <c r="AB842" i="6"/>
  <c r="AA842" i="6"/>
  <c r="Z842" i="6"/>
  <c r="Y842" i="6"/>
  <c r="X842" i="6"/>
  <c r="W842" i="6"/>
  <c r="T842" i="6"/>
  <c r="U842" i="6"/>
  <c r="R842" i="6"/>
  <c r="S842" i="6" s="1"/>
  <c r="AC841" i="6"/>
  <c r="AD841" i="6"/>
  <c r="AA841" i="6"/>
  <c r="Z841" i="6"/>
  <c r="Y841" i="6"/>
  <c r="X841" i="6"/>
  <c r="W841" i="6"/>
  <c r="T841" i="6"/>
  <c r="U841" i="6"/>
  <c r="R841" i="6"/>
  <c r="S841" i="6" s="1"/>
  <c r="AC840" i="6"/>
  <c r="AD840" i="6"/>
  <c r="AA840" i="6"/>
  <c r="Z840" i="6"/>
  <c r="Y840" i="6"/>
  <c r="X840" i="6"/>
  <c r="W840" i="6"/>
  <c r="T840" i="6"/>
  <c r="U840" i="6"/>
  <c r="R840" i="6"/>
  <c r="S840" i="6" s="1"/>
  <c r="AC839" i="6"/>
  <c r="AD839" i="6"/>
  <c r="AA839" i="6"/>
  <c r="Z839" i="6"/>
  <c r="Y839" i="6"/>
  <c r="X839" i="6"/>
  <c r="W839" i="6"/>
  <c r="T839" i="6"/>
  <c r="U839" i="6"/>
  <c r="R839" i="6"/>
  <c r="S839" i="6" s="1"/>
  <c r="AC838" i="6"/>
  <c r="AD838" i="6"/>
  <c r="AB838" i="6"/>
  <c r="AA838" i="6"/>
  <c r="Z838" i="6"/>
  <c r="Y838" i="6"/>
  <c r="X838" i="6"/>
  <c r="W838" i="6"/>
  <c r="T838" i="6"/>
  <c r="U838" i="6"/>
  <c r="R838" i="6"/>
  <c r="S838" i="6" s="1"/>
  <c r="AC837" i="6"/>
  <c r="AD837" i="6"/>
  <c r="AA837" i="6"/>
  <c r="Z837" i="6"/>
  <c r="Y837" i="6"/>
  <c r="X837" i="6"/>
  <c r="W837" i="6"/>
  <c r="T837" i="6"/>
  <c r="U837" i="6"/>
  <c r="R837" i="6"/>
  <c r="S837" i="6" s="1"/>
  <c r="AC836" i="6"/>
  <c r="AD836" i="6"/>
  <c r="AA836" i="6"/>
  <c r="Z836" i="6"/>
  <c r="Y836" i="6"/>
  <c r="X836" i="6"/>
  <c r="W836" i="6"/>
  <c r="T836" i="6"/>
  <c r="U836" i="6"/>
  <c r="R836" i="6"/>
  <c r="S836" i="6" s="1"/>
  <c r="AC835" i="6"/>
  <c r="AD835" i="6"/>
  <c r="AA835" i="6"/>
  <c r="Z835" i="6"/>
  <c r="Y835" i="6"/>
  <c r="X835" i="6"/>
  <c r="W835" i="6"/>
  <c r="T835" i="6"/>
  <c r="U835" i="6"/>
  <c r="R835" i="6"/>
  <c r="S835" i="6" s="1"/>
  <c r="AC834" i="6"/>
  <c r="AD834" i="6"/>
  <c r="AB834" i="6"/>
  <c r="AA834" i="6"/>
  <c r="Z834" i="6"/>
  <c r="Y834" i="6"/>
  <c r="X834" i="6"/>
  <c r="W834" i="6"/>
  <c r="T834" i="6"/>
  <c r="U834" i="6"/>
  <c r="R834" i="6"/>
  <c r="S834" i="6" s="1"/>
  <c r="AC833" i="6"/>
  <c r="AD833" i="6"/>
  <c r="AB833" i="6"/>
  <c r="AA833" i="6"/>
  <c r="Z833" i="6"/>
  <c r="Y833" i="6"/>
  <c r="X833" i="6"/>
  <c r="W833" i="6"/>
  <c r="T833" i="6"/>
  <c r="U833" i="6"/>
  <c r="R833" i="6"/>
  <c r="S833" i="6" s="1"/>
  <c r="AC832" i="6"/>
  <c r="AD832" i="6"/>
  <c r="AB832" i="6"/>
  <c r="AA832" i="6"/>
  <c r="Z832" i="6"/>
  <c r="Y832" i="6"/>
  <c r="X832" i="6"/>
  <c r="W832" i="6"/>
  <c r="T832" i="6"/>
  <c r="U832" i="6"/>
  <c r="R832" i="6"/>
  <c r="S832" i="6" s="1"/>
  <c r="AC831" i="6"/>
  <c r="AD831" i="6"/>
  <c r="AB831" i="6"/>
  <c r="AA831" i="6"/>
  <c r="Z831" i="6"/>
  <c r="Y831" i="6"/>
  <c r="X831" i="6"/>
  <c r="W831" i="6"/>
  <c r="T831" i="6"/>
  <c r="U831" i="6"/>
  <c r="R831" i="6"/>
  <c r="S831" i="6" s="1"/>
  <c r="AC830" i="6"/>
  <c r="AD830" i="6"/>
  <c r="AB830" i="6"/>
  <c r="AA830" i="6"/>
  <c r="Z830" i="6"/>
  <c r="Y830" i="6"/>
  <c r="X830" i="6"/>
  <c r="W830" i="6"/>
  <c r="T830" i="6"/>
  <c r="U830" i="6"/>
  <c r="R830" i="6"/>
  <c r="S830" i="6" s="1"/>
  <c r="AC829" i="6"/>
  <c r="AD829" i="6"/>
  <c r="AB829" i="6"/>
  <c r="AA829" i="6"/>
  <c r="Z829" i="6"/>
  <c r="Y829" i="6"/>
  <c r="X829" i="6"/>
  <c r="W829" i="6"/>
  <c r="T829" i="6"/>
  <c r="U829" i="6"/>
  <c r="R829" i="6"/>
  <c r="S829" i="6" s="1"/>
  <c r="AC828" i="6"/>
  <c r="AD828" i="6"/>
  <c r="AB828" i="6"/>
  <c r="AA828" i="6"/>
  <c r="Z828" i="6"/>
  <c r="Y828" i="6"/>
  <c r="X828" i="6"/>
  <c r="W828" i="6"/>
  <c r="T828" i="6"/>
  <c r="U828" i="6"/>
  <c r="R828" i="6"/>
  <c r="S828" i="6" s="1"/>
  <c r="AC827" i="6"/>
  <c r="AD827" i="6"/>
  <c r="AB827" i="6"/>
  <c r="AA827" i="6"/>
  <c r="Z827" i="6"/>
  <c r="Y827" i="6"/>
  <c r="X827" i="6"/>
  <c r="W827" i="6"/>
  <c r="T827" i="6"/>
  <c r="U827" i="6"/>
  <c r="R827" i="6"/>
  <c r="S827" i="6" s="1"/>
  <c r="AC826" i="6"/>
  <c r="AD826" i="6"/>
  <c r="AB826" i="6"/>
  <c r="AA826" i="6"/>
  <c r="Z826" i="6"/>
  <c r="Y826" i="6"/>
  <c r="X826" i="6"/>
  <c r="W826" i="6"/>
  <c r="T826" i="6"/>
  <c r="U826" i="6"/>
  <c r="R826" i="6"/>
  <c r="S826" i="6" s="1"/>
  <c r="AC825" i="6"/>
  <c r="AD825" i="6"/>
  <c r="AB825" i="6"/>
  <c r="AA825" i="6"/>
  <c r="Z825" i="6"/>
  <c r="Y825" i="6"/>
  <c r="X825" i="6"/>
  <c r="W825" i="6"/>
  <c r="T825" i="6"/>
  <c r="U825" i="6"/>
  <c r="R825" i="6"/>
  <c r="S825" i="6" s="1"/>
  <c r="AC824" i="6"/>
  <c r="AD824" i="6"/>
  <c r="AB824" i="6"/>
  <c r="AA824" i="6"/>
  <c r="Z824" i="6"/>
  <c r="Y824" i="6"/>
  <c r="X824" i="6"/>
  <c r="W824" i="6"/>
  <c r="T824" i="6"/>
  <c r="U824" i="6"/>
  <c r="R824" i="6"/>
  <c r="S824" i="6" s="1"/>
  <c r="AC823" i="6"/>
  <c r="AD823" i="6"/>
  <c r="AB823" i="6"/>
  <c r="AA823" i="6"/>
  <c r="Z823" i="6"/>
  <c r="Y823" i="6"/>
  <c r="X823" i="6"/>
  <c r="W823" i="6"/>
  <c r="T823" i="6"/>
  <c r="U823" i="6"/>
  <c r="R823" i="6"/>
  <c r="S823" i="6" s="1"/>
  <c r="AC822" i="6"/>
  <c r="AD822" i="6"/>
  <c r="AB822" i="6"/>
  <c r="AA822" i="6"/>
  <c r="Z822" i="6"/>
  <c r="Y822" i="6"/>
  <c r="X822" i="6"/>
  <c r="W822" i="6"/>
  <c r="T822" i="6"/>
  <c r="U822" i="6"/>
  <c r="R822" i="6"/>
  <c r="S822" i="6" s="1"/>
  <c r="AC821" i="6"/>
  <c r="AD821" i="6"/>
  <c r="AB821" i="6"/>
  <c r="AA821" i="6"/>
  <c r="Z821" i="6"/>
  <c r="Y821" i="6"/>
  <c r="X821" i="6"/>
  <c r="W821" i="6"/>
  <c r="T821" i="6"/>
  <c r="U821" i="6"/>
  <c r="R821" i="6"/>
  <c r="S821" i="6" s="1"/>
  <c r="AC820" i="6"/>
  <c r="AD820" i="6"/>
  <c r="AB820" i="6"/>
  <c r="AA820" i="6"/>
  <c r="Z820" i="6"/>
  <c r="Y820" i="6"/>
  <c r="X820" i="6"/>
  <c r="W820" i="6"/>
  <c r="T820" i="6"/>
  <c r="U820" i="6"/>
  <c r="R820" i="6"/>
  <c r="S820" i="6" s="1"/>
  <c r="AC819" i="6"/>
  <c r="AD819" i="6"/>
  <c r="AB819" i="6"/>
  <c r="AA819" i="6"/>
  <c r="Z819" i="6"/>
  <c r="Y819" i="6"/>
  <c r="X819" i="6"/>
  <c r="W819" i="6"/>
  <c r="T819" i="6"/>
  <c r="U819" i="6"/>
  <c r="R819" i="6"/>
  <c r="S819" i="6" s="1"/>
  <c r="AC818" i="6"/>
  <c r="AD818" i="6"/>
  <c r="AB818" i="6"/>
  <c r="AA818" i="6"/>
  <c r="Z818" i="6"/>
  <c r="Y818" i="6"/>
  <c r="X818" i="6"/>
  <c r="W818" i="6"/>
  <c r="T818" i="6"/>
  <c r="U818" i="6"/>
  <c r="R818" i="6"/>
  <c r="S818" i="6" s="1"/>
  <c r="AC817" i="6"/>
  <c r="AD817" i="6"/>
  <c r="AB817" i="6"/>
  <c r="AA817" i="6"/>
  <c r="Z817" i="6"/>
  <c r="Y817" i="6"/>
  <c r="X817" i="6"/>
  <c r="W817" i="6"/>
  <c r="T817" i="6"/>
  <c r="U817" i="6"/>
  <c r="R817" i="6"/>
  <c r="S817" i="6" s="1"/>
  <c r="AC816" i="6"/>
  <c r="AD816" i="6"/>
  <c r="AB816" i="6"/>
  <c r="AA816" i="6"/>
  <c r="Z816" i="6"/>
  <c r="Y816" i="6"/>
  <c r="X816" i="6"/>
  <c r="W816" i="6"/>
  <c r="T816" i="6"/>
  <c r="U816" i="6"/>
  <c r="R816" i="6"/>
  <c r="S816" i="6" s="1"/>
  <c r="AC815" i="6"/>
  <c r="AD815" i="6"/>
  <c r="AB815" i="6"/>
  <c r="AA815" i="6"/>
  <c r="Z815" i="6"/>
  <c r="Y815" i="6"/>
  <c r="X815" i="6"/>
  <c r="W815" i="6"/>
  <c r="T815" i="6"/>
  <c r="U815" i="6"/>
  <c r="R815" i="6"/>
  <c r="S815" i="6" s="1"/>
  <c r="AC814" i="6"/>
  <c r="AD814" i="6"/>
  <c r="AB814" i="6"/>
  <c r="AA814" i="6"/>
  <c r="Z814" i="6"/>
  <c r="Y814" i="6"/>
  <c r="X814" i="6"/>
  <c r="W814" i="6"/>
  <c r="T814" i="6"/>
  <c r="U814" i="6"/>
  <c r="R814" i="6"/>
  <c r="S814" i="6" s="1"/>
  <c r="AC813" i="6"/>
  <c r="AD813" i="6"/>
  <c r="AB813" i="6"/>
  <c r="AA813" i="6"/>
  <c r="Z813" i="6"/>
  <c r="Y813" i="6"/>
  <c r="X813" i="6"/>
  <c r="W813" i="6"/>
  <c r="T813" i="6"/>
  <c r="U813" i="6"/>
  <c r="R813" i="6"/>
  <c r="S813" i="6" s="1"/>
  <c r="AC812" i="6"/>
  <c r="AD812" i="6"/>
  <c r="AB812" i="6"/>
  <c r="AA812" i="6"/>
  <c r="Z812" i="6"/>
  <c r="Y812" i="6"/>
  <c r="X812" i="6"/>
  <c r="W812" i="6"/>
  <c r="T812" i="6"/>
  <c r="U812" i="6"/>
  <c r="R812" i="6"/>
  <c r="S812" i="6" s="1"/>
  <c r="AC811" i="6"/>
  <c r="AD811" i="6"/>
  <c r="AB811" i="6"/>
  <c r="AA811" i="6"/>
  <c r="Z811" i="6"/>
  <c r="Y811" i="6"/>
  <c r="X811" i="6"/>
  <c r="W811" i="6"/>
  <c r="T811" i="6"/>
  <c r="U811" i="6"/>
  <c r="R811" i="6"/>
  <c r="S811" i="6" s="1"/>
  <c r="AC810" i="6"/>
  <c r="AD810" i="6"/>
  <c r="AB810" i="6"/>
  <c r="AA810" i="6"/>
  <c r="Z810" i="6"/>
  <c r="Y810" i="6"/>
  <c r="X810" i="6"/>
  <c r="W810" i="6"/>
  <c r="T810" i="6"/>
  <c r="U810" i="6"/>
  <c r="R810" i="6"/>
  <c r="S810" i="6" s="1"/>
  <c r="AC809" i="6"/>
  <c r="AD809" i="6"/>
  <c r="AB809" i="6"/>
  <c r="AA809" i="6"/>
  <c r="Z809" i="6"/>
  <c r="Y809" i="6"/>
  <c r="X809" i="6"/>
  <c r="W809" i="6"/>
  <c r="T809" i="6"/>
  <c r="U809" i="6"/>
  <c r="R809" i="6"/>
  <c r="S809" i="6" s="1"/>
  <c r="AC808" i="6"/>
  <c r="AD808" i="6"/>
  <c r="AB808" i="6"/>
  <c r="AA808" i="6"/>
  <c r="Z808" i="6"/>
  <c r="Y808" i="6"/>
  <c r="X808" i="6"/>
  <c r="W808" i="6"/>
  <c r="T808" i="6"/>
  <c r="U808" i="6"/>
  <c r="R808" i="6"/>
  <c r="S808" i="6" s="1"/>
  <c r="AC807" i="6"/>
  <c r="AD807" i="6"/>
  <c r="AB807" i="6"/>
  <c r="AA807" i="6"/>
  <c r="Z807" i="6"/>
  <c r="Y807" i="6"/>
  <c r="X807" i="6"/>
  <c r="W807" i="6"/>
  <c r="T807" i="6"/>
  <c r="U807" i="6"/>
  <c r="R807" i="6"/>
  <c r="S807" i="6" s="1"/>
  <c r="AC806" i="6"/>
  <c r="AD806" i="6"/>
  <c r="AB806" i="6"/>
  <c r="AA806" i="6"/>
  <c r="Z806" i="6"/>
  <c r="Y806" i="6"/>
  <c r="X806" i="6"/>
  <c r="W806" i="6"/>
  <c r="T806" i="6"/>
  <c r="U806" i="6"/>
  <c r="R806" i="6"/>
  <c r="S806" i="6" s="1"/>
  <c r="AC805" i="6"/>
  <c r="AD805" i="6"/>
  <c r="AB805" i="6"/>
  <c r="AA805" i="6"/>
  <c r="Z805" i="6"/>
  <c r="Y805" i="6"/>
  <c r="X805" i="6"/>
  <c r="W805" i="6"/>
  <c r="T805" i="6"/>
  <c r="U805" i="6"/>
  <c r="R805" i="6"/>
  <c r="S805" i="6" s="1"/>
  <c r="AC804" i="6"/>
  <c r="AD804" i="6"/>
  <c r="AB804" i="6"/>
  <c r="AA804" i="6"/>
  <c r="Z804" i="6"/>
  <c r="Y804" i="6"/>
  <c r="X804" i="6"/>
  <c r="W804" i="6"/>
  <c r="T804" i="6"/>
  <c r="U804" i="6"/>
  <c r="R804" i="6"/>
  <c r="S804" i="6" s="1"/>
  <c r="AC803" i="6"/>
  <c r="AD803" i="6"/>
  <c r="AB803" i="6"/>
  <c r="AA803" i="6"/>
  <c r="Z803" i="6"/>
  <c r="Y803" i="6"/>
  <c r="X803" i="6"/>
  <c r="W803" i="6"/>
  <c r="T803" i="6"/>
  <c r="U803" i="6"/>
  <c r="R803" i="6"/>
  <c r="S803" i="6" s="1"/>
  <c r="AC802" i="6"/>
  <c r="AD802" i="6"/>
  <c r="AB802" i="6"/>
  <c r="AA802" i="6"/>
  <c r="Z802" i="6"/>
  <c r="Y802" i="6"/>
  <c r="X802" i="6"/>
  <c r="W802" i="6"/>
  <c r="T802" i="6"/>
  <c r="U802" i="6"/>
  <c r="R802" i="6"/>
  <c r="S802" i="6" s="1"/>
  <c r="AC801" i="6"/>
  <c r="AD801" i="6"/>
  <c r="AA801" i="6"/>
  <c r="Z801" i="6"/>
  <c r="Y801" i="6"/>
  <c r="X801" i="6"/>
  <c r="W801" i="6"/>
  <c r="T801" i="6"/>
  <c r="U801" i="6"/>
  <c r="R801" i="6"/>
  <c r="S801" i="6" s="1"/>
  <c r="AC800" i="6"/>
  <c r="AD800" i="6"/>
  <c r="AA800" i="6"/>
  <c r="Z800" i="6"/>
  <c r="Y800" i="6"/>
  <c r="X800" i="6"/>
  <c r="W800" i="6"/>
  <c r="T800" i="6"/>
  <c r="U800" i="6"/>
  <c r="R800" i="6"/>
  <c r="S800" i="6" s="1"/>
  <c r="AC799" i="6"/>
  <c r="AD799" i="6"/>
  <c r="AA799" i="6"/>
  <c r="Z799" i="6"/>
  <c r="Y799" i="6"/>
  <c r="X799" i="6"/>
  <c r="W799" i="6"/>
  <c r="T799" i="6"/>
  <c r="U799" i="6"/>
  <c r="R799" i="6"/>
  <c r="S799" i="6" s="1"/>
  <c r="AC798" i="6"/>
  <c r="AD798" i="6"/>
  <c r="AB798" i="6"/>
  <c r="AA798" i="6"/>
  <c r="Z798" i="6"/>
  <c r="Y798" i="6"/>
  <c r="X798" i="6"/>
  <c r="W798" i="6"/>
  <c r="T798" i="6"/>
  <c r="U798" i="6"/>
  <c r="R798" i="6"/>
  <c r="S798" i="6" s="1"/>
  <c r="AC797" i="6"/>
  <c r="AD797" i="6"/>
  <c r="AA797" i="6"/>
  <c r="Z797" i="6"/>
  <c r="Y797" i="6"/>
  <c r="X797" i="6"/>
  <c r="W797" i="6"/>
  <c r="T797" i="6"/>
  <c r="U797" i="6"/>
  <c r="R797" i="6"/>
  <c r="S797" i="6" s="1"/>
  <c r="AC796" i="6"/>
  <c r="AD796" i="6"/>
  <c r="AA796" i="6"/>
  <c r="Z796" i="6"/>
  <c r="Y796" i="6"/>
  <c r="X796" i="6"/>
  <c r="W796" i="6"/>
  <c r="T796" i="6"/>
  <c r="U796" i="6"/>
  <c r="R796" i="6"/>
  <c r="S796" i="6" s="1"/>
  <c r="AC795" i="6"/>
  <c r="AD795" i="6"/>
  <c r="AA795" i="6"/>
  <c r="Z795" i="6"/>
  <c r="Y795" i="6"/>
  <c r="X795" i="6"/>
  <c r="W795" i="6"/>
  <c r="T795" i="6"/>
  <c r="U795" i="6"/>
  <c r="R795" i="6"/>
  <c r="S795" i="6" s="1"/>
  <c r="AC794" i="6"/>
  <c r="AD794" i="6"/>
  <c r="AB794" i="6"/>
  <c r="AA794" i="6"/>
  <c r="Z794" i="6"/>
  <c r="Y794" i="6"/>
  <c r="X794" i="6"/>
  <c r="W794" i="6"/>
  <c r="T794" i="6"/>
  <c r="U794" i="6"/>
  <c r="R794" i="6"/>
  <c r="S794" i="6" s="1"/>
  <c r="AC793" i="6"/>
  <c r="AD793" i="6"/>
  <c r="AA793" i="6"/>
  <c r="Z793" i="6"/>
  <c r="Y793" i="6"/>
  <c r="X793" i="6"/>
  <c r="W793" i="6"/>
  <c r="T793" i="6"/>
  <c r="U793" i="6"/>
  <c r="R793" i="6"/>
  <c r="S793" i="6" s="1"/>
  <c r="AC792" i="6"/>
  <c r="AD792" i="6"/>
  <c r="AA792" i="6"/>
  <c r="Z792" i="6"/>
  <c r="Y792" i="6"/>
  <c r="X792" i="6"/>
  <c r="W792" i="6"/>
  <c r="T792" i="6"/>
  <c r="U792" i="6"/>
  <c r="R792" i="6"/>
  <c r="S792" i="6" s="1"/>
  <c r="AC791" i="6"/>
  <c r="AD791" i="6"/>
  <c r="AA791" i="6"/>
  <c r="Z791" i="6"/>
  <c r="Y791" i="6"/>
  <c r="X791" i="6"/>
  <c r="W791" i="6"/>
  <c r="T791" i="6"/>
  <c r="U791" i="6"/>
  <c r="R791" i="6"/>
  <c r="S791" i="6" s="1"/>
  <c r="AC790" i="6"/>
  <c r="AD790" i="6"/>
  <c r="AB790" i="6"/>
  <c r="AA790" i="6"/>
  <c r="Z790" i="6"/>
  <c r="Y790" i="6"/>
  <c r="X790" i="6"/>
  <c r="W790" i="6"/>
  <c r="T790" i="6"/>
  <c r="U790" i="6"/>
  <c r="R790" i="6"/>
  <c r="S790" i="6" s="1"/>
  <c r="AC789" i="6"/>
  <c r="AD789" i="6"/>
  <c r="AA789" i="6"/>
  <c r="Z789" i="6"/>
  <c r="Y789" i="6"/>
  <c r="X789" i="6"/>
  <c r="W789" i="6"/>
  <c r="T789" i="6"/>
  <c r="U789" i="6"/>
  <c r="R789" i="6"/>
  <c r="S789" i="6" s="1"/>
  <c r="AC788" i="6"/>
  <c r="AD788" i="6"/>
  <c r="AA788" i="6"/>
  <c r="Z788" i="6"/>
  <c r="Y788" i="6"/>
  <c r="X788" i="6"/>
  <c r="W788" i="6"/>
  <c r="T788" i="6"/>
  <c r="U788" i="6"/>
  <c r="R788" i="6"/>
  <c r="S788" i="6" s="1"/>
  <c r="AC787" i="6"/>
  <c r="AD787" i="6"/>
  <c r="AA787" i="6"/>
  <c r="Z787" i="6"/>
  <c r="Y787" i="6"/>
  <c r="X787" i="6"/>
  <c r="W787" i="6"/>
  <c r="T787" i="6"/>
  <c r="U787" i="6"/>
  <c r="R787" i="6"/>
  <c r="S787" i="6" s="1"/>
  <c r="AC786" i="6"/>
  <c r="AD786" i="6"/>
  <c r="AB786" i="6"/>
  <c r="AA786" i="6"/>
  <c r="Z786" i="6"/>
  <c r="Y786" i="6"/>
  <c r="X786" i="6"/>
  <c r="W786" i="6"/>
  <c r="T786" i="6"/>
  <c r="U786" i="6"/>
  <c r="R786" i="6"/>
  <c r="S786" i="6" s="1"/>
  <c r="AC785" i="6"/>
  <c r="AD785" i="6"/>
  <c r="AA785" i="6"/>
  <c r="Z785" i="6"/>
  <c r="Y785" i="6"/>
  <c r="X785" i="6"/>
  <c r="W785" i="6"/>
  <c r="T785" i="6"/>
  <c r="U785" i="6"/>
  <c r="R785" i="6"/>
  <c r="S785" i="6" s="1"/>
  <c r="AC784" i="6"/>
  <c r="AD784" i="6"/>
  <c r="AA784" i="6"/>
  <c r="Z784" i="6"/>
  <c r="Y784" i="6"/>
  <c r="X784" i="6"/>
  <c r="W784" i="6"/>
  <c r="T784" i="6"/>
  <c r="U784" i="6"/>
  <c r="R784" i="6"/>
  <c r="S784" i="6" s="1"/>
  <c r="AC783" i="6"/>
  <c r="AD783" i="6"/>
  <c r="AA783" i="6"/>
  <c r="Z783" i="6"/>
  <c r="Y783" i="6"/>
  <c r="X783" i="6"/>
  <c r="W783" i="6"/>
  <c r="T783" i="6"/>
  <c r="U783" i="6"/>
  <c r="R783" i="6"/>
  <c r="S783" i="6" s="1"/>
  <c r="AC782" i="6"/>
  <c r="AD782" i="6"/>
  <c r="AB782" i="6"/>
  <c r="AA782" i="6"/>
  <c r="Z782" i="6"/>
  <c r="Y782" i="6"/>
  <c r="X782" i="6"/>
  <c r="W782" i="6"/>
  <c r="T782" i="6"/>
  <c r="U782" i="6"/>
  <c r="R782" i="6"/>
  <c r="S782" i="6" s="1"/>
  <c r="AC781" i="6"/>
  <c r="AD781" i="6"/>
  <c r="AA781" i="6"/>
  <c r="Z781" i="6"/>
  <c r="Y781" i="6"/>
  <c r="X781" i="6"/>
  <c r="W781" i="6"/>
  <c r="T781" i="6"/>
  <c r="U781" i="6"/>
  <c r="R781" i="6"/>
  <c r="S781" i="6" s="1"/>
  <c r="AC780" i="6"/>
  <c r="AD780" i="6"/>
  <c r="AA780" i="6"/>
  <c r="Z780" i="6"/>
  <c r="Y780" i="6"/>
  <c r="X780" i="6"/>
  <c r="W780" i="6"/>
  <c r="T780" i="6"/>
  <c r="U780" i="6"/>
  <c r="R780" i="6"/>
  <c r="S780" i="6" s="1"/>
  <c r="AC779" i="6"/>
  <c r="AD779" i="6"/>
  <c r="AA779" i="6"/>
  <c r="Z779" i="6"/>
  <c r="Y779" i="6"/>
  <c r="X779" i="6"/>
  <c r="W779" i="6"/>
  <c r="T779" i="6"/>
  <c r="U779" i="6"/>
  <c r="R779" i="6"/>
  <c r="S779" i="6" s="1"/>
  <c r="AC778" i="6"/>
  <c r="AD778" i="6"/>
  <c r="AB778" i="6"/>
  <c r="AA778" i="6"/>
  <c r="Z778" i="6"/>
  <c r="Y778" i="6"/>
  <c r="X778" i="6"/>
  <c r="W778" i="6"/>
  <c r="T778" i="6"/>
  <c r="U778" i="6"/>
  <c r="R778" i="6"/>
  <c r="S778" i="6" s="1"/>
  <c r="AC777" i="6"/>
  <c r="AD777" i="6"/>
  <c r="AA777" i="6"/>
  <c r="Z777" i="6"/>
  <c r="Y777" i="6"/>
  <c r="X777" i="6"/>
  <c r="W777" i="6"/>
  <c r="T777" i="6"/>
  <c r="U777" i="6"/>
  <c r="R777" i="6"/>
  <c r="S777" i="6" s="1"/>
  <c r="AC776" i="6"/>
  <c r="AD776" i="6"/>
  <c r="AA776" i="6"/>
  <c r="Z776" i="6"/>
  <c r="Y776" i="6"/>
  <c r="X776" i="6"/>
  <c r="W776" i="6"/>
  <c r="T776" i="6"/>
  <c r="U776" i="6"/>
  <c r="R776" i="6"/>
  <c r="S776" i="6" s="1"/>
  <c r="AC775" i="6"/>
  <c r="AD775" i="6"/>
  <c r="AA775" i="6"/>
  <c r="Z775" i="6"/>
  <c r="Y775" i="6"/>
  <c r="X775" i="6"/>
  <c r="W775" i="6"/>
  <c r="T775" i="6"/>
  <c r="U775" i="6"/>
  <c r="R775" i="6"/>
  <c r="S775" i="6" s="1"/>
  <c r="AC774" i="6"/>
  <c r="AD774" i="6"/>
  <c r="AB774" i="6"/>
  <c r="AA774" i="6"/>
  <c r="Z774" i="6"/>
  <c r="Y774" i="6"/>
  <c r="X774" i="6"/>
  <c r="W774" i="6"/>
  <c r="T774" i="6"/>
  <c r="U774" i="6"/>
  <c r="R774" i="6"/>
  <c r="S774" i="6" s="1"/>
  <c r="AC773" i="6"/>
  <c r="AD773" i="6"/>
  <c r="AA773" i="6"/>
  <c r="Z773" i="6"/>
  <c r="Y773" i="6"/>
  <c r="X773" i="6"/>
  <c r="W773" i="6"/>
  <c r="T773" i="6"/>
  <c r="U773" i="6"/>
  <c r="R773" i="6"/>
  <c r="S773" i="6" s="1"/>
  <c r="AC772" i="6"/>
  <c r="AD772" i="6"/>
  <c r="AA772" i="6"/>
  <c r="Z772" i="6"/>
  <c r="Y772" i="6"/>
  <c r="X772" i="6"/>
  <c r="W772" i="6"/>
  <c r="T772" i="6"/>
  <c r="U772" i="6"/>
  <c r="R772" i="6"/>
  <c r="S772" i="6" s="1"/>
  <c r="AC771" i="6"/>
  <c r="AD771" i="6"/>
  <c r="AA771" i="6"/>
  <c r="Z771" i="6"/>
  <c r="Y771" i="6"/>
  <c r="X771" i="6"/>
  <c r="W771" i="6"/>
  <c r="T771" i="6"/>
  <c r="U771" i="6"/>
  <c r="R771" i="6"/>
  <c r="S771" i="6" s="1"/>
  <c r="AC770" i="6"/>
  <c r="AD770" i="6"/>
  <c r="AB770" i="6"/>
  <c r="AA770" i="6"/>
  <c r="Z770" i="6"/>
  <c r="Y770" i="6"/>
  <c r="X770" i="6"/>
  <c r="W770" i="6"/>
  <c r="T770" i="6"/>
  <c r="U770" i="6"/>
  <c r="R770" i="6"/>
  <c r="S770" i="6" s="1"/>
  <c r="AC769" i="6"/>
  <c r="AD769" i="6"/>
  <c r="AB769" i="6"/>
  <c r="AA769" i="6"/>
  <c r="Z769" i="6"/>
  <c r="Y769" i="6"/>
  <c r="X769" i="6"/>
  <c r="W769" i="6"/>
  <c r="T769" i="6"/>
  <c r="R769" i="6"/>
  <c r="S769" i="6"/>
  <c r="AC768" i="6"/>
  <c r="AD768" i="6" s="1"/>
  <c r="AB768" i="6"/>
  <c r="AA768" i="6"/>
  <c r="Z768" i="6"/>
  <c r="Y768" i="6"/>
  <c r="X768" i="6"/>
  <c r="W768" i="6"/>
  <c r="T768" i="6"/>
  <c r="U768" i="6" s="1"/>
  <c r="R768" i="6"/>
  <c r="S768" i="6"/>
  <c r="AC767" i="6"/>
  <c r="AD767" i="6" s="1"/>
  <c r="AB767" i="6"/>
  <c r="AA767" i="6"/>
  <c r="Z767" i="6"/>
  <c r="Y767" i="6"/>
  <c r="X767" i="6"/>
  <c r="W767" i="6"/>
  <c r="T767" i="6"/>
  <c r="U767" i="6" s="1"/>
  <c r="R767" i="6"/>
  <c r="S767" i="6"/>
  <c r="AC766" i="6"/>
  <c r="AD766" i="6" s="1"/>
  <c r="AB766" i="6"/>
  <c r="AA766" i="6"/>
  <c r="Z766" i="6"/>
  <c r="Y766" i="6"/>
  <c r="X766" i="6"/>
  <c r="W766" i="6"/>
  <c r="T766" i="6"/>
  <c r="R766" i="6"/>
  <c r="S766" i="6"/>
  <c r="AC765" i="6"/>
  <c r="AD765" i="6"/>
  <c r="AB765" i="6"/>
  <c r="AA765" i="6"/>
  <c r="Z765" i="6"/>
  <c r="Y765" i="6"/>
  <c r="X765" i="6"/>
  <c r="W765" i="6"/>
  <c r="T765" i="6"/>
  <c r="U765" i="6"/>
  <c r="R765" i="6"/>
  <c r="S765" i="6"/>
  <c r="AC764" i="6"/>
  <c r="AD764" i="6"/>
  <c r="AB764" i="6"/>
  <c r="AA764" i="6"/>
  <c r="Z764" i="6"/>
  <c r="Y764" i="6"/>
  <c r="X764" i="6"/>
  <c r="W764" i="6"/>
  <c r="T764" i="6"/>
  <c r="U764" i="6"/>
  <c r="R764" i="6"/>
  <c r="S764" i="6"/>
  <c r="AC763" i="6"/>
  <c r="AD763" i="6"/>
  <c r="AB763" i="6"/>
  <c r="AA763" i="6"/>
  <c r="Z763" i="6"/>
  <c r="Y763" i="6"/>
  <c r="X763" i="6"/>
  <c r="W763" i="6"/>
  <c r="T763" i="6"/>
  <c r="U763" i="6"/>
  <c r="R763" i="6"/>
  <c r="S763" i="6"/>
  <c r="AC762" i="6"/>
  <c r="AD762" i="6"/>
  <c r="AB762" i="6"/>
  <c r="AA762" i="6"/>
  <c r="Z762" i="6"/>
  <c r="Y762" i="6"/>
  <c r="X762" i="6"/>
  <c r="W762" i="6"/>
  <c r="T762" i="6"/>
  <c r="U762" i="6"/>
  <c r="R762" i="6"/>
  <c r="S762" i="6"/>
  <c r="AC761" i="6"/>
  <c r="AD761" i="6"/>
  <c r="AB761" i="6"/>
  <c r="AA761" i="6"/>
  <c r="Z761" i="6"/>
  <c r="Y761" i="6"/>
  <c r="X761" i="6"/>
  <c r="W761" i="6"/>
  <c r="T761" i="6"/>
  <c r="U761" i="6"/>
  <c r="R761" i="6"/>
  <c r="S761" i="6"/>
  <c r="AC760" i="6"/>
  <c r="AD760" i="6"/>
  <c r="AB760" i="6"/>
  <c r="AA760" i="6"/>
  <c r="Z760" i="6"/>
  <c r="Y760" i="6"/>
  <c r="X760" i="6"/>
  <c r="W760" i="6"/>
  <c r="T760" i="6"/>
  <c r="U760" i="6"/>
  <c r="R760" i="6"/>
  <c r="S760" i="6"/>
  <c r="AC759" i="6"/>
  <c r="AD759" i="6"/>
  <c r="AB759" i="6"/>
  <c r="AA759" i="6"/>
  <c r="Z759" i="6"/>
  <c r="Y759" i="6"/>
  <c r="X759" i="6"/>
  <c r="W759" i="6"/>
  <c r="T759" i="6"/>
  <c r="U759" i="6"/>
  <c r="R759" i="6"/>
  <c r="S759" i="6"/>
  <c r="AC758" i="6"/>
  <c r="AD758" i="6"/>
  <c r="AB758" i="6"/>
  <c r="AA758" i="6"/>
  <c r="Z758" i="6"/>
  <c r="Y758" i="6"/>
  <c r="X758" i="6"/>
  <c r="W758" i="6"/>
  <c r="T758" i="6"/>
  <c r="U758" i="6"/>
  <c r="R758" i="6"/>
  <c r="S758" i="6"/>
  <c r="AC757" i="6"/>
  <c r="AD757" i="6"/>
  <c r="AB757" i="6"/>
  <c r="AA757" i="6"/>
  <c r="Z757" i="6"/>
  <c r="Y757" i="6"/>
  <c r="X757" i="6"/>
  <c r="W757" i="6"/>
  <c r="T757" i="6"/>
  <c r="U757" i="6"/>
  <c r="R757" i="6"/>
  <c r="S757" i="6"/>
  <c r="AC756" i="6"/>
  <c r="AD756" i="6"/>
  <c r="AB756" i="6"/>
  <c r="AA756" i="6"/>
  <c r="Z756" i="6"/>
  <c r="Y756" i="6"/>
  <c r="X756" i="6"/>
  <c r="W756" i="6"/>
  <c r="T756" i="6"/>
  <c r="U756" i="6"/>
  <c r="R756" i="6"/>
  <c r="S756" i="6"/>
  <c r="AC755" i="6"/>
  <c r="AD755" i="6"/>
  <c r="AB755" i="6"/>
  <c r="AA755" i="6"/>
  <c r="Z755" i="6"/>
  <c r="Y755" i="6"/>
  <c r="X755" i="6"/>
  <c r="W755" i="6"/>
  <c r="T755" i="6"/>
  <c r="U755" i="6"/>
  <c r="R755" i="6"/>
  <c r="S755" i="6"/>
  <c r="AC754" i="6"/>
  <c r="AD754" i="6"/>
  <c r="AB754" i="6"/>
  <c r="AA754" i="6"/>
  <c r="Z754" i="6"/>
  <c r="Y754" i="6"/>
  <c r="X754" i="6"/>
  <c r="W754" i="6"/>
  <c r="T754" i="6"/>
  <c r="U754" i="6"/>
  <c r="R754" i="6"/>
  <c r="S754" i="6"/>
  <c r="AC753" i="6"/>
  <c r="AD753" i="6"/>
  <c r="AB753" i="6"/>
  <c r="AA753" i="6"/>
  <c r="Z753" i="6"/>
  <c r="Y753" i="6"/>
  <c r="X753" i="6"/>
  <c r="W753" i="6"/>
  <c r="T753" i="6"/>
  <c r="U753" i="6"/>
  <c r="R753" i="6"/>
  <c r="S753" i="6"/>
  <c r="AC752" i="6"/>
  <c r="AD752" i="6"/>
  <c r="AB752" i="6"/>
  <c r="AA752" i="6"/>
  <c r="Z752" i="6"/>
  <c r="Y752" i="6"/>
  <c r="X752" i="6"/>
  <c r="W752" i="6"/>
  <c r="T752" i="6"/>
  <c r="U752" i="6"/>
  <c r="R752" i="6"/>
  <c r="S752" i="6"/>
  <c r="AC751" i="6"/>
  <c r="AD751" i="6"/>
  <c r="AB751" i="6"/>
  <c r="AA751" i="6"/>
  <c r="Z751" i="6"/>
  <c r="Y751" i="6"/>
  <c r="X751" i="6"/>
  <c r="W751" i="6"/>
  <c r="T751" i="6"/>
  <c r="U751" i="6"/>
  <c r="R751" i="6"/>
  <c r="S751" i="6"/>
  <c r="AC750" i="6"/>
  <c r="AD750" i="6"/>
  <c r="AB750" i="6"/>
  <c r="AA750" i="6"/>
  <c r="Z750" i="6"/>
  <c r="Y750" i="6"/>
  <c r="X750" i="6"/>
  <c r="W750" i="6"/>
  <c r="T750" i="6"/>
  <c r="U750" i="6"/>
  <c r="R750" i="6"/>
  <c r="S750" i="6"/>
  <c r="AC749" i="6"/>
  <c r="AD749" i="6"/>
  <c r="AB749" i="6"/>
  <c r="AA749" i="6"/>
  <c r="Z749" i="6"/>
  <c r="Y749" i="6"/>
  <c r="X749" i="6"/>
  <c r="W749" i="6"/>
  <c r="T749" i="6"/>
  <c r="U749" i="6"/>
  <c r="R749" i="6"/>
  <c r="S749" i="6"/>
  <c r="AC748" i="6"/>
  <c r="AD748" i="6"/>
  <c r="AB748" i="6"/>
  <c r="AA748" i="6"/>
  <c r="Z748" i="6"/>
  <c r="Y748" i="6"/>
  <c r="X748" i="6"/>
  <c r="W748" i="6"/>
  <c r="T748" i="6"/>
  <c r="U748" i="6"/>
  <c r="R748" i="6"/>
  <c r="S748" i="6"/>
  <c r="AC747" i="6"/>
  <c r="AD747" i="6"/>
  <c r="AB747" i="6"/>
  <c r="AA747" i="6"/>
  <c r="Z747" i="6"/>
  <c r="Y747" i="6"/>
  <c r="X747" i="6"/>
  <c r="W747" i="6"/>
  <c r="T747" i="6"/>
  <c r="U747" i="6"/>
  <c r="R747" i="6"/>
  <c r="S747" i="6"/>
  <c r="AC746" i="6"/>
  <c r="AD746" i="6"/>
  <c r="AB746" i="6"/>
  <c r="AA746" i="6"/>
  <c r="Z746" i="6"/>
  <c r="Y746" i="6"/>
  <c r="X746" i="6"/>
  <c r="W746" i="6"/>
  <c r="T746" i="6"/>
  <c r="U746" i="6"/>
  <c r="R746" i="6"/>
  <c r="S746" i="6"/>
  <c r="AC745" i="6"/>
  <c r="AD745" i="6"/>
  <c r="AB745" i="6"/>
  <c r="AA745" i="6"/>
  <c r="Z745" i="6"/>
  <c r="Y745" i="6"/>
  <c r="X745" i="6"/>
  <c r="W745" i="6"/>
  <c r="T745" i="6"/>
  <c r="U745" i="6"/>
  <c r="R745" i="6"/>
  <c r="S745" i="6"/>
  <c r="AC744" i="6"/>
  <c r="AD744" i="6"/>
  <c r="AB744" i="6"/>
  <c r="AA744" i="6"/>
  <c r="Z744" i="6"/>
  <c r="Y744" i="6"/>
  <c r="X744" i="6"/>
  <c r="W744" i="6"/>
  <c r="T744" i="6"/>
  <c r="U744" i="6"/>
  <c r="R744" i="6"/>
  <c r="S744" i="6"/>
  <c r="AC743" i="6"/>
  <c r="AD743" i="6"/>
  <c r="AB743" i="6"/>
  <c r="AA743" i="6"/>
  <c r="Z743" i="6"/>
  <c r="Y743" i="6"/>
  <c r="X743" i="6"/>
  <c r="W743" i="6"/>
  <c r="T743" i="6"/>
  <c r="U743" i="6"/>
  <c r="R743" i="6"/>
  <c r="S743" i="6"/>
  <c r="AC742" i="6"/>
  <c r="AD742" i="6"/>
  <c r="AB742" i="6"/>
  <c r="AA742" i="6"/>
  <c r="Z742" i="6"/>
  <c r="Y742" i="6"/>
  <c r="X742" i="6"/>
  <c r="W742" i="6"/>
  <c r="T742" i="6"/>
  <c r="U742" i="6"/>
  <c r="R742" i="6"/>
  <c r="S742" i="6"/>
  <c r="AC741" i="6"/>
  <c r="AD741" i="6"/>
  <c r="AB741" i="6"/>
  <c r="AA741" i="6"/>
  <c r="Z741" i="6"/>
  <c r="Y741" i="6"/>
  <c r="X741" i="6"/>
  <c r="W741" i="6"/>
  <c r="T741" i="6"/>
  <c r="U741" i="6"/>
  <c r="R741" i="6"/>
  <c r="S741" i="6"/>
  <c r="AC740" i="6"/>
  <c r="AD740" i="6"/>
  <c r="AB740" i="6"/>
  <c r="AA740" i="6"/>
  <c r="Z740" i="6"/>
  <c r="Y740" i="6"/>
  <c r="X740" i="6"/>
  <c r="W740" i="6"/>
  <c r="T740" i="6"/>
  <c r="U740" i="6"/>
  <c r="R740" i="6"/>
  <c r="S740" i="6"/>
  <c r="AC739" i="6"/>
  <c r="AD739" i="6"/>
  <c r="AB739" i="6"/>
  <c r="AA739" i="6"/>
  <c r="Z739" i="6"/>
  <c r="Y739" i="6"/>
  <c r="X739" i="6"/>
  <c r="W739" i="6"/>
  <c r="T739" i="6"/>
  <c r="U739" i="6"/>
  <c r="R739" i="6"/>
  <c r="S739" i="6"/>
  <c r="AC738" i="6"/>
  <c r="AD738" i="6"/>
  <c r="AB738" i="6"/>
  <c r="AA738" i="6"/>
  <c r="Z738" i="6"/>
  <c r="Y738" i="6"/>
  <c r="X738" i="6"/>
  <c r="W738" i="6"/>
  <c r="T738" i="6"/>
  <c r="U738" i="6"/>
  <c r="R738" i="6"/>
  <c r="S738" i="6"/>
  <c r="AC737" i="6"/>
  <c r="AD737" i="6"/>
  <c r="AA737" i="6"/>
  <c r="Z737" i="6"/>
  <c r="Y737" i="6"/>
  <c r="X737" i="6"/>
  <c r="W737" i="6"/>
  <c r="T737" i="6"/>
  <c r="R737" i="6"/>
  <c r="S737" i="6"/>
  <c r="AC736" i="6"/>
  <c r="AD736" i="6" s="1"/>
  <c r="AA736" i="6"/>
  <c r="Z736" i="6"/>
  <c r="Y736" i="6"/>
  <c r="X736" i="6"/>
  <c r="W736" i="6"/>
  <c r="T736" i="6"/>
  <c r="U736" i="6"/>
  <c r="R736" i="6"/>
  <c r="S736" i="6"/>
  <c r="AC735" i="6"/>
  <c r="AD735" i="6"/>
  <c r="AA735" i="6"/>
  <c r="Z735" i="6"/>
  <c r="Y735" i="6"/>
  <c r="X735" i="6"/>
  <c r="W735" i="6"/>
  <c r="T735" i="6"/>
  <c r="U735" i="6" s="1"/>
  <c r="R735" i="6"/>
  <c r="S735" i="6"/>
  <c r="AC734" i="6"/>
  <c r="AD734" i="6" s="1"/>
  <c r="AA734" i="6"/>
  <c r="Z734" i="6"/>
  <c r="Y734" i="6"/>
  <c r="X734" i="6"/>
  <c r="W734" i="6"/>
  <c r="T734" i="6"/>
  <c r="U734" i="6"/>
  <c r="R734" i="6"/>
  <c r="S734" i="6"/>
  <c r="AC733" i="6"/>
  <c r="AD733" i="6"/>
  <c r="AA733" i="6"/>
  <c r="Z733" i="6"/>
  <c r="Y733" i="6"/>
  <c r="X733" i="6"/>
  <c r="W733" i="6"/>
  <c r="T733" i="6"/>
  <c r="R733" i="6"/>
  <c r="S733" i="6"/>
  <c r="AC732" i="6"/>
  <c r="AD732" i="6" s="1"/>
  <c r="AA732" i="6"/>
  <c r="Z732" i="6"/>
  <c r="Y732" i="6"/>
  <c r="X732" i="6"/>
  <c r="W732" i="6"/>
  <c r="T732" i="6"/>
  <c r="U732" i="6"/>
  <c r="R732" i="6"/>
  <c r="S732" i="6"/>
  <c r="AC731" i="6"/>
  <c r="AD731" i="6"/>
  <c r="AA731" i="6"/>
  <c r="Z731" i="6"/>
  <c r="Y731" i="6"/>
  <c r="X731" i="6"/>
  <c r="W731" i="6"/>
  <c r="T731" i="6"/>
  <c r="U731" i="6" s="1"/>
  <c r="R731" i="6"/>
  <c r="S731" i="6"/>
  <c r="AC730" i="6"/>
  <c r="AD730" i="6" s="1"/>
  <c r="AA730" i="6"/>
  <c r="Z730" i="6"/>
  <c r="Y730" i="6"/>
  <c r="X730" i="6"/>
  <c r="W730" i="6"/>
  <c r="T730" i="6"/>
  <c r="U730" i="6"/>
  <c r="R730" i="6"/>
  <c r="S730" i="6"/>
  <c r="AC729" i="6"/>
  <c r="AD729" i="6"/>
  <c r="AA729" i="6"/>
  <c r="Z729" i="6"/>
  <c r="Y729" i="6"/>
  <c r="X729" i="6"/>
  <c r="W729" i="6"/>
  <c r="T729" i="6"/>
  <c r="R729" i="6"/>
  <c r="S729" i="6"/>
  <c r="AC728" i="6"/>
  <c r="AD728" i="6" s="1"/>
  <c r="AA728" i="6"/>
  <c r="Z728" i="6"/>
  <c r="Y728" i="6"/>
  <c r="X728" i="6"/>
  <c r="W728" i="6"/>
  <c r="T728" i="6"/>
  <c r="U728" i="6"/>
  <c r="R728" i="6"/>
  <c r="S728" i="6"/>
  <c r="AC727" i="6"/>
  <c r="AD727" i="6"/>
  <c r="AA727" i="6"/>
  <c r="Z727" i="6"/>
  <c r="Y727" i="6"/>
  <c r="X727" i="6"/>
  <c r="W727" i="6"/>
  <c r="T727" i="6"/>
  <c r="U727" i="6" s="1"/>
  <c r="R727" i="6"/>
  <c r="S727" i="6"/>
  <c r="AC726" i="6"/>
  <c r="AD726" i="6" s="1"/>
  <c r="AA726" i="6"/>
  <c r="Z726" i="6"/>
  <c r="Y726" i="6"/>
  <c r="X726" i="6"/>
  <c r="W726" i="6"/>
  <c r="T726" i="6"/>
  <c r="U726" i="6"/>
  <c r="R726" i="6"/>
  <c r="S726" i="6"/>
  <c r="AC725" i="6"/>
  <c r="AD725" i="6"/>
  <c r="AA725" i="6"/>
  <c r="Z725" i="6"/>
  <c r="Y725" i="6"/>
  <c r="X725" i="6"/>
  <c r="W725" i="6"/>
  <c r="T725" i="6"/>
  <c r="R725" i="6"/>
  <c r="S725" i="6"/>
  <c r="AC724" i="6"/>
  <c r="AD724" i="6" s="1"/>
  <c r="AA724" i="6"/>
  <c r="Z724" i="6"/>
  <c r="Y724" i="6"/>
  <c r="X724" i="6"/>
  <c r="W724" i="6"/>
  <c r="T724" i="6"/>
  <c r="U724" i="6"/>
  <c r="R724" i="6"/>
  <c r="S724" i="6"/>
  <c r="AC723" i="6"/>
  <c r="AD723" i="6"/>
  <c r="AA723" i="6"/>
  <c r="Z723" i="6"/>
  <c r="Y723" i="6"/>
  <c r="X723" i="6"/>
  <c r="W723" i="6"/>
  <c r="T723" i="6"/>
  <c r="U723" i="6" s="1"/>
  <c r="R723" i="6"/>
  <c r="S723" i="6"/>
  <c r="AC722" i="6"/>
  <c r="AD722" i="6" s="1"/>
  <c r="AA722" i="6"/>
  <c r="Z722" i="6"/>
  <c r="Y722" i="6"/>
  <c r="X722" i="6"/>
  <c r="W722" i="6"/>
  <c r="T722" i="6"/>
  <c r="U722" i="6"/>
  <c r="R722" i="6"/>
  <c r="S722" i="6"/>
  <c r="AC721" i="6"/>
  <c r="AD721" i="6"/>
  <c r="AA721" i="6"/>
  <c r="Z721" i="6"/>
  <c r="Y721" i="6"/>
  <c r="X721" i="6"/>
  <c r="W721" i="6"/>
  <c r="T721" i="6"/>
  <c r="R721" i="6"/>
  <c r="S721" i="6"/>
  <c r="AC720" i="6"/>
  <c r="AD720" i="6" s="1"/>
  <c r="AA720" i="6"/>
  <c r="Z720" i="6"/>
  <c r="Y720" i="6"/>
  <c r="X720" i="6"/>
  <c r="W720" i="6"/>
  <c r="T720" i="6"/>
  <c r="U720" i="6"/>
  <c r="R720" i="6"/>
  <c r="S720" i="6"/>
  <c r="AC719" i="6"/>
  <c r="AD719" i="6"/>
  <c r="AA719" i="6"/>
  <c r="Z719" i="6"/>
  <c r="Y719" i="6"/>
  <c r="X719" i="6"/>
  <c r="W719" i="6"/>
  <c r="T719" i="6"/>
  <c r="U719" i="6" s="1"/>
  <c r="R719" i="6"/>
  <c r="S719" i="6"/>
  <c r="AC718" i="6"/>
  <c r="AD718" i="6" s="1"/>
  <c r="AA718" i="6"/>
  <c r="Z718" i="6"/>
  <c r="Y718" i="6"/>
  <c r="X718" i="6"/>
  <c r="W718" i="6"/>
  <c r="T718" i="6"/>
  <c r="U718" i="6"/>
  <c r="R718" i="6"/>
  <c r="S718" i="6"/>
  <c r="AC717" i="6"/>
  <c r="AD717" i="6"/>
  <c r="AA717" i="6"/>
  <c r="Z717" i="6"/>
  <c r="Y717" i="6"/>
  <c r="X717" i="6"/>
  <c r="W717" i="6"/>
  <c r="T717" i="6"/>
  <c r="R717" i="6"/>
  <c r="S717" i="6"/>
  <c r="AC716" i="6"/>
  <c r="AD716" i="6" s="1"/>
  <c r="AA716" i="6"/>
  <c r="Z716" i="6"/>
  <c r="Y716" i="6"/>
  <c r="X716" i="6"/>
  <c r="W716" i="6"/>
  <c r="T716" i="6"/>
  <c r="U716" i="6"/>
  <c r="R716" i="6"/>
  <c r="S716" i="6"/>
  <c r="AC715" i="6"/>
  <c r="AD715" i="6"/>
  <c r="AA715" i="6"/>
  <c r="Z715" i="6"/>
  <c r="Y715" i="6"/>
  <c r="X715" i="6"/>
  <c r="W715" i="6"/>
  <c r="T715" i="6"/>
  <c r="U715" i="6" s="1"/>
  <c r="R715" i="6"/>
  <c r="S715" i="6"/>
  <c r="AC714" i="6"/>
  <c r="AD714" i="6" s="1"/>
  <c r="AA714" i="6"/>
  <c r="Z714" i="6"/>
  <c r="Y714" i="6"/>
  <c r="X714" i="6"/>
  <c r="W714" i="6"/>
  <c r="T714" i="6"/>
  <c r="U714" i="6"/>
  <c r="R714" i="6"/>
  <c r="S714" i="6"/>
  <c r="AC713" i="6"/>
  <c r="AD713" i="6"/>
  <c r="AA713" i="6"/>
  <c r="Z713" i="6"/>
  <c r="Y713" i="6"/>
  <c r="X713" i="6"/>
  <c r="W713" i="6"/>
  <c r="T713" i="6"/>
  <c r="R713" i="6"/>
  <c r="S713" i="6"/>
  <c r="AC712" i="6"/>
  <c r="AD712" i="6" s="1"/>
  <c r="AA712" i="6"/>
  <c r="Z712" i="6"/>
  <c r="Y712" i="6"/>
  <c r="X712" i="6"/>
  <c r="W712" i="6"/>
  <c r="T712" i="6"/>
  <c r="U712" i="6"/>
  <c r="R712" i="6"/>
  <c r="S712" i="6"/>
  <c r="AC711" i="6"/>
  <c r="AD711" i="6"/>
  <c r="AA711" i="6"/>
  <c r="Z711" i="6"/>
  <c r="Y711" i="6"/>
  <c r="X711" i="6"/>
  <c r="W711" i="6"/>
  <c r="T711" i="6"/>
  <c r="U711" i="6" s="1"/>
  <c r="R711" i="6"/>
  <c r="S711" i="6"/>
  <c r="AC710" i="6"/>
  <c r="AD710" i="6" s="1"/>
  <c r="AA710" i="6"/>
  <c r="Z710" i="6"/>
  <c r="Y710" i="6"/>
  <c r="X710" i="6"/>
  <c r="W710" i="6"/>
  <c r="T710" i="6"/>
  <c r="U710" i="6"/>
  <c r="R710" i="6"/>
  <c r="S710" i="6"/>
  <c r="AC709" i="6"/>
  <c r="AD709" i="6"/>
  <c r="AA709" i="6"/>
  <c r="Z709" i="6"/>
  <c r="Y709" i="6"/>
  <c r="X709" i="6"/>
  <c r="W709" i="6"/>
  <c r="T709" i="6"/>
  <c r="R709" i="6"/>
  <c r="S709" i="6"/>
  <c r="AC708" i="6"/>
  <c r="AD708" i="6" s="1"/>
  <c r="AA708" i="6"/>
  <c r="Z708" i="6"/>
  <c r="Y708" i="6"/>
  <c r="X708" i="6"/>
  <c r="W708" i="6"/>
  <c r="T708" i="6"/>
  <c r="U708" i="6"/>
  <c r="R708" i="6"/>
  <c r="S708" i="6"/>
  <c r="AC707" i="6"/>
  <c r="AD707" i="6"/>
  <c r="AA707" i="6"/>
  <c r="Z707" i="6"/>
  <c r="Y707" i="6"/>
  <c r="X707" i="6"/>
  <c r="W707" i="6"/>
  <c r="T707" i="6"/>
  <c r="U707" i="6" s="1"/>
  <c r="R707" i="6"/>
  <c r="S707" i="6"/>
  <c r="AC706" i="6"/>
  <c r="AD706" i="6" s="1"/>
  <c r="AA706" i="6"/>
  <c r="Z706" i="6"/>
  <c r="Y706" i="6"/>
  <c r="X706" i="6"/>
  <c r="W706" i="6"/>
  <c r="T706" i="6"/>
  <c r="U706" i="6"/>
  <c r="R706" i="6"/>
  <c r="S706" i="6"/>
  <c r="AC705" i="6"/>
  <c r="AD705" i="6"/>
  <c r="AB705" i="6"/>
  <c r="AA705" i="6"/>
  <c r="Z705" i="6"/>
  <c r="Y705" i="6"/>
  <c r="X705" i="6"/>
  <c r="W705" i="6"/>
  <c r="T705" i="6"/>
  <c r="U705" i="6"/>
  <c r="R705" i="6"/>
  <c r="S705" i="6"/>
  <c r="AC704" i="6"/>
  <c r="AD704" i="6"/>
  <c r="AB704" i="6"/>
  <c r="AA704" i="6"/>
  <c r="Z704" i="6"/>
  <c r="Y704" i="6"/>
  <c r="X704" i="6"/>
  <c r="W704" i="6"/>
  <c r="T704" i="6"/>
  <c r="U704" i="6"/>
  <c r="R704" i="6"/>
  <c r="S704" i="6"/>
  <c r="AC703" i="6"/>
  <c r="AD703" i="6"/>
  <c r="AB703" i="6"/>
  <c r="AA703" i="6"/>
  <c r="Z703" i="6"/>
  <c r="Y703" i="6"/>
  <c r="X703" i="6"/>
  <c r="W703" i="6"/>
  <c r="T703" i="6"/>
  <c r="U703" i="6"/>
  <c r="R703" i="6"/>
  <c r="S703" i="6"/>
  <c r="AC702" i="6"/>
  <c r="AD702" i="6"/>
  <c r="AB702" i="6"/>
  <c r="AA702" i="6"/>
  <c r="Z702" i="6"/>
  <c r="Y702" i="6"/>
  <c r="X702" i="6"/>
  <c r="W702" i="6"/>
  <c r="T702" i="6"/>
  <c r="U702" i="6"/>
  <c r="R702" i="6"/>
  <c r="S702" i="6"/>
  <c r="AC701" i="6"/>
  <c r="AD701" i="6"/>
  <c r="AB701" i="6"/>
  <c r="AA701" i="6"/>
  <c r="Z701" i="6"/>
  <c r="Y701" i="6"/>
  <c r="X701" i="6"/>
  <c r="W701" i="6"/>
  <c r="T701" i="6"/>
  <c r="U701" i="6"/>
  <c r="R701" i="6"/>
  <c r="S701" i="6"/>
  <c r="AC700" i="6"/>
  <c r="AD700" i="6"/>
  <c r="AB700" i="6"/>
  <c r="AA700" i="6"/>
  <c r="Z700" i="6"/>
  <c r="Y700" i="6"/>
  <c r="X700" i="6"/>
  <c r="W700" i="6"/>
  <c r="T700" i="6"/>
  <c r="U700" i="6"/>
  <c r="R700" i="6"/>
  <c r="S700" i="6"/>
  <c r="AC699" i="6"/>
  <c r="AD699" i="6"/>
  <c r="AB699" i="6"/>
  <c r="AA699" i="6"/>
  <c r="Z699" i="6"/>
  <c r="Y699" i="6"/>
  <c r="X699" i="6"/>
  <c r="W699" i="6"/>
  <c r="T699" i="6"/>
  <c r="U699" i="6"/>
  <c r="R699" i="6"/>
  <c r="S699" i="6"/>
  <c r="AC698" i="6"/>
  <c r="AD698" i="6"/>
  <c r="AB698" i="6"/>
  <c r="AA698" i="6"/>
  <c r="Z698" i="6"/>
  <c r="Y698" i="6"/>
  <c r="X698" i="6"/>
  <c r="W698" i="6"/>
  <c r="T698" i="6"/>
  <c r="U698" i="6"/>
  <c r="R698" i="6"/>
  <c r="S698" i="6"/>
  <c r="AC697" i="6"/>
  <c r="AD697" i="6"/>
  <c r="AB697" i="6"/>
  <c r="AA697" i="6"/>
  <c r="Z697" i="6"/>
  <c r="Y697" i="6"/>
  <c r="X697" i="6"/>
  <c r="W697" i="6"/>
  <c r="T697" i="6"/>
  <c r="U697" i="6"/>
  <c r="R697" i="6"/>
  <c r="S697" i="6"/>
  <c r="AC696" i="6"/>
  <c r="AD696" i="6"/>
  <c r="AB696" i="6"/>
  <c r="AA696" i="6"/>
  <c r="Z696" i="6"/>
  <c r="Y696" i="6"/>
  <c r="X696" i="6"/>
  <c r="W696" i="6"/>
  <c r="T696" i="6"/>
  <c r="U696" i="6"/>
  <c r="R696" i="6"/>
  <c r="S696" i="6"/>
  <c r="AC695" i="6"/>
  <c r="AD695" i="6"/>
  <c r="AB695" i="6"/>
  <c r="AA695" i="6"/>
  <c r="Z695" i="6"/>
  <c r="Y695" i="6"/>
  <c r="X695" i="6"/>
  <c r="W695" i="6"/>
  <c r="T695" i="6"/>
  <c r="U695" i="6"/>
  <c r="R695" i="6"/>
  <c r="S695" i="6"/>
  <c r="AC694" i="6"/>
  <c r="AD694" i="6"/>
  <c r="AB694" i="6"/>
  <c r="AA694" i="6"/>
  <c r="Z694" i="6"/>
  <c r="Y694" i="6"/>
  <c r="X694" i="6"/>
  <c r="W694" i="6"/>
  <c r="T694" i="6"/>
  <c r="U694" i="6"/>
  <c r="R694" i="6"/>
  <c r="S694" i="6"/>
  <c r="AC693" i="6"/>
  <c r="AD693" i="6"/>
  <c r="AB693" i="6"/>
  <c r="AA693" i="6"/>
  <c r="Z693" i="6"/>
  <c r="Y693" i="6"/>
  <c r="X693" i="6"/>
  <c r="W693" i="6"/>
  <c r="T693" i="6"/>
  <c r="U693" i="6"/>
  <c r="R693" i="6"/>
  <c r="S693" i="6"/>
  <c r="AC692" i="6"/>
  <c r="AD692" i="6"/>
  <c r="AB692" i="6"/>
  <c r="AA692" i="6"/>
  <c r="Z692" i="6"/>
  <c r="Y692" i="6"/>
  <c r="X692" i="6"/>
  <c r="W692" i="6"/>
  <c r="T692" i="6"/>
  <c r="U692" i="6"/>
  <c r="R692" i="6"/>
  <c r="S692" i="6"/>
  <c r="AC691" i="6"/>
  <c r="AD691" i="6"/>
  <c r="AB691" i="6"/>
  <c r="AA691" i="6"/>
  <c r="Z691" i="6"/>
  <c r="Y691" i="6"/>
  <c r="X691" i="6"/>
  <c r="W691" i="6"/>
  <c r="T691" i="6"/>
  <c r="U691" i="6"/>
  <c r="R691" i="6"/>
  <c r="S691" i="6"/>
  <c r="AC690" i="6"/>
  <c r="AD690" i="6"/>
  <c r="AB690" i="6"/>
  <c r="AA690" i="6"/>
  <c r="Z690" i="6"/>
  <c r="Y690" i="6"/>
  <c r="X690" i="6"/>
  <c r="W690" i="6"/>
  <c r="T690" i="6"/>
  <c r="U690" i="6"/>
  <c r="R690" i="6"/>
  <c r="S690" i="6"/>
  <c r="AC689" i="6"/>
  <c r="AD689" i="6"/>
  <c r="AB689" i="6"/>
  <c r="AA689" i="6"/>
  <c r="Z689" i="6"/>
  <c r="Y689" i="6"/>
  <c r="X689" i="6"/>
  <c r="W689" i="6"/>
  <c r="T689" i="6"/>
  <c r="U689" i="6"/>
  <c r="R689" i="6"/>
  <c r="S689" i="6"/>
  <c r="AC688" i="6"/>
  <c r="AD688" i="6"/>
  <c r="AB688" i="6"/>
  <c r="AA688" i="6"/>
  <c r="Z688" i="6"/>
  <c r="Y688" i="6"/>
  <c r="X688" i="6"/>
  <c r="W688" i="6"/>
  <c r="T688" i="6"/>
  <c r="U688" i="6"/>
  <c r="R688" i="6"/>
  <c r="S688" i="6"/>
  <c r="AC687" i="6"/>
  <c r="AD687" i="6"/>
  <c r="AB687" i="6"/>
  <c r="AA687" i="6"/>
  <c r="Z687" i="6"/>
  <c r="Y687" i="6"/>
  <c r="X687" i="6"/>
  <c r="W687" i="6"/>
  <c r="T687" i="6"/>
  <c r="U687" i="6"/>
  <c r="R687" i="6"/>
  <c r="S687" i="6"/>
  <c r="AC686" i="6"/>
  <c r="AD686" i="6"/>
  <c r="AB686" i="6"/>
  <c r="AA686" i="6"/>
  <c r="Z686" i="6"/>
  <c r="Y686" i="6"/>
  <c r="X686" i="6"/>
  <c r="W686" i="6"/>
  <c r="T686" i="6"/>
  <c r="U686" i="6"/>
  <c r="R686" i="6"/>
  <c r="S686" i="6"/>
  <c r="AC685" i="6"/>
  <c r="AD685" i="6"/>
  <c r="AB685" i="6"/>
  <c r="AA685" i="6"/>
  <c r="Z685" i="6"/>
  <c r="Y685" i="6"/>
  <c r="X685" i="6"/>
  <c r="W685" i="6"/>
  <c r="T685" i="6"/>
  <c r="U685" i="6"/>
  <c r="R685" i="6"/>
  <c r="S685" i="6"/>
  <c r="AC684" i="6"/>
  <c r="AD684" i="6"/>
  <c r="AB684" i="6"/>
  <c r="AA684" i="6"/>
  <c r="Z684" i="6"/>
  <c r="Y684" i="6"/>
  <c r="X684" i="6"/>
  <c r="W684" i="6"/>
  <c r="T684" i="6"/>
  <c r="U684" i="6"/>
  <c r="R684" i="6"/>
  <c r="S684" i="6"/>
  <c r="AC683" i="6"/>
  <c r="AD683" i="6"/>
  <c r="AB683" i="6"/>
  <c r="AA683" i="6"/>
  <c r="Z683" i="6"/>
  <c r="Y683" i="6"/>
  <c r="X683" i="6"/>
  <c r="W683" i="6"/>
  <c r="T683" i="6"/>
  <c r="U683" i="6"/>
  <c r="R683" i="6"/>
  <c r="S683" i="6"/>
  <c r="AC682" i="6"/>
  <c r="AD682" i="6"/>
  <c r="AB682" i="6"/>
  <c r="AA682" i="6"/>
  <c r="Z682" i="6"/>
  <c r="Y682" i="6"/>
  <c r="X682" i="6"/>
  <c r="W682" i="6"/>
  <c r="T682" i="6"/>
  <c r="U682" i="6"/>
  <c r="R682" i="6"/>
  <c r="S682" i="6"/>
  <c r="AC681" i="6"/>
  <c r="AD681" i="6"/>
  <c r="AB681" i="6"/>
  <c r="AA681" i="6"/>
  <c r="Z681" i="6"/>
  <c r="Y681" i="6"/>
  <c r="X681" i="6"/>
  <c r="W681" i="6"/>
  <c r="T681" i="6"/>
  <c r="U681" i="6"/>
  <c r="R681" i="6"/>
  <c r="S681" i="6"/>
  <c r="AC680" i="6"/>
  <c r="AD680" i="6"/>
  <c r="AB680" i="6"/>
  <c r="AA680" i="6"/>
  <c r="Z680" i="6"/>
  <c r="Y680" i="6"/>
  <c r="X680" i="6"/>
  <c r="W680" i="6"/>
  <c r="T680" i="6"/>
  <c r="U680" i="6"/>
  <c r="R680" i="6"/>
  <c r="S680" i="6"/>
  <c r="AC679" i="6"/>
  <c r="AD679" i="6"/>
  <c r="AB679" i="6"/>
  <c r="AA679" i="6"/>
  <c r="Z679" i="6"/>
  <c r="Y679" i="6"/>
  <c r="X679" i="6"/>
  <c r="W679" i="6"/>
  <c r="T679" i="6"/>
  <c r="U679" i="6"/>
  <c r="R679" i="6"/>
  <c r="S679" i="6"/>
  <c r="AC678" i="6"/>
  <c r="AD678" i="6"/>
  <c r="AB678" i="6"/>
  <c r="AA678" i="6"/>
  <c r="Z678" i="6"/>
  <c r="Y678" i="6"/>
  <c r="X678" i="6"/>
  <c r="W678" i="6"/>
  <c r="T678" i="6"/>
  <c r="U678" i="6"/>
  <c r="R678" i="6"/>
  <c r="S678" i="6"/>
  <c r="AC677" i="6"/>
  <c r="AD677" i="6"/>
  <c r="AB677" i="6"/>
  <c r="AA677" i="6"/>
  <c r="Z677" i="6"/>
  <c r="Y677" i="6"/>
  <c r="X677" i="6"/>
  <c r="W677" i="6"/>
  <c r="T677" i="6"/>
  <c r="U677" i="6"/>
  <c r="R677" i="6"/>
  <c r="S677" i="6"/>
  <c r="AC676" i="6"/>
  <c r="AD676" i="6"/>
  <c r="AB676" i="6"/>
  <c r="AA676" i="6"/>
  <c r="Z676" i="6"/>
  <c r="Y676" i="6"/>
  <c r="X676" i="6"/>
  <c r="W676" i="6"/>
  <c r="T676" i="6"/>
  <c r="U676" i="6"/>
  <c r="R676" i="6"/>
  <c r="S676" i="6"/>
  <c r="AC675" i="6"/>
  <c r="AD675" i="6"/>
  <c r="AB675" i="6"/>
  <c r="AA675" i="6"/>
  <c r="Z675" i="6"/>
  <c r="Y675" i="6"/>
  <c r="X675" i="6"/>
  <c r="W675" i="6"/>
  <c r="T675" i="6"/>
  <c r="U675" i="6"/>
  <c r="R675" i="6"/>
  <c r="S675" i="6"/>
  <c r="AC674" i="6"/>
  <c r="AD674" i="6"/>
  <c r="AB674" i="6"/>
  <c r="AA674" i="6"/>
  <c r="Z674" i="6"/>
  <c r="Y674" i="6"/>
  <c r="X674" i="6"/>
  <c r="W674" i="6"/>
  <c r="T674" i="6"/>
  <c r="U674" i="6"/>
  <c r="R674" i="6"/>
  <c r="S674" i="6"/>
  <c r="AC673" i="6"/>
  <c r="AD673" i="6"/>
  <c r="AA673" i="6"/>
  <c r="Z673" i="6"/>
  <c r="Y673" i="6"/>
  <c r="X673" i="6"/>
  <c r="W673" i="6"/>
  <c r="T673" i="6"/>
  <c r="R673" i="6"/>
  <c r="S673" i="6"/>
  <c r="AC672" i="6"/>
  <c r="AD672" i="6" s="1"/>
  <c r="AA672" i="6"/>
  <c r="Z672" i="6"/>
  <c r="Y672" i="6"/>
  <c r="X672" i="6"/>
  <c r="W672" i="6"/>
  <c r="T672" i="6"/>
  <c r="U672" i="6"/>
  <c r="R672" i="6"/>
  <c r="S672" i="6"/>
  <c r="AC671" i="6"/>
  <c r="AD671" i="6"/>
  <c r="AA671" i="6"/>
  <c r="Z671" i="6"/>
  <c r="Y671" i="6"/>
  <c r="X671" i="6"/>
  <c r="W671" i="6"/>
  <c r="T671" i="6"/>
  <c r="U671" i="6" s="1"/>
  <c r="R671" i="6"/>
  <c r="S671" i="6"/>
  <c r="AC670" i="6"/>
  <c r="AD670" i="6" s="1"/>
  <c r="AA670" i="6"/>
  <c r="Z670" i="6"/>
  <c r="Y670" i="6"/>
  <c r="X670" i="6"/>
  <c r="W670" i="6"/>
  <c r="T670" i="6"/>
  <c r="U670" i="6"/>
  <c r="R670" i="6"/>
  <c r="S670" i="6"/>
  <c r="AC669" i="6"/>
  <c r="AD669" i="6"/>
  <c r="AA669" i="6"/>
  <c r="Z669" i="6"/>
  <c r="Y669" i="6"/>
  <c r="X669" i="6"/>
  <c r="W669" i="6"/>
  <c r="T669" i="6"/>
  <c r="R669" i="6"/>
  <c r="S669" i="6"/>
  <c r="AC668" i="6"/>
  <c r="AD668" i="6" s="1"/>
  <c r="AA668" i="6"/>
  <c r="Z668" i="6"/>
  <c r="Y668" i="6"/>
  <c r="X668" i="6"/>
  <c r="W668" i="6"/>
  <c r="T668" i="6"/>
  <c r="U668" i="6"/>
  <c r="R668" i="6"/>
  <c r="S668" i="6"/>
  <c r="AC667" i="6"/>
  <c r="AD667" i="6"/>
  <c r="AA667" i="6"/>
  <c r="Z667" i="6"/>
  <c r="Y667" i="6"/>
  <c r="X667" i="6"/>
  <c r="W667" i="6"/>
  <c r="T667" i="6"/>
  <c r="U667" i="6" s="1"/>
  <c r="R667" i="6"/>
  <c r="S667" i="6"/>
  <c r="AC666" i="6"/>
  <c r="AD666" i="6" s="1"/>
  <c r="AA666" i="6"/>
  <c r="Z666" i="6"/>
  <c r="Y666" i="6"/>
  <c r="X666" i="6"/>
  <c r="W666" i="6"/>
  <c r="T666" i="6"/>
  <c r="U666" i="6"/>
  <c r="R666" i="6"/>
  <c r="S666" i="6"/>
  <c r="AC665" i="6"/>
  <c r="AD665" i="6"/>
  <c r="AA665" i="6"/>
  <c r="Z665" i="6"/>
  <c r="Y665" i="6"/>
  <c r="X665" i="6"/>
  <c r="W665" i="6"/>
  <c r="T665" i="6"/>
  <c r="R665" i="6"/>
  <c r="S665" i="6"/>
  <c r="AC664" i="6"/>
  <c r="AD664" i="6" s="1"/>
  <c r="AA664" i="6"/>
  <c r="Z664" i="6"/>
  <c r="Y664" i="6"/>
  <c r="X664" i="6"/>
  <c r="W664" i="6"/>
  <c r="T664" i="6"/>
  <c r="U664" i="6"/>
  <c r="R664" i="6"/>
  <c r="S664" i="6"/>
  <c r="AC663" i="6"/>
  <c r="AD663" i="6"/>
  <c r="AA663" i="6"/>
  <c r="Z663" i="6"/>
  <c r="Y663" i="6"/>
  <c r="X663" i="6"/>
  <c r="W663" i="6"/>
  <c r="T663" i="6"/>
  <c r="U663" i="6" s="1"/>
  <c r="R663" i="6"/>
  <c r="S663" i="6"/>
  <c r="AC662" i="6"/>
  <c r="AD662" i="6" s="1"/>
  <c r="AA662" i="6"/>
  <c r="Z662" i="6"/>
  <c r="Y662" i="6"/>
  <c r="X662" i="6"/>
  <c r="W662" i="6"/>
  <c r="T662" i="6"/>
  <c r="U662" i="6"/>
  <c r="R662" i="6"/>
  <c r="S662" i="6"/>
  <c r="AC661" i="6"/>
  <c r="AD661" i="6"/>
  <c r="AA661" i="6"/>
  <c r="Z661" i="6"/>
  <c r="Y661" i="6"/>
  <c r="X661" i="6"/>
  <c r="W661" i="6"/>
  <c r="T661" i="6"/>
  <c r="R661" i="6"/>
  <c r="S661" i="6"/>
  <c r="AC660" i="6"/>
  <c r="AD660" i="6" s="1"/>
  <c r="AA660" i="6"/>
  <c r="Z660" i="6"/>
  <c r="Y660" i="6"/>
  <c r="X660" i="6"/>
  <c r="W660" i="6"/>
  <c r="T660" i="6"/>
  <c r="U660" i="6"/>
  <c r="R660" i="6"/>
  <c r="S660" i="6"/>
  <c r="AC659" i="6"/>
  <c r="AD659" i="6"/>
  <c r="AA659" i="6"/>
  <c r="Z659" i="6"/>
  <c r="Y659" i="6"/>
  <c r="X659" i="6"/>
  <c r="W659" i="6"/>
  <c r="T659" i="6"/>
  <c r="U659" i="6" s="1"/>
  <c r="R659" i="6"/>
  <c r="S659" i="6"/>
  <c r="AC658" i="6"/>
  <c r="AD658" i="6" s="1"/>
  <c r="AA658" i="6"/>
  <c r="Z658" i="6"/>
  <c r="Y658" i="6"/>
  <c r="X658" i="6"/>
  <c r="W658" i="6"/>
  <c r="T658" i="6"/>
  <c r="U658" i="6"/>
  <c r="R658" i="6"/>
  <c r="S658" i="6"/>
  <c r="AC657" i="6"/>
  <c r="AD657" i="6"/>
  <c r="AA657" i="6"/>
  <c r="Z657" i="6"/>
  <c r="Y657" i="6"/>
  <c r="X657" i="6"/>
  <c r="W657" i="6"/>
  <c r="T657" i="6"/>
  <c r="R657" i="6"/>
  <c r="S657" i="6"/>
  <c r="AC656" i="6"/>
  <c r="AD656" i="6" s="1"/>
  <c r="AA656" i="6"/>
  <c r="Z656" i="6"/>
  <c r="Y656" i="6"/>
  <c r="X656" i="6"/>
  <c r="W656" i="6"/>
  <c r="T656" i="6"/>
  <c r="U656" i="6"/>
  <c r="R656" i="6"/>
  <c r="S656" i="6"/>
  <c r="AC655" i="6"/>
  <c r="AD655" i="6"/>
  <c r="AA655" i="6"/>
  <c r="Z655" i="6"/>
  <c r="Y655" i="6"/>
  <c r="X655" i="6"/>
  <c r="W655" i="6"/>
  <c r="T655" i="6"/>
  <c r="U655" i="6" s="1"/>
  <c r="R655" i="6"/>
  <c r="S655" i="6"/>
  <c r="AC654" i="6"/>
  <c r="AD654" i="6" s="1"/>
  <c r="AA654" i="6"/>
  <c r="Z654" i="6"/>
  <c r="Y654" i="6"/>
  <c r="X654" i="6"/>
  <c r="W654" i="6"/>
  <c r="T654" i="6"/>
  <c r="U654" i="6"/>
  <c r="R654" i="6"/>
  <c r="S654" i="6"/>
  <c r="AC653" i="6"/>
  <c r="AD653" i="6"/>
  <c r="AA653" i="6"/>
  <c r="Z653" i="6"/>
  <c r="Y653" i="6"/>
  <c r="X653" i="6"/>
  <c r="W653" i="6"/>
  <c r="T653" i="6"/>
  <c r="R653" i="6"/>
  <c r="S653" i="6"/>
  <c r="AC652" i="6"/>
  <c r="AD652" i="6" s="1"/>
  <c r="AA652" i="6"/>
  <c r="Z652" i="6"/>
  <c r="Y652" i="6"/>
  <c r="X652" i="6"/>
  <c r="W652" i="6"/>
  <c r="T652" i="6"/>
  <c r="U652" i="6"/>
  <c r="R652" i="6"/>
  <c r="S652" i="6"/>
  <c r="AC651" i="6"/>
  <c r="AD651" i="6"/>
  <c r="AA651" i="6"/>
  <c r="Z651" i="6"/>
  <c r="Y651" i="6"/>
  <c r="X651" i="6"/>
  <c r="W651" i="6"/>
  <c r="T651" i="6"/>
  <c r="U651" i="6" s="1"/>
  <c r="R651" i="6"/>
  <c r="S651" i="6"/>
  <c r="AC650" i="6"/>
  <c r="AD650" i="6" s="1"/>
  <c r="AA650" i="6"/>
  <c r="Z650" i="6"/>
  <c r="Y650" i="6"/>
  <c r="X650" i="6"/>
  <c r="W650" i="6"/>
  <c r="T650" i="6"/>
  <c r="U650" i="6"/>
  <c r="R650" i="6"/>
  <c r="S650" i="6"/>
  <c r="AC649" i="6"/>
  <c r="AD649" i="6"/>
  <c r="AA649" i="6"/>
  <c r="Z649" i="6"/>
  <c r="Y649" i="6"/>
  <c r="X649" i="6"/>
  <c r="W649" i="6"/>
  <c r="T649" i="6"/>
  <c r="R649" i="6"/>
  <c r="S649" i="6"/>
  <c r="AC648" i="6"/>
  <c r="AD648" i="6" s="1"/>
  <c r="AA648" i="6"/>
  <c r="Z648" i="6"/>
  <c r="Y648" i="6"/>
  <c r="X648" i="6"/>
  <c r="W648" i="6"/>
  <c r="T648" i="6"/>
  <c r="U648" i="6"/>
  <c r="R648" i="6"/>
  <c r="S648" i="6"/>
  <c r="AC647" i="6"/>
  <c r="AD647" i="6"/>
  <c r="AA647" i="6"/>
  <c r="Z647" i="6"/>
  <c r="Y647" i="6"/>
  <c r="X647" i="6"/>
  <c r="W647" i="6"/>
  <c r="T647" i="6"/>
  <c r="U647" i="6" s="1"/>
  <c r="R647" i="6"/>
  <c r="S647" i="6"/>
  <c r="AC646" i="6"/>
  <c r="AD646" i="6" s="1"/>
  <c r="AA646" i="6"/>
  <c r="Z646" i="6"/>
  <c r="Y646" i="6"/>
  <c r="X646" i="6"/>
  <c r="W646" i="6"/>
  <c r="T646" i="6"/>
  <c r="U646" i="6"/>
  <c r="R646" i="6"/>
  <c r="S646" i="6"/>
  <c r="AC645" i="6"/>
  <c r="AD645" i="6"/>
  <c r="AA645" i="6"/>
  <c r="Z645" i="6"/>
  <c r="Y645" i="6"/>
  <c r="X645" i="6"/>
  <c r="W645" i="6"/>
  <c r="T645" i="6"/>
  <c r="R645" i="6"/>
  <c r="S645" i="6"/>
  <c r="AC644" i="6"/>
  <c r="AD644" i="6" s="1"/>
  <c r="AA644" i="6"/>
  <c r="Z644" i="6"/>
  <c r="Y644" i="6"/>
  <c r="X644" i="6"/>
  <c r="W644" i="6"/>
  <c r="T644" i="6"/>
  <c r="U644" i="6"/>
  <c r="R644" i="6"/>
  <c r="S644" i="6"/>
  <c r="AC643" i="6"/>
  <c r="AD643" i="6"/>
  <c r="AA643" i="6"/>
  <c r="Z643" i="6"/>
  <c r="Y643" i="6"/>
  <c r="X643" i="6"/>
  <c r="W643" i="6"/>
  <c r="T643" i="6"/>
  <c r="U643" i="6" s="1"/>
  <c r="R643" i="6"/>
  <c r="S643" i="6"/>
  <c r="AC642" i="6"/>
  <c r="AD642" i="6" s="1"/>
  <c r="AA642" i="6"/>
  <c r="Z642" i="6"/>
  <c r="Y642" i="6"/>
  <c r="X642" i="6"/>
  <c r="W642" i="6"/>
  <c r="T642" i="6"/>
  <c r="U642" i="6"/>
  <c r="R642" i="6"/>
  <c r="S642" i="6"/>
  <c r="AC641" i="6"/>
  <c r="AD641" i="6"/>
  <c r="AB641" i="6"/>
  <c r="AA641" i="6"/>
  <c r="Z641" i="6"/>
  <c r="Y641" i="6"/>
  <c r="X641" i="6"/>
  <c r="W641" i="6"/>
  <c r="T641" i="6"/>
  <c r="U641" i="6"/>
  <c r="R641" i="6"/>
  <c r="S641" i="6"/>
  <c r="AC640" i="6"/>
  <c r="AD640" i="6"/>
  <c r="AB640" i="6"/>
  <c r="AA640" i="6"/>
  <c r="Z640" i="6"/>
  <c r="Y640" i="6"/>
  <c r="X640" i="6"/>
  <c r="W640" i="6"/>
  <c r="T640" i="6"/>
  <c r="U640" i="6"/>
  <c r="R640" i="6"/>
  <c r="S640" i="6"/>
  <c r="AC639" i="6"/>
  <c r="AD639" i="6"/>
  <c r="AB639" i="6"/>
  <c r="AA639" i="6"/>
  <c r="Z639" i="6"/>
  <c r="Y639" i="6"/>
  <c r="X639" i="6"/>
  <c r="W639" i="6"/>
  <c r="T639" i="6"/>
  <c r="U639" i="6"/>
  <c r="R639" i="6"/>
  <c r="S639" i="6"/>
  <c r="AC638" i="6"/>
  <c r="AD638" i="6"/>
  <c r="AB638" i="6"/>
  <c r="AA638" i="6"/>
  <c r="Z638" i="6"/>
  <c r="Y638" i="6"/>
  <c r="X638" i="6"/>
  <c r="W638" i="6"/>
  <c r="T638" i="6"/>
  <c r="U638" i="6"/>
  <c r="R638" i="6"/>
  <c r="S638" i="6"/>
  <c r="AC637" i="6"/>
  <c r="AD637" i="6"/>
  <c r="AB637" i="6"/>
  <c r="AA637" i="6"/>
  <c r="Z637" i="6"/>
  <c r="Y637" i="6"/>
  <c r="X637" i="6"/>
  <c r="W637" i="6"/>
  <c r="T637" i="6"/>
  <c r="U637" i="6"/>
  <c r="R637" i="6"/>
  <c r="S637" i="6"/>
  <c r="AC636" i="6"/>
  <c r="AD636" i="6"/>
  <c r="AB636" i="6"/>
  <c r="AA636" i="6"/>
  <c r="Z636" i="6"/>
  <c r="Y636" i="6"/>
  <c r="X636" i="6"/>
  <c r="W636" i="6"/>
  <c r="T636" i="6"/>
  <c r="U636" i="6"/>
  <c r="R636" i="6"/>
  <c r="S636" i="6"/>
  <c r="AC635" i="6"/>
  <c r="AD635" i="6"/>
  <c r="AB635" i="6"/>
  <c r="AA635" i="6"/>
  <c r="Z635" i="6"/>
  <c r="Y635" i="6"/>
  <c r="X635" i="6"/>
  <c r="W635" i="6"/>
  <c r="T635" i="6"/>
  <c r="U635" i="6"/>
  <c r="R635" i="6"/>
  <c r="S635" i="6"/>
  <c r="AC634" i="6"/>
  <c r="AD634" i="6"/>
  <c r="AB634" i="6"/>
  <c r="AA634" i="6"/>
  <c r="Z634" i="6"/>
  <c r="Y634" i="6"/>
  <c r="X634" i="6"/>
  <c r="W634" i="6"/>
  <c r="T634" i="6"/>
  <c r="U634" i="6"/>
  <c r="R634" i="6"/>
  <c r="S634" i="6"/>
  <c r="AC633" i="6"/>
  <c r="AD633" i="6"/>
  <c r="AB633" i="6"/>
  <c r="AA633" i="6"/>
  <c r="Z633" i="6"/>
  <c r="Y633" i="6"/>
  <c r="X633" i="6"/>
  <c r="W633" i="6"/>
  <c r="T633" i="6"/>
  <c r="U633" i="6"/>
  <c r="R633" i="6"/>
  <c r="S633" i="6"/>
  <c r="AC632" i="6"/>
  <c r="AD632" i="6"/>
  <c r="AB632" i="6"/>
  <c r="AA632" i="6"/>
  <c r="Z632" i="6"/>
  <c r="Y632" i="6"/>
  <c r="X632" i="6"/>
  <c r="W632" i="6"/>
  <c r="T632" i="6"/>
  <c r="U632" i="6"/>
  <c r="R632" i="6"/>
  <c r="S632" i="6"/>
  <c r="AC631" i="6"/>
  <c r="AD631" i="6"/>
  <c r="AB631" i="6"/>
  <c r="AA631" i="6"/>
  <c r="Z631" i="6"/>
  <c r="Y631" i="6"/>
  <c r="X631" i="6"/>
  <c r="W631" i="6"/>
  <c r="T631" i="6"/>
  <c r="U631" i="6"/>
  <c r="R631" i="6"/>
  <c r="S631" i="6"/>
  <c r="AC630" i="6"/>
  <c r="AD630" i="6"/>
  <c r="AB630" i="6"/>
  <c r="AA630" i="6"/>
  <c r="Z630" i="6"/>
  <c r="Y630" i="6"/>
  <c r="X630" i="6"/>
  <c r="W630" i="6"/>
  <c r="T630" i="6"/>
  <c r="U630" i="6"/>
  <c r="R630" i="6"/>
  <c r="S630" i="6"/>
  <c r="AC629" i="6"/>
  <c r="AD629" i="6"/>
  <c r="AB629" i="6"/>
  <c r="AA629" i="6"/>
  <c r="Z629" i="6"/>
  <c r="Y629" i="6"/>
  <c r="X629" i="6"/>
  <c r="W629" i="6"/>
  <c r="T629" i="6"/>
  <c r="U629" i="6"/>
  <c r="R629" i="6"/>
  <c r="S629" i="6"/>
  <c r="AC628" i="6"/>
  <c r="AD628" i="6"/>
  <c r="AB628" i="6"/>
  <c r="AA628" i="6"/>
  <c r="Z628" i="6"/>
  <c r="Y628" i="6"/>
  <c r="X628" i="6"/>
  <c r="W628" i="6"/>
  <c r="T628" i="6"/>
  <c r="U628" i="6"/>
  <c r="R628" i="6"/>
  <c r="S628" i="6"/>
  <c r="AC627" i="6"/>
  <c r="AD627" i="6"/>
  <c r="AB627" i="6"/>
  <c r="AA627" i="6"/>
  <c r="Z627" i="6"/>
  <c r="Y627" i="6"/>
  <c r="X627" i="6"/>
  <c r="W627" i="6"/>
  <c r="T627" i="6"/>
  <c r="U627" i="6"/>
  <c r="R627" i="6"/>
  <c r="S627" i="6"/>
  <c r="AC626" i="6"/>
  <c r="AD626" i="6"/>
  <c r="AB626" i="6"/>
  <c r="AA626" i="6"/>
  <c r="Z626" i="6"/>
  <c r="Y626" i="6"/>
  <c r="X626" i="6"/>
  <c r="W626" i="6"/>
  <c r="T626" i="6"/>
  <c r="U626" i="6"/>
  <c r="R626" i="6"/>
  <c r="S626" i="6"/>
  <c r="AC625" i="6"/>
  <c r="AD625" i="6"/>
  <c r="AB625" i="6"/>
  <c r="AA625" i="6"/>
  <c r="Z625" i="6"/>
  <c r="Y625" i="6"/>
  <c r="X625" i="6"/>
  <c r="W625" i="6"/>
  <c r="T625" i="6"/>
  <c r="U625" i="6"/>
  <c r="R625" i="6"/>
  <c r="S625" i="6"/>
  <c r="AC624" i="6"/>
  <c r="AD624" i="6"/>
  <c r="AB624" i="6"/>
  <c r="AA624" i="6"/>
  <c r="Z624" i="6"/>
  <c r="Y624" i="6"/>
  <c r="X624" i="6"/>
  <c r="W624" i="6"/>
  <c r="T624" i="6"/>
  <c r="U624" i="6"/>
  <c r="R624" i="6"/>
  <c r="S624" i="6"/>
  <c r="AC623" i="6"/>
  <c r="AD623" i="6"/>
  <c r="AB623" i="6"/>
  <c r="AA623" i="6"/>
  <c r="Z623" i="6"/>
  <c r="Y623" i="6"/>
  <c r="X623" i="6"/>
  <c r="W623" i="6"/>
  <c r="T623" i="6"/>
  <c r="U623" i="6"/>
  <c r="R623" i="6"/>
  <c r="S623" i="6"/>
  <c r="AC622" i="6"/>
  <c r="AD622" i="6"/>
  <c r="AB622" i="6"/>
  <c r="AA622" i="6"/>
  <c r="Z622" i="6"/>
  <c r="Y622" i="6"/>
  <c r="X622" i="6"/>
  <c r="W622" i="6"/>
  <c r="T622" i="6"/>
  <c r="U622" i="6"/>
  <c r="R622" i="6"/>
  <c r="S622" i="6"/>
  <c r="AC621" i="6"/>
  <c r="AD621" i="6"/>
  <c r="AB621" i="6"/>
  <c r="AA621" i="6"/>
  <c r="Z621" i="6"/>
  <c r="Y621" i="6"/>
  <c r="X621" i="6"/>
  <c r="W621" i="6"/>
  <c r="T621" i="6"/>
  <c r="R621" i="6"/>
  <c r="S621" i="6" s="1"/>
  <c r="AC620" i="6"/>
  <c r="AD620" i="6"/>
  <c r="AB620" i="6"/>
  <c r="AA620" i="6"/>
  <c r="Z620" i="6"/>
  <c r="Y620" i="6"/>
  <c r="X620" i="6"/>
  <c r="W620" i="6"/>
  <c r="T620" i="6"/>
  <c r="U620" i="6"/>
  <c r="R620" i="6"/>
  <c r="S620" i="6" s="1"/>
  <c r="AC619" i="6"/>
  <c r="AD619" i="6" s="1"/>
  <c r="AB619" i="6"/>
  <c r="AA619" i="6"/>
  <c r="Z619" i="6"/>
  <c r="Y619" i="6"/>
  <c r="X619" i="6"/>
  <c r="W619" i="6"/>
  <c r="T619" i="6"/>
  <c r="U619" i="6" s="1"/>
  <c r="R619" i="6"/>
  <c r="S619" i="6" s="1"/>
  <c r="AC618" i="6"/>
  <c r="AD618" i="6"/>
  <c r="AB618" i="6"/>
  <c r="AA618" i="6"/>
  <c r="Z618" i="6"/>
  <c r="Y618" i="6"/>
  <c r="X618" i="6"/>
  <c r="W618" i="6"/>
  <c r="T618" i="6"/>
  <c r="U618" i="6"/>
  <c r="R618" i="6"/>
  <c r="S618" i="6" s="1"/>
  <c r="AC617" i="6"/>
  <c r="AD617" i="6" s="1"/>
  <c r="AB617" i="6"/>
  <c r="AA617" i="6"/>
  <c r="Z617" i="6"/>
  <c r="Y617" i="6"/>
  <c r="X617" i="6"/>
  <c r="W617" i="6"/>
  <c r="T617" i="6"/>
  <c r="R617" i="6"/>
  <c r="S617" i="6"/>
  <c r="AC616" i="6"/>
  <c r="AD616" i="6"/>
  <c r="AB616" i="6"/>
  <c r="AA616" i="6"/>
  <c r="Z616" i="6"/>
  <c r="Y616" i="6"/>
  <c r="X616" i="6"/>
  <c r="W616" i="6"/>
  <c r="T616" i="6"/>
  <c r="U616" i="6"/>
  <c r="R616" i="6"/>
  <c r="S616" i="6"/>
  <c r="AC615" i="6"/>
  <c r="AD615" i="6"/>
  <c r="AB615" i="6"/>
  <c r="AA615" i="6"/>
  <c r="Z615" i="6"/>
  <c r="Y615" i="6"/>
  <c r="X615" i="6"/>
  <c r="W615" i="6"/>
  <c r="T615" i="6"/>
  <c r="U615" i="6"/>
  <c r="R615" i="6"/>
  <c r="S615" i="6"/>
  <c r="AC614" i="6"/>
  <c r="AD614" i="6"/>
  <c r="AB614" i="6"/>
  <c r="AA614" i="6"/>
  <c r="Z614" i="6"/>
  <c r="Y614" i="6"/>
  <c r="X614" i="6"/>
  <c r="W614" i="6"/>
  <c r="T614" i="6"/>
  <c r="U614" i="6"/>
  <c r="R614" i="6"/>
  <c r="S614" i="6"/>
  <c r="AC613" i="6"/>
  <c r="AD613" i="6"/>
  <c r="AB613" i="6"/>
  <c r="AA613" i="6"/>
  <c r="Z613" i="6"/>
  <c r="Y613" i="6"/>
  <c r="X613" i="6"/>
  <c r="W613" i="6"/>
  <c r="T613" i="6"/>
  <c r="R613" i="6"/>
  <c r="S613" i="6" s="1"/>
  <c r="AC612" i="6"/>
  <c r="AD612" i="6" s="1"/>
  <c r="AB612" i="6"/>
  <c r="AA612" i="6"/>
  <c r="Z612" i="6"/>
  <c r="Y612" i="6"/>
  <c r="X612" i="6"/>
  <c r="W612" i="6"/>
  <c r="T612" i="6"/>
  <c r="U612" i="6" s="1"/>
  <c r="R612" i="6"/>
  <c r="S612" i="6" s="1"/>
  <c r="AC611" i="6"/>
  <c r="AD611" i="6" s="1"/>
  <c r="AB611" i="6"/>
  <c r="AA611" i="6"/>
  <c r="Z611" i="6"/>
  <c r="Y611" i="6"/>
  <c r="X611" i="6"/>
  <c r="W611" i="6"/>
  <c r="T611" i="6"/>
  <c r="U611" i="6" s="1"/>
  <c r="R611" i="6"/>
  <c r="S611" i="6" s="1"/>
  <c r="AC610" i="6"/>
  <c r="AD610" i="6" s="1"/>
  <c r="AB610" i="6"/>
  <c r="AA610" i="6"/>
  <c r="Z610" i="6"/>
  <c r="Y610" i="6"/>
  <c r="X610" i="6"/>
  <c r="W610" i="6"/>
  <c r="T610" i="6"/>
  <c r="U610" i="6" s="1"/>
  <c r="R610" i="6"/>
  <c r="S610" i="6" s="1"/>
  <c r="AC609" i="6"/>
  <c r="AD609" i="6" s="1"/>
  <c r="AA609" i="6"/>
  <c r="Z609" i="6"/>
  <c r="Y609" i="6"/>
  <c r="X609" i="6"/>
  <c r="W609" i="6"/>
  <c r="T609" i="6"/>
  <c r="R609" i="6"/>
  <c r="S609" i="6"/>
  <c r="AC608" i="6"/>
  <c r="AD608" i="6" s="1"/>
  <c r="AA608" i="6"/>
  <c r="Z608" i="6"/>
  <c r="Y608" i="6"/>
  <c r="X608" i="6"/>
  <c r="W608" i="6"/>
  <c r="T608" i="6"/>
  <c r="U608" i="6"/>
  <c r="R608" i="6"/>
  <c r="S608" i="6"/>
  <c r="AC607" i="6"/>
  <c r="AD607" i="6"/>
  <c r="AA607" i="6"/>
  <c r="Z607" i="6"/>
  <c r="Y607" i="6"/>
  <c r="X607" i="6"/>
  <c r="W607" i="6"/>
  <c r="T607" i="6"/>
  <c r="U607" i="6" s="1"/>
  <c r="R607" i="6"/>
  <c r="S607" i="6"/>
  <c r="AC606" i="6"/>
  <c r="AD606" i="6" s="1"/>
  <c r="AA606" i="6"/>
  <c r="Z606" i="6"/>
  <c r="Y606" i="6"/>
  <c r="X606" i="6"/>
  <c r="W606" i="6"/>
  <c r="T606" i="6"/>
  <c r="U606" i="6"/>
  <c r="R606" i="6"/>
  <c r="S606" i="6"/>
  <c r="AC605" i="6"/>
  <c r="AD605" i="6"/>
  <c r="AA605" i="6"/>
  <c r="Z605" i="6"/>
  <c r="Y605" i="6"/>
  <c r="X605" i="6"/>
  <c r="W605" i="6"/>
  <c r="T605" i="6"/>
  <c r="R605" i="6"/>
  <c r="S605" i="6" s="1"/>
  <c r="AC604" i="6"/>
  <c r="AD604" i="6" s="1"/>
  <c r="AA604" i="6"/>
  <c r="Z604" i="6"/>
  <c r="Y604" i="6"/>
  <c r="X604" i="6"/>
  <c r="W604" i="6"/>
  <c r="T604" i="6"/>
  <c r="U604" i="6" s="1"/>
  <c r="R604" i="6"/>
  <c r="S604" i="6" s="1"/>
  <c r="AC603" i="6"/>
  <c r="AD603" i="6"/>
  <c r="AA603" i="6"/>
  <c r="Z603" i="6"/>
  <c r="Y603" i="6"/>
  <c r="X603" i="6"/>
  <c r="W603" i="6"/>
  <c r="T603" i="6"/>
  <c r="U603" i="6"/>
  <c r="R603" i="6"/>
  <c r="S603" i="6" s="1"/>
  <c r="AC602" i="6"/>
  <c r="AD602" i="6" s="1"/>
  <c r="AB602" i="6"/>
  <c r="AA602" i="6"/>
  <c r="Z602" i="6"/>
  <c r="Y602" i="6"/>
  <c r="X602" i="6"/>
  <c r="W602" i="6"/>
  <c r="T602" i="6"/>
  <c r="U602" i="6" s="1"/>
  <c r="R602" i="6"/>
  <c r="S602" i="6" s="1"/>
  <c r="AC601" i="6"/>
  <c r="AD601" i="6"/>
  <c r="AA601" i="6"/>
  <c r="Z601" i="6"/>
  <c r="Y601" i="6"/>
  <c r="X601" i="6"/>
  <c r="W601" i="6"/>
  <c r="T601" i="6"/>
  <c r="R601" i="6"/>
  <c r="S601" i="6" s="1"/>
  <c r="AC600" i="6"/>
  <c r="AD600" i="6"/>
  <c r="AA600" i="6"/>
  <c r="Z600" i="6"/>
  <c r="Y600" i="6"/>
  <c r="X600" i="6"/>
  <c r="W600" i="6"/>
  <c r="T600" i="6"/>
  <c r="U600" i="6"/>
  <c r="R600" i="6"/>
  <c r="S600" i="6" s="1"/>
  <c r="AC599" i="6"/>
  <c r="AD599" i="6"/>
  <c r="AA599" i="6"/>
  <c r="Z599" i="6"/>
  <c r="Y599" i="6"/>
  <c r="X599" i="6"/>
  <c r="W599" i="6"/>
  <c r="T599" i="6"/>
  <c r="U599" i="6"/>
  <c r="R599" i="6"/>
  <c r="S599" i="6" s="1"/>
  <c r="AC598" i="6"/>
  <c r="AD598" i="6"/>
  <c r="AB598" i="6"/>
  <c r="AA598" i="6"/>
  <c r="Z598" i="6"/>
  <c r="Y598" i="6"/>
  <c r="X598" i="6"/>
  <c r="W598" i="6"/>
  <c r="T598" i="6"/>
  <c r="U598" i="6"/>
  <c r="R598" i="6"/>
  <c r="S598" i="6" s="1"/>
  <c r="AC597" i="6"/>
  <c r="AD597" i="6"/>
  <c r="AA597" i="6"/>
  <c r="Z597" i="6"/>
  <c r="Y597" i="6"/>
  <c r="X597" i="6"/>
  <c r="W597" i="6"/>
  <c r="T597" i="6"/>
  <c r="R597" i="6"/>
  <c r="S597" i="6"/>
  <c r="AC596" i="6"/>
  <c r="AD596" i="6" s="1"/>
  <c r="AA596" i="6"/>
  <c r="Z596" i="6"/>
  <c r="Y596" i="6"/>
  <c r="X596" i="6"/>
  <c r="W596" i="6"/>
  <c r="T596" i="6"/>
  <c r="U596" i="6" s="1"/>
  <c r="R596" i="6"/>
  <c r="S596" i="6"/>
  <c r="AC595" i="6"/>
  <c r="AD595" i="6" s="1"/>
  <c r="AA595" i="6"/>
  <c r="Z595" i="6"/>
  <c r="Y595" i="6"/>
  <c r="X595" i="6"/>
  <c r="W595" i="6"/>
  <c r="T595" i="6"/>
  <c r="U595" i="6" s="1"/>
  <c r="R595" i="6"/>
  <c r="S595" i="6"/>
  <c r="AC594" i="6"/>
  <c r="AD594" i="6" s="1"/>
  <c r="AB594" i="6"/>
  <c r="AA594" i="6"/>
  <c r="Z594" i="6"/>
  <c r="Y594" i="6"/>
  <c r="X594" i="6"/>
  <c r="W594" i="6"/>
  <c r="T594" i="6"/>
  <c r="U594" i="6" s="1"/>
  <c r="R594" i="6"/>
  <c r="S594" i="6"/>
  <c r="AC593" i="6"/>
  <c r="AD593" i="6" s="1"/>
  <c r="AA593" i="6"/>
  <c r="Z593" i="6"/>
  <c r="Y593" i="6"/>
  <c r="X593" i="6"/>
  <c r="W593" i="6"/>
  <c r="T593" i="6"/>
  <c r="R593" i="6"/>
  <c r="S593" i="6"/>
  <c r="AC592" i="6"/>
  <c r="AD592" i="6"/>
  <c r="AA592" i="6"/>
  <c r="Z592" i="6"/>
  <c r="Y592" i="6"/>
  <c r="X592" i="6"/>
  <c r="W592" i="6"/>
  <c r="T592" i="6"/>
  <c r="U592" i="6" s="1"/>
  <c r="R592" i="6"/>
  <c r="S592" i="6"/>
  <c r="AC591" i="6"/>
  <c r="AD591" i="6" s="1"/>
  <c r="AA591" i="6"/>
  <c r="Z591" i="6"/>
  <c r="Y591" i="6"/>
  <c r="X591" i="6"/>
  <c r="W591" i="6"/>
  <c r="T591" i="6"/>
  <c r="U591" i="6"/>
  <c r="R591" i="6"/>
  <c r="S591" i="6"/>
  <c r="AC590" i="6"/>
  <c r="AD590" i="6"/>
  <c r="AA590" i="6"/>
  <c r="Z590" i="6"/>
  <c r="Y590" i="6"/>
  <c r="X590" i="6"/>
  <c r="W590" i="6"/>
  <c r="T590" i="6"/>
  <c r="U590" i="6" s="1"/>
  <c r="R590" i="6"/>
  <c r="S590" i="6"/>
  <c r="AC589" i="6"/>
  <c r="AD589" i="6" s="1"/>
  <c r="AA589" i="6"/>
  <c r="Z589" i="6"/>
  <c r="Y589" i="6"/>
  <c r="X589" i="6"/>
  <c r="W589" i="6"/>
  <c r="T589" i="6"/>
  <c r="R589" i="6"/>
  <c r="S589" i="6" s="1"/>
  <c r="AC588" i="6"/>
  <c r="AD588" i="6"/>
  <c r="AA588" i="6"/>
  <c r="Z588" i="6"/>
  <c r="Y588" i="6"/>
  <c r="X588" i="6"/>
  <c r="W588" i="6"/>
  <c r="T588" i="6"/>
  <c r="U588" i="6"/>
  <c r="R588" i="6"/>
  <c r="S588" i="6" s="1"/>
  <c r="AC587" i="6"/>
  <c r="AD587" i="6" s="1"/>
  <c r="AA587" i="6"/>
  <c r="Z587" i="6"/>
  <c r="Y587" i="6"/>
  <c r="X587" i="6"/>
  <c r="W587" i="6"/>
  <c r="T587" i="6"/>
  <c r="U587" i="6" s="1"/>
  <c r="R587" i="6"/>
  <c r="S587" i="6" s="1"/>
  <c r="AC586" i="6"/>
  <c r="AD586" i="6"/>
  <c r="AB586" i="6"/>
  <c r="AA586" i="6"/>
  <c r="Z586" i="6"/>
  <c r="Y586" i="6"/>
  <c r="X586" i="6"/>
  <c r="W586" i="6"/>
  <c r="T586" i="6"/>
  <c r="U586" i="6"/>
  <c r="R586" i="6"/>
  <c r="S586" i="6" s="1"/>
  <c r="AC585" i="6"/>
  <c r="AD585" i="6" s="1"/>
  <c r="AA585" i="6"/>
  <c r="Z585" i="6"/>
  <c r="Y585" i="6"/>
  <c r="X585" i="6"/>
  <c r="W585" i="6"/>
  <c r="T585" i="6"/>
  <c r="R585" i="6"/>
  <c r="S585" i="6"/>
  <c r="AC584" i="6"/>
  <c r="AD584" i="6"/>
  <c r="AA584" i="6"/>
  <c r="Z584" i="6"/>
  <c r="Y584" i="6"/>
  <c r="X584" i="6"/>
  <c r="W584" i="6"/>
  <c r="T584" i="6"/>
  <c r="U584" i="6"/>
  <c r="R584" i="6"/>
  <c r="S584" i="6"/>
  <c r="AC583" i="6"/>
  <c r="AD583" i="6"/>
  <c r="AA583" i="6"/>
  <c r="Z583" i="6"/>
  <c r="Y583" i="6"/>
  <c r="X583" i="6"/>
  <c r="W583" i="6"/>
  <c r="T583" i="6"/>
  <c r="U583" i="6"/>
  <c r="R583" i="6"/>
  <c r="S583" i="6"/>
  <c r="AC582" i="6"/>
  <c r="AD582" i="6"/>
  <c r="AA582" i="6"/>
  <c r="Z582" i="6"/>
  <c r="Y582" i="6"/>
  <c r="X582" i="6"/>
  <c r="W582" i="6"/>
  <c r="T582" i="6"/>
  <c r="U582" i="6"/>
  <c r="R582" i="6"/>
  <c r="S582" i="6"/>
  <c r="AC581" i="6"/>
  <c r="AD581" i="6"/>
  <c r="AA581" i="6"/>
  <c r="Z581" i="6"/>
  <c r="Y581" i="6"/>
  <c r="X581" i="6"/>
  <c r="W581" i="6"/>
  <c r="T581" i="6"/>
  <c r="R581" i="6"/>
  <c r="S581" i="6" s="1"/>
  <c r="AC580" i="6"/>
  <c r="AD580" i="6" s="1"/>
  <c r="AA580" i="6"/>
  <c r="Z580" i="6"/>
  <c r="Y580" i="6"/>
  <c r="X580" i="6"/>
  <c r="W580" i="6"/>
  <c r="T580" i="6"/>
  <c r="U580" i="6" s="1"/>
  <c r="R580" i="6"/>
  <c r="S580" i="6" s="1"/>
  <c r="AC579" i="6"/>
  <c r="AD579" i="6" s="1"/>
  <c r="AA579" i="6"/>
  <c r="Z579" i="6"/>
  <c r="Y579" i="6"/>
  <c r="X579" i="6"/>
  <c r="W579" i="6"/>
  <c r="T579" i="6"/>
  <c r="U579" i="6" s="1"/>
  <c r="R579" i="6"/>
  <c r="S579" i="6" s="1"/>
  <c r="AC578" i="6"/>
  <c r="AD578" i="6" s="1"/>
  <c r="AB578" i="6"/>
  <c r="AA578" i="6"/>
  <c r="Z578" i="6"/>
  <c r="Y578" i="6"/>
  <c r="X578" i="6"/>
  <c r="W578" i="6"/>
  <c r="T578" i="6"/>
  <c r="U578" i="6" s="1"/>
  <c r="R578" i="6"/>
  <c r="S578" i="6" s="1"/>
  <c r="AC577" i="6"/>
  <c r="AD577" i="6" s="1"/>
  <c r="AB577" i="6"/>
  <c r="AA577" i="6"/>
  <c r="Z577" i="6"/>
  <c r="Y577" i="6"/>
  <c r="X577" i="6"/>
  <c r="W577" i="6"/>
  <c r="T577" i="6"/>
  <c r="R577" i="6"/>
  <c r="S577" i="6"/>
  <c r="AC576" i="6"/>
  <c r="AD576" i="6" s="1"/>
  <c r="AB576" i="6"/>
  <c r="AA576" i="6"/>
  <c r="Z576" i="6"/>
  <c r="Y576" i="6"/>
  <c r="X576" i="6"/>
  <c r="W576" i="6"/>
  <c r="T576" i="6"/>
  <c r="R576" i="6"/>
  <c r="S576" i="6"/>
  <c r="AC575" i="6"/>
  <c r="AD575" i="6" s="1"/>
  <c r="AB575" i="6"/>
  <c r="AA575" i="6"/>
  <c r="Z575" i="6"/>
  <c r="Y575" i="6"/>
  <c r="X575" i="6"/>
  <c r="W575" i="6"/>
  <c r="T575" i="6"/>
  <c r="U575" i="6" s="1"/>
  <c r="R575" i="6"/>
  <c r="S575" i="6"/>
  <c r="AC574" i="6"/>
  <c r="AD574" i="6" s="1"/>
  <c r="AB574" i="6"/>
  <c r="AA574" i="6"/>
  <c r="Z574" i="6"/>
  <c r="Y574" i="6"/>
  <c r="X574" i="6"/>
  <c r="W574" i="6"/>
  <c r="T574" i="6"/>
  <c r="R574" i="6"/>
  <c r="S574" i="6"/>
  <c r="AC573" i="6"/>
  <c r="AD573" i="6" s="1"/>
  <c r="AB573" i="6"/>
  <c r="AA573" i="6"/>
  <c r="Z573" i="6"/>
  <c r="Y573" i="6"/>
  <c r="X573" i="6"/>
  <c r="W573" i="6"/>
  <c r="T573" i="6"/>
  <c r="R573" i="6"/>
  <c r="S573" i="6" s="1"/>
  <c r="AC572" i="6"/>
  <c r="AD572" i="6" s="1"/>
  <c r="AB572" i="6"/>
  <c r="AA572" i="6"/>
  <c r="Z572" i="6"/>
  <c r="Y572" i="6"/>
  <c r="X572" i="6"/>
  <c r="W572" i="6"/>
  <c r="T572" i="6"/>
  <c r="U572" i="6" s="1"/>
  <c r="R572" i="6"/>
  <c r="S572" i="6" s="1"/>
  <c r="AC571" i="6"/>
  <c r="AD571" i="6"/>
  <c r="AB571" i="6"/>
  <c r="AA571" i="6"/>
  <c r="Z571" i="6"/>
  <c r="Y571" i="6"/>
  <c r="X571" i="6"/>
  <c r="W571" i="6"/>
  <c r="T571" i="6"/>
  <c r="U571" i="6"/>
  <c r="R571" i="6"/>
  <c r="S571" i="6" s="1"/>
  <c r="AC570" i="6"/>
  <c r="AD570" i="6" s="1"/>
  <c r="AB570" i="6"/>
  <c r="AA570" i="6"/>
  <c r="Z570" i="6"/>
  <c r="Y570" i="6"/>
  <c r="X570" i="6"/>
  <c r="W570" i="6"/>
  <c r="T570" i="6"/>
  <c r="U570" i="6" s="1"/>
  <c r="R570" i="6"/>
  <c r="S570" i="6" s="1"/>
  <c r="AC569" i="6"/>
  <c r="AD569" i="6"/>
  <c r="AB569" i="6"/>
  <c r="AA569" i="6"/>
  <c r="Z569" i="6"/>
  <c r="Y569" i="6"/>
  <c r="X569" i="6"/>
  <c r="W569" i="6"/>
  <c r="T569" i="6"/>
  <c r="R569" i="6"/>
  <c r="S569" i="6" s="1"/>
  <c r="AC568" i="6"/>
  <c r="AD568" i="6"/>
  <c r="AB568" i="6"/>
  <c r="AA568" i="6"/>
  <c r="Z568" i="6"/>
  <c r="Y568" i="6"/>
  <c r="X568" i="6"/>
  <c r="W568" i="6"/>
  <c r="T568" i="6"/>
  <c r="U568" i="6"/>
  <c r="R568" i="6"/>
  <c r="S568" i="6" s="1"/>
  <c r="AC567" i="6"/>
  <c r="AD567" i="6"/>
  <c r="AB567" i="6"/>
  <c r="AA567" i="6"/>
  <c r="Z567" i="6"/>
  <c r="Y567" i="6"/>
  <c r="X567" i="6"/>
  <c r="W567" i="6"/>
  <c r="T567" i="6"/>
  <c r="U567" i="6"/>
  <c r="R567" i="6"/>
  <c r="S567" i="6" s="1"/>
  <c r="AC566" i="6"/>
  <c r="AD566" i="6"/>
  <c r="AB566" i="6"/>
  <c r="AA566" i="6"/>
  <c r="Z566" i="6"/>
  <c r="Y566" i="6"/>
  <c r="X566" i="6"/>
  <c r="W566" i="6"/>
  <c r="T566" i="6"/>
  <c r="U566" i="6"/>
  <c r="R566" i="6"/>
  <c r="S566" i="6" s="1"/>
  <c r="AC565" i="6"/>
  <c r="AD565" i="6"/>
  <c r="AB565" i="6"/>
  <c r="AA565" i="6"/>
  <c r="Z565" i="6"/>
  <c r="Y565" i="6"/>
  <c r="X565" i="6"/>
  <c r="W565" i="6"/>
  <c r="T565" i="6"/>
  <c r="R565" i="6"/>
  <c r="S565" i="6"/>
  <c r="AC564" i="6"/>
  <c r="AD564" i="6" s="1"/>
  <c r="AB564" i="6"/>
  <c r="AA564" i="6"/>
  <c r="Z564" i="6"/>
  <c r="Y564" i="6"/>
  <c r="X564" i="6"/>
  <c r="W564" i="6"/>
  <c r="T564" i="6"/>
  <c r="U564" i="6" s="1"/>
  <c r="R564" i="6"/>
  <c r="S564" i="6"/>
  <c r="AC563" i="6"/>
  <c r="AD563" i="6" s="1"/>
  <c r="AB563" i="6"/>
  <c r="AA563" i="6"/>
  <c r="Z563" i="6"/>
  <c r="Y563" i="6"/>
  <c r="X563" i="6"/>
  <c r="W563" i="6"/>
  <c r="T563" i="6"/>
  <c r="U563" i="6" s="1"/>
  <c r="R563" i="6"/>
  <c r="S563" i="6"/>
  <c r="AC562" i="6"/>
  <c r="AD562" i="6" s="1"/>
  <c r="AB562" i="6"/>
  <c r="AA562" i="6"/>
  <c r="Z562" i="6"/>
  <c r="Y562" i="6"/>
  <c r="X562" i="6"/>
  <c r="W562" i="6"/>
  <c r="T562" i="6"/>
  <c r="U562" i="6" s="1"/>
  <c r="R562" i="6"/>
  <c r="S562" i="6"/>
  <c r="AC561" i="6"/>
  <c r="AD561" i="6" s="1"/>
  <c r="AB561" i="6"/>
  <c r="AA561" i="6"/>
  <c r="Z561" i="6"/>
  <c r="Y561" i="6"/>
  <c r="X561" i="6"/>
  <c r="W561" i="6"/>
  <c r="T561" i="6"/>
  <c r="R561" i="6"/>
  <c r="S561" i="6"/>
  <c r="AC560" i="6"/>
  <c r="AD560" i="6"/>
  <c r="AB560" i="6"/>
  <c r="AA560" i="6"/>
  <c r="Z560" i="6"/>
  <c r="Y560" i="6"/>
  <c r="X560" i="6"/>
  <c r="W560" i="6"/>
  <c r="T560" i="6"/>
  <c r="U560" i="6"/>
  <c r="R560" i="6"/>
  <c r="S560" i="6"/>
  <c r="AC559" i="6"/>
  <c r="AD559" i="6"/>
  <c r="AB559" i="6"/>
  <c r="AA559" i="6"/>
  <c r="Z559" i="6"/>
  <c r="Y559" i="6"/>
  <c r="X559" i="6"/>
  <c r="W559" i="6"/>
  <c r="T559" i="6"/>
  <c r="U559" i="6"/>
  <c r="R559" i="6"/>
  <c r="S559" i="6"/>
  <c r="AC558" i="6"/>
  <c r="AD558" i="6"/>
  <c r="AB558" i="6"/>
  <c r="AA558" i="6"/>
  <c r="Z558" i="6"/>
  <c r="Y558" i="6"/>
  <c r="X558" i="6"/>
  <c r="W558" i="6"/>
  <c r="T558" i="6"/>
  <c r="U558" i="6"/>
  <c r="R558" i="6"/>
  <c r="S558" i="6"/>
  <c r="AC557" i="6"/>
  <c r="AD557" i="6"/>
  <c r="AB557" i="6"/>
  <c r="AA557" i="6"/>
  <c r="Z557" i="6"/>
  <c r="Y557" i="6"/>
  <c r="X557" i="6"/>
  <c r="W557" i="6"/>
  <c r="T557" i="6"/>
  <c r="R557" i="6"/>
  <c r="S557" i="6" s="1"/>
  <c r="AC556" i="6"/>
  <c r="AD556" i="6"/>
  <c r="AB556" i="6"/>
  <c r="AA556" i="6"/>
  <c r="Z556" i="6"/>
  <c r="Y556" i="6"/>
  <c r="X556" i="6"/>
  <c r="W556" i="6"/>
  <c r="T556" i="6"/>
  <c r="U556" i="6"/>
  <c r="R556" i="6"/>
  <c r="S556" i="6" s="1"/>
  <c r="AC555" i="6"/>
  <c r="AD555" i="6" s="1"/>
  <c r="AB555" i="6"/>
  <c r="AA555" i="6"/>
  <c r="Z555" i="6"/>
  <c r="Y555" i="6"/>
  <c r="X555" i="6"/>
  <c r="W555" i="6"/>
  <c r="T555" i="6"/>
  <c r="U555" i="6" s="1"/>
  <c r="R555" i="6"/>
  <c r="S555" i="6" s="1"/>
  <c r="AC554" i="6"/>
  <c r="AD554" i="6"/>
  <c r="AB554" i="6"/>
  <c r="AA554" i="6"/>
  <c r="Z554" i="6"/>
  <c r="Y554" i="6"/>
  <c r="X554" i="6"/>
  <c r="W554" i="6"/>
  <c r="T554" i="6"/>
  <c r="U554" i="6"/>
  <c r="R554" i="6"/>
  <c r="S554" i="6" s="1"/>
  <c r="AC553" i="6"/>
  <c r="AD553" i="6" s="1"/>
  <c r="AB553" i="6"/>
  <c r="AA553" i="6"/>
  <c r="Z553" i="6"/>
  <c r="Y553" i="6"/>
  <c r="X553" i="6"/>
  <c r="W553" i="6"/>
  <c r="T553" i="6"/>
  <c r="R553" i="6"/>
  <c r="S553" i="6"/>
  <c r="AC552" i="6"/>
  <c r="AD552" i="6"/>
  <c r="AB552" i="6"/>
  <c r="AA552" i="6"/>
  <c r="Z552" i="6"/>
  <c r="Y552" i="6"/>
  <c r="X552" i="6"/>
  <c r="W552" i="6"/>
  <c r="T552" i="6"/>
  <c r="U552" i="6"/>
  <c r="R552" i="6"/>
  <c r="S552" i="6"/>
  <c r="AC551" i="6"/>
  <c r="AD551" i="6"/>
  <c r="AB551" i="6"/>
  <c r="AA551" i="6"/>
  <c r="Z551" i="6"/>
  <c r="Y551" i="6"/>
  <c r="X551" i="6"/>
  <c r="W551" i="6"/>
  <c r="T551" i="6"/>
  <c r="U551" i="6"/>
  <c r="R551" i="6"/>
  <c r="S551" i="6"/>
  <c r="AC550" i="6"/>
  <c r="AD550" i="6"/>
  <c r="AB550" i="6"/>
  <c r="AA550" i="6"/>
  <c r="Z550" i="6"/>
  <c r="Y550" i="6"/>
  <c r="X550" i="6"/>
  <c r="W550" i="6"/>
  <c r="T550" i="6"/>
  <c r="U550" i="6"/>
  <c r="R550" i="6"/>
  <c r="S550" i="6"/>
  <c r="AC549" i="6"/>
  <c r="AD549" i="6"/>
  <c r="AB549" i="6"/>
  <c r="AA549" i="6"/>
  <c r="Z549" i="6"/>
  <c r="Y549" i="6"/>
  <c r="X549" i="6"/>
  <c r="W549" i="6"/>
  <c r="T549" i="6"/>
  <c r="R549" i="6"/>
  <c r="S549" i="6" s="1"/>
  <c r="AC548" i="6"/>
  <c r="AD548" i="6" s="1"/>
  <c r="AB548" i="6"/>
  <c r="AA548" i="6"/>
  <c r="Z548" i="6"/>
  <c r="Y548" i="6"/>
  <c r="X548" i="6"/>
  <c r="W548" i="6"/>
  <c r="T548" i="6"/>
  <c r="U548" i="6" s="1"/>
  <c r="R548" i="6"/>
  <c r="S548" i="6" s="1"/>
  <c r="AC547" i="6"/>
  <c r="AD547" i="6" s="1"/>
  <c r="AB547" i="6"/>
  <c r="AA547" i="6"/>
  <c r="Z547" i="6"/>
  <c r="Y547" i="6"/>
  <c r="X547" i="6"/>
  <c r="W547" i="6"/>
  <c r="T547" i="6"/>
  <c r="U547" i="6" s="1"/>
  <c r="R547" i="6"/>
  <c r="S547" i="6" s="1"/>
  <c r="AC546" i="6"/>
  <c r="AD546" i="6" s="1"/>
  <c r="AB546" i="6"/>
  <c r="AA546" i="6"/>
  <c r="Z546" i="6"/>
  <c r="Y546" i="6"/>
  <c r="X546" i="6"/>
  <c r="W546" i="6"/>
  <c r="T546" i="6"/>
  <c r="U546" i="6" s="1"/>
  <c r="R546" i="6"/>
  <c r="S546" i="6" s="1"/>
  <c r="AC545" i="6"/>
  <c r="AD545" i="6" s="1"/>
  <c r="AA545" i="6"/>
  <c r="Z545" i="6"/>
  <c r="Y545" i="6"/>
  <c r="X545" i="6"/>
  <c r="W545" i="6"/>
  <c r="T545" i="6"/>
  <c r="R545" i="6"/>
  <c r="S545" i="6"/>
  <c r="AC544" i="6"/>
  <c r="AD544" i="6" s="1"/>
  <c r="AA544" i="6"/>
  <c r="Z544" i="6"/>
  <c r="Y544" i="6"/>
  <c r="X544" i="6"/>
  <c r="W544" i="6"/>
  <c r="T544" i="6"/>
  <c r="U544" i="6"/>
  <c r="R544" i="6"/>
  <c r="S544" i="6"/>
  <c r="AC543" i="6"/>
  <c r="AD543" i="6"/>
  <c r="AA543" i="6"/>
  <c r="Z543" i="6"/>
  <c r="Y543" i="6"/>
  <c r="X543" i="6"/>
  <c r="W543" i="6"/>
  <c r="T543" i="6"/>
  <c r="U543" i="6" s="1"/>
  <c r="R543" i="6"/>
  <c r="S543" i="6"/>
  <c r="AC542" i="6"/>
  <c r="AD542" i="6" s="1"/>
  <c r="AA542" i="6"/>
  <c r="Z542" i="6"/>
  <c r="Y542" i="6"/>
  <c r="X542" i="6"/>
  <c r="W542" i="6"/>
  <c r="T542" i="6"/>
  <c r="U542" i="6"/>
  <c r="R542" i="6"/>
  <c r="S542" i="6"/>
  <c r="AC541" i="6"/>
  <c r="AD541" i="6"/>
  <c r="AA541" i="6"/>
  <c r="Z541" i="6"/>
  <c r="Y541" i="6"/>
  <c r="X541" i="6"/>
  <c r="W541" i="6"/>
  <c r="T541" i="6"/>
  <c r="R541" i="6"/>
  <c r="S541" i="6" s="1"/>
  <c r="AC540" i="6"/>
  <c r="AD540" i="6" s="1"/>
  <c r="AA540" i="6"/>
  <c r="Z540" i="6"/>
  <c r="Y540" i="6"/>
  <c r="X540" i="6"/>
  <c r="W540" i="6"/>
  <c r="T540" i="6"/>
  <c r="U540" i="6" s="1"/>
  <c r="R540" i="6"/>
  <c r="S540" i="6" s="1"/>
  <c r="AC539" i="6"/>
  <c r="AD539" i="6"/>
  <c r="AA539" i="6"/>
  <c r="Z539" i="6"/>
  <c r="Y539" i="6"/>
  <c r="X539" i="6"/>
  <c r="W539" i="6"/>
  <c r="T539" i="6"/>
  <c r="U539" i="6"/>
  <c r="R539" i="6"/>
  <c r="S539" i="6" s="1"/>
  <c r="AC538" i="6"/>
  <c r="AD538" i="6" s="1"/>
  <c r="AB538" i="6"/>
  <c r="AA538" i="6"/>
  <c r="Z538" i="6"/>
  <c r="Y538" i="6"/>
  <c r="X538" i="6"/>
  <c r="W538" i="6"/>
  <c r="T538" i="6"/>
  <c r="U538" i="6" s="1"/>
  <c r="R538" i="6"/>
  <c r="S538" i="6" s="1"/>
  <c r="AC537" i="6"/>
  <c r="AD537" i="6"/>
  <c r="AA537" i="6"/>
  <c r="Z537" i="6"/>
  <c r="Y537" i="6"/>
  <c r="X537" i="6"/>
  <c r="W537" i="6"/>
  <c r="T537" i="6"/>
  <c r="R537" i="6"/>
  <c r="S537" i="6" s="1"/>
  <c r="AC536" i="6"/>
  <c r="AD536" i="6"/>
  <c r="AA536" i="6"/>
  <c r="Z536" i="6"/>
  <c r="Y536" i="6"/>
  <c r="X536" i="6"/>
  <c r="W536" i="6"/>
  <c r="T536" i="6"/>
  <c r="U536" i="6"/>
  <c r="R536" i="6"/>
  <c r="S536" i="6" s="1"/>
  <c r="AC535" i="6"/>
  <c r="AD535" i="6"/>
  <c r="AA535" i="6"/>
  <c r="Z535" i="6"/>
  <c r="Y535" i="6"/>
  <c r="X535" i="6"/>
  <c r="W535" i="6"/>
  <c r="T535" i="6"/>
  <c r="U535" i="6"/>
  <c r="R535" i="6"/>
  <c r="S535" i="6" s="1"/>
  <c r="AC534" i="6"/>
  <c r="AD534" i="6"/>
  <c r="AB534" i="6"/>
  <c r="AA534" i="6"/>
  <c r="Z534" i="6"/>
  <c r="Y534" i="6"/>
  <c r="X534" i="6"/>
  <c r="W534" i="6"/>
  <c r="T534" i="6"/>
  <c r="U534" i="6"/>
  <c r="R534" i="6"/>
  <c r="S534" i="6" s="1"/>
  <c r="AC533" i="6"/>
  <c r="AD533" i="6"/>
  <c r="AA533" i="6"/>
  <c r="Z533" i="6"/>
  <c r="Y533" i="6"/>
  <c r="X533" i="6"/>
  <c r="W533" i="6"/>
  <c r="T533" i="6"/>
  <c r="R533" i="6"/>
  <c r="S533" i="6"/>
  <c r="AC532" i="6"/>
  <c r="AD532" i="6" s="1"/>
  <c r="AA532" i="6"/>
  <c r="Z532" i="6"/>
  <c r="Y532" i="6"/>
  <c r="X532" i="6"/>
  <c r="W532" i="6"/>
  <c r="T532" i="6"/>
  <c r="U532" i="6" s="1"/>
  <c r="R532" i="6"/>
  <c r="S532" i="6"/>
  <c r="AC531" i="6"/>
  <c r="AD531" i="6" s="1"/>
  <c r="AA531" i="6"/>
  <c r="Z531" i="6"/>
  <c r="Y531" i="6"/>
  <c r="X531" i="6"/>
  <c r="W531" i="6"/>
  <c r="T531" i="6"/>
  <c r="R531" i="6"/>
  <c r="S531" i="6"/>
  <c r="AC530" i="6"/>
  <c r="AD530" i="6" s="1"/>
  <c r="AB530" i="6"/>
  <c r="AA530" i="6"/>
  <c r="Z530" i="6"/>
  <c r="Y530" i="6"/>
  <c r="X530" i="6"/>
  <c r="W530" i="6"/>
  <c r="T530" i="6"/>
  <c r="U530" i="6" s="1"/>
  <c r="R530" i="6"/>
  <c r="S530" i="6"/>
  <c r="AC529" i="6"/>
  <c r="AD529" i="6" s="1"/>
  <c r="AA529" i="6"/>
  <c r="Z529" i="6"/>
  <c r="Y529" i="6"/>
  <c r="X529" i="6"/>
  <c r="W529" i="6"/>
  <c r="T529" i="6"/>
  <c r="R529" i="6"/>
  <c r="S529" i="6"/>
  <c r="AC528" i="6"/>
  <c r="AD528" i="6"/>
  <c r="AA528" i="6"/>
  <c r="Z528" i="6"/>
  <c r="Y528" i="6"/>
  <c r="X528" i="6"/>
  <c r="W528" i="6"/>
  <c r="T528" i="6"/>
  <c r="U528" i="6" s="1"/>
  <c r="R528" i="6"/>
  <c r="S528" i="6"/>
  <c r="AC527" i="6"/>
  <c r="AD527" i="6" s="1"/>
  <c r="AA527" i="6"/>
  <c r="Z527" i="6"/>
  <c r="Y527" i="6"/>
  <c r="X527" i="6"/>
  <c r="W527" i="6"/>
  <c r="T527" i="6"/>
  <c r="U527" i="6"/>
  <c r="R527" i="6"/>
  <c r="S527" i="6"/>
  <c r="AC526" i="6"/>
  <c r="AD526" i="6"/>
  <c r="AA526" i="6"/>
  <c r="Z526" i="6"/>
  <c r="Y526" i="6"/>
  <c r="X526" i="6"/>
  <c r="W526" i="6"/>
  <c r="T526" i="6"/>
  <c r="U526" i="6" s="1"/>
  <c r="R526" i="6"/>
  <c r="S526" i="6"/>
  <c r="AC525" i="6"/>
  <c r="AD525" i="6" s="1"/>
  <c r="AA525" i="6"/>
  <c r="Z525" i="6"/>
  <c r="Y525" i="6"/>
  <c r="X525" i="6"/>
  <c r="W525" i="6"/>
  <c r="T525" i="6"/>
  <c r="R525" i="6"/>
  <c r="S525" i="6" s="1"/>
  <c r="AC524" i="6"/>
  <c r="AD524" i="6"/>
  <c r="AA524" i="6"/>
  <c r="Z524" i="6"/>
  <c r="Y524" i="6"/>
  <c r="X524" i="6"/>
  <c r="W524" i="6"/>
  <c r="T524" i="6"/>
  <c r="U524" i="6"/>
  <c r="R524" i="6"/>
  <c r="S524" i="6" s="1"/>
  <c r="AC523" i="6"/>
  <c r="AD523" i="6" s="1"/>
  <c r="AA523" i="6"/>
  <c r="Z523" i="6"/>
  <c r="Y523" i="6"/>
  <c r="X523" i="6"/>
  <c r="W523" i="6"/>
  <c r="T523" i="6"/>
  <c r="R523" i="6"/>
  <c r="S523" i="6" s="1"/>
  <c r="AC522" i="6"/>
  <c r="AD522" i="6"/>
  <c r="AB522" i="6"/>
  <c r="AA522" i="6"/>
  <c r="Z522" i="6"/>
  <c r="Y522" i="6"/>
  <c r="X522" i="6"/>
  <c r="W522" i="6"/>
  <c r="T522" i="6"/>
  <c r="U522" i="6"/>
  <c r="R522" i="6"/>
  <c r="S522" i="6" s="1"/>
  <c r="AC521" i="6"/>
  <c r="AD521" i="6" s="1"/>
  <c r="AA521" i="6"/>
  <c r="Z521" i="6"/>
  <c r="Y521" i="6"/>
  <c r="X521" i="6"/>
  <c r="W521" i="6"/>
  <c r="T521" i="6"/>
  <c r="R521" i="6"/>
  <c r="S521" i="6"/>
  <c r="AC520" i="6"/>
  <c r="AD520" i="6"/>
  <c r="AA520" i="6"/>
  <c r="Z520" i="6"/>
  <c r="Y520" i="6"/>
  <c r="X520" i="6"/>
  <c r="W520" i="6"/>
  <c r="T520" i="6"/>
  <c r="U520" i="6"/>
  <c r="R520" i="6"/>
  <c r="S520" i="6"/>
  <c r="AC519" i="6"/>
  <c r="AD519" i="6"/>
  <c r="AA519" i="6"/>
  <c r="Z519" i="6"/>
  <c r="Y519" i="6"/>
  <c r="X519" i="6"/>
  <c r="W519" i="6"/>
  <c r="T519" i="6"/>
  <c r="U519" i="6"/>
  <c r="R519" i="6"/>
  <c r="S519" i="6"/>
  <c r="AC518" i="6"/>
  <c r="AD518" i="6"/>
  <c r="AA518" i="6"/>
  <c r="Z518" i="6"/>
  <c r="Y518" i="6"/>
  <c r="X518" i="6"/>
  <c r="W518" i="6"/>
  <c r="T518" i="6"/>
  <c r="U518" i="6"/>
  <c r="R518" i="6"/>
  <c r="S518" i="6"/>
  <c r="AC517" i="6"/>
  <c r="AD517" i="6"/>
  <c r="AA517" i="6"/>
  <c r="Z517" i="6"/>
  <c r="Y517" i="6"/>
  <c r="X517" i="6"/>
  <c r="W517" i="6"/>
  <c r="T517" i="6"/>
  <c r="R517" i="6"/>
  <c r="S517" i="6" s="1"/>
  <c r="AC516" i="6"/>
  <c r="AD516" i="6" s="1"/>
  <c r="AA516" i="6"/>
  <c r="Z516" i="6"/>
  <c r="Y516" i="6"/>
  <c r="X516" i="6"/>
  <c r="W516" i="6"/>
  <c r="T516" i="6"/>
  <c r="U516" i="6" s="1"/>
  <c r="R516" i="6"/>
  <c r="S516" i="6" s="1"/>
  <c r="AC515" i="6"/>
  <c r="AD515" i="6" s="1"/>
  <c r="AA515" i="6"/>
  <c r="Z515" i="6"/>
  <c r="Y515" i="6"/>
  <c r="X515" i="6"/>
  <c r="W515" i="6"/>
  <c r="T515" i="6"/>
  <c r="U515" i="6" s="1"/>
  <c r="R515" i="6"/>
  <c r="S515" i="6" s="1"/>
  <c r="AC514" i="6"/>
  <c r="AD514" i="6" s="1"/>
  <c r="AB514" i="6"/>
  <c r="AA514" i="6"/>
  <c r="Z514" i="6"/>
  <c r="Y514" i="6"/>
  <c r="X514" i="6"/>
  <c r="W514" i="6"/>
  <c r="T514" i="6"/>
  <c r="U514" i="6" s="1"/>
  <c r="R514" i="6"/>
  <c r="S514" i="6" s="1"/>
  <c r="AC513" i="6"/>
  <c r="AD513" i="6" s="1"/>
  <c r="AB513" i="6"/>
  <c r="AA513" i="6"/>
  <c r="Z513" i="6"/>
  <c r="Y513" i="6"/>
  <c r="X513" i="6"/>
  <c r="W513" i="6"/>
  <c r="T513" i="6"/>
  <c r="R513" i="6"/>
  <c r="S513" i="6"/>
  <c r="AC512" i="6"/>
  <c r="AD512" i="6" s="1"/>
  <c r="AB512" i="6"/>
  <c r="AA512" i="6"/>
  <c r="Z512" i="6"/>
  <c r="Y512" i="6"/>
  <c r="X512" i="6"/>
  <c r="W512" i="6"/>
  <c r="T512" i="6"/>
  <c r="U512" i="6" s="1"/>
  <c r="R512" i="6"/>
  <c r="S512" i="6"/>
  <c r="AC511" i="6"/>
  <c r="AD511" i="6" s="1"/>
  <c r="AB511" i="6"/>
  <c r="AA511" i="6"/>
  <c r="Z511" i="6"/>
  <c r="Y511" i="6"/>
  <c r="X511" i="6"/>
  <c r="W511" i="6"/>
  <c r="T511" i="6"/>
  <c r="U511" i="6" s="1"/>
  <c r="R511" i="6"/>
  <c r="S511" i="6"/>
  <c r="AC510" i="6"/>
  <c r="AD510" i="6" s="1"/>
  <c r="AB510" i="6"/>
  <c r="AA510" i="6"/>
  <c r="Z510" i="6"/>
  <c r="Y510" i="6"/>
  <c r="X510" i="6"/>
  <c r="W510" i="6"/>
  <c r="T510" i="6"/>
  <c r="U510" i="6" s="1"/>
  <c r="R510" i="6"/>
  <c r="S510" i="6"/>
  <c r="AC509" i="6"/>
  <c r="AD509" i="6" s="1"/>
  <c r="AB509" i="6"/>
  <c r="AA509" i="6"/>
  <c r="Z509" i="6"/>
  <c r="Y509" i="6"/>
  <c r="X509" i="6"/>
  <c r="W509" i="6"/>
  <c r="T509" i="6"/>
  <c r="R509" i="6"/>
  <c r="S509" i="6" s="1"/>
  <c r="AC508" i="6"/>
  <c r="AD508" i="6" s="1"/>
  <c r="AB508" i="6"/>
  <c r="AA508" i="6"/>
  <c r="Z508" i="6"/>
  <c r="Y508" i="6"/>
  <c r="X508" i="6"/>
  <c r="W508" i="6"/>
  <c r="T508" i="6"/>
  <c r="U508" i="6" s="1"/>
  <c r="R508" i="6"/>
  <c r="S508" i="6" s="1"/>
  <c r="AC507" i="6"/>
  <c r="AD507" i="6"/>
  <c r="AB507" i="6"/>
  <c r="AA507" i="6"/>
  <c r="Z507" i="6"/>
  <c r="Y507" i="6"/>
  <c r="X507" i="6"/>
  <c r="W507" i="6"/>
  <c r="T507" i="6"/>
  <c r="U507" i="6"/>
  <c r="R507" i="6"/>
  <c r="S507" i="6" s="1"/>
  <c r="AC506" i="6"/>
  <c r="AD506" i="6" s="1"/>
  <c r="AB506" i="6"/>
  <c r="AA506" i="6"/>
  <c r="Z506" i="6"/>
  <c r="Y506" i="6"/>
  <c r="X506" i="6"/>
  <c r="W506" i="6"/>
  <c r="T506" i="6"/>
  <c r="U506" i="6" s="1"/>
  <c r="R506" i="6"/>
  <c r="S506" i="6" s="1"/>
  <c r="AC505" i="6"/>
  <c r="AD505" i="6"/>
  <c r="AB505" i="6"/>
  <c r="AA505" i="6"/>
  <c r="Z505" i="6"/>
  <c r="Y505" i="6"/>
  <c r="X505" i="6"/>
  <c r="W505" i="6"/>
  <c r="T505" i="6"/>
  <c r="R505" i="6"/>
  <c r="S505" i="6" s="1"/>
  <c r="AC504" i="6"/>
  <c r="AD504" i="6"/>
  <c r="AB504" i="6"/>
  <c r="AA504" i="6"/>
  <c r="Z504" i="6"/>
  <c r="Y504" i="6"/>
  <c r="X504" i="6"/>
  <c r="W504" i="6"/>
  <c r="T504" i="6"/>
  <c r="U504" i="6"/>
  <c r="R504" i="6"/>
  <c r="S504" i="6" s="1"/>
  <c r="AC503" i="6"/>
  <c r="AD503" i="6"/>
  <c r="AB503" i="6"/>
  <c r="AA503" i="6"/>
  <c r="Z503" i="6"/>
  <c r="Y503" i="6"/>
  <c r="X503" i="6"/>
  <c r="W503" i="6"/>
  <c r="T503" i="6"/>
  <c r="U503" i="6"/>
  <c r="R503" i="6"/>
  <c r="S503" i="6" s="1"/>
  <c r="AC502" i="6"/>
  <c r="AD502" i="6"/>
  <c r="AB502" i="6"/>
  <c r="AA502" i="6"/>
  <c r="Z502" i="6"/>
  <c r="Y502" i="6"/>
  <c r="X502" i="6"/>
  <c r="W502" i="6"/>
  <c r="T502" i="6"/>
  <c r="U502" i="6"/>
  <c r="R502" i="6"/>
  <c r="S502" i="6" s="1"/>
  <c r="AC501" i="6"/>
  <c r="AD501" i="6"/>
  <c r="AB501" i="6"/>
  <c r="AA501" i="6"/>
  <c r="Z501" i="6"/>
  <c r="Y501" i="6"/>
  <c r="X501" i="6"/>
  <c r="W501" i="6"/>
  <c r="T501" i="6"/>
  <c r="R501" i="6"/>
  <c r="S501" i="6"/>
  <c r="AC500" i="6"/>
  <c r="AD500" i="6" s="1"/>
  <c r="AB500" i="6"/>
  <c r="AA500" i="6"/>
  <c r="Z500" i="6"/>
  <c r="Y500" i="6"/>
  <c r="X500" i="6"/>
  <c r="W500" i="6"/>
  <c r="T500" i="6"/>
  <c r="U500" i="6" s="1"/>
  <c r="R500" i="6"/>
  <c r="S500" i="6"/>
  <c r="AC499" i="6"/>
  <c r="AD499" i="6" s="1"/>
  <c r="AB499" i="6"/>
  <c r="AA499" i="6"/>
  <c r="Z499" i="6"/>
  <c r="Y499" i="6"/>
  <c r="X499" i="6"/>
  <c r="W499" i="6"/>
  <c r="T499" i="6"/>
  <c r="U499" i="6" s="1"/>
  <c r="R499" i="6"/>
  <c r="S499" i="6"/>
  <c r="AC498" i="6"/>
  <c r="AD498" i="6" s="1"/>
  <c r="AB498" i="6"/>
  <c r="AA498" i="6"/>
  <c r="Z498" i="6"/>
  <c r="Y498" i="6"/>
  <c r="X498" i="6"/>
  <c r="W498" i="6"/>
  <c r="T498" i="6"/>
  <c r="U498" i="6" s="1"/>
  <c r="R498" i="6"/>
  <c r="S498" i="6"/>
  <c r="AC497" i="6"/>
  <c r="AD497" i="6" s="1"/>
  <c r="AB497" i="6"/>
  <c r="AA497" i="6"/>
  <c r="Z497" i="6"/>
  <c r="Y497" i="6"/>
  <c r="X497" i="6"/>
  <c r="W497" i="6"/>
  <c r="T497" i="6"/>
  <c r="R497" i="6"/>
  <c r="S497" i="6"/>
  <c r="AC496" i="6"/>
  <c r="AD496" i="6"/>
  <c r="AB496" i="6"/>
  <c r="AA496" i="6"/>
  <c r="Z496" i="6"/>
  <c r="Y496" i="6"/>
  <c r="X496" i="6"/>
  <c r="W496" i="6"/>
  <c r="T496" i="6"/>
  <c r="U496" i="6"/>
  <c r="R496" i="6"/>
  <c r="S496" i="6"/>
  <c r="AC495" i="6"/>
  <c r="AD495" i="6"/>
  <c r="AB495" i="6"/>
  <c r="AA495" i="6"/>
  <c r="Z495" i="6"/>
  <c r="Y495" i="6"/>
  <c r="X495" i="6"/>
  <c r="W495" i="6"/>
  <c r="T495" i="6"/>
  <c r="U495" i="6"/>
  <c r="R495" i="6"/>
  <c r="S495" i="6"/>
  <c r="AC494" i="6"/>
  <c r="AD494" i="6"/>
  <c r="AB494" i="6"/>
  <c r="AA494" i="6"/>
  <c r="Z494" i="6"/>
  <c r="Y494" i="6"/>
  <c r="X494" i="6"/>
  <c r="W494" i="6"/>
  <c r="T494" i="6"/>
  <c r="U494" i="6"/>
  <c r="R494" i="6"/>
  <c r="S494" i="6"/>
  <c r="AC493" i="6"/>
  <c r="AD493" i="6"/>
  <c r="AB493" i="6"/>
  <c r="AA493" i="6"/>
  <c r="Z493" i="6"/>
  <c r="Y493" i="6"/>
  <c r="X493" i="6"/>
  <c r="W493" i="6"/>
  <c r="T493" i="6"/>
  <c r="R493" i="6"/>
  <c r="S493" i="6" s="1"/>
  <c r="AC492" i="6"/>
  <c r="AD492" i="6"/>
  <c r="AB492" i="6"/>
  <c r="AA492" i="6"/>
  <c r="Z492" i="6"/>
  <c r="Y492" i="6"/>
  <c r="X492" i="6"/>
  <c r="W492" i="6"/>
  <c r="T492" i="6"/>
  <c r="U492" i="6"/>
  <c r="R492" i="6"/>
  <c r="S492" i="6" s="1"/>
  <c r="AC491" i="6"/>
  <c r="AD491" i="6" s="1"/>
  <c r="AB491" i="6"/>
  <c r="AA491" i="6"/>
  <c r="Z491" i="6"/>
  <c r="Y491" i="6"/>
  <c r="X491" i="6"/>
  <c r="W491" i="6"/>
  <c r="T491" i="6"/>
  <c r="U491" i="6" s="1"/>
  <c r="R491" i="6"/>
  <c r="S491" i="6" s="1"/>
  <c r="AC490" i="6"/>
  <c r="AD490" i="6"/>
  <c r="AB490" i="6"/>
  <c r="AA490" i="6"/>
  <c r="Z490" i="6"/>
  <c r="Y490" i="6"/>
  <c r="X490" i="6"/>
  <c r="W490" i="6"/>
  <c r="T490" i="6"/>
  <c r="U490" i="6"/>
  <c r="R490" i="6"/>
  <c r="S490" i="6" s="1"/>
  <c r="AC489" i="6"/>
  <c r="AD489" i="6" s="1"/>
  <c r="AB489" i="6"/>
  <c r="AA489" i="6"/>
  <c r="Z489" i="6"/>
  <c r="Y489" i="6"/>
  <c r="X489" i="6"/>
  <c r="W489" i="6"/>
  <c r="T489" i="6"/>
  <c r="R489" i="6"/>
  <c r="S489" i="6"/>
  <c r="AC488" i="6"/>
  <c r="AD488" i="6"/>
  <c r="AB488" i="6"/>
  <c r="AA488" i="6"/>
  <c r="Z488" i="6"/>
  <c r="Y488" i="6"/>
  <c r="X488" i="6"/>
  <c r="W488" i="6"/>
  <c r="T488" i="6"/>
  <c r="U488" i="6"/>
  <c r="R488" i="6"/>
  <c r="S488" i="6"/>
  <c r="AC487" i="6"/>
  <c r="AD487" i="6"/>
  <c r="AB487" i="6"/>
  <c r="AA487" i="6"/>
  <c r="Z487" i="6"/>
  <c r="Y487" i="6"/>
  <c r="X487" i="6"/>
  <c r="W487" i="6"/>
  <c r="T487" i="6"/>
  <c r="U487" i="6"/>
  <c r="R487" i="6"/>
  <c r="S487" i="6"/>
  <c r="AC486" i="6"/>
  <c r="AD486" i="6"/>
  <c r="AB486" i="6"/>
  <c r="AA486" i="6"/>
  <c r="Z486" i="6"/>
  <c r="Y486" i="6"/>
  <c r="X486" i="6"/>
  <c r="W486" i="6"/>
  <c r="T486" i="6"/>
  <c r="U486" i="6"/>
  <c r="R486" i="6"/>
  <c r="S486" i="6"/>
  <c r="AC485" i="6"/>
  <c r="AD485" i="6"/>
  <c r="AB485" i="6"/>
  <c r="AA485" i="6"/>
  <c r="Z485" i="6"/>
  <c r="Y485" i="6"/>
  <c r="X485" i="6"/>
  <c r="W485" i="6"/>
  <c r="T485" i="6"/>
  <c r="R485" i="6"/>
  <c r="S485" i="6" s="1"/>
  <c r="AC484" i="6"/>
  <c r="AD484" i="6" s="1"/>
  <c r="AB484" i="6"/>
  <c r="AA484" i="6"/>
  <c r="Z484" i="6"/>
  <c r="Y484" i="6"/>
  <c r="X484" i="6"/>
  <c r="W484" i="6"/>
  <c r="T484" i="6"/>
  <c r="U484" i="6" s="1"/>
  <c r="R484" i="6"/>
  <c r="S484" i="6" s="1"/>
  <c r="AC483" i="6"/>
  <c r="AD483" i="6" s="1"/>
  <c r="AB483" i="6"/>
  <c r="AA483" i="6"/>
  <c r="Z483" i="6"/>
  <c r="Y483" i="6"/>
  <c r="X483" i="6"/>
  <c r="W483" i="6"/>
  <c r="T483" i="6"/>
  <c r="U483" i="6" s="1"/>
  <c r="R483" i="6"/>
  <c r="S483" i="6" s="1"/>
  <c r="AC482" i="6"/>
  <c r="AD482" i="6" s="1"/>
  <c r="AB482" i="6"/>
  <c r="AA482" i="6"/>
  <c r="Z482" i="6"/>
  <c r="Y482" i="6"/>
  <c r="X482" i="6"/>
  <c r="W482" i="6"/>
  <c r="T482" i="6"/>
  <c r="U482" i="6" s="1"/>
  <c r="R482" i="6"/>
  <c r="S482" i="6" s="1"/>
  <c r="AC481" i="6"/>
  <c r="AD481" i="6" s="1"/>
  <c r="AA481" i="6"/>
  <c r="Z481" i="6"/>
  <c r="Y481" i="6"/>
  <c r="X481" i="6"/>
  <c r="W481" i="6"/>
  <c r="T481" i="6"/>
  <c r="R481" i="6"/>
  <c r="S481" i="6"/>
  <c r="AC480" i="6"/>
  <c r="AD480" i="6" s="1"/>
  <c r="AA480" i="6"/>
  <c r="Z480" i="6"/>
  <c r="Y480" i="6"/>
  <c r="X480" i="6"/>
  <c r="W480" i="6"/>
  <c r="T480" i="6"/>
  <c r="U480" i="6"/>
  <c r="R480" i="6"/>
  <c r="S480" i="6"/>
  <c r="AC479" i="6"/>
  <c r="AD479" i="6"/>
  <c r="AA479" i="6"/>
  <c r="Z479" i="6"/>
  <c r="Y479" i="6"/>
  <c r="X479" i="6"/>
  <c r="W479" i="6"/>
  <c r="T479" i="6"/>
  <c r="R479" i="6"/>
  <c r="S479" i="6"/>
  <c r="AC478" i="6"/>
  <c r="AD478" i="6" s="1"/>
  <c r="AA478" i="6"/>
  <c r="Z478" i="6"/>
  <c r="Y478" i="6"/>
  <c r="X478" i="6"/>
  <c r="W478" i="6"/>
  <c r="T478" i="6"/>
  <c r="U478" i="6"/>
  <c r="R478" i="6"/>
  <c r="S478" i="6"/>
  <c r="AC477" i="6"/>
  <c r="AD477" i="6"/>
  <c r="AA477" i="6"/>
  <c r="Z477" i="6"/>
  <c r="Y477" i="6"/>
  <c r="X477" i="6"/>
  <c r="W477" i="6"/>
  <c r="T477" i="6"/>
  <c r="R477" i="6"/>
  <c r="S477" i="6" s="1"/>
  <c r="AC476" i="6"/>
  <c r="AD476" i="6" s="1"/>
  <c r="AA476" i="6"/>
  <c r="Z476" i="6"/>
  <c r="Y476" i="6"/>
  <c r="X476" i="6"/>
  <c r="W476" i="6"/>
  <c r="T476" i="6"/>
  <c r="U476" i="6" s="1"/>
  <c r="R476" i="6"/>
  <c r="S476" i="6" s="1"/>
  <c r="AC475" i="6"/>
  <c r="AD475" i="6"/>
  <c r="AA475" i="6"/>
  <c r="Z475" i="6"/>
  <c r="Y475" i="6"/>
  <c r="X475" i="6"/>
  <c r="W475" i="6"/>
  <c r="T475" i="6"/>
  <c r="U475" i="6"/>
  <c r="R475" i="6"/>
  <c r="S475" i="6" s="1"/>
  <c r="AC474" i="6"/>
  <c r="AD474" i="6" s="1"/>
  <c r="AB474" i="6"/>
  <c r="AA474" i="6"/>
  <c r="Z474" i="6"/>
  <c r="Y474" i="6"/>
  <c r="X474" i="6"/>
  <c r="W474" i="6"/>
  <c r="T474" i="6"/>
  <c r="U474" i="6" s="1"/>
  <c r="R474" i="6"/>
  <c r="S474" i="6" s="1"/>
  <c r="AC473" i="6"/>
  <c r="AD473" i="6"/>
  <c r="AA473" i="6"/>
  <c r="Z473" i="6"/>
  <c r="Y473" i="6"/>
  <c r="X473" i="6"/>
  <c r="W473" i="6"/>
  <c r="T473" i="6"/>
  <c r="R473" i="6"/>
  <c r="S473" i="6" s="1"/>
  <c r="AC472" i="6"/>
  <c r="AD472" i="6"/>
  <c r="AA472" i="6"/>
  <c r="Z472" i="6"/>
  <c r="Y472" i="6"/>
  <c r="X472" i="6"/>
  <c r="W472" i="6"/>
  <c r="T472" i="6"/>
  <c r="U472" i="6"/>
  <c r="R472" i="6"/>
  <c r="S472" i="6" s="1"/>
  <c r="AC471" i="6"/>
  <c r="AD471" i="6"/>
  <c r="AA471" i="6"/>
  <c r="Z471" i="6"/>
  <c r="Y471" i="6"/>
  <c r="X471" i="6"/>
  <c r="W471" i="6"/>
  <c r="T471" i="6"/>
  <c r="U471" i="6"/>
  <c r="R471" i="6"/>
  <c r="S471" i="6" s="1"/>
  <c r="AC470" i="6"/>
  <c r="AD470" i="6"/>
  <c r="AB470" i="6"/>
  <c r="AA470" i="6"/>
  <c r="Z470" i="6"/>
  <c r="Y470" i="6"/>
  <c r="X470" i="6"/>
  <c r="W470" i="6"/>
  <c r="T470" i="6"/>
  <c r="U470" i="6"/>
  <c r="R470" i="6"/>
  <c r="S470" i="6" s="1"/>
  <c r="AC469" i="6"/>
  <c r="AD469" i="6"/>
  <c r="AA469" i="6"/>
  <c r="Z469" i="6"/>
  <c r="Y469" i="6"/>
  <c r="X469" i="6"/>
  <c r="W469" i="6"/>
  <c r="T469" i="6"/>
  <c r="R469" i="6"/>
  <c r="S469" i="6"/>
  <c r="AC468" i="6"/>
  <c r="AD468" i="6" s="1"/>
  <c r="AB468" i="6"/>
  <c r="AA468" i="6"/>
  <c r="Z468" i="6"/>
  <c r="Y468" i="6"/>
  <c r="X468" i="6"/>
  <c r="W468" i="6"/>
  <c r="T468" i="6"/>
  <c r="U468" i="6" s="1"/>
  <c r="R468" i="6"/>
  <c r="S468" i="6"/>
  <c r="AC467" i="6"/>
  <c r="AD467" i="6" s="1"/>
  <c r="AA467" i="6"/>
  <c r="Z467" i="6"/>
  <c r="Y467" i="6"/>
  <c r="X467" i="6"/>
  <c r="W467" i="6"/>
  <c r="T467" i="6"/>
  <c r="U467" i="6" s="1"/>
  <c r="R467" i="6"/>
  <c r="S467" i="6"/>
  <c r="AC466" i="6"/>
  <c r="AD466" i="6" s="1"/>
  <c r="AB466" i="6"/>
  <c r="AA466" i="6"/>
  <c r="Z466" i="6"/>
  <c r="Y466" i="6"/>
  <c r="X466" i="6"/>
  <c r="W466" i="6"/>
  <c r="T466" i="6"/>
  <c r="U466" i="6" s="1"/>
  <c r="R466" i="6"/>
  <c r="S466" i="6"/>
  <c r="AC465" i="6"/>
  <c r="AD465" i="6" s="1"/>
  <c r="AA465" i="6"/>
  <c r="Z465" i="6"/>
  <c r="Y465" i="6"/>
  <c r="X465" i="6"/>
  <c r="W465" i="6"/>
  <c r="T465" i="6"/>
  <c r="R465" i="6"/>
  <c r="S465" i="6"/>
  <c r="AC464" i="6"/>
  <c r="AD464" i="6"/>
  <c r="AA464" i="6"/>
  <c r="Z464" i="6"/>
  <c r="Y464" i="6"/>
  <c r="X464" i="6"/>
  <c r="W464" i="6"/>
  <c r="T464" i="6"/>
  <c r="U464" i="6" s="1"/>
  <c r="R464" i="6"/>
  <c r="S464" i="6"/>
  <c r="AC463" i="6"/>
  <c r="AD463" i="6" s="1"/>
  <c r="AA463" i="6"/>
  <c r="Z463" i="6"/>
  <c r="Y463" i="6"/>
  <c r="X463" i="6"/>
  <c r="W463" i="6"/>
  <c r="T463" i="6"/>
  <c r="U463" i="6"/>
  <c r="R463" i="6"/>
  <c r="S463" i="6"/>
  <c r="D46" i="5" s="1"/>
  <c r="AC462" i="6"/>
  <c r="AD462" i="6"/>
  <c r="AA462" i="6"/>
  <c r="Z462" i="6"/>
  <c r="Y462" i="6"/>
  <c r="X462" i="6"/>
  <c r="W462" i="6"/>
  <c r="T462" i="6"/>
  <c r="R462" i="6"/>
  <c r="S462" i="6"/>
  <c r="AC461" i="6"/>
  <c r="AD461" i="6" s="1"/>
  <c r="AA461" i="6"/>
  <c r="Z461" i="6"/>
  <c r="Y461" i="6"/>
  <c r="X461" i="6"/>
  <c r="W461" i="6"/>
  <c r="T461" i="6"/>
  <c r="R461" i="6"/>
  <c r="S461" i="6" s="1"/>
  <c r="AC460" i="6"/>
  <c r="AD460" i="6"/>
  <c r="AA460" i="6"/>
  <c r="Z460" i="6"/>
  <c r="Y460" i="6"/>
  <c r="X460" i="6"/>
  <c r="W460" i="6"/>
  <c r="T460" i="6"/>
  <c r="U460" i="6"/>
  <c r="R460" i="6"/>
  <c r="S460" i="6" s="1"/>
  <c r="AC459" i="6"/>
  <c r="AD459" i="6" s="1"/>
  <c r="AA459" i="6"/>
  <c r="Z459" i="6"/>
  <c r="Y459" i="6"/>
  <c r="X459" i="6"/>
  <c r="W459" i="6"/>
  <c r="T459" i="6"/>
  <c r="U459" i="6" s="1"/>
  <c r="R459" i="6"/>
  <c r="S459" i="6" s="1"/>
  <c r="AC458" i="6"/>
  <c r="AD458" i="6"/>
  <c r="AB458" i="6"/>
  <c r="AA458" i="6"/>
  <c r="Z458" i="6"/>
  <c r="Y458" i="6"/>
  <c r="X458" i="6"/>
  <c r="W458" i="6"/>
  <c r="T458" i="6"/>
  <c r="U458" i="6"/>
  <c r="R458" i="6"/>
  <c r="S458" i="6" s="1"/>
  <c r="AC457" i="6"/>
  <c r="AD457" i="6" s="1"/>
  <c r="AA457" i="6"/>
  <c r="Z457" i="6"/>
  <c r="Y457" i="6"/>
  <c r="X457" i="6"/>
  <c r="W457" i="6"/>
  <c r="T457" i="6"/>
  <c r="U457" i="6" s="1"/>
  <c r="R457" i="6"/>
  <c r="S457" i="6"/>
  <c r="AC456" i="6"/>
  <c r="AD456" i="6"/>
  <c r="AA456" i="6"/>
  <c r="Z456" i="6"/>
  <c r="Y456" i="6"/>
  <c r="X456" i="6"/>
  <c r="W456" i="6"/>
  <c r="T456" i="6"/>
  <c r="U456" i="6"/>
  <c r="R456" i="6"/>
  <c r="S456" i="6"/>
  <c r="AC455" i="6"/>
  <c r="AD455" i="6"/>
  <c r="AA455" i="6"/>
  <c r="Z455" i="6"/>
  <c r="Y455" i="6"/>
  <c r="X455" i="6"/>
  <c r="W455" i="6"/>
  <c r="T455" i="6"/>
  <c r="U455" i="6"/>
  <c r="R455" i="6"/>
  <c r="S455" i="6"/>
  <c r="AC454" i="6"/>
  <c r="AD454" i="6"/>
  <c r="AA454" i="6"/>
  <c r="Z454" i="6"/>
  <c r="Y454" i="6"/>
  <c r="X454" i="6"/>
  <c r="W454" i="6"/>
  <c r="T454" i="6"/>
  <c r="U454" i="6"/>
  <c r="R454" i="6"/>
  <c r="S454" i="6"/>
  <c r="AC453" i="6"/>
  <c r="AD453" i="6"/>
  <c r="AA453" i="6"/>
  <c r="Z453" i="6"/>
  <c r="Y453" i="6"/>
  <c r="X453" i="6"/>
  <c r="W453" i="6"/>
  <c r="T453" i="6"/>
  <c r="R453" i="6"/>
  <c r="S453" i="6" s="1"/>
  <c r="AC452" i="6"/>
  <c r="AD452" i="6" s="1"/>
  <c r="AA452" i="6"/>
  <c r="Z452" i="6"/>
  <c r="Y452" i="6"/>
  <c r="X452" i="6"/>
  <c r="W452" i="6"/>
  <c r="T452" i="6"/>
  <c r="U452" i="6" s="1"/>
  <c r="R452" i="6"/>
  <c r="S452" i="6" s="1"/>
  <c r="AC451" i="6"/>
  <c r="AD451" i="6" s="1"/>
  <c r="AA451" i="6"/>
  <c r="Z451" i="6"/>
  <c r="Y451" i="6"/>
  <c r="X451" i="6"/>
  <c r="W451" i="6"/>
  <c r="T451" i="6"/>
  <c r="U451" i="6" s="1"/>
  <c r="R451" i="6"/>
  <c r="S451" i="6" s="1"/>
  <c r="AC450" i="6"/>
  <c r="AD450" i="6" s="1"/>
  <c r="AB450" i="6"/>
  <c r="AA450" i="6"/>
  <c r="Z450" i="6"/>
  <c r="Y450" i="6"/>
  <c r="X450" i="6"/>
  <c r="W450" i="6"/>
  <c r="T450" i="6"/>
  <c r="U450" i="6" s="1"/>
  <c r="R450" i="6"/>
  <c r="S450" i="6" s="1"/>
  <c r="AC449" i="6"/>
  <c r="AD449" i="6" s="1"/>
  <c r="AB449" i="6"/>
  <c r="AA449" i="6"/>
  <c r="Z449" i="6"/>
  <c r="Y449" i="6"/>
  <c r="X449" i="6"/>
  <c r="W449" i="6"/>
  <c r="T449" i="6"/>
  <c r="R449" i="6"/>
  <c r="S449" i="6"/>
  <c r="AC448" i="6"/>
  <c r="AD448" i="6" s="1"/>
  <c r="AB448" i="6"/>
  <c r="AA448" i="6"/>
  <c r="Z448" i="6"/>
  <c r="Y448" i="6"/>
  <c r="X448" i="6"/>
  <c r="W448" i="6"/>
  <c r="T448" i="6"/>
  <c r="U448" i="6" s="1"/>
  <c r="R448" i="6"/>
  <c r="S448" i="6"/>
  <c r="AC447" i="6"/>
  <c r="AD447" i="6" s="1"/>
  <c r="AB447" i="6"/>
  <c r="AA447" i="6"/>
  <c r="Z447" i="6"/>
  <c r="Y447" i="6"/>
  <c r="X447" i="6"/>
  <c r="W447" i="6"/>
  <c r="T447" i="6"/>
  <c r="R447" i="6"/>
  <c r="S447" i="6"/>
  <c r="AC446" i="6"/>
  <c r="AD446" i="6" s="1"/>
  <c r="AB446" i="6"/>
  <c r="AA446" i="6"/>
  <c r="Z446" i="6"/>
  <c r="Y446" i="6"/>
  <c r="X446" i="6"/>
  <c r="W446" i="6"/>
  <c r="T446" i="6"/>
  <c r="U446" i="6" s="1"/>
  <c r="R446" i="6"/>
  <c r="S446" i="6"/>
  <c r="AC445" i="6"/>
  <c r="AD445" i="6" s="1"/>
  <c r="AB445" i="6"/>
  <c r="AA445" i="6"/>
  <c r="Z445" i="6"/>
  <c r="Y445" i="6"/>
  <c r="X445" i="6"/>
  <c r="W445" i="6"/>
  <c r="T445" i="6"/>
  <c r="R445" i="6"/>
  <c r="S445" i="6" s="1"/>
  <c r="AC444" i="6"/>
  <c r="AD444" i="6" s="1"/>
  <c r="AB444" i="6"/>
  <c r="AA444" i="6"/>
  <c r="Z444" i="6"/>
  <c r="Y444" i="6"/>
  <c r="X444" i="6"/>
  <c r="W444" i="6"/>
  <c r="T444" i="6"/>
  <c r="U444" i="6" s="1"/>
  <c r="R444" i="6"/>
  <c r="S444" i="6" s="1"/>
  <c r="AC443" i="6"/>
  <c r="AD443" i="6"/>
  <c r="AB443" i="6"/>
  <c r="AA443" i="6"/>
  <c r="Z443" i="6"/>
  <c r="Y443" i="6"/>
  <c r="X443" i="6"/>
  <c r="W443" i="6"/>
  <c r="T443" i="6"/>
  <c r="U443" i="6"/>
  <c r="R443" i="6"/>
  <c r="S443" i="6" s="1"/>
  <c r="AC442" i="6"/>
  <c r="AD442" i="6" s="1"/>
  <c r="AB442" i="6"/>
  <c r="AA442" i="6"/>
  <c r="Z442" i="6"/>
  <c r="Y442" i="6"/>
  <c r="X442" i="6"/>
  <c r="W442" i="6"/>
  <c r="T442" i="6"/>
  <c r="U442" i="6" s="1"/>
  <c r="R442" i="6"/>
  <c r="S442" i="6" s="1"/>
  <c r="AC441" i="6"/>
  <c r="AD441" i="6"/>
  <c r="AB441" i="6"/>
  <c r="AA441" i="6"/>
  <c r="Z441" i="6"/>
  <c r="Y441" i="6"/>
  <c r="X441" i="6"/>
  <c r="W441" i="6"/>
  <c r="T441" i="6"/>
  <c r="R441" i="6"/>
  <c r="S441" i="6" s="1"/>
  <c r="AC440" i="6"/>
  <c r="AD440" i="6"/>
  <c r="AB440" i="6"/>
  <c r="AA440" i="6"/>
  <c r="Z440" i="6"/>
  <c r="Y440" i="6"/>
  <c r="X440" i="6"/>
  <c r="W440" i="6"/>
  <c r="T440" i="6"/>
  <c r="U440" i="6"/>
  <c r="R440" i="6"/>
  <c r="S440" i="6" s="1"/>
  <c r="AC439" i="6"/>
  <c r="AD439" i="6"/>
  <c r="AB439" i="6"/>
  <c r="AA439" i="6"/>
  <c r="Z439" i="6"/>
  <c r="Y439" i="6"/>
  <c r="X439" i="6"/>
  <c r="W439" i="6"/>
  <c r="T439" i="6"/>
  <c r="U439" i="6"/>
  <c r="R439" i="6"/>
  <c r="S439" i="6" s="1"/>
  <c r="AC438" i="6"/>
  <c r="AD438" i="6"/>
  <c r="AB438" i="6"/>
  <c r="AA438" i="6"/>
  <c r="Z438" i="6"/>
  <c r="Y438" i="6"/>
  <c r="X438" i="6"/>
  <c r="W438" i="6"/>
  <c r="T438" i="6"/>
  <c r="U438" i="6"/>
  <c r="R438" i="6"/>
  <c r="S438" i="6" s="1"/>
  <c r="AC437" i="6"/>
  <c r="AD437" i="6"/>
  <c r="AB437" i="6"/>
  <c r="AA437" i="6"/>
  <c r="Z437" i="6"/>
  <c r="Y437" i="6"/>
  <c r="X437" i="6"/>
  <c r="W437" i="6"/>
  <c r="T437" i="6"/>
  <c r="R437" i="6"/>
  <c r="S437" i="6"/>
  <c r="AC436" i="6"/>
  <c r="AD436" i="6" s="1"/>
  <c r="AB436" i="6"/>
  <c r="AA436" i="6"/>
  <c r="Z436" i="6"/>
  <c r="Y436" i="6"/>
  <c r="X436" i="6"/>
  <c r="W436" i="6"/>
  <c r="T436" i="6"/>
  <c r="R436" i="6"/>
  <c r="S436" i="6"/>
  <c r="AC435" i="6"/>
  <c r="AD435" i="6" s="1"/>
  <c r="AB435" i="6"/>
  <c r="AA435" i="6"/>
  <c r="Z435" i="6"/>
  <c r="Y435" i="6"/>
  <c r="X435" i="6"/>
  <c r="W435" i="6"/>
  <c r="T435" i="6"/>
  <c r="U435" i="6" s="1"/>
  <c r="R435" i="6"/>
  <c r="S435" i="6"/>
  <c r="AC434" i="6"/>
  <c r="AD434" i="6" s="1"/>
  <c r="AB434" i="6"/>
  <c r="AA434" i="6"/>
  <c r="Z434" i="6"/>
  <c r="Y434" i="6"/>
  <c r="X434" i="6"/>
  <c r="W434" i="6"/>
  <c r="T434" i="6"/>
  <c r="U434" i="6" s="1"/>
  <c r="R434" i="6"/>
  <c r="S434" i="6"/>
  <c r="AC433" i="6"/>
  <c r="AD433" i="6" s="1"/>
  <c r="AB433" i="6"/>
  <c r="AA433" i="6"/>
  <c r="Z433" i="6"/>
  <c r="Y433" i="6"/>
  <c r="X433" i="6"/>
  <c r="W433" i="6"/>
  <c r="T433" i="6"/>
  <c r="R433" i="6"/>
  <c r="S433" i="6"/>
  <c r="AC432" i="6"/>
  <c r="AD432" i="6"/>
  <c r="AB432" i="6"/>
  <c r="AA432" i="6"/>
  <c r="Z432" i="6"/>
  <c r="Y432" i="6"/>
  <c r="X432" i="6"/>
  <c r="W432" i="6"/>
  <c r="T432" i="6"/>
  <c r="U432" i="6"/>
  <c r="R432" i="6"/>
  <c r="S432" i="6"/>
  <c r="AC431" i="6"/>
  <c r="AD431" i="6"/>
  <c r="AB431" i="6"/>
  <c r="AA431" i="6"/>
  <c r="Z431" i="6"/>
  <c r="Y431" i="6"/>
  <c r="X431" i="6"/>
  <c r="W431" i="6"/>
  <c r="T431" i="6"/>
  <c r="U431" i="6"/>
  <c r="R431" i="6"/>
  <c r="S431" i="6"/>
  <c r="AC430" i="6"/>
  <c r="AD430" i="6"/>
  <c r="AB430" i="6"/>
  <c r="AA430" i="6"/>
  <c r="Z430" i="6"/>
  <c r="Y430" i="6"/>
  <c r="X430" i="6"/>
  <c r="W430" i="6"/>
  <c r="T430" i="6"/>
  <c r="U430" i="6"/>
  <c r="R430" i="6"/>
  <c r="S430" i="6"/>
  <c r="AC429" i="6"/>
  <c r="AD429" i="6"/>
  <c r="AB429" i="6"/>
  <c r="AA429" i="6"/>
  <c r="Z429" i="6"/>
  <c r="Y429" i="6"/>
  <c r="X429" i="6"/>
  <c r="W429" i="6"/>
  <c r="T429" i="6"/>
  <c r="R429" i="6"/>
  <c r="S429" i="6" s="1"/>
  <c r="AC428" i="6"/>
  <c r="AD428" i="6"/>
  <c r="AB428" i="6"/>
  <c r="AA428" i="6"/>
  <c r="Z428" i="6"/>
  <c r="Y428" i="6"/>
  <c r="X428" i="6"/>
  <c r="W428" i="6"/>
  <c r="T428" i="6"/>
  <c r="U428" i="6"/>
  <c r="R428" i="6"/>
  <c r="S428" i="6" s="1"/>
  <c r="AC427" i="6"/>
  <c r="AD427" i="6" s="1"/>
  <c r="AB427" i="6"/>
  <c r="AA427" i="6"/>
  <c r="Z427" i="6"/>
  <c r="Y427" i="6"/>
  <c r="X427" i="6"/>
  <c r="W427" i="6"/>
  <c r="T427" i="6"/>
  <c r="U427" i="6" s="1"/>
  <c r="R427" i="6"/>
  <c r="S427" i="6" s="1"/>
  <c r="AC426" i="6"/>
  <c r="AD426" i="6"/>
  <c r="AB426" i="6"/>
  <c r="AA426" i="6"/>
  <c r="Z426" i="6"/>
  <c r="Y426" i="6"/>
  <c r="X426" i="6"/>
  <c r="W426" i="6"/>
  <c r="T426" i="6"/>
  <c r="U426" i="6"/>
  <c r="R426" i="6"/>
  <c r="S426" i="6" s="1"/>
  <c r="AC425" i="6"/>
  <c r="AD425" i="6" s="1"/>
  <c r="AB425" i="6"/>
  <c r="AA425" i="6"/>
  <c r="Z425" i="6"/>
  <c r="Y425" i="6"/>
  <c r="X425" i="6"/>
  <c r="W425" i="6"/>
  <c r="T425" i="6"/>
  <c r="R425" i="6"/>
  <c r="S425" i="6"/>
  <c r="AC424" i="6"/>
  <c r="AD424" i="6"/>
  <c r="AB424" i="6"/>
  <c r="AA424" i="6"/>
  <c r="Z424" i="6"/>
  <c r="Y424" i="6"/>
  <c r="X424" i="6"/>
  <c r="W424" i="6"/>
  <c r="T424" i="6"/>
  <c r="U424" i="6"/>
  <c r="R424" i="6"/>
  <c r="S424" i="6"/>
  <c r="AC423" i="6"/>
  <c r="AD423" i="6"/>
  <c r="AB423" i="6"/>
  <c r="AA423" i="6"/>
  <c r="Z423" i="6"/>
  <c r="Y423" i="6"/>
  <c r="X423" i="6"/>
  <c r="W423" i="6"/>
  <c r="T423" i="6"/>
  <c r="U423" i="6"/>
  <c r="R423" i="6"/>
  <c r="S423" i="6"/>
  <c r="AC422" i="6"/>
  <c r="AD422" i="6"/>
  <c r="AB422" i="6"/>
  <c r="AA422" i="6"/>
  <c r="Z422" i="6"/>
  <c r="Y422" i="6"/>
  <c r="X422" i="6"/>
  <c r="W422" i="6"/>
  <c r="T422" i="6"/>
  <c r="U422" i="6"/>
  <c r="R422" i="6"/>
  <c r="S422" i="6"/>
  <c r="AC421" i="6"/>
  <c r="AD421" i="6"/>
  <c r="AB421" i="6"/>
  <c r="AA421" i="6"/>
  <c r="Z421" i="6"/>
  <c r="Y421" i="6"/>
  <c r="X421" i="6"/>
  <c r="W421" i="6"/>
  <c r="T421" i="6"/>
  <c r="R421" i="6"/>
  <c r="S421" i="6" s="1"/>
  <c r="AC420" i="6"/>
  <c r="AD420" i="6" s="1"/>
  <c r="AB420" i="6"/>
  <c r="AA420" i="6"/>
  <c r="Z420" i="6"/>
  <c r="Y420" i="6"/>
  <c r="X420" i="6"/>
  <c r="W420" i="6"/>
  <c r="T420" i="6"/>
  <c r="U420" i="6" s="1"/>
  <c r="R420" i="6"/>
  <c r="S420" i="6" s="1"/>
  <c r="AC419" i="6"/>
  <c r="AD419" i="6" s="1"/>
  <c r="AB419" i="6"/>
  <c r="AA419" i="6"/>
  <c r="Z419" i="6"/>
  <c r="Y419" i="6"/>
  <c r="X419" i="6"/>
  <c r="W419" i="6"/>
  <c r="T419" i="6"/>
  <c r="U419" i="6" s="1"/>
  <c r="R419" i="6"/>
  <c r="S419" i="6" s="1"/>
  <c r="AC418" i="6"/>
  <c r="AD418" i="6" s="1"/>
  <c r="AB418" i="6"/>
  <c r="AA418" i="6"/>
  <c r="Z418" i="6"/>
  <c r="Y418" i="6"/>
  <c r="X418" i="6"/>
  <c r="W418" i="6"/>
  <c r="T418" i="6"/>
  <c r="U418" i="6" s="1"/>
  <c r="R418" i="6"/>
  <c r="S418" i="6" s="1"/>
  <c r="AC417" i="6"/>
  <c r="AD417" i="6" s="1"/>
  <c r="AA417" i="6"/>
  <c r="Z417" i="6"/>
  <c r="Y417" i="6"/>
  <c r="X417" i="6"/>
  <c r="W417" i="6"/>
  <c r="T417" i="6"/>
  <c r="R417" i="6"/>
  <c r="S417" i="6"/>
  <c r="AC416" i="6"/>
  <c r="AD416" i="6" s="1"/>
  <c r="AA416" i="6"/>
  <c r="Z416" i="6"/>
  <c r="Y416" i="6"/>
  <c r="X416" i="6"/>
  <c r="W416" i="6"/>
  <c r="T416" i="6"/>
  <c r="U416" i="6"/>
  <c r="R416" i="6"/>
  <c r="S416" i="6"/>
  <c r="AC415" i="6"/>
  <c r="AD415" i="6"/>
  <c r="AA415" i="6"/>
  <c r="Z415" i="6"/>
  <c r="Y415" i="6"/>
  <c r="X415" i="6"/>
  <c r="W415" i="6"/>
  <c r="T415" i="6"/>
  <c r="U415" i="6" s="1"/>
  <c r="R415" i="6"/>
  <c r="S415" i="6"/>
  <c r="AC414" i="6"/>
  <c r="AD414" i="6" s="1"/>
  <c r="AA414" i="6"/>
  <c r="Z414" i="6"/>
  <c r="Y414" i="6"/>
  <c r="X414" i="6"/>
  <c r="W414" i="6"/>
  <c r="T414" i="6"/>
  <c r="U414" i="6"/>
  <c r="R414" i="6"/>
  <c r="S414" i="6"/>
  <c r="AC413" i="6"/>
  <c r="AD413" i="6"/>
  <c r="AA413" i="6"/>
  <c r="Z413" i="6"/>
  <c r="Y413" i="6"/>
  <c r="X413" i="6"/>
  <c r="W413" i="6"/>
  <c r="T413" i="6"/>
  <c r="R413" i="6"/>
  <c r="S413" i="6" s="1"/>
  <c r="AC412" i="6"/>
  <c r="AD412" i="6" s="1"/>
  <c r="AA412" i="6"/>
  <c r="Z412" i="6"/>
  <c r="Y412" i="6"/>
  <c r="X412" i="6"/>
  <c r="W412" i="6"/>
  <c r="T412" i="6"/>
  <c r="U412" i="6" s="1"/>
  <c r="R412" i="6"/>
  <c r="S412" i="6" s="1"/>
  <c r="AC411" i="6"/>
  <c r="AD411" i="6"/>
  <c r="AA411" i="6"/>
  <c r="Z411" i="6"/>
  <c r="Y411" i="6"/>
  <c r="X411" i="6"/>
  <c r="W411" i="6"/>
  <c r="T411" i="6"/>
  <c r="U411" i="6"/>
  <c r="R411" i="6"/>
  <c r="S411" i="6" s="1"/>
  <c r="AC410" i="6"/>
  <c r="AD410" i="6" s="1"/>
  <c r="AB410" i="6"/>
  <c r="AA410" i="6"/>
  <c r="Z410" i="6"/>
  <c r="Y410" i="6"/>
  <c r="X410" i="6"/>
  <c r="W410" i="6"/>
  <c r="T410" i="6"/>
  <c r="U410" i="6" s="1"/>
  <c r="R410" i="6"/>
  <c r="S410" i="6" s="1"/>
  <c r="AC409" i="6"/>
  <c r="AD409" i="6"/>
  <c r="AA409" i="6"/>
  <c r="Z409" i="6"/>
  <c r="Y409" i="6"/>
  <c r="X409" i="6"/>
  <c r="W409" i="6"/>
  <c r="T409" i="6"/>
  <c r="R409" i="6"/>
  <c r="S409" i="6" s="1"/>
  <c r="AC408" i="6"/>
  <c r="AD408" i="6"/>
  <c r="AA408" i="6"/>
  <c r="Z408" i="6"/>
  <c r="Y408" i="6"/>
  <c r="X408" i="6"/>
  <c r="W408" i="6"/>
  <c r="T408" i="6"/>
  <c r="U408" i="6"/>
  <c r="R408" i="6"/>
  <c r="S408" i="6" s="1"/>
  <c r="AC407" i="6"/>
  <c r="AD407" i="6"/>
  <c r="AA407" i="6"/>
  <c r="Z407" i="6"/>
  <c r="Y407" i="6"/>
  <c r="X407" i="6"/>
  <c r="W407" i="6"/>
  <c r="T407" i="6"/>
  <c r="U407" i="6"/>
  <c r="R407" i="6"/>
  <c r="S407" i="6" s="1"/>
  <c r="AC406" i="6"/>
  <c r="AD406" i="6"/>
  <c r="AB406" i="6"/>
  <c r="AA406" i="6"/>
  <c r="Z406" i="6"/>
  <c r="Y406" i="6"/>
  <c r="X406" i="6"/>
  <c r="W406" i="6"/>
  <c r="T406" i="6"/>
  <c r="U406" i="6"/>
  <c r="R406" i="6"/>
  <c r="S406" i="6" s="1"/>
  <c r="AC405" i="6"/>
  <c r="AD405" i="6"/>
  <c r="AA405" i="6"/>
  <c r="Z405" i="6"/>
  <c r="Y405" i="6"/>
  <c r="X405" i="6"/>
  <c r="W405" i="6"/>
  <c r="T405" i="6"/>
  <c r="R405" i="6"/>
  <c r="S405" i="6"/>
  <c r="AC404" i="6"/>
  <c r="AD404" i="6" s="1"/>
  <c r="AA404" i="6"/>
  <c r="Z404" i="6"/>
  <c r="Y404" i="6"/>
  <c r="X404" i="6"/>
  <c r="W404" i="6"/>
  <c r="T404" i="6"/>
  <c r="U404" i="6" s="1"/>
  <c r="R404" i="6"/>
  <c r="S404" i="6"/>
  <c r="AC403" i="6"/>
  <c r="AD403" i="6" s="1"/>
  <c r="AA403" i="6"/>
  <c r="Z403" i="6"/>
  <c r="Y403" i="6"/>
  <c r="X403" i="6"/>
  <c r="W403" i="6"/>
  <c r="T403" i="6"/>
  <c r="U403" i="6" s="1"/>
  <c r="R403" i="6"/>
  <c r="S403" i="6"/>
  <c r="AC402" i="6"/>
  <c r="AD402" i="6" s="1"/>
  <c r="AB402" i="6"/>
  <c r="AA402" i="6"/>
  <c r="Z402" i="6"/>
  <c r="Y402" i="6"/>
  <c r="X402" i="6"/>
  <c r="W402" i="6"/>
  <c r="T402" i="6"/>
  <c r="U402" i="6" s="1"/>
  <c r="R402" i="6"/>
  <c r="S402" i="6"/>
  <c r="AC401" i="6"/>
  <c r="AD401" i="6" s="1"/>
  <c r="AA401" i="6"/>
  <c r="Z401" i="6"/>
  <c r="Y401" i="6"/>
  <c r="X401" i="6"/>
  <c r="W401" i="6"/>
  <c r="T401" i="6"/>
  <c r="R401" i="6"/>
  <c r="S401" i="6"/>
  <c r="AC400" i="6"/>
  <c r="AD400" i="6"/>
  <c r="AA400" i="6"/>
  <c r="Z400" i="6"/>
  <c r="Y400" i="6"/>
  <c r="X400" i="6"/>
  <c r="W400" i="6"/>
  <c r="T400" i="6"/>
  <c r="U400" i="6" s="1"/>
  <c r="R400" i="6"/>
  <c r="S400" i="6"/>
  <c r="AC399" i="6"/>
  <c r="AD399" i="6" s="1"/>
  <c r="AA399" i="6"/>
  <c r="Z399" i="6"/>
  <c r="Y399" i="6"/>
  <c r="X399" i="6"/>
  <c r="W399" i="6"/>
  <c r="T399" i="6"/>
  <c r="U399" i="6"/>
  <c r="R399" i="6"/>
  <c r="S399" i="6"/>
  <c r="AC398" i="6"/>
  <c r="AD398" i="6"/>
  <c r="AA398" i="6"/>
  <c r="Z398" i="6"/>
  <c r="Y398" i="6"/>
  <c r="X398" i="6"/>
  <c r="W398" i="6"/>
  <c r="T398" i="6"/>
  <c r="U398" i="6" s="1"/>
  <c r="R398" i="6"/>
  <c r="S398" i="6"/>
  <c r="AC397" i="6"/>
  <c r="AD397" i="6" s="1"/>
  <c r="AA397" i="6"/>
  <c r="Z397" i="6"/>
  <c r="Y397" i="6"/>
  <c r="X397" i="6"/>
  <c r="W397" i="6"/>
  <c r="T397" i="6"/>
  <c r="R397" i="6"/>
  <c r="S397" i="6" s="1"/>
  <c r="AC396" i="6"/>
  <c r="AD396" i="6"/>
  <c r="AA396" i="6"/>
  <c r="Z396" i="6"/>
  <c r="Y396" i="6"/>
  <c r="X396" i="6"/>
  <c r="W396" i="6"/>
  <c r="T396" i="6"/>
  <c r="U396" i="6"/>
  <c r="R396" i="6"/>
  <c r="S396" i="6" s="1"/>
  <c r="AC395" i="6"/>
  <c r="AD395" i="6" s="1"/>
  <c r="AA395" i="6"/>
  <c r="Z395" i="6"/>
  <c r="Y395" i="6"/>
  <c r="X395" i="6"/>
  <c r="W395" i="6"/>
  <c r="T395" i="6"/>
  <c r="U395" i="6" s="1"/>
  <c r="R395" i="6"/>
  <c r="S395" i="6" s="1"/>
  <c r="AC394" i="6"/>
  <c r="AD394" i="6"/>
  <c r="AB394" i="6"/>
  <c r="AA394" i="6"/>
  <c r="Z394" i="6"/>
  <c r="Y394" i="6"/>
  <c r="X394" i="6"/>
  <c r="W394" i="6"/>
  <c r="T394" i="6"/>
  <c r="U394" i="6"/>
  <c r="R394" i="6"/>
  <c r="S394" i="6" s="1"/>
  <c r="AC393" i="6"/>
  <c r="AD393" i="6" s="1"/>
  <c r="AA393" i="6"/>
  <c r="Z393" i="6"/>
  <c r="Y393" i="6"/>
  <c r="X393" i="6"/>
  <c r="W393" i="6"/>
  <c r="T393" i="6"/>
  <c r="U393" i="6" s="1"/>
  <c r="R393" i="6"/>
  <c r="S393" i="6"/>
  <c r="AC392" i="6"/>
  <c r="AD392" i="6"/>
  <c r="AA392" i="6"/>
  <c r="Z392" i="6"/>
  <c r="Y392" i="6"/>
  <c r="X392" i="6"/>
  <c r="W392" i="6"/>
  <c r="T392" i="6"/>
  <c r="U392" i="6"/>
  <c r="R392" i="6"/>
  <c r="S392" i="6"/>
  <c r="AC391" i="6"/>
  <c r="AD391" i="6"/>
  <c r="AA391" i="6"/>
  <c r="Z391" i="6"/>
  <c r="Y391" i="6"/>
  <c r="X391" i="6"/>
  <c r="W391" i="6"/>
  <c r="T391" i="6"/>
  <c r="U391" i="6"/>
  <c r="R391" i="6"/>
  <c r="S391" i="6"/>
  <c r="AC390" i="6"/>
  <c r="AD390" i="6"/>
  <c r="AA390" i="6"/>
  <c r="Z390" i="6"/>
  <c r="Y390" i="6"/>
  <c r="X390" i="6"/>
  <c r="W390" i="6"/>
  <c r="T390" i="6"/>
  <c r="U390" i="6"/>
  <c r="R390" i="6"/>
  <c r="S390" i="6"/>
  <c r="AC389" i="6"/>
  <c r="AD389" i="6"/>
  <c r="AA389" i="6"/>
  <c r="Z389" i="6"/>
  <c r="Y389" i="6"/>
  <c r="X389" i="6"/>
  <c r="W389" i="6"/>
  <c r="T389" i="6"/>
  <c r="R389" i="6"/>
  <c r="S389" i="6" s="1"/>
  <c r="AC388" i="6"/>
  <c r="AD388" i="6" s="1"/>
  <c r="AA388" i="6"/>
  <c r="Z388" i="6"/>
  <c r="Y388" i="6"/>
  <c r="X388" i="6"/>
  <c r="W388" i="6"/>
  <c r="T388" i="6"/>
  <c r="U388" i="6" s="1"/>
  <c r="R388" i="6"/>
  <c r="S388" i="6" s="1"/>
  <c r="AC387" i="6"/>
  <c r="AD387" i="6" s="1"/>
  <c r="AA387" i="6"/>
  <c r="Z387" i="6"/>
  <c r="Y387" i="6"/>
  <c r="X387" i="6"/>
  <c r="W387" i="6"/>
  <c r="T387" i="6"/>
  <c r="U387" i="6" s="1"/>
  <c r="R387" i="6"/>
  <c r="S387" i="6" s="1"/>
  <c r="AC386" i="6"/>
  <c r="AD386" i="6" s="1"/>
  <c r="AB386" i="6"/>
  <c r="AA386" i="6"/>
  <c r="Z386" i="6"/>
  <c r="Y386" i="6"/>
  <c r="X386" i="6"/>
  <c r="W386" i="6"/>
  <c r="T386" i="6"/>
  <c r="U386" i="6" s="1"/>
  <c r="R386" i="6"/>
  <c r="S386" i="6" s="1"/>
  <c r="AC385" i="6"/>
  <c r="AD385" i="6" s="1"/>
  <c r="AB385" i="6"/>
  <c r="AA385" i="6"/>
  <c r="Z385" i="6"/>
  <c r="Y385" i="6"/>
  <c r="X385" i="6"/>
  <c r="W385" i="6"/>
  <c r="T385" i="6"/>
  <c r="R385" i="6"/>
  <c r="S385" i="6"/>
  <c r="AC384" i="6"/>
  <c r="AD384" i="6" s="1"/>
  <c r="AB384" i="6"/>
  <c r="AA384" i="6"/>
  <c r="Z384" i="6"/>
  <c r="Y384" i="6"/>
  <c r="X384" i="6"/>
  <c r="W384" i="6"/>
  <c r="T384" i="6"/>
  <c r="U384" i="6" s="1"/>
  <c r="R384" i="6"/>
  <c r="S384" i="6"/>
  <c r="AC383" i="6"/>
  <c r="AD383" i="6" s="1"/>
  <c r="AB383" i="6"/>
  <c r="AA383" i="6"/>
  <c r="Z383" i="6"/>
  <c r="Y383" i="6"/>
  <c r="X383" i="6"/>
  <c r="W383" i="6"/>
  <c r="T383" i="6"/>
  <c r="U383" i="6" s="1"/>
  <c r="R383" i="6"/>
  <c r="S383" i="6"/>
  <c r="AC382" i="6"/>
  <c r="AD382" i="6" s="1"/>
  <c r="AB382" i="6"/>
  <c r="AA382" i="6"/>
  <c r="Z382" i="6"/>
  <c r="Y382" i="6"/>
  <c r="X382" i="6"/>
  <c r="W382" i="6"/>
  <c r="T382" i="6"/>
  <c r="U382" i="6" s="1"/>
  <c r="R382" i="6"/>
  <c r="S382" i="6"/>
  <c r="AC381" i="6"/>
  <c r="AD381" i="6" s="1"/>
  <c r="AB381" i="6"/>
  <c r="AA381" i="6"/>
  <c r="Z381" i="6"/>
  <c r="Y381" i="6"/>
  <c r="X381" i="6"/>
  <c r="W381" i="6"/>
  <c r="T381" i="6"/>
  <c r="R381" i="6"/>
  <c r="S381" i="6" s="1"/>
  <c r="AC380" i="6"/>
  <c r="AD380" i="6" s="1"/>
  <c r="AB380" i="6"/>
  <c r="AA380" i="6"/>
  <c r="Z380" i="6"/>
  <c r="Y380" i="6"/>
  <c r="X380" i="6"/>
  <c r="W380" i="6"/>
  <c r="T380" i="6"/>
  <c r="U380" i="6" s="1"/>
  <c r="R380" i="6"/>
  <c r="S380" i="6" s="1"/>
  <c r="AC379" i="6"/>
  <c r="AD379" i="6"/>
  <c r="AB379" i="6"/>
  <c r="AA379" i="6"/>
  <c r="Z379" i="6"/>
  <c r="Y379" i="6"/>
  <c r="X379" i="6"/>
  <c r="W379" i="6"/>
  <c r="T379" i="6"/>
  <c r="U379" i="6"/>
  <c r="R379" i="6"/>
  <c r="S379" i="6" s="1"/>
  <c r="AC378" i="6"/>
  <c r="AD378" i="6" s="1"/>
  <c r="AB378" i="6"/>
  <c r="AA378" i="6"/>
  <c r="Z378" i="6"/>
  <c r="Y378" i="6"/>
  <c r="X378" i="6"/>
  <c r="W378" i="6"/>
  <c r="T378" i="6"/>
  <c r="R378" i="6"/>
  <c r="S378" i="6" s="1"/>
  <c r="AC377" i="6"/>
  <c r="AD377" i="6"/>
  <c r="AB377" i="6"/>
  <c r="AA377" i="6"/>
  <c r="Z377" i="6"/>
  <c r="Y377" i="6"/>
  <c r="X377" i="6"/>
  <c r="W377" i="6"/>
  <c r="T377" i="6"/>
  <c r="R377" i="6"/>
  <c r="S377" i="6" s="1"/>
  <c r="AC376" i="6"/>
  <c r="AD376" i="6"/>
  <c r="AB376" i="6"/>
  <c r="AA376" i="6"/>
  <c r="Z376" i="6"/>
  <c r="Y376" i="6"/>
  <c r="X376" i="6"/>
  <c r="W376" i="6"/>
  <c r="T376" i="6"/>
  <c r="U376" i="6"/>
  <c r="R376" i="6"/>
  <c r="S376" i="6" s="1"/>
  <c r="AC375" i="6"/>
  <c r="AD375" i="6"/>
  <c r="AB375" i="6"/>
  <c r="AA375" i="6"/>
  <c r="Z375" i="6"/>
  <c r="Y375" i="6"/>
  <c r="X375" i="6"/>
  <c r="W375" i="6"/>
  <c r="T375" i="6"/>
  <c r="U375" i="6"/>
  <c r="R375" i="6"/>
  <c r="S375" i="6" s="1"/>
  <c r="AC374" i="6"/>
  <c r="AD374" i="6"/>
  <c r="AB374" i="6"/>
  <c r="AA374" i="6"/>
  <c r="Z374" i="6"/>
  <c r="Y374" i="6"/>
  <c r="X374" i="6"/>
  <c r="W374" i="6"/>
  <c r="T374" i="6"/>
  <c r="U374" i="6"/>
  <c r="R374" i="6"/>
  <c r="S374" i="6" s="1"/>
  <c r="AC373" i="6"/>
  <c r="AD373" i="6"/>
  <c r="AB373" i="6"/>
  <c r="AA373" i="6"/>
  <c r="Z373" i="6"/>
  <c r="Y373" i="6"/>
  <c r="X373" i="6"/>
  <c r="W373" i="6"/>
  <c r="T373" i="6"/>
  <c r="R373" i="6"/>
  <c r="S373" i="6"/>
  <c r="AC372" i="6"/>
  <c r="AD372" i="6" s="1"/>
  <c r="AB372" i="6"/>
  <c r="AA372" i="6"/>
  <c r="Z372" i="6"/>
  <c r="Y372" i="6"/>
  <c r="X372" i="6"/>
  <c r="W372" i="6"/>
  <c r="T372" i="6"/>
  <c r="U372" i="6" s="1"/>
  <c r="R372" i="6"/>
  <c r="S372" i="6"/>
  <c r="AC371" i="6"/>
  <c r="AD371" i="6" s="1"/>
  <c r="AB371" i="6"/>
  <c r="AA371" i="6"/>
  <c r="Z371" i="6"/>
  <c r="Y371" i="6"/>
  <c r="X371" i="6"/>
  <c r="W371" i="6"/>
  <c r="T371" i="6"/>
  <c r="U371" i="6" s="1"/>
  <c r="R371" i="6"/>
  <c r="S371" i="6"/>
  <c r="AC370" i="6"/>
  <c r="AD370" i="6" s="1"/>
  <c r="AB370" i="6"/>
  <c r="AA370" i="6"/>
  <c r="Z370" i="6"/>
  <c r="Y370" i="6"/>
  <c r="X370" i="6"/>
  <c r="W370" i="6"/>
  <c r="T370" i="6"/>
  <c r="U370" i="6" s="1"/>
  <c r="R370" i="6"/>
  <c r="S370" i="6"/>
  <c r="AC369" i="6"/>
  <c r="AD369" i="6" s="1"/>
  <c r="AB369" i="6"/>
  <c r="AA369" i="6"/>
  <c r="Z369" i="6"/>
  <c r="Y369" i="6"/>
  <c r="X369" i="6"/>
  <c r="W369" i="6"/>
  <c r="T369" i="6"/>
  <c r="R369" i="6"/>
  <c r="S369" i="6"/>
  <c r="AC368" i="6"/>
  <c r="AD368" i="6"/>
  <c r="AB368" i="6"/>
  <c r="AA368" i="6"/>
  <c r="Z368" i="6"/>
  <c r="Y368" i="6"/>
  <c r="X368" i="6"/>
  <c r="W368" i="6"/>
  <c r="T368" i="6"/>
  <c r="U368" i="6"/>
  <c r="R368" i="6"/>
  <c r="S368" i="6"/>
  <c r="AC367" i="6"/>
  <c r="AD367" i="6"/>
  <c r="AB367" i="6"/>
  <c r="AA367" i="6"/>
  <c r="Z367" i="6"/>
  <c r="Y367" i="6"/>
  <c r="X367" i="6"/>
  <c r="W367" i="6"/>
  <c r="T367" i="6"/>
  <c r="U367" i="6"/>
  <c r="R367" i="6"/>
  <c r="S367" i="6"/>
  <c r="AC366" i="6"/>
  <c r="AD366" i="6"/>
  <c r="AB366" i="6"/>
  <c r="AA366" i="6"/>
  <c r="Z366" i="6"/>
  <c r="Y366" i="6"/>
  <c r="X366" i="6"/>
  <c r="W366" i="6"/>
  <c r="T366" i="6"/>
  <c r="U366" i="6"/>
  <c r="R366" i="6"/>
  <c r="S366" i="6"/>
  <c r="AC365" i="6"/>
  <c r="AD365" i="6"/>
  <c r="AB365" i="6"/>
  <c r="AA365" i="6"/>
  <c r="Z365" i="6"/>
  <c r="Y365" i="6"/>
  <c r="X365" i="6"/>
  <c r="W365" i="6"/>
  <c r="T365" i="6"/>
  <c r="R365" i="6"/>
  <c r="S365" i="6" s="1"/>
  <c r="AC364" i="6"/>
  <c r="AD364" i="6"/>
  <c r="AB364" i="6"/>
  <c r="AA364" i="6"/>
  <c r="Z364" i="6"/>
  <c r="Y364" i="6"/>
  <c r="X364" i="6"/>
  <c r="W364" i="6"/>
  <c r="T364" i="6"/>
  <c r="U364" i="6"/>
  <c r="R364" i="6"/>
  <c r="S364" i="6" s="1"/>
  <c r="AC363" i="6"/>
  <c r="AD363" i="6" s="1"/>
  <c r="AB363" i="6"/>
  <c r="AA363" i="6"/>
  <c r="Z363" i="6"/>
  <c r="Y363" i="6"/>
  <c r="X363" i="6"/>
  <c r="W363" i="6"/>
  <c r="T363" i="6"/>
  <c r="U363" i="6" s="1"/>
  <c r="R363" i="6"/>
  <c r="S363" i="6" s="1"/>
  <c r="AC362" i="6"/>
  <c r="AD362" i="6"/>
  <c r="AB362" i="6"/>
  <c r="AA362" i="6"/>
  <c r="Z362" i="6"/>
  <c r="Y362" i="6"/>
  <c r="X362" i="6"/>
  <c r="W362" i="6"/>
  <c r="T362" i="6"/>
  <c r="U362" i="6"/>
  <c r="R362" i="6"/>
  <c r="S362" i="6" s="1"/>
  <c r="AC361" i="6"/>
  <c r="AD361" i="6" s="1"/>
  <c r="AB361" i="6"/>
  <c r="AA361" i="6"/>
  <c r="Z361" i="6"/>
  <c r="Y361" i="6"/>
  <c r="X361" i="6"/>
  <c r="W361" i="6"/>
  <c r="T361" i="6"/>
  <c r="R361" i="6"/>
  <c r="S361" i="6"/>
  <c r="AC360" i="6"/>
  <c r="AD360" i="6"/>
  <c r="AB360" i="6"/>
  <c r="AA360" i="6"/>
  <c r="Z360" i="6"/>
  <c r="Y360" i="6"/>
  <c r="X360" i="6"/>
  <c r="W360" i="6"/>
  <c r="T360" i="6"/>
  <c r="U360" i="6"/>
  <c r="R360" i="6"/>
  <c r="S360" i="6"/>
  <c r="AC359" i="6"/>
  <c r="AD359" i="6"/>
  <c r="AB359" i="6"/>
  <c r="AA359" i="6"/>
  <c r="Z359" i="6"/>
  <c r="Y359" i="6"/>
  <c r="X359" i="6"/>
  <c r="W359" i="6"/>
  <c r="T359" i="6"/>
  <c r="U359" i="6"/>
  <c r="R359" i="6"/>
  <c r="S359" i="6"/>
  <c r="AC358" i="6"/>
  <c r="AD358" i="6"/>
  <c r="AB358" i="6"/>
  <c r="AA358" i="6"/>
  <c r="Z358" i="6"/>
  <c r="Y358" i="6"/>
  <c r="X358" i="6"/>
  <c r="W358" i="6"/>
  <c r="T358" i="6"/>
  <c r="U358" i="6"/>
  <c r="R358" i="6"/>
  <c r="S358" i="6"/>
  <c r="AC357" i="6"/>
  <c r="AD357" i="6"/>
  <c r="AB357" i="6"/>
  <c r="AA357" i="6"/>
  <c r="Z357" i="6"/>
  <c r="Y357" i="6"/>
  <c r="X357" i="6"/>
  <c r="W357" i="6"/>
  <c r="T357" i="6"/>
  <c r="R357" i="6"/>
  <c r="S357" i="6" s="1"/>
  <c r="AC356" i="6"/>
  <c r="AD356" i="6" s="1"/>
  <c r="AB356" i="6"/>
  <c r="AA356" i="6"/>
  <c r="Z356" i="6"/>
  <c r="Y356" i="6"/>
  <c r="X356" i="6"/>
  <c r="W356" i="6"/>
  <c r="T356" i="6"/>
  <c r="U356" i="6" s="1"/>
  <c r="R356" i="6"/>
  <c r="S356" i="6" s="1"/>
  <c r="AC355" i="6"/>
  <c r="AD355" i="6" s="1"/>
  <c r="AB355" i="6"/>
  <c r="AA355" i="6"/>
  <c r="Z355" i="6"/>
  <c r="Y355" i="6"/>
  <c r="X355" i="6"/>
  <c r="W355" i="6"/>
  <c r="T355" i="6"/>
  <c r="U355" i="6" s="1"/>
  <c r="R355" i="6"/>
  <c r="S355" i="6" s="1"/>
  <c r="AC354" i="6"/>
  <c r="AD354" i="6" s="1"/>
  <c r="AB354" i="6"/>
  <c r="AA354" i="6"/>
  <c r="Z354" i="6"/>
  <c r="Y354" i="6"/>
  <c r="X354" i="6"/>
  <c r="W354" i="6"/>
  <c r="T354" i="6"/>
  <c r="U354" i="6" s="1"/>
  <c r="R354" i="6"/>
  <c r="S354" i="6" s="1"/>
  <c r="AC353" i="6"/>
  <c r="AD353" i="6" s="1"/>
  <c r="AA353" i="6"/>
  <c r="Z353" i="6"/>
  <c r="Y353" i="6"/>
  <c r="X353" i="6"/>
  <c r="W353" i="6"/>
  <c r="T353" i="6"/>
  <c r="R353" i="6"/>
  <c r="S353" i="6"/>
  <c r="AC352" i="6"/>
  <c r="AD352" i="6" s="1"/>
  <c r="AA352" i="6"/>
  <c r="Z352" i="6"/>
  <c r="Y352" i="6"/>
  <c r="X352" i="6"/>
  <c r="W352" i="6"/>
  <c r="T352" i="6"/>
  <c r="U352" i="6"/>
  <c r="R352" i="6"/>
  <c r="S352" i="6"/>
  <c r="AC351" i="6"/>
  <c r="AD351" i="6"/>
  <c r="AA351" i="6"/>
  <c r="Z351" i="6"/>
  <c r="Y351" i="6"/>
  <c r="X351" i="6"/>
  <c r="W351" i="6"/>
  <c r="T351" i="6"/>
  <c r="U351" i="6" s="1"/>
  <c r="R351" i="6"/>
  <c r="S351" i="6"/>
  <c r="AC350" i="6"/>
  <c r="AD350" i="6" s="1"/>
  <c r="AA350" i="6"/>
  <c r="Z350" i="6"/>
  <c r="Y350" i="6"/>
  <c r="X350" i="6"/>
  <c r="W350" i="6"/>
  <c r="T350" i="6"/>
  <c r="U350" i="6"/>
  <c r="R350" i="6"/>
  <c r="S350" i="6"/>
  <c r="AC349" i="6"/>
  <c r="AD349" i="6"/>
  <c r="AA349" i="6"/>
  <c r="Z349" i="6"/>
  <c r="Y349" i="6"/>
  <c r="X349" i="6"/>
  <c r="W349" i="6"/>
  <c r="T349" i="6"/>
  <c r="R349" i="6"/>
  <c r="S349" i="6" s="1"/>
  <c r="AC348" i="6"/>
  <c r="AD348" i="6" s="1"/>
  <c r="AA348" i="6"/>
  <c r="Z348" i="6"/>
  <c r="Y348" i="6"/>
  <c r="X348" i="6"/>
  <c r="W348" i="6"/>
  <c r="T348" i="6"/>
  <c r="U348" i="6" s="1"/>
  <c r="R348" i="6"/>
  <c r="S348" i="6" s="1"/>
  <c r="AC347" i="6"/>
  <c r="AD347" i="6"/>
  <c r="AA347" i="6"/>
  <c r="Z347" i="6"/>
  <c r="Y347" i="6"/>
  <c r="X347" i="6"/>
  <c r="W347" i="6"/>
  <c r="T347" i="6"/>
  <c r="U347" i="6"/>
  <c r="R347" i="6"/>
  <c r="S347" i="6" s="1"/>
  <c r="AC346" i="6"/>
  <c r="AD346" i="6" s="1"/>
  <c r="AB346" i="6"/>
  <c r="AA346" i="6"/>
  <c r="Z346" i="6"/>
  <c r="Y346" i="6"/>
  <c r="X346" i="6"/>
  <c r="W346" i="6"/>
  <c r="T346" i="6"/>
  <c r="U346" i="6" s="1"/>
  <c r="R346" i="6"/>
  <c r="S346" i="6" s="1"/>
  <c r="AC345" i="6"/>
  <c r="AD345" i="6"/>
  <c r="AA345" i="6"/>
  <c r="Z345" i="6"/>
  <c r="Y345" i="6"/>
  <c r="X345" i="6"/>
  <c r="W345" i="6"/>
  <c r="T345" i="6"/>
  <c r="R345" i="6"/>
  <c r="S345" i="6" s="1"/>
  <c r="AC344" i="6"/>
  <c r="AD344" i="6"/>
  <c r="AA344" i="6"/>
  <c r="Z344" i="6"/>
  <c r="Y344" i="6"/>
  <c r="X344" i="6"/>
  <c r="W344" i="6"/>
  <c r="T344" i="6"/>
  <c r="U344" i="6"/>
  <c r="R344" i="6"/>
  <c r="S344" i="6" s="1"/>
  <c r="AC343" i="6"/>
  <c r="AD343" i="6"/>
  <c r="AA343" i="6"/>
  <c r="Z343" i="6"/>
  <c r="Y343" i="6"/>
  <c r="X343" i="6"/>
  <c r="W343" i="6"/>
  <c r="T343" i="6"/>
  <c r="U343" i="6"/>
  <c r="R343" i="6"/>
  <c r="S343" i="6" s="1"/>
  <c r="AC342" i="6"/>
  <c r="AD342" i="6"/>
  <c r="AB342" i="6"/>
  <c r="AA342" i="6"/>
  <c r="Z342" i="6"/>
  <c r="Y342" i="6"/>
  <c r="X342" i="6"/>
  <c r="W342" i="6"/>
  <c r="T342" i="6"/>
  <c r="U342" i="6"/>
  <c r="R342" i="6"/>
  <c r="S342" i="6" s="1"/>
  <c r="AC341" i="6"/>
  <c r="AD341" i="6"/>
  <c r="AA341" i="6"/>
  <c r="Z341" i="6"/>
  <c r="Y341" i="6"/>
  <c r="X341" i="6"/>
  <c r="W341" i="6"/>
  <c r="T341" i="6"/>
  <c r="R341" i="6"/>
  <c r="S341" i="6"/>
  <c r="AC340" i="6"/>
  <c r="AD340" i="6" s="1"/>
  <c r="AA340" i="6"/>
  <c r="Z340" i="6"/>
  <c r="Y340" i="6"/>
  <c r="X340" i="6"/>
  <c r="W340" i="6"/>
  <c r="T340" i="6"/>
  <c r="U340" i="6" s="1"/>
  <c r="R340" i="6"/>
  <c r="S340" i="6"/>
  <c r="AC339" i="6"/>
  <c r="AD339" i="6" s="1"/>
  <c r="AA339" i="6"/>
  <c r="Z339" i="6"/>
  <c r="Y339" i="6"/>
  <c r="X339" i="6"/>
  <c r="W339" i="6"/>
  <c r="T339" i="6"/>
  <c r="U339" i="6" s="1"/>
  <c r="R339" i="6"/>
  <c r="S339" i="6"/>
  <c r="AC338" i="6"/>
  <c r="AD338" i="6" s="1"/>
  <c r="AB338" i="6"/>
  <c r="AA338" i="6"/>
  <c r="Z338" i="6"/>
  <c r="Y338" i="6"/>
  <c r="X338" i="6"/>
  <c r="W338" i="6"/>
  <c r="T338" i="6"/>
  <c r="U338" i="6" s="1"/>
  <c r="R338" i="6"/>
  <c r="S338" i="6"/>
  <c r="AC337" i="6"/>
  <c r="AD337" i="6" s="1"/>
  <c r="AA337" i="6"/>
  <c r="Z337" i="6"/>
  <c r="Y337" i="6"/>
  <c r="X337" i="6"/>
  <c r="W337" i="6"/>
  <c r="T337" i="6"/>
  <c r="R337" i="6"/>
  <c r="S337" i="6"/>
  <c r="AC336" i="6"/>
  <c r="AD336" i="6"/>
  <c r="AA336" i="6"/>
  <c r="Z336" i="6"/>
  <c r="Y336" i="6"/>
  <c r="X336" i="6"/>
  <c r="W336" i="6"/>
  <c r="T336" i="6"/>
  <c r="U336" i="6" s="1"/>
  <c r="R336" i="6"/>
  <c r="S336" i="6"/>
  <c r="AC335" i="6"/>
  <c r="AD335" i="6" s="1"/>
  <c r="AA335" i="6"/>
  <c r="Z335" i="6"/>
  <c r="Y335" i="6"/>
  <c r="X335" i="6"/>
  <c r="W335" i="6"/>
  <c r="T335" i="6"/>
  <c r="U335" i="6"/>
  <c r="R335" i="6"/>
  <c r="S335" i="6"/>
  <c r="AC334" i="6"/>
  <c r="AD334" i="6"/>
  <c r="AA334" i="6"/>
  <c r="Z334" i="6"/>
  <c r="Y334" i="6"/>
  <c r="X334" i="6"/>
  <c r="W334" i="6"/>
  <c r="T334" i="6"/>
  <c r="U334" i="6" s="1"/>
  <c r="R334" i="6"/>
  <c r="S334" i="6"/>
  <c r="AC333" i="6"/>
  <c r="AD333" i="6" s="1"/>
  <c r="AA333" i="6"/>
  <c r="Z333" i="6"/>
  <c r="Y333" i="6"/>
  <c r="X333" i="6"/>
  <c r="W333" i="6"/>
  <c r="T333" i="6"/>
  <c r="R333" i="6"/>
  <c r="S333" i="6" s="1"/>
  <c r="AC332" i="6"/>
  <c r="AD332" i="6"/>
  <c r="AA332" i="6"/>
  <c r="Z332" i="6"/>
  <c r="Y332" i="6"/>
  <c r="X332" i="6"/>
  <c r="W332" i="6"/>
  <c r="T332" i="6"/>
  <c r="U332" i="6"/>
  <c r="R332" i="6"/>
  <c r="S332" i="6" s="1"/>
  <c r="AC331" i="6"/>
  <c r="AD331" i="6" s="1"/>
  <c r="AA331" i="6"/>
  <c r="Z331" i="6"/>
  <c r="Y331" i="6"/>
  <c r="X331" i="6"/>
  <c r="W331" i="6"/>
  <c r="T331" i="6"/>
  <c r="U331" i="6" s="1"/>
  <c r="R331" i="6"/>
  <c r="S331" i="6" s="1"/>
  <c r="AC330" i="6"/>
  <c r="AD330" i="6"/>
  <c r="AB330" i="6"/>
  <c r="AA330" i="6"/>
  <c r="Z330" i="6"/>
  <c r="Y330" i="6"/>
  <c r="X330" i="6"/>
  <c r="W330" i="6"/>
  <c r="T330" i="6"/>
  <c r="U330" i="6"/>
  <c r="R330" i="6"/>
  <c r="S330" i="6" s="1"/>
  <c r="AC329" i="6"/>
  <c r="AD329" i="6" s="1"/>
  <c r="AA329" i="6"/>
  <c r="Z329" i="6"/>
  <c r="Y329" i="6"/>
  <c r="X329" i="6"/>
  <c r="W329" i="6"/>
  <c r="T329" i="6"/>
  <c r="U329" i="6" s="1"/>
  <c r="R329" i="6"/>
  <c r="S329" i="6"/>
  <c r="AC328" i="6"/>
  <c r="AD328" i="6"/>
  <c r="AA328" i="6"/>
  <c r="Z328" i="6"/>
  <c r="Y328" i="6"/>
  <c r="X328" i="6"/>
  <c r="W328" i="6"/>
  <c r="T328" i="6"/>
  <c r="U328" i="6"/>
  <c r="R328" i="6"/>
  <c r="S328" i="6"/>
  <c r="AC327" i="6"/>
  <c r="AD327" i="6"/>
  <c r="AA327" i="6"/>
  <c r="Z327" i="6"/>
  <c r="Y327" i="6"/>
  <c r="X327" i="6"/>
  <c r="W327" i="6"/>
  <c r="T327" i="6"/>
  <c r="U327" i="6"/>
  <c r="R327" i="6"/>
  <c r="S327" i="6"/>
  <c r="AC326" i="6"/>
  <c r="AD326" i="6"/>
  <c r="AA326" i="6"/>
  <c r="Z326" i="6"/>
  <c r="Y326" i="6"/>
  <c r="X326" i="6"/>
  <c r="W326" i="6"/>
  <c r="T326" i="6"/>
  <c r="U326" i="6"/>
  <c r="R326" i="6"/>
  <c r="S326" i="6"/>
  <c r="AC325" i="6"/>
  <c r="AD325" i="6"/>
  <c r="AA325" i="6"/>
  <c r="Z325" i="6"/>
  <c r="Y325" i="6"/>
  <c r="X325" i="6"/>
  <c r="W325" i="6"/>
  <c r="T325" i="6"/>
  <c r="R325" i="6"/>
  <c r="S325" i="6" s="1"/>
  <c r="AC324" i="6"/>
  <c r="AD324" i="6" s="1"/>
  <c r="AA324" i="6"/>
  <c r="Z324" i="6"/>
  <c r="Y324" i="6"/>
  <c r="X324" i="6"/>
  <c r="W324" i="6"/>
  <c r="T324" i="6"/>
  <c r="U324" i="6" s="1"/>
  <c r="R324" i="6"/>
  <c r="S324" i="6" s="1"/>
  <c r="AC323" i="6"/>
  <c r="AD323" i="6" s="1"/>
  <c r="AA323" i="6"/>
  <c r="Z323" i="6"/>
  <c r="Y323" i="6"/>
  <c r="X323" i="6"/>
  <c r="W323" i="6"/>
  <c r="T323" i="6"/>
  <c r="U323" i="6" s="1"/>
  <c r="R323" i="6"/>
  <c r="S323" i="6" s="1"/>
  <c r="AC322" i="6"/>
  <c r="AD322" i="6" s="1"/>
  <c r="AB322" i="6"/>
  <c r="AA322" i="6"/>
  <c r="Z322" i="6"/>
  <c r="Y322" i="6"/>
  <c r="X322" i="6"/>
  <c r="W322" i="6"/>
  <c r="T322" i="6"/>
  <c r="U322" i="6" s="1"/>
  <c r="R322" i="6"/>
  <c r="S322" i="6" s="1"/>
  <c r="AC321" i="6"/>
  <c r="AD321" i="6" s="1"/>
  <c r="AB321" i="6"/>
  <c r="AA321" i="6"/>
  <c r="Z321" i="6"/>
  <c r="Y321" i="6"/>
  <c r="X321" i="6"/>
  <c r="W321" i="6"/>
  <c r="T321" i="6"/>
  <c r="R321" i="6"/>
  <c r="S321" i="6"/>
  <c r="AC320" i="6"/>
  <c r="AD320" i="6" s="1"/>
  <c r="AB320" i="6"/>
  <c r="AA320" i="6"/>
  <c r="Z320" i="6"/>
  <c r="Y320" i="6"/>
  <c r="X320" i="6"/>
  <c r="W320" i="6"/>
  <c r="T320" i="6"/>
  <c r="R320" i="6"/>
  <c r="S320" i="6"/>
  <c r="AC319" i="6"/>
  <c r="AD319" i="6" s="1"/>
  <c r="AB319" i="6"/>
  <c r="AA319" i="6"/>
  <c r="Z319" i="6"/>
  <c r="Y319" i="6"/>
  <c r="X319" i="6"/>
  <c r="W319" i="6"/>
  <c r="T319" i="6"/>
  <c r="U319" i="6" s="1"/>
  <c r="R319" i="6"/>
  <c r="S319" i="6"/>
  <c r="AC318" i="6"/>
  <c r="AD318" i="6" s="1"/>
  <c r="AB318" i="6"/>
  <c r="AA318" i="6"/>
  <c r="Z318" i="6"/>
  <c r="Y318" i="6"/>
  <c r="X318" i="6"/>
  <c r="W318" i="6"/>
  <c r="T318" i="6"/>
  <c r="R318" i="6"/>
  <c r="S318" i="6"/>
  <c r="AC317" i="6"/>
  <c r="AD317" i="6" s="1"/>
  <c r="AB317" i="6"/>
  <c r="AA317" i="6"/>
  <c r="Z317" i="6"/>
  <c r="Y317" i="6"/>
  <c r="X317" i="6"/>
  <c r="W317" i="6"/>
  <c r="T317" i="6"/>
  <c r="R317" i="6"/>
  <c r="S317" i="6" s="1"/>
  <c r="AC316" i="6"/>
  <c r="AD316" i="6" s="1"/>
  <c r="AB316" i="6"/>
  <c r="AA316" i="6"/>
  <c r="Z316" i="6"/>
  <c r="Y316" i="6"/>
  <c r="X316" i="6"/>
  <c r="W316" i="6"/>
  <c r="T316" i="6"/>
  <c r="U316" i="6" s="1"/>
  <c r="R316" i="6"/>
  <c r="S316" i="6" s="1"/>
  <c r="AC315" i="6"/>
  <c r="AD315" i="6"/>
  <c r="AB315" i="6"/>
  <c r="AA315" i="6"/>
  <c r="Z315" i="6"/>
  <c r="Y315" i="6"/>
  <c r="X315" i="6"/>
  <c r="W315" i="6"/>
  <c r="T315" i="6"/>
  <c r="U315" i="6"/>
  <c r="R315" i="6"/>
  <c r="S315" i="6" s="1"/>
  <c r="AC314" i="6"/>
  <c r="AD314" i="6" s="1"/>
  <c r="AB314" i="6"/>
  <c r="AA314" i="6"/>
  <c r="Z314" i="6"/>
  <c r="Y314" i="6"/>
  <c r="X314" i="6"/>
  <c r="W314" i="6"/>
  <c r="T314" i="6"/>
  <c r="U314" i="6" s="1"/>
  <c r="R314" i="6"/>
  <c r="S314" i="6" s="1"/>
  <c r="AC313" i="6"/>
  <c r="AD313" i="6"/>
  <c r="AB313" i="6"/>
  <c r="AA313" i="6"/>
  <c r="Z313" i="6"/>
  <c r="Y313" i="6"/>
  <c r="X313" i="6"/>
  <c r="W313" i="6"/>
  <c r="T313" i="6"/>
  <c r="U313" i="6"/>
  <c r="R313" i="6"/>
  <c r="S313" i="6" s="1"/>
  <c r="AC312" i="6"/>
  <c r="AD312" i="6" s="1"/>
  <c r="AB312" i="6"/>
  <c r="AA312" i="6"/>
  <c r="Z312" i="6"/>
  <c r="Y312" i="6"/>
  <c r="X312" i="6"/>
  <c r="W312" i="6"/>
  <c r="T312" i="6"/>
  <c r="U312" i="6" s="1"/>
  <c r="R312" i="6"/>
  <c r="S312" i="6" s="1"/>
  <c r="AC311" i="6"/>
  <c r="AD311" i="6"/>
  <c r="AB311" i="6"/>
  <c r="AA311" i="6"/>
  <c r="Z311" i="6"/>
  <c r="Y311" i="6"/>
  <c r="X311" i="6"/>
  <c r="W311" i="6"/>
  <c r="T311" i="6"/>
  <c r="U311" i="6"/>
  <c r="R311" i="6"/>
  <c r="S311" i="6" s="1"/>
  <c r="AC310" i="6"/>
  <c r="AD310" i="6" s="1"/>
  <c r="AB310" i="6"/>
  <c r="AA310" i="6"/>
  <c r="Z310" i="6"/>
  <c r="Y310" i="6"/>
  <c r="X310" i="6"/>
  <c r="W310" i="6"/>
  <c r="T310" i="6"/>
  <c r="U310" i="6" s="1"/>
  <c r="R310" i="6"/>
  <c r="S310" i="6" s="1"/>
  <c r="AC309" i="6"/>
  <c r="AD309" i="6"/>
  <c r="AB309" i="6"/>
  <c r="AA309" i="6"/>
  <c r="Z309" i="6"/>
  <c r="Y309" i="6"/>
  <c r="X309" i="6"/>
  <c r="W309" i="6"/>
  <c r="T309" i="6"/>
  <c r="R309" i="6"/>
  <c r="S309" i="6" s="1"/>
  <c r="AC308" i="6"/>
  <c r="AD308" i="6"/>
  <c r="AB308" i="6"/>
  <c r="AA308" i="6"/>
  <c r="Z308" i="6"/>
  <c r="Y308" i="6"/>
  <c r="X308" i="6"/>
  <c r="W308" i="6"/>
  <c r="T308" i="6"/>
  <c r="U308" i="6"/>
  <c r="R308" i="6"/>
  <c r="S308" i="6" s="1"/>
  <c r="AC307" i="6"/>
  <c r="AD307" i="6"/>
  <c r="AB307" i="6"/>
  <c r="AA307" i="6"/>
  <c r="Z307" i="6"/>
  <c r="Y307" i="6"/>
  <c r="X307" i="6"/>
  <c r="W307" i="6"/>
  <c r="T307" i="6"/>
  <c r="U307" i="6"/>
  <c r="R307" i="6"/>
  <c r="S307" i="6" s="1"/>
  <c r="AC306" i="6"/>
  <c r="AD306" i="6"/>
  <c r="AB306" i="6"/>
  <c r="AA306" i="6"/>
  <c r="Z306" i="6"/>
  <c r="Y306" i="6"/>
  <c r="X306" i="6"/>
  <c r="W306" i="6"/>
  <c r="T306" i="6"/>
  <c r="U306" i="6"/>
  <c r="R306" i="6"/>
  <c r="S306" i="6" s="1"/>
  <c r="AC305" i="6"/>
  <c r="AD305" i="6"/>
  <c r="AB305" i="6"/>
  <c r="AA305" i="6"/>
  <c r="Z305" i="6"/>
  <c r="Y305" i="6"/>
  <c r="X305" i="6"/>
  <c r="W305" i="6"/>
  <c r="T305" i="6"/>
  <c r="R305" i="6"/>
  <c r="S305" i="6"/>
  <c r="AC304" i="6"/>
  <c r="AD304" i="6" s="1"/>
  <c r="AB304" i="6"/>
  <c r="AA304" i="6"/>
  <c r="Z304" i="6"/>
  <c r="Y304" i="6"/>
  <c r="X304" i="6"/>
  <c r="W304" i="6"/>
  <c r="T304" i="6"/>
  <c r="U304" i="6" s="1"/>
  <c r="R304" i="6"/>
  <c r="S304" i="6"/>
  <c r="AC303" i="6"/>
  <c r="AD303" i="6" s="1"/>
  <c r="AB303" i="6"/>
  <c r="AA303" i="6"/>
  <c r="Z303" i="6"/>
  <c r="Y303" i="6"/>
  <c r="X303" i="6"/>
  <c r="W303" i="6"/>
  <c r="T303" i="6"/>
  <c r="U303" i="6" s="1"/>
  <c r="R303" i="6"/>
  <c r="S303" i="6"/>
  <c r="AC302" i="6"/>
  <c r="AD302" i="6" s="1"/>
  <c r="AB302" i="6"/>
  <c r="AA302" i="6"/>
  <c r="Z302" i="6"/>
  <c r="Y302" i="6"/>
  <c r="X302" i="6"/>
  <c r="W302" i="6"/>
  <c r="T302" i="6"/>
  <c r="U302" i="6" s="1"/>
  <c r="R302" i="6"/>
  <c r="S302" i="6"/>
  <c r="AC301" i="6"/>
  <c r="AD301" i="6" s="1"/>
  <c r="AB301" i="6"/>
  <c r="AA301" i="6"/>
  <c r="Z301" i="6"/>
  <c r="Y301" i="6"/>
  <c r="X301" i="6"/>
  <c r="W301" i="6"/>
  <c r="T301" i="6"/>
  <c r="R301" i="6"/>
  <c r="S301" i="6"/>
  <c r="AC300" i="6"/>
  <c r="AD300" i="6"/>
  <c r="AB300" i="6"/>
  <c r="AA300" i="6"/>
  <c r="Z300" i="6"/>
  <c r="Y300" i="6"/>
  <c r="X300" i="6"/>
  <c r="W300" i="6"/>
  <c r="T300" i="6"/>
  <c r="U300" i="6"/>
  <c r="R300" i="6"/>
  <c r="S300" i="6"/>
  <c r="AC299" i="6"/>
  <c r="AD299" i="6"/>
  <c r="AB299" i="6"/>
  <c r="AA299" i="6"/>
  <c r="Z299" i="6"/>
  <c r="Y299" i="6"/>
  <c r="X299" i="6"/>
  <c r="W299" i="6"/>
  <c r="T299" i="6"/>
  <c r="U299" i="6"/>
  <c r="R299" i="6"/>
  <c r="S299" i="6"/>
  <c r="AC298" i="6"/>
  <c r="AD298" i="6"/>
  <c r="AB298" i="6"/>
  <c r="AA298" i="6"/>
  <c r="Z298" i="6"/>
  <c r="Y298" i="6"/>
  <c r="X298" i="6"/>
  <c r="W298" i="6"/>
  <c r="T298" i="6"/>
  <c r="U298" i="6"/>
  <c r="R298" i="6"/>
  <c r="S298" i="6"/>
  <c r="AC297" i="6"/>
  <c r="AD297" i="6"/>
  <c r="AB297" i="6"/>
  <c r="AA297" i="6"/>
  <c r="Z297" i="6"/>
  <c r="Y297" i="6"/>
  <c r="X297" i="6"/>
  <c r="W297" i="6"/>
  <c r="T297" i="6"/>
  <c r="R297" i="6"/>
  <c r="S297" i="6" s="1"/>
  <c r="AC296" i="6"/>
  <c r="AD296" i="6"/>
  <c r="AB296" i="6"/>
  <c r="AA296" i="6"/>
  <c r="Z296" i="6"/>
  <c r="Y296" i="6"/>
  <c r="X296" i="6"/>
  <c r="W296" i="6"/>
  <c r="T296" i="6"/>
  <c r="U296" i="6"/>
  <c r="R296" i="6"/>
  <c r="S296" i="6" s="1"/>
  <c r="AC295" i="6"/>
  <c r="AD295" i="6" s="1"/>
  <c r="AB295" i="6"/>
  <c r="AA295" i="6"/>
  <c r="Z295" i="6"/>
  <c r="Y295" i="6"/>
  <c r="X295" i="6"/>
  <c r="W295" i="6"/>
  <c r="T295" i="6"/>
  <c r="U295" i="6" s="1"/>
  <c r="R295" i="6"/>
  <c r="S295" i="6" s="1"/>
  <c r="AC294" i="6"/>
  <c r="AD294" i="6"/>
  <c r="AB294" i="6"/>
  <c r="AA294" i="6"/>
  <c r="Z294" i="6"/>
  <c r="Y294" i="6"/>
  <c r="X294" i="6"/>
  <c r="W294" i="6"/>
  <c r="T294" i="6"/>
  <c r="U294" i="6"/>
  <c r="R294" i="6"/>
  <c r="S294" i="6" s="1"/>
  <c r="AC293" i="6"/>
  <c r="AD293" i="6" s="1"/>
  <c r="AB293" i="6"/>
  <c r="AA293" i="6"/>
  <c r="Z293" i="6"/>
  <c r="Y293" i="6"/>
  <c r="X293" i="6"/>
  <c r="W293" i="6"/>
  <c r="T293" i="6"/>
  <c r="R293" i="6"/>
  <c r="S293" i="6"/>
  <c r="AC292" i="6"/>
  <c r="AD292" i="6"/>
  <c r="AB292" i="6"/>
  <c r="AA292" i="6"/>
  <c r="Z292" i="6"/>
  <c r="Y292" i="6"/>
  <c r="X292" i="6"/>
  <c r="W292" i="6"/>
  <c r="T292" i="6"/>
  <c r="U292" i="6"/>
  <c r="R292" i="6"/>
  <c r="S292" i="6"/>
  <c r="AC291" i="6"/>
  <c r="AD291" i="6"/>
  <c r="AB291" i="6"/>
  <c r="AA291" i="6"/>
  <c r="Z291" i="6"/>
  <c r="Y291" i="6"/>
  <c r="X291" i="6"/>
  <c r="W291" i="6"/>
  <c r="T291" i="6"/>
  <c r="U291" i="6"/>
  <c r="R291" i="6"/>
  <c r="S291" i="6"/>
  <c r="AC290" i="6"/>
  <c r="AD290" i="6"/>
  <c r="AB290" i="6"/>
  <c r="AA290" i="6"/>
  <c r="Z290" i="6"/>
  <c r="Y290" i="6"/>
  <c r="X290" i="6"/>
  <c r="W290" i="6"/>
  <c r="T290" i="6"/>
  <c r="U290" i="6"/>
  <c r="R290" i="6"/>
  <c r="S290" i="6"/>
  <c r="AC289" i="6"/>
  <c r="AD289" i="6"/>
  <c r="AA289" i="6"/>
  <c r="Z289" i="6"/>
  <c r="Y289" i="6"/>
  <c r="X289" i="6"/>
  <c r="W289" i="6"/>
  <c r="T289" i="6"/>
  <c r="R289" i="6"/>
  <c r="S289" i="6" s="1"/>
  <c r="AC288" i="6"/>
  <c r="AD288" i="6" s="1"/>
  <c r="AA288" i="6"/>
  <c r="Z288" i="6"/>
  <c r="Y288" i="6"/>
  <c r="X288" i="6"/>
  <c r="W288" i="6"/>
  <c r="T288" i="6"/>
  <c r="U288" i="6" s="1"/>
  <c r="R288" i="6"/>
  <c r="S288" i="6" s="1"/>
  <c r="AC287" i="6"/>
  <c r="AD287" i="6" s="1"/>
  <c r="AA287" i="6"/>
  <c r="Z287" i="6"/>
  <c r="Y287" i="6"/>
  <c r="X287" i="6"/>
  <c r="W287" i="6"/>
  <c r="T287" i="6"/>
  <c r="U287" i="6" s="1"/>
  <c r="R287" i="6"/>
  <c r="S287" i="6" s="1"/>
  <c r="AC286" i="6"/>
  <c r="AD286" i="6" s="1"/>
  <c r="AA286" i="6"/>
  <c r="Z286" i="6"/>
  <c r="Y286" i="6"/>
  <c r="X286" i="6"/>
  <c r="W286" i="6"/>
  <c r="T286" i="6"/>
  <c r="U286" i="6" s="1"/>
  <c r="R286" i="6"/>
  <c r="S286" i="6" s="1"/>
  <c r="AC285" i="6"/>
  <c r="AD285" i="6" s="1"/>
  <c r="AA285" i="6"/>
  <c r="Z285" i="6"/>
  <c r="Y285" i="6"/>
  <c r="X285" i="6"/>
  <c r="W285" i="6"/>
  <c r="T285" i="6"/>
  <c r="R285" i="6"/>
  <c r="S285" i="6"/>
  <c r="AC284" i="6"/>
  <c r="AD284" i="6" s="1"/>
  <c r="AA284" i="6"/>
  <c r="Z284" i="6"/>
  <c r="Y284" i="6"/>
  <c r="X284" i="6"/>
  <c r="W284" i="6"/>
  <c r="T284" i="6"/>
  <c r="U284" i="6"/>
  <c r="R284" i="6"/>
  <c r="S284" i="6"/>
  <c r="AC283" i="6"/>
  <c r="AD283" i="6"/>
  <c r="AA283" i="6"/>
  <c r="Z283" i="6"/>
  <c r="Y283" i="6"/>
  <c r="X283" i="6"/>
  <c r="W283" i="6"/>
  <c r="T283" i="6"/>
  <c r="U283" i="6" s="1"/>
  <c r="R283" i="6"/>
  <c r="S283" i="6"/>
  <c r="AC282" i="6"/>
  <c r="AD282" i="6" s="1"/>
  <c r="AA282" i="6"/>
  <c r="Z282" i="6"/>
  <c r="Y282" i="6"/>
  <c r="X282" i="6"/>
  <c r="W282" i="6"/>
  <c r="T282" i="6"/>
  <c r="U282" i="6"/>
  <c r="R282" i="6"/>
  <c r="S282" i="6"/>
  <c r="AC281" i="6"/>
  <c r="AD281" i="6"/>
  <c r="AA281" i="6"/>
  <c r="Z281" i="6"/>
  <c r="Y281" i="6"/>
  <c r="X281" i="6"/>
  <c r="W281" i="6"/>
  <c r="T281" i="6"/>
  <c r="U281" i="6" s="1"/>
  <c r="R281" i="6"/>
  <c r="S281" i="6"/>
  <c r="AC280" i="6"/>
  <c r="AD280" i="6" s="1"/>
  <c r="AA280" i="6"/>
  <c r="Z280" i="6"/>
  <c r="Y280" i="6"/>
  <c r="X280" i="6"/>
  <c r="W280" i="6"/>
  <c r="T280" i="6"/>
  <c r="U280" i="6"/>
  <c r="R280" i="6"/>
  <c r="S280" i="6"/>
  <c r="AC279" i="6"/>
  <c r="AD279" i="6"/>
  <c r="AA279" i="6"/>
  <c r="Z279" i="6"/>
  <c r="Y279" i="6"/>
  <c r="X279" i="6"/>
  <c r="W279" i="6"/>
  <c r="T279" i="6"/>
  <c r="U279" i="6" s="1"/>
  <c r="R279" i="6"/>
  <c r="S279" i="6"/>
  <c r="AC278" i="6"/>
  <c r="AD278" i="6" s="1"/>
  <c r="AA278" i="6"/>
  <c r="Z278" i="6"/>
  <c r="Y278" i="6"/>
  <c r="X278" i="6"/>
  <c r="W278" i="6"/>
  <c r="T278" i="6"/>
  <c r="U278" i="6"/>
  <c r="R278" i="6"/>
  <c r="S278" i="6"/>
  <c r="AC277" i="6"/>
  <c r="AD277" i="6"/>
  <c r="AA277" i="6"/>
  <c r="Z277" i="6"/>
  <c r="Y277" i="6"/>
  <c r="X277" i="6"/>
  <c r="W277" i="6"/>
  <c r="T277" i="6"/>
  <c r="U277" i="6" s="1"/>
  <c r="R277" i="6"/>
  <c r="S277" i="6" s="1"/>
  <c r="AC276" i="6"/>
  <c r="AD276" i="6" s="1"/>
  <c r="AA276" i="6"/>
  <c r="Z276" i="6"/>
  <c r="Y276" i="6"/>
  <c r="X276" i="6"/>
  <c r="W276" i="6"/>
  <c r="T276" i="6"/>
  <c r="U276" i="6" s="1"/>
  <c r="R276" i="6"/>
  <c r="S276" i="6" s="1"/>
  <c r="AC275" i="6"/>
  <c r="AD275" i="6"/>
  <c r="AA275" i="6"/>
  <c r="Z275" i="6"/>
  <c r="Y275" i="6"/>
  <c r="X275" i="6"/>
  <c r="W275" i="6"/>
  <c r="T275" i="6"/>
  <c r="U275" i="6"/>
  <c r="R275" i="6"/>
  <c r="S275" i="6" s="1"/>
  <c r="AC274" i="6"/>
  <c r="AD274" i="6" s="1"/>
  <c r="AB274" i="6"/>
  <c r="AA274" i="6"/>
  <c r="Z274" i="6"/>
  <c r="Y274" i="6"/>
  <c r="X274" i="6"/>
  <c r="W274" i="6"/>
  <c r="T274" i="6"/>
  <c r="U274" i="6" s="1"/>
  <c r="R274" i="6"/>
  <c r="S274" i="6" s="1"/>
  <c r="AC273" i="6"/>
  <c r="AD273" i="6"/>
  <c r="AA273" i="6"/>
  <c r="Z273" i="6"/>
  <c r="Y273" i="6"/>
  <c r="X273" i="6"/>
  <c r="W273" i="6"/>
  <c r="T273" i="6"/>
  <c r="U273" i="6" s="1"/>
  <c r="R273" i="6"/>
  <c r="S273" i="6" s="1"/>
  <c r="AC272" i="6"/>
  <c r="AD272" i="6"/>
  <c r="AA272" i="6"/>
  <c r="Z272" i="6"/>
  <c r="Y272" i="6"/>
  <c r="X272" i="6"/>
  <c r="W272" i="6"/>
  <c r="T272" i="6"/>
  <c r="U272" i="6"/>
  <c r="R272" i="6"/>
  <c r="S272" i="6" s="1"/>
  <c r="AC271" i="6"/>
  <c r="AD271" i="6"/>
  <c r="AA271" i="6"/>
  <c r="Z271" i="6"/>
  <c r="Y271" i="6"/>
  <c r="X271" i="6"/>
  <c r="W271" i="6"/>
  <c r="T271" i="6"/>
  <c r="U271" i="6"/>
  <c r="R271" i="6"/>
  <c r="S271" i="6" s="1"/>
  <c r="AC270" i="6"/>
  <c r="AD270" i="6"/>
  <c r="AB270" i="6"/>
  <c r="AA270" i="6"/>
  <c r="Z270" i="6"/>
  <c r="Y270" i="6"/>
  <c r="X270" i="6"/>
  <c r="W270" i="6"/>
  <c r="T270" i="6"/>
  <c r="U270" i="6"/>
  <c r="R270" i="6"/>
  <c r="S270" i="6" s="1"/>
  <c r="AC269" i="6"/>
  <c r="AD269" i="6"/>
  <c r="AA269" i="6"/>
  <c r="Z269" i="6"/>
  <c r="Y269" i="6"/>
  <c r="X269" i="6"/>
  <c r="W269" i="6"/>
  <c r="T269" i="6"/>
  <c r="R269" i="6"/>
  <c r="S269" i="6"/>
  <c r="AC268" i="6"/>
  <c r="AD268" i="6" s="1"/>
  <c r="AA268" i="6"/>
  <c r="Z268" i="6"/>
  <c r="Y268" i="6"/>
  <c r="X268" i="6"/>
  <c r="W268" i="6"/>
  <c r="T268" i="6"/>
  <c r="U268" i="6" s="1"/>
  <c r="R268" i="6"/>
  <c r="S268" i="6"/>
  <c r="AC267" i="6"/>
  <c r="AD267" i="6" s="1"/>
  <c r="AA267" i="6"/>
  <c r="Z267" i="6"/>
  <c r="Y267" i="6"/>
  <c r="X267" i="6"/>
  <c r="W267" i="6"/>
  <c r="T267" i="6"/>
  <c r="R267" i="6"/>
  <c r="S267" i="6"/>
  <c r="AC266" i="6"/>
  <c r="AD266" i="6" s="1"/>
  <c r="AB266" i="6"/>
  <c r="AA266" i="6"/>
  <c r="Z266" i="6"/>
  <c r="Y266" i="6"/>
  <c r="X266" i="6"/>
  <c r="W266" i="6"/>
  <c r="T266" i="6"/>
  <c r="U266" i="6" s="1"/>
  <c r="R266" i="6"/>
  <c r="S266" i="6"/>
  <c r="AC265" i="6"/>
  <c r="AD265" i="6" s="1"/>
  <c r="AA265" i="6"/>
  <c r="Z265" i="6"/>
  <c r="Y265" i="6"/>
  <c r="X265" i="6"/>
  <c r="W265" i="6"/>
  <c r="T265" i="6"/>
  <c r="R265" i="6"/>
  <c r="S265" i="6"/>
  <c r="AC264" i="6"/>
  <c r="AD264" i="6"/>
  <c r="AA264" i="6"/>
  <c r="Z264" i="6"/>
  <c r="Y264" i="6"/>
  <c r="X264" i="6"/>
  <c r="W264" i="6"/>
  <c r="T264" i="6"/>
  <c r="U264" i="6" s="1"/>
  <c r="R264" i="6"/>
  <c r="S264" i="6"/>
  <c r="AC263" i="6"/>
  <c r="AD263" i="6" s="1"/>
  <c r="AA263" i="6"/>
  <c r="Z263" i="6"/>
  <c r="Y263" i="6"/>
  <c r="X263" i="6"/>
  <c r="W263" i="6"/>
  <c r="T263" i="6"/>
  <c r="U263" i="6"/>
  <c r="R263" i="6"/>
  <c r="S263" i="6"/>
  <c r="AC262" i="6"/>
  <c r="AD262" i="6"/>
  <c r="AA262" i="6"/>
  <c r="Z262" i="6"/>
  <c r="Y262" i="6"/>
  <c r="X262" i="6"/>
  <c r="W262" i="6"/>
  <c r="T262" i="6"/>
  <c r="U262" i="6" s="1"/>
  <c r="R262" i="6"/>
  <c r="S262" i="6"/>
  <c r="AC261" i="6"/>
  <c r="AD261" i="6" s="1"/>
  <c r="AA261" i="6"/>
  <c r="Z261" i="6"/>
  <c r="Y261" i="6"/>
  <c r="X261" i="6"/>
  <c r="W261" i="6"/>
  <c r="T261" i="6"/>
  <c r="R261" i="6"/>
  <c r="S261" i="6" s="1"/>
  <c r="AC260" i="6"/>
  <c r="AD260" i="6"/>
  <c r="AA260" i="6"/>
  <c r="Z260" i="6"/>
  <c r="Y260" i="6"/>
  <c r="X260" i="6"/>
  <c r="W260" i="6"/>
  <c r="T260" i="6"/>
  <c r="U260" i="6"/>
  <c r="R260" i="6"/>
  <c r="S260" i="6" s="1"/>
  <c r="AC259" i="6"/>
  <c r="AD259" i="6" s="1"/>
  <c r="AA259" i="6"/>
  <c r="Z259" i="6"/>
  <c r="Y259" i="6"/>
  <c r="X259" i="6"/>
  <c r="W259" i="6"/>
  <c r="T259" i="6"/>
  <c r="R259" i="6"/>
  <c r="S259" i="6" s="1"/>
  <c r="AC258" i="6"/>
  <c r="AD258" i="6"/>
  <c r="AB258" i="6"/>
  <c r="AA258" i="6"/>
  <c r="Z258" i="6"/>
  <c r="Y258" i="6"/>
  <c r="X258" i="6"/>
  <c r="W258" i="6"/>
  <c r="T258" i="6"/>
  <c r="U258" i="6"/>
  <c r="R258" i="6"/>
  <c r="S258" i="6" s="1"/>
  <c r="AC257" i="6"/>
  <c r="AD257" i="6" s="1"/>
  <c r="AB257" i="6"/>
  <c r="AA257" i="6"/>
  <c r="Z257" i="6"/>
  <c r="Y257" i="6"/>
  <c r="X257" i="6"/>
  <c r="W257" i="6"/>
  <c r="T257" i="6"/>
  <c r="R257" i="6"/>
  <c r="S257" i="6"/>
  <c r="AC256" i="6"/>
  <c r="AD256" i="6"/>
  <c r="AB256" i="6"/>
  <c r="AA256" i="6"/>
  <c r="Z256" i="6"/>
  <c r="Y256" i="6"/>
  <c r="X256" i="6"/>
  <c r="W256" i="6"/>
  <c r="T256" i="6"/>
  <c r="U256" i="6"/>
  <c r="R256" i="6"/>
  <c r="S256" i="6"/>
  <c r="AC255" i="6"/>
  <c r="AD255" i="6"/>
  <c r="AB255" i="6"/>
  <c r="AA255" i="6"/>
  <c r="Z255" i="6"/>
  <c r="Y255" i="6"/>
  <c r="X255" i="6"/>
  <c r="W255" i="6"/>
  <c r="T255" i="6"/>
  <c r="U255" i="6"/>
  <c r="R255" i="6"/>
  <c r="S255" i="6"/>
  <c r="AC254" i="6"/>
  <c r="AD254" i="6"/>
  <c r="AB254" i="6"/>
  <c r="AA254" i="6"/>
  <c r="Z254" i="6"/>
  <c r="Y254" i="6"/>
  <c r="X254" i="6"/>
  <c r="W254" i="6"/>
  <c r="T254" i="6"/>
  <c r="U254" i="6"/>
  <c r="R254" i="6"/>
  <c r="S254" i="6"/>
  <c r="AC253" i="6"/>
  <c r="AD253" i="6"/>
  <c r="AB253" i="6"/>
  <c r="AA253" i="6"/>
  <c r="Z253" i="6"/>
  <c r="Y253" i="6"/>
  <c r="X253" i="6"/>
  <c r="W253" i="6"/>
  <c r="T253" i="6"/>
  <c r="R253" i="6"/>
  <c r="S253" i="6" s="1"/>
  <c r="AC252" i="6"/>
  <c r="AD252" i="6" s="1"/>
  <c r="AB252" i="6"/>
  <c r="AA252" i="6"/>
  <c r="Z252" i="6"/>
  <c r="Y252" i="6"/>
  <c r="X252" i="6"/>
  <c r="W252" i="6"/>
  <c r="T252" i="6"/>
  <c r="U252" i="6" s="1"/>
  <c r="R252" i="6"/>
  <c r="S252" i="6" s="1"/>
  <c r="AC251" i="6"/>
  <c r="AD251" i="6" s="1"/>
  <c r="AB251" i="6"/>
  <c r="AA251" i="6"/>
  <c r="Z251" i="6"/>
  <c r="Y251" i="6"/>
  <c r="X251" i="6"/>
  <c r="W251" i="6"/>
  <c r="T251" i="6"/>
  <c r="U251" i="6" s="1"/>
  <c r="R251" i="6"/>
  <c r="S251" i="6" s="1"/>
  <c r="AC250" i="6"/>
  <c r="AD250" i="6" s="1"/>
  <c r="AB250" i="6"/>
  <c r="AA250" i="6"/>
  <c r="Z250" i="6"/>
  <c r="Y250" i="6"/>
  <c r="X250" i="6"/>
  <c r="W250" i="6"/>
  <c r="T250" i="6"/>
  <c r="U250" i="6" s="1"/>
  <c r="R250" i="6"/>
  <c r="S250" i="6" s="1"/>
  <c r="AC249" i="6"/>
  <c r="AD249" i="6" s="1"/>
  <c r="AB249" i="6"/>
  <c r="AA249" i="6"/>
  <c r="Z249" i="6"/>
  <c r="Y249" i="6"/>
  <c r="X249" i="6"/>
  <c r="W249" i="6"/>
  <c r="T249" i="6"/>
  <c r="R249" i="6"/>
  <c r="S249" i="6"/>
  <c r="AC248" i="6"/>
  <c r="AD248" i="6" s="1"/>
  <c r="AB248" i="6"/>
  <c r="AA248" i="6"/>
  <c r="Z248" i="6"/>
  <c r="Y248" i="6"/>
  <c r="X248" i="6"/>
  <c r="W248" i="6"/>
  <c r="T248" i="6"/>
  <c r="U248" i="6" s="1"/>
  <c r="R248" i="6"/>
  <c r="S248" i="6"/>
  <c r="AC247" i="6"/>
  <c r="AD247" i="6" s="1"/>
  <c r="AB247" i="6"/>
  <c r="AA247" i="6"/>
  <c r="Z247" i="6"/>
  <c r="Y247" i="6"/>
  <c r="X247" i="6"/>
  <c r="W247" i="6"/>
  <c r="T247" i="6"/>
  <c r="U247" i="6" s="1"/>
  <c r="R247" i="6"/>
  <c r="S247" i="6"/>
  <c r="AC246" i="6"/>
  <c r="AD246" i="6" s="1"/>
  <c r="AB246" i="6"/>
  <c r="AA246" i="6"/>
  <c r="Z246" i="6"/>
  <c r="Y246" i="6"/>
  <c r="X246" i="6"/>
  <c r="W246" i="6"/>
  <c r="T246" i="6"/>
  <c r="U246" i="6" s="1"/>
  <c r="R246" i="6"/>
  <c r="S246" i="6"/>
  <c r="AC245" i="6"/>
  <c r="AD245" i="6" s="1"/>
  <c r="AB245" i="6"/>
  <c r="AA245" i="6"/>
  <c r="Z245" i="6"/>
  <c r="Y245" i="6"/>
  <c r="X245" i="6"/>
  <c r="W245" i="6"/>
  <c r="T245" i="6"/>
  <c r="R245" i="6"/>
  <c r="S245" i="6" s="1"/>
  <c r="AC244" i="6"/>
  <c r="AD244" i="6" s="1"/>
  <c r="AB244" i="6"/>
  <c r="AA244" i="6"/>
  <c r="Z244" i="6"/>
  <c r="Y244" i="6"/>
  <c r="X244" i="6"/>
  <c r="W244" i="6"/>
  <c r="T244" i="6"/>
  <c r="U244" i="6" s="1"/>
  <c r="R244" i="6"/>
  <c r="S244" i="6" s="1"/>
  <c r="AC243" i="6"/>
  <c r="AD243" i="6"/>
  <c r="AB243" i="6"/>
  <c r="AA243" i="6"/>
  <c r="Z243" i="6"/>
  <c r="Y243" i="6"/>
  <c r="X243" i="6"/>
  <c r="W243" i="6"/>
  <c r="T243" i="6"/>
  <c r="U243" i="6"/>
  <c r="R243" i="6"/>
  <c r="S243" i="6" s="1"/>
  <c r="AC242" i="6"/>
  <c r="AD242" i="6" s="1"/>
  <c r="AB242" i="6"/>
  <c r="AA242" i="6"/>
  <c r="Z242" i="6"/>
  <c r="Y242" i="6"/>
  <c r="X242" i="6"/>
  <c r="W242" i="6"/>
  <c r="T242" i="6"/>
  <c r="U242" i="6" s="1"/>
  <c r="R242" i="6"/>
  <c r="S242" i="6" s="1"/>
  <c r="AC241" i="6"/>
  <c r="AD241" i="6"/>
  <c r="AB241" i="6"/>
  <c r="AA241" i="6"/>
  <c r="Z241" i="6"/>
  <c r="Y241" i="6"/>
  <c r="X241" i="6"/>
  <c r="W241" i="6"/>
  <c r="T241" i="6"/>
  <c r="R241" i="6"/>
  <c r="S241" i="6" s="1"/>
  <c r="AC240" i="6"/>
  <c r="AD240" i="6"/>
  <c r="AB240" i="6"/>
  <c r="AA240" i="6"/>
  <c r="Z240" i="6"/>
  <c r="Y240" i="6"/>
  <c r="X240" i="6"/>
  <c r="W240" i="6"/>
  <c r="T240" i="6"/>
  <c r="U240" i="6"/>
  <c r="R240" i="6"/>
  <c r="S240" i="6" s="1"/>
  <c r="AC239" i="6"/>
  <c r="AD239" i="6"/>
  <c r="AB239" i="6"/>
  <c r="AA239" i="6"/>
  <c r="Z239" i="6"/>
  <c r="Y239" i="6"/>
  <c r="X239" i="6"/>
  <c r="W239" i="6"/>
  <c r="T239" i="6"/>
  <c r="U239" i="6"/>
  <c r="R239" i="6"/>
  <c r="S239" i="6" s="1"/>
  <c r="AC238" i="6"/>
  <c r="AD238" i="6"/>
  <c r="AB238" i="6"/>
  <c r="AA238" i="6"/>
  <c r="Z238" i="6"/>
  <c r="Y238" i="6"/>
  <c r="X238" i="6"/>
  <c r="W238" i="6"/>
  <c r="T238" i="6"/>
  <c r="U238" i="6"/>
  <c r="R238" i="6"/>
  <c r="S238" i="6" s="1"/>
  <c r="AC237" i="6"/>
  <c r="AD237" i="6"/>
  <c r="AB237" i="6"/>
  <c r="AA237" i="6"/>
  <c r="Z237" i="6"/>
  <c r="Y237" i="6"/>
  <c r="X237" i="6"/>
  <c r="W237" i="6"/>
  <c r="T237" i="6"/>
  <c r="R237" i="6"/>
  <c r="S237" i="6"/>
  <c r="AC236" i="6"/>
  <c r="AD236" i="6" s="1"/>
  <c r="AB236" i="6"/>
  <c r="AA236" i="6"/>
  <c r="Z236" i="6"/>
  <c r="Y236" i="6"/>
  <c r="X236" i="6"/>
  <c r="W236" i="6"/>
  <c r="T236" i="6"/>
  <c r="U236" i="6" s="1"/>
  <c r="R236" i="6"/>
  <c r="S236" i="6"/>
  <c r="AC235" i="6"/>
  <c r="AD235" i="6" s="1"/>
  <c r="AB235" i="6"/>
  <c r="AA235" i="6"/>
  <c r="Z235" i="6"/>
  <c r="Y235" i="6"/>
  <c r="X235" i="6"/>
  <c r="W235" i="6"/>
  <c r="T235" i="6"/>
  <c r="U235" i="6" s="1"/>
  <c r="R235" i="6"/>
  <c r="S235" i="6"/>
  <c r="AC234" i="6"/>
  <c r="AD234" i="6" s="1"/>
  <c r="AB234" i="6"/>
  <c r="AA234" i="6"/>
  <c r="Z234" i="6"/>
  <c r="Y234" i="6"/>
  <c r="X234" i="6"/>
  <c r="W234" i="6"/>
  <c r="T234" i="6"/>
  <c r="U234" i="6" s="1"/>
  <c r="R234" i="6"/>
  <c r="S234" i="6"/>
  <c r="AC233" i="6"/>
  <c r="AD233" i="6" s="1"/>
  <c r="AB233" i="6"/>
  <c r="AA233" i="6"/>
  <c r="Z233" i="6"/>
  <c r="Y233" i="6"/>
  <c r="X233" i="6"/>
  <c r="W233" i="6"/>
  <c r="T233" i="6"/>
  <c r="R233" i="6"/>
  <c r="S233" i="6"/>
  <c r="AC232" i="6"/>
  <c r="AD232" i="6"/>
  <c r="AB232" i="6"/>
  <c r="AA232" i="6"/>
  <c r="Z232" i="6"/>
  <c r="Y232" i="6"/>
  <c r="X232" i="6"/>
  <c r="W232" i="6"/>
  <c r="T232" i="6"/>
  <c r="U232" i="6"/>
  <c r="R232" i="6"/>
  <c r="S232" i="6"/>
  <c r="AC231" i="6"/>
  <c r="AD231" i="6"/>
  <c r="AB231" i="6"/>
  <c r="AA231" i="6"/>
  <c r="Z231" i="6"/>
  <c r="Y231" i="6"/>
  <c r="X231" i="6"/>
  <c r="W231" i="6"/>
  <c r="T231" i="6"/>
  <c r="U231" i="6"/>
  <c r="R231" i="6"/>
  <c r="S231" i="6"/>
  <c r="AC230" i="6"/>
  <c r="AD230" i="6"/>
  <c r="AB230" i="6"/>
  <c r="AA230" i="6"/>
  <c r="Z230" i="6"/>
  <c r="Y230" i="6"/>
  <c r="X230" i="6"/>
  <c r="W230" i="6"/>
  <c r="T230" i="6"/>
  <c r="U230" i="6"/>
  <c r="R230" i="6"/>
  <c r="S230" i="6"/>
  <c r="AC229" i="6"/>
  <c r="AD229" i="6"/>
  <c r="AB229" i="6"/>
  <c r="AA229" i="6"/>
  <c r="Z229" i="6"/>
  <c r="Y229" i="6"/>
  <c r="X229" i="6"/>
  <c r="W229" i="6"/>
  <c r="T229" i="6"/>
  <c r="R229" i="6"/>
  <c r="S229" i="6" s="1"/>
  <c r="AC228" i="6"/>
  <c r="AD228" i="6"/>
  <c r="AB228" i="6"/>
  <c r="AA228" i="6"/>
  <c r="Z228" i="6"/>
  <c r="Y228" i="6"/>
  <c r="X228" i="6"/>
  <c r="W228" i="6"/>
  <c r="T228" i="6"/>
  <c r="U228" i="6"/>
  <c r="R228" i="6"/>
  <c r="S228" i="6" s="1"/>
  <c r="AC227" i="6"/>
  <c r="AD227" i="6" s="1"/>
  <c r="AB227" i="6"/>
  <c r="AA227" i="6"/>
  <c r="Z227" i="6"/>
  <c r="Y227" i="6"/>
  <c r="X227" i="6"/>
  <c r="W227" i="6"/>
  <c r="T227" i="6"/>
  <c r="U227" i="6" s="1"/>
  <c r="R227" i="6"/>
  <c r="S227" i="6" s="1"/>
  <c r="AC226" i="6"/>
  <c r="AD226" i="6"/>
  <c r="AB226" i="6"/>
  <c r="AA226" i="6"/>
  <c r="Z226" i="6"/>
  <c r="Y226" i="6"/>
  <c r="X226" i="6"/>
  <c r="W226" i="6"/>
  <c r="T226" i="6"/>
  <c r="U226" i="6"/>
  <c r="R226" i="6"/>
  <c r="S226" i="6" s="1"/>
  <c r="AC225" i="6"/>
  <c r="AD225" i="6" s="1"/>
  <c r="AB225" i="6"/>
  <c r="AA225" i="6"/>
  <c r="Z225" i="6"/>
  <c r="Y225" i="6"/>
  <c r="X225" i="6"/>
  <c r="W225" i="6"/>
  <c r="T225" i="6"/>
  <c r="R225" i="6"/>
  <c r="S225" i="6"/>
  <c r="AC224" i="6"/>
  <c r="AD224" i="6"/>
  <c r="AB224" i="6"/>
  <c r="AA224" i="6"/>
  <c r="Z224" i="6"/>
  <c r="Y224" i="6"/>
  <c r="X224" i="6"/>
  <c r="W224" i="6"/>
  <c r="T224" i="6"/>
  <c r="U224" i="6"/>
  <c r="R224" i="6"/>
  <c r="S224" i="6"/>
  <c r="AC223" i="6"/>
  <c r="AD223" i="6"/>
  <c r="AB223" i="6"/>
  <c r="AA223" i="6"/>
  <c r="Z223" i="6"/>
  <c r="Y223" i="6"/>
  <c r="X223" i="6"/>
  <c r="W223" i="6"/>
  <c r="T223" i="6"/>
  <c r="U223" i="6"/>
  <c r="R223" i="6"/>
  <c r="S223" i="6"/>
  <c r="AC222" i="6"/>
  <c r="AD222" i="6"/>
  <c r="AB222" i="6"/>
  <c r="AA222" i="6"/>
  <c r="Z222" i="6"/>
  <c r="Y222" i="6"/>
  <c r="X222" i="6"/>
  <c r="W222" i="6"/>
  <c r="T222" i="6"/>
  <c r="U222" i="6"/>
  <c r="R222" i="6"/>
  <c r="S222" i="6"/>
  <c r="AC221" i="6"/>
  <c r="AD221" i="6"/>
  <c r="AB221" i="6"/>
  <c r="AA221" i="6"/>
  <c r="Z221" i="6"/>
  <c r="Y221" i="6"/>
  <c r="X221" i="6"/>
  <c r="W221" i="6"/>
  <c r="T221" i="6"/>
  <c r="R221" i="6"/>
  <c r="S221" i="6" s="1"/>
  <c r="AC220" i="6"/>
  <c r="AD220" i="6" s="1"/>
  <c r="AB220" i="6"/>
  <c r="AA220" i="6"/>
  <c r="Z220" i="6"/>
  <c r="Y220" i="6"/>
  <c r="X220" i="6"/>
  <c r="W220" i="6"/>
  <c r="T220" i="6"/>
  <c r="U220" i="6" s="1"/>
  <c r="R220" i="6"/>
  <c r="S220" i="6" s="1"/>
  <c r="AC219" i="6"/>
  <c r="AD219" i="6" s="1"/>
  <c r="AB219" i="6"/>
  <c r="AA219" i="6"/>
  <c r="Z219" i="6"/>
  <c r="Y219" i="6"/>
  <c r="X219" i="6"/>
  <c r="W219" i="6"/>
  <c r="T219" i="6"/>
  <c r="U219" i="6" s="1"/>
  <c r="R219" i="6"/>
  <c r="S219" i="6" s="1"/>
  <c r="AC218" i="6"/>
  <c r="AD218" i="6" s="1"/>
  <c r="AB218" i="6"/>
  <c r="AA218" i="6"/>
  <c r="Z218" i="6"/>
  <c r="Y218" i="6"/>
  <c r="X218" i="6"/>
  <c r="W218" i="6"/>
  <c r="T218" i="6"/>
  <c r="U218" i="6" s="1"/>
  <c r="R218" i="6"/>
  <c r="S218" i="6" s="1"/>
  <c r="AC217" i="6"/>
  <c r="AD217" i="6" s="1"/>
  <c r="AB217" i="6"/>
  <c r="AA217" i="6"/>
  <c r="Z217" i="6"/>
  <c r="Y217" i="6"/>
  <c r="X217" i="6"/>
  <c r="W217" i="6"/>
  <c r="T217" i="6"/>
  <c r="R217" i="6"/>
  <c r="S217" i="6"/>
  <c r="AC216" i="6"/>
  <c r="AD216" i="6" s="1"/>
  <c r="AB216" i="6"/>
  <c r="AA216" i="6"/>
  <c r="Z216" i="6"/>
  <c r="Y216" i="6"/>
  <c r="X216" i="6"/>
  <c r="W216" i="6"/>
  <c r="T216" i="6"/>
  <c r="U216" i="6" s="1"/>
  <c r="R216" i="6"/>
  <c r="S216" i="6"/>
  <c r="AC215" i="6"/>
  <c r="AD215" i="6" s="1"/>
  <c r="AB215" i="6"/>
  <c r="AA215" i="6"/>
  <c r="Z215" i="6"/>
  <c r="Y215" i="6"/>
  <c r="X215" i="6"/>
  <c r="W215" i="6"/>
  <c r="T215" i="6"/>
  <c r="U215" i="6" s="1"/>
  <c r="R215" i="6"/>
  <c r="S215" i="6"/>
  <c r="AC214" i="6"/>
  <c r="AD214" i="6" s="1"/>
  <c r="AB214" i="6"/>
  <c r="AA214" i="6"/>
  <c r="Z214" i="6"/>
  <c r="Y214" i="6"/>
  <c r="X214" i="6"/>
  <c r="W214" i="6"/>
  <c r="T214" i="6"/>
  <c r="U214" i="6" s="1"/>
  <c r="R214" i="6"/>
  <c r="S214" i="6"/>
  <c r="AC213" i="6"/>
  <c r="AD213" i="6" s="1"/>
  <c r="AB213" i="6"/>
  <c r="AA213" i="6"/>
  <c r="Z213" i="6"/>
  <c r="Y213" i="6"/>
  <c r="X213" i="6"/>
  <c r="W213" i="6"/>
  <c r="T213" i="6"/>
  <c r="U213" i="6" s="1"/>
  <c r="R213" i="6"/>
  <c r="S213" i="6" s="1"/>
  <c r="AC212" i="6"/>
  <c r="AD212" i="6" s="1"/>
  <c r="AB212" i="6"/>
  <c r="AA212" i="6"/>
  <c r="Z212" i="6"/>
  <c r="Y212" i="6"/>
  <c r="X212" i="6"/>
  <c r="W212" i="6"/>
  <c r="T212" i="6"/>
  <c r="R212" i="6"/>
  <c r="S212" i="6" s="1"/>
  <c r="AC211" i="6"/>
  <c r="AD211" i="6"/>
  <c r="AB211" i="6"/>
  <c r="AA211" i="6"/>
  <c r="Z211" i="6"/>
  <c r="Y211" i="6"/>
  <c r="X211" i="6"/>
  <c r="W211" i="6"/>
  <c r="T211" i="6"/>
  <c r="U211" i="6"/>
  <c r="R211" i="6"/>
  <c r="S211" i="6" s="1"/>
  <c r="AC210" i="6"/>
  <c r="AD210" i="6" s="1"/>
  <c r="AB210" i="6"/>
  <c r="AA210" i="6"/>
  <c r="Z210" i="6"/>
  <c r="Y210" i="6"/>
  <c r="X210" i="6"/>
  <c r="W210" i="6"/>
  <c r="T210" i="6"/>
  <c r="U210" i="6" s="1"/>
  <c r="R210" i="6"/>
  <c r="S210" i="6" s="1"/>
  <c r="AC209" i="6"/>
  <c r="AD209" i="6"/>
  <c r="AB209" i="6"/>
  <c r="AA209" i="6"/>
  <c r="Z209" i="6"/>
  <c r="Y209" i="6"/>
  <c r="X209" i="6"/>
  <c r="W209" i="6"/>
  <c r="T209" i="6"/>
  <c r="U209" i="6" s="1"/>
  <c r="R209" i="6"/>
  <c r="S209" i="6" s="1"/>
  <c r="AC208" i="6"/>
  <c r="AD208" i="6"/>
  <c r="AB208" i="6"/>
  <c r="AA208" i="6"/>
  <c r="Z208" i="6"/>
  <c r="Y208" i="6"/>
  <c r="X208" i="6"/>
  <c r="W208" i="6"/>
  <c r="T208" i="6"/>
  <c r="U208" i="6"/>
  <c r="R208" i="6"/>
  <c r="S208" i="6" s="1"/>
  <c r="AC207" i="6"/>
  <c r="AD207" i="6"/>
  <c r="AB207" i="6"/>
  <c r="AA207" i="6"/>
  <c r="Z207" i="6"/>
  <c r="Y207" i="6"/>
  <c r="X207" i="6"/>
  <c r="W207" i="6"/>
  <c r="T207" i="6"/>
  <c r="U207" i="6"/>
  <c r="R207" i="6"/>
  <c r="S207" i="6" s="1"/>
  <c r="AC206" i="6"/>
  <c r="AD206" i="6"/>
  <c r="AB206" i="6"/>
  <c r="AA206" i="6"/>
  <c r="Z206" i="6"/>
  <c r="Y206" i="6"/>
  <c r="X206" i="6"/>
  <c r="W206" i="6"/>
  <c r="T206" i="6"/>
  <c r="U206" i="6"/>
  <c r="R206" i="6"/>
  <c r="S206" i="6" s="1"/>
  <c r="AC205" i="6"/>
  <c r="AD205" i="6"/>
  <c r="AB205" i="6"/>
  <c r="AA205" i="6"/>
  <c r="Z205" i="6"/>
  <c r="Y205" i="6"/>
  <c r="X205" i="6"/>
  <c r="W205" i="6"/>
  <c r="T205" i="6"/>
  <c r="R205" i="6"/>
  <c r="S205" i="6"/>
  <c r="AC204" i="6"/>
  <c r="AD204" i="6" s="1"/>
  <c r="AB204" i="6"/>
  <c r="AA204" i="6"/>
  <c r="Z204" i="6"/>
  <c r="Y204" i="6"/>
  <c r="X204" i="6"/>
  <c r="W204" i="6"/>
  <c r="T204" i="6"/>
  <c r="U204" i="6" s="1"/>
  <c r="R204" i="6"/>
  <c r="S204" i="6"/>
  <c r="AC203" i="6"/>
  <c r="AD203" i="6" s="1"/>
  <c r="AB203" i="6"/>
  <c r="AA203" i="6"/>
  <c r="Z203" i="6"/>
  <c r="Y203" i="6"/>
  <c r="X203" i="6"/>
  <c r="W203" i="6"/>
  <c r="T203" i="6"/>
  <c r="U203" i="6" s="1"/>
  <c r="R203" i="6"/>
  <c r="S203" i="6"/>
  <c r="AC202" i="6"/>
  <c r="AD202" i="6" s="1"/>
  <c r="AB202" i="6"/>
  <c r="AA202" i="6"/>
  <c r="Z202" i="6"/>
  <c r="Y202" i="6"/>
  <c r="X202" i="6"/>
  <c r="W202" i="6"/>
  <c r="T202" i="6"/>
  <c r="U202" i="6" s="1"/>
  <c r="R202" i="6"/>
  <c r="S202" i="6"/>
  <c r="AC201" i="6"/>
  <c r="AD201" i="6" s="1"/>
  <c r="AB201" i="6"/>
  <c r="AA201" i="6"/>
  <c r="Z201" i="6"/>
  <c r="Y201" i="6"/>
  <c r="X201" i="6"/>
  <c r="W201" i="6"/>
  <c r="T201" i="6"/>
  <c r="R201" i="6"/>
  <c r="S201" i="6"/>
  <c r="AC200" i="6"/>
  <c r="AD200" i="6"/>
  <c r="AB200" i="6"/>
  <c r="AA200" i="6"/>
  <c r="Z200" i="6"/>
  <c r="Y200" i="6"/>
  <c r="X200" i="6"/>
  <c r="W200" i="6"/>
  <c r="T200" i="6"/>
  <c r="U200" i="6"/>
  <c r="R200" i="6"/>
  <c r="S200" i="6"/>
  <c r="AC199" i="6"/>
  <c r="AD199" i="6"/>
  <c r="AB199" i="6"/>
  <c r="AA199" i="6"/>
  <c r="Z199" i="6"/>
  <c r="Y199" i="6"/>
  <c r="X199" i="6"/>
  <c r="W199" i="6"/>
  <c r="T199" i="6"/>
  <c r="U199" i="6"/>
  <c r="R199" i="6"/>
  <c r="S199" i="6"/>
  <c r="AC198" i="6"/>
  <c r="AD198" i="6"/>
  <c r="AB198" i="6"/>
  <c r="AA198" i="6"/>
  <c r="Z198" i="6"/>
  <c r="Y198" i="6"/>
  <c r="X198" i="6"/>
  <c r="W198" i="6"/>
  <c r="T198" i="6"/>
  <c r="U198" i="6"/>
  <c r="R198" i="6"/>
  <c r="S198" i="6"/>
  <c r="AC197" i="6"/>
  <c r="AD197" i="6"/>
  <c r="AB197" i="6"/>
  <c r="AA197" i="6"/>
  <c r="Z197" i="6"/>
  <c r="Y197" i="6"/>
  <c r="X197" i="6"/>
  <c r="W197" i="6"/>
  <c r="T197" i="6"/>
  <c r="R197" i="6"/>
  <c r="S197" i="6" s="1"/>
  <c r="AC196" i="6"/>
  <c r="AD196" i="6"/>
  <c r="AB196" i="6"/>
  <c r="AA196" i="6"/>
  <c r="Z196" i="6"/>
  <c r="Y196" i="6"/>
  <c r="X196" i="6"/>
  <c r="W196" i="6"/>
  <c r="T196" i="6"/>
  <c r="U196" i="6"/>
  <c r="R196" i="6"/>
  <c r="S196" i="6" s="1"/>
  <c r="AC195" i="6"/>
  <c r="AD195" i="6" s="1"/>
  <c r="AB195" i="6"/>
  <c r="AA195" i="6"/>
  <c r="Z195" i="6"/>
  <c r="Y195" i="6"/>
  <c r="X195" i="6"/>
  <c r="W195" i="6"/>
  <c r="T195" i="6"/>
  <c r="R195" i="6"/>
  <c r="S195" i="6" s="1"/>
  <c r="AC194" i="6"/>
  <c r="AD194" i="6"/>
  <c r="AB194" i="6"/>
  <c r="AA194" i="6"/>
  <c r="Z194" i="6"/>
  <c r="Y194" i="6"/>
  <c r="X194" i="6"/>
  <c r="W194" i="6"/>
  <c r="T194" i="6"/>
  <c r="U194" i="6"/>
  <c r="R194" i="6"/>
  <c r="S194" i="6" s="1"/>
  <c r="AC193" i="6"/>
  <c r="AD193" i="6" s="1"/>
  <c r="AB193" i="6"/>
  <c r="AA193" i="6"/>
  <c r="Z193" i="6"/>
  <c r="Y193" i="6"/>
  <c r="X193" i="6"/>
  <c r="W193" i="6"/>
  <c r="T193" i="6"/>
  <c r="R193" i="6"/>
  <c r="S193" i="6"/>
  <c r="AC192" i="6"/>
  <c r="AD192" i="6"/>
  <c r="AB192" i="6"/>
  <c r="AA192" i="6"/>
  <c r="Z192" i="6"/>
  <c r="Y192" i="6"/>
  <c r="X192" i="6"/>
  <c r="W192" i="6"/>
  <c r="T192" i="6"/>
  <c r="U192" i="6"/>
  <c r="R192" i="6"/>
  <c r="S192" i="6"/>
  <c r="AC191" i="6"/>
  <c r="AD191" i="6"/>
  <c r="AB191" i="6"/>
  <c r="AA191" i="6"/>
  <c r="Z191" i="6"/>
  <c r="Y191" i="6"/>
  <c r="X191" i="6"/>
  <c r="W191" i="6"/>
  <c r="T191" i="6"/>
  <c r="U191" i="6"/>
  <c r="R191" i="6"/>
  <c r="S191" i="6"/>
  <c r="AC190" i="6"/>
  <c r="AD190" i="6"/>
  <c r="AB190" i="6"/>
  <c r="AA190" i="6"/>
  <c r="Z190" i="6"/>
  <c r="Y190" i="6"/>
  <c r="X190" i="6"/>
  <c r="W190" i="6"/>
  <c r="T190" i="6"/>
  <c r="U190" i="6"/>
  <c r="R190" i="6"/>
  <c r="S190" i="6"/>
  <c r="AC189" i="6"/>
  <c r="AD189" i="6"/>
  <c r="AB189" i="6"/>
  <c r="AA189" i="6"/>
  <c r="Z189" i="6"/>
  <c r="Y189" i="6"/>
  <c r="X189" i="6"/>
  <c r="W189" i="6"/>
  <c r="T189" i="6"/>
  <c r="R189" i="6"/>
  <c r="S189" i="6" s="1"/>
  <c r="AC188" i="6"/>
  <c r="AD188" i="6" s="1"/>
  <c r="AB188" i="6"/>
  <c r="AA188" i="6"/>
  <c r="Z188" i="6"/>
  <c r="Y188" i="6"/>
  <c r="X188" i="6"/>
  <c r="W188" i="6"/>
  <c r="T188" i="6"/>
  <c r="U188" i="6" s="1"/>
  <c r="R188" i="6"/>
  <c r="S188" i="6" s="1"/>
  <c r="AC187" i="6"/>
  <c r="AD187" i="6" s="1"/>
  <c r="AB187" i="6"/>
  <c r="AA187" i="6"/>
  <c r="Z187" i="6"/>
  <c r="Y187" i="6"/>
  <c r="X187" i="6"/>
  <c r="W187" i="6"/>
  <c r="T187" i="6"/>
  <c r="U187" i="6" s="1"/>
  <c r="R187" i="6"/>
  <c r="S187" i="6" s="1"/>
  <c r="AC186" i="6"/>
  <c r="AD186" i="6" s="1"/>
  <c r="AB186" i="6"/>
  <c r="AA186" i="6"/>
  <c r="Z186" i="6"/>
  <c r="Y186" i="6"/>
  <c r="X186" i="6"/>
  <c r="W186" i="6"/>
  <c r="T186" i="6"/>
  <c r="U186" i="6" s="1"/>
  <c r="R186" i="6"/>
  <c r="S186" i="6" s="1"/>
  <c r="AC185" i="6"/>
  <c r="AD185" i="6" s="1"/>
  <c r="AB185" i="6"/>
  <c r="AA185" i="6"/>
  <c r="Z185" i="6"/>
  <c r="Y185" i="6"/>
  <c r="X185" i="6"/>
  <c r="W185" i="6"/>
  <c r="T185" i="6"/>
  <c r="R185" i="6"/>
  <c r="S185" i="6"/>
  <c r="AC184" i="6"/>
  <c r="AD184" i="6" s="1"/>
  <c r="AB184" i="6"/>
  <c r="AA184" i="6"/>
  <c r="Z184" i="6"/>
  <c r="Y184" i="6"/>
  <c r="X184" i="6"/>
  <c r="W184" i="6"/>
  <c r="T184" i="6"/>
  <c r="U184" i="6" s="1"/>
  <c r="R184" i="6"/>
  <c r="S184" i="6"/>
  <c r="AC183" i="6"/>
  <c r="AD183" i="6" s="1"/>
  <c r="AB183" i="6"/>
  <c r="AA183" i="6"/>
  <c r="Z183" i="6"/>
  <c r="Y183" i="6"/>
  <c r="X183" i="6"/>
  <c r="W183" i="6"/>
  <c r="T183" i="6"/>
  <c r="U183" i="6" s="1"/>
  <c r="R183" i="6"/>
  <c r="S183" i="6"/>
  <c r="AC182" i="6"/>
  <c r="AD182" i="6" s="1"/>
  <c r="AB182" i="6"/>
  <c r="AA182" i="6"/>
  <c r="Z182" i="6"/>
  <c r="Y182" i="6"/>
  <c r="X182" i="6"/>
  <c r="W182" i="6"/>
  <c r="T182" i="6"/>
  <c r="U182" i="6" s="1"/>
  <c r="R182" i="6"/>
  <c r="S182" i="6"/>
  <c r="AC181" i="6"/>
  <c r="AD181" i="6" s="1"/>
  <c r="AB181" i="6"/>
  <c r="AA181" i="6"/>
  <c r="Z181" i="6"/>
  <c r="Y181" i="6"/>
  <c r="X181" i="6"/>
  <c r="W181" i="6"/>
  <c r="T181" i="6"/>
  <c r="R181" i="6"/>
  <c r="S181" i="6" s="1"/>
  <c r="AC180" i="6"/>
  <c r="AD180" i="6" s="1"/>
  <c r="AB180" i="6"/>
  <c r="AA180" i="6"/>
  <c r="Z180" i="6"/>
  <c r="Y180" i="6"/>
  <c r="X180" i="6"/>
  <c r="W180" i="6"/>
  <c r="T180" i="6"/>
  <c r="U180" i="6" s="1"/>
  <c r="R180" i="6"/>
  <c r="S180" i="6" s="1"/>
  <c r="AC179" i="6"/>
  <c r="AD179" i="6"/>
  <c r="AB179" i="6"/>
  <c r="AA179" i="6"/>
  <c r="Z179" i="6"/>
  <c r="Y179" i="6"/>
  <c r="X179" i="6"/>
  <c r="W179" i="6"/>
  <c r="T179" i="6"/>
  <c r="U179" i="6"/>
  <c r="R179" i="6"/>
  <c r="S179" i="6" s="1"/>
  <c r="AC178" i="6"/>
  <c r="AD178" i="6" s="1"/>
  <c r="AB178" i="6"/>
  <c r="AA178" i="6"/>
  <c r="Z178" i="6"/>
  <c r="Y178" i="6"/>
  <c r="X178" i="6"/>
  <c r="W178" i="6"/>
  <c r="T178" i="6"/>
  <c r="U178" i="6" s="1"/>
  <c r="R178" i="6"/>
  <c r="S178" i="6" s="1"/>
  <c r="AC177" i="6"/>
  <c r="AD177" i="6"/>
  <c r="AA177" i="6"/>
  <c r="Z177" i="6"/>
  <c r="Y177" i="6"/>
  <c r="X177" i="6"/>
  <c r="W177" i="6"/>
  <c r="T177" i="6"/>
  <c r="R177" i="6"/>
  <c r="S177" i="6" s="1"/>
  <c r="AC176" i="6"/>
  <c r="AD176" i="6"/>
  <c r="AA176" i="6"/>
  <c r="Z176" i="6"/>
  <c r="Y176" i="6"/>
  <c r="X176" i="6"/>
  <c r="W176" i="6"/>
  <c r="T176" i="6"/>
  <c r="U176" i="6"/>
  <c r="R176" i="6"/>
  <c r="S176" i="6" s="1"/>
  <c r="AC175" i="6"/>
  <c r="AD175" i="6"/>
  <c r="AA175" i="6"/>
  <c r="Z175" i="6"/>
  <c r="Y175" i="6"/>
  <c r="X175" i="6"/>
  <c r="W175" i="6"/>
  <c r="T175" i="6"/>
  <c r="U175" i="6"/>
  <c r="R175" i="6"/>
  <c r="S175" i="6" s="1"/>
  <c r="AC174" i="6"/>
  <c r="AD174" i="6"/>
  <c r="AB174" i="6"/>
  <c r="AA174" i="6"/>
  <c r="Z174" i="6"/>
  <c r="Y174" i="6"/>
  <c r="X174" i="6"/>
  <c r="W174" i="6"/>
  <c r="T174" i="6"/>
  <c r="U174" i="6"/>
  <c r="R174" i="6"/>
  <c r="S174" i="6" s="1"/>
  <c r="AC173" i="6"/>
  <c r="AD173" i="6"/>
  <c r="AA173" i="6"/>
  <c r="Z173" i="6"/>
  <c r="Y173" i="6"/>
  <c r="X173" i="6"/>
  <c r="W173" i="6"/>
  <c r="T173" i="6"/>
  <c r="R173" i="6"/>
  <c r="S173" i="6"/>
  <c r="AC172" i="6"/>
  <c r="AD172" i="6" s="1"/>
  <c r="AA172" i="6"/>
  <c r="Z172" i="6"/>
  <c r="Y172" i="6"/>
  <c r="X172" i="6"/>
  <c r="W172" i="6"/>
  <c r="T172" i="6"/>
  <c r="U172" i="6" s="1"/>
  <c r="R172" i="6"/>
  <c r="S172" i="6"/>
  <c r="AC171" i="6"/>
  <c r="AD171" i="6" s="1"/>
  <c r="AA171" i="6"/>
  <c r="Z171" i="6"/>
  <c r="Y171" i="6"/>
  <c r="X171" i="6"/>
  <c r="W171" i="6"/>
  <c r="T171" i="6"/>
  <c r="U171" i="6" s="1"/>
  <c r="R171" i="6"/>
  <c r="S171" i="6"/>
  <c r="AC170" i="6"/>
  <c r="AD170" i="6" s="1"/>
  <c r="AB170" i="6"/>
  <c r="AA170" i="6"/>
  <c r="Z170" i="6"/>
  <c r="Y170" i="6"/>
  <c r="X170" i="6"/>
  <c r="W170" i="6"/>
  <c r="T170" i="6"/>
  <c r="U170" i="6" s="1"/>
  <c r="R170" i="6"/>
  <c r="S170" i="6"/>
  <c r="AC169" i="6"/>
  <c r="AD169" i="6" s="1"/>
  <c r="AA169" i="6"/>
  <c r="Z169" i="6"/>
  <c r="Y169" i="6"/>
  <c r="X169" i="6"/>
  <c r="W169" i="6"/>
  <c r="T169" i="6"/>
  <c r="R169" i="6"/>
  <c r="S169" i="6"/>
  <c r="AC168" i="6"/>
  <c r="AD168" i="6"/>
  <c r="AA168" i="6"/>
  <c r="Z168" i="6"/>
  <c r="Y168" i="6"/>
  <c r="X168" i="6"/>
  <c r="W168" i="6"/>
  <c r="T168" i="6"/>
  <c r="U168" i="6" s="1"/>
  <c r="R168" i="6"/>
  <c r="S168" i="6"/>
  <c r="AC167" i="6"/>
  <c r="AD167" i="6" s="1"/>
  <c r="AA167" i="6"/>
  <c r="Z167" i="6"/>
  <c r="Y167" i="6"/>
  <c r="X167" i="6"/>
  <c r="W167" i="6"/>
  <c r="T167" i="6"/>
  <c r="U167" i="6"/>
  <c r="R167" i="6"/>
  <c r="S167" i="6"/>
  <c r="AC166" i="6"/>
  <c r="AD166" i="6"/>
  <c r="AA166" i="6"/>
  <c r="Z166" i="6"/>
  <c r="Y166" i="6"/>
  <c r="X166" i="6"/>
  <c r="W166" i="6"/>
  <c r="T166" i="6"/>
  <c r="U166" i="6" s="1"/>
  <c r="R166" i="6"/>
  <c r="S166" i="6"/>
  <c r="AC165" i="6"/>
  <c r="AD165" i="6" s="1"/>
  <c r="AA165" i="6"/>
  <c r="Z165" i="6"/>
  <c r="Y165" i="6"/>
  <c r="X165" i="6"/>
  <c r="W165" i="6"/>
  <c r="T165" i="6"/>
  <c r="R165" i="6"/>
  <c r="S165" i="6" s="1"/>
  <c r="AC164" i="6"/>
  <c r="AD164" i="6"/>
  <c r="AA164" i="6"/>
  <c r="Z164" i="6"/>
  <c r="Y164" i="6"/>
  <c r="X164" i="6"/>
  <c r="W164" i="6"/>
  <c r="T164" i="6"/>
  <c r="U164" i="6"/>
  <c r="R164" i="6"/>
  <c r="S164" i="6" s="1"/>
  <c r="AC163" i="6"/>
  <c r="AD163" i="6" s="1"/>
  <c r="AA163" i="6"/>
  <c r="Z163" i="6"/>
  <c r="Y163" i="6"/>
  <c r="X163" i="6"/>
  <c r="W163" i="6"/>
  <c r="T163" i="6"/>
  <c r="U163" i="6" s="1"/>
  <c r="R163" i="6"/>
  <c r="S163" i="6" s="1"/>
  <c r="AC162" i="6"/>
  <c r="AD162" i="6"/>
  <c r="AA162" i="6"/>
  <c r="Z162" i="6"/>
  <c r="Y162" i="6"/>
  <c r="X162" i="6"/>
  <c r="W162" i="6"/>
  <c r="T162" i="6"/>
  <c r="U162" i="6"/>
  <c r="R162" i="6"/>
  <c r="S162" i="6" s="1"/>
  <c r="AC161" i="6"/>
  <c r="AD161" i="6" s="1"/>
  <c r="AA161" i="6"/>
  <c r="Z161" i="6"/>
  <c r="Y161" i="6"/>
  <c r="X161" i="6"/>
  <c r="W161" i="6"/>
  <c r="T161" i="6"/>
  <c r="R161" i="6"/>
  <c r="S161" i="6"/>
  <c r="AC160" i="6"/>
  <c r="AD160" i="6"/>
  <c r="AA160" i="6"/>
  <c r="Z160" i="6"/>
  <c r="Y160" i="6"/>
  <c r="X160" i="6"/>
  <c r="W160" i="6"/>
  <c r="T160" i="6"/>
  <c r="U160" i="6"/>
  <c r="R160" i="6"/>
  <c r="S160" i="6"/>
  <c r="AC159" i="6"/>
  <c r="AD159" i="6"/>
  <c r="AA159" i="6"/>
  <c r="Z159" i="6"/>
  <c r="Y159" i="6"/>
  <c r="X159" i="6"/>
  <c r="W159" i="6"/>
  <c r="T159" i="6"/>
  <c r="U159" i="6"/>
  <c r="R159" i="6"/>
  <c r="S159" i="6"/>
  <c r="AC158" i="6"/>
  <c r="AD158" i="6"/>
  <c r="AB158" i="6"/>
  <c r="AA158" i="6"/>
  <c r="Z158" i="6"/>
  <c r="Y158" i="6"/>
  <c r="X158" i="6"/>
  <c r="W158" i="6"/>
  <c r="T158" i="6"/>
  <c r="U158" i="6"/>
  <c r="R158" i="6"/>
  <c r="S158" i="6"/>
  <c r="AC157" i="6"/>
  <c r="AD157" i="6"/>
  <c r="AA157" i="6"/>
  <c r="Z157" i="6"/>
  <c r="Y157" i="6"/>
  <c r="X157" i="6"/>
  <c r="W157" i="6"/>
  <c r="T157" i="6"/>
  <c r="R157" i="6"/>
  <c r="S157" i="6" s="1"/>
  <c r="AC156" i="6"/>
  <c r="AD156" i="6" s="1"/>
  <c r="AA156" i="6"/>
  <c r="Z156" i="6"/>
  <c r="Y156" i="6"/>
  <c r="X156" i="6"/>
  <c r="W156" i="6"/>
  <c r="T156" i="6"/>
  <c r="U156" i="6" s="1"/>
  <c r="R156" i="6"/>
  <c r="S156" i="6" s="1"/>
  <c r="AC155" i="6"/>
  <c r="AD155" i="6" s="1"/>
  <c r="AA155" i="6"/>
  <c r="Z155" i="6"/>
  <c r="Y155" i="6"/>
  <c r="X155" i="6"/>
  <c r="W155" i="6"/>
  <c r="T155" i="6"/>
  <c r="U155" i="6" s="1"/>
  <c r="R155" i="6"/>
  <c r="S155" i="6" s="1"/>
  <c r="AC154" i="6"/>
  <c r="AD154" i="6" s="1"/>
  <c r="AA154" i="6"/>
  <c r="Z154" i="6"/>
  <c r="Y154" i="6"/>
  <c r="X154" i="6"/>
  <c r="W154" i="6"/>
  <c r="T154" i="6"/>
  <c r="U154" i="6" s="1"/>
  <c r="R154" i="6"/>
  <c r="S154" i="6" s="1"/>
  <c r="AC153" i="6"/>
  <c r="AD153" i="6" s="1"/>
  <c r="AA153" i="6"/>
  <c r="Z153" i="6"/>
  <c r="Y153" i="6"/>
  <c r="X153" i="6"/>
  <c r="W153" i="6"/>
  <c r="T153" i="6"/>
  <c r="R153" i="6"/>
  <c r="S153" i="6"/>
  <c r="AC152" i="6"/>
  <c r="AD152" i="6" s="1"/>
  <c r="AA152" i="6"/>
  <c r="Z152" i="6"/>
  <c r="Y152" i="6"/>
  <c r="X152" i="6"/>
  <c r="W152" i="6"/>
  <c r="T152" i="6"/>
  <c r="U152" i="6"/>
  <c r="R152" i="6"/>
  <c r="S152" i="6"/>
  <c r="AC151" i="6"/>
  <c r="AD151" i="6"/>
  <c r="AA151" i="6"/>
  <c r="Z151" i="6"/>
  <c r="Y151" i="6"/>
  <c r="X151" i="6"/>
  <c r="W151" i="6"/>
  <c r="T151" i="6"/>
  <c r="U151" i="6" s="1"/>
  <c r="R151" i="6"/>
  <c r="S151" i="6"/>
  <c r="AC150" i="6"/>
  <c r="AD150" i="6" s="1"/>
  <c r="AA150" i="6"/>
  <c r="Z150" i="6"/>
  <c r="Y150" i="6"/>
  <c r="X150" i="6"/>
  <c r="W150" i="6"/>
  <c r="T150" i="6"/>
  <c r="U150" i="6"/>
  <c r="R150" i="6"/>
  <c r="S150" i="6"/>
  <c r="AC149" i="6"/>
  <c r="AD149" i="6"/>
  <c r="AA149" i="6"/>
  <c r="Z149" i="6"/>
  <c r="Y149" i="6"/>
  <c r="X149" i="6"/>
  <c r="W149" i="6"/>
  <c r="T149" i="6"/>
  <c r="U149" i="6" s="1"/>
  <c r="R149" i="6"/>
  <c r="S149" i="6" s="1"/>
  <c r="AC148" i="6"/>
  <c r="AD148" i="6" s="1"/>
  <c r="AA148" i="6"/>
  <c r="Z148" i="6"/>
  <c r="Y148" i="6"/>
  <c r="X148" i="6"/>
  <c r="W148" i="6"/>
  <c r="T148" i="6"/>
  <c r="U148" i="6" s="1"/>
  <c r="R148" i="6"/>
  <c r="S148" i="6" s="1"/>
  <c r="AC147" i="6"/>
  <c r="AD147" i="6"/>
  <c r="AA147" i="6"/>
  <c r="Z147" i="6"/>
  <c r="Y147" i="6"/>
  <c r="X147" i="6"/>
  <c r="W147" i="6"/>
  <c r="T147" i="6"/>
  <c r="U147" i="6"/>
  <c r="R147" i="6"/>
  <c r="S147" i="6" s="1"/>
  <c r="AC146" i="6"/>
  <c r="AD146" i="6" s="1"/>
  <c r="AB146" i="6"/>
  <c r="AA146" i="6"/>
  <c r="Z146" i="6"/>
  <c r="Y146" i="6"/>
  <c r="X146" i="6"/>
  <c r="W146" i="6"/>
  <c r="T146" i="6"/>
  <c r="U146" i="6" s="1"/>
  <c r="R146" i="6"/>
  <c r="S146" i="6" s="1"/>
  <c r="AC145" i="6"/>
  <c r="AD145" i="6"/>
  <c r="AB145" i="6"/>
  <c r="AA145" i="6"/>
  <c r="Z145" i="6"/>
  <c r="Y145" i="6"/>
  <c r="X145" i="6"/>
  <c r="W145" i="6"/>
  <c r="T145" i="6"/>
  <c r="U145" i="6" s="1"/>
  <c r="R145" i="6"/>
  <c r="S145" i="6" s="1"/>
  <c r="AC144" i="6"/>
  <c r="AD144" i="6"/>
  <c r="AB144" i="6"/>
  <c r="AA144" i="6"/>
  <c r="Z144" i="6"/>
  <c r="Y144" i="6"/>
  <c r="X144" i="6"/>
  <c r="W144" i="6"/>
  <c r="T144" i="6"/>
  <c r="U144" i="6"/>
  <c r="R144" i="6"/>
  <c r="S144" i="6" s="1"/>
  <c r="AC143" i="6"/>
  <c r="AD143" i="6"/>
  <c r="AB143" i="6"/>
  <c r="AA143" i="6"/>
  <c r="Z143" i="6"/>
  <c r="Y143" i="6"/>
  <c r="X143" i="6"/>
  <c r="W143" i="6"/>
  <c r="T143" i="6"/>
  <c r="U143" i="6"/>
  <c r="R143" i="6"/>
  <c r="S143" i="6" s="1"/>
  <c r="AC142" i="6"/>
  <c r="AD142" i="6"/>
  <c r="AB142" i="6"/>
  <c r="AA142" i="6"/>
  <c r="Z142" i="6"/>
  <c r="Y142" i="6"/>
  <c r="X142" i="6"/>
  <c r="W142" i="6"/>
  <c r="T142" i="6"/>
  <c r="U142" i="6"/>
  <c r="R142" i="6"/>
  <c r="S142" i="6" s="1"/>
  <c r="AC141" i="6"/>
  <c r="AD141" i="6"/>
  <c r="AB141" i="6"/>
  <c r="AA141" i="6"/>
  <c r="Z141" i="6"/>
  <c r="Y141" i="6"/>
  <c r="X141" i="6"/>
  <c r="W141" i="6"/>
  <c r="T141" i="6"/>
  <c r="R141" i="6"/>
  <c r="S141" i="6"/>
  <c r="AC140" i="6"/>
  <c r="AD140" i="6" s="1"/>
  <c r="AB140" i="6"/>
  <c r="AA140" i="6"/>
  <c r="Z140" i="6"/>
  <c r="Y140" i="6"/>
  <c r="X140" i="6"/>
  <c r="W140" i="6"/>
  <c r="T140" i="6"/>
  <c r="U140" i="6" s="1"/>
  <c r="R140" i="6"/>
  <c r="S140" i="6"/>
  <c r="AC139" i="6"/>
  <c r="AD139" i="6" s="1"/>
  <c r="AB139" i="6"/>
  <c r="AA139" i="6"/>
  <c r="Z139" i="6"/>
  <c r="Y139" i="6"/>
  <c r="X139" i="6"/>
  <c r="W139" i="6"/>
  <c r="T139" i="6"/>
  <c r="U139" i="6" s="1"/>
  <c r="R139" i="6"/>
  <c r="S139" i="6"/>
  <c r="AC138" i="6"/>
  <c r="AD138" i="6" s="1"/>
  <c r="AB138" i="6"/>
  <c r="AA138" i="6"/>
  <c r="Z138" i="6"/>
  <c r="Y138" i="6"/>
  <c r="X138" i="6"/>
  <c r="W138" i="6"/>
  <c r="T138" i="6"/>
  <c r="U138" i="6" s="1"/>
  <c r="R138" i="6"/>
  <c r="S138" i="6"/>
  <c r="AC137" i="6"/>
  <c r="AD137" i="6" s="1"/>
  <c r="AB137" i="6"/>
  <c r="AA137" i="6"/>
  <c r="Z137" i="6"/>
  <c r="Y137" i="6"/>
  <c r="X137" i="6"/>
  <c r="W137" i="6"/>
  <c r="T137" i="6"/>
  <c r="R137" i="6"/>
  <c r="S137" i="6"/>
  <c r="AC136" i="6"/>
  <c r="AD136" i="6"/>
  <c r="AB136" i="6"/>
  <c r="AA136" i="6"/>
  <c r="Z136" i="6"/>
  <c r="Y136" i="6"/>
  <c r="X136" i="6"/>
  <c r="W136" i="6"/>
  <c r="T136" i="6"/>
  <c r="U136" i="6"/>
  <c r="R136" i="6"/>
  <c r="S136" i="6"/>
  <c r="AC135" i="6"/>
  <c r="AD135" i="6"/>
  <c r="AB135" i="6"/>
  <c r="AA135" i="6"/>
  <c r="Z135" i="6"/>
  <c r="Y135" i="6"/>
  <c r="X135" i="6"/>
  <c r="W135" i="6"/>
  <c r="T135" i="6"/>
  <c r="U135" i="6"/>
  <c r="R135" i="6"/>
  <c r="S135" i="6"/>
  <c r="AC134" i="6"/>
  <c r="AD134" i="6"/>
  <c r="AB134" i="6"/>
  <c r="AA134" i="6"/>
  <c r="Z134" i="6"/>
  <c r="Y134" i="6"/>
  <c r="X134" i="6"/>
  <c r="W134" i="6"/>
  <c r="T134" i="6"/>
  <c r="U134" i="6"/>
  <c r="R134" i="6"/>
  <c r="S134" i="6"/>
  <c r="AC133" i="6"/>
  <c r="AD133" i="6"/>
  <c r="AB133" i="6"/>
  <c r="AA133" i="6"/>
  <c r="Z133" i="6"/>
  <c r="Y133" i="6"/>
  <c r="X133" i="6"/>
  <c r="W133" i="6"/>
  <c r="T133" i="6"/>
  <c r="R133" i="6"/>
  <c r="S133" i="6" s="1"/>
  <c r="AC132" i="6"/>
  <c r="AD132" i="6"/>
  <c r="AB132" i="6"/>
  <c r="AA132" i="6"/>
  <c r="Z132" i="6"/>
  <c r="Y132" i="6"/>
  <c r="X132" i="6"/>
  <c r="W132" i="6"/>
  <c r="T132" i="6"/>
  <c r="U132" i="6"/>
  <c r="R132" i="6"/>
  <c r="S132" i="6" s="1"/>
  <c r="AC131" i="6"/>
  <c r="AD131" i="6" s="1"/>
  <c r="AB131" i="6"/>
  <c r="AA131" i="6"/>
  <c r="Z131" i="6"/>
  <c r="Y131" i="6"/>
  <c r="X131" i="6"/>
  <c r="W131" i="6"/>
  <c r="T131" i="6"/>
  <c r="U131" i="6" s="1"/>
  <c r="R131" i="6"/>
  <c r="S131" i="6"/>
  <c r="AC130" i="6"/>
  <c r="AD130" i="6"/>
  <c r="AB130" i="6"/>
  <c r="AA130" i="6"/>
  <c r="Z130" i="6"/>
  <c r="Y130" i="6"/>
  <c r="X130" i="6"/>
  <c r="W130" i="6"/>
  <c r="T130" i="6"/>
  <c r="U130" i="6"/>
  <c r="R130" i="6"/>
  <c r="S130" i="6"/>
  <c r="AC129" i="6"/>
  <c r="AD129" i="6"/>
  <c r="AA129" i="6"/>
  <c r="Z129" i="6"/>
  <c r="Y129" i="6"/>
  <c r="X129" i="6"/>
  <c r="W129" i="6"/>
  <c r="T129" i="6"/>
  <c r="R129" i="6"/>
  <c r="S129" i="6" s="1"/>
  <c r="AC128" i="6"/>
  <c r="AD128" i="6" s="1"/>
  <c r="AA128" i="6"/>
  <c r="Z128" i="6"/>
  <c r="Y128" i="6"/>
  <c r="X128" i="6"/>
  <c r="W128" i="6"/>
  <c r="T128" i="6"/>
  <c r="U128" i="6" s="1"/>
  <c r="R128" i="6"/>
  <c r="S128" i="6" s="1"/>
  <c r="AC127" i="6"/>
  <c r="AD127" i="6" s="1"/>
  <c r="AA127" i="6"/>
  <c r="Z127" i="6"/>
  <c r="Y127" i="6"/>
  <c r="X127" i="6"/>
  <c r="W127" i="6"/>
  <c r="T127" i="6"/>
  <c r="U127" i="6" s="1"/>
  <c r="R127" i="6"/>
  <c r="S127" i="6" s="1"/>
  <c r="AC126" i="6"/>
  <c r="AD126" i="6" s="1"/>
  <c r="AA126" i="6"/>
  <c r="Z126" i="6"/>
  <c r="Y126" i="6"/>
  <c r="X126" i="6"/>
  <c r="W126" i="6"/>
  <c r="T126" i="6"/>
  <c r="U126" i="6" s="1"/>
  <c r="R126" i="6"/>
  <c r="S126" i="6" s="1"/>
  <c r="AC125" i="6"/>
  <c r="AD125" i="6" s="1"/>
  <c r="AA125" i="6"/>
  <c r="Z125" i="6"/>
  <c r="Y125" i="6"/>
  <c r="X125" i="6"/>
  <c r="W125" i="6"/>
  <c r="T125" i="6"/>
  <c r="R125" i="6"/>
  <c r="S125" i="6"/>
  <c r="AC124" i="6"/>
  <c r="AD124" i="6" s="1"/>
  <c r="AA124" i="6"/>
  <c r="Z124" i="6"/>
  <c r="Y124" i="6"/>
  <c r="X124" i="6"/>
  <c r="W124" i="6"/>
  <c r="T124" i="6"/>
  <c r="U124" i="6"/>
  <c r="R124" i="6"/>
  <c r="S124" i="6"/>
  <c r="AC123" i="6"/>
  <c r="AD123" i="6"/>
  <c r="AA123" i="6"/>
  <c r="Z123" i="6"/>
  <c r="Y123" i="6"/>
  <c r="X123" i="6"/>
  <c r="W123" i="6"/>
  <c r="T123" i="6"/>
  <c r="R123" i="6"/>
  <c r="S123" i="6"/>
  <c r="AC122" i="6"/>
  <c r="AD122" i="6" s="1"/>
  <c r="AA122" i="6"/>
  <c r="Z122" i="6"/>
  <c r="Y122" i="6"/>
  <c r="X122" i="6"/>
  <c r="W122" i="6"/>
  <c r="T122" i="6"/>
  <c r="U122" i="6"/>
  <c r="R122" i="6"/>
  <c r="S122" i="6"/>
  <c r="AC121" i="6"/>
  <c r="AD121" i="6"/>
  <c r="AA121" i="6"/>
  <c r="Z121" i="6"/>
  <c r="Y121" i="6"/>
  <c r="X121" i="6"/>
  <c r="W121" i="6"/>
  <c r="T121" i="6"/>
  <c r="R121" i="6"/>
  <c r="S121" i="6" s="1"/>
  <c r="AC120" i="6"/>
  <c r="AD120" i="6" s="1"/>
  <c r="AA120" i="6"/>
  <c r="Z120" i="6"/>
  <c r="Y120" i="6"/>
  <c r="X120" i="6"/>
  <c r="W120" i="6"/>
  <c r="T120" i="6"/>
  <c r="R120" i="6"/>
  <c r="S120" i="6" s="1"/>
  <c r="AC119" i="6"/>
  <c r="AD119" i="6"/>
  <c r="AA119" i="6"/>
  <c r="Z119" i="6"/>
  <c r="Y119" i="6"/>
  <c r="X119" i="6"/>
  <c r="W119" i="6"/>
  <c r="T119" i="6"/>
  <c r="U119" i="6"/>
  <c r="R119" i="6"/>
  <c r="S119" i="6" s="1"/>
  <c r="AC118" i="6"/>
  <c r="AD118" i="6" s="1"/>
  <c r="AB118" i="6"/>
  <c r="AA118" i="6"/>
  <c r="Z118" i="6"/>
  <c r="Y118" i="6"/>
  <c r="X118" i="6"/>
  <c r="W118" i="6"/>
  <c r="T118" i="6"/>
  <c r="U118" i="6" s="1"/>
  <c r="R118" i="6"/>
  <c r="S118" i="6" s="1"/>
  <c r="AC117" i="6"/>
  <c r="AD117" i="6"/>
  <c r="AA117" i="6"/>
  <c r="Z117" i="6"/>
  <c r="Y117" i="6"/>
  <c r="X117" i="6"/>
  <c r="W117" i="6"/>
  <c r="T117" i="6"/>
  <c r="R117" i="6"/>
  <c r="S117" i="6" s="1"/>
  <c r="AC116" i="6"/>
  <c r="AD116" i="6"/>
  <c r="AA116" i="6"/>
  <c r="Z116" i="6"/>
  <c r="Y116" i="6"/>
  <c r="X116" i="6"/>
  <c r="W116" i="6"/>
  <c r="T116" i="6"/>
  <c r="U116" i="6"/>
  <c r="R116" i="6"/>
  <c r="S116" i="6" s="1"/>
  <c r="AC115" i="6"/>
  <c r="AD115" i="6"/>
  <c r="AA115" i="6"/>
  <c r="Z115" i="6"/>
  <c r="Y115" i="6"/>
  <c r="X115" i="6"/>
  <c r="W115" i="6"/>
  <c r="T115" i="6"/>
  <c r="R115" i="6"/>
  <c r="S115" i="6"/>
  <c r="AC114" i="6"/>
  <c r="AD114" i="6" s="1"/>
  <c r="AB114" i="6"/>
  <c r="AA114" i="6"/>
  <c r="Z114" i="6"/>
  <c r="Y114" i="6"/>
  <c r="X114" i="6"/>
  <c r="W114" i="6"/>
  <c r="T114" i="6"/>
  <c r="U114" i="6" s="1"/>
  <c r="R114" i="6"/>
  <c r="S114" i="6"/>
  <c r="AC113" i="6"/>
  <c r="AD113" i="6" s="1"/>
  <c r="AA113" i="6"/>
  <c r="Z113" i="6"/>
  <c r="Y113" i="6"/>
  <c r="X113" i="6"/>
  <c r="W113" i="6"/>
  <c r="T113" i="6"/>
  <c r="R113" i="6"/>
  <c r="S113" i="6"/>
  <c r="AC112" i="6"/>
  <c r="AD112" i="6"/>
  <c r="AA112" i="6"/>
  <c r="Z112" i="6"/>
  <c r="Y112" i="6"/>
  <c r="X112" i="6"/>
  <c r="W112" i="6"/>
  <c r="T112" i="6"/>
  <c r="U112" i="6" s="1"/>
  <c r="R112" i="6"/>
  <c r="S112" i="6"/>
  <c r="AC111" i="6"/>
  <c r="AD111" i="6" s="1"/>
  <c r="AA111" i="6"/>
  <c r="Z111" i="6"/>
  <c r="Y111" i="6"/>
  <c r="X111" i="6"/>
  <c r="W111" i="6"/>
  <c r="T111" i="6"/>
  <c r="U111" i="6"/>
  <c r="R111" i="6"/>
  <c r="S111" i="6"/>
  <c r="AC110" i="6"/>
  <c r="AD110" i="6"/>
  <c r="AA110" i="6"/>
  <c r="Z110" i="6"/>
  <c r="Y110" i="6"/>
  <c r="X110" i="6"/>
  <c r="W110" i="6"/>
  <c r="T110" i="6"/>
  <c r="R110" i="6"/>
  <c r="S110" i="6"/>
  <c r="AC109" i="6"/>
  <c r="AD109" i="6" s="1"/>
  <c r="AA109" i="6"/>
  <c r="Z109" i="6"/>
  <c r="Y109" i="6"/>
  <c r="X109" i="6"/>
  <c r="W109" i="6"/>
  <c r="T109" i="6"/>
  <c r="R109" i="6"/>
  <c r="S109" i="6" s="1"/>
  <c r="AC108" i="6"/>
  <c r="AD108" i="6"/>
  <c r="AA108" i="6"/>
  <c r="Z108" i="6"/>
  <c r="Y108" i="6"/>
  <c r="X108" i="6"/>
  <c r="W108" i="6"/>
  <c r="T108" i="6"/>
  <c r="U108" i="6"/>
  <c r="R108" i="6"/>
  <c r="S108" i="6" s="1"/>
  <c r="AC107" i="6"/>
  <c r="AD107" i="6" s="1"/>
  <c r="AA107" i="6"/>
  <c r="Z107" i="6"/>
  <c r="Y107" i="6"/>
  <c r="X107" i="6"/>
  <c r="W107" i="6"/>
  <c r="T107" i="6"/>
  <c r="U107" i="6" s="1"/>
  <c r="R107" i="6"/>
  <c r="S107" i="6" s="1"/>
  <c r="AC106" i="6"/>
  <c r="AD106" i="6"/>
  <c r="AB106" i="6"/>
  <c r="AA106" i="6"/>
  <c r="Z106" i="6"/>
  <c r="Y106" i="6"/>
  <c r="X106" i="6"/>
  <c r="W106" i="6"/>
  <c r="T106" i="6"/>
  <c r="U106" i="6"/>
  <c r="R106" i="6"/>
  <c r="S106" i="6" s="1"/>
  <c r="AC105" i="6"/>
  <c r="AD105" i="6" s="1"/>
  <c r="AA105" i="6"/>
  <c r="Z105" i="6"/>
  <c r="Y105" i="6"/>
  <c r="X105" i="6"/>
  <c r="W105" i="6"/>
  <c r="T105" i="6"/>
  <c r="R105" i="6"/>
  <c r="S105" i="6"/>
  <c r="AC104" i="6"/>
  <c r="AD104" i="6"/>
  <c r="AA104" i="6"/>
  <c r="Z104" i="6"/>
  <c r="Y104" i="6"/>
  <c r="X104" i="6"/>
  <c r="W104" i="6"/>
  <c r="T104" i="6"/>
  <c r="U104" i="6"/>
  <c r="R104" i="6"/>
  <c r="S104" i="6"/>
  <c r="AC103" i="6"/>
  <c r="AD103" i="6"/>
  <c r="AA103" i="6"/>
  <c r="Z103" i="6"/>
  <c r="Y103" i="6"/>
  <c r="X103" i="6"/>
  <c r="W103" i="6"/>
  <c r="T103" i="6"/>
  <c r="U103" i="6"/>
  <c r="R103" i="6"/>
  <c r="S103" i="6"/>
  <c r="AC102" i="6"/>
  <c r="AD102" i="6"/>
  <c r="AA102" i="6"/>
  <c r="Z102" i="6"/>
  <c r="Y102" i="6"/>
  <c r="X102" i="6"/>
  <c r="W102" i="6"/>
  <c r="T102" i="6"/>
  <c r="U102" i="6"/>
  <c r="R102" i="6"/>
  <c r="S102" i="6"/>
  <c r="AC101" i="6"/>
  <c r="AD101" i="6"/>
  <c r="AA101" i="6"/>
  <c r="Z101" i="6"/>
  <c r="Y101" i="6"/>
  <c r="X101" i="6"/>
  <c r="W101" i="6"/>
  <c r="T101" i="6"/>
  <c r="R101" i="6"/>
  <c r="S101" i="6" s="1"/>
  <c r="AC100" i="6"/>
  <c r="AD100" i="6" s="1"/>
  <c r="AA100" i="6"/>
  <c r="Z100" i="6"/>
  <c r="Y100" i="6"/>
  <c r="X100" i="6"/>
  <c r="W100" i="6"/>
  <c r="T100" i="6"/>
  <c r="U100" i="6" s="1"/>
  <c r="R100" i="6"/>
  <c r="S100" i="6" s="1"/>
  <c r="AC99" i="6"/>
  <c r="AD99" i="6" s="1"/>
  <c r="AA99" i="6"/>
  <c r="Z99" i="6"/>
  <c r="Y99" i="6"/>
  <c r="X99" i="6"/>
  <c r="W99" i="6"/>
  <c r="T99" i="6"/>
  <c r="R99" i="6"/>
  <c r="S99" i="6"/>
  <c r="AC98" i="6"/>
  <c r="AD98" i="6" s="1"/>
  <c r="AA98" i="6"/>
  <c r="Z98" i="6"/>
  <c r="Y98" i="6"/>
  <c r="X98" i="6"/>
  <c r="W98" i="6"/>
  <c r="T98" i="6"/>
  <c r="U98" i="6"/>
  <c r="R98" i="6"/>
  <c r="S98" i="6"/>
  <c r="AC97" i="6"/>
  <c r="AD97" i="6"/>
  <c r="AB97" i="6"/>
  <c r="AA97" i="6"/>
  <c r="Z97" i="6"/>
  <c r="Y97" i="6"/>
  <c r="X97" i="6"/>
  <c r="W97" i="6"/>
  <c r="T97" i="6"/>
  <c r="R97" i="6"/>
  <c r="S97" i="6" s="1"/>
  <c r="AC96" i="6"/>
  <c r="AD96" i="6"/>
  <c r="AB96" i="6"/>
  <c r="AA96" i="6"/>
  <c r="Z96" i="6"/>
  <c r="Y96" i="6"/>
  <c r="X96" i="6"/>
  <c r="W96" i="6"/>
  <c r="T96" i="6"/>
  <c r="U96" i="6"/>
  <c r="R96" i="6"/>
  <c r="S96" i="6" s="1"/>
  <c r="AC95" i="6"/>
  <c r="AD95" i="6" s="1"/>
  <c r="AB95" i="6"/>
  <c r="AA95" i="6"/>
  <c r="Z95" i="6"/>
  <c r="Y95" i="6"/>
  <c r="X95" i="6"/>
  <c r="W95" i="6"/>
  <c r="T95" i="6"/>
  <c r="U95" i="6" s="1"/>
  <c r="R95" i="6"/>
  <c r="S95" i="6" s="1"/>
  <c r="AC94" i="6"/>
  <c r="AD94" i="6"/>
  <c r="AB94" i="6"/>
  <c r="AA94" i="6"/>
  <c r="Z94" i="6"/>
  <c r="Y94" i="6"/>
  <c r="X94" i="6"/>
  <c r="W94" i="6"/>
  <c r="T94" i="6"/>
  <c r="U94" i="6"/>
  <c r="R94" i="6"/>
  <c r="S94" i="6" s="1"/>
  <c r="AC93" i="6"/>
  <c r="AD93" i="6" s="1"/>
  <c r="AB93" i="6"/>
  <c r="AA93" i="6"/>
  <c r="Z93" i="6"/>
  <c r="Y93" i="6"/>
  <c r="X93" i="6"/>
  <c r="W93" i="6"/>
  <c r="T93" i="6"/>
  <c r="R93" i="6"/>
  <c r="S93" i="6"/>
  <c r="AC92" i="6"/>
  <c r="AD92" i="6"/>
  <c r="AB92" i="6"/>
  <c r="AA92" i="6"/>
  <c r="Z92" i="6"/>
  <c r="Y92" i="6"/>
  <c r="X92" i="6"/>
  <c r="W92" i="6"/>
  <c r="T92" i="6"/>
  <c r="U92" i="6"/>
  <c r="R92" i="6"/>
  <c r="S92" i="6"/>
  <c r="AC91" i="6"/>
  <c r="AD91" i="6"/>
  <c r="AB91" i="6"/>
  <c r="AA91" i="6"/>
  <c r="Z91" i="6"/>
  <c r="Y91" i="6"/>
  <c r="X91" i="6"/>
  <c r="W91" i="6"/>
  <c r="T91" i="6"/>
  <c r="U91" i="6"/>
  <c r="R91" i="6"/>
  <c r="S91" i="6"/>
  <c r="AC90" i="6"/>
  <c r="AD90" i="6"/>
  <c r="AB90" i="6"/>
  <c r="AA90" i="6"/>
  <c r="Z90" i="6"/>
  <c r="Y90" i="6"/>
  <c r="X90" i="6"/>
  <c r="W90" i="6"/>
  <c r="T90" i="6"/>
  <c r="U90" i="6"/>
  <c r="R90" i="6"/>
  <c r="S90" i="6"/>
  <c r="AC89" i="6"/>
  <c r="AD89" i="6"/>
  <c r="AB89" i="6"/>
  <c r="AA89" i="6"/>
  <c r="Z89" i="6"/>
  <c r="Y89" i="6"/>
  <c r="X89" i="6"/>
  <c r="W89" i="6"/>
  <c r="T89" i="6"/>
  <c r="R89" i="6"/>
  <c r="S89" i="6" s="1"/>
  <c r="AC88" i="6"/>
  <c r="AD88" i="6" s="1"/>
  <c r="AB88" i="6"/>
  <c r="AA88" i="6"/>
  <c r="Z88" i="6"/>
  <c r="Y88" i="6"/>
  <c r="X88" i="6"/>
  <c r="W88" i="6"/>
  <c r="T88" i="6"/>
  <c r="U88" i="6" s="1"/>
  <c r="R88" i="6"/>
  <c r="S88" i="6" s="1"/>
  <c r="AC87" i="6"/>
  <c r="AD87" i="6" s="1"/>
  <c r="AB87" i="6"/>
  <c r="AA87" i="6"/>
  <c r="Z87" i="6"/>
  <c r="Y87" i="6"/>
  <c r="X87" i="6"/>
  <c r="W87" i="6"/>
  <c r="T87" i="6"/>
  <c r="U87" i="6" s="1"/>
  <c r="R87" i="6"/>
  <c r="S87" i="6" s="1"/>
  <c r="AC86" i="6"/>
  <c r="AD86" i="6" s="1"/>
  <c r="AB86" i="6"/>
  <c r="AA86" i="6"/>
  <c r="Z86" i="6"/>
  <c r="Y86" i="6"/>
  <c r="X86" i="6"/>
  <c r="W86" i="6"/>
  <c r="T86" i="6"/>
  <c r="U86" i="6" s="1"/>
  <c r="R86" i="6"/>
  <c r="S86" i="6" s="1"/>
  <c r="AC85" i="6"/>
  <c r="AD85" i="6" s="1"/>
  <c r="AB85" i="6"/>
  <c r="AA85" i="6"/>
  <c r="Z85" i="6"/>
  <c r="Y85" i="6"/>
  <c r="X85" i="6"/>
  <c r="W85" i="6"/>
  <c r="T85" i="6"/>
  <c r="R85" i="6"/>
  <c r="S85" i="6"/>
  <c r="AC84" i="6"/>
  <c r="AD84" i="6" s="1"/>
  <c r="AB84" i="6"/>
  <c r="AA84" i="6"/>
  <c r="Z84" i="6"/>
  <c r="Y84" i="6"/>
  <c r="X84" i="6"/>
  <c r="W84" i="6"/>
  <c r="T84" i="6"/>
  <c r="R84" i="6"/>
  <c r="S84" i="6"/>
  <c r="AC83" i="6"/>
  <c r="AD83" i="6" s="1"/>
  <c r="AB83" i="6"/>
  <c r="AA83" i="6"/>
  <c r="Z83" i="6"/>
  <c r="Y83" i="6"/>
  <c r="X83" i="6"/>
  <c r="W83" i="6"/>
  <c r="T83" i="6"/>
  <c r="R83" i="6"/>
  <c r="S83" i="6" s="1"/>
  <c r="AC82" i="6"/>
  <c r="AD82" i="6" s="1"/>
  <c r="AB82" i="6"/>
  <c r="AA82" i="6"/>
  <c r="Z82" i="6"/>
  <c r="Y82" i="6"/>
  <c r="X82" i="6"/>
  <c r="W82" i="6"/>
  <c r="T82" i="6"/>
  <c r="U82" i="6" s="1"/>
  <c r="R82" i="6"/>
  <c r="S82" i="6" s="1"/>
  <c r="AC81" i="6"/>
  <c r="AD81" i="6"/>
  <c r="AB81" i="6"/>
  <c r="AA81" i="6"/>
  <c r="Z81" i="6"/>
  <c r="Y81" i="6"/>
  <c r="X81" i="6"/>
  <c r="W81" i="6"/>
  <c r="T81" i="6"/>
  <c r="U81" i="6" s="1"/>
  <c r="R81" i="6"/>
  <c r="S81" i="6" s="1"/>
  <c r="AC80" i="6"/>
  <c r="AD80" i="6"/>
  <c r="AB80" i="6"/>
  <c r="AA80" i="6"/>
  <c r="Z80" i="6"/>
  <c r="Y80" i="6"/>
  <c r="X80" i="6"/>
  <c r="W80" i="6"/>
  <c r="T80" i="6"/>
  <c r="U80" i="6"/>
  <c r="R80" i="6"/>
  <c r="S80" i="6" s="1"/>
  <c r="AC79" i="6"/>
  <c r="AD79" i="6"/>
  <c r="AB79" i="6"/>
  <c r="AA79" i="6"/>
  <c r="Z79" i="6"/>
  <c r="Y79" i="6"/>
  <c r="X79" i="6"/>
  <c r="W79" i="6"/>
  <c r="T79" i="6"/>
  <c r="U79" i="6"/>
  <c r="R79" i="6"/>
  <c r="S79" i="6" s="1"/>
  <c r="AC78" i="6"/>
  <c r="AD78" i="6"/>
  <c r="AB78" i="6"/>
  <c r="AA78" i="6"/>
  <c r="Z78" i="6"/>
  <c r="Y78" i="6"/>
  <c r="X78" i="6"/>
  <c r="W78" i="6"/>
  <c r="T78" i="6"/>
  <c r="U78" i="6"/>
  <c r="R78" i="6"/>
  <c r="S78" i="6" s="1"/>
  <c r="AC77" i="6"/>
  <c r="AD77" i="6"/>
  <c r="AB77" i="6"/>
  <c r="AA77" i="6"/>
  <c r="Z77" i="6"/>
  <c r="Y77" i="6"/>
  <c r="X77" i="6"/>
  <c r="W77" i="6"/>
  <c r="T77" i="6"/>
  <c r="R77" i="6"/>
  <c r="S77" i="6"/>
  <c r="AC76" i="6"/>
  <c r="AD76" i="6" s="1"/>
  <c r="AB76" i="6"/>
  <c r="AA76" i="6"/>
  <c r="Z76" i="6"/>
  <c r="Y76" i="6"/>
  <c r="X76" i="6"/>
  <c r="W76" i="6"/>
  <c r="T76" i="6"/>
  <c r="U76" i="6" s="1"/>
  <c r="R76" i="6"/>
  <c r="S76" i="6"/>
  <c r="AC75" i="6"/>
  <c r="AD75" i="6" s="1"/>
  <c r="AB75" i="6"/>
  <c r="AA75" i="6"/>
  <c r="Z75" i="6"/>
  <c r="Y75" i="6"/>
  <c r="X75" i="6"/>
  <c r="W75" i="6"/>
  <c r="T75" i="6"/>
  <c r="R75" i="6"/>
  <c r="S75" i="6"/>
  <c r="AC74" i="6"/>
  <c r="AD74" i="6" s="1"/>
  <c r="AB74" i="6"/>
  <c r="AA74" i="6"/>
  <c r="Z74" i="6"/>
  <c r="Y74" i="6"/>
  <c r="X74" i="6"/>
  <c r="W74" i="6"/>
  <c r="T74" i="6"/>
  <c r="U74" i="6" s="1"/>
  <c r="R74" i="6"/>
  <c r="S74" i="6"/>
  <c r="AC73" i="6"/>
  <c r="AD73" i="6" s="1"/>
  <c r="AB73" i="6"/>
  <c r="AA73" i="6"/>
  <c r="Z73" i="6"/>
  <c r="Y73" i="6"/>
  <c r="X73" i="6"/>
  <c r="W73" i="6"/>
  <c r="T73" i="6"/>
  <c r="R73" i="6"/>
  <c r="S73" i="6"/>
  <c r="AC72" i="6"/>
  <c r="AD72" i="6"/>
  <c r="AB72" i="6"/>
  <c r="AA72" i="6"/>
  <c r="Z72" i="6"/>
  <c r="Y72" i="6"/>
  <c r="X72" i="6"/>
  <c r="W72" i="6"/>
  <c r="T72" i="6"/>
  <c r="U72" i="6"/>
  <c r="R72" i="6"/>
  <c r="S72" i="6"/>
  <c r="AC71" i="6"/>
  <c r="AD71" i="6"/>
  <c r="AB71" i="6"/>
  <c r="AA71" i="6"/>
  <c r="Z71" i="6"/>
  <c r="Y71" i="6"/>
  <c r="X71" i="6"/>
  <c r="W71" i="6"/>
  <c r="T71" i="6"/>
  <c r="U71" i="6"/>
  <c r="R71" i="6"/>
  <c r="S71" i="6"/>
  <c r="AC70" i="6"/>
  <c r="AD70" i="6"/>
  <c r="AB70" i="6"/>
  <c r="AA70" i="6"/>
  <c r="Z70" i="6"/>
  <c r="Y70" i="6"/>
  <c r="X70" i="6"/>
  <c r="W70" i="6"/>
  <c r="T70" i="6"/>
  <c r="U70" i="6"/>
  <c r="R70" i="6"/>
  <c r="S70" i="6"/>
  <c r="AC69" i="6"/>
  <c r="AD69" i="6"/>
  <c r="AB69" i="6"/>
  <c r="AA69" i="6"/>
  <c r="Z69" i="6"/>
  <c r="Y69" i="6"/>
  <c r="X69" i="6"/>
  <c r="W69" i="6"/>
  <c r="T69" i="6"/>
  <c r="R69" i="6"/>
  <c r="S69" i="6" s="1"/>
  <c r="AC68" i="6"/>
  <c r="AD68" i="6"/>
  <c r="AB68" i="6"/>
  <c r="AA68" i="6"/>
  <c r="Z68" i="6"/>
  <c r="Y68" i="6"/>
  <c r="X68" i="6"/>
  <c r="W68" i="6"/>
  <c r="T68" i="6"/>
  <c r="U68" i="6"/>
  <c r="R68" i="6"/>
  <c r="S68" i="6" s="1"/>
  <c r="AC67" i="6"/>
  <c r="AD67" i="6" s="1"/>
  <c r="AB67" i="6"/>
  <c r="AA67" i="6"/>
  <c r="Z67" i="6"/>
  <c r="Y67" i="6"/>
  <c r="X67" i="6"/>
  <c r="W67" i="6"/>
  <c r="T67" i="6"/>
  <c r="U67" i="6" s="1"/>
  <c r="R67" i="6"/>
  <c r="S67" i="6"/>
  <c r="AC66" i="6"/>
  <c r="AD66" i="6"/>
  <c r="AB66" i="6"/>
  <c r="AA66" i="6"/>
  <c r="Z66" i="6"/>
  <c r="Y66" i="6"/>
  <c r="X66" i="6"/>
  <c r="W66" i="6"/>
  <c r="T66" i="6"/>
  <c r="U66" i="6"/>
  <c r="R66" i="6"/>
  <c r="S66" i="6"/>
  <c r="AC65" i="6"/>
  <c r="AD65" i="6"/>
  <c r="AA65" i="6"/>
  <c r="Z65" i="6"/>
  <c r="Y65" i="6"/>
  <c r="X65" i="6"/>
  <c r="W65" i="6"/>
  <c r="T65" i="6"/>
  <c r="R65" i="6"/>
  <c r="S65" i="6" s="1"/>
  <c r="AC64" i="6"/>
  <c r="AD64" i="6" s="1"/>
  <c r="AA64" i="6"/>
  <c r="Z64" i="6"/>
  <c r="Y64" i="6"/>
  <c r="X64" i="6"/>
  <c r="W64" i="6"/>
  <c r="T64" i="6"/>
  <c r="U64" i="6" s="1"/>
  <c r="R64" i="6"/>
  <c r="S64" i="6" s="1"/>
  <c r="AC63" i="6"/>
  <c r="AD63" i="6" s="1"/>
  <c r="AA63" i="6"/>
  <c r="Z63" i="6"/>
  <c r="Y63" i="6"/>
  <c r="X63" i="6"/>
  <c r="W63" i="6"/>
  <c r="T63" i="6"/>
  <c r="U63" i="6" s="1"/>
  <c r="R63" i="6"/>
  <c r="S63" i="6" s="1"/>
  <c r="AC62" i="6"/>
  <c r="AD62" i="6" s="1"/>
  <c r="AA62" i="6"/>
  <c r="Z62" i="6"/>
  <c r="Y62" i="6"/>
  <c r="X62" i="6"/>
  <c r="W62" i="6"/>
  <c r="T62" i="6"/>
  <c r="U62" i="6" s="1"/>
  <c r="R62" i="6"/>
  <c r="S62" i="6" s="1"/>
  <c r="AC61" i="6"/>
  <c r="AD61" i="6" s="1"/>
  <c r="AA61" i="6"/>
  <c r="Z61" i="6"/>
  <c r="Y61" i="6"/>
  <c r="X61" i="6"/>
  <c r="W61" i="6"/>
  <c r="T61" i="6"/>
  <c r="R61" i="6"/>
  <c r="S61" i="6"/>
  <c r="AC60" i="6"/>
  <c r="AD60" i="6" s="1"/>
  <c r="AA60" i="6"/>
  <c r="Z60" i="6"/>
  <c r="Y60" i="6"/>
  <c r="X60" i="6"/>
  <c r="W60" i="6"/>
  <c r="T60" i="6"/>
  <c r="U60" i="6"/>
  <c r="R60" i="6"/>
  <c r="S60" i="6"/>
  <c r="AC59" i="6"/>
  <c r="AD59" i="6"/>
  <c r="AA59" i="6"/>
  <c r="Z59" i="6"/>
  <c r="Y59" i="6"/>
  <c r="X59" i="6"/>
  <c r="W59" i="6"/>
  <c r="T59" i="6"/>
  <c r="U59" i="6" s="1"/>
  <c r="R59" i="6"/>
  <c r="S59" i="6"/>
  <c r="AC58" i="6"/>
  <c r="AD58" i="6" s="1"/>
  <c r="AA58" i="6"/>
  <c r="Z58" i="6"/>
  <c r="Y58" i="6"/>
  <c r="X58" i="6"/>
  <c r="W58" i="6"/>
  <c r="T58" i="6"/>
  <c r="U58" i="6"/>
  <c r="R58" i="6"/>
  <c r="S58" i="6"/>
  <c r="AC57" i="6"/>
  <c r="AD57" i="6"/>
  <c r="AA57" i="6"/>
  <c r="Z57" i="6"/>
  <c r="Y57" i="6"/>
  <c r="X57" i="6"/>
  <c r="W57" i="6"/>
  <c r="T57" i="6"/>
  <c r="R57" i="6"/>
  <c r="S57" i="6" s="1"/>
  <c r="AC56" i="6"/>
  <c r="AD56" i="6" s="1"/>
  <c r="AA56" i="6"/>
  <c r="Z56" i="6"/>
  <c r="Y56" i="6"/>
  <c r="X56" i="6"/>
  <c r="W56" i="6"/>
  <c r="T56" i="6"/>
  <c r="U56" i="6" s="1"/>
  <c r="R56" i="6"/>
  <c r="S56" i="6" s="1"/>
  <c r="AC55" i="6"/>
  <c r="AD55" i="6"/>
  <c r="AA55" i="6"/>
  <c r="Z55" i="6"/>
  <c r="Y55" i="6"/>
  <c r="X55" i="6"/>
  <c r="W55" i="6"/>
  <c r="T55" i="6"/>
  <c r="U55" i="6"/>
  <c r="R55" i="6"/>
  <c r="S55" i="6" s="1"/>
  <c r="AC54" i="6"/>
  <c r="AD54" i="6" s="1"/>
  <c r="AB54" i="6"/>
  <c r="AA54" i="6"/>
  <c r="Z54" i="6"/>
  <c r="Y54" i="6"/>
  <c r="X54" i="6"/>
  <c r="W54" i="6"/>
  <c r="T54" i="6"/>
  <c r="U54" i="6" s="1"/>
  <c r="R54" i="6"/>
  <c r="S54" i="6" s="1"/>
  <c r="AC53" i="6"/>
  <c r="AD53" i="6"/>
  <c r="AA53" i="6"/>
  <c r="Z53" i="6"/>
  <c r="Y53" i="6"/>
  <c r="X53" i="6"/>
  <c r="W53" i="6"/>
  <c r="T53" i="6"/>
  <c r="R53" i="6"/>
  <c r="S53" i="6" s="1"/>
  <c r="AC52" i="6"/>
  <c r="AD52" i="6"/>
  <c r="AA52" i="6"/>
  <c r="Z52" i="6"/>
  <c r="Y52" i="6"/>
  <c r="X52" i="6"/>
  <c r="W52" i="6"/>
  <c r="T52" i="6"/>
  <c r="U52" i="6"/>
  <c r="R52" i="6"/>
  <c r="S52" i="6" s="1"/>
  <c r="AC51" i="6"/>
  <c r="AD51" i="6"/>
  <c r="AA51" i="6"/>
  <c r="Z51" i="6"/>
  <c r="Y51" i="6"/>
  <c r="X51" i="6"/>
  <c r="W51" i="6"/>
  <c r="T51" i="6"/>
  <c r="R51" i="6"/>
  <c r="S51" i="6"/>
  <c r="AC50" i="6"/>
  <c r="AD50" i="6" s="1"/>
  <c r="AB50" i="6"/>
  <c r="AA50" i="6"/>
  <c r="Z50" i="6"/>
  <c r="Y50" i="6"/>
  <c r="X50" i="6"/>
  <c r="W50" i="6"/>
  <c r="T50" i="6"/>
  <c r="U50" i="6" s="1"/>
  <c r="R50" i="6"/>
  <c r="S50" i="6"/>
  <c r="AC49" i="6"/>
  <c r="AD49" i="6" s="1"/>
  <c r="AA49" i="6"/>
  <c r="Z49" i="6"/>
  <c r="Y49" i="6"/>
  <c r="X49" i="6"/>
  <c r="W49" i="6"/>
  <c r="T49" i="6"/>
  <c r="R49" i="6"/>
  <c r="S49" i="6"/>
  <c r="AC48" i="6"/>
  <c r="AD48" i="6"/>
  <c r="AA48" i="6"/>
  <c r="Z48" i="6"/>
  <c r="Y48" i="6"/>
  <c r="X48" i="6"/>
  <c r="W48" i="6"/>
  <c r="T48" i="6"/>
  <c r="U48" i="6" s="1"/>
  <c r="R48" i="6"/>
  <c r="S48" i="6"/>
  <c r="AC47" i="6"/>
  <c r="AD47" i="6" s="1"/>
  <c r="AA47" i="6"/>
  <c r="Z47" i="6"/>
  <c r="Y47" i="6"/>
  <c r="X47" i="6"/>
  <c r="W47" i="6"/>
  <c r="T47" i="6"/>
  <c r="U47" i="6"/>
  <c r="R47" i="6"/>
  <c r="S47" i="6"/>
  <c r="AC46" i="6"/>
  <c r="AD46" i="6"/>
  <c r="AA46" i="6"/>
  <c r="Z46" i="6"/>
  <c r="Y46" i="6"/>
  <c r="X46" i="6"/>
  <c r="W46" i="6"/>
  <c r="T46" i="6"/>
  <c r="U46" i="6" s="1"/>
  <c r="R46" i="6"/>
  <c r="S46" i="6"/>
  <c r="AC45" i="6"/>
  <c r="AD45" i="6" s="1"/>
  <c r="AA45" i="6"/>
  <c r="Z45" i="6"/>
  <c r="Y45" i="6"/>
  <c r="X45" i="6"/>
  <c r="W45" i="6"/>
  <c r="T45" i="6"/>
  <c r="R45" i="6"/>
  <c r="S45" i="6" s="1"/>
  <c r="AC44" i="6"/>
  <c r="AD44" i="6"/>
  <c r="AA44" i="6"/>
  <c r="Z44" i="6"/>
  <c r="Y44" i="6"/>
  <c r="X44" i="6"/>
  <c r="W44" i="6"/>
  <c r="T44" i="6"/>
  <c r="U44" i="6"/>
  <c r="R44" i="6"/>
  <c r="S44" i="6" s="1"/>
  <c r="AC43" i="6"/>
  <c r="AD43" i="6" s="1"/>
  <c r="AA43" i="6"/>
  <c r="Z43" i="6"/>
  <c r="Y43" i="6"/>
  <c r="X43" i="6"/>
  <c r="W43" i="6"/>
  <c r="T43" i="6"/>
  <c r="R43" i="6"/>
  <c r="S43" i="6" s="1"/>
  <c r="AC42" i="6"/>
  <c r="AD42" i="6"/>
  <c r="AB42" i="6"/>
  <c r="AA42" i="6"/>
  <c r="Z42" i="6"/>
  <c r="Y42" i="6"/>
  <c r="X42" i="6"/>
  <c r="W42" i="6"/>
  <c r="T42" i="6"/>
  <c r="U42" i="6"/>
  <c r="R42" i="6"/>
  <c r="S42" i="6" s="1"/>
  <c r="AC41" i="6"/>
  <c r="AD41" i="6" s="1"/>
  <c r="AA41" i="6"/>
  <c r="Z41" i="6"/>
  <c r="Y41" i="6"/>
  <c r="X41" i="6"/>
  <c r="W41" i="6"/>
  <c r="T41" i="6"/>
  <c r="R41" i="6"/>
  <c r="S41" i="6"/>
  <c r="AC40" i="6"/>
  <c r="AD40" i="6"/>
  <c r="AA40" i="6"/>
  <c r="Z40" i="6"/>
  <c r="Y40" i="6"/>
  <c r="X40" i="6"/>
  <c r="W40" i="6"/>
  <c r="T40" i="6"/>
  <c r="U40" i="6"/>
  <c r="R40" i="6"/>
  <c r="S40" i="6"/>
  <c r="AC39" i="6"/>
  <c r="AD39" i="6"/>
  <c r="AA39" i="6"/>
  <c r="Z39" i="6"/>
  <c r="Y39" i="6"/>
  <c r="X39" i="6"/>
  <c r="W39" i="6"/>
  <c r="T39" i="6"/>
  <c r="U39" i="6"/>
  <c r="R39" i="6"/>
  <c r="S39" i="6"/>
  <c r="AC38" i="6"/>
  <c r="AD38" i="6"/>
  <c r="AA38" i="6"/>
  <c r="Z38" i="6"/>
  <c r="Y38" i="6"/>
  <c r="X38" i="6"/>
  <c r="W38" i="6"/>
  <c r="T38" i="6"/>
  <c r="U38" i="6"/>
  <c r="R38" i="6"/>
  <c r="S38" i="6"/>
  <c r="AC37" i="6"/>
  <c r="AD37" i="6"/>
  <c r="AA37" i="6"/>
  <c r="Z37" i="6"/>
  <c r="Y37" i="6"/>
  <c r="X37" i="6"/>
  <c r="W37" i="6"/>
  <c r="T37" i="6"/>
  <c r="R37" i="6"/>
  <c r="S37" i="6" s="1"/>
  <c r="AC36" i="6"/>
  <c r="AD36" i="6" s="1"/>
  <c r="AA36" i="6"/>
  <c r="Z36" i="6"/>
  <c r="Y36" i="6"/>
  <c r="X36" i="6"/>
  <c r="W36" i="6"/>
  <c r="T36" i="6"/>
  <c r="U36" i="6" s="1"/>
  <c r="R36" i="6"/>
  <c r="S36" i="6" s="1"/>
  <c r="AC35" i="6"/>
  <c r="AD35" i="6" s="1"/>
  <c r="AA35" i="6"/>
  <c r="Z35" i="6"/>
  <c r="Y35" i="6"/>
  <c r="X35" i="6"/>
  <c r="W35" i="6"/>
  <c r="T35" i="6"/>
  <c r="R35" i="6"/>
  <c r="S35" i="6"/>
  <c r="AC34" i="6"/>
  <c r="AD34" i="6" s="1"/>
  <c r="AA34" i="6"/>
  <c r="Z34" i="6"/>
  <c r="Y34" i="6"/>
  <c r="X34" i="6"/>
  <c r="W34" i="6"/>
  <c r="T34" i="6"/>
  <c r="U34" i="6"/>
  <c r="R34" i="6"/>
  <c r="S34" i="6"/>
  <c r="AC33" i="6"/>
  <c r="AD33" i="6"/>
  <c r="AB33" i="6"/>
  <c r="AA33" i="6"/>
  <c r="Z33" i="6"/>
  <c r="Y33" i="6"/>
  <c r="X33" i="6"/>
  <c r="W33" i="6"/>
  <c r="T33" i="6"/>
  <c r="R33" i="6"/>
  <c r="S33" i="6" s="1"/>
  <c r="AC32" i="6"/>
  <c r="AD32" i="6"/>
  <c r="AB32" i="6"/>
  <c r="AA32" i="6"/>
  <c r="Z32" i="6"/>
  <c r="Y32" i="6"/>
  <c r="X32" i="6"/>
  <c r="W32" i="6"/>
  <c r="T32" i="6"/>
  <c r="U32" i="6"/>
  <c r="R32" i="6"/>
  <c r="S32" i="6" s="1"/>
  <c r="AC31" i="6"/>
  <c r="AD31" i="6" s="1"/>
  <c r="AB31" i="6"/>
  <c r="AA31" i="6"/>
  <c r="Z31" i="6"/>
  <c r="Y31" i="6"/>
  <c r="X31" i="6"/>
  <c r="W31" i="6"/>
  <c r="T31" i="6"/>
  <c r="R31" i="6"/>
  <c r="S31" i="6" s="1"/>
  <c r="AC30" i="6"/>
  <c r="AD30" i="6"/>
  <c r="AB30" i="6"/>
  <c r="AA30" i="6"/>
  <c r="Z30" i="6"/>
  <c r="Y30" i="6"/>
  <c r="X30" i="6"/>
  <c r="W30" i="6"/>
  <c r="T30" i="6"/>
  <c r="U30" i="6"/>
  <c r="R30" i="6"/>
  <c r="S30" i="6" s="1"/>
  <c r="AC29" i="6"/>
  <c r="AD29" i="6" s="1"/>
  <c r="AB29" i="6"/>
  <c r="AA29" i="6"/>
  <c r="Z29" i="6"/>
  <c r="Y29" i="6"/>
  <c r="X29" i="6"/>
  <c r="W29" i="6"/>
  <c r="T29" i="6"/>
  <c r="R29" i="6"/>
  <c r="S29" i="6"/>
  <c r="AC28" i="6"/>
  <c r="AD28" i="6"/>
  <c r="AB28" i="6"/>
  <c r="AA28" i="6"/>
  <c r="Z28" i="6"/>
  <c r="Y28" i="6"/>
  <c r="X28" i="6"/>
  <c r="W28" i="6"/>
  <c r="T28" i="6"/>
  <c r="U28" i="6"/>
  <c r="R28" i="6"/>
  <c r="S28" i="6"/>
  <c r="AC27" i="6"/>
  <c r="AD27" i="6"/>
  <c r="AB27" i="6"/>
  <c r="AA27" i="6"/>
  <c r="Z27" i="6"/>
  <c r="Y27" i="6"/>
  <c r="X27" i="6"/>
  <c r="W27" i="6"/>
  <c r="T27" i="6"/>
  <c r="U27" i="6"/>
  <c r="R27" i="6"/>
  <c r="S27" i="6"/>
  <c r="AC26" i="6"/>
  <c r="AD26" i="6"/>
  <c r="AB26" i="6"/>
  <c r="AA26" i="6"/>
  <c r="Z26" i="6"/>
  <c r="Y26" i="6"/>
  <c r="X26" i="6"/>
  <c r="W26" i="6"/>
  <c r="T26" i="6"/>
  <c r="U26" i="6"/>
  <c r="R26" i="6"/>
  <c r="S26" i="6"/>
  <c r="AC25" i="6"/>
  <c r="AD25" i="6"/>
  <c r="AB25" i="6"/>
  <c r="AA25" i="6"/>
  <c r="Z25" i="6"/>
  <c r="Y25" i="6"/>
  <c r="X25" i="6"/>
  <c r="W25" i="6"/>
  <c r="T25" i="6"/>
  <c r="R25" i="6"/>
  <c r="S25" i="6" s="1"/>
  <c r="AC24" i="6"/>
  <c r="AD24" i="6" s="1"/>
  <c r="AB24" i="6"/>
  <c r="AA24" i="6"/>
  <c r="Z24" i="6"/>
  <c r="Y24" i="6"/>
  <c r="X24" i="6"/>
  <c r="W24" i="6"/>
  <c r="T24" i="6"/>
  <c r="U24" i="6" s="1"/>
  <c r="R24" i="6"/>
  <c r="S24" i="6" s="1"/>
  <c r="AC23" i="6"/>
  <c r="AD23" i="6" s="1"/>
  <c r="AB23" i="6"/>
  <c r="AA23" i="6"/>
  <c r="Z23" i="6"/>
  <c r="Y23" i="6"/>
  <c r="X23" i="6"/>
  <c r="W23" i="6"/>
  <c r="T23" i="6"/>
  <c r="U23" i="6" s="1"/>
  <c r="R23" i="6"/>
  <c r="S23" i="6" s="1"/>
  <c r="AC22" i="6"/>
  <c r="AD22" i="6" s="1"/>
  <c r="AB22" i="6"/>
  <c r="AA22" i="6"/>
  <c r="Z22" i="6"/>
  <c r="Y22" i="6"/>
  <c r="X22" i="6"/>
  <c r="W22" i="6"/>
  <c r="T22" i="6"/>
  <c r="U22" i="6" s="1"/>
  <c r="R22" i="6"/>
  <c r="S22" i="6" s="1"/>
  <c r="AC21" i="6"/>
  <c r="AD21" i="6" s="1"/>
  <c r="AB21" i="6"/>
  <c r="AA21" i="6"/>
  <c r="Z21" i="6"/>
  <c r="Y21" i="6"/>
  <c r="X21" i="6"/>
  <c r="W21" i="6"/>
  <c r="T21" i="6"/>
  <c r="R21" i="6"/>
  <c r="S21" i="6"/>
  <c r="AC20" i="6"/>
  <c r="AD20" i="6" s="1"/>
  <c r="AB20" i="6"/>
  <c r="AA20" i="6"/>
  <c r="Z20" i="6"/>
  <c r="Y20" i="6"/>
  <c r="X20" i="6"/>
  <c r="W20" i="6"/>
  <c r="T20" i="6"/>
  <c r="U20" i="6" s="1"/>
  <c r="R20" i="6"/>
  <c r="S20" i="6"/>
  <c r="AC19" i="6"/>
  <c r="AD19" i="6" s="1"/>
  <c r="AB19" i="6"/>
  <c r="AA19" i="6"/>
  <c r="Z19" i="6"/>
  <c r="Y19" i="6"/>
  <c r="X19" i="6"/>
  <c r="W19" i="6"/>
  <c r="T19" i="6"/>
  <c r="R19" i="6"/>
  <c r="S19" i="6" s="1"/>
  <c r="AC18" i="6"/>
  <c r="AD18" i="6" s="1"/>
  <c r="AB18" i="6"/>
  <c r="AA18" i="6"/>
  <c r="Z18" i="6"/>
  <c r="Y18" i="6"/>
  <c r="X18" i="6"/>
  <c r="W18" i="6"/>
  <c r="T18" i="6"/>
  <c r="U18" i="6" s="1"/>
  <c r="R18" i="6"/>
  <c r="S18" i="6" s="1"/>
  <c r="AC17" i="6"/>
  <c r="AD17" i="6"/>
  <c r="AB17" i="6"/>
  <c r="AA17" i="6"/>
  <c r="Z17" i="6"/>
  <c r="Y17" i="6"/>
  <c r="X17" i="6"/>
  <c r="W17" i="6"/>
  <c r="T17" i="6"/>
  <c r="U17" i="6" s="1"/>
  <c r="R17" i="6"/>
  <c r="S17" i="6" s="1"/>
  <c r="AC16" i="6"/>
  <c r="AD16" i="6"/>
  <c r="AB16" i="6"/>
  <c r="AA16" i="6"/>
  <c r="Z16" i="6"/>
  <c r="Y16" i="6"/>
  <c r="X16" i="6"/>
  <c r="W16" i="6"/>
  <c r="T16" i="6"/>
  <c r="U16" i="6"/>
  <c r="R16" i="6"/>
  <c r="S16" i="6" s="1"/>
  <c r="AC15" i="6"/>
  <c r="AD15" i="6"/>
  <c r="AB15" i="6"/>
  <c r="AA15" i="6"/>
  <c r="Z15" i="6"/>
  <c r="Y15" i="6"/>
  <c r="X15" i="6"/>
  <c r="W15" i="6"/>
  <c r="T15" i="6"/>
  <c r="U15" i="6"/>
  <c r="R15" i="6"/>
  <c r="S15" i="6" s="1"/>
  <c r="AC14" i="6"/>
  <c r="AD14" i="6"/>
  <c r="AB14" i="6"/>
  <c r="AA14" i="6"/>
  <c r="Z14" i="6"/>
  <c r="Y14" i="6"/>
  <c r="X14" i="6"/>
  <c r="W14" i="6"/>
  <c r="T14" i="6"/>
  <c r="U14" i="6"/>
  <c r="R14" i="6"/>
  <c r="S14" i="6" s="1"/>
  <c r="AC13" i="6"/>
  <c r="AD13" i="6"/>
  <c r="AB13" i="6"/>
  <c r="AA13" i="6"/>
  <c r="Z13" i="6"/>
  <c r="Y13" i="6"/>
  <c r="X13" i="6"/>
  <c r="W13" i="6"/>
  <c r="T13" i="6"/>
  <c r="R13" i="6"/>
  <c r="S13" i="6"/>
  <c r="AC12" i="6"/>
  <c r="AD12" i="6" s="1"/>
  <c r="AB12" i="6"/>
  <c r="AA12" i="6"/>
  <c r="Z12" i="6"/>
  <c r="Y12" i="6"/>
  <c r="X12" i="6"/>
  <c r="W12" i="6"/>
  <c r="T12" i="6"/>
  <c r="U12" i="6" s="1"/>
  <c r="R12" i="6"/>
  <c r="S12" i="6"/>
  <c r="AC11" i="6"/>
  <c r="AD11" i="6" s="1"/>
  <c r="AB11" i="6"/>
  <c r="AA11" i="6"/>
  <c r="Z11" i="6"/>
  <c r="Y11" i="6"/>
  <c r="X11" i="6"/>
  <c r="W11" i="6"/>
  <c r="T11" i="6"/>
  <c r="U11" i="6" s="1"/>
  <c r="R11" i="6"/>
  <c r="S11" i="6"/>
  <c r="AC10" i="6"/>
  <c r="AD10" i="6" s="1"/>
  <c r="AB10" i="6"/>
  <c r="AA10" i="6"/>
  <c r="Z10" i="6"/>
  <c r="Y10" i="6"/>
  <c r="X10" i="6"/>
  <c r="W10" i="6"/>
  <c r="T10" i="6"/>
  <c r="U10" i="6" s="1"/>
  <c r="R10" i="6"/>
  <c r="S10" i="6"/>
  <c r="AC9" i="6"/>
  <c r="AD9" i="6" s="1"/>
  <c r="AB9" i="6"/>
  <c r="AA9" i="6"/>
  <c r="Z9" i="6"/>
  <c r="Y9" i="6"/>
  <c r="X9" i="6"/>
  <c r="W9" i="6"/>
  <c r="T9" i="6"/>
  <c r="R9" i="6"/>
  <c r="S9" i="6"/>
  <c r="AC8" i="6"/>
  <c r="AD8" i="6"/>
  <c r="AB8" i="6"/>
  <c r="AA8" i="6"/>
  <c r="Z8" i="6"/>
  <c r="Y8" i="6"/>
  <c r="X8" i="6"/>
  <c r="W8" i="6"/>
  <c r="T8" i="6"/>
  <c r="U8" i="6"/>
  <c r="R8" i="6"/>
  <c r="S8" i="6"/>
  <c r="AC7" i="6"/>
  <c r="AD7" i="6"/>
  <c r="AB7" i="6"/>
  <c r="AA7" i="6"/>
  <c r="Z7" i="6"/>
  <c r="Y7" i="6"/>
  <c r="X7" i="6"/>
  <c r="W7" i="6"/>
  <c r="T7" i="6"/>
  <c r="U7" i="6"/>
  <c r="R7" i="6"/>
  <c r="S7" i="6"/>
  <c r="AC6" i="6"/>
  <c r="AD6" i="6"/>
  <c r="AB6" i="6"/>
  <c r="AA6" i="6"/>
  <c r="Z6" i="6"/>
  <c r="Y6" i="6"/>
  <c r="X6" i="6"/>
  <c r="W6" i="6"/>
  <c r="T6" i="6"/>
  <c r="U6" i="6"/>
  <c r="R6" i="6"/>
  <c r="S6" i="6"/>
  <c r="AC5" i="6"/>
  <c r="AD5" i="6"/>
  <c r="AB5" i="6"/>
  <c r="AA5" i="6"/>
  <c r="Z5" i="6"/>
  <c r="Y5" i="6"/>
  <c r="X5" i="6"/>
  <c r="W5" i="6"/>
  <c r="T5" i="6"/>
  <c r="R5" i="6"/>
  <c r="S5" i="6" s="1"/>
  <c r="AC4" i="6"/>
  <c r="AD4" i="6"/>
  <c r="AB4" i="6"/>
  <c r="AA4" i="6"/>
  <c r="Z4" i="6"/>
  <c r="Y4" i="6"/>
  <c r="X4" i="6"/>
  <c r="W4" i="6"/>
  <c r="T4" i="6"/>
  <c r="U4" i="6"/>
  <c r="R4" i="6"/>
  <c r="S4" i="6" s="1"/>
  <c r="AC3" i="6"/>
  <c r="AD3" i="6" s="1"/>
  <c r="AB3" i="6"/>
  <c r="AA3" i="6"/>
  <c r="Z3" i="6"/>
  <c r="Y3" i="6"/>
  <c r="X3" i="6"/>
  <c r="W3" i="6"/>
  <c r="T3" i="6"/>
  <c r="R3" i="6"/>
  <c r="S3" i="6" s="1"/>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M225" i="28"/>
  <c r="M224" i="28"/>
  <c r="M223" i="28"/>
  <c r="M222" i="28"/>
  <c r="M221" i="28"/>
  <c r="M220" i="28"/>
  <c r="M219" i="28"/>
  <c r="M218" i="28"/>
  <c r="M217" i="28"/>
  <c r="M216" i="28"/>
  <c r="M215" i="28"/>
  <c r="M214" i="28"/>
  <c r="M213" i="28"/>
  <c r="M212" i="28"/>
  <c r="M211" i="28"/>
  <c r="M210" i="28"/>
  <c r="M209" i="28"/>
  <c r="M208" i="28"/>
  <c r="M207" i="28"/>
  <c r="M206" i="28"/>
  <c r="M205" i="28"/>
  <c r="M204" i="28"/>
  <c r="M203" i="28"/>
  <c r="M202" i="28"/>
  <c r="M201" i="28"/>
  <c r="M200" i="28"/>
  <c r="M199" i="28"/>
  <c r="M198" i="28"/>
  <c r="M197" i="28"/>
  <c r="M196" i="28"/>
  <c r="M195" i="28"/>
  <c r="M194" i="28"/>
  <c r="M129" i="28"/>
  <c r="M128" i="28"/>
  <c r="M127" i="28"/>
  <c r="M126" i="28"/>
  <c r="M125" i="28"/>
  <c r="M124" i="28"/>
  <c r="M123" i="28"/>
  <c r="M122" i="28"/>
  <c r="M121" i="28"/>
  <c r="M120" i="28"/>
  <c r="M119" i="28"/>
  <c r="M118" i="28"/>
  <c r="M117" i="28"/>
  <c r="M116" i="28"/>
  <c r="M115" i="28"/>
  <c r="M114" i="28"/>
  <c r="M113" i="28"/>
  <c r="M112" i="28"/>
  <c r="M111" i="28"/>
  <c r="M110" i="28"/>
  <c r="M109" i="28"/>
  <c r="M108" i="28"/>
  <c r="M107" i="28"/>
  <c r="M106" i="28"/>
  <c r="M105" i="28"/>
  <c r="M104" i="28"/>
  <c r="M103" i="28"/>
  <c r="M102" i="28"/>
  <c r="M101" i="28"/>
  <c r="M100" i="28"/>
  <c r="M99" i="28"/>
  <c r="M98" i="28"/>
  <c r="M33" i="28"/>
  <c r="M32" i="28"/>
  <c r="M31" i="28"/>
  <c r="M30" i="28"/>
  <c r="M29" i="28"/>
  <c r="M28" i="28"/>
  <c r="M27" i="28"/>
  <c r="M26" i="28"/>
  <c r="M25" i="28"/>
  <c r="M24" i="28"/>
  <c r="M23" i="28"/>
  <c r="M22" i="28"/>
  <c r="M21" i="28"/>
  <c r="M20" i="28"/>
  <c r="M19" i="28"/>
  <c r="M18" i="28"/>
  <c r="M17" i="28"/>
  <c r="M16" i="28"/>
  <c r="M15" i="28"/>
  <c r="M14" i="28"/>
  <c r="M13" i="28"/>
  <c r="M12" i="28"/>
  <c r="M11" i="28"/>
  <c r="M10" i="28"/>
  <c r="M9" i="28"/>
  <c r="M8" i="28"/>
  <c r="M7" i="28"/>
  <c r="M6" i="28"/>
  <c r="M5" i="28"/>
  <c r="M4" i="28"/>
  <c r="M3" i="28"/>
  <c r="M2" i="28"/>
  <c r="AD225" i="28"/>
  <c r="AC225" i="28"/>
  <c r="AB225" i="28"/>
  <c r="AA225" i="28"/>
  <c r="Z225" i="28"/>
  <c r="Y225" i="28"/>
  <c r="L225" i="28"/>
  <c r="K225" i="28"/>
  <c r="J225" i="28"/>
  <c r="I225" i="28"/>
  <c r="H225" i="28"/>
  <c r="G225" i="28"/>
  <c r="F225" i="28"/>
  <c r="E225" i="28"/>
  <c r="C225" i="28"/>
  <c r="B225" i="28"/>
  <c r="AD224" i="28"/>
  <c r="AC224" i="28"/>
  <c r="AB224" i="28"/>
  <c r="AA224" i="28"/>
  <c r="Z224" i="28"/>
  <c r="Y224" i="28"/>
  <c r="L224" i="28"/>
  <c r="K224" i="28"/>
  <c r="J224" i="28"/>
  <c r="I224" i="28"/>
  <c r="H224" i="28"/>
  <c r="G224" i="28"/>
  <c r="F224" i="28"/>
  <c r="E224" i="28"/>
  <c r="C224" i="28"/>
  <c r="B224" i="28"/>
  <c r="AD223" i="28"/>
  <c r="AC223" i="28"/>
  <c r="AB223" i="28"/>
  <c r="AA223" i="28"/>
  <c r="Z223" i="28"/>
  <c r="Y223" i="28"/>
  <c r="L223" i="28"/>
  <c r="K223" i="28"/>
  <c r="J223" i="28"/>
  <c r="I223" i="28"/>
  <c r="H223" i="28"/>
  <c r="G223" i="28"/>
  <c r="F223" i="28"/>
  <c r="E223" i="28"/>
  <c r="C223" i="28"/>
  <c r="B223" i="28"/>
  <c r="AD222" i="28"/>
  <c r="AC222" i="28"/>
  <c r="AB222" i="28"/>
  <c r="AA222" i="28"/>
  <c r="Z222" i="28"/>
  <c r="Y222" i="28"/>
  <c r="L222" i="28"/>
  <c r="K222" i="28"/>
  <c r="J222" i="28"/>
  <c r="I222" i="28"/>
  <c r="H222" i="28"/>
  <c r="G222" i="28"/>
  <c r="F222" i="28"/>
  <c r="E222" i="28"/>
  <c r="C222" i="28"/>
  <c r="B222" i="28"/>
  <c r="AD221" i="28"/>
  <c r="AC221" i="28"/>
  <c r="AB221" i="28"/>
  <c r="AA221" i="28"/>
  <c r="Z221" i="28"/>
  <c r="Y221" i="28"/>
  <c r="L221" i="28"/>
  <c r="K221" i="28"/>
  <c r="J221" i="28"/>
  <c r="I221" i="28"/>
  <c r="H221" i="28"/>
  <c r="G221" i="28"/>
  <c r="F221" i="28"/>
  <c r="E221" i="28"/>
  <c r="C221" i="28"/>
  <c r="B221" i="28"/>
  <c r="AD220" i="28"/>
  <c r="AC220" i="28"/>
  <c r="AB220" i="28"/>
  <c r="AA220" i="28"/>
  <c r="Z220" i="28"/>
  <c r="Y220" i="28"/>
  <c r="L220" i="28"/>
  <c r="K220" i="28"/>
  <c r="J220" i="28"/>
  <c r="I220" i="28"/>
  <c r="H220" i="28"/>
  <c r="G220" i="28"/>
  <c r="F220" i="28"/>
  <c r="E220" i="28"/>
  <c r="C220" i="28"/>
  <c r="B220" i="28"/>
  <c r="AD219" i="28"/>
  <c r="AC219" i="28"/>
  <c r="AB219" i="28"/>
  <c r="AA219" i="28"/>
  <c r="Z219" i="28"/>
  <c r="Y219" i="28"/>
  <c r="L219" i="28"/>
  <c r="K219" i="28"/>
  <c r="J219" i="28"/>
  <c r="I219" i="28"/>
  <c r="H219" i="28"/>
  <c r="G219" i="28"/>
  <c r="F219" i="28"/>
  <c r="E219" i="28"/>
  <c r="C219" i="28"/>
  <c r="B219" i="28"/>
  <c r="AD218" i="28"/>
  <c r="AC218" i="28"/>
  <c r="AB218" i="28"/>
  <c r="AA218" i="28"/>
  <c r="Z218" i="28"/>
  <c r="Y218" i="28"/>
  <c r="L218" i="28"/>
  <c r="K218" i="28"/>
  <c r="J218" i="28"/>
  <c r="I218" i="28"/>
  <c r="H218" i="28"/>
  <c r="G218" i="28"/>
  <c r="F218" i="28"/>
  <c r="E218" i="28"/>
  <c r="C218" i="28"/>
  <c r="B218" i="28"/>
  <c r="AD217" i="28"/>
  <c r="AC217" i="28"/>
  <c r="AB217" i="28"/>
  <c r="AA217" i="28"/>
  <c r="Z217" i="28"/>
  <c r="Y217" i="28"/>
  <c r="L217" i="28"/>
  <c r="K217" i="28"/>
  <c r="J217" i="28"/>
  <c r="I217" i="28"/>
  <c r="H217" i="28"/>
  <c r="G217" i="28"/>
  <c r="F217" i="28"/>
  <c r="E217" i="28"/>
  <c r="C217" i="28"/>
  <c r="B217" i="28"/>
  <c r="AD216" i="28"/>
  <c r="AC216" i="28"/>
  <c r="AB216" i="28"/>
  <c r="AA216" i="28"/>
  <c r="Z216" i="28"/>
  <c r="Y216" i="28"/>
  <c r="L216" i="28"/>
  <c r="K216" i="28"/>
  <c r="J216" i="28"/>
  <c r="I216" i="28"/>
  <c r="H216" i="28"/>
  <c r="G216" i="28"/>
  <c r="F216" i="28"/>
  <c r="E216" i="28"/>
  <c r="C216" i="28"/>
  <c r="B216" i="28"/>
  <c r="AD215" i="28"/>
  <c r="AC215" i="28"/>
  <c r="AB215" i="28"/>
  <c r="AA215" i="28"/>
  <c r="Z215" i="28"/>
  <c r="Y215" i="28"/>
  <c r="L215" i="28"/>
  <c r="K215" i="28"/>
  <c r="J215" i="28"/>
  <c r="I215" i="28"/>
  <c r="H215" i="28"/>
  <c r="G215" i="28"/>
  <c r="F215" i="28"/>
  <c r="E215" i="28"/>
  <c r="C215" i="28"/>
  <c r="B215" i="28"/>
  <c r="AD214" i="28"/>
  <c r="AC214" i="28"/>
  <c r="AB214" i="28"/>
  <c r="AA214" i="28"/>
  <c r="Z214" i="28"/>
  <c r="Y214" i="28"/>
  <c r="L214" i="28"/>
  <c r="K214" i="28"/>
  <c r="J214" i="28"/>
  <c r="I214" i="28"/>
  <c r="H214" i="28"/>
  <c r="G214" i="28"/>
  <c r="F214" i="28"/>
  <c r="E214" i="28"/>
  <c r="C214" i="28"/>
  <c r="B214" i="28"/>
  <c r="AD213" i="28"/>
  <c r="AC213" i="28"/>
  <c r="AB213" i="28"/>
  <c r="AA213" i="28"/>
  <c r="Z213" i="28"/>
  <c r="Y213" i="28"/>
  <c r="L213" i="28"/>
  <c r="K213" i="28"/>
  <c r="J213" i="28"/>
  <c r="I213" i="28"/>
  <c r="H213" i="28"/>
  <c r="G213" i="28"/>
  <c r="F213" i="28"/>
  <c r="E213" i="28"/>
  <c r="C213" i="28"/>
  <c r="B213" i="28"/>
  <c r="AD212" i="28"/>
  <c r="AC212" i="28"/>
  <c r="AB212" i="28"/>
  <c r="AA212" i="28"/>
  <c r="Z212" i="28"/>
  <c r="Y212" i="28"/>
  <c r="L212" i="28"/>
  <c r="K212" i="28"/>
  <c r="J212" i="28"/>
  <c r="I212" i="28"/>
  <c r="H212" i="28"/>
  <c r="G212" i="28"/>
  <c r="F212" i="28"/>
  <c r="E212" i="28"/>
  <c r="C212" i="28"/>
  <c r="B212" i="28"/>
  <c r="AD211" i="28"/>
  <c r="AC211" i="28"/>
  <c r="AB211" i="28"/>
  <c r="AA211" i="28"/>
  <c r="Z211" i="28"/>
  <c r="Y211" i="28"/>
  <c r="L211" i="28"/>
  <c r="K211" i="28"/>
  <c r="J211" i="28"/>
  <c r="I211" i="28"/>
  <c r="H211" i="28"/>
  <c r="G211" i="28"/>
  <c r="F211" i="28"/>
  <c r="E211" i="28"/>
  <c r="C211" i="28"/>
  <c r="B211" i="28"/>
  <c r="AD210" i="28"/>
  <c r="AC210" i="28"/>
  <c r="AB210" i="28"/>
  <c r="AA210" i="28"/>
  <c r="Z210" i="28"/>
  <c r="Y210" i="28"/>
  <c r="L210" i="28"/>
  <c r="K210" i="28"/>
  <c r="J210" i="28"/>
  <c r="I210" i="28"/>
  <c r="H210" i="28"/>
  <c r="G210" i="28"/>
  <c r="F210" i="28"/>
  <c r="E210" i="28"/>
  <c r="C210" i="28"/>
  <c r="B210" i="28"/>
  <c r="AD209" i="28"/>
  <c r="AC209" i="28"/>
  <c r="AB209" i="28"/>
  <c r="AA209" i="28"/>
  <c r="Z209" i="28"/>
  <c r="Y209" i="28"/>
  <c r="L209" i="28"/>
  <c r="K209" i="28"/>
  <c r="J209" i="28"/>
  <c r="I209" i="28"/>
  <c r="H209" i="28"/>
  <c r="G209" i="28"/>
  <c r="F209" i="28"/>
  <c r="E209" i="28"/>
  <c r="C209" i="28"/>
  <c r="B209" i="28"/>
  <c r="AD208" i="28"/>
  <c r="AC208" i="28"/>
  <c r="AB208" i="28"/>
  <c r="AA208" i="28"/>
  <c r="Z208" i="28"/>
  <c r="Y208" i="28"/>
  <c r="L208" i="28"/>
  <c r="K208" i="28"/>
  <c r="J208" i="28"/>
  <c r="I208" i="28"/>
  <c r="H208" i="28"/>
  <c r="G208" i="28"/>
  <c r="F208" i="28"/>
  <c r="E208" i="28"/>
  <c r="C208" i="28"/>
  <c r="B208" i="28"/>
  <c r="AD207" i="28"/>
  <c r="AC207" i="28"/>
  <c r="AB207" i="28"/>
  <c r="AA207" i="28"/>
  <c r="Z207" i="28"/>
  <c r="Y207" i="28"/>
  <c r="L207" i="28"/>
  <c r="K207" i="28"/>
  <c r="J207" i="28"/>
  <c r="I207" i="28"/>
  <c r="H207" i="28"/>
  <c r="G207" i="28"/>
  <c r="F207" i="28"/>
  <c r="E207" i="28"/>
  <c r="C207" i="28"/>
  <c r="B207" i="28"/>
  <c r="AD206" i="28"/>
  <c r="AC206" i="28"/>
  <c r="AB206" i="28"/>
  <c r="AA206" i="28"/>
  <c r="Z206" i="28"/>
  <c r="Y206" i="28"/>
  <c r="L206" i="28"/>
  <c r="K206" i="28"/>
  <c r="J206" i="28"/>
  <c r="I206" i="28"/>
  <c r="H206" i="28"/>
  <c r="G206" i="28"/>
  <c r="F206" i="28"/>
  <c r="E206" i="28"/>
  <c r="C206" i="28"/>
  <c r="B206" i="28"/>
  <c r="AD205" i="28"/>
  <c r="AC205" i="28"/>
  <c r="AB205" i="28"/>
  <c r="AA205" i="28"/>
  <c r="Z205" i="28"/>
  <c r="Y205" i="28"/>
  <c r="L205" i="28"/>
  <c r="K205" i="28"/>
  <c r="J205" i="28"/>
  <c r="I205" i="28"/>
  <c r="H205" i="28"/>
  <c r="G205" i="28"/>
  <c r="F205" i="28"/>
  <c r="E205" i="28"/>
  <c r="C205" i="28"/>
  <c r="B205" i="28"/>
  <c r="AD204" i="28"/>
  <c r="AC204" i="28"/>
  <c r="AB204" i="28"/>
  <c r="AA204" i="28"/>
  <c r="Z204" i="28"/>
  <c r="Y204" i="28"/>
  <c r="L204" i="28"/>
  <c r="K204" i="28"/>
  <c r="J204" i="28"/>
  <c r="I204" i="28"/>
  <c r="H204" i="28"/>
  <c r="G204" i="28"/>
  <c r="F204" i="28"/>
  <c r="E204" i="28"/>
  <c r="C204" i="28"/>
  <c r="B204" i="28"/>
  <c r="AD203" i="28"/>
  <c r="AC203" i="28"/>
  <c r="AB203" i="28"/>
  <c r="AA203" i="28"/>
  <c r="Z203" i="28"/>
  <c r="Y203" i="28"/>
  <c r="L203" i="28"/>
  <c r="K203" i="28"/>
  <c r="J203" i="28"/>
  <c r="I203" i="28"/>
  <c r="H203" i="28"/>
  <c r="G203" i="28"/>
  <c r="F203" i="28"/>
  <c r="E203" i="28"/>
  <c r="C203" i="28"/>
  <c r="B203" i="28"/>
  <c r="AD202" i="28"/>
  <c r="AC202" i="28"/>
  <c r="AB202" i="28"/>
  <c r="AA202" i="28"/>
  <c r="Z202" i="28"/>
  <c r="Y202" i="28"/>
  <c r="L202" i="28"/>
  <c r="K202" i="28"/>
  <c r="J202" i="28"/>
  <c r="I202" i="28"/>
  <c r="H202" i="28"/>
  <c r="G202" i="28"/>
  <c r="F202" i="28"/>
  <c r="E202" i="28"/>
  <c r="C202" i="28"/>
  <c r="B202" i="28"/>
  <c r="AD201" i="28"/>
  <c r="AC201" i="28"/>
  <c r="AB201" i="28"/>
  <c r="AA201" i="28"/>
  <c r="Z201" i="28"/>
  <c r="Y201" i="28"/>
  <c r="L201" i="28"/>
  <c r="K201" i="28"/>
  <c r="J201" i="28"/>
  <c r="I201" i="28"/>
  <c r="H201" i="28"/>
  <c r="G201" i="28"/>
  <c r="F201" i="28"/>
  <c r="E201" i="28"/>
  <c r="C201" i="28"/>
  <c r="B201" i="28"/>
  <c r="AD200" i="28"/>
  <c r="AC200" i="28"/>
  <c r="AB200" i="28"/>
  <c r="AA200" i="28"/>
  <c r="Z200" i="28"/>
  <c r="Y200" i="28"/>
  <c r="L200" i="28"/>
  <c r="K200" i="28"/>
  <c r="J200" i="28"/>
  <c r="I200" i="28"/>
  <c r="H200" i="28"/>
  <c r="G200" i="28"/>
  <c r="F200" i="28"/>
  <c r="E200" i="28"/>
  <c r="C200" i="28"/>
  <c r="B200" i="28"/>
  <c r="AD199" i="28"/>
  <c r="AC199" i="28"/>
  <c r="AB199" i="28"/>
  <c r="AA199" i="28"/>
  <c r="Z199" i="28"/>
  <c r="Y199" i="28"/>
  <c r="L199" i="28"/>
  <c r="K199" i="28"/>
  <c r="J199" i="28"/>
  <c r="I199" i="28"/>
  <c r="H199" i="28"/>
  <c r="G199" i="28"/>
  <c r="F199" i="28"/>
  <c r="E199" i="28"/>
  <c r="C199" i="28"/>
  <c r="B199" i="28"/>
  <c r="AD198" i="28"/>
  <c r="AC198" i="28"/>
  <c r="AB198" i="28"/>
  <c r="AA198" i="28"/>
  <c r="Z198" i="28"/>
  <c r="Y198" i="28"/>
  <c r="L198" i="28"/>
  <c r="K198" i="28"/>
  <c r="J198" i="28"/>
  <c r="I198" i="28"/>
  <c r="H198" i="28"/>
  <c r="G198" i="28"/>
  <c r="F198" i="28"/>
  <c r="E198" i="28"/>
  <c r="C198" i="28"/>
  <c r="B198" i="28"/>
  <c r="AD197" i="28"/>
  <c r="AC197" i="28"/>
  <c r="AB197" i="28"/>
  <c r="AA197" i="28"/>
  <c r="Z197" i="28"/>
  <c r="Y197" i="28"/>
  <c r="L197" i="28"/>
  <c r="K197" i="28"/>
  <c r="J197" i="28"/>
  <c r="I197" i="28"/>
  <c r="H197" i="28"/>
  <c r="G197" i="28"/>
  <c r="F197" i="28"/>
  <c r="E197" i="28"/>
  <c r="C197" i="28"/>
  <c r="B197" i="28"/>
  <c r="AD196" i="28"/>
  <c r="AC196" i="28"/>
  <c r="AB196" i="28"/>
  <c r="AA196" i="28"/>
  <c r="Z196" i="28"/>
  <c r="Y196" i="28"/>
  <c r="L196" i="28"/>
  <c r="K196" i="28"/>
  <c r="J196" i="28"/>
  <c r="I196" i="28"/>
  <c r="H196" i="28"/>
  <c r="G196" i="28"/>
  <c r="F196" i="28"/>
  <c r="E196" i="28"/>
  <c r="C196" i="28"/>
  <c r="B196" i="28"/>
  <c r="AD195" i="28"/>
  <c r="AC195" i="28"/>
  <c r="AB195" i="28"/>
  <c r="AA195" i="28"/>
  <c r="Z195" i="28"/>
  <c r="Y195" i="28"/>
  <c r="L195" i="28"/>
  <c r="K195" i="28"/>
  <c r="J195" i="28"/>
  <c r="I195" i="28"/>
  <c r="H195" i="28"/>
  <c r="G195" i="28"/>
  <c r="F195" i="28"/>
  <c r="E195" i="28"/>
  <c r="C195" i="28"/>
  <c r="B195" i="28"/>
  <c r="AD194" i="28"/>
  <c r="AC194" i="28"/>
  <c r="AB194" i="28"/>
  <c r="AA194" i="28"/>
  <c r="Z194" i="28"/>
  <c r="Y194" i="28"/>
  <c r="L194" i="28"/>
  <c r="K194" i="28"/>
  <c r="J194" i="28"/>
  <c r="I194" i="28"/>
  <c r="H194" i="28"/>
  <c r="G194" i="28"/>
  <c r="F194" i="28"/>
  <c r="E194" i="28"/>
  <c r="C194" i="28"/>
  <c r="B194" i="28"/>
  <c r="AD129" i="28"/>
  <c r="AC129" i="28"/>
  <c r="AB129" i="28"/>
  <c r="AA129" i="28"/>
  <c r="Z129" i="28"/>
  <c r="Y129" i="28"/>
  <c r="L129" i="28"/>
  <c r="K129" i="28"/>
  <c r="J129" i="28"/>
  <c r="I129" i="28"/>
  <c r="H129" i="28"/>
  <c r="G129" i="28"/>
  <c r="F129" i="28"/>
  <c r="E129" i="28"/>
  <c r="C129" i="28"/>
  <c r="B129" i="28"/>
  <c r="AD128" i="28"/>
  <c r="AC128" i="28"/>
  <c r="AB128" i="28"/>
  <c r="AA128" i="28"/>
  <c r="Z128" i="28"/>
  <c r="Y128" i="28"/>
  <c r="L128" i="28"/>
  <c r="K128" i="28"/>
  <c r="J128" i="28"/>
  <c r="I128" i="28"/>
  <c r="H128" i="28"/>
  <c r="G128" i="28"/>
  <c r="F128" i="28"/>
  <c r="E128" i="28"/>
  <c r="C128" i="28"/>
  <c r="B128" i="28"/>
  <c r="AD127" i="28"/>
  <c r="AC127" i="28"/>
  <c r="AB127" i="28"/>
  <c r="AA127" i="28"/>
  <c r="Z127" i="28"/>
  <c r="Y127" i="28"/>
  <c r="L127" i="28"/>
  <c r="K127" i="28"/>
  <c r="J127" i="28"/>
  <c r="I127" i="28"/>
  <c r="H127" i="28"/>
  <c r="G127" i="28"/>
  <c r="F127" i="28"/>
  <c r="E127" i="28"/>
  <c r="C127" i="28"/>
  <c r="B127" i="28"/>
  <c r="AD126" i="28"/>
  <c r="AC126" i="28"/>
  <c r="AB126" i="28"/>
  <c r="AA126" i="28"/>
  <c r="Z126" i="28"/>
  <c r="Y126" i="28"/>
  <c r="L126" i="28"/>
  <c r="K126" i="28"/>
  <c r="J126" i="28"/>
  <c r="I126" i="28"/>
  <c r="H126" i="28"/>
  <c r="G126" i="28"/>
  <c r="F126" i="28"/>
  <c r="E126" i="28"/>
  <c r="C126" i="28"/>
  <c r="B126" i="28"/>
  <c r="AD125" i="28"/>
  <c r="AC125" i="28"/>
  <c r="AB125" i="28"/>
  <c r="AA125" i="28"/>
  <c r="Z125" i="28"/>
  <c r="Y125" i="28"/>
  <c r="L125" i="28"/>
  <c r="K125" i="28"/>
  <c r="J125" i="28"/>
  <c r="I125" i="28"/>
  <c r="H125" i="28"/>
  <c r="G125" i="28"/>
  <c r="F125" i="28"/>
  <c r="E125" i="28"/>
  <c r="C125" i="28"/>
  <c r="B125" i="28"/>
  <c r="AD124" i="28"/>
  <c r="AC124" i="28"/>
  <c r="AB124" i="28"/>
  <c r="AA124" i="28"/>
  <c r="Z124" i="28"/>
  <c r="Y124" i="28"/>
  <c r="L124" i="28"/>
  <c r="K124" i="28"/>
  <c r="J124" i="28"/>
  <c r="I124" i="28"/>
  <c r="H124" i="28"/>
  <c r="G124" i="28"/>
  <c r="F124" i="28"/>
  <c r="E124" i="28"/>
  <c r="C124" i="28"/>
  <c r="B124" i="28"/>
  <c r="AD123" i="28"/>
  <c r="AC123" i="28"/>
  <c r="AB123" i="28"/>
  <c r="AA123" i="28"/>
  <c r="Z123" i="28"/>
  <c r="Y123" i="28"/>
  <c r="L123" i="28"/>
  <c r="K123" i="28"/>
  <c r="J123" i="28"/>
  <c r="I123" i="28"/>
  <c r="H123" i="28"/>
  <c r="G123" i="28"/>
  <c r="F123" i="28"/>
  <c r="E123" i="28"/>
  <c r="C123" i="28"/>
  <c r="B123" i="28"/>
  <c r="AD122" i="28"/>
  <c r="AC122" i="28"/>
  <c r="AB122" i="28"/>
  <c r="AA122" i="28"/>
  <c r="Z122" i="28"/>
  <c r="Y122" i="28"/>
  <c r="L122" i="28"/>
  <c r="K122" i="28"/>
  <c r="J122" i="28"/>
  <c r="I122" i="28"/>
  <c r="H122" i="28"/>
  <c r="G122" i="28"/>
  <c r="F122" i="28"/>
  <c r="E122" i="28"/>
  <c r="C122" i="28"/>
  <c r="B122" i="28"/>
  <c r="AD121" i="28"/>
  <c r="AC121" i="28"/>
  <c r="AB121" i="28"/>
  <c r="AA121" i="28"/>
  <c r="Z121" i="28"/>
  <c r="Y121" i="28"/>
  <c r="L121" i="28"/>
  <c r="K121" i="28"/>
  <c r="J121" i="28"/>
  <c r="I121" i="28"/>
  <c r="H121" i="28"/>
  <c r="G121" i="28"/>
  <c r="F121" i="28"/>
  <c r="E121" i="28"/>
  <c r="C121" i="28"/>
  <c r="B121" i="28"/>
  <c r="AD120" i="28"/>
  <c r="AC120" i="28"/>
  <c r="AB120" i="28"/>
  <c r="AA120" i="28"/>
  <c r="Z120" i="28"/>
  <c r="Y120" i="28"/>
  <c r="L120" i="28"/>
  <c r="K120" i="28"/>
  <c r="J120" i="28"/>
  <c r="I120" i="28"/>
  <c r="H120" i="28"/>
  <c r="G120" i="28"/>
  <c r="F120" i="28"/>
  <c r="E120" i="28"/>
  <c r="C120" i="28"/>
  <c r="B120" i="28"/>
  <c r="AD119" i="28"/>
  <c r="AC119" i="28"/>
  <c r="AB119" i="28"/>
  <c r="AA119" i="28"/>
  <c r="Z119" i="28"/>
  <c r="Y119" i="28"/>
  <c r="L119" i="28"/>
  <c r="K119" i="28"/>
  <c r="J119" i="28"/>
  <c r="I119" i="28"/>
  <c r="H119" i="28"/>
  <c r="G119" i="28"/>
  <c r="F119" i="28"/>
  <c r="E119" i="28"/>
  <c r="C119" i="28"/>
  <c r="B119" i="28"/>
  <c r="AD118" i="28"/>
  <c r="AC118" i="28"/>
  <c r="AB118" i="28"/>
  <c r="AA118" i="28"/>
  <c r="Z118" i="28"/>
  <c r="Y118" i="28"/>
  <c r="L118" i="28"/>
  <c r="K118" i="28"/>
  <c r="J118" i="28"/>
  <c r="I118" i="28"/>
  <c r="H118" i="28"/>
  <c r="G118" i="28"/>
  <c r="F118" i="28"/>
  <c r="E118" i="28"/>
  <c r="C118" i="28"/>
  <c r="B118" i="28"/>
  <c r="AD117" i="28"/>
  <c r="AC117" i="28"/>
  <c r="AB117" i="28"/>
  <c r="AA117" i="28"/>
  <c r="Z117" i="28"/>
  <c r="Y117" i="28"/>
  <c r="L117" i="28"/>
  <c r="K117" i="28"/>
  <c r="J117" i="28"/>
  <c r="I117" i="28"/>
  <c r="H117" i="28"/>
  <c r="G117" i="28"/>
  <c r="F117" i="28"/>
  <c r="E117" i="28"/>
  <c r="C117" i="28"/>
  <c r="B117" i="28"/>
  <c r="AD116" i="28"/>
  <c r="AC116" i="28"/>
  <c r="AB116" i="28"/>
  <c r="AA116" i="28"/>
  <c r="Z116" i="28"/>
  <c r="Y116" i="28"/>
  <c r="L116" i="28"/>
  <c r="K116" i="28"/>
  <c r="J116" i="28"/>
  <c r="I116" i="28"/>
  <c r="H116" i="28"/>
  <c r="G116" i="28"/>
  <c r="F116" i="28"/>
  <c r="E116" i="28"/>
  <c r="C116" i="28"/>
  <c r="B116" i="28"/>
  <c r="AD115" i="28"/>
  <c r="AC115" i="28"/>
  <c r="AB115" i="28"/>
  <c r="AA115" i="28"/>
  <c r="Z115" i="28"/>
  <c r="Y115" i="28"/>
  <c r="L115" i="28"/>
  <c r="K115" i="28"/>
  <c r="J115" i="28"/>
  <c r="I115" i="28"/>
  <c r="H115" i="28"/>
  <c r="G115" i="28"/>
  <c r="F115" i="28"/>
  <c r="E115" i="28"/>
  <c r="C115" i="28"/>
  <c r="B115" i="28"/>
  <c r="AD114" i="28"/>
  <c r="AC114" i="28"/>
  <c r="AB114" i="28"/>
  <c r="AA114" i="28"/>
  <c r="Z114" i="28"/>
  <c r="Y114" i="28"/>
  <c r="L114" i="28"/>
  <c r="K114" i="28"/>
  <c r="J114" i="28"/>
  <c r="I114" i="28"/>
  <c r="H114" i="28"/>
  <c r="G114" i="28"/>
  <c r="F114" i="28"/>
  <c r="E114" i="28"/>
  <c r="C114" i="28"/>
  <c r="B114" i="28"/>
  <c r="AD113" i="28"/>
  <c r="AC113" i="28"/>
  <c r="AB113" i="28"/>
  <c r="AA113" i="28"/>
  <c r="Z113" i="28"/>
  <c r="Y113" i="28"/>
  <c r="L113" i="28"/>
  <c r="K113" i="28"/>
  <c r="J113" i="28"/>
  <c r="I113" i="28"/>
  <c r="H113" i="28"/>
  <c r="G113" i="28"/>
  <c r="F113" i="28"/>
  <c r="E113" i="28"/>
  <c r="C113" i="28"/>
  <c r="B113" i="28"/>
  <c r="AD112" i="28"/>
  <c r="AC112" i="28"/>
  <c r="AB112" i="28"/>
  <c r="AA112" i="28"/>
  <c r="Z112" i="28"/>
  <c r="Y112" i="28"/>
  <c r="L112" i="28"/>
  <c r="K112" i="28"/>
  <c r="J112" i="28"/>
  <c r="I112" i="28"/>
  <c r="H112" i="28"/>
  <c r="G112" i="28"/>
  <c r="F112" i="28"/>
  <c r="E112" i="28"/>
  <c r="C112" i="28"/>
  <c r="B112" i="28"/>
  <c r="AD111" i="28"/>
  <c r="AC111" i="28"/>
  <c r="AB111" i="28"/>
  <c r="AA111" i="28"/>
  <c r="Z111" i="28"/>
  <c r="Y111" i="28"/>
  <c r="L111" i="28"/>
  <c r="K111" i="28"/>
  <c r="J111" i="28"/>
  <c r="I111" i="28"/>
  <c r="H111" i="28"/>
  <c r="G111" i="28"/>
  <c r="F111" i="28"/>
  <c r="E111" i="28"/>
  <c r="C111" i="28"/>
  <c r="B111" i="28"/>
  <c r="AD110" i="28"/>
  <c r="AC110" i="28"/>
  <c r="AB110" i="28"/>
  <c r="AA110" i="28"/>
  <c r="Z110" i="28"/>
  <c r="Y110" i="28"/>
  <c r="L110" i="28"/>
  <c r="K110" i="28"/>
  <c r="J110" i="28"/>
  <c r="I110" i="28"/>
  <c r="H110" i="28"/>
  <c r="G110" i="28"/>
  <c r="F110" i="28"/>
  <c r="E110" i="28"/>
  <c r="C110" i="28"/>
  <c r="B110" i="28"/>
  <c r="AD109" i="28"/>
  <c r="AC109" i="28"/>
  <c r="AB109" i="28"/>
  <c r="AA109" i="28"/>
  <c r="Z109" i="28"/>
  <c r="Y109" i="28"/>
  <c r="L109" i="28"/>
  <c r="K109" i="28"/>
  <c r="J109" i="28"/>
  <c r="I109" i="28"/>
  <c r="H109" i="28"/>
  <c r="G109" i="28"/>
  <c r="F109" i="28"/>
  <c r="E109" i="28"/>
  <c r="C109" i="28"/>
  <c r="B109" i="28"/>
  <c r="AD108" i="28"/>
  <c r="AC108" i="28"/>
  <c r="AB108" i="28"/>
  <c r="AA108" i="28"/>
  <c r="Z108" i="28"/>
  <c r="Y108" i="28"/>
  <c r="L108" i="28"/>
  <c r="K108" i="28"/>
  <c r="J108" i="28"/>
  <c r="I108" i="28"/>
  <c r="H108" i="28"/>
  <c r="G108" i="28"/>
  <c r="F108" i="28"/>
  <c r="E108" i="28"/>
  <c r="C108" i="28"/>
  <c r="B108" i="28"/>
  <c r="AD107" i="28"/>
  <c r="AC107" i="28"/>
  <c r="AB107" i="28"/>
  <c r="AA107" i="28"/>
  <c r="Z107" i="28"/>
  <c r="Y107" i="28"/>
  <c r="L107" i="28"/>
  <c r="K107" i="28"/>
  <c r="J107" i="28"/>
  <c r="I107" i="28"/>
  <c r="H107" i="28"/>
  <c r="G107" i="28"/>
  <c r="F107" i="28"/>
  <c r="E107" i="28"/>
  <c r="C107" i="28"/>
  <c r="B107" i="28"/>
  <c r="AD106" i="28"/>
  <c r="AC106" i="28"/>
  <c r="AB106" i="28"/>
  <c r="AA106" i="28"/>
  <c r="Z106" i="28"/>
  <c r="Y106" i="28"/>
  <c r="L106" i="28"/>
  <c r="K106" i="28"/>
  <c r="J106" i="28"/>
  <c r="I106" i="28"/>
  <c r="H106" i="28"/>
  <c r="G106" i="28"/>
  <c r="F106" i="28"/>
  <c r="E106" i="28"/>
  <c r="C106" i="28"/>
  <c r="B106" i="28"/>
  <c r="AD105" i="28"/>
  <c r="AC105" i="28"/>
  <c r="AB105" i="28"/>
  <c r="AA105" i="28"/>
  <c r="Z105" i="28"/>
  <c r="Y105" i="28"/>
  <c r="L105" i="28"/>
  <c r="K105" i="28"/>
  <c r="J105" i="28"/>
  <c r="I105" i="28"/>
  <c r="H105" i="28"/>
  <c r="G105" i="28"/>
  <c r="F105" i="28"/>
  <c r="E105" i="28"/>
  <c r="C105" i="28"/>
  <c r="B105" i="28"/>
  <c r="AD104" i="28"/>
  <c r="AC104" i="28"/>
  <c r="AB104" i="28"/>
  <c r="AA104" i="28"/>
  <c r="Z104" i="28"/>
  <c r="Y104" i="28"/>
  <c r="L104" i="28"/>
  <c r="K104" i="28"/>
  <c r="J104" i="28"/>
  <c r="I104" i="28"/>
  <c r="H104" i="28"/>
  <c r="G104" i="28"/>
  <c r="F104" i="28"/>
  <c r="E104" i="28"/>
  <c r="C104" i="28"/>
  <c r="B104" i="28"/>
  <c r="AD103" i="28"/>
  <c r="AC103" i="28"/>
  <c r="AB103" i="28"/>
  <c r="AA103" i="28"/>
  <c r="Z103" i="28"/>
  <c r="Y103" i="28"/>
  <c r="L103" i="28"/>
  <c r="K103" i="28"/>
  <c r="J103" i="28"/>
  <c r="I103" i="28"/>
  <c r="H103" i="28"/>
  <c r="G103" i="28"/>
  <c r="F103" i="28"/>
  <c r="E103" i="28"/>
  <c r="C103" i="28"/>
  <c r="B103" i="28"/>
  <c r="AD102" i="28"/>
  <c r="AC102" i="28"/>
  <c r="AB102" i="28"/>
  <c r="AA102" i="28"/>
  <c r="Z102" i="28"/>
  <c r="Y102" i="28"/>
  <c r="L102" i="28"/>
  <c r="K102" i="28"/>
  <c r="J102" i="28"/>
  <c r="I102" i="28"/>
  <c r="H102" i="28"/>
  <c r="G102" i="28"/>
  <c r="F102" i="28"/>
  <c r="E102" i="28"/>
  <c r="C102" i="28"/>
  <c r="B102" i="28"/>
  <c r="AD101" i="28"/>
  <c r="AC101" i="28"/>
  <c r="AB101" i="28"/>
  <c r="AA101" i="28"/>
  <c r="Z101" i="28"/>
  <c r="Y101" i="28"/>
  <c r="L101" i="28"/>
  <c r="K101" i="28"/>
  <c r="J101" i="28"/>
  <c r="I101" i="28"/>
  <c r="H101" i="28"/>
  <c r="G101" i="28"/>
  <c r="F101" i="28"/>
  <c r="E101" i="28"/>
  <c r="C101" i="28"/>
  <c r="B101" i="28"/>
  <c r="AD100" i="28"/>
  <c r="AC100" i="28"/>
  <c r="AB100" i="28"/>
  <c r="AA100" i="28"/>
  <c r="Z100" i="28"/>
  <c r="Y100" i="28"/>
  <c r="L100" i="28"/>
  <c r="K100" i="28"/>
  <c r="J100" i="28"/>
  <c r="I100" i="28"/>
  <c r="H100" i="28"/>
  <c r="G100" i="28"/>
  <c r="F100" i="28"/>
  <c r="E100" i="28"/>
  <c r="C100" i="28"/>
  <c r="B100" i="28"/>
  <c r="AD99" i="28"/>
  <c r="AC99" i="28"/>
  <c r="AB99" i="28"/>
  <c r="AA99" i="28"/>
  <c r="Z99" i="28"/>
  <c r="Y99" i="28"/>
  <c r="L99" i="28"/>
  <c r="K99" i="28"/>
  <c r="J99" i="28"/>
  <c r="I99" i="28"/>
  <c r="H99" i="28"/>
  <c r="G99" i="28"/>
  <c r="F99" i="28"/>
  <c r="E99" i="28"/>
  <c r="C99" i="28"/>
  <c r="B99" i="28"/>
  <c r="AD98" i="28"/>
  <c r="AC98" i="28"/>
  <c r="AB98" i="28"/>
  <c r="AA98" i="28"/>
  <c r="Z98" i="28"/>
  <c r="Y98" i="28"/>
  <c r="L98" i="28"/>
  <c r="K98" i="28"/>
  <c r="J98" i="28"/>
  <c r="I98" i="28"/>
  <c r="H98" i="28"/>
  <c r="G98" i="28"/>
  <c r="F98" i="28"/>
  <c r="E98" i="28"/>
  <c r="C98" i="28"/>
  <c r="B98" i="28"/>
  <c r="G33" i="28"/>
  <c r="F33" i="28"/>
  <c r="E33" i="28"/>
  <c r="C33" i="28"/>
  <c r="B33" i="28"/>
  <c r="G32" i="28"/>
  <c r="F32" i="28"/>
  <c r="E32" i="28"/>
  <c r="C32" i="28"/>
  <c r="B32" i="28"/>
  <c r="G31" i="28"/>
  <c r="F31" i="28"/>
  <c r="E31" i="28"/>
  <c r="C31" i="28"/>
  <c r="B31" i="28"/>
  <c r="G30" i="28"/>
  <c r="F30" i="28"/>
  <c r="E30" i="28"/>
  <c r="C30" i="28"/>
  <c r="B30" i="28"/>
  <c r="G29" i="28"/>
  <c r="F29" i="28"/>
  <c r="E29" i="28"/>
  <c r="C29" i="28"/>
  <c r="B29" i="28"/>
  <c r="G28" i="28"/>
  <c r="F28" i="28"/>
  <c r="E28" i="28"/>
  <c r="C28" i="28"/>
  <c r="B28" i="28"/>
  <c r="G27" i="28"/>
  <c r="F27" i="28"/>
  <c r="E27" i="28"/>
  <c r="C27" i="28"/>
  <c r="B27" i="28"/>
  <c r="G26" i="28"/>
  <c r="F26" i="28"/>
  <c r="E26" i="28"/>
  <c r="C26" i="28"/>
  <c r="B26" i="28"/>
  <c r="G25" i="28"/>
  <c r="F25" i="28"/>
  <c r="E25" i="28"/>
  <c r="C25" i="28"/>
  <c r="B25" i="28"/>
  <c r="G24" i="28"/>
  <c r="F24" i="28"/>
  <c r="E24" i="28"/>
  <c r="C24" i="28"/>
  <c r="B24" i="28"/>
  <c r="G23" i="28"/>
  <c r="F23" i="28"/>
  <c r="E23" i="28"/>
  <c r="C23" i="28"/>
  <c r="B23" i="28"/>
  <c r="G22" i="28"/>
  <c r="F22" i="28"/>
  <c r="E22" i="28"/>
  <c r="C22" i="28"/>
  <c r="B22" i="28"/>
  <c r="G21" i="28"/>
  <c r="F21" i="28"/>
  <c r="E21" i="28"/>
  <c r="C21" i="28"/>
  <c r="B21" i="28"/>
  <c r="G20" i="28"/>
  <c r="F20" i="28"/>
  <c r="E20" i="28"/>
  <c r="C20" i="28"/>
  <c r="B20" i="28"/>
  <c r="G19" i="28"/>
  <c r="F19" i="28"/>
  <c r="E19" i="28"/>
  <c r="C19" i="28"/>
  <c r="B19" i="28"/>
  <c r="G18" i="28"/>
  <c r="F18" i="28"/>
  <c r="E18" i="28"/>
  <c r="C18" i="28"/>
  <c r="B18" i="28"/>
  <c r="G17" i="28"/>
  <c r="F17" i="28"/>
  <c r="E17" i="28"/>
  <c r="C17" i="28"/>
  <c r="B17" i="28"/>
  <c r="G16" i="28"/>
  <c r="F16" i="28"/>
  <c r="E16" i="28"/>
  <c r="C16" i="28"/>
  <c r="B16" i="28"/>
  <c r="G15" i="28"/>
  <c r="F15" i="28"/>
  <c r="E15" i="28"/>
  <c r="C15" i="28"/>
  <c r="B15" i="28"/>
  <c r="G14" i="28"/>
  <c r="F14" i="28"/>
  <c r="E14" i="28"/>
  <c r="C14" i="28"/>
  <c r="B14" i="28"/>
  <c r="G13" i="28"/>
  <c r="F13" i="28"/>
  <c r="E13" i="28"/>
  <c r="C13" i="28"/>
  <c r="B13" i="28"/>
  <c r="G12" i="28"/>
  <c r="F12" i="28"/>
  <c r="E12" i="28"/>
  <c r="C12" i="28"/>
  <c r="B12" i="28"/>
  <c r="G11" i="28"/>
  <c r="F11" i="28"/>
  <c r="E11" i="28"/>
  <c r="C11" i="28"/>
  <c r="B11" i="28"/>
  <c r="G10" i="28"/>
  <c r="F10" i="28"/>
  <c r="E10" i="28"/>
  <c r="C10" i="28"/>
  <c r="B10" i="28"/>
  <c r="G9" i="28"/>
  <c r="F9" i="28"/>
  <c r="E9" i="28"/>
  <c r="C9" i="28"/>
  <c r="B9" i="28"/>
  <c r="G8" i="28"/>
  <c r="F8" i="28"/>
  <c r="E8" i="28"/>
  <c r="C8" i="28"/>
  <c r="B8" i="28"/>
  <c r="G7" i="28"/>
  <c r="F7" i="28"/>
  <c r="E7" i="28"/>
  <c r="C7" i="28"/>
  <c r="B7" i="28"/>
  <c r="G6" i="28"/>
  <c r="F6" i="28"/>
  <c r="E6" i="28"/>
  <c r="C6" i="28"/>
  <c r="B6" i="28"/>
  <c r="G5" i="28"/>
  <c r="F5" i="28"/>
  <c r="E5" i="28"/>
  <c r="C5" i="28"/>
  <c r="B5" i="28"/>
  <c r="G4" i="28"/>
  <c r="F4" i="28"/>
  <c r="E4" i="28"/>
  <c r="C4" i="28"/>
  <c r="B4" i="28"/>
  <c r="G3" i="28"/>
  <c r="F3" i="28"/>
  <c r="E3" i="28"/>
  <c r="C3" i="28"/>
  <c r="B3" i="28"/>
  <c r="G2" i="28"/>
  <c r="F2" i="28"/>
  <c r="E2" i="28"/>
  <c r="C2" i="28"/>
  <c r="H2" i="28"/>
  <c r="I2" i="28"/>
  <c r="J2" i="28"/>
  <c r="K2" i="28"/>
  <c r="L2" i="28"/>
  <c r="H3" i="28"/>
  <c r="I3" i="28"/>
  <c r="J3" i="28"/>
  <c r="K3" i="28"/>
  <c r="L3" i="28"/>
  <c r="H4" i="28"/>
  <c r="I4" i="28"/>
  <c r="J4" i="28"/>
  <c r="K4" i="28"/>
  <c r="L4" i="28"/>
  <c r="H5" i="28"/>
  <c r="I5" i="28"/>
  <c r="J5" i="28"/>
  <c r="K5" i="28"/>
  <c r="L5" i="28"/>
  <c r="H6" i="28"/>
  <c r="I6" i="28"/>
  <c r="J6" i="28"/>
  <c r="K6" i="28"/>
  <c r="L6" i="28"/>
  <c r="H7" i="28"/>
  <c r="I7" i="28"/>
  <c r="J7" i="28"/>
  <c r="K7" i="28"/>
  <c r="L7" i="28"/>
  <c r="H8" i="28"/>
  <c r="I8" i="28"/>
  <c r="J8" i="28"/>
  <c r="K8" i="28"/>
  <c r="L8" i="28"/>
  <c r="H9" i="28"/>
  <c r="I9" i="28"/>
  <c r="J9" i="28"/>
  <c r="K9" i="28"/>
  <c r="L9" i="28"/>
  <c r="H10" i="28"/>
  <c r="I10" i="28"/>
  <c r="J10" i="28"/>
  <c r="K10" i="28"/>
  <c r="L10" i="28"/>
  <c r="H11" i="28"/>
  <c r="I11" i="28"/>
  <c r="J11" i="28"/>
  <c r="K11" i="28"/>
  <c r="L11" i="28"/>
  <c r="H12" i="28"/>
  <c r="I12" i="28"/>
  <c r="J12" i="28"/>
  <c r="K12" i="28"/>
  <c r="L12" i="28"/>
  <c r="H13" i="28"/>
  <c r="I13" i="28"/>
  <c r="J13" i="28"/>
  <c r="K13" i="28"/>
  <c r="L13" i="28"/>
  <c r="H14" i="28"/>
  <c r="I14" i="28"/>
  <c r="J14" i="28"/>
  <c r="K14" i="28"/>
  <c r="L14" i="28"/>
  <c r="H15" i="28"/>
  <c r="I15" i="28"/>
  <c r="J15" i="28"/>
  <c r="K15" i="28"/>
  <c r="L15" i="28"/>
  <c r="H16" i="28"/>
  <c r="I16" i="28"/>
  <c r="J16" i="28"/>
  <c r="K16" i="28"/>
  <c r="L16" i="28"/>
  <c r="H17" i="28"/>
  <c r="I17" i="28"/>
  <c r="J17" i="28"/>
  <c r="K17" i="28"/>
  <c r="L17" i="28"/>
  <c r="H18" i="28"/>
  <c r="I18" i="28"/>
  <c r="J18" i="28"/>
  <c r="K18" i="28"/>
  <c r="L18" i="28"/>
  <c r="H19" i="28"/>
  <c r="I19" i="28"/>
  <c r="J19" i="28"/>
  <c r="K19" i="28"/>
  <c r="L19" i="28"/>
  <c r="H20" i="28"/>
  <c r="I20" i="28"/>
  <c r="J20" i="28"/>
  <c r="K20" i="28"/>
  <c r="L20" i="28"/>
  <c r="H21" i="28"/>
  <c r="I21" i="28"/>
  <c r="J21" i="28"/>
  <c r="K21" i="28"/>
  <c r="L21" i="28"/>
  <c r="H22" i="28"/>
  <c r="I22" i="28"/>
  <c r="J22" i="28"/>
  <c r="K22" i="28"/>
  <c r="L22" i="28"/>
  <c r="H23" i="28"/>
  <c r="I23" i="28"/>
  <c r="J23" i="28"/>
  <c r="K23" i="28"/>
  <c r="L23" i="28"/>
  <c r="H24" i="28"/>
  <c r="I24" i="28"/>
  <c r="J24" i="28"/>
  <c r="K24" i="28"/>
  <c r="L24" i="28"/>
  <c r="H25" i="28"/>
  <c r="I25" i="28"/>
  <c r="J25" i="28"/>
  <c r="K25" i="28"/>
  <c r="L25" i="28"/>
  <c r="H26" i="28"/>
  <c r="I26" i="28"/>
  <c r="J26" i="28"/>
  <c r="K26" i="28"/>
  <c r="L26" i="28"/>
  <c r="H27" i="28"/>
  <c r="I27" i="28"/>
  <c r="J27" i="28"/>
  <c r="K27" i="28"/>
  <c r="L27" i="28"/>
  <c r="H28" i="28"/>
  <c r="I28" i="28"/>
  <c r="J28" i="28"/>
  <c r="K28" i="28"/>
  <c r="L28" i="28"/>
  <c r="H29" i="28"/>
  <c r="I29" i="28"/>
  <c r="J29" i="28"/>
  <c r="K29" i="28"/>
  <c r="L29" i="28"/>
  <c r="H30" i="28"/>
  <c r="I30" i="28"/>
  <c r="J30" i="28"/>
  <c r="K30" i="28"/>
  <c r="L30" i="28"/>
  <c r="H31" i="28"/>
  <c r="I31" i="28"/>
  <c r="J31" i="28"/>
  <c r="K31" i="28"/>
  <c r="L31" i="28"/>
  <c r="H32" i="28"/>
  <c r="I32" i="28"/>
  <c r="J32" i="28"/>
  <c r="K32" i="28"/>
  <c r="L32" i="28"/>
  <c r="H33" i="28"/>
  <c r="I33" i="28"/>
  <c r="J33" i="28"/>
  <c r="K33" i="28"/>
  <c r="L33" i="28"/>
  <c r="B2" i="28"/>
  <c r="AD33" i="28"/>
  <c r="AD32" i="28"/>
  <c r="AD31" i="28"/>
  <c r="AD30" i="28"/>
  <c r="AD29" i="28"/>
  <c r="AD28" i="28"/>
  <c r="AD27" i="28"/>
  <c r="AD26" i="28"/>
  <c r="AD25" i="28"/>
  <c r="AD24" i="28"/>
  <c r="AD23" i="28"/>
  <c r="AD22" i="28"/>
  <c r="AD21" i="28"/>
  <c r="AD20" i="28"/>
  <c r="AD19" i="28"/>
  <c r="AD18" i="28"/>
  <c r="AD17" i="28"/>
  <c r="AD16" i="28"/>
  <c r="AD15" i="28"/>
  <c r="AD14" i="28"/>
  <c r="AD13" i="28"/>
  <c r="AD12" i="28"/>
  <c r="AD11" i="28"/>
  <c r="AD10" i="28"/>
  <c r="AD9" i="28"/>
  <c r="AD8" i="28"/>
  <c r="AD7" i="28"/>
  <c r="AD6" i="28"/>
  <c r="AD5" i="28"/>
  <c r="AD4" i="28"/>
  <c r="AD3" i="28"/>
  <c r="AD2" i="28"/>
  <c r="AC33" i="28"/>
  <c r="AB33" i="28"/>
  <c r="AA33" i="28"/>
  <c r="Z33" i="28"/>
  <c r="Y33" i="28"/>
  <c r="AC32" i="28"/>
  <c r="AB32" i="28"/>
  <c r="AA32" i="28"/>
  <c r="Z32" i="28"/>
  <c r="Y32" i="28"/>
  <c r="AC31" i="28"/>
  <c r="AB31" i="28"/>
  <c r="AA31" i="28"/>
  <c r="Z31" i="28"/>
  <c r="Y31" i="28"/>
  <c r="AC30" i="28"/>
  <c r="AB30" i="28"/>
  <c r="AA30" i="28"/>
  <c r="Z30" i="28"/>
  <c r="Y30" i="28"/>
  <c r="AC29" i="28"/>
  <c r="AB29" i="28"/>
  <c r="AA29" i="28"/>
  <c r="Z29" i="28"/>
  <c r="Y29" i="28"/>
  <c r="AC28" i="28"/>
  <c r="AB28" i="28"/>
  <c r="AA28" i="28"/>
  <c r="Z28" i="28"/>
  <c r="Y28" i="28"/>
  <c r="AC27" i="28"/>
  <c r="AB27" i="28"/>
  <c r="AA27" i="28"/>
  <c r="Z27" i="28"/>
  <c r="Y27" i="28"/>
  <c r="AC26" i="28"/>
  <c r="AB26" i="28"/>
  <c r="AA26" i="28"/>
  <c r="Z26" i="28"/>
  <c r="Y26" i="28"/>
  <c r="AC25" i="28"/>
  <c r="AB25" i="28"/>
  <c r="AA25" i="28"/>
  <c r="Z25" i="28"/>
  <c r="Y25" i="28"/>
  <c r="AC24" i="28"/>
  <c r="AB24" i="28"/>
  <c r="AA24" i="28"/>
  <c r="Z24" i="28"/>
  <c r="Y24" i="28"/>
  <c r="AC23" i="28"/>
  <c r="AB23" i="28"/>
  <c r="AA23" i="28"/>
  <c r="Z23" i="28"/>
  <c r="Y23" i="28"/>
  <c r="AC22" i="28"/>
  <c r="AB22" i="28"/>
  <c r="AA22" i="28"/>
  <c r="Z22" i="28"/>
  <c r="Y22" i="28"/>
  <c r="AC21" i="28"/>
  <c r="AB21" i="28"/>
  <c r="AA21" i="28"/>
  <c r="Z21" i="28"/>
  <c r="Y21" i="28"/>
  <c r="AC20" i="28"/>
  <c r="AB20" i="28"/>
  <c r="AA20" i="28"/>
  <c r="Z20" i="28"/>
  <c r="Y20" i="28"/>
  <c r="AC19" i="28"/>
  <c r="AB19" i="28"/>
  <c r="AA19" i="28"/>
  <c r="Z19" i="28"/>
  <c r="Y19" i="28"/>
  <c r="AC18" i="28"/>
  <c r="AB18" i="28"/>
  <c r="AA18" i="28"/>
  <c r="Z18" i="28"/>
  <c r="Y18" i="28"/>
  <c r="AC17" i="28"/>
  <c r="AB17" i="28"/>
  <c r="AA17" i="28"/>
  <c r="Z17" i="28"/>
  <c r="Y17" i="28"/>
  <c r="AC16" i="28"/>
  <c r="AB16" i="28"/>
  <c r="AA16" i="28"/>
  <c r="Z16" i="28"/>
  <c r="Y16" i="28"/>
  <c r="AC15" i="28"/>
  <c r="AB15" i="28"/>
  <c r="AA15" i="28"/>
  <c r="Z15" i="28"/>
  <c r="Y15" i="28"/>
  <c r="AC14" i="28"/>
  <c r="AB14" i="28"/>
  <c r="AA14" i="28"/>
  <c r="Z14" i="28"/>
  <c r="Y14" i="28"/>
  <c r="AC13" i="28"/>
  <c r="AB13" i="28"/>
  <c r="AA13" i="28"/>
  <c r="Z13" i="28"/>
  <c r="Y13" i="28"/>
  <c r="AC12" i="28"/>
  <c r="AB12" i="28"/>
  <c r="AA12" i="28"/>
  <c r="Z12" i="28"/>
  <c r="Y12" i="28"/>
  <c r="AC11" i="28"/>
  <c r="AB11" i="28"/>
  <c r="AA11" i="28"/>
  <c r="Z11" i="28"/>
  <c r="Y11" i="28"/>
  <c r="AC10" i="28"/>
  <c r="AB10" i="28"/>
  <c r="AA10" i="28"/>
  <c r="Z10" i="28"/>
  <c r="Y10" i="28"/>
  <c r="AC9" i="28"/>
  <c r="AB9" i="28"/>
  <c r="AA9" i="28"/>
  <c r="Z9" i="28"/>
  <c r="Y9" i="28"/>
  <c r="AC8" i="28"/>
  <c r="AB8" i="28"/>
  <c r="AA8" i="28"/>
  <c r="Z8" i="28"/>
  <c r="Y8" i="28"/>
  <c r="AC7" i="28"/>
  <c r="AB7" i="28"/>
  <c r="AA7" i="28"/>
  <c r="Z7" i="28"/>
  <c r="Y7" i="28"/>
  <c r="AC6" i="28"/>
  <c r="AB6" i="28"/>
  <c r="AA6" i="28"/>
  <c r="Z6" i="28"/>
  <c r="Y6" i="28"/>
  <c r="AC5" i="28"/>
  <c r="AB5" i="28"/>
  <c r="AA5" i="28"/>
  <c r="Z5" i="28"/>
  <c r="Y5" i="28"/>
  <c r="AC4" i="28"/>
  <c r="AB4" i="28"/>
  <c r="AA4" i="28"/>
  <c r="Z4" i="28"/>
  <c r="Y4" i="28"/>
  <c r="AC3" i="28"/>
  <c r="AB3" i="28"/>
  <c r="AA3" i="28"/>
  <c r="Z3" i="28"/>
  <c r="Y3" i="28"/>
  <c r="AC2" i="28"/>
  <c r="AB2" i="28"/>
  <c r="AA2" i="28"/>
  <c r="Z2" i="28"/>
  <c r="Y2" i="28"/>
  <c r="X56" i="16"/>
  <c r="P54" i="2"/>
  <c r="N54" i="2"/>
  <c r="M54" i="2"/>
  <c r="L54" i="2"/>
  <c r="K54" i="2"/>
  <c r="J54" i="2"/>
  <c r="P53" i="2"/>
  <c r="N53" i="2"/>
  <c r="M53" i="2"/>
  <c r="L53" i="2"/>
  <c r="K53" i="2"/>
  <c r="J53" i="2"/>
  <c r="P52" i="2"/>
  <c r="N52" i="2"/>
  <c r="M52" i="2"/>
  <c r="L52" i="2"/>
  <c r="K52" i="2"/>
  <c r="J52" i="2"/>
  <c r="P51" i="2"/>
  <c r="N51" i="2"/>
  <c r="M51" i="2"/>
  <c r="L51" i="2"/>
  <c r="K51" i="2"/>
  <c r="J51" i="2"/>
  <c r="P50" i="2"/>
  <c r="N50" i="2"/>
  <c r="M50" i="2"/>
  <c r="L50" i="2"/>
  <c r="K50" i="2"/>
  <c r="J50" i="2"/>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M54" i="12"/>
  <c r="AL54" i="12"/>
  <c r="AM53" i="12"/>
  <c r="AL53" i="12"/>
  <c r="AM52" i="12"/>
  <c r="AL52" i="12"/>
  <c r="AM51" i="12"/>
  <c r="AL51" i="12"/>
  <c r="AM50" i="12"/>
  <c r="AL50" i="12"/>
  <c r="AM49" i="12"/>
  <c r="AL49" i="12"/>
  <c r="AM48" i="12"/>
  <c r="AL48" i="12"/>
  <c r="AM47" i="12"/>
  <c r="AL47" i="12"/>
  <c r="AM46" i="12"/>
  <c r="AL46" i="12"/>
  <c r="AM45" i="12"/>
  <c r="AL45" i="12"/>
  <c r="AM44" i="12"/>
  <c r="AL44" i="12"/>
  <c r="AM43" i="12"/>
  <c r="AL43" i="12"/>
  <c r="AM42" i="12"/>
  <c r="AL42" i="12"/>
  <c r="AM41" i="12"/>
  <c r="AL41" i="12"/>
  <c r="AM40" i="12"/>
  <c r="AL40" i="12"/>
  <c r="AM39" i="12"/>
  <c r="AL39" i="12"/>
  <c r="AM38" i="12"/>
  <c r="AL38" i="12"/>
  <c r="AM37" i="12"/>
  <c r="AL37" i="12"/>
  <c r="AM36" i="12"/>
  <c r="AL36" i="12"/>
  <c r="AM35" i="12"/>
  <c r="AL35" i="12"/>
  <c r="AM34" i="12"/>
  <c r="AL34" i="12"/>
  <c r="AM33" i="12"/>
  <c r="AL33" i="12"/>
  <c r="AM32" i="12"/>
  <c r="AL32" i="12"/>
  <c r="AM31" i="12"/>
  <c r="AL31" i="12"/>
  <c r="AM30" i="12"/>
  <c r="AL30" i="12"/>
  <c r="AM29" i="12"/>
  <c r="AL29" i="12"/>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82"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N54" i="20"/>
  <c r="AM54" i="20"/>
  <c r="AN53" i="20"/>
  <c r="AM53" i="20"/>
  <c r="AN52" i="20"/>
  <c r="AM52" i="20"/>
  <c r="AN51" i="20"/>
  <c r="AM51" i="20"/>
  <c r="AN50" i="20"/>
  <c r="AM50" i="20"/>
  <c r="AN49" i="20"/>
  <c r="AM49" i="20"/>
  <c r="AN48" i="20"/>
  <c r="AM48" i="20"/>
  <c r="AN47" i="20"/>
  <c r="AM47" i="20"/>
  <c r="AN46" i="20"/>
  <c r="AM46" i="20"/>
  <c r="AN45" i="20"/>
  <c r="AM45" i="20"/>
  <c r="AN44" i="20"/>
  <c r="AM44" i="20"/>
  <c r="AN43" i="20"/>
  <c r="AM43" i="20"/>
  <c r="AN42" i="20"/>
  <c r="AM42" i="20"/>
  <c r="AN41" i="20"/>
  <c r="AM41" i="20"/>
  <c r="AN40" i="20"/>
  <c r="AM40" i="20"/>
  <c r="AN39" i="20"/>
  <c r="AM39" i="20"/>
  <c r="AN38" i="20"/>
  <c r="AM38" i="20"/>
  <c r="AN37" i="20"/>
  <c r="AM37" i="20"/>
  <c r="AN36" i="20"/>
  <c r="AM36" i="20"/>
  <c r="AN35" i="20"/>
  <c r="AM35" i="20"/>
  <c r="AN34" i="20"/>
  <c r="AM34" i="20"/>
  <c r="AN33" i="20"/>
  <c r="AM33" i="20"/>
  <c r="AN32" i="20"/>
  <c r="AM32" i="20"/>
  <c r="AN31" i="20"/>
  <c r="AM31" i="20"/>
  <c r="AN30" i="20"/>
  <c r="AM30" i="20"/>
  <c r="AN29" i="20"/>
  <c r="AM29" i="20"/>
  <c r="AY112" i="15"/>
  <c r="AX112" i="15"/>
  <c r="Q112" i="15"/>
  <c r="C112" i="15"/>
  <c r="B112" i="15"/>
  <c r="AY111" i="15"/>
  <c r="AX111" i="15"/>
  <c r="Q111" i="15"/>
  <c r="C111" i="15"/>
  <c r="B111" i="15"/>
  <c r="AY110" i="15"/>
  <c r="AX110" i="15"/>
  <c r="Q110" i="15"/>
  <c r="C110" i="15"/>
  <c r="B110" i="15"/>
  <c r="AY109" i="15"/>
  <c r="AX109" i="15"/>
  <c r="Q109" i="15"/>
  <c r="C109" i="15"/>
  <c r="B109" i="15"/>
  <c r="AY108" i="15"/>
  <c r="AX108" i="15"/>
  <c r="Q108" i="15"/>
  <c r="C108" i="15"/>
  <c r="B108" i="15"/>
  <c r="AY107" i="15"/>
  <c r="AX107" i="15"/>
  <c r="Q107" i="15"/>
  <c r="C107" i="15"/>
  <c r="B107" i="15"/>
  <c r="AY106" i="15"/>
  <c r="AX106" i="15"/>
  <c r="Q106" i="15"/>
  <c r="C106" i="15"/>
  <c r="B106" i="15"/>
  <c r="AY105" i="15"/>
  <c r="AX105" i="15"/>
  <c r="Q105" i="15"/>
  <c r="C105" i="15"/>
  <c r="B105" i="15"/>
  <c r="AY104" i="15"/>
  <c r="AX104" i="15"/>
  <c r="Q104" i="15"/>
  <c r="C104" i="15"/>
  <c r="B104" i="15"/>
  <c r="AY103" i="15"/>
  <c r="AX103" i="15"/>
  <c r="Q103" i="15"/>
  <c r="C103" i="15"/>
  <c r="B103" i="15"/>
  <c r="AY102" i="15"/>
  <c r="AX102" i="15"/>
  <c r="Q102" i="15"/>
  <c r="C102" i="15"/>
  <c r="B102" i="15"/>
  <c r="AY101" i="15"/>
  <c r="AX101" i="15"/>
  <c r="Q101" i="15"/>
  <c r="C101" i="15"/>
  <c r="B101" i="15"/>
  <c r="AY100" i="15"/>
  <c r="AX100" i="15"/>
  <c r="Q100" i="15"/>
  <c r="C100" i="15"/>
  <c r="B100" i="15"/>
  <c r="AY99" i="15"/>
  <c r="AX99" i="15"/>
  <c r="Q99" i="15"/>
  <c r="C99" i="15"/>
  <c r="B99" i="15"/>
  <c r="AY98" i="15"/>
  <c r="AX98" i="15"/>
  <c r="Q98" i="15"/>
  <c r="C98" i="15"/>
  <c r="B98" i="15"/>
  <c r="AY97" i="15"/>
  <c r="AX97" i="15"/>
  <c r="Q97" i="15"/>
  <c r="C97" i="15"/>
  <c r="B97" i="15"/>
  <c r="AY96" i="15"/>
  <c r="AX96" i="15"/>
  <c r="Q96" i="15"/>
  <c r="C96" i="15"/>
  <c r="B96" i="15"/>
  <c r="AY95" i="15"/>
  <c r="AX95" i="15"/>
  <c r="Q95" i="15"/>
  <c r="C95" i="15"/>
  <c r="B95" i="15"/>
  <c r="AY94" i="15"/>
  <c r="AX94" i="15"/>
  <c r="Q94" i="15"/>
  <c r="C94" i="15"/>
  <c r="B94" i="15"/>
  <c r="AY93" i="15"/>
  <c r="AX93" i="15"/>
  <c r="Q93" i="15"/>
  <c r="C93" i="15"/>
  <c r="B93" i="15"/>
  <c r="AY92" i="15"/>
  <c r="AX92" i="15"/>
  <c r="Q92" i="15"/>
  <c r="C92" i="15"/>
  <c r="B92" i="15"/>
  <c r="AY91" i="15"/>
  <c r="AX91" i="15"/>
  <c r="Q91" i="15"/>
  <c r="C91" i="15"/>
  <c r="B91" i="15"/>
  <c r="AY90" i="15"/>
  <c r="AX90" i="15"/>
  <c r="Q90" i="15"/>
  <c r="C90" i="15"/>
  <c r="B90" i="15"/>
  <c r="AY89" i="15"/>
  <c r="AX89" i="15"/>
  <c r="Q89" i="15"/>
  <c r="C89" i="15"/>
  <c r="B89" i="15"/>
  <c r="AY88" i="15"/>
  <c r="AX88" i="15"/>
  <c r="Q88" i="15"/>
  <c r="C88" i="15"/>
  <c r="B88" i="15"/>
  <c r="AY87" i="15"/>
  <c r="AX87" i="15"/>
  <c r="Q87" i="15"/>
  <c r="C87" i="15"/>
  <c r="B87" i="15"/>
  <c r="AY86" i="15"/>
  <c r="AX86" i="15"/>
  <c r="Q86" i="15"/>
  <c r="C86" i="15"/>
  <c r="B86" i="15"/>
  <c r="AY58" i="15"/>
  <c r="AX58" i="15"/>
  <c r="Q58" i="15"/>
  <c r="C58" i="15"/>
  <c r="B58" i="15"/>
  <c r="AY57" i="15"/>
  <c r="AX57" i="15"/>
  <c r="Q57" i="15"/>
  <c r="C57" i="15"/>
  <c r="B57" i="15"/>
  <c r="AY56" i="15"/>
  <c r="AX56" i="15"/>
  <c r="Q56" i="15"/>
  <c r="C56" i="15"/>
  <c r="B56" i="15"/>
  <c r="AY55" i="15"/>
  <c r="AX55" i="15"/>
  <c r="Q55" i="15"/>
  <c r="C55" i="15"/>
  <c r="B55" i="15"/>
  <c r="AY54" i="15"/>
  <c r="AX54" i="15"/>
  <c r="Q54" i="15"/>
  <c r="C54" i="15"/>
  <c r="B54" i="15"/>
  <c r="AY53" i="15"/>
  <c r="AX53" i="15"/>
  <c r="Q53" i="15"/>
  <c r="C53" i="15"/>
  <c r="B53" i="15"/>
  <c r="AY52" i="15"/>
  <c r="AX52" i="15"/>
  <c r="Q52" i="15"/>
  <c r="C52" i="15"/>
  <c r="B52" i="15"/>
  <c r="AY51" i="15"/>
  <c r="AX51" i="15"/>
  <c r="Q51" i="15"/>
  <c r="C51" i="15"/>
  <c r="B51" i="15"/>
  <c r="AY50" i="15"/>
  <c r="AX50" i="15"/>
  <c r="Q50" i="15"/>
  <c r="C50" i="15"/>
  <c r="B50" i="15"/>
  <c r="AY49" i="15"/>
  <c r="AX49" i="15"/>
  <c r="Q49" i="15"/>
  <c r="C49" i="15"/>
  <c r="B49" i="15"/>
  <c r="AY48" i="15"/>
  <c r="AX48" i="15"/>
  <c r="Q48" i="15"/>
  <c r="C48" i="15"/>
  <c r="B48" i="15"/>
  <c r="AY47" i="15"/>
  <c r="AX47" i="15"/>
  <c r="Q47" i="15"/>
  <c r="C47" i="15"/>
  <c r="B47" i="15"/>
  <c r="AY46" i="15"/>
  <c r="AX46" i="15"/>
  <c r="Q46" i="15"/>
  <c r="C46" i="15"/>
  <c r="B46" i="15"/>
  <c r="AY45" i="15"/>
  <c r="AX45" i="15"/>
  <c r="Q45" i="15"/>
  <c r="C45" i="15"/>
  <c r="B45" i="15"/>
  <c r="AY44" i="15"/>
  <c r="AX44" i="15"/>
  <c r="Q44" i="15"/>
  <c r="C44" i="15"/>
  <c r="B44" i="15"/>
  <c r="AY43" i="15"/>
  <c r="AX43" i="15"/>
  <c r="Q43" i="15"/>
  <c r="C43" i="15"/>
  <c r="B43" i="15"/>
  <c r="AY42" i="15"/>
  <c r="AX42" i="15"/>
  <c r="Q42" i="15"/>
  <c r="C42" i="15"/>
  <c r="B42" i="15"/>
  <c r="AY41" i="15"/>
  <c r="AX41" i="15"/>
  <c r="Q41" i="15"/>
  <c r="C41" i="15"/>
  <c r="B41" i="15"/>
  <c r="AY40" i="15"/>
  <c r="AX40" i="15"/>
  <c r="Q40" i="15"/>
  <c r="C40" i="15"/>
  <c r="B40" i="15"/>
  <c r="AY39" i="15"/>
  <c r="AX39" i="15"/>
  <c r="Q39" i="15"/>
  <c r="C39" i="15"/>
  <c r="B39" i="15"/>
  <c r="AY38" i="15"/>
  <c r="AX38" i="15"/>
  <c r="Q38" i="15"/>
  <c r="C38" i="15"/>
  <c r="B38" i="15"/>
  <c r="AY37" i="15"/>
  <c r="AX37" i="15"/>
  <c r="Q37" i="15"/>
  <c r="C37" i="15"/>
  <c r="B37" i="15"/>
  <c r="AY36" i="15"/>
  <c r="AX36" i="15"/>
  <c r="Q36" i="15"/>
  <c r="C36" i="15"/>
  <c r="B36" i="15"/>
  <c r="AY35" i="15"/>
  <c r="AX35" i="15"/>
  <c r="Q35" i="15"/>
  <c r="C35" i="15"/>
  <c r="B35" i="15"/>
  <c r="AY34" i="15"/>
  <c r="AX34" i="15"/>
  <c r="Q34" i="15"/>
  <c r="C34" i="15"/>
  <c r="B34" i="15"/>
  <c r="AY33" i="15"/>
  <c r="AX33" i="15"/>
  <c r="Q33" i="15"/>
  <c r="C33" i="15"/>
  <c r="B33" i="15"/>
  <c r="Q58" i="3"/>
  <c r="C58" i="3"/>
  <c r="B58" i="3"/>
  <c r="Q57" i="3"/>
  <c r="C57" i="3"/>
  <c r="B57" i="3"/>
  <c r="Q56" i="3"/>
  <c r="C56" i="3"/>
  <c r="B56" i="3"/>
  <c r="Q55" i="3"/>
  <c r="C55" i="3"/>
  <c r="B55" i="3"/>
  <c r="Q54" i="3"/>
  <c r="C54" i="3"/>
  <c r="B54" i="3"/>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c r="AB2" i="6"/>
  <c r="AA2" i="6"/>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H58" i="7" s="1"/>
  <c r="BF58" i="7"/>
  <c r="BD58" i="7"/>
  <c r="P56" i="7"/>
  <c r="J56" i="7"/>
  <c r="I56" i="7"/>
  <c r="BG55" i="7"/>
  <c r="BE55" i="7"/>
  <c r="AY55" i="7"/>
  <c r="AR55" i="7"/>
  <c r="AQ55" i="7"/>
  <c r="AP55" i="7"/>
  <c r="AO55" i="7"/>
  <c r="AN55" i="7"/>
  <c r="AM55" i="7" s="1"/>
  <c r="AE55" i="7"/>
  <c r="AA55" i="7"/>
  <c r="J55" i="7"/>
  <c r="I55" i="7"/>
  <c r="K202" i="19"/>
  <c r="K198" i="19"/>
  <c r="K194" i="19"/>
  <c r="C35" i="26"/>
  <c r="D35" i="26" s="1"/>
  <c r="C67" i="15"/>
  <c r="B67" i="15"/>
  <c r="C7" i="15"/>
  <c r="B7" i="15"/>
  <c r="AF1" i="6"/>
  <c r="BG56" i="7"/>
  <c r="BG54" i="7"/>
  <c r="BG53" i="7"/>
  <c r="BG52" i="7"/>
  <c r="BG51" i="7"/>
  <c r="BG50" i="7"/>
  <c r="BG49" i="7"/>
  <c r="BG48" i="7"/>
  <c r="BG47" i="7"/>
  <c r="BG46" i="7"/>
  <c r="BG45" i="7"/>
  <c r="BG44" i="7"/>
  <c r="BG43" i="7"/>
  <c r="BG42" i="7"/>
  <c r="BG41" i="7"/>
  <c r="BG40" i="7"/>
  <c r="BG39" i="7"/>
  <c r="BG38" i="7"/>
  <c r="BG37" i="7"/>
  <c r="BG36" i="7"/>
  <c r="BG35" i="7"/>
  <c r="BG34" i="7"/>
  <c r="BG33" i="7"/>
  <c r="BG32" i="7"/>
  <c r="BG31" i="7"/>
  <c r="BG30" i="7"/>
  <c r="BG29" i="7"/>
  <c r="BG28" i="7"/>
  <c r="BG27" i="7"/>
  <c r="BG26" i="7"/>
  <c r="BG25" i="7"/>
  <c r="BG24" i="7"/>
  <c r="BG23" i="7"/>
  <c r="BG22" i="7"/>
  <c r="BG21" i="7"/>
  <c r="BG20" i="7"/>
  <c r="BG19" i="7"/>
  <c r="BG18" i="7"/>
  <c r="BG17" i="7"/>
  <c r="BG16" i="7"/>
  <c r="BG15" i="7"/>
  <c r="BG14" i="7"/>
  <c r="BG13" i="7"/>
  <c r="BG12" i="7"/>
  <c r="BG11" i="7"/>
  <c r="BG10" i="7"/>
  <c r="BG9" i="7"/>
  <c r="BG8" i="7"/>
  <c r="BG7" i="7"/>
  <c r="BG6" i="7"/>
  <c r="BG5" i="7"/>
  <c r="BG4" i="7"/>
  <c r="BG3" i="7"/>
  <c r="BG2" i="7"/>
  <c r="BC58" i="7"/>
  <c r="BE56" i="7"/>
  <c r="BE54" i="7"/>
  <c r="BE53" i="7"/>
  <c r="BE52" i="7"/>
  <c r="BE51" i="7"/>
  <c r="BE50" i="7"/>
  <c r="BE49" i="7"/>
  <c r="BE48" i="7"/>
  <c r="BE47" i="7"/>
  <c r="BE46" i="7"/>
  <c r="BE45" i="7"/>
  <c r="BE44" i="7"/>
  <c r="BE43" i="7"/>
  <c r="BE42" i="7"/>
  <c r="BE41" i="7"/>
  <c r="BE40" i="7"/>
  <c r="BE39" i="7"/>
  <c r="BE38" i="7"/>
  <c r="BE37" i="7"/>
  <c r="BE36" i="7"/>
  <c r="BE35" i="7"/>
  <c r="BE34" i="7"/>
  <c r="BE33" i="7"/>
  <c r="BE32" i="7"/>
  <c r="BE31" i="7"/>
  <c r="BE30" i="7"/>
  <c r="BE29" i="7"/>
  <c r="BE28" i="7"/>
  <c r="BE27" i="7"/>
  <c r="BE26" i="7"/>
  <c r="BE25" i="7"/>
  <c r="BE24" i="7"/>
  <c r="BE23" i="7"/>
  <c r="BE22" i="7"/>
  <c r="BE21" i="7"/>
  <c r="BE20" i="7"/>
  <c r="BE19" i="7"/>
  <c r="BE18" i="7"/>
  <c r="BE17" i="7"/>
  <c r="BE16" i="7"/>
  <c r="BE15" i="7"/>
  <c r="BE14" i="7"/>
  <c r="BE13" i="7"/>
  <c r="BE12" i="7"/>
  <c r="BE11" i="7"/>
  <c r="BE10" i="7"/>
  <c r="BE9" i="7"/>
  <c r="BE8" i="7"/>
  <c r="BE7" i="7"/>
  <c r="BE6" i="7"/>
  <c r="BE5" i="7"/>
  <c r="BE4" i="7"/>
  <c r="BE58" i="7" s="1"/>
  <c r="BE3" i="7"/>
  <c r="BE2" i="7"/>
  <c r="AR52" i="7"/>
  <c r="C316" i="13"/>
  <c r="C472" i="13"/>
  <c r="D316" i="13"/>
  <c r="C315" i="13"/>
  <c r="C471" i="13"/>
  <c r="D315" i="13"/>
  <c r="C314" i="13"/>
  <c r="D314" i="13"/>
  <c r="D470" i="13" s="1"/>
  <c r="C313" i="13"/>
  <c r="B313" i="13" s="1"/>
  <c r="D313" i="13"/>
  <c r="D469" i="13" s="1"/>
  <c r="C312" i="13"/>
  <c r="B312" i="13" s="1"/>
  <c r="D312" i="13"/>
  <c r="C311" i="13"/>
  <c r="B311" i="13" s="1"/>
  <c r="C310" i="13"/>
  <c r="C466" i="13" s="1"/>
  <c r="D310" i="13"/>
  <c r="D466" i="13"/>
  <c r="C309" i="13"/>
  <c r="C465" i="13"/>
  <c r="D309" i="13"/>
  <c r="D465" i="13"/>
  <c r="C308" i="13"/>
  <c r="B464" i="13"/>
  <c r="D308" i="13"/>
  <c r="D464" i="13"/>
  <c r="C307" i="13"/>
  <c r="C463" i="13" s="1"/>
  <c r="D307" i="13"/>
  <c r="D463" i="13" s="1"/>
  <c r="C306" i="13"/>
  <c r="C462" i="13" s="1"/>
  <c r="D306" i="13"/>
  <c r="D462" i="13" s="1"/>
  <c r="C305" i="13"/>
  <c r="D305" i="13"/>
  <c r="D461" i="13" s="1"/>
  <c r="C304" i="13"/>
  <c r="D304" i="13"/>
  <c r="D460" i="13" s="1"/>
  <c r="C303" i="13"/>
  <c r="B303" i="13" s="1"/>
  <c r="E303" i="13" s="1"/>
  <c r="D303" i="13"/>
  <c r="C302" i="13"/>
  <c r="D302" i="13"/>
  <c r="C301" i="13"/>
  <c r="D301" i="13"/>
  <c r="D457" i="13"/>
  <c r="C300" i="13"/>
  <c r="D300" i="13"/>
  <c r="D456" i="13" s="1"/>
  <c r="C299" i="13"/>
  <c r="D299" i="13"/>
  <c r="D455" i="13"/>
  <c r="C298" i="13"/>
  <c r="C454" i="13"/>
  <c r="D298" i="13"/>
  <c r="D454" i="13"/>
  <c r="C297" i="13"/>
  <c r="C453" i="13"/>
  <c r="D297" i="13"/>
  <c r="B453" i="13"/>
  <c r="C296" i="13"/>
  <c r="D296" i="13"/>
  <c r="D452" i="13" s="1"/>
  <c r="C295" i="13"/>
  <c r="B295" i="13" s="1"/>
  <c r="C294" i="13"/>
  <c r="B294" i="13" s="1"/>
  <c r="C293" i="13"/>
  <c r="B293" i="13"/>
  <c r="C292" i="13"/>
  <c r="B292" i="13" s="1"/>
  <c r="C291" i="13"/>
  <c r="B291" i="13"/>
  <c r="C290" i="13"/>
  <c r="C446" i="13" s="1"/>
  <c r="D290" i="13"/>
  <c r="C289" i="13"/>
  <c r="D289" i="13"/>
  <c r="D445" i="13" s="1"/>
  <c r="C288" i="13"/>
  <c r="D288" i="13"/>
  <c r="C287" i="13"/>
  <c r="B287" i="13" s="1"/>
  <c r="D287" i="13"/>
  <c r="D443" i="13"/>
  <c r="C286" i="13"/>
  <c r="B442" i="13" s="1"/>
  <c r="E442" i="13" s="1"/>
  <c r="D286" i="13"/>
  <c r="C285" i="13"/>
  <c r="B441" i="13"/>
  <c r="D285" i="13"/>
  <c r="D441" i="13" s="1"/>
  <c r="C284" i="13"/>
  <c r="C283" i="13"/>
  <c r="C282" i="13"/>
  <c r="B282" i="13" s="1"/>
  <c r="C281" i="13"/>
  <c r="C280" i="13"/>
  <c r="D280" i="13"/>
  <c r="D436" i="13"/>
  <c r="C279" i="13"/>
  <c r="B435" i="13" s="1"/>
  <c r="D279" i="13"/>
  <c r="D435" i="13" s="1"/>
  <c r="C278" i="13"/>
  <c r="C434" i="13"/>
  <c r="D278" i="13"/>
  <c r="B434" i="13" s="1"/>
  <c r="C277" i="13"/>
  <c r="D277" i="13"/>
  <c r="D433" i="13"/>
  <c r="C276" i="13"/>
  <c r="B432" i="13" s="1"/>
  <c r="D276" i="13"/>
  <c r="D432" i="13"/>
  <c r="C275" i="13"/>
  <c r="C431" i="13" s="1"/>
  <c r="D275" i="13"/>
  <c r="D431" i="13" s="1"/>
  <c r="C274" i="13"/>
  <c r="B274" i="13" s="1"/>
  <c r="C430" i="13"/>
  <c r="D274" i="13"/>
  <c r="D430" i="13"/>
  <c r="C273" i="13"/>
  <c r="B429" i="13"/>
  <c r="D273" i="13"/>
  <c r="D429" i="13"/>
  <c r="C272" i="13"/>
  <c r="B428" i="13"/>
  <c r="D272" i="13"/>
  <c r="D428" i="13"/>
  <c r="C271" i="13"/>
  <c r="B271" i="13"/>
  <c r="D271" i="13"/>
  <c r="C270" i="13"/>
  <c r="D270" i="13"/>
  <c r="D426" i="13" s="1"/>
  <c r="B270" i="13"/>
  <c r="C269" i="13"/>
  <c r="B269" i="13" s="1"/>
  <c r="C268" i="13"/>
  <c r="B268" i="13"/>
  <c r="C267" i="13"/>
  <c r="B267" i="13" s="1"/>
  <c r="C266" i="13"/>
  <c r="C422" i="13"/>
  <c r="D266" i="13"/>
  <c r="B422" i="13" s="1"/>
  <c r="C265" i="13"/>
  <c r="C264" i="13"/>
  <c r="D264" i="13"/>
  <c r="D420" i="13" s="1"/>
  <c r="C263" i="13"/>
  <c r="D263" i="13"/>
  <c r="D419" i="13"/>
  <c r="C262" i="13"/>
  <c r="D262" i="13"/>
  <c r="D418" i="13" s="1"/>
  <c r="C261" i="13"/>
  <c r="C260" i="13"/>
  <c r="B416" i="13" s="1"/>
  <c r="D260" i="13"/>
  <c r="B260" i="13"/>
  <c r="C259" i="13"/>
  <c r="C415" i="13" s="1"/>
  <c r="D259" i="13"/>
  <c r="D415" i="13" s="1"/>
  <c r="C258" i="13"/>
  <c r="C257" i="13"/>
  <c r="C413" i="13" s="1"/>
  <c r="D257" i="13"/>
  <c r="D413" i="13" s="1"/>
  <c r="C256" i="13"/>
  <c r="C255" i="13"/>
  <c r="C411" i="13" s="1"/>
  <c r="D255" i="13"/>
  <c r="D411" i="13"/>
  <c r="C254" i="13"/>
  <c r="B254" i="13" s="1"/>
  <c r="D254" i="13"/>
  <c r="D410" i="13" s="1"/>
  <c r="C253" i="13"/>
  <c r="D253" i="13"/>
  <c r="C252" i="13"/>
  <c r="D252" i="13"/>
  <c r="C251" i="13"/>
  <c r="D251" i="13"/>
  <c r="D407" i="13" s="1"/>
  <c r="C250" i="13"/>
  <c r="D250" i="13"/>
  <c r="D406" i="13" s="1"/>
  <c r="C249" i="13"/>
  <c r="C405" i="13"/>
  <c r="D249" i="13"/>
  <c r="C248" i="13"/>
  <c r="C404" i="13" s="1"/>
  <c r="D248" i="13"/>
  <c r="D404" i="13"/>
  <c r="C247" i="13"/>
  <c r="C246" i="13"/>
  <c r="B402" i="13" s="1"/>
  <c r="C245" i="13"/>
  <c r="B401" i="13" s="1"/>
  <c r="C244" i="13"/>
  <c r="D244" i="13"/>
  <c r="C243" i="13"/>
  <c r="C399" i="13" s="1"/>
  <c r="C242" i="13"/>
  <c r="D242" i="13"/>
  <c r="D398" i="13" s="1"/>
  <c r="C241" i="13"/>
  <c r="C240" i="13"/>
  <c r="C396" i="13"/>
  <c r="D240" i="13"/>
  <c r="B396" i="13" s="1"/>
  <c r="C239" i="13"/>
  <c r="C395" i="13" s="1"/>
  <c r="B239" i="13"/>
  <c r="D239" i="13"/>
  <c r="D395" i="13" s="1"/>
  <c r="C238" i="13"/>
  <c r="C394" i="13"/>
  <c r="D238" i="13"/>
  <c r="B238" i="13" s="1"/>
  <c r="C237" i="13"/>
  <c r="D237" i="13"/>
  <c r="C236" i="13"/>
  <c r="C392" i="13" s="1"/>
  <c r="C235" i="13"/>
  <c r="D235" i="13"/>
  <c r="D391" i="13" s="1"/>
  <c r="C234" i="13"/>
  <c r="C390" i="13" s="1"/>
  <c r="C233" i="13"/>
  <c r="D233" i="13"/>
  <c r="C232" i="13"/>
  <c r="D232" i="13"/>
  <c r="B388" i="13" s="1"/>
  <c r="D388" i="13"/>
  <c r="C231" i="13"/>
  <c r="B231" i="13" s="1"/>
  <c r="C230" i="13"/>
  <c r="B230" i="13"/>
  <c r="C229" i="13"/>
  <c r="B385" i="13" s="1"/>
  <c r="D229" i="13"/>
  <c r="D385" i="13" s="1"/>
  <c r="C228" i="13"/>
  <c r="C384" i="13"/>
  <c r="C227" i="13"/>
  <c r="B383" i="13" s="1"/>
  <c r="D227" i="13"/>
  <c r="D383" i="13" s="1"/>
  <c r="C226" i="13"/>
  <c r="B382" i="13" s="1"/>
  <c r="C225" i="13"/>
  <c r="D225" i="13"/>
  <c r="D381" i="13"/>
  <c r="C224" i="13"/>
  <c r="B380" i="13" s="1"/>
  <c r="C223" i="13"/>
  <c r="C222" i="13"/>
  <c r="C378" i="13"/>
  <c r="D222" i="13"/>
  <c r="B222" i="13" s="1"/>
  <c r="D378" i="13"/>
  <c r="C221" i="13"/>
  <c r="C377" i="13"/>
  <c r="D221" i="13"/>
  <c r="C220" i="13"/>
  <c r="D220" i="13"/>
  <c r="D376" i="13" s="1"/>
  <c r="C219" i="13"/>
  <c r="B219" i="13"/>
  <c r="C218" i="13"/>
  <c r="C374" i="13" s="1"/>
  <c r="D218" i="13"/>
  <c r="C217" i="13"/>
  <c r="C216" i="13"/>
  <c r="B216" i="13" s="1"/>
  <c r="C215" i="13"/>
  <c r="C371" i="13" s="1"/>
  <c r="D215" i="13"/>
  <c r="D371" i="13" s="1"/>
  <c r="C214" i="13"/>
  <c r="D214" i="13"/>
  <c r="B370" i="13" s="1"/>
  <c r="E370" i="13" s="1"/>
  <c r="C213" i="13"/>
  <c r="D213" i="13"/>
  <c r="D369" i="13"/>
  <c r="B213" i="13"/>
  <c r="C212" i="13"/>
  <c r="B212" i="13"/>
  <c r="C211" i="13"/>
  <c r="D211" i="13"/>
  <c r="C210" i="13"/>
  <c r="D210" i="13"/>
  <c r="B210" i="13" s="1"/>
  <c r="D366" i="13"/>
  <c r="C209" i="13"/>
  <c r="C208" i="13"/>
  <c r="C364" i="13" s="1"/>
  <c r="D208" i="13"/>
  <c r="C207" i="13"/>
  <c r="D207" i="13"/>
  <c r="D363" i="13" s="1"/>
  <c r="C206" i="13"/>
  <c r="C362" i="13"/>
  <c r="C205" i="13"/>
  <c r="B205" i="13"/>
  <c r="C204" i="13"/>
  <c r="C203" i="13"/>
  <c r="B203" i="13" s="1"/>
  <c r="E203" i="13" s="1"/>
  <c r="D203" i="13"/>
  <c r="D359" i="13"/>
  <c r="C202" i="13"/>
  <c r="B202" i="13"/>
  <c r="C201" i="13"/>
  <c r="C357" i="13"/>
  <c r="D201" i="13"/>
  <c r="C200" i="13"/>
  <c r="D200" i="13"/>
  <c r="D356" i="13" s="1"/>
  <c r="C199" i="13"/>
  <c r="C198" i="13"/>
  <c r="B354" i="13" s="1"/>
  <c r="C197" i="13"/>
  <c r="B353" i="13" s="1"/>
  <c r="C196" i="13"/>
  <c r="D196" i="13"/>
  <c r="D352" i="13"/>
  <c r="C195" i="13"/>
  <c r="B195" i="13" s="1"/>
  <c r="D195" i="13"/>
  <c r="D351" i="13" s="1"/>
  <c r="C194" i="13"/>
  <c r="B194" i="13"/>
  <c r="D194" i="13"/>
  <c r="D350" i="13" s="1"/>
  <c r="C193" i="13"/>
  <c r="C349" i="13" s="1"/>
  <c r="C192" i="13"/>
  <c r="D192" i="13"/>
  <c r="C191" i="13"/>
  <c r="C347" i="13" s="1"/>
  <c r="C190" i="13"/>
  <c r="D190" i="13"/>
  <c r="D346" i="13"/>
  <c r="C189" i="13"/>
  <c r="B345" i="13" s="1"/>
  <c r="C345" i="13"/>
  <c r="C188" i="13"/>
  <c r="B188" i="13"/>
  <c r="C187" i="13"/>
  <c r="D187" i="13"/>
  <c r="D343" i="13" s="1"/>
  <c r="C186" i="13"/>
  <c r="C342" i="13" s="1"/>
  <c r="C185" i="13"/>
  <c r="C341" i="13" s="1"/>
  <c r="C184" i="13"/>
  <c r="C183" i="13"/>
  <c r="B183" i="13" s="1"/>
  <c r="C182" i="13"/>
  <c r="B182" i="13" s="1"/>
  <c r="D182" i="13"/>
  <c r="D338" i="13"/>
  <c r="C181" i="13"/>
  <c r="C337" i="13" s="1"/>
  <c r="C180" i="13"/>
  <c r="D180" i="13"/>
  <c r="B180" i="13"/>
  <c r="D336" i="13"/>
  <c r="C179" i="13"/>
  <c r="C335" i="13" s="1"/>
  <c r="D179" i="13"/>
  <c r="B335" i="13" s="1"/>
  <c r="E335" i="13" s="1"/>
  <c r="C178" i="13"/>
  <c r="D178" i="13"/>
  <c r="D334" i="13" s="1"/>
  <c r="C177" i="13"/>
  <c r="B177" i="13" s="1"/>
  <c r="C176" i="13"/>
  <c r="D176" i="13"/>
  <c r="D332" i="13" s="1"/>
  <c r="C175" i="13"/>
  <c r="C331" i="13" s="1"/>
  <c r="D175" i="13"/>
  <c r="B331" i="13"/>
  <c r="D331" i="13"/>
  <c r="C174" i="13"/>
  <c r="D174" i="13"/>
  <c r="B174" i="13" s="1"/>
  <c r="D330" i="13"/>
  <c r="C173" i="13"/>
  <c r="C329" i="13" s="1"/>
  <c r="D173" i="13"/>
  <c r="D329" i="13"/>
  <c r="C172" i="13"/>
  <c r="D172" i="13"/>
  <c r="D328" i="13" s="1"/>
  <c r="C171" i="13"/>
  <c r="C327" i="13" s="1"/>
  <c r="D171" i="13"/>
  <c r="D327" i="13" s="1"/>
  <c r="C170" i="13"/>
  <c r="D170" i="13"/>
  <c r="C169" i="13"/>
  <c r="B169" i="13" s="1"/>
  <c r="E169" i="13" s="1"/>
  <c r="D169" i="13"/>
  <c r="D325" i="13" s="1"/>
  <c r="B325" i="13"/>
  <c r="C168" i="13"/>
  <c r="B168" i="13" s="1"/>
  <c r="D168" i="13"/>
  <c r="D324" i="13" s="1"/>
  <c r="C167" i="13"/>
  <c r="D167" i="13"/>
  <c r="C166" i="13"/>
  <c r="B166" i="13" s="1"/>
  <c r="D166" i="13"/>
  <c r="C165" i="13"/>
  <c r="B165" i="13" s="1"/>
  <c r="C164" i="13"/>
  <c r="B164" i="13" s="1"/>
  <c r="C163" i="13"/>
  <c r="D163" i="13"/>
  <c r="B163" i="13" s="1"/>
  <c r="E163" i="13" s="1"/>
  <c r="C162" i="13"/>
  <c r="D162" i="13"/>
  <c r="D318" i="13"/>
  <c r="C161" i="13"/>
  <c r="D161" i="13"/>
  <c r="D317" i="13" s="1"/>
  <c r="AA53" i="7"/>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E53" i="7"/>
  <c r="AR13" i="7"/>
  <c r="C32" i="15"/>
  <c r="B32" i="15"/>
  <c r="C31" i="15"/>
  <c r="B31" i="15"/>
  <c r="C30" i="15"/>
  <c r="B30" i="15"/>
  <c r="C29" i="15"/>
  <c r="B29" i="15"/>
  <c r="C28" i="15"/>
  <c r="B28" i="15"/>
  <c r="C27" i="15"/>
  <c r="B27" i="15"/>
  <c r="C26" i="15"/>
  <c r="B26" i="15"/>
  <c r="C25" i="15"/>
  <c r="B25" i="15"/>
  <c r="C130" i="15"/>
  <c r="B130" i="15"/>
  <c r="L113" i="4"/>
  <c r="B76" i="3"/>
  <c r="C76" i="3"/>
  <c r="BN76" i="3"/>
  <c r="BM76" i="3"/>
  <c r="AG67" i="3"/>
  <c r="AH67" i="3"/>
  <c r="Q59" i="3"/>
  <c r="C59" i="3"/>
  <c r="B59" i="3"/>
  <c r="Q32" i="3"/>
  <c r="C32" i="3"/>
  <c r="B32" i="3"/>
  <c r="AY53" i="7"/>
  <c r="AR54" i="7"/>
  <c r="AY56" i="7"/>
  <c r="AR56" i="7"/>
  <c r="AO53" i="7"/>
  <c r="AM53" i="7" s="1"/>
  <c r="AN53" i="7"/>
  <c r="AN54" i="7"/>
  <c r="AN56" i="7"/>
  <c r="AQ56" i="7"/>
  <c r="AP56" i="7"/>
  <c r="AO56" i="7"/>
  <c r="AE56" i="7"/>
  <c r="AA56" i="7"/>
  <c r="AQ54" i="7"/>
  <c r="AP54" i="7"/>
  <c r="AO54" i="7"/>
  <c r="AM54" i="7"/>
  <c r="J54" i="7"/>
  <c r="I54" i="7"/>
  <c r="AQ53" i="7"/>
  <c r="AP53" i="7"/>
  <c r="J53" i="7"/>
  <c r="I53" i="7"/>
  <c r="AQ52" i="7"/>
  <c r="AP52" i="7"/>
  <c r="AO52" i="7"/>
  <c r="AM52" i="7"/>
  <c r="P52" i="7"/>
  <c r="J52" i="7"/>
  <c r="I52" i="7"/>
  <c r="J115" i="4"/>
  <c r="I115" i="4"/>
  <c r="H115" i="4"/>
  <c r="G115" i="4"/>
  <c r="F115" i="4"/>
  <c r="K115" i="4"/>
  <c r="E115" i="4"/>
  <c r="D115" i="4"/>
  <c r="C115" i="4"/>
  <c r="B115" i="4"/>
  <c r="A115" i="4"/>
  <c r="P2" i="6"/>
  <c r="P3" i="6"/>
  <c r="Q2" i="6"/>
  <c r="D45" i="5" s="1"/>
  <c r="T2" i="6"/>
  <c r="M113" i="4"/>
  <c r="D35" i="4"/>
  <c r="C35" i="4"/>
  <c r="D27" i="4"/>
  <c r="C27" i="4"/>
  <c r="D26" i="4"/>
  <c r="C26" i="4"/>
  <c r="D23" i="4"/>
  <c r="C23" i="4"/>
  <c r="D19" i="4"/>
  <c r="C19" i="4"/>
  <c r="D18" i="4"/>
  <c r="C18" i="4"/>
  <c r="D12" i="4"/>
  <c r="C12" i="4"/>
  <c r="D40" i="4"/>
  <c r="C40" i="4"/>
  <c r="D111" i="4"/>
  <c r="C111"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AX113" i="15"/>
  <c r="AY113" i="15"/>
  <c r="AX85" i="15"/>
  <c r="AY85" i="15"/>
  <c r="AX84" i="15"/>
  <c r="AY84" i="15"/>
  <c r="AX83" i="15"/>
  <c r="AY83" i="15"/>
  <c r="AX82" i="15"/>
  <c r="AY82" i="15"/>
  <c r="AX81" i="15"/>
  <c r="AY81" i="15"/>
  <c r="AX80" i="15"/>
  <c r="AY80" i="15"/>
  <c r="AX79" i="15"/>
  <c r="AY79" i="15"/>
  <c r="AX78" i="15"/>
  <c r="AY78" i="15"/>
  <c r="AX77" i="15"/>
  <c r="AY77" i="15"/>
  <c r="AX76" i="15"/>
  <c r="AY76" i="15"/>
  <c r="AX75" i="15"/>
  <c r="AY75" i="15"/>
  <c r="AX74" i="15"/>
  <c r="AY74" i="15"/>
  <c r="AX73" i="15"/>
  <c r="AY73" i="15"/>
  <c r="AX72" i="15"/>
  <c r="AY72" i="15"/>
  <c r="AX71" i="15"/>
  <c r="AY71" i="15"/>
  <c r="AX70" i="15"/>
  <c r="AY70" i="15"/>
  <c r="AX69" i="15"/>
  <c r="AY69" i="15"/>
  <c r="AX68" i="15"/>
  <c r="AY68" i="15"/>
  <c r="AX67" i="15"/>
  <c r="AY67" i="15"/>
  <c r="AX66" i="15"/>
  <c r="AY66" i="15"/>
  <c r="AX65" i="15"/>
  <c r="AY65" i="15"/>
  <c r="AX64" i="15"/>
  <c r="AY64" i="15"/>
  <c r="AX63" i="15"/>
  <c r="AY63" i="15"/>
  <c r="AX62" i="15"/>
  <c r="AY62" i="15"/>
  <c r="AX61" i="15"/>
  <c r="AY61" i="15"/>
  <c r="AX60" i="15"/>
  <c r="AY60" i="15"/>
  <c r="AX59" i="15"/>
  <c r="AY59" i="15"/>
  <c r="AX32" i="15"/>
  <c r="AY32" i="15"/>
  <c r="AX31" i="15"/>
  <c r="AY31" i="15"/>
  <c r="AX30" i="15"/>
  <c r="AY30" i="15"/>
  <c r="AX29" i="15"/>
  <c r="AY29" i="15"/>
  <c r="AX28" i="15"/>
  <c r="AY28" i="15"/>
  <c r="AX27" i="15"/>
  <c r="AY27" i="15"/>
  <c r="AX26" i="15"/>
  <c r="AY26" i="15"/>
  <c r="AX25" i="15"/>
  <c r="AY25" i="15"/>
  <c r="AX24" i="15"/>
  <c r="AY24" i="15"/>
  <c r="AX23" i="15"/>
  <c r="AY23" i="15"/>
  <c r="AX22" i="15"/>
  <c r="AY22" i="15"/>
  <c r="AX21" i="15"/>
  <c r="AY21" i="15"/>
  <c r="AX20" i="15"/>
  <c r="AY20" i="15"/>
  <c r="AX19" i="15"/>
  <c r="AY19" i="15"/>
  <c r="AX18" i="15"/>
  <c r="AY18" i="15"/>
  <c r="AX17" i="15"/>
  <c r="AY17" i="15"/>
  <c r="AX16" i="15"/>
  <c r="AY16" i="15"/>
  <c r="AX15" i="15"/>
  <c r="AY15" i="15"/>
  <c r="AX14" i="15"/>
  <c r="AY14" i="15"/>
  <c r="AX13" i="15"/>
  <c r="AY13" i="15"/>
  <c r="AX12" i="15"/>
  <c r="AY12" i="15"/>
  <c r="AX11" i="15"/>
  <c r="AY11" i="15"/>
  <c r="AX10" i="15"/>
  <c r="AY10" i="15"/>
  <c r="AX9" i="15"/>
  <c r="AY9" i="15"/>
  <c r="AX8" i="15"/>
  <c r="AY8" i="15"/>
  <c r="AX7" i="15"/>
  <c r="AY7" i="15"/>
  <c r="AX6" i="15"/>
  <c r="AY6" i="15"/>
  <c r="C46" i="26"/>
  <c r="D46" i="26" s="1"/>
  <c r="C45" i="26"/>
  <c r="D45" i="26" s="1"/>
  <c r="C44" i="26"/>
  <c r="D44" i="26" s="1"/>
  <c r="C43" i="26"/>
  <c r="D43" i="26"/>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4" i="16"/>
  <c r="X63" i="16"/>
  <c r="X61" i="16"/>
  <c r="X11" i="16"/>
  <c r="X18" i="16"/>
  <c r="X5" i="16"/>
  <c r="X71" i="16"/>
  <c r="X72" i="16"/>
  <c r="X70" i="16"/>
  <c r="X14" i="16"/>
  <c r="X10" i="16"/>
  <c r="X7" i="16"/>
  <c r="X59" i="16"/>
  <c r="X27" i="16"/>
  <c r="X13" i="16"/>
  <c r="X4" i="16"/>
  <c r="X28" i="16"/>
  <c r="X65" i="16"/>
  <c r="X15" i="16"/>
  <c r="X60" i="16"/>
  <c r="X20" i="16"/>
  <c r="X2" i="16"/>
  <c r="X17" i="16"/>
  <c r="X16" i="16"/>
  <c r="X3" i="16"/>
  <c r="X80" i="16"/>
  <c r="X55" i="16"/>
  <c r="X21" i="16"/>
  <c r="X22" i="16"/>
  <c r="X12" i="16"/>
  <c r="X74" i="16"/>
  <c r="X73" i="16"/>
  <c r="X68" i="16"/>
  <c r="X67" i="16"/>
  <c r="X19" i="16"/>
  <c r="X58" i="16"/>
  <c r="X9" i="16"/>
  <c r="X78" i="16"/>
  <c r="X76" i="16"/>
  <c r="X24" i="16"/>
  <c r="X23" i="16"/>
  <c r="X26" i="16"/>
  <c r="X57" i="16"/>
  <c r="X62" i="16"/>
  <c r="X75" i="16"/>
  <c r="X81" i="16"/>
  <c r="X79" i="16"/>
  <c r="X66" i="16"/>
  <c r="X77" i="16"/>
  <c r="X6" i="16"/>
  <c r="X8" i="16"/>
  <c r="X69" i="16"/>
  <c r="X25" i="16"/>
  <c r="X109" i="16"/>
  <c r="A19" i="22"/>
  <c r="A18" i="22"/>
  <c r="A17" i="22"/>
  <c r="A16" i="22"/>
  <c r="A15" i="22"/>
  <c r="A14" i="22"/>
  <c r="V202" i="19"/>
  <c r="U202" i="19"/>
  <c r="T202" i="19"/>
  <c r="S202" i="19"/>
  <c r="R202" i="19"/>
  <c r="Q202" i="19"/>
  <c r="P202" i="19"/>
  <c r="O202" i="19"/>
  <c r="C159" i="13"/>
  <c r="D159" i="13"/>
  <c r="D164" i="13"/>
  <c r="D320" i="13" s="1"/>
  <c r="D165" i="13"/>
  <c r="D321" i="13"/>
  <c r="D177" i="13"/>
  <c r="D333" i="13" s="1"/>
  <c r="D181" i="13"/>
  <c r="D337" i="13"/>
  <c r="D183" i="13"/>
  <c r="D339" i="13" s="1"/>
  <c r="D184" i="13"/>
  <c r="D340" i="13"/>
  <c r="D185" i="13"/>
  <c r="D341" i="13" s="1"/>
  <c r="D186" i="13"/>
  <c r="D342" i="13"/>
  <c r="D188" i="13"/>
  <c r="D344" i="13" s="1"/>
  <c r="D189" i="13"/>
  <c r="D345" i="13"/>
  <c r="D191" i="13"/>
  <c r="D347" i="13" s="1"/>
  <c r="D193" i="13"/>
  <c r="D349" i="13"/>
  <c r="D197" i="13"/>
  <c r="D353" i="13" s="1"/>
  <c r="D198" i="13"/>
  <c r="D354" i="13"/>
  <c r="D199" i="13"/>
  <c r="D355" i="13" s="1"/>
  <c r="D202" i="13"/>
  <c r="D358" i="13"/>
  <c r="D204" i="13"/>
  <c r="D360" i="13" s="1"/>
  <c r="D205" i="13"/>
  <c r="D361" i="13"/>
  <c r="D206" i="13"/>
  <c r="D362" i="13" s="1"/>
  <c r="D209" i="13"/>
  <c r="D365" i="13"/>
  <c r="D212" i="13"/>
  <c r="D368" i="13" s="1"/>
  <c r="D216" i="13"/>
  <c r="D372" i="13" s="1"/>
  <c r="D217" i="13"/>
  <c r="D373" i="13" s="1"/>
  <c r="D219" i="13"/>
  <c r="D375" i="13" s="1"/>
  <c r="D223" i="13"/>
  <c r="D379" i="13" s="1"/>
  <c r="D224" i="13"/>
  <c r="D380" i="13"/>
  <c r="D226" i="13"/>
  <c r="D382" i="13" s="1"/>
  <c r="D228" i="13"/>
  <c r="D384" i="13"/>
  <c r="D230" i="13"/>
  <c r="D386" i="13" s="1"/>
  <c r="D231" i="13"/>
  <c r="D387" i="13"/>
  <c r="D234" i="13"/>
  <c r="D390" i="13" s="1"/>
  <c r="D236" i="13"/>
  <c r="D392" i="13"/>
  <c r="D241" i="13"/>
  <c r="D397" i="13" s="1"/>
  <c r="D243" i="13"/>
  <c r="D399" i="13"/>
  <c r="D245" i="13"/>
  <c r="D401" i="13" s="1"/>
  <c r="D246" i="13"/>
  <c r="D402" i="13"/>
  <c r="D247" i="13"/>
  <c r="D403" i="13" s="1"/>
  <c r="D256" i="13"/>
  <c r="D412" i="13"/>
  <c r="D258" i="13"/>
  <c r="D414" i="13" s="1"/>
  <c r="D261" i="13"/>
  <c r="D417" i="13"/>
  <c r="D265" i="13"/>
  <c r="D421" i="13" s="1"/>
  <c r="D267" i="13"/>
  <c r="D423" i="13"/>
  <c r="D268" i="13"/>
  <c r="D424" i="13" s="1"/>
  <c r="D269" i="13"/>
  <c r="D425" i="13"/>
  <c r="D427" i="13"/>
  <c r="D281" i="13"/>
  <c r="D437" i="13" s="1"/>
  <c r="D282" i="13"/>
  <c r="D438" i="13"/>
  <c r="D283" i="13"/>
  <c r="D439" i="13" s="1"/>
  <c r="D284" i="13"/>
  <c r="D440" i="13"/>
  <c r="D446" i="13"/>
  <c r="D291" i="13"/>
  <c r="D447" i="13"/>
  <c r="D292" i="13"/>
  <c r="D448" i="13"/>
  <c r="D293" i="13"/>
  <c r="D449" i="13"/>
  <c r="D294" i="13"/>
  <c r="D450" i="13"/>
  <c r="D295" i="13"/>
  <c r="D451" i="13"/>
  <c r="D311" i="13"/>
  <c r="D467" i="13"/>
  <c r="C325" i="13"/>
  <c r="D367" i="13"/>
  <c r="C369" i="13"/>
  <c r="C372" i="13"/>
  <c r="C437" i="13"/>
  <c r="C447" i="13"/>
  <c r="D459" i="13"/>
  <c r="I2" i="7"/>
  <c r="J2" i="7"/>
  <c r="P2" i="7"/>
  <c r="BA2" i="7"/>
  <c r="BB2" i="7"/>
  <c r="AC2" i="7"/>
  <c r="AD2" i="7"/>
  <c r="AG2" i="7"/>
  <c r="AH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c r="AP8" i="7"/>
  <c r="AQ8" i="7"/>
  <c r="AR8" i="7"/>
  <c r="I9" i="7"/>
  <c r="J9" i="7"/>
  <c r="P9" i="7"/>
  <c r="AO9" i="7"/>
  <c r="AM9" i="7"/>
  <c r="AP9" i="7"/>
  <c r="AQ9" i="7"/>
  <c r="AR9" i="7"/>
  <c r="I10" i="7"/>
  <c r="J10" i="7"/>
  <c r="P10" i="7"/>
  <c r="AO10" i="7"/>
  <c r="AM10" i="7"/>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c r="AP15" i="7"/>
  <c r="AQ15" i="7"/>
  <c r="AR15" i="7"/>
  <c r="I16" i="7"/>
  <c r="J16" i="7"/>
  <c r="P16" i="7"/>
  <c r="AO16" i="7"/>
  <c r="AM16" i="7"/>
  <c r="AP16" i="7"/>
  <c r="AQ16" i="7"/>
  <c r="I17" i="7"/>
  <c r="J17" i="7"/>
  <c r="P17" i="7"/>
  <c r="AO17" i="7"/>
  <c r="AM17" i="7" s="1"/>
  <c r="AP17" i="7"/>
  <c r="AQ17" i="7"/>
  <c r="AR17" i="7"/>
  <c r="I18" i="7"/>
  <c r="J18" i="7"/>
  <c r="P18" i="7"/>
  <c r="AO18" i="7"/>
  <c r="AM18" i="7" s="1"/>
  <c r="AP18" i="7"/>
  <c r="AQ18" i="7"/>
  <c r="I19" i="7"/>
  <c r="J19" i="7"/>
  <c r="P19" i="7"/>
  <c r="AO19" i="7"/>
  <c r="AM19" i="7"/>
  <c r="AP19" i="7"/>
  <c r="AQ19" i="7"/>
  <c r="I20" i="7"/>
  <c r="J20" i="7"/>
  <c r="P20" i="7"/>
  <c r="AO20" i="7"/>
  <c r="AM20" i="7" s="1"/>
  <c r="AP20" i="7"/>
  <c r="AQ20" i="7"/>
  <c r="I21" i="7"/>
  <c r="J21" i="7"/>
  <c r="P21" i="7"/>
  <c r="AO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M27" i="7" s="1"/>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M36" i="7" s="1"/>
  <c r="AO36" i="7"/>
  <c r="AP36" i="7"/>
  <c r="AQ36" i="7"/>
  <c r="AR36" i="7"/>
  <c r="I37" i="7"/>
  <c r="J37" i="7"/>
  <c r="P37" i="7"/>
  <c r="AN37" i="7"/>
  <c r="AM37" i="7" s="1"/>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N41" i="7"/>
  <c r="AM41" i="7" s="1"/>
  <c r="AO41" i="7"/>
  <c r="AP41" i="7"/>
  <c r="AQ41" i="7"/>
  <c r="AR41" i="7"/>
  <c r="I42" i="7"/>
  <c r="J42" i="7"/>
  <c r="P42" i="7"/>
  <c r="AN42" i="7"/>
  <c r="AM42" i="7" s="1"/>
  <c r="AO42" i="7"/>
  <c r="AP42" i="7"/>
  <c r="AQ42" i="7"/>
  <c r="I43" i="7"/>
  <c r="J43" i="7"/>
  <c r="P43" i="7"/>
  <c r="AN43" i="7"/>
  <c r="AM43" i="7" s="1"/>
  <c r="AO43" i="7"/>
  <c r="AP43" i="7"/>
  <c r="AQ43" i="7"/>
  <c r="AR43" i="7"/>
  <c r="I44" i="7"/>
  <c r="J44" i="7"/>
  <c r="P44" i="7"/>
  <c r="AN44" i="7"/>
  <c r="AM44" i="7" s="1"/>
  <c r="AO44" i="7"/>
  <c r="AP44" i="7"/>
  <c r="AQ44" i="7"/>
  <c r="I45" i="7"/>
  <c r="J45" i="7"/>
  <c r="P45" i="7"/>
  <c r="AN45" i="7"/>
  <c r="AM45" i="7" s="1"/>
  <c r="AO45" i="7"/>
  <c r="AP45" i="7"/>
  <c r="AQ45" i="7"/>
  <c r="I46" i="7"/>
  <c r="J46" i="7"/>
  <c r="P46" i="7"/>
  <c r="AN46" i="7"/>
  <c r="AM46" i="7" s="1"/>
  <c r="AO46" i="7"/>
  <c r="AP46" i="7"/>
  <c r="AQ46" i="7"/>
  <c r="I47" i="7"/>
  <c r="J47" i="7"/>
  <c r="P47" i="7"/>
  <c r="AO47" i="7"/>
  <c r="AM47" i="7" s="1"/>
  <c r="AP47" i="7"/>
  <c r="AQ47" i="7"/>
  <c r="I48" i="7"/>
  <c r="J48" i="7"/>
  <c r="P48" i="7"/>
  <c r="AN48" i="7"/>
  <c r="AO48" i="7"/>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C14" i="10"/>
  <c r="C13" i="10"/>
  <c r="BF6" i="5"/>
  <c r="BF7" i="5"/>
  <c r="BF8" i="5" s="1"/>
  <c r="BF9" i="5" s="1"/>
  <c r="BF10" i="5" s="1"/>
  <c r="BF11" i="5" s="1"/>
  <c r="BF12" i="5" s="1"/>
  <c r="BF16" i="5"/>
  <c r="BF17" i="5"/>
  <c r="BF18" i="5" s="1"/>
  <c r="BF19" i="5" s="1"/>
  <c r="BF20" i="5" s="1"/>
  <c r="BF21" i="5" s="1"/>
  <c r="BF22" i="5" s="1"/>
  <c r="BH32" i="5"/>
  <c r="BH33" i="5"/>
  <c r="BH34" i="5"/>
  <c r="BH35" i="5"/>
  <c r="BH36" i="5"/>
  <c r="BH37" i="5"/>
  <c r="BH38" i="5"/>
  <c r="BH39" i="5"/>
  <c r="BF47" i="5"/>
  <c r="BF48" i="5" s="1"/>
  <c r="BF49" i="5"/>
  <c r="BF50" i="5" s="1"/>
  <c r="BF51" i="5" s="1"/>
  <c r="BF52" i="5" s="1"/>
  <c r="BF53" i="5" s="1"/>
  <c r="BF56" i="5"/>
  <c r="BF57" i="5" s="1"/>
  <c r="BF58" i="5" s="1"/>
  <c r="BF59" i="5" s="1"/>
  <c r="BF60" i="5" s="1"/>
  <c r="BF61" i="5"/>
  <c r="BF62" i="5" s="1"/>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R80" i="3" s="1"/>
  <c r="U5" i="3"/>
  <c r="V5" i="3"/>
  <c r="W5" i="3"/>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U62" i="3"/>
  <c r="V62" i="3"/>
  <c r="W62" i="3"/>
  <c r="AE62" i="3"/>
  <c r="AF62" i="3"/>
  <c r="AG62" i="3"/>
  <c r="AH62" i="3"/>
  <c r="AJ62" i="3"/>
  <c r="AK62" i="3"/>
  <c r="AL62" i="3"/>
  <c r="AF67" i="3"/>
  <c r="Q1" i="15"/>
  <c r="Q2" i="15"/>
  <c r="Q3" i="15"/>
  <c r="Q5" i="15"/>
  <c r="R5" i="15"/>
  <c r="U5" i="15"/>
  <c r="V5" i="15"/>
  <c r="W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59" i="15"/>
  <c r="C59" i="15"/>
  <c r="Q59"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B113" i="15"/>
  <c r="C113" i="15"/>
  <c r="Q113" i="15"/>
  <c r="A116" i="15"/>
  <c r="B116" i="15"/>
  <c r="C116" i="15"/>
  <c r="D116" i="15"/>
  <c r="E116" i="15"/>
  <c r="F116" i="15"/>
  <c r="G116" i="15"/>
  <c r="J116" i="15"/>
  <c r="K116" i="15"/>
  <c r="L116" i="15"/>
  <c r="M116" i="15"/>
  <c r="N116" i="15"/>
  <c r="P116" i="15"/>
  <c r="Q116" i="15"/>
  <c r="R116" i="15"/>
  <c r="U116" i="15"/>
  <c r="V116" i="15"/>
  <c r="W116" i="15"/>
  <c r="AE116" i="15"/>
  <c r="AF116" i="15"/>
  <c r="AG116" i="15"/>
  <c r="AH116" i="15"/>
  <c r="AI116" i="15"/>
  <c r="AJ116" i="15"/>
  <c r="AK116" i="15"/>
  <c r="AL116" i="15"/>
  <c r="AM116" i="15"/>
  <c r="AF121" i="15"/>
  <c r="AG121" i="15"/>
  <c r="AH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L2" i="12"/>
  <c r="AM2" i="12"/>
  <c r="AL3" i="12"/>
  <c r="AM3" i="12"/>
  <c r="AL4" i="12"/>
  <c r="AM4" i="12"/>
  <c r="AL5" i="12"/>
  <c r="AM5" i="12"/>
  <c r="AL6" i="12"/>
  <c r="AM6" i="12"/>
  <c r="AL7" i="12"/>
  <c r="AM7" i="12"/>
  <c r="AL8" i="12"/>
  <c r="AM8" i="12"/>
  <c r="AL9" i="12"/>
  <c r="AM9" i="12"/>
  <c r="AL10" i="12"/>
  <c r="AM10" i="12"/>
  <c r="AL11" i="12"/>
  <c r="AM11" i="12"/>
  <c r="AL12" i="12"/>
  <c r="AM12" i="12"/>
  <c r="AL13" i="12"/>
  <c r="AM13" i="12"/>
  <c r="AL14" i="12"/>
  <c r="AM14" i="12"/>
  <c r="AL15" i="12"/>
  <c r="AM15" i="12"/>
  <c r="AL16" i="12"/>
  <c r="AM16" i="12"/>
  <c r="AL17" i="12"/>
  <c r="AM17" i="12"/>
  <c r="AL18" i="12"/>
  <c r="AM18" i="12"/>
  <c r="AL19" i="12"/>
  <c r="AM19" i="12"/>
  <c r="AL20" i="12"/>
  <c r="AM20" i="12"/>
  <c r="AL21" i="12"/>
  <c r="AM21" i="12"/>
  <c r="AL22" i="12"/>
  <c r="AM22" i="12"/>
  <c r="AL23" i="12"/>
  <c r="AM23" i="12"/>
  <c r="AL24" i="12"/>
  <c r="AM24" i="12"/>
  <c r="AL25" i="12"/>
  <c r="AM25" i="12"/>
  <c r="AL26" i="12"/>
  <c r="AM26" i="12"/>
  <c r="AL27" i="12"/>
  <c r="AM27" i="12"/>
  <c r="AL28" i="12"/>
  <c r="AM28" i="12"/>
  <c r="AL55" i="12"/>
  <c r="AM55" i="12"/>
  <c r="AM2" i="20"/>
  <c r="AN2" i="20"/>
  <c r="AM3" i="20"/>
  <c r="AN3" i="20"/>
  <c r="AM4" i="20"/>
  <c r="AN4" i="20"/>
  <c r="AM5" i="20"/>
  <c r="AN5" i="20"/>
  <c r="AM6" i="20"/>
  <c r="AN6" i="20"/>
  <c r="AM7" i="20"/>
  <c r="AN7" i="20"/>
  <c r="AM8" i="20"/>
  <c r="AN8" i="20"/>
  <c r="AM9" i="20"/>
  <c r="AN9" i="20"/>
  <c r="AM10" i="20"/>
  <c r="AN10" i="20"/>
  <c r="AM11" i="20"/>
  <c r="AN11" i="20"/>
  <c r="AM12" i="20"/>
  <c r="AN12" i="20"/>
  <c r="AM13" i="20"/>
  <c r="AN13" i="20"/>
  <c r="AM14" i="20"/>
  <c r="AN14" i="20"/>
  <c r="AM15" i="20"/>
  <c r="AN15" i="20"/>
  <c r="AM16" i="20"/>
  <c r="AN16" i="20"/>
  <c r="AM17" i="20"/>
  <c r="AN17" i="20"/>
  <c r="AM18" i="20"/>
  <c r="AN18" i="20"/>
  <c r="AM19" i="20"/>
  <c r="AN19" i="20"/>
  <c r="AM20" i="20"/>
  <c r="AN20" i="20"/>
  <c r="AM21" i="20"/>
  <c r="AN21" i="20"/>
  <c r="AM22" i="20"/>
  <c r="AN22" i="20"/>
  <c r="AM23" i="20"/>
  <c r="AN23" i="20"/>
  <c r="AM24" i="20"/>
  <c r="AN24" i="20"/>
  <c r="AM25" i="20"/>
  <c r="AN25" i="20"/>
  <c r="AM26" i="20"/>
  <c r="AN26" i="20"/>
  <c r="AM27" i="20"/>
  <c r="AN27" i="20"/>
  <c r="AM28" i="20"/>
  <c r="AN28" i="20"/>
  <c r="AM55" i="20"/>
  <c r="AN55" i="20"/>
  <c r="AA118" i="19"/>
  <c r="AB118" i="19"/>
  <c r="C121" i="19"/>
  <c r="A5" i="22" s="1"/>
  <c r="C124" i="19"/>
  <c r="A8" i="22"/>
  <c r="C125" i="19"/>
  <c r="A9" i="22" s="1"/>
  <c r="C126" i="19"/>
  <c r="A10" i="22" s="1"/>
  <c r="C127" i="19"/>
  <c r="A11" i="22" s="1"/>
  <c r="C128" i="19"/>
  <c r="A12" i="22" s="1"/>
  <c r="C129" i="19"/>
  <c r="A13" i="22" s="1"/>
  <c r="C143" i="19"/>
  <c r="C144" i="19"/>
  <c r="C145" i="19"/>
  <c r="C146" i="19"/>
  <c r="C147" i="19"/>
  <c r="C148" i="19"/>
  <c r="C162" i="19"/>
  <c r="C163" i="19"/>
  <c r="C164" i="19"/>
  <c r="C165" i="19"/>
  <c r="C166" i="19"/>
  <c r="C167" i="19"/>
  <c r="C181" i="19"/>
  <c r="C182" i="19"/>
  <c r="C183" i="19"/>
  <c r="C184" i="19"/>
  <c r="C185" i="19"/>
  <c r="C186" i="19"/>
  <c r="O194" i="19"/>
  <c r="P194" i="19"/>
  <c r="Q194" i="19"/>
  <c r="R194" i="19"/>
  <c r="S194" i="19"/>
  <c r="T194" i="19"/>
  <c r="U194" i="19"/>
  <c r="V194" i="19"/>
  <c r="O198" i="19"/>
  <c r="P198" i="19"/>
  <c r="Q198" i="19"/>
  <c r="R198" i="19"/>
  <c r="S198" i="19"/>
  <c r="T198" i="19"/>
  <c r="U198" i="19"/>
  <c r="V198" i="19"/>
  <c r="D15" i="18"/>
  <c r="E15" i="18"/>
  <c r="C178" i="19" s="1"/>
  <c r="C159" i="19"/>
  <c r="C140" i="19"/>
  <c r="F15" i="18"/>
  <c r="G15" i="18"/>
  <c r="H15" i="18"/>
  <c r="I15" i="18"/>
  <c r="D16" i="18"/>
  <c r="C122" i="19"/>
  <c r="A6" i="22"/>
  <c r="E16" i="18"/>
  <c r="F16" i="18"/>
  <c r="G16" i="18"/>
  <c r="H16" i="18"/>
  <c r="I16" i="18"/>
  <c r="D22" i="18"/>
  <c r="E22" i="18"/>
  <c r="F22" i="18"/>
  <c r="G22" i="18"/>
  <c r="H22" i="18"/>
  <c r="I22" i="18"/>
  <c r="D23" i="18"/>
  <c r="E23" i="18"/>
  <c r="F23" i="18"/>
  <c r="G23" i="18"/>
  <c r="H23" i="18"/>
  <c r="I23" i="18"/>
  <c r="C160" i="19"/>
  <c r="C141" i="19"/>
  <c r="C179" i="19"/>
  <c r="C468" i="13"/>
  <c r="C440" i="13"/>
  <c r="C330" i="13"/>
  <c r="P55" i="2"/>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J55" i="2"/>
  <c r="K55" i="2"/>
  <c r="L55" i="2"/>
  <c r="M55" i="2"/>
  <c r="N55" i="2"/>
  <c r="C158" i="19"/>
  <c r="AM48" i="7"/>
  <c r="B299" i="13"/>
  <c r="B467" i="13"/>
  <c r="B417" i="13"/>
  <c r="AM56" i="7"/>
  <c r="B330" i="13"/>
  <c r="E330" i="13" s="1"/>
  <c r="C361" i="13"/>
  <c r="B425" i="13"/>
  <c r="C449" i="13"/>
  <c r="B449" i="13"/>
  <c r="C439" i="13"/>
  <c r="C353" i="13"/>
  <c r="B357" i="13"/>
  <c r="C382" i="13"/>
  <c r="B189" i="13"/>
  <c r="C370" i="13"/>
  <c r="B264" i="13"/>
  <c r="C354" i="13"/>
  <c r="B209" i="13"/>
  <c r="B198" i="13"/>
  <c r="C403" i="13"/>
  <c r="C427" i="13"/>
  <c r="B218" i="13"/>
  <c r="B176" i="13"/>
  <c r="C368" i="13"/>
  <c r="B443" i="13"/>
  <c r="B337" i="13"/>
  <c r="B360" i="13"/>
  <c r="C443" i="13"/>
  <c r="C366" i="13"/>
  <c r="D323" i="13"/>
  <c r="E325" i="13"/>
  <c r="B208" i="13"/>
  <c r="D422" i="13"/>
  <c r="C332" i="13"/>
  <c r="B266" i="13"/>
  <c r="C387" i="13"/>
  <c r="D335" i="13"/>
  <c r="B447" i="13"/>
  <c r="B426" i="13"/>
  <c r="B362" i="13"/>
  <c r="D364" i="13"/>
  <c r="B366" i="13"/>
  <c r="B415" i="13"/>
  <c r="B301" i="13"/>
  <c r="E301" i="13" s="1"/>
  <c r="B374" i="13"/>
  <c r="B206" i="13"/>
  <c r="B377" i="13"/>
  <c r="C444" i="13"/>
  <c r="C338" i="13"/>
  <c r="D374" i="13"/>
  <c r="B321" i="13"/>
  <c r="C321" i="13"/>
  <c r="C333" i="13"/>
  <c r="C355" i="13"/>
  <c r="C389" i="13"/>
  <c r="B399" i="13"/>
  <c r="D416" i="13"/>
  <c r="D458" i="13"/>
  <c r="C359" i="13"/>
  <c r="B278" i="13"/>
  <c r="D434" i="13"/>
  <c r="C401" i="13"/>
  <c r="B245" i="13"/>
  <c r="C426" i="13"/>
  <c r="B350" i="13"/>
  <c r="B332" i="13"/>
  <c r="B179" i="13"/>
  <c r="E179" i="13" s="1"/>
  <c r="B329" i="13"/>
  <c r="E329" i="13" s="1"/>
  <c r="AA4" i="14"/>
  <c r="AA3" i="14"/>
  <c r="AA5" i="14"/>
  <c r="AY23" i="7" s="1"/>
  <c r="B448" i="13"/>
  <c r="B344" i="13"/>
  <c r="B236" i="13"/>
  <c r="B392" i="13"/>
  <c r="B456" i="13"/>
  <c r="E456" i="13" s="1"/>
  <c r="B281" i="13"/>
  <c r="B437" i="13"/>
  <c r="B197" i="13"/>
  <c r="B378" i="13"/>
  <c r="B232" i="13"/>
  <c r="B395" i="13"/>
  <c r="B315" i="13"/>
  <c r="B361" i="13"/>
  <c r="B368" i="13"/>
  <c r="AA6" i="14"/>
  <c r="AA7" i="14"/>
  <c r="AA8" i="14"/>
  <c r="AA9" i="14"/>
  <c r="AA10" i="14"/>
  <c r="AA11" i="14"/>
  <c r="AA12" i="14"/>
  <c r="AA13" i="14"/>
  <c r="AY2" i="7" s="1"/>
  <c r="AA14" i="14"/>
  <c r="AZ2" i="7" s="1"/>
  <c r="AB2" i="7" s="1"/>
  <c r="AA15" i="14"/>
  <c r="AA16" i="14"/>
  <c r="AA17" i="14"/>
  <c r="AA18" i="14"/>
  <c r="AA19" i="14"/>
  <c r="BA7" i="7" s="1"/>
  <c r="AA20" i="14"/>
  <c r="AA21" i="14"/>
  <c r="AA22" i="14"/>
  <c r="AA23" i="14"/>
  <c r="AZ11" i="7"/>
  <c r="AF11" i="7" s="1"/>
  <c r="AA24" i="14"/>
  <c r="AA25" i="14"/>
  <c r="AA26" i="14"/>
  <c r="AA27" i="14"/>
  <c r="AA28" i="14"/>
  <c r="AA29" i="14"/>
  <c r="AA30" i="14"/>
  <c r="AA31" i="14"/>
  <c r="AA32" i="14"/>
  <c r="AA33" i="14"/>
  <c r="AA34" i="14"/>
  <c r="AY17" i="7"/>
  <c r="AA17" i="7" s="1"/>
  <c r="AA35" i="14"/>
  <c r="AA36" i="14"/>
  <c r="BA10" i="7"/>
  <c r="AG10" i="7" s="1"/>
  <c r="AA37" i="14"/>
  <c r="AA38" i="14"/>
  <c r="AA39" i="14"/>
  <c r="AA40" i="14"/>
  <c r="AY52" i="7"/>
  <c r="AE52" i="7" s="1"/>
  <c r="AA41" i="14"/>
  <c r="AZ16" i="7"/>
  <c r="AF16" i="7" s="1"/>
  <c r="AA42" i="14"/>
  <c r="AA43" i="14"/>
  <c r="AA44" i="14"/>
  <c r="AA45" i="14"/>
  <c r="AA46" i="14"/>
  <c r="AA47" i="14"/>
  <c r="AY33" i="7"/>
  <c r="AE33" i="7" s="1"/>
  <c r="AA48" i="14"/>
  <c r="AY36" i="7" s="1"/>
  <c r="AA49" i="14"/>
  <c r="AZ54" i="7" s="1"/>
  <c r="AF54" i="7"/>
  <c r="AA50" i="14"/>
  <c r="AZ34" i="7" s="1"/>
  <c r="AF34" i="7"/>
  <c r="AA51" i="14"/>
  <c r="AZ14" i="7"/>
  <c r="AA52" i="14"/>
  <c r="BA15" i="7"/>
  <c r="AC15" i="7" s="1"/>
  <c r="AY12" i="7"/>
  <c r="AA53" i="14"/>
  <c r="AA54" i="14"/>
  <c r="AA55" i="14"/>
  <c r="AA56" i="14"/>
  <c r="AA57" i="14"/>
  <c r="AA58" i="14"/>
  <c r="AA59" i="14"/>
  <c r="AA60" i="14"/>
  <c r="AA61" i="14"/>
  <c r="BA14" i="7"/>
  <c r="AG14" i="7" s="1"/>
  <c r="AA62" i="14"/>
  <c r="AA63" i="14"/>
  <c r="AY37" i="7"/>
  <c r="AA37" i="7" s="1"/>
  <c r="AA64" i="14"/>
  <c r="BA40" i="7" s="1"/>
  <c r="AA65" i="14"/>
  <c r="AA66" i="14"/>
  <c r="AA67" i="14"/>
  <c r="AA68" i="14"/>
  <c r="AA69" i="14"/>
  <c r="AA70" i="14"/>
  <c r="AA71" i="14"/>
  <c r="AA72" i="14"/>
  <c r="AA73" i="14"/>
  <c r="AY29" i="7" s="1"/>
  <c r="AA74" i="14"/>
  <c r="AA75" i="14"/>
  <c r="AA76" i="14"/>
  <c r="AY30" i="7" s="1"/>
  <c r="AA30" i="7" s="1"/>
  <c r="AA77" i="14"/>
  <c r="AA78" i="14"/>
  <c r="AA79" i="14"/>
  <c r="AA80" i="14"/>
  <c r="AA81" i="14"/>
  <c r="AA82" i="14"/>
  <c r="AA83" i="14"/>
  <c r="AA84" i="14"/>
  <c r="AA85" i="14"/>
  <c r="AA86" i="14"/>
  <c r="AA87" i="14"/>
  <c r="BA44" i="7"/>
  <c r="AA88" i="14"/>
  <c r="AA89" i="14"/>
  <c r="AA90" i="14"/>
  <c r="AA91" i="14"/>
  <c r="AA92" i="14"/>
  <c r="AY13" i="7"/>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E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C385" i="13"/>
  <c r="B408" i="13"/>
  <c r="C408" i="13"/>
  <c r="C418" i="13"/>
  <c r="B446" i="13"/>
  <c r="E446" i="13" s="1"/>
  <c r="B450" i="13"/>
  <c r="B454" i="13"/>
  <c r="C352" i="13"/>
  <c r="B433" i="13"/>
  <c r="E433" i="13"/>
  <c r="B472" i="13"/>
  <c r="B273" i="13"/>
  <c r="C358" i="13"/>
  <c r="B358" i="13"/>
  <c r="B318" i="13"/>
  <c r="B351" i="13"/>
  <c r="C351" i="13"/>
  <c r="C363" i="13"/>
  <c r="B363" i="13"/>
  <c r="B215" i="13"/>
  <c r="E215" i="13" s="1"/>
  <c r="C386" i="13"/>
  <c r="B386" i="13"/>
  <c r="C388" i="13"/>
  <c r="C406" i="13"/>
  <c r="B406" i="13"/>
  <c r="C420" i="13"/>
  <c r="B308" i="13"/>
  <c r="B341" i="13"/>
  <c r="B185" i="13"/>
  <c r="C383" i="13"/>
  <c r="B414" i="13"/>
  <c r="C414" i="13"/>
  <c r="C428" i="13"/>
  <c r="B272" i="13"/>
  <c r="B246" i="13"/>
  <c r="B200" i="13"/>
  <c r="B298" i="13"/>
  <c r="B243" i="13"/>
  <c r="B336" i="13"/>
  <c r="B161" i="13"/>
  <c r="C317" i="13"/>
  <c r="B413" i="13"/>
  <c r="B452" i="13"/>
  <c r="B258" i="13"/>
  <c r="E174" i="13"/>
  <c r="C344" i="13"/>
  <c r="C324" i="13"/>
  <c r="B324" i="13"/>
  <c r="D326" i="13"/>
  <c r="C336" i="13"/>
  <c r="C350" i="13"/>
  <c r="B367" i="13"/>
  <c r="C402" i="13"/>
  <c r="B255" i="13"/>
  <c r="E255" i="13" s="1"/>
  <c r="C435" i="13"/>
  <c r="B279" i="13"/>
  <c r="D442" i="13"/>
  <c r="C448" i="13"/>
  <c r="C450" i="13"/>
  <c r="D453" i="13"/>
  <c r="B304" i="13"/>
  <c r="E304" i="13" s="1"/>
  <c r="D322" i="13"/>
  <c r="B235" i="13"/>
  <c r="B391" i="13"/>
  <c r="C391" i="13"/>
  <c r="B405" i="13"/>
  <c r="B256" i="13"/>
  <c r="B423" i="13"/>
  <c r="B461" i="13"/>
  <c r="E461" i="13" s="1"/>
  <c r="B305" i="13"/>
  <c r="E305" i="13" s="1"/>
  <c r="C461" i="13"/>
  <c r="C470" i="13"/>
  <c r="B470" i="13"/>
  <c r="E470" i="13" s="1"/>
  <c r="B297" i="13"/>
  <c r="C464" i="13"/>
  <c r="C393" i="13"/>
  <c r="C319" i="13"/>
  <c r="B339" i="13"/>
  <c r="C339" i="13"/>
  <c r="B359" i="13"/>
  <c r="E359" i="13" s="1"/>
  <c r="B228" i="13"/>
  <c r="B384" i="13"/>
  <c r="C424" i="13"/>
  <c r="B424" i="13"/>
  <c r="B436" i="13"/>
  <c r="E436" i="13" s="1"/>
  <c r="B343" i="13"/>
  <c r="B369" i="13"/>
  <c r="B387" i="13"/>
  <c r="C441" i="13"/>
  <c r="B285" i="13"/>
  <c r="B171" i="13"/>
  <c r="B327" i="13"/>
  <c r="E327" i="13" s="1"/>
  <c r="B334" i="13"/>
  <c r="B178" i="13"/>
  <c r="C334" i="13"/>
  <c r="D348" i="13"/>
  <c r="B348" i="13"/>
  <c r="B227" i="13"/>
  <c r="E227" i="13" s="1"/>
  <c r="E383" i="13"/>
  <c r="B431" i="13"/>
  <c r="E431" i="13" s="1"/>
  <c r="B275" i="13"/>
  <c r="E275" i="13" s="1"/>
  <c r="B445" i="13"/>
  <c r="B469" i="13"/>
  <c r="C469" i="13"/>
  <c r="B170" i="13"/>
  <c r="E170" i="13" s="1"/>
  <c r="C323" i="13"/>
  <c r="B323" i="13"/>
  <c r="E323" i="13" s="1"/>
  <c r="B167" i="13"/>
  <c r="B251" i="13"/>
  <c r="B407" i="13"/>
  <c r="C407" i="13"/>
  <c r="B410" i="13"/>
  <c r="E410" i="13" s="1"/>
  <c r="E254" i="13"/>
  <c r="C459" i="13"/>
  <c r="B459" i="13"/>
  <c r="E459" i="13" s="1"/>
  <c r="B306" i="13"/>
  <c r="B462" i="13"/>
  <c r="B466" i="13"/>
  <c r="E466" i="13" s="1"/>
  <c r="B310" i="13"/>
  <c r="E310" i="13"/>
  <c r="D468" i="13"/>
  <c r="B468" i="13"/>
  <c r="B184" i="13"/>
  <c r="B340" i="13"/>
  <c r="C340" i="13"/>
  <c r="B229" i="13"/>
  <c r="E229" i="13" s="1"/>
  <c r="E385" i="13"/>
  <c r="C398" i="13"/>
  <c r="B398" i="13"/>
  <c r="B404" i="13"/>
  <c r="E404" i="13" s="1"/>
  <c r="B248" i="13"/>
  <c r="E248" i="13" s="1"/>
  <c r="B250" i="13"/>
  <c r="B276" i="13"/>
  <c r="C432" i="13"/>
  <c r="C452" i="13"/>
  <c r="B296" i="13"/>
  <c r="B190" i="13"/>
  <c r="E190" i="13" s="1"/>
  <c r="B371" i="13"/>
  <c r="E371" i="13" s="1"/>
  <c r="B217" i="13"/>
  <c r="B224" i="13"/>
  <c r="C380" i="13"/>
  <c r="B259" i="13"/>
  <c r="C419" i="13"/>
  <c r="B263" i="13"/>
  <c r="B419" i="13"/>
  <c r="C429" i="13"/>
  <c r="B438" i="13"/>
  <c r="B286" i="13"/>
  <c r="E286" i="13"/>
  <c r="C442" i="13"/>
  <c r="C451" i="13"/>
  <c r="C458" i="13"/>
  <c r="B317" i="13"/>
  <c r="E317" i="13" s="1"/>
  <c r="B172" i="13"/>
  <c r="B186" i="13"/>
  <c r="D377" i="13"/>
  <c r="B221" i="13"/>
  <c r="D400" i="13"/>
  <c r="B411" i="13"/>
  <c r="E411" i="13" s="1"/>
  <c r="C433" i="13"/>
  <c r="B277" i="13"/>
  <c r="E277" i="13" s="1"/>
  <c r="B463" i="13"/>
  <c r="B307" i="13"/>
  <c r="B320" i="13"/>
  <c r="C356" i="13"/>
  <c r="B356" i="13"/>
  <c r="C397" i="13"/>
  <c r="B241" i="13"/>
  <c r="B397" i="13"/>
  <c r="B247" i="13"/>
  <c r="B403" i="13"/>
  <c r="D319" i="13"/>
  <c r="B319" i="13"/>
  <c r="E319" i="13" s="1"/>
  <c r="B173" i="13"/>
  <c r="E173" i="13"/>
  <c r="B355" i="13"/>
  <c r="B199" i="13"/>
  <c r="B204" i="13"/>
  <c r="C360" i="13"/>
  <c r="B390" i="13"/>
  <c r="D396" i="13"/>
  <c r="B240" i="13"/>
  <c r="B284" i="13"/>
  <c r="B440" i="13"/>
  <c r="AE2" i="6"/>
  <c r="U845" i="6"/>
  <c r="E171" i="13"/>
  <c r="E167" i="13"/>
  <c r="P4" i="6"/>
  <c r="Q4" i="6" s="1"/>
  <c r="P5" i="6"/>
  <c r="Q3" i="6"/>
  <c r="U2593" i="6"/>
  <c r="U2521" i="6"/>
  <c r="U2523" i="6"/>
  <c r="U2525" i="6"/>
  <c r="U2527" i="6"/>
  <c r="U2529" i="6"/>
  <c r="U2531" i="6"/>
  <c r="U2533" i="6"/>
  <c r="U2535" i="6"/>
  <c r="U2537" i="6"/>
  <c r="U2539" i="6"/>
  <c r="U2541" i="6"/>
  <c r="U2543" i="6"/>
  <c r="U2545" i="6"/>
  <c r="U2547" i="6"/>
  <c r="U2549" i="6"/>
  <c r="U2551" i="6"/>
  <c r="U2553" i="6"/>
  <c r="U2555" i="6"/>
  <c r="U2557" i="6"/>
  <c r="U2559" i="6"/>
  <c r="U2561" i="6"/>
  <c r="U2563" i="6"/>
  <c r="U2565" i="6"/>
  <c r="U2567" i="6"/>
  <c r="U2569" i="6"/>
  <c r="U2571" i="6"/>
  <c r="U2573" i="6"/>
  <c r="U2575" i="6"/>
  <c r="U2577" i="6"/>
  <c r="U2579" i="6"/>
  <c r="U2581" i="6"/>
  <c r="U2583" i="6"/>
  <c r="U2585" i="6"/>
  <c r="U2587" i="6"/>
  <c r="U2589" i="6"/>
  <c r="U2591" i="6"/>
  <c r="U2594" i="6"/>
  <c r="U3215" i="6"/>
  <c r="U3217" i="6"/>
  <c r="U3214" i="6"/>
  <c r="U3213" i="6"/>
  <c r="E2" i="4"/>
  <c r="O2" i="4"/>
  <c r="U153" i="6"/>
  <c r="U161" i="6"/>
  <c r="U169" i="6"/>
  <c r="U177" i="6"/>
  <c r="U185" i="6"/>
  <c r="U193" i="6"/>
  <c r="U201" i="6"/>
  <c r="U217" i="6"/>
  <c r="U225" i="6"/>
  <c r="U233" i="6"/>
  <c r="U241" i="6"/>
  <c r="U249" i="6"/>
  <c r="U257" i="6"/>
  <c r="U265" i="6"/>
  <c r="U285" i="6"/>
  <c r="U1528" i="6"/>
  <c r="U5" i="6"/>
  <c r="U289" i="6"/>
  <c r="U297" i="6"/>
  <c r="U305" i="6"/>
  <c r="U321" i="6"/>
  <c r="U345" i="6"/>
  <c r="U353" i="6"/>
  <c r="U369" i="6"/>
  <c r="U377" i="6"/>
  <c r="U385" i="6"/>
  <c r="U401" i="6"/>
  <c r="U409" i="6"/>
  <c r="U417" i="6"/>
  <c r="U433" i="6"/>
  <c r="U441" i="6"/>
  <c r="U449" i="6"/>
  <c r="U465" i="6"/>
  <c r="U473" i="6"/>
  <c r="U481" i="6"/>
  <c r="U497" i="6"/>
  <c r="U505" i="6"/>
  <c r="U513" i="6"/>
  <c r="U521" i="6"/>
  <c r="U529" i="6"/>
  <c r="U537" i="6"/>
  <c r="U545" i="6"/>
  <c r="U561" i="6"/>
  <c r="U569" i="6"/>
  <c r="U577" i="6"/>
  <c r="U585" i="6"/>
  <c r="U593" i="6"/>
  <c r="U601" i="6"/>
  <c r="U609" i="6"/>
  <c r="U9" i="6"/>
  <c r="U13" i="6"/>
  <c r="U21" i="6"/>
  <c r="U25" i="6"/>
  <c r="U29" i="6"/>
  <c r="U33" i="6"/>
  <c r="U37" i="6"/>
  <c r="U41" i="6"/>
  <c r="U45" i="6"/>
  <c r="U53" i="6"/>
  <c r="U57" i="6"/>
  <c r="U61" i="6"/>
  <c r="U65" i="6"/>
  <c r="U69" i="6"/>
  <c r="U77" i="6"/>
  <c r="U85" i="6"/>
  <c r="U89" i="6"/>
  <c r="U93" i="6"/>
  <c r="U97" i="6"/>
  <c r="U101" i="6"/>
  <c r="U105" i="6"/>
  <c r="U109" i="6"/>
  <c r="U117" i="6"/>
  <c r="U121" i="6"/>
  <c r="U125" i="6"/>
  <c r="U129" i="6"/>
  <c r="U133" i="6"/>
  <c r="U137" i="6"/>
  <c r="U141" i="6"/>
  <c r="U157" i="6"/>
  <c r="U165" i="6"/>
  <c r="U173" i="6"/>
  <c r="U189" i="6"/>
  <c r="U197" i="6"/>
  <c r="U205" i="6"/>
  <c r="U221" i="6"/>
  <c r="U229" i="6"/>
  <c r="U237" i="6"/>
  <c r="U253" i="6"/>
  <c r="U261" i="6"/>
  <c r="U269" i="6"/>
  <c r="U309" i="6"/>
  <c r="U766" i="6"/>
  <c r="U1472" i="6"/>
  <c r="U293" i="6"/>
  <c r="U301" i="6"/>
  <c r="U317" i="6"/>
  <c r="U325" i="6"/>
  <c r="U333" i="6"/>
  <c r="U341" i="6"/>
  <c r="U349" i="6"/>
  <c r="U357" i="6"/>
  <c r="U365" i="6"/>
  <c r="U373" i="6"/>
  <c r="U381" i="6"/>
  <c r="U389" i="6"/>
  <c r="U397" i="6"/>
  <c r="U405" i="6"/>
  <c r="U413" i="6"/>
  <c r="U421" i="6"/>
  <c r="U429" i="6"/>
  <c r="U437" i="6"/>
  <c r="U453" i="6"/>
  <c r="U461" i="6"/>
  <c r="U469" i="6"/>
  <c r="U477" i="6"/>
  <c r="U485" i="6"/>
  <c r="U493" i="6"/>
  <c r="U501" i="6"/>
  <c r="U509" i="6"/>
  <c r="U517" i="6"/>
  <c r="U525" i="6"/>
  <c r="U533" i="6"/>
  <c r="U541" i="6"/>
  <c r="U549" i="6"/>
  <c r="U557" i="6"/>
  <c r="U565" i="6"/>
  <c r="U573" i="6"/>
  <c r="U581" i="6"/>
  <c r="U589" i="6"/>
  <c r="U597" i="6"/>
  <c r="U605" i="6"/>
  <c r="U613" i="6"/>
  <c r="U621" i="6"/>
  <c r="U2" i="6"/>
  <c r="U19" i="6"/>
  <c r="U35" i="6"/>
  <c r="U51" i="6"/>
  <c r="U83" i="6"/>
  <c r="U99" i="6"/>
  <c r="U115" i="6"/>
  <c r="U769" i="6"/>
  <c r="D4" i="5"/>
  <c r="D35" i="5"/>
  <c r="H57" i="4" s="1"/>
  <c r="O7" i="6"/>
  <c r="O8" i="6" s="1"/>
  <c r="O9" i="6" s="1"/>
  <c r="O10" i="6" s="1"/>
  <c r="O11" i="6" s="1"/>
  <c r="O12" i="6" s="1"/>
  <c r="O13" i="6"/>
  <c r="O14" i="6" s="1"/>
  <c r="O15" i="6" s="1"/>
  <c r="O16" i="6" s="1"/>
  <c r="O17" i="6" s="1"/>
  <c r="O18" i="6" s="1"/>
  <c r="O19" i="6" s="1"/>
  <c r="O20" i="6" s="1"/>
  <c r="O21" i="6" s="1"/>
  <c r="O22" i="6" s="1"/>
  <c r="O23" i="6" s="1"/>
  <c r="O24" i="6" s="1"/>
  <c r="O25" i="6" s="1"/>
  <c r="O26" i="6" s="1"/>
  <c r="O27" i="6" s="1"/>
  <c r="O28" i="6" s="1"/>
  <c r="O29" i="6" s="1"/>
  <c r="O30" i="6" s="1"/>
  <c r="O31" i="6" s="1"/>
  <c r="O32" i="6" s="1"/>
  <c r="O33" i="6" s="1"/>
  <c r="O34" i="6" s="1"/>
  <c r="B2" i="25"/>
  <c r="U83" i="3"/>
  <c r="H116" i="19"/>
  <c r="H1" i="19" s="1"/>
  <c r="L67" i="20"/>
  <c r="AE80" i="3"/>
  <c r="I124" i="16"/>
  <c r="N116" i="19"/>
  <c r="N1" i="19" s="1"/>
  <c r="P116" i="19"/>
  <c r="P1" i="19" s="1"/>
  <c r="P175" i="19" s="1"/>
  <c r="R116" i="19"/>
  <c r="R1" i="19" s="1"/>
  <c r="R118" i="19" s="1"/>
  <c r="R117" i="19" s="1"/>
  <c r="L116" i="19"/>
  <c r="L1" i="19" s="1"/>
  <c r="C116" i="19"/>
  <c r="C75" i="19" s="1"/>
  <c r="W83" i="3"/>
  <c r="AF80" i="3"/>
  <c r="G80" i="3"/>
  <c r="D67" i="20"/>
  <c r="D50" i="20"/>
  <c r="C79" i="19"/>
  <c r="C97" i="19"/>
  <c r="C73" i="19"/>
  <c r="AG44" i="7"/>
  <c r="AC44" i="7"/>
  <c r="BA42" i="7"/>
  <c r="AC42" i="7" s="1"/>
  <c r="AY21" i="7"/>
  <c r="AA21" i="7" s="1"/>
  <c r="BA3" i="7"/>
  <c r="AC7" i="7"/>
  <c r="AG7" i="7"/>
  <c r="AA36" i="7"/>
  <c r="AE36" i="7"/>
  <c r="AG15" i="7"/>
  <c r="AA52" i="7"/>
  <c r="AA33" i="7"/>
  <c r="AB54" i="7"/>
  <c r="AB16" i="7"/>
  <c r="AA25" i="7"/>
  <c r="AB11" i="7"/>
  <c r="AE30" i="7"/>
  <c r="AB34" i="7"/>
  <c r="AE17" i="7"/>
  <c r="AC10" i="7"/>
  <c r="AA2" i="7"/>
  <c r="Y2" i="7" s="1"/>
  <c r="AE2" i="7"/>
  <c r="X2" i="7"/>
  <c r="AA23" i="7"/>
  <c r="AE23" i="7"/>
  <c r="AE13" i="7"/>
  <c r="AA13" i="7"/>
  <c r="AC14" i="7"/>
  <c r="AF2" i="7"/>
  <c r="AE24" i="7"/>
  <c r="AA24" i="7"/>
  <c r="AE21" i="7"/>
  <c r="AA29" i="7"/>
  <c r="AE29" i="7"/>
  <c r="AA12" i="7"/>
  <c r="AE12" i="7"/>
  <c r="AF14" i="7"/>
  <c r="AB14" i="7"/>
  <c r="AE27" i="7"/>
  <c r="AA27" i="7"/>
  <c r="AG42" i="7"/>
  <c r="AE37" i="7"/>
  <c r="AG3" i="7"/>
  <c r="AC3" i="7"/>
  <c r="AC40" i="7"/>
  <c r="AG40" i="7"/>
  <c r="Z2" i="7"/>
  <c r="I136" i="16" l="1"/>
  <c r="I134" i="16"/>
  <c r="I135" i="16"/>
  <c r="I133" i="16"/>
  <c r="I130" i="16"/>
  <c r="I132" i="16"/>
  <c r="I131" i="16"/>
  <c r="I129" i="16"/>
  <c r="I1" i="16"/>
  <c r="E1" i="24" s="1"/>
  <c r="I128" i="16"/>
  <c r="C52" i="19"/>
  <c r="C1" i="19"/>
  <c r="C104" i="19"/>
  <c r="I120" i="16"/>
  <c r="D2" i="20"/>
  <c r="D6" i="20"/>
  <c r="D3" i="20"/>
  <c r="D40" i="20"/>
  <c r="D5" i="20"/>
  <c r="D54" i="20"/>
  <c r="D39" i="20"/>
  <c r="D30" i="20"/>
  <c r="D8" i="20"/>
  <c r="C64" i="19"/>
  <c r="C36" i="19"/>
  <c r="C98" i="19"/>
  <c r="C76" i="19"/>
  <c r="C25" i="19"/>
  <c r="C72" i="19"/>
  <c r="C85" i="19"/>
  <c r="C39" i="19"/>
  <c r="C17" i="19"/>
  <c r="C74" i="19"/>
  <c r="C101" i="19"/>
  <c r="C80" i="19"/>
  <c r="C91" i="19"/>
  <c r="C103" i="19"/>
  <c r="C49" i="19"/>
  <c r="C33" i="19"/>
  <c r="C108" i="19"/>
  <c r="C2" i="19"/>
  <c r="C50" i="19"/>
  <c r="C62" i="19"/>
  <c r="C90" i="19"/>
  <c r="C86" i="19"/>
  <c r="C19" i="19"/>
  <c r="C27" i="19"/>
  <c r="C29" i="19"/>
  <c r="C31" i="19"/>
  <c r="C12" i="19"/>
  <c r="C42" i="19"/>
  <c r="B124" i="16"/>
  <c r="B88" i="16" s="1"/>
  <c r="E116" i="19"/>
  <c r="E1" i="19" s="1"/>
  <c r="F124" i="16"/>
  <c r="J124" i="16"/>
  <c r="C67" i="20"/>
  <c r="I67" i="12"/>
  <c r="G67" i="20"/>
  <c r="G1" i="20" s="1"/>
  <c r="K67" i="20"/>
  <c r="K64" i="20" s="1"/>
  <c r="N67" i="12"/>
  <c r="S116" i="19"/>
  <c r="S1" i="19" s="1"/>
  <c r="I67" i="20"/>
  <c r="I64" i="20" s="1"/>
  <c r="K67" i="12"/>
  <c r="U67" i="20"/>
  <c r="J67" i="20"/>
  <c r="K124" i="16"/>
  <c r="H67" i="20"/>
  <c r="U116" i="19"/>
  <c r="U1" i="19" s="1"/>
  <c r="U175" i="19" s="1"/>
  <c r="B116" i="19"/>
  <c r="B102" i="19" s="1"/>
  <c r="H124" i="16"/>
  <c r="F67" i="12"/>
  <c r="F64" i="12" s="1"/>
  <c r="Q116" i="19"/>
  <c r="Q1" i="19" s="1"/>
  <c r="Q175" i="19" s="1"/>
  <c r="C124" i="16"/>
  <c r="C83" i="16" s="1"/>
  <c r="T116" i="19"/>
  <c r="T1" i="19" s="1"/>
  <c r="T118" i="19" s="1"/>
  <c r="T117" i="19" s="1"/>
  <c r="G124" i="16"/>
  <c r="D124" i="16"/>
  <c r="R124" i="16"/>
  <c r="R115" i="16" s="1"/>
  <c r="Z124" i="16"/>
  <c r="Z112" i="16" s="1"/>
  <c r="V116" i="19"/>
  <c r="V1" i="19" s="1"/>
  <c r="V118" i="19" s="1"/>
  <c r="N67" i="20"/>
  <c r="F67" i="20"/>
  <c r="M67" i="12"/>
  <c r="M64" i="12" s="1"/>
  <c r="S124" i="16"/>
  <c r="S115" i="16" s="1"/>
  <c r="B67" i="20"/>
  <c r="B30" i="20" s="1"/>
  <c r="AK30" i="20" s="1"/>
  <c r="M67" i="20"/>
  <c r="K116" i="19"/>
  <c r="K1" i="19" s="1"/>
  <c r="P176" i="19" s="1"/>
  <c r="P174" i="19" s="1"/>
  <c r="AF116" i="19"/>
  <c r="AF1" i="19" s="1"/>
  <c r="Q67" i="20"/>
  <c r="O67" i="20"/>
  <c r="T67" i="12"/>
  <c r="O67" i="12"/>
  <c r="H67" i="12"/>
  <c r="H64" i="12" s="1"/>
  <c r="O116" i="19"/>
  <c r="O1" i="19" s="1"/>
  <c r="O137" i="19" s="1"/>
  <c r="O136" i="19" s="1"/>
  <c r="E124" i="16"/>
  <c r="D67" i="12"/>
  <c r="D19" i="12" s="1"/>
  <c r="E67" i="12"/>
  <c r="P67" i="20"/>
  <c r="G67" i="12"/>
  <c r="L67" i="12"/>
  <c r="V80" i="3"/>
  <c r="V83" i="3"/>
  <c r="C99" i="19"/>
  <c r="C32" i="19"/>
  <c r="C38" i="12"/>
  <c r="C102" i="19"/>
  <c r="C34" i="19"/>
  <c r="C8" i="19"/>
  <c r="C88" i="19"/>
  <c r="C106" i="19"/>
  <c r="I121" i="16"/>
  <c r="C51" i="19"/>
  <c r="C105" i="19"/>
  <c r="C65" i="19"/>
  <c r="C28" i="19"/>
  <c r="C83" i="19"/>
  <c r="C92" i="19"/>
  <c r="C57" i="19"/>
  <c r="C46" i="19"/>
  <c r="P67" i="12"/>
  <c r="AA124" i="16"/>
  <c r="M116" i="19"/>
  <c r="M1" i="19" s="1"/>
  <c r="J67" i="12"/>
  <c r="C100" i="19"/>
  <c r="C4" i="19"/>
  <c r="C53" i="19"/>
  <c r="C71" i="19"/>
  <c r="C59" i="19"/>
  <c r="C6" i="19"/>
  <c r="D12" i="20"/>
  <c r="C54" i="19"/>
  <c r="C78" i="19"/>
  <c r="C11" i="12"/>
  <c r="E80" i="3"/>
  <c r="F80" i="3"/>
  <c r="BJ80" i="3"/>
  <c r="R83" i="3"/>
  <c r="BH80" i="3"/>
  <c r="AG80" i="3"/>
  <c r="BK80" i="3"/>
  <c r="U80" i="3"/>
  <c r="P80" i="3"/>
  <c r="W80" i="3"/>
  <c r="K80" i="3"/>
  <c r="Q80" i="3"/>
  <c r="I80" i="3"/>
  <c r="BM80" i="3"/>
  <c r="M80" i="3"/>
  <c r="D80" i="3"/>
  <c r="AH80" i="3"/>
  <c r="BI80" i="3"/>
  <c r="N80" i="3"/>
  <c r="BL80" i="3"/>
  <c r="J80" i="3"/>
  <c r="L80" i="3"/>
  <c r="C16" i="19"/>
  <c r="C32" i="12"/>
  <c r="C36" i="12"/>
  <c r="C67" i="19"/>
  <c r="C40" i="19"/>
  <c r="C107" i="19"/>
  <c r="C69" i="19"/>
  <c r="C43" i="19"/>
  <c r="C94" i="19"/>
  <c r="C87" i="19"/>
  <c r="C11" i="19"/>
  <c r="C47" i="19"/>
  <c r="D34" i="20"/>
  <c r="BN80" i="3"/>
  <c r="D116" i="19"/>
  <c r="D43" i="19" s="1"/>
  <c r="T124" i="16"/>
  <c r="U124" i="16"/>
  <c r="B67" i="12"/>
  <c r="B33" i="12" s="1"/>
  <c r="C67" i="12"/>
  <c r="C54" i="12" s="1"/>
  <c r="U64" i="20"/>
  <c r="D52" i="20"/>
  <c r="D23" i="20"/>
  <c r="D16" i="20"/>
  <c r="D58" i="20"/>
  <c r="D35" i="20"/>
  <c r="D28" i="20"/>
  <c r="C46" i="20"/>
  <c r="C4" i="20"/>
  <c r="C14" i="20"/>
  <c r="C35" i="20"/>
  <c r="C42" i="20"/>
  <c r="B59" i="12"/>
  <c r="B10" i="12"/>
  <c r="AD10" i="12" s="1"/>
  <c r="B48" i="12"/>
  <c r="AI48" i="12" s="1"/>
  <c r="B26" i="12"/>
  <c r="AF26" i="12" s="1"/>
  <c r="B11" i="12"/>
  <c r="AG11" i="12" s="1"/>
  <c r="B39" i="12"/>
  <c r="AK39" i="12" s="1"/>
  <c r="B2" i="12"/>
  <c r="AG2" i="12" s="1"/>
  <c r="B3" i="12"/>
  <c r="AJ3" i="12" s="1"/>
  <c r="B38" i="12"/>
  <c r="AE38" i="12" s="1"/>
  <c r="B44" i="12"/>
  <c r="AH44" i="12" s="1"/>
  <c r="B12" i="12"/>
  <c r="R12" i="12" s="1"/>
  <c r="B24" i="12"/>
  <c r="AJ24" i="12" s="1"/>
  <c r="B37" i="12"/>
  <c r="AJ37" i="12" s="1"/>
  <c r="B22" i="12"/>
  <c r="AG22" i="12" s="1"/>
  <c r="D65" i="19"/>
  <c r="D79" i="19"/>
  <c r="C38" i="19"/>
  <c r="C96" i="19"/>
  <c r="C14" i="19"/>
  <c r="D24" i="19"/>
  <c r="D34" i="19"/>
  <c r="C55" i="19"/>
  <c r="D60" i="19"/>
  <c r="D88" i="19"/>
  <c r="C58" i="19"/>
  <c r="D45" i="20"/>
  <c r="D9" i="20"/>
  <c r="D59" i="20"/>
  <c r="D32" i="20"/>
  <c r="C13" i="20"/>
  <c r="C51" i="20"/>
  <c r="C57" i="20"/>
  <c r="C17" i="20"/>
  <c r="C52" i="20"/>
  <c r="B49" i="12"/>
  <c r="AJ49" i="12" s="1"/>
  <c r="B25" i="12"/>
  <c r="AD25" i="12" s="1"/>
  <c r="B31" i="12"/>
  <c r="AH31" i="12" s="1"/>
  <c r="B55" i="12"/>
  <c r="AH55" i="12" s="1"/>
  <c r="B19" i="12"/>
  <c r="AH19" i="12" s="1"/>
  <c r="B53" i="12"/>
  <c r="AH53" i="12" s="1"/>
  <c r="B50" i="12"/>
  <c r="AI50" i="12" s="1"/>
  <c r="B15" i="12"/>
  <c r="AJ15" i="12" s="1"/>
  <c r="B46" i="12"/>
  <c r="AH46" i="12" s="1"/>
  <c r="B27" i="12"/>
  <c r="AG27" i="12" s="1"/>
  <c r="B23" i="12"/>
  <c r="AH23" i="12" s="1"/>
  <c r="B21" i="12"/>
  <c r="R21" i="12" s="1"/>
  <c r="B28" i="12"/>
  <c r="AK28" i="12" s="1"/>
  <c r="B43" i="12"/>
  <c r="AI43" i="12" s="1"/>
  <c r="D72" i="19"/>
  <c r="C68" i="19"/>
  <c r="C10" i="19"/>
  <c r="C18" i="19"/>
  <c r="C95" i="19"/>
  <c r="C45" i="19"/>
  <c r="D61" i="19"/>
  <c r="C70" i="19"/>
  <c r="C26" i="19"/>
  <c r="C56" i="19"/>
  <c r="C13" i="19"/>
  <c r="C84" i="19"/>
  <c r="C15" i="19"/>
  <c r="D96" i="19"/>
  <c r="D21" i="19"/>
  <c r="C44" i="19"/>
  <c r="C81" i="19"/>
  <c r="C24" i="19"/>
  <c r="C23" i="16"/>
  <c r="C22" i="19"/>
  <c r="D64" i="19"/>
  <c r="D57" i="19"/>
  <c r="D59" i="19"/>
  <c r="C89" i="19"/>
  <c r="C93" i="19"/>
  <c r="C109" i="19"/>
  <c r="C66" i="19"/>
  <c r="C23" i="19"/>
  <c r="C3" i="19"/>
  <c r="D74" i="19"/>
  <c r="C7" i="19"/>
  <c r="C63" i="19"/>
  <c r="C9" i="19"/>
  <c r="C20" i="19"/>
  <c r="C37" i="19"/>
  <c r="C5" i="19"/>
  <c r="C48" i="19"/>
  <c r="D47" i="19"/>
  <c r="C30" i="19"/>
  <c r="D105" i="19"/>
  <c r="C60" i="19"/>
  <c r="D71" i="19"/>
  <c r="C82" i="19"/>
  <c r="D75" i="19"/>
  <c r="D30" i="19"/>
  <c r="D84" i="19"/>
  <c r="C77" i="19"/>
  <c r="C41" i="19"/>
  <c r="D3" i="19"/>
  <c r="D99" i="19"/>
  <c r="C35" i="19"/>
  <c r="C61" i="19"/>
  <c r="C21" i="19"/>
  <c r="P156" i="19"/>
  <c r="P155" i="19" s="1"/>
  <c r="R175" i="19"/>
  <c r="R137" i="19"/>
  <c r="R136" i="19" s="1"/>
  <c r="R156" i="19"/>
  <c r="R155" i="19" s="1"/>
  <c r="Q118" i="19"/>
  <c r="Q117" i="19" s="1"/>
  <c r="P118" i="19"/>
  <c r="P117" i="19" s="1"/>
  <c r="P137" i="19"/>
  <c r="P136" i="19" s="1"/>
  <c r="AE10" i="12"/>
  <c r="AF24" i="12"/>
  <c r="AF3" i="12"/>
  <c r="AI26" i="12"/>
  <c r="B43" i="20"/>
  <c r="AL43" i="20" s="1"/>
  <c r="B1" i="20"/>
  <c r="B54" i="20"/>
  <c r="S54" i="20" s="1"/>
  <c r="B33" i="20"/>
  <c r="AK33" i="20" s="1"/>
  <c r="B28" i="20"/>
  <c r="AF28" i="20" s="1"/>
  <c r="B32" i="20"/>
  <c r="AI32" i="20" s="1"/>
  <c r="B20" i="20"/>
  <c r="AH20" i="20" s="1"/>
  <c r="B15" i="20"/>
  <c r="AI15" i="20" s="1"/>
  <c r="B14" i="20"/>
  <c r="AE14" i="20" s="1"/>
  <c r="B3" i="20"/>
  <c r="AK3" i="20" s="1"/>
  <c r="B7" i="20"/>
  <c r="AI7" i="20" s="1"/>
  <c r="B6" i="20"/>
  <c r="AF6" i="20" s="1"/>
  <c r="B9" i="20"/>
  <c r="AG9" i="20" s="1"/>
  <c r="B25" i="20"/>
  <c r="B39" i="20"/>
  <c r="S39" i="20" s="1"/>
  <c r="B35" i="20"/>
  <c r="AH35" i="20" s="1"/>
  <c r="B37" i="20"/>
  <c r="AG37" i="20" s="1"/>
  <c r="B34" i="20"/>
  <c r="AF34" i="20" s="1"/>
  <c r="B53" i="20"/>
  <c r="AF53" i="20" s="1"/>
  <c r="B17" i="20"/>
  <c r="AI17" i="20" s="1"/>
  <c r="B12" i="20"/>
  <c r="AJ12" i="20" s="1"/>
  <c r="B2" i="20"/>
  <c r="AJ2" i="20" s="1"/>
  <c r="B4" i="20"/>
  <c r="AH4" i="20" s="1"/>
  <c r="B22" i="20"/>
  <c r="AL22" i="20" s="1"/>
  <c r="B55" i="20"/>
  <c r="AG55" i="20" s="1"/>
  <c r="B8" i="20"/>
  <c r="AL8" i="20" s="1"/>
  <c r="B29" i="20"/>
  <c r="AF29" i="20" s="1"/>
  <c r="B10" i="20"/>
  <c r="AI10" i="20" s="1"/>
  <c r="B26" i="20"/>
  <c r="AJ26" i="20" s="1"/>
  <c r="B27" i="20"/>
  <c r="B48" i="20"/>
  <c r="B45" i="20"/>
  <c r="AE45" i="20" s="1"/>
  <c r="B13" i="20"/>
  <c r="B21" i="20"/>
  <c r="B36" i="20"/>
  <c r="AE36" i="20" s="1"/>
  <c r="B23" i="20"/>
  <c r="AL23" i="20" s="1"/>
  <c r="B31" i="20"/>
  <c r="AH31" i="20" s="1"/>
  <c r="B49" i="20"/>
  <c r="B50" i="20"/>
  <c r="B41" i="20"/>
  <c r="B52" i="20"/>
  <c r="B59" i="20"/>
  <c r="B58" i="20"/>
  <c r="B19" i="20"/>
  <c r="AI19" i="20" s="1"/>
  <c r="B47" i="20"/>
  <c r="AF47" i="20" s="1"/>
  <c r="B38" i="20"/>
  <c r="AI38" i="20" s="1"/>
  <c r="B44" i="20"/>
  <c r="AF44" i="20" s="1"/>
  <c r="B51" i="20"/>
  <c r="AE51" i="20" s="1"/>
  <c r="B46" i="20"/>
  <c r="AG46" i="20" s="1"/>
  <c r="B11" i="20"/>
  <c r="AK11" i="20" s="1"/>
  <c r="B16" i="20"/>
  <c r="AK16" i="20" s="1"/>
  <c r="B42" i="20"/>
  <c r="AE42" i="20" s="1"/>
  <c r="B5" i="20"/>
  <c r="AG5" i="20" s="1"/>
  <c r="B57" i="20"/>
  <c r="U1" i="20"/>
  <c r="U58" i="20"/>
  <c r="K1" i="12"/>
  <c r="N58" i="12"/>
  <c r="N63" i="12"/>
  <c r="C44" i="20"/>
  <c r="C21" i="20"/>
  <c r="C31" i="20"/>
  <c r="C29" i="20"/>
  <c r="C55" i="20"/>
  <c r="C1" i="20"/>
  <c r="C37" i="20"/>
  <c r="C19" i="20"/>
  <c r="C53" i="20"/>
  <c r="C27" i="20"/>
  <c r="C32" i="20"/>
  <c r="C2" i="20"/>
  <c r="C58" i="20"/>
  <c r="C7" i="20"/>
  <c r="C9" i="20"/>
  <c r="C38" i="20"/>
  <c r="C28" i="20"/>
  <c r="C41" i="20"/>
  <c r="C18" i="20"/>
  <c r="C22" i="20"/>
  <c r="C36" i="20"/>
  <c r="C10" i="20"/>
  <c r="C43" i="20"/>
  <c r="C8" i="20"/>
  <c r="C5" i="20"/>
  <c r="C30" i="20"/>
  <c r="C20" i="20"/>
  <c r="C33" i="20"/>
  <c r="C45" i="20"/>
  <c r="C59" i="20"/>
  <c r="C6" i="20"/>
  <c r="C11" i="20"/>
  <c r="C54" i="20"/>
  <c r="C26" i="20"/>
  <c r="C23" i="20"/>
  <c r="C16" i="20"/>
  <c r="B18" i="20"/>
  <c r="AJ18" i="20" s="1"/>
  <c r="B24" i="20"/>
  <c r="AL24" i="20" s="1"/>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59" i="20"/>
  <c r="N64" i="20"/>
  <c r="C102" i="16"/>
  <c r="C12" i="16"/>
  <c r="C68" i="16"/>
  <c r="B40" i="20"/>
  <c r="AG40" i="20" s="1"/>
  <c r="AF27" i="12"/>
  <c r="AD15" i="12"/>
  <c r="AJ53" i="12"/>
  <c r="AE3" i="12"/>
  <c r="AG26" i="12"/>
  <c r="AH27" i="12"/>
  <c r="AE53" i="12"/>
  <c r="AI3" i="12"/>
  <c r="AG39" i="12"/>
  <c r="AH26" i="12"/>
  <c r="AG43" i="12"/>
  <c r="AE22" i="12"/>
  <c r="R25" i="12"/>
  <c r="AJ25" i="12"/>
  <c r="AK22" i="12"/>
  <c r="AD22" i="12"/>
  <c r="R22" i="12"/>
  <c r="AE43" i="12"/>
  <c r="AH38" i="12"/>
  <c r="AK25" i="12"/>
  <c r="AH43" i="12"/>
  <c r="R43" i="12"/>
  <c r="AI10" i="12"/>
  <c r="AG10" i="12"/>
  <c r="R10" i="12"/>
  <c r="AK26" i="12"/>
  <c r="AE26" i="12"/>
  <c r="R26" i="12"/>
  <c r="AD26" i="12"/>
  <c r="AE39" i="12"/>
  <c r="AD39" i="12"/>
  <c r="R39" i="12"/>
  <c r="AH3" i="12"/>
  <c r="AK3" i="12"/>
  <c r="R3" i="12"/>
  <c r="AG3" i="12"/>
  <c r="AI44" i="12"/>
  <c r="AJ44" i="12"/>
  <c r="AD24" i="12"/>
  <c r="AH24" i="12"/>
  <c r="AG24" i="12"/>
  <c r="AI24" i="12"/>
  <c r="AK24" i="12"/>
  <c r="AE24" i="12"/>
  <c r="AJ44" i="20"/>
  <c r="AG25" i="12"/>
  <c r="R24" i="12"/>
  <c r="AE44" i="12"/>
  <c r="AD3" i="12"/>
  <c r="AJ26" i="12"/>
  <c r="AH10" i="12"/>
  <c r="L63" i="20"/>
  <c r="L64" i="20"/>
  <c r="L1" i="20"/>
  <c r="M59" i="20"/>
  <c r="M58" i="20"/>
  <c r="H63" i="12"/>
  <c r="H1" i="12"/>
  <c r="F1" i="12"/>
  <c r="U462" i="6"/>
  <c r="E76" i="4"/>
  <c r="O76" i="4" s="1"/>
  <c r="E45" i="4"/>
  <c r="O45" i="4" s="1"/>
  <c r="K60" i="4"/>
  <c r="U479" i="6"/>
  <c r="U617" i="6"/>
  <c r="U848" i="6"/>
  <c r="U864" i="6"/>
  <c r="U912" i="6"/>
  <c r="U928" i="6"/>
  <c r="U976" i="6"/>
  <c r="U992" i="6"/>
  <c r="U1040" i="6"/>
  <c r="U1056" i="6"/>
  <c r="U1104" i="6"/>
  <c r="U1120" i="6"/>
  <c r="U1136" i="6"/>
  <c r="U1152" i="6"/>
  <c r="U1200" i="6"/>
  <c r="U1216" i="6"/>
  <c r="U1332" i="6"/>
  <c r="E43" i="4"/>
  <c r="O43" i="4" s="1"/>
  <c r="O35" i="6"/>
  <c r="H39" i="4"/>
  <c r="U318" i="6"/>
  <c r="U320" i="6"/>
  <c r="U1568" i="6"/>
  <c r="AY20" i="7"/>
  <c r="BA22" i="7"/>
  <c r="U3" i="6"/>
  <c r="E13" i="4"/>
  <c r="O13" i="4" s="1"/>
  <c r="K42" i="4"/>
  <c r="E51" i="4"/>
  <c r="O51" i="4" s="1"/>
  <c r="E54" i="4"/>
  <c r="O54" i="4" s="1"/>
  <c r="F98" i="4"/>
  <c r="J86" i="4"/>
  <c r="F45" i="4"/>
  <c r="M45" i="4" s="1"/>
  <c r="E46" i="4"/>
  <c r="O46" i="4" s="1"/>
  <c r="J98" i="4"/>
  <c r="H45" i="4"/>
  <c r="K55" i="4"/>
  <c r="F60" i="4"/>
  <c r="E18" i="4"/>
  <c r="O18" i="4" s="1"/>
  <c r="H55" i="4"/>
  <c r="E64" i="4"/>
  <c r="O64" i="4" s="1"/>
  <c r="E42" i="4"/>
  <c r="O42" i="4" s="1"/>
  <c r="E9" i="4"/>
  <c r="O9" i="4" s="1"/>
  <c r="H54" i="4"/>
  <c r="E66" i="4"/>
  <c r="O66" i="4" s="1"/>
  <c r="E27" i="4"/>
  <c r="O27" i="4" s="1"/>
  <c r="H60" i="4"/>
  <c r="E52" i="4"/>
  <c r="O52" i="4" s="1"/>
  <c r="I60" i="4"/>
  <c r="H24" i="4"/>
  <c r="F109" i="4"/>
  <c r="E88" i="4"/>
  <c r="O88" i="4" s="1"/>
  <c r="E59" i="4"/>
  <c r="O59" i="4" s="1"/>
  <c r="E77" i="4"/>
  <c r="O77" i="4" s="1"/>
  <c r="K39" i="4"/>
  <c r="E75" i="4"/>
  <c r="O75" i="4" s="1"/>
  <c r="I54" i="4"/>
  <c r="E84" i="4"/>
  <c r="O84" i="4" s="1"/>
  <c r="E70" i="4"/>
  <c r="O70" i="4" s="1"/>
  <c r="E25" i="4"/>
  <c r="O25" i="4" s="1"/>
  <c r="J55" i="4"/>
  <c r="E8" i="4"/>
  <c r="O8" i="4" s="1"/>
  <c r="J24" i="4"/>
  <c r="E99" i="4"/>
  <c r="O99" i="4" s="1"/>
  <c r="I99" i="4"/>
  <c r="E86" i="4"/>
  <c r="O86" i="4" s="1"/>
  <c r="E20" i="4"/>
  <c r="O20" i="4" s="1"/>
  <c r="E74" i="4"/>
  <c r="O74" i="4" s="1"/>
  <c r="E57" i="4"/>
  <c r="O57" i="4" s="1"/>
  <c r="E101" i="4"/>
  <c r="O101" i="4" s="1"/>
  <c r="E50" i="4"/>
  <c r="O50" i="4" s="1"/>
  <c r="G42" i="4"/>
  <c r="E23" i="4"/>
  <c r="O23" i="4" s="1"/>
  <c r="H86" i="4"/>
  <c r="E39" i="4"/>
  <c r="O39" i="4" s="1"/>
  <c r="E106" i="4"/>
  <c r="O106" i="4" s="1"/>
  <c r="G99" i="4"/>
  <c r="I24" i="4"/>
  <c r="K86" i="4"/>
  <c r="L86" i="4" s="1"/>
  <c r="K109" i="4"/>
  <c r="E49" i="4"/>
  <c r="O49" i="4" s="1"/>
  <c r="I55" i="4"/>
  <c r="J45" i="4"/>
  <c r="J99" i="4"/>
  <c r="E111" i="4"/>
  <c r="O111" i="4" s="1"/>
  <c r="E96" i="4"/>
  <c r="O96" i="4" s="1"/>
  <c r="E12" i="4"/>
  <c r="O12" i="4" s="1"/>
  <c r="E15" i="4"/>
  <c r="O15" i="4" s="1"/>
  <c r="E95" i="4"/>
  <c r="O95" i="4" s="1"/>
  <c r="J109" i="4"/>
  <c r="I39" i="4"/>
  <c r="I86" i="4"/>
  <c r="E58" i="4"/>
  <c r="O58" i="4" s="1"/>
  <c r="J39" i="4"/>
  <c r="G54" i="4"/>
  <c r="E21" i="4"/>
  <c r="O21" i="4" s="1"/>
  <c r="E37" i="4"/>
  <c r="O37" i="4" s="1"/>
  <c r="E109" i="4"/>
  <c r="O109" i="4" s="1"/>
  <c r="E35" i="4"/>
  <c r="O35" i="4" s="1"/>
  <c r="F99" i="4"/>
  <c r="M99" i="4" s="1"/>
  <c r="E63" i="4"/>
  <c r="O63" i="4" s="1"/>
  <c r="AE3" i="6"/>
  <c r="E81" i="4"/>
  <c r="O81" i="4" s="1"/>
  <c r="E85" i="4"/>
  <c r="O85" i="4" s="1"/>
  <c r="E44" i="4"/>
  <c r="O44" i="4" s="1"/>
  <c r="E62" i="4"/>
  <c r="O62" i="4" s="1"/>
  <c r="E4" i="4"/>
  <c r="O4" i="4" s="1"/>
  <c r="H99" i="4"/>
  <c r="E11" i="4"/>
  <c r="O11" i="4" s="1"/>
  <c r="K98" i="4"/>
  <c r="G86" i="4"/>
  <c r="E92" i="4"/>
  <c r="O92" i="4" s="1"/>
  <c r="I45" i="4"/>
  <c r="F86" i="4"/>
  <c r="M86" i="4" s="1"/>
  <c r="E103" i="4"/>
  <c r="O103" i="4" s="1"/>
  <c r="E83" i="4"/>
  <c r="O83" i="4" s="1"/>
  <c r="E26" i="4"/>
  <c r="O26" i="4" s="1"/>
  <c r="E16" i="4"/>
  <c r="O16" i="4" s="1"/>
  <c r="E89" i="4"/>
  <c r="O89" i="4" s="1"/>
  <c r="G60" i="4"/>
  <c r="E82" i="4"/>
  <c r="O82" i="4" s="1"/>
  <c r="E71" i="4"/>
  <c r="O71" i="4" s="1"/>
  <c r="E30" i="4"/>
  <c r="O30" i="4" s="1"/>
  <c r="K99" i="4"/>
  <c r="L99" i="4" s="1"/>
  <c r="E22" i="4"/>
  <c r="O22" i="4" s="1"/>
  <c r="E65" i="4"/>
  <c r="O65" i="4" s="1"/>
  <c r="E80" i="4"/>
  <c r="O80" i="4" s="1"/>
  <c r="J60" i="4"/>
  <c r="E5" i="4"/>
  <c r="O5" i="4" s="1"/>
  <c r="E19" i="4"/>
  <c r="O19" i="4" s="1"/>
  <c r="E53" i="4"/>
  <c r="O53" i="4" s="1"/>
  <c r="E48" i="4"/>
  <c r="O48" i="4" s="1"/>
  <c r="E91" i="4"/>
  <c r="O91" i="4" s="1"/>
  <c r="E78" i="4"/>
  <c r="O78" i="4" s="1"/>
  <c r="I42" i="4"/>
  <c r="E28" i="4"/>
  <c r="O28" i="4" s="1"/>
  <c r="E67" i="4"/>
  <c r="O67" i="4" s="1"/>
  <c r="E55" i="4"/>
  <c r="O55" i="4" s="1"/>
  <c r="E32" i="4"/>
  <c r="O32" i="4" s="1"/>
  <c r="E61" i="4"/>
  <c r="O61" i="4" s="1"/>
  <c r="E33" i="4"/>
  <c r="O33" i="4" s="1"/>
  <c r="AE4" i="6"/>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AE3170" i="6" s="1"/>
  <c r="AE3171" i="6" s="1"/>
  <c r="AE3172" i="6" s="1"/>
  <c r="AE3173" i="6" s="1"/>
  <c r="AE3174" i="6" s="1"/>
  <c r="AE3175" i="6" s="1"/>
  <c r="AE3176" i="6" s="1"/>
  <c r="AE3177" i="6" s="1"/>
  <c r="AE3178" i="6" s="1"/>
  <c r="AE3179" i="6" s="1"/>
  <c r="AE3180" i="6" s="1"/>
  <c r="AE3181" i="6" s="1"/>
  <c r="AE3182" i="6" s="1"/>
  <c r="AE3183" i="6" s="1"/>
  <c r="AE3184" i="6" s="1"/>
  <c r="AE3185" i="6" s="1"/>
  <c r="AE3186" i="6" s="1"/>
  <c r="AE3187" i="6" s="1"/>
  <c r="AE3188" i="6" s="1"/>
  <c r="AE3189" i="6" s="1"/>
  <c r="AE3190" i="6" s="1"/>
  <c r="AE3191" i="6" s="1"/>
  <c r="AE3192" i="6" s="1"/>
  <c r="AE3193" i="6" s="1"/>
  <c r="AE3194" i="6" s="1"/>
  <c r="AE3195" i="6" s="1"/>
  <c r="AE3196" i="6" s="1"/>
  <c r="AE3197" i="6" s="1"/>
  <c r="AE3198" i="6" s="1"/>
  <c r="AE3199" i="6" s="1"/>
  <c r="AE3200" i="6" s="1"/>
  <c r="AE3201" i="6" s="1"/>
  <c r="AE3202" i="6" s="1"/>
  <c r="AE3203" i="6" s="1"/>
  <c r="AE3204" i="6" s="1"/>
  <c r="AE3205" i="6" s="1"/>
  <c r="AE3206" i="6" s="1"/>
  <c r="AE3207" i="6" s="1"/>
  <c r="AE3208" i="6" s="1"/>
  <c r="AE3209" i="6" s="1"/>
  <c r="AE3210" i="6" s="1"/>
  <c r="AE3211" i="6" s="1"/>
  <c r="AE3212" i="6" s="1"/>
  <c r="AE3213" i="6" s="1"/>
  <c r="AE3214" i="6" s="1"/>
  <c r="AE3215" i="6" s="1"/>
  <c r="AE3216" i="6" s="1"/>
  <c r="AE3217" i="6" s="1"/>
  <c r="AE3218" i="6" s="1"/>
  <c r="AE3219" i="6" s="1"/>
  <c r="AE3220" i="6" s="1"/>
  <c r="AE3221" i="6" s="1"/>
  <c r="AE3222" i="6" s="1"/>
  <c r="AE3223" i="6" s="1"/>
  <c r="AE3224" i="6" s="1"/>
  <c r="AE3225" i="6" s="1"/>
  <c r="AE3226" i="6" s="1"/>
  <c r="AE3227" i="6" s="1"/>
  <c r="AE3228" i="6" s="1"/>
  <c r="AE3229" i="6" s="1"/>
  <c r="AE3230" i="6" s="1"/>
  <c r="AE3231" i="6" s="1"/>
  <c r="AE3232" i="6" s="1"/>
  <c r="AE3233" i="6" s="1"/>
  <c r="AE3234" i="6" s="1"/>
  <c r="AE3235" i="6" s="1"/>
  <c r="AE3236" i="6" s="1"/>
  <c r="AE3237" i="6" s="1"/>
  <c r="AE3238" i="6" s="1"/>
  <c r="AE3239" i="6" s="1"/>
  <c r="AE3240" i="6" s="1"/>
  <c r="AE3241" i="6" s="1"/>
  <c r="AE3242" i="6" s="1"/>
  <c r="AE3243" i="6" s="1"/>
  <c r="AE3244" i="6" s="1"/>
  <c r="AE3245" i="6" s="1"/>
  <c r="AE3246" i="6" s="1"/>
  <c r="AE3247" i="6" s="1"/>
  <c r="AE3248" i="6" s="1"/>
  <c r="AE3249" i="6" s="1"/>
  <c r="AE3250" i="6" s="1"/>
  <c r="AE3251" i="6" s="1"/>
  <c r="AE3252" i="6" s="1"/>
  <c r="AE3253" i="6" s="1"/>
  <c r="AE3254" i="6" s="1"/>
  <c r="AE3255" i="6" s="1"/>
  <c r="AE3256" i="6" s="1"/>
  <c r="AE3257" i="6" s="1"/>
  <c r="AE3258" i="6" s="1"/>
  <c r="AE3259" i="6" s="1"/>
  <c r="AE3260" i="6" s="1"/>
  <c r="AE3261" i="6" s="1"/>
  <c r="AE3262" i="6" s="1"/>
  <c r="AE3263" i="6" s="1"/>
  <c r="AE3264" i="6" s="1"/>
  <c r="AE3265" i="6" s="1"/>
  <c r="AE3266" i="6" s="1"/>
  <c r="AE3267" i="6" s="1"/>
  <c r="AE3268" i="6" s="1"/>
  <c r="AE3269" i="6" s="1"/>
  <c r="AE3270" i="6" s="1"/>
  <c r="AE3271" i="6" s="1"/>
  <c r="AE3272" i="6" s="1"/>
  <c r="AE3273" i="6" s="1"/>
  <c r="AE3274" i="6" s="1"/>
  <c r="AE3275" i="6" s="1"/>
  <c r="AE3276" i="6" s="1"/>
  <c r="AE3277" i="6" s="1"/>
  <c r="AE3278" i="6" s="1"/>
  <c r="AE3279" i="6" s="1"/>
  <c r="AE3280" i="6" s="1"/>
  <c r="AE3281" i="6" s="1"/>
  <c r="AE3282" i="6" s="1"/>
  <c r="AE3283" i="6" s="1"/>
  <c r="AE3284" i="6" s="1"/>
  <c r="AE3285" i="6" s="1"/>
  <c r="AE3286" i="6" s="1"/>
  <c r="AE3287" i="6" s="1"/>
  <c r="AE3288" i="6" s="1"/>
  <c r="AE3289" i="6" s="1"/>
  <c r="AE3290" i="6" s="1"/>
  <c r="AE3291" i="6" s="1"/>
  <c r="AE3292" i="6" s="1"/>
  <c r="AE3293" i="6" s="1"/>
  <c r="AE3294" i="6" s="1"/>
  <c r="AE3295" i="6" s="1"/>
  <c r="AE3296" i="6" s="1"/>
  <c r="AE3297" i="6" s="1"/>
  <c r="E105" i="4"/>
  <c r="O105" i="4" s="1"/>
  <c r="G24" i="4"/>
  <c r="F24" i="4" s="1"/>
  <c r="G45" i="4"/>
  <c r="E73" i="4"/>
  <c r="O73" i="4" s="1"/>
  <c r="E34" i="4"/>
  <c r="O34" i="4" s="1"/>
  <c r="E7" i="4"/>
  <c r="O7" i="4" s="1"/>
  <c r="E56" i="4"/>
  <c r="O56" i="4" s="1"/>
  <c r="I109" i="4"/>
  <c r="K24" i="4"/>
  <c r="E98" i="4"/>
  <c r="O98" i="4" s="1"/>
  <c r="E10" i="4"/>
  <c r="O10" i="4" s="1"/>
  <c r="E94" i="4"/>
  <c r="O94" i="4" s="1"/>
  <c r="G55" i="4"/>
  <c r="F55" i="4"/>
  <c r="M55" i="4" s="1"/>
  <c r="G98" i="4"/>
  <c r="E6" i="4"/>
  <c r="O6" i="4" s="1"/>
  <c r="J54" i="4"/>
  <c r="G39" i="4"/>
  <c r="F39" i="4" s="1"/>
  <c r="M39" i="4" s="1"/>
  <c r="E36" i="4"/>
  <c r="O36" i="4" s="1"/>
  <c r="H42" i="4"/>
  <c r="E41" i="4"/>
  <c r="O41" i="4" s="1"/>
  <c r="J42" i="4"/>
  <c r="E40" i="4"/>
  <c r="O40" i="4" s="1"/>
  <c r="E29" i="4"/>
  <c r="O29" i="4" s="1"/>
  <c r="E31" i="4"/>
  <c r="O31" i="4" s="1"/>
  <c r="E90" i="4"/>
  <c r="O90" i="4" s="1"/>
  <c r="G109" i="4"/>
  <c r="E104" i="4"/>
  <c r="O104" i="4" s="1"/>
  <c r="F54" i="4"/>
  <c r="M54" i="4" s="1"/>
  <c r="E38" i="4"/>
  <c r="O38" i="4" s="1"/>
  <c r="E107" i="4"/>
  <c r="O107" i="4" s="1"/>
  <c r="E110" i="4"/>
  <c r="O110" i="4" s="1"/>
  <c r="E60" i="4"/>
  <c r="O60" i="4" s="1"/>
  <c r="E14" i="4"/>
  <c r="O14" i="4" s="1"/>
  <c r="E102" i="4"/>
  <c r="O102" i="4" s="1"/>
  <c r="E72" i="4"/>
  <c r="O72" i="4" s="1"/>
  <c r="F42" i="4"/>
  <c r="M42" i="4" s="1"/>
  <c r="K45" i="4"/>
  <c r="L45" i="4" s="1"/>
  <c r="K54" i="4"/>
  <c r="L54" i="4" s="1"/>
  <c r="E3" i="4"/>
  <c r="O3" i="4" s="1"/>
  <c r="E68" i="4"/>
  <c r="O68" i="4" s="1"/>
  <c r="E24" i="4"/>
  <c r="O24" i="4" s="1"/>
  <c r="H109" i="4"/>
  <c r="I98" i="4"/>
  <c r="D38" i="5"/>
  <c r="E108" i="4"/>
  <c r="O108" i="4" s="1"/>
  <c r="E69" i="4"/>
  <c r="O69" i="4" s="1"/>
  <c r="E100" i="4"/>
  <c r="O100" i="4" s="1"/>
  <c r="E47" i="4"/>
  <c r="O47" i="4" s="1"/>
  <c r="E17" i="4"/>
  <c r="O17" i="4" s="1"/>
  <c r="E79" i="4"/>
  <c r="O79" i="4" s="1"/>
  <c r="H98" i="4"/>
  <c r="E87" i="4"/>
  <c r="O87" i="4" s="1"/>
  <c r="E93" i="4"/>
  <c r="O93" i="4" s="1"/>
  <c r="E97" i="4"/>
  <c r="O97" i="4" s="1"/>
  <c r="D34" i="5"/>
  <c r="D50" i="5"/>
  <c r="D57" i="5"/>
  <c r="AG63" i="3"/>
  <c r="AG117" i="15"/>
  <c r="E117" i="15" s="1"/>
  <c r="U31" i="6"/>
  <c r="AG86" i="15" s="1"/>
  <c r="U1384" i="6"/>
  <c r="U1392" i="6"/>
  <c r="U1400" i="6"/>
  <c r="U1408" i="6"/>
  <c r="U1416" i="6"/>
  <c r="U1424" i="6"/>
  <c r="U1432" i="6"/>
  <c r="U1440" i="6"/>
  <c r="U1268" i="6"/>
  <c r="Q5" i="6"/>
  <c r="P6" i="6"/>
  <c r="C142" i="19"/>
  <c r="C123" i="19"/>
  <c r="A7" i="22" s="1"/>
  <c r="C161" i="19"/>
  <c r="AB991" i="6"/>
  <c r="AB987" i="6"/>
  <c r="AB983" i="6"/>
  <c r="AB979" i="6"/>
  <c r="AB975" i="6"/>
  <c r="AB971" i="6"/>
  <c r="AB967" i="6"/>
  <c r="AB963" i="6"/>
  <c r="AB927" i="6"/>
  <c r="AB923" i="6"/>
  <c r="AB919" i="6"/>
  <c r="AB915" i="6"/>
  <c r="AB911" i="6"/>
  <c r="AB907" i="6"/>
  <c r="AB903" i="6"/>
  <c r="AB899" i="6"/>
  <c r="AB863" i="6"/>
  <c r="AB859" i="6"/>
  <c r="AB855" i="6"/>
  <c r="AB851" i="6"/>
  <c r="AB847" i="6"/>
  <c r="AB609" i="6"/>
  <c r="AB603" i="6"/>
  <c r="AB580" i="6"/>
  <c r="AB545" i="6"/>
  <c r="AB539" i="6"/>
  <c r="AB516" i="6"/>
  <c r="AB481" i="6"/>
  <c r="AB475" i="6"/>
  <c r="AB452" i="6"/>
  <c r="AB417" i="6"/>
  <c r="AB411" i="6"/>
  <c r="AB388" i="6"/>
  <c r="AB353" i="6"/>
  <c r="AB347" i="6"/>
  <c r="AB324" i="6"/>
  <c r="AB289" i="6"/>
  <c r="AB287" i="6"/>
  <c r="AB285" i="6"/>
  <c r="AB275" i="6"/>
  <c r="AB177" i="6"/>
  <c r="AB164" i="6"/>
  <c r="AB160" i="6"/>
  <c r="AB159" i="6"/>
  <c r="AB157" i="6"/>
  <c r="AB155" i="6"/>
  <c r="AB153" i="6"/>
  <c r="AB147" i="6"/>
  <c r="AB129" i="6"/>
  <c r="AB127" i="6"/>
  <c r="AB125" i="6"/>
  <c r="AB119" i="6"/>
  <c r="AB100" i="6"/>
  <c r="AB65" i="6"/>
  <c r="AB63" i="6"/>
  <c r="AB61" i="6"/>
  <c r="AB55" i="6"/>
  <c r="AB36" i="6"/>
  <c r="AH118" i="15" s="1"/>
  <c r="F118" i="15" s="1"/>
  <c r="AB1048" i="6"/>
  <c r="AB1044" i="6"/>
  <c r="AB1040" i="6"/>
  <c r="AB1036" i="6"/>
  <c r="AB1032" i="6"/>
  <c r="AB1028" i="6"/>
  <c r="AB992" i="6"/>
  <c r="AB988" i="6"/>
  <c r="AB984" i="6"/>
  <c r="AB980" i="6"/>
  <c r="AB976" i="6"/>
  <c r="AB972" i="6"/>
  <c r="AB968" i="6"/>
  <c r="AB964" i="6"/>
  <c r="AB928" i="6"/>
  <c r="AB924" i="6"/>
  <c r="AB920" i="6"/>
  <c r="AB916" i="6"/>
  <c r="AB912" i="6"/>
  <c r="AB908" i="6"/>
  <c r="AB904" i="6"/>
  <c r="AB900" i="6"/>
  <c r="AB864" i="6"/>
  <c r="AB860" i="6"/>
  <c r="AB856" i="6"/>
  <c r="AB852" i="6"/>
  <c r="AB848" i="6"/>
  <c r="AB844" i="6"/>
  <c r="AB843" i="6"/>
  <c r="AB841" i="6"/>
  <c r="AB840" i="6"/>
  <c r="AB839" i="6"/>
  <c r="AB837" i="6"/>
  <c r="AB836" i="6"/>
  <c r="AB835" i="6"/>
  <c r="AB801" i="6"/>
  <c r="AB800" i="6"/>
  <c r="AB799" i="6"/>
  <c r="AB797" i="6"/>
  <c r="AB796" i="6"/>
  <c r="AB795" i="6"/>
  <c r="AB793" i="6"/>
  <c r="AB792" i="6"/>
  <c r="AB791" i="6"/>
  <c r="AB789" i="6"/>
  <c r="AB788" i="6"/>
  <c r="AB787" i="6"/>
  <c r="AB785" i="6"/>
  <c r="AB784" i="6"/>
  <c r="AB783" i="6"/>
  <c r="AB781" i="6"/>
  <c r="AB780" i="6"/>
  <c r="AB779" i="6"/>
  <c r="AB777" i="6"/>
  <c r="AB776" i="6"/>
  <c r="AB775" i="6"/>
  <c r="AB773" i="6"/>
  <c r="AB772" i="6"/>
  <c r="AB771" i="6"/>
  <c r="AB604" i="6"/>
  <c r="AB600" i="6"/>
  <c r="AB599" i="6"/>
  <c r="AB597" i="6"/>
  <c r="AB595" i="6"/>
  <c r="AB593" i="6"/>
  <c r="AB587" i="6"/>
  <c r="AB540" i="6"/>
  <c r="AB536" i="6"/>
  <c r="AB535" i="6"/>
  <c r="AB533" i="6"/>
  <c r="AB531" i="6"/>
  <c r="AB529" i="6"/>
  <c r="AB523" i="6"/>
  <c r="AB476" i="6"/>
  <c r="AB472" i="6"/>
  <c r="AB471" i="6"/>
  <c r="AB469" i="6"/>
  <c r="AB467" i="6"/>
  <c r="AB465" i="6"/>
  <c r="AB459" i="6"/>
  <c r="AB412" i="6"/>
  <c r="AB408" i="6"/>
  <c r="AB407" i="6"/>
  <c r="AB405" i="6"/>
  <c r="AB403" i="6"/>
  <c r="AB401" i="6"/>
  <c r="AB395" i="6"/>
  <c r="AB348" i="6"/>
  <c r="AB344" i="6"/>
  <c r="AB343" i="6"/>
  <c r="AB341" i="6"/>
  <c r="AB339" i="6"/>
  <c r="AB337" i="6"/>
  <c r="AB331" i="6"/>
  <c r="AB276" i="6"/>
  <c r="AB272" i="6"/>
  <c r="AB271" i="6"/>
  <c r="AB269" i="6"/>
  <c r="AB267" i="6"/>
  <c r="AB265" i="6"/>
  <c r="AB259" i="6"/>
  <c r="AB172" i="6"/>
  <c r="AB161" i="6"/>
  <c r="AB148" i="6"/>
  <c r="AB120" i="6"/>
  <c r="AB116" i="6"/>
  <c r="AB115" i="6"/>
  <c r="AB113" i="6"/>
  <c r="AB107" i="6"/>
  <c r="AB56" i="6"/>
  <c r="AB52" i="6"/>
  <c r="AB51" i="6"/>
  <c r="AB49" i="6"/>
  <c r="AB43" i="6"/>
  <c r="AB1557" i="6"/>
  <c r="AB1441" i="6"/>
  <c r="AB1437" i="6"/>
  <c r="AB1433" i="6"/>
  <c r="AB1429" i="6"/>
  <c r="AB1425" i="6"/>
  <c r="AB1421" i="6"/>
  <c r="AB1417" i="6"/>
  <c r="AB1413" i="6"/>
  <c r="AB1409" i="6"/>
  <c r="AB1405" i="6"/>
  <c r="AB1401" i="6"/>
  <c r="AB1397" i="6"/>
  <c r="AB1393" i="6"/>
  <c r="AB1389" i="6"/>
  <c r="AB1385" i="6"/>
  <c r="AB1379" i="6"/>
  <c r="AB1341" i="6"/>
  <c r="AB1333" i="6"/>
  <c r="AB1325" i="6"/>
  <c r="AB1317" i="6"/>
  <c r="AB1277" i="6"/>
  <c r="AB1269" i="6"/>
  <c r="AB1261" i="6"/>
  <c r="AB532" i="6"/>
  <c r="AB457" i="6"/>
  <c r="AB268" i="6"/>
  <c r="AB176" i="6"/>
  <c r="AB171" i="6"/>
  <c r="AB169" i="6"/>
  <c r="AB105" i="6"/>
  <c r="AB1539" i="6"/>
  <c r="AB1381" i="6"/>
  <c r="AB1343" i="6"/>
  <c r="AB1335" i="6"/>
  <c r="AB1327" i="6"/>
  <c r="AB1319" i="6"/>
  <c r="AB1279" i="6"/>
  <c r="AB1271" i="6"/>
  <c r="AB1263" i="6"/>
  <c r="AB596" i="6"/>
  <c r="AB521" i="6"/>
  <c r="AB340" i="6"/>
  <c r="AB173" i="6"/>
  <c r="AB41" i="6"/>
  <c r="AB1555" i="6"/>
  <c r="AB1439" i="6"/>
  <c r="AB1435" i="6"/>
  <c r="AB1431" i="6"/>
  <c r="AB1427" i="6"/>
  <c r="AB1423" i="6"/>
  <c r="AB1419" i="6"/>
  <c r="AB1415" i="6"/>
  <c r="AB1411" i="6"/>
  <c r="AB1407" i="6"/>
  <c r="AB1403" i="6"/>
  <c r="AB1399" i="6"/>
  <c r="AB1395" i="6"/>
  <c r="AB1391" i="6"/>
  <c r="AB1387" i="6"/>
  <c r="AB1383" i="6"/>
  <c r="AB1337" i="6"/>
  <c r="AB1329" i="6"/>
  <c r="AB1321" i="6"/>
  <c r="AB1281" i="6"/>
  <c r="AB1273" i="6"/>
  <c r="AB1265" i="6"/>
  <c r="AB1257" i="6"/>
  <c r="AB585" i="6"/>
  <c r="AB404" i="6"/>
  <c r="AB329" i="6"/>
  <c r="AB163" i="6"/>
  <c r="B192" i="13"/>
  <c r="C348" i="13"/>
  <c r="U43" i="6"/>
  <c r="AH79" i="15" s="1"/>
  <c r="U73" i="6"/>
  <c r="U75" i="6"/>
  <c r="U84" i="6"/>
  <c r="U337" i="6"/>
  <c r="U523" i="6"/>
  <c r="U531" i="6"/>
  <c r="AB1259" i="6"/>
  <c r="AB1323" i="6"/>
  <c r="AB1345" i="6"/>
  <c r="U1352" i="6"/>
  <c r="U1354" i="6"/>
  <c r="U1358" i="6"/>
  <c r="U1360" i="6"/>
  <c r="U1364" i="6"/>
  <c r="U1366" i="6"/>
  <c r="U1368" i="6"/>
  <c r="U1370" i="6"/>
  <c r="U1374" i="6"/>
  <c r="U1376" i="6"/>
  <c r="U1446" i="6"/>
  <c r="U1454" i="6"/>
  <c r="U1462" i="6"/>
  <c r="U1470" i="6"/>
  <c r="B471" i="13"/>
  <c r="D471" i="13"/>
  <c r="U195" i="6"/>
  <c r="U212" i="6"/>
  <c r="U259" i="6"/>
  <c r="U267" i="6"/>
  <c r="U436" i="6"/>
  <c r="U445" i="6"/>
  <c r="U447" i="6"/>
  <c r="AB1275" i="6"/>
  <c r="AB1339" i="6"/>
  <c r="D30" i="5"/>
  <c r="D37" i="5"/>
  <c r="D53" i="5"/>
  <c r="D48" i="5"/>
  <c r="D29" i="5"/>
  <c r="D56" i="5"/>
  <c r="D51" i="5"/>
  <c r="D47" i="5"/>
  <c r="D33" i="5"/>
  <c r="D32" i="5"/>
  <c r="G2" i="4" s="1"/>
  <c r="D55" i="5"/>
  <c r="I2" i="4"/>
  <c r="D21" i="5"/>
  <c r="D59" i="5"/>
  <c r="D49" i="5"/>
  <c r="D7" i="5"/>
  <c r="D61" i="5"/>
  <c r="D60" i="5"/>
  <c r="D36" i="5"/>
  <c r="D52" i="5"/>
  <c r="D62" i="5"/>
  <c r="D39" i="5"/>
  <c r="D58" i="5"/>
  <c r="C180"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U110" i="6"/>
  <c r="U120" i="6"/>
  <c r="U123" i="6"/>
  <c r="AB175" i="6"/>
  <c r="U361" i="6"/>
  <c r="U378" i="6"/>
  <c r="AB393" i="6"/>
  <c r="U574" i="6"/>
  <c r="U576" i="6"/>
  <c r="AB1315" i="6"/>
  <c r="U1316" i="6"/>
  <c r="U1396" i="6"/>
  <c r="U1412" i="6"/>
  <c r="U1428" i="6"/>
  <c r="AB1541" i="6"/>
  <c r="U1547" i="6"/>
  <c r="U1549" i="6"/>
  <c r="B107" i="19"/>
  <c r="B59" i="19"/>
  <c r="B49" i="19"/>
  <c r="E161" i="13"/>
  <c r="Q75" i="2"/>
  <c r="U74" i="2"/>
  <c r="B346" i="13"/>
  <c r="E346" i="13" s="1"/>
  <c r="C346" i="13"/>
  <c r="B196" i="13"/>
  <c r="E196" i="13" s="1"/>
  <c r="B352" i="13"/>
  <c r="E352" i="13" s="1"/>
  <c r="B211" i="13"/>
  <c r="C367" i="13"/>
  <c r="B280" i="13"/>
  <c r="E280" i="13" s="1"/>
  <c r="C436" i="13"/>
  <c r="U49" i="6"/>
  <c r="AH33" i="15" s="1"/>
  <c r="U181" i="6"/>
  <c r="U245" i="6"/>
  <c r="U553" i="6"/>
  <c r="U645" i="6"/>
  <c r="U649" i="6"/>
  <c r="U653" i="6"/>
  <c r="U657" i="6"/>
  <c r="U661" i="6"/>
  <c r="U665" i="6"/>
  <c r="U669" i="6"/>
  <c r="U673" i="6"/>
  <c r="U709" i="6"/>
  <c r="U713" i="6"/>
  <c r="U717" i="6"/>
  <c r="U721" i="6"/>
  <c r="U725" i="6"/>
  <c r="U729" i="6"/>
  <c r="U733" i="6"/>
  <c r="U737" i="6"/>
  <c r="B109" i="19"/>
  <c r="B17" i="19"/>
  <c r="B26" i="19"/>
  <c r="B373" i="13"/>
  <c r="C373" i="13"/>
  <c r="D389" i="13"/>
  <c r="B233" i="13"/>
  <c r="E233" i="13" s="1"/>
  <c r="D408" i="13"/>
  <c r="B252" i="13"/>
  <c r="B444" i="13"/>
  <c r="D444" i="13"/>
  <c r="B288" i="13"/>
  <c r="B302" i="13"/>
  <c r="E302" i="13" s="1"/>
  <c r="B458" i="13"/>
  <c r="E458" i="13" s="1"/>
  <c r="BG58" i="7"/>
  <c r="U113" i="6"/>
  <c r="U489" i="6"/>
  <c r="AH89" i="15" s="1"/>
  <c r="AY54" i="7"/>
  <c r="AY35" i="7"/>
  <c r="C139" i="19"/>
  <c r="C177" i="19"/>
  <c r="C120" i="19"/>
  <c r="A4" i="22" s="1"/>
  <c r="E164" i="13"/>
  <c r="C326" i="13"/>
  <c r="B326" i="13"/>
  <c r="E326" i="13" s="1"/>
  <c r="B328" i="13"/>
  <c r="C328" i="13"/>
  <c r="D357" i="13"/>
  <c r="B201" i="13"/>
  <c r="D405" i="13"/>
  <c r="B249" i="13"/>
  <c r="C412" i="13"/>
  <c r="B412" i="13"/>
  <c r="B455" i="13"/>
  <c r="C455" i="13"/>
  <c r="B316" i="13"/>
  <c r="D472" i="13"/>
  <c r="U425" i="6"/>
  <c r="U1565" i="6"/>
  <c r="B234" i="13"/>
  <c r="B193" i="13"/>
  <c r="B451" i="13"/>
  <c r="C438" i="13"/>
  <c r="B242" i="13"/>
  <c r="B181" i="13"/>
  <c r="E181" i="13" s="1"/>
  <c r="C410" i="13"/>
  <c r="B257" i="13"/>
  <c r="B342" i="13"/>
  <c r="C423" i="13"/>
  <c r="B322" i="13"/>
  <c r="B333" i="13"/>
  <c r="B347" i="13"/>
  <c r="B207" i="13"/>
  <c r="B430" i="13"/>
  <c r="B394" i="13"/>
  <c r="B175" i="13"/>
  <c r="B349" i="13"/>
  <c r="B226" i="13"/>
  <c r="AB3233" i="6"/>
  <c r="AB3297" i="6"/>
  <c r="AB3296" i="6"/>
  <c r="AB3295" i="6"/>
  <c r="AB3294" i="6"/>
  <c r="AB3293" i="6"/>
  <c r="AB3292" i="6"/>
  <c r="AB3291" i="6"/>
  <c r="AB3290" i="6"/>
  <c r="AB3289" i="6"/>
  <c r="AB3288" i="6"/>
  <c r="AB3287" i="6"/>
  <c r="AB3286" i="6"/>
  <c r="AB3285" i="6"/>
  <c r="AB3284" i="6"/>
  <c r="AB3283" i="6"/>
  <c r="AB3282" i="6"/>
  <c r="AB3281" i="6"/>
  <c r="AB3280" i="6"/>
  <c r="AB3279" i="6"/>
  <c r="AB3278" i="6"/>
  <c r="AB3277" i="6"/>
  <c r="AB3276" i="6"/>
  <c r="AB3275" i="6"/>
  <c r="AB3274" i="6"/>
  <c r="AB3273" i="6"/>
  <c r="AB3272" i="6"/>
  <c r="AB3271" i="6"/>
  <c r="AB3270" i="6"/>
  <c r="AB3269" i="6"/>
  <c r="AB3268" i="6"/>
  <c r="AB3267" i="6"/>
  <c r="AB3214" i="6"/>
  <c r="AB3266" i="6"/>
  <c r="AB3216" i="6"/>
  <c r="AB3215" i="6"/>
  <c r="AB3232" i="6"/>
  <c r="AB3230" i="6"/>
  <c r="AB3228" i="6"/>
  <c r="AB3226" i="6"/>
  <c r="AB3224" i="6"/>
  <c r="AB3222" i="6"/>
  <c r="AB3220" i="6"/>
  <c r="AB3218" i="6"/>
  <c r="AB3212" i="6"/>
  <c r="AB3211" i="6"/>
  <c r="AB3210" i="6"/>
  <c r="AB3209" i="6"/>
  <c r="AB3208" i="6"/>
  <c r="AB3207" i="6"/>
  <c r="AB3206" i="6"/>
  <c r="AB3205" i="6"/>
  <c r="AB3204" i="6"/>
  <c r="AB3203" i="6"/>
  <c r="AB3202" i="6"/>
  <c r="AB3201" i="6"/>
  <c r="AB3200" i="6"/>
  <c r="AB3199" i="6"/>
  <c r="AB3198" i="6"/>
  <c r="AB3197" i="6"/>
  <c r="AB3196" i="6"/>
  <c r="AB3195" i="6"/>
  <c r="AB3194" i="6"/>
  <c r="AB3193" i="6"/>
  <c r="AB3192" i="6"/>
  <c r="AB3191" i="6"/>
  <c r="AB3190" i="6"/>
  <c r="AB3189" i="6"/>
  <c r="AB3188" i="6"/>
  <c r="AB3187" i="6"/>
  <c r="AB3186" i="6"/>
  <c r="AB3185" i="6"/>
  <c r="AB3184" i="6"/>
  <c r="AB3183" i="6"/>
  <c r="AB3182" i="6"/>
  <c r="AB3181" i="6"/>
  <c r="AB3180" i="6"/>
  <c r="AB3179" i="6"/>
  <c r="AB3178" i="6"/>
  <c r="AB3177" i="6"/>
  <c r="AB3176" i="6"/>
  <c r="AB3175" i="6"/>
  <c r="AB3174" i="6"/>
  <c r="AB3173" i="6"/>
  <c r="AB3172" i="6"/>
  <c r="AB3231" i="6"/>
  <c r="AB3229" i="6"/>
  <c r="AB3227" i="6"/>
  <c r="AB3225" i="6"/>
  <c r="AB3223" i="6"/>
  <c r="AB3221" i="6"/>
  <c r="AB3219" i="6"/>
  <c r="AB3171" i="6"/>
  <c r="AB3137" i="6"/>
  <c r="AB3135" i="6"/>
  <c r="AB3133" i="6"/>
  <c r="AB3131" i="6"/>
  <c r="AB3129" i="6"/>
  <c r="AB3127" i="6"/>
  <c r="AB3125" i="6"/>
  <c r="AB3123" i="6"/>
  <c r="AB3121" i="6"/>
  <c r="AB3119" i="6"/>
  <c r="AB3117" i="6"/>
  <c r="AB3115" i="6"/>
  <c r="AB3113" i="6"/>
  <c r="AB3111" i="6"/>
  <c r="AB3109" i="6"/>
  <c r="AB3108" i="6"/>
  <c r="AB3107" i="6"/>
  <c r="AB3106" i="6"/>
  <c r="AB3073" i="6"/>
  <c r="AB3072" i="6"/>
  <c r="AB3217" i="6"/>
  <c r="AB3071" i="6"/>
  <c r="AB3070" i="6"/>
  <c r="AB3069" i="6"/>
  <c r="AB3068" i="6"/>
  <c r="AB3067" i="6"/>
  <c r="AB3066" i="6"/>
  <c r="AB3065" i="6"/>
  <c r="AB3064" i="6"/>
  <c r="AB3063" i="6"/>
  <c r="AB3062" i="6"/>
  <c r="AB3061" i="6"/>
  <c r="AB3060" i="6"/>
  <c r="AB3059" i="6"/>
  <c r="AB3058" i="6"/>
  <c r="AB3057" i="6"/>
  <c r="AB3056" i="6"/>
  <c r="AB3055" i="6"/>
  <c r="AB3054" i="6"/>
  <c r="AB3053" i="6"/>
  <c r="AB3170" i="6"/>
  <c r="AB3130" i="6"/>
  <c r="AB3122" i="6"/>
  <c r="AB3114" i="6"/>
  <c r="AB3003" i="6"/>
  <c r="AB3002" i="6"/>
  <c r="AB3001" i="6"/>
  <c r="AB3000" i="6"/>
  <c r="AB2999" i="6"/>
  <c r="AB2998" i="6"/>
  <c r="AB2997" i="6"/>
  <c r="AB2996" i="6"/>
  <c r="AB2995" i="6"/>
  <c r="AB2994" i="6"/>
  <c r="AB2993" i="6"/>
  <c r="AB2992" i="6"/>
  <c r="AB2991" i="6"/>
  <c r="AB2990" i="6"/>
  <c r="AB2989" i="6"/>
  <c r="AB2988" i="6"/>
  <c r="AB2987" i="6"/>
  <c r="AB2986" i="6"/>
  <c r="AB2985" i="6"/>
  <c r="AB2984" i="6"/>
  <c r="AB2983" i="6"/>
  <c r="AB2982" i="6"/>
  <c r="AB2981" i="6"/>
  <c r="AB2980" i="6"/>
  <c r="AB2979" i="6"/>
  <c r="AB2978" i="6"/>
  <c r="AB2977" i="6"/>
  <c r="AB2976" i="6"/>
  <c r="AB2975" i="6"/>
  <c r="AB2974" i="6"/>
  <c r="AB2973" i="6"/>
  <c r="AB2972" i="6"/>
  <c r="AB2971" i="6"/>
  <c r="AB2970" i="6"/>
  <c r="AB2969" i="6"/>
  <c r="AB2968" i="6"/>
  <c r="AB2967" i="6"/>
  <c r="AB2966" i="6"/>
  <c r="AB2965" i="6"/>
  <c r="AB2964" i="6"/>
  <c r="AB2963" i="6"/>
  <c r="AB2962" i="6"/>
  <c r="AB2961" i="6"/>
  <c r="AB2960" i="6"/>
  <c r="AB2959" i="6"/>
  <c r="AB2958" i="6"/>
  <c r="AB2957" i="6"/>
  <c r="AB2956" i="6"/>
  <c r="AB2955" i="6"/>
  <c r="AB2954" i="6"/>
  <c r="AB2953" i="6"/>
  <c r="AB2952" i="6"/>
  <c r="AB2951" i="6"/>
  <c r="AB2950" i="6"/>
  <c r="AB2949" i="6"/>
  <c r="AB2948" i="6"/>
  <c r="AB2947" i="6"/>
  <c r="AB2946" i="6"/>
  <c r="AB2913" i="6"/>
  <c r="AB2912" i="6"/>
  <c r="AB2911" i="6"/>
  <c r="AB2910" i="6"/>
  <c r="AB2909" i="6"/>
  <c r="AB2908" i="6"/>
  <c r="AB2907" i="6"/>
  <c r="AB2906" i="6"/>
  <c r="AB2905" i="6"/>
  <c r="AB2904" i="6"/>
  <c r="AB2903" i="6"/>
  <c r="AB2902" i="6"/>
  <c r="AB2901" i="6"/>
  <c r="AB2900" i="6"/>
  <c r="AB2899" i="6"/>
  <c r="AB2898" i="6"/>
  <c r="AB2897" i="6"/>
  <c r="AB2896" i="6"/>
  <c r="AB2895" i="6"/>
  <c r="AB2894" i="6"/>
  <c r="AB2893" i="6"/>
  <c r="AB2892" i="6"/>
  <c r="AB2891" i="6"/>
  <c r="AB2890" i="6"/>
  <c r="AB2889" i="6"/>
  <c r="AB2888" i="6"/>
  <c r="AB2887" i="6"/>
  <c r="AB2886" i="6"/>
  <c r="AB2885" i="6"/>
  <c r="AB2884" i="6"/>
  <c r="AB2883" i="6"/>
  <c r="AB2882" i="6"/>
  <c r="AB2849" i="6"/>
  <c r="AB2848" i="6"/>
  <c r="AB2847" i="6"/>
  <c r="AB2846" i="6"/>
  <c r="AB2845" i="6"/>
  <c r="AB2844" i="6"/>
  <c r="AB2843" i="6"/>
  <c r="AB2842" i="6"/>
  <c r="AB2841" i="6"/>
  <c r="AB2840" i="6"/>
  <c r="AB2839" i="6"/>
  <c r="AB2838" i="6"/>
  <c r="AB2837" i="6"/>
  <c r="AB2836" i="6"/>
  <c r="AB2835" i="6"/>
  <c r="AB2834" i="6"/>
  <c r="AB2833" i="6"/>
  <c r="AB2832" i="6"/>
  <c r="AB2831" i="6"/>
  <c r="AB2830" i="6"/>
  <c r="AB2829" i="6"/>
  <c r="AB2828" i="6"/>
  <c r="AB2827" i="6"/>
  <c r="AB2826" i="6"/>
  <c r="AB2825" i="6"/>
  <c r="AB2824" i="6"/>
  <c r="AB2823" i="6"/>
  <c r="AB2822" i="6"/>
  <c r="AB2821" i="6"/>
  <c r="AB2820" i="6"/>
  <c r="AB2819" i="6"/>
  <c r="AB2818" i="6"/>
  <c r="AB2785" i="6"/>
  <c r="AB2784" i="6"/>
  <c r="AB2783" i="6"/>
  <c r="AB2782" i="6"/>
  <c r="AB2781" i="6"/>
  <c r="AB2780" i="6"/>
  <c r="AB2779" i="6"/>
  <c r="AB2778" i="6"/>
  <c r="AB2777" i="6"/>
  <c r="AB2776" i="6"/>
  <c r="AB2775" i="6"/>
  <c r="AB2774" i="6"/>
  <c r="AB2773" i="6"/>
  <c r="AB2772" i="6"/>
  <c r="AB2771" i="6"/>
  <c r="AB2770" i="6"/>
  <c r="AB2769" i="6"/>
  <c r="AB2768" i="6"/>
  <c r="AB2767" i="6"/>
  <c r="AB2766" i="6"/>
  <c r="AB2765" i="6"/>
  <c r="AB2764" i="6"/>
  <c r="AB2763" i="6"/>
  <c r="AB3213" i="6"/>
  <c r="AB3134" i="6"/>
  <c r="AB3126" i="6"/>
  <c r="AB3118" i="6"/>
  <c r="AB3110" i="6"/>
  <c r="AB3136" i="6"/>
  <c r="AB3120" i="6"/>
  <c r="AB3050" i="6"/>
  <c r="AB3047" i="6"/>
  <c r="AB3042" i="6"/>
  <c r="AB3005" i="6"/>
  <c r="AB2689" i="6"/>
  <c r="AB2687" i="6"/>
  <c r="AB2685" i="6"/>
  <c r="AB2683" i="6"/>
  <c r="AB2681" i="6"/>
  <c r="AB2679" i="6"/>
  <c r="AB2677" i="6"/>
  <c r="AB2675" i="6"/>
  <c r="AB2674" i="6"/>
  <c r="AB2673" i="6"/>
  <c r="AB2672" i="6"/>
  <c r="AB2671" i="6"/>
  <c r="AB2670" i="6"/>
  <c r="AB2669" i="6"/>
  <c r="AB2668" i="6"/>
  <c r="AB2667" i="6"/>
  <c r="AB2666" i="6"/>
  <c r="AB2665" i="6"/>
  <c r="AB2664" i="6"/>
  <c r="AB2663" i="6"/>
  <c r="AB2662" i="6"/>
  <c r="AB2661" i="6"/>
  <c r="AB2660" i="6"/>
  <c r="AB2659" i="6"/>
  <c r="AB2658" i="6"/>
  <c r="AB2625" i="6"/>
  <c r="AB2624" i="6"/>
  <c r="AB2623" i="6"/>
  <c r="AB2622" i="6"/>
  <c r="AB2621" i="6"/>
  <c r="AB2620" i="6"/>
  <c r="AB2619" i="6"/>
  <c r="AB2618" i="6"/>
  <c r="AB2617" i="6"/>
  <c r="AB2616" i="6"/>
  <c r="AB2615" i="6"/>
  <c r="AB2614" i="6"/>
  <c r="AB2613" i="6"/>
  <c r="AB2612" i="6"/>
  <c r="AB2611" i="6"/>
  <c r="AB2610" i="6"/>
  <c r="AB2609" i="6"/>
  <c r="AB2608" i="6"/>
  <c r="AB2607" i="6"/>
  <c r="AB2606" i="6"/>
  <c r="AB2605" i="6"/>
  <c r="AB2604" i="6"/>
  <c r="AB2603" i="6"/>
  <c r="AB2602" i="6"/>
  <c r="AB2601" i="6"/>
  <c r="AB2600" i="6"/>
  <c r="AB2599" i="6"/>
  <c r="AB2598" i="6"/>
  <c r="AB2597" i="6"/>
  <c r="AB2596" i="6"/>
  <c r="AB2595" i="6"/>
  <c r="AB2594" i="6"/>
  <c r="AB2524" i="6"/>
  <c r="AB2523" i="6"/>
  <c r="AB3132" i="6"/>
  <c r="AB3116" i="6"/>
  <c r="AB3052" i="6"/>
  <c r="AB3049" i="6"/>
  <c r="AB3044" i="6"/>
  <c r="AB3007" i="6"/>
  <c r="AB3004" i="6"/>
  <c r="AB2762" i="6"/>
  <c r="AB2761" i="6"/>
  <c r="AB2760" i="6"/>
  <c r="AB2759" i="6"/>
  <c r="AB2758" i="6"/>
  <c r="AB2757" i="6"/>
  <c r="AB2756" i="6"/>
  <c r="AB2755" i="6"/>
  <c r="AB2754" i="6"/>
  <c r="AB2753" i="6"/>
  <c r="AB2752" i="6"/>
  <c r="AB2751" i="6"/>
  <c r="AB2750" i="6"/>
  <c r="AB2749" i="6"/>
  <c r="AB2748" i="6"/>
  <c r="AB2747" i="6"/>
  <c r="AB2746" i="6"/>
  <c r="AB2745" i="6"/>
  <c r="AB2744" i="6"/>
  <c r="AB2743" i="6"/>
  <c r="AB2742" i="6"/>
  <c r="AB2741" i="6"/>
  <c r="AB2740" i="6"/>
  <c r="AB2739" i="6"/>
  <c r="AB2738" i="6"/>
  <c r="AB2737" i="6"/>
  <c r="AB2736" i="6"/>
  <c r="AB2735" i="6"/>
  <c r="AB2734" i="6"/>
  <c r="AB2733" i="6"/>
  <c r="AB2732" i="6"/>
  <c r="AB2731" i="6"/>
  <c r="AB2730" i="6"/>
  <c r="AB2729" i="6"/>
  <c r="AB2728" i="6"/>
  <c r="AB2727" i="6"/>
  <c r="AB2726" i="6"/>
  <c r="AB2725" i="6"/>
  <c r="AB2724" i="6"/>
  <c r="AB2723" i="6"/>
  <c r="AB2722" i="6"/>
  <c r="AB2526" i="6"/>
  <c r="AB2525" i="6"/>
  <c r="AB3124" i="6"/>
  <c r="AB3051" i="6"/>
  <c r="AB3043" i="6"/>
  <c r="AB3008" i="6"/>
  <c r="AB2176" i="6"/>
  <c r="AB2174" i="6"/>
  <c r="AB2172" i="6"/>
  <c r="AB2170" i="6"/>
  <c r="AB2168" i="6"/>
  <c r="AB2166" i="6"/>
  <c r="AB2164" i="6"/>
  <c r="AB2162" i="6"/>
  <c r="AB2160" i="6"/>
  <c r="AB2158" i="6"/>
  <c r="AB2156" i="6"/>
  <c r="AB2154" i="6"/>
  <c r="AB2152" i="6"/>
  <c r="AB2150" i="6"/>
  <c r="AB2111" i="6"/>
  <c r="AB2110" i="6"/>
  <c r="AB2109" i="6"/>
  <c r="AB2108" i="6"/>
  <c r="AB2095" i="6"/>
  <c r="AB2094" i="6"/>
  <c r="AB2093" i="6"/>
  <c r="AB2092" i="6"/>
  <c r="AB2047" i="6"/>
  <c r="AB2046" i="6"/>
  <c r="AB2045" i="6"/>
  <c r="AB2044" i="6"/>
  <c r="AB2031" i="6"/>
  <c r="AB2030" i="6"/>
  <c r="AB2029" i="6"/>
  <c r="AB2028" i="6"/>
  <c r="AB1983" i="6"/>
  <c r="AB1982" i="6"/>
  <c r="AB1981" i="6"/>
  <c r="AB1980" i="6"/>
  <c r="AB3112" i="6"/>
  <c r="AB3046" i="6"/>
  <c r="AB2688" i="6"/>
  <c r="AB2684" i="6"/>
  <c r="AB2680" i="6"/>
  <c r="AB2676" i="6"/>
  <c r="AB2520" i="6"/>
  <c r="AB2519" i="6"/>
  <c r="AB2518" i="6"/>
  <c r="AB2517" i="6"/>
  <c r="AB2516" i="6"/>
  <c r="AB2515" i="6"/>
  <c r="AB2514" i="6"/>
  <c r="AB2513" i="6"/>
  <c r="AB2512" i="6"/>
  <c r="AB2511" i="6"/>
  <c r="AB2510" i="6"/>
  <c r="AB2509" i="6"/>
  <c r="AB2508" i="6"/>
  <c r="AB2507" i="6"/>
  <c r="AB2506" i="6"/>
  <c r="AB2505" i="6"/>
  <c r="AB2504" i="6"/>
  <c r="AB2503" i="6"/>
  <c r="AB2502" i="6"/>
  <c r="AB2501" i="6"/>
  <c r="AB2500" i="6"/>
  <c r="AB2499" i="6"/>
  <c r="AB2498" i="6"/>
  <c r="AB2497" i="6"/>
  <c r="AB2496" i="6"/>
  <c r="AB2495" i="6"/>
  <c r="AB2494" i="6"/>
  <c r="AB2493" i="6"/>
  <c r="AB2492" i="6"/>
  <c r="AB2491" i="6"/>
  <c r="AB2490" i="6"/>
  <c r="AB2489" i="6"/>
  <c r="AB2488" i="6"/>
  <c r="AB2487" i="6"/>
  <c r="AB2486" i="6"/>
  <c r="AB2485" i="6"/>
  <c r="AB2484" i="6"/>
  <c r="AB2483" i="6"/>
  <c r="AB2482" i="6"/>
  <c r="AB2481" i="6"/>
  <c r="AB2480" i="6"/>
  <c r="AB2479" i="6"/>
  <c r="AB2478" i="6"/>
  <c r="AB2477" i="6"/>
  <c r="AB2476" i="6"/>
  <c r="AB2475" i="6"/>
  <c r="AB2474" i="6"/>
  <c r="AB2473" i="6"/>
  <c r="AB2472" i="6"/>
  <c r="AB2471" i="6"/>
  <c r="AB2470" i="6"/>
  <c r="AB2469" i="6"/>
  <c r="AB2468" i="6"/>
  <c r="AB2467" i="6"/>
  <c r="AB2466" i="6"/>
  <c r="AB2465" i="6"/>
  <c r="AB2464" i="6"/>
  <c r="AB2463" i="6"/>
  <c r="AB2462" i="6"/>
  <c r="AB2461" i="6"/>
  <c r="AB2460" i="6"/>
  <c r="AB2459" i="6"/>
  <c r="AB2458" i="6"/>
  <c r="AB2457" i="6"/>
  <c r="AB2456" i="6"/>
  <c r="AB2455" i="6"/>
  <c r="AB2454" i="6"/>
  <c r="AB2453" i="6"/>
  <c r="AB2452" i="6"/>
  <c r="AB2451" i="6"/>
  <c r="AB2450" i="6"/>
  <c r="AB2449" i="6"/>
  <c r="AB2448" i="6"/>
  <c r="AB2447" i="6"/>
  <c r="AB2446" i="6"/>
  <c r="AB2445" i="6"/>
  <c r="AB2444" i="6"/>
  <c r="AB2443" i="6"/>
  <c r="AB2442" i="6"/>
  <c r="AB2441" i="6"/>
  <c r="AB2440" i="6"/>
  <c r="AB2439" i="6"/>
  <c r="AB2438" i="6"/>
  <c r="AB2437" i="6"/>
  <c r="AB2436" i="6"/>
  <c r="AB2435" i="6"/>
  <c r="AB2434" i="6"/>
  <c r="AB2401" i="6"/>
  <c r="AB2400" i="6"/>
  <c r="AB2399" i="6"/>
  <c r="AB2398" i="6"/>
  <c r="AB2397" i="6"/>
  <c r="AB2396" i="6"/>
  <c r="AB2395" i="6"/>
  <c r="AB2394" i="6"/>
  <c r="AB2393" i="6"/>
  <c r="AB2392" i="6"/>
  <c r="AB2391" i="6"/>
  <c r="AB2390" i="6"/>
  <c r="AB2389" i="6"/>
  <c r="AB2388" i="6"/>
  <c r="AB2387" i="6"/>
  <c r="AB2386" i="6"/>
  <c r="AB2385" i="6"/>
  <c r="AB2384" i="6"/>
  <c r="AB2383" i="6"/>
  <c r="AB2382" i="6"/>
  <c r="AB2381" i="6"/>
  <c r="AB2380" i="6"/>
  <c r="AB2379" i="6"/>
  <c r="AB2378" i="6"/>
  <c r="AB2377" i="6"/>
  <c r="AB2376" i="6"/>
  <c r="AB2375" i="6"/>
  <c r="AB2374" i="6"/>
  <c r="AB2373" i="6"/>
  <c r="AB2372" i="6"/>
  <c r="AB2371" i="6"/>
  <c r="AB2370" i="6"/>
  <c r="AB2337" i="6"/>
  <c r="AB2336" i="6"/>
  <c r="AB2335" i="6"/>
  <c r="AB2334" i="6"/>
  <c r="AB2333" i="6"/>
  <c r="AB2332" i="6"/>
  <c r="AB2331" i="6"/>
  <c r="AB2330" i="6"/>
  <c r="AB2329" i="6"/>
  <c r="AB2328" i="6"/>
  <c r="AB2327" i="6"/>
  <c r="AB2326" i="6"/>
  <c r="AB2325" i="6"/>
  <c r="AB2324" i="6"/>
  <c r="AB2323" i="6"/>
  <c r="AB2322" i="6"/>
  <c r="AB2321" i="6"/>
  <c r="AB2320" i="6"/>
  <c r="AB2319" i="6"/>
  <c r="AB2528" i="6"/>
  <c r="AB2527" i="6"/>
  <c r="AB2521" i="6"/>
  <c r="AB2091" i="6"/>
  <c r="AB2090" i="6"/>
  <c r="AB2089" i="6"/>
  <c r="AB2088" i="6"/>
  <c r="AB2087" i="6"/>
  <c r="AB2085" i="6"/>
  <c r="AB2027" i="6"/>
  <c r="AB2026" i="6"/>
  <c r="AB2025" i="6"/>
  <c r="AB2024" i="6"/>
  <c r="AB2023" i="6"/>
  <c r="AB2021" i="6"/>
  <c r="AB1967" i="6"/>
  <c r="AB1966" i="6"/>
  <c r="AB1965" i="6"/>
  <c r="AB1964" i="6"/>
  <c r="AB1913" i="6"/>
  <c r="AB1912" i="6"/>
  <c r="AB1911" i="6"/>
  <c r="AB1910" i="6"/>
  <c r="AB1897" i="6"/>
  <c r="AB1896" i="6"/>
  <c r="AB1895" i="6"/>
  <c r="AB1894" i="6"/>
  <c r="AB1817" i="6"/>
  <c r="AB1816" i="6"/>
  <c r="AB1815" i="6"/>
  <c r="AB1814" i="6"/>
  <c r="AB1801" i="6"/>
  <c r="AB1800" i="6"/>
  <c r="AB1799" i="6"/>
  <c r="AB1798" i="6"/>
  <c r="AB1757" i="6"/>
  <c r="AB1752" i="6"/>
  <c r="AB1747" i="6"/>
  <c r="AB1746" i="6"/>
  <c r="AB1741" i="6"/>
  <c r="AB1736" i="6"/>
  <c r="AB1731" i="6"/>
  <c r="AB1730" i="6"/>
  <c r="AB3045" i="6"/>
  <c r="AB3009" i="6"/>
  <c r="AB2678" i="6"/>
  <c r="AB2529" i="6"/>
  <c r="AB2522" i="6"/>
  <c r="AB2175" i="6"/>
  <c r="AB2171" i="6"/>
  <c r="AB2167" i="6"/>
  <c r="AB2163" i="6"/>
  <c r="AB2159" i="6"/>
  <c r="AB2155" i="6"/>
  <c r="AB2151" i="6"/>
  <c r="AB2107" i="6"/>
  <c r="AB2106" i="6"/>
  <c r="AB2105" i="6"/>
  <c r="AB2104" i="6"/>
  <c r="AB2103" i="6"/>
  <c r="AB2101" i="6"/>
  <c r="AB2083" i="6"/>
  <c r="AB2082" i="6"/>
  <c r="AB2043" i="6"/>
  <c r="AB2042" i="6"/>
  <c r="AB2041" i="6"/>
  <c r="AB2040" i="6"/>
  <c r="AB2039" i="6"/>
  <c r="AB2037" i="6"/>
  <c r="AB2019" i="6"/>
  <c r="AB2018" i="6"/>
  <c r="AB1979" i="6"/>
  <c r="AB1978" i="6"/>
  <c r="AB1977" i="6"/>
  <c r="AB1976" i="6"/>
  <c r="AB1963" i="6"/>
  <c r="AB1962" i="6"/>
  <c r="AB1961" i="6"/>
  <c r="AB1960" i="6"/>
  <c r="AB1909" i="6"/>
  <c r="AB1908" i="6"/>
  <c r="AB1907" i="6"/>
  <c r="AB1906" i="6"/>
  <c r="AB1893" i="6"/>
  <c r="AB1892" i="6"/>
  <c r="AB1891" i="6"/>
  <c r="AB1890" i="6"/>
  <c r="AB1813" i="6"/>
  <c r="AB1812" i="6"/>
  <c r="AB1811" i="6"/>
  <c r="AB1810" i="6"/>
  <c r="AB1797" i="6"/>
  <c r="AB1796" i="6"/>
  <c r="AB1795" i="6"/>
  <c r="AB1794" i="6"/>
  <c r="AB1761" i="6"/>
  <c r="AB1756" i="6"/>
  <c r="AB1751" i="6"/>
  <c r="AB1750" i="6"/>
  <c r="AB1745" i="6"/>
  <c r="AB1740" i="6"/>
  <c r="AB1735" i="6"/>
  <c r="AB1734" i="6"/>
  <c r="AB1697" i="6"/>
  <c r="AB1692" i="6"/>
  <c r="AB1687" i="6"/>
  <c r="AB1686" i="6"/>
  <c r="AB1681" i="6"/>
  <c r="AB1676" i="6"/>
  <c r="AB1671" i="6"/>
  <c r="AB1670" i="6"/>
  <c r="AB1633" i="6"/>
  <c r="AB1628" i="6"/>
  <c r="AB1623" i="6"/>
  <c r="AB1622" i="6"/>
  <c r="AB1617" i="6"/>
  <c r="AB1612" i="6"/>
  <c r="AB1607" i="6"/>
  <c r="AB1606" i="6"/>
  <c r="AB3006" i="6"/>
  <c r="AB2686" i="6"/>
  <c r="AB2313" i="6"/>
  <c r="AB2312" i="6"/>
  <c r="AB2305" i="6"/>
  <c r="AB2304" i="6"/>
  <c r="AB2297" i="6"/>
  <c r="AB2296" i="6"/>
  <c r="AB2289" i="6"/>
  <c r="AB2288" i="6"/>
  <c r="AB2281" i="6"/>
  <c r="AB2280" i="6"/>
  <c r="AB2241" i="6"/>
  <c r="AB2240" i="6"/>
  <c r="AB2233" i="6"/>
  <c r="AB2232" i="6"/>
  <c r="AB2225" i="6"/>
  <c r="AB2224" i="6"/>
  <c r="AB2217" i="6"/>
  <c r="AB2216" i="6"/>
  <c r="AB2177" i="6"/>
  <c r="AB2161" i="6"/>
  <c r="AB2147" i="6"/>
  <c r="AB2146" i="6"/>
  <c r="AB2102" i="6"/>
  <c r="AB2038" i="6"/>
  <c r="AB1975" i="6"/>
  <c r="AB1974" i="6"/>
  <c r="AB1973" i="6"/>
  <c r="AB1972" i="6"/>
  <c r="AB1915" i="6"/>
  <c r="AB1901" i="6"/>
  <c r="AB1898" i="6"/>
  <c r="AB1825" i="6"/>
  <c r="AB1824" i="6"/>
  <c r="AB1823" i="6"/>
  <c r="AB1822" i="6"/>
  <c r="AB1820" i="6"/>
  <c r="AB1755" i="6"/>
  <c r="AB1754" i="6"/>
  <c r="AB1739" i="6"/>
  <c r="AB1738" i="6"/>
  <c r="AB1688" i="6"/>
  <c r="AB1678" i="6"/>
  <c r="AB1669" i="6"/>
  <c r="AB1668" i="6"/>
  <c r="AB1624" i="6"/>
  <c r="AB1614" i="6"/>
  <c r="AB1605" i="6"/>
  <c r="AB1604" i="6"/>
  <c r="AB1602" i="6"/>
  <c r="AB3128" i="6"/>
  <c r="AB2315" i="6"/>
  <c r="AB2314" i="6"/>
  <c r="AB2307" i="6"/>
  <c r="AB2306" i="6"/>
  <c r="AB2299" i="6"/>
  <c r="AB2298" i="6"/>
  <c r="AB2291" i="6"/>
  <c r="AB2290" i="6"/>
  <c r="AB2283" i="6"/>
  <c r="AB2282" i="6"/>
  <c r="AB2275" i="6"/>
  <c r="AB2274" i="6"/>
  <c r="AB2235" i="6"/>
  <c r="AB2234" i="6"/>
  <c r="AB2227" i="6"/>
  <c r="AB2226" i="6"/>
  <c r="AB2219" i="6"/>
  <c r="AB2218" i="6"/>
  <c r="AB2211" i="6"/>
  <c r="AB2210" i="6"/>
  <c r="AB2165" i="6"/>
  <c r="AB2149" i="6"/>
  <c r="AB2148" i="6"/>
  <c r="AB2112" i="6"/>
  <c r="AB2086" i="6"/>
  <c r="AB2048" i="6"/>
  <c r="AB2022" i="6"/>
  <c r="AB1984" i="6"/>
  <c r="AB1970" i="6"/>
  <c r="AB1968" i="6"/>
  <c r="AB1955" i="6"/>
  <c r="AB1917" i="6"/>
  <c r="AB1914" i="6"/>
  <c r="AB1905" i="6"/>
  <c r="AB1904" i="6"/>
  <c r="AB1903" i="6"/>
  <c r="AB1902" i="6"/>
  <c r="AB1900" i="6"/>
  <c r="AB1803" i="6"/>
  <c r="AB1696" i="6"/>
  <c r="AB1695" i="6"/>
  <c r="AB1691" i="6"/>
  <c r="AB1690" i="6"/>
  <c r="AB1689" i="6"/>
  <c r="AB1682" i="6"/>
  <c r="AB1672" i="6"/>
  <c r="AB1632" i="6"/>
  <c r="AB1631" i="6"/>
  <c r="AB1627" i="6"/>
  <c r="AB1626" i="6"/>
  <c r="AB1625" i="6"/>
  <c r="AB1618" i="6"/>
  <c r="AB1608" i="6"/>
  <c r="AB2682" i="6"/>
  <c r="AB2318" i="6"/>
  <c r="AB2311" i="6"/>
  <c r="AB2310" i="6"/>
  <c r="AB2303" i="6"/>
  <c r="AB2302" i="6"/>
  <c r="AB2295" i="6"/>
  <c r="AB2294" i="6"/>
  <c r="AB2287" i="6"/>
  <c r="AB2286" i="6"/>
  <c r="AB2279" i="6"/>
  <c r="AB2278" i="6"/>
  <c r="AB2239" i="6"/>
  <c r="AB2238" i="6"/>
  <c r="AB2231" i="6"/>
  <c r="AB2230" i="6"/>
  <c r="AB2223" i="6"/>
  <c r="AB2222" i="6"/>
  <c r="AB2215" i="6"/>
  <c r="AB2214" i="6"/>
  <c r="AB2169" i="6"/>
  <c r="AB2100" i="6"/>
  <c r="AB2036" i="6"/>
  <c r="AB1959" i="6"/>
  <c r="AB1958" i="6"/>
  <c r="AB1957" i="6"/>
  <c r="AB1956" i="6"/>
  <c r="AB1954" i="6"/>
  <c r="AB1921" i="6"/>
  <c r="AB1920" i="6"/>
  <c r="AB1919" i="6"/>
  <c r="AB1918" i="6"/>
  <c r="AB1819" i="6"/>
  <c r="AB1804" i="6"/>
  <c r="AB1760" i="6"/>
  <c r="AB1758" i="6"/>
  <c r="AB1748" i="6"/>
  <c r="AB1743" i="6"/>
  <c r="AB1737" i="6"/>
  <c r="AB1677" i="6"/>
  <c r="AB1613" i="6"/>
  <c r="AB2157" i="6"/>
  <c r="AB1969" i="6"/>
  <c r="AB1821" i="6"/>
  <c r="AB1808" i="6"/>
  <c r="AB1807" i="6"/>
  <c r="AB1802" i="6"/>
  <c r="AB1749" i="6"/>
  <c r="AB1680" i="6"/>
  <c r="AB1673" i="6"/>
  <c r="AB1666" i="6"/>
  <c r="AB1616" i="6"/>
  <c r="AB1609" i="6"/>
  <c r="AB2317" i="6"/>
  <c r="AB2316" i="6"/>
  <c r="AB2309" i="6"/>
  <c r="AB2308" i="6"/>
  <c r="AB2301" i="6"/>
  <c r="AB2300" i="6"/>
  <c r="AB2293" i="6"/>
  <c r="AB2292" i="6"/>
  <c r="AB2285" i="6"/>
  <c r="AB2284" i="6"/>
  <c r="AB2277" i="6"/>
  <c r="AB2276" i="6"/>
  <c r="AB2237" i="6"/>
  <c r="AB2236" i="6"/>
  <c r="AB2229" i="6"/>
  <c r="AB2228" i="6"/>
  <c r="AB2221" i="6"/>
  <c r="AB2220" i="6"/>
  <c r="AB2213" i="6"/>
  <c r="AB2212" i="6"/>
  <c r="AB2099" i="6"/>
  <c r="AB2098" i="6"/>
  <c r="AB2097" i="6"/>
  <c r="AB2096" i="6"/>
  <c r="AB2084" i="6"/>
  <c r="AB2035" i="6"/>
  <c r="AB2034" i="6"/>
  <c r="AB2033" i="6"/>
  <c r="AB2032" i="6"/>
  <c r="AB2020" i="6"/>
  <c r="AB1985" i="6"/>
  <c r="AB1971" i="6"/>
  <c r="AB1916" i="6"/>
  <c r="AB1899" i="6"/>
  <c r="AB1809" i="6"/>
  <c r="AB1805" i="6"/>
  <c r="AB1759" i="6"/>
  <c r="AB1753" i="6"/>
  <c r="AB1733" i="6"/>
  <c r="AB1694" i="6"/>
  <c r="AB1684" i="6"/>
  <c r="AB1675" i="6"/>
  <c r="AB1674" i="6"/>
  <c r="AB1630" i="6"/>
  <c r="AB1620" i="6"/>
  <c r="AB1611" i="6"/>
  <c r="AB1610" i="6"/>
  <c r="AB1744" i="6"/>
  <c r="AB1683" i="6"/>
  <c r="AB1679" i="6"/>
  <c r="AB2153" i="6"/>
  <c r="AB2113" i="6"/>
  <c r="AB1685" i="6"/>
  <c r="AB1629" i="6"/>
  <c r="AB1603" i="6"/>
  <c r="AB2049" i="6"/>
  <c r="AB1818" i="6"/>
  <c r="AB1806" i="6"/>
  <c r="AB1742" i="6"/>
  <c r="AB1732" i="6"/>
  <c r="AB1693" i="6"/>
  <c r="AB1667" i="6"/>
  <c r="AB1619" i="6"/>
  <c r="AB1615" i="6"/>
  <c r="AB1621" i="6"/>
  <c r="AB3048" i="6"/>
  <c r="AB2173" i="6"/>
  <c r="AB1568" i="6"/>
  <c r="AB1564" i="6"/>
  <c r="AB1560" i="6"/>
  <c r="AB1556" i="6"/>
  <c r="AB1552" i="6"/>
  <c r="AB1548" i="6"/>
  <c r="AB1544" i="6"/>
  <c r="AB1540" i="6"/>
  <c r="AB737" i="6"/>
  <c r="AB736" i="6"/>
  <c r="AB735" i="6"/>
  <c r="AB734" i="6"/>
  <c r="AB733" i="6"/>
  <c r="AB732" i="6"/>
  <c r="AB731" i="6"/>
  <c r="AB730" i="6"/>
  <c r="AB729" i="6"/>
  <c r="AB728" i="6"/>
  <c r="AB727" i="6"/>
  <c r="AB726" i="6"/>
  <c r="AB725" i="6"/>
  <c r="AB724" i="6"/>
  <c r="AB723" i="6"/>
  <c r="AB722" i="6"/>
  <c r="AB721" i="6"/>
  <c r="AB720" i="6"/>
  <c r="AB719" i="6"/>
  <c r="AB718" i="6"/>
  <c r="AB717" i="6"/>
  <c r="AB716" i="6"/>
  <c r="AB715" i="6"/>
  <c r="AB714" i="6"/>
  <c r="AB713" i="6"/>
  <c r="AB712" i="6"/>
  <c r="AB711" i="6"/>
  <c r="AB710" i="6"/>
  <c r="AB709" i="6"/>
  <c r="AB708" i="6"/>
  <c r="AB707" i="6"/>
  <c r="AB706" i="6"/>
  <c r="AB673" i="6"/>
  <c r="AB672" i="6"/>
  <c r="AB671" i="6"/>
  <c r="AB670" i="6"/>
  <c r="AB669" i="6"/>
  <c r="AB668" i="6"/>
  <c r="AB667" i="6"/>
  <c r="AB666" i="6"/>
  <c r="AB665" i="6"/>
  <c r="AB664" i="6"/>
  <c r="AB663" i="6"/>
  <c r="AB662" i="6"/>
  <c r="AB661" i="6"/>
  <c r="AB660" i="6"/>
  <c r="AB659" i="6"/>
  <c r="AB658" i="6"/>
  <c r="AB657" i="6"/>
  <c r="AB656" i="6"/>
  <c r="AB655" i="6"/>
  <c r="AB654" i="6"/>
  <c r="AB653" i="6"/>
  <c r="AB652" i="6"/>
  <c r="AB651" i="6"/>
  <c r="AB650" i="6"/>
  <c r="AB649" i="6"/>
  <c r="AB648" i="6"/>
  <c r="AB647" i="6"/>
  <c r="AB646" i="6"/>
  <c r="AB645" i="6"/>
  <c r="AB644" i="6"/>
  <c r="AB643" i="6"/>
  <c r="AB642" i="6"/>
  <c r="AB608" i="6"/>
  <c r="AB607" i="6"/>
  <c r="AB606" i="6"/>
  <c r="AB605" i="6"/>
  <c r="AB592" i="6"/>
  <c r="AB591" i="6"/>
  <c r="AB590" i="6"/>
  <c r="AB589" i="6"/>
  <c r="AB544" i="6"/>
  <c r="AB543" i="6"/>
  <c r="AB542" i="6"/>
  <c r="AB541" i="6"/>
  <c r="AB528" i="6"/>
  <c r="AB527" i="6"/>
  <c r="AB526" i="6"/>
  <c r="AB525" i="6"/>
  <c r="AB480" i="6"/>
  <c r="AB479" i="6"/>
  <c r="AB478" i="6"/>
  <c r="AB477" i="6"/>
  <c r="AB464" i="6"/>
  <c r="AB463" i="6"/>
  <c r="AB462" i="6"/>
  <c r="AB461" i="6"/>
  <c r="AB416" i="6"/>
  <c r="AB415" i="6"/>
  <c r="AB414" i="6"/>
  <c r="AB413" i="6"/>
  <c r="AB400" i="6"/>
  <c r="AB399" i="6"/>
  <c r="AB398" i="6"/>
  <c r="AB397" i="6"/>
  <c r="AB352" i="6"/>
  <c r="AB351" i="6"/>
  <c r="AB350" i="6"/>
  <c r="AB349" i="6"/>
  <c r="AB336" i="6"/>
  <c r="AB335" i="6"/>
  <c r="AB334" i="6"/>
  <c r="AB333" i="6"/>
  <c r="AB284" i="6"/>
  <c r="AB283" i="6"/>
  <c r="AB282" i="6"/>
  <c r="AB281" i="6"/>
  <c r="AB280" i="6"/>
  <c r="AB279" i="6"/>
  <c r="AB278" i="6"/>
  <c r="AB277" i="6"/>
  <c r="AB264" i="6"/>
  <c r="AB263" i="6"/>
  <c r="AB262" i="6"/>
  <c r="AB261" i="6"/>
  <c r="AB168" i="6"/>
  <c r="AB167" i="6"/>
  <c r="AB166" i="6"/>
  <c r="AB165" i="6"/>
  <c r="AB152" i="6"/>
  <c r="AB151" i="6"/>
  <c r="AB150" i="6"/>
  <c r="AB149" i="6"/>
  <c r="AB124" i="6"/>
  <c r="AB123" i="6"/>
  <c r="AB122" i="6"/>
  <c r="AB121" i="6"/>
  <c r="AB112" i="6"/>
  <c r="AB111" i="6"/>
  <c r="AB110" i="6"/>
  <c r="AB109" i="6"/>
  <c r="AB98" i="6"/>
  <c r="AB60" i="6"/>
  <c r="AB59" i="6"/>
  <c r="AB58" i="6"/>
  <c r="AB57" i="6"/>
  <c r="AB48" i="6"/>
  <c r="AB47" i="6"/>
  <c r="AB46" i="6"/>
  <c r="AB45" i="6"/>
  <c r="AB34" i="6"/>
  <c r="AH64" i="3" s="1"/>
  <c r="AM35" i="7"/>
  <c r="C467" i="13"/>
  <c r="B372" i="13"/>
  <c r="C320" i="13"/>
  <c r="C322" i="13"/>
  <c r="B338" i="13"/>
  <c r="B187" i="13"/>
  <c r="E187" i="13" s="1"/>
  <c r="C343" i="13"/>
  <c r="B191" i="13"/>
  <c r="C375" i="13"/>
  <c r="B375" i="13"/>
  <c r="B389" i="13"/>
  <c r="E389" i="13" s="1"/>
  <c r="C409" i="13"/>
  <c r="B253" i="13"/>
  <c r="C416" i="13"/>
  <c r="B420" i="13"/>
  <c r="B427" i="13"/>
  <c r="B290" i="13"/>
  <c r="E290" i="13" s="1"/>
  <c r="C460" i="13"/>
  <c r="B460" i="13"/>
  <c r="E460" i="13" s="1"/>
  <c r="B465" i="13"/>
  <c r="B309" i="13"/>
  <c r="B314" i="13"/>
  <c r="E314" i="13" s="1"/>
  <c r="AB35" i="6"/>
  <c r="AB37" i="6"/>
  <c r="AB38" i="6"/>
  <c r="AB39" i="6"/>
  <c r="AB40" i="6"/>
  <c r="AB44" i="6"/>
  <c r="AB53" i="6"/>
  <c r="AB62" i="6"/>
  <c r="AB64" i="6"/>
  <c r="AB99" i="6"/>
  <c r="AB101" i="6"/>
  <c r="AB102" i="6"/>
  <c r="AB103" i="6"/>
  <c r="AB104" i="6"/>
  <c r="AB108" i="6"/>
  <c r="AB117" i="6"/>
  <c r="AB126" i="6"/>
  <c r="AB128" i="6"/>
  <c r="AB154" i="6"/>
  <c r="AB156" i="6"/>
  <c r="AB162" i="6"/>
  <c r="AB260" i="6"/>
  <c r="AB273" i="6"/>
  <c r="AB286" i="6"/>
  <c r="AB288" i="6"/>
  <c r="AB323" i="6"/>
  <c r="AB325" i="6"/>
  <c r="AB326" i="6"/>
  <c r="AB327" i="6"/>
  <c r="AB328" i="6"/>
  <c r="AB332" i="6"/>
  <c r="AB345" i="6"/>
  <c r="AB387" i="6"/>
  <c r="AB389" i="6"/>
  <c r="AB390" i="6"/>
  <c r="AB391" i="6"/>
  <c r="AB392" i="6"/>
  <c r="AB396" i="6"/>
  <c r="AB409" i="6"/>
  <c r="AB451" i="6"/>
  <c r="AB453" i="6"/>
  <c r="AB454" i="6"/>
  <c r="AB455" i="6"/>
  <c r="AB456" i="6"/>
  <c r="AB460" i="6"/>
  <c r="AB473" i="6"/>
  <c r="AB515" i="6"/>
  <c r="AB517" i="6"/>
  <c r="AB518" i="6"/>
  <c r="AB519" i="6"/>
  <c r="AB520" i="6"/>
  <c r="AB524" i="6"/>
  <c r="AB537" i="6"/>
  <c r="AB579" i="6"/>
  <c r="AB581" i="6"/>
  <c r="AB582" i="6"/>
  <c r="AB583" i="6"/>
  <c r="AB584" i="6"/>
  <c r="AB588" i="6"/>
  <c r="AB601" i="6"/>
  <c r="AB845" i="6"/>
  <c r="AB849" i="6"/>
  <c r="AB853" i="6"/>
  <c r="AB857" i="6"/>
  <c r="AB861" i="6"/>
  <c r="AB865" i="6"/>
  <c r="AB901" i="6"/>
  <c r="AB905" i="6"/>
  <c r="AB909" i="6"/>
  <c r="AB913" i="6"/>
  <c r="AB917" i="6"/>
  <c r="AB921" i="6"/>
  <c r="AB925" i="6"/>
  <c r="AB929" i="6"/>
  <c r="AB965" i="6"/>
  <c r="AB969" i="6"/>
  <c r="AB973" i="6"/>
  <c r="AB977" i="6"/>
  <c r="AB981" i="6"/>
  <c r="AB985" i="6"/>
  <c r="AB989" i="6"/>
  <c r="AB993" i="6"/>
  <c r="AB1029" i="6"/>
  <c r="AB1033" i="6"/>
  <c r="AB1037" i="6"/>
  <c r="AB1041" i="6"/>
  <c r="AB1045" i="6"/>
  <c r="AB1049" i="6"/>
  <c r="AB1053" i="6"/>
  <c r="AB1057" i="6"/>
  <c r="AB1093" i="6"/>
  <c r="AB1097" i="6"/>
  <c r="AB1101" i="6"/>
  <c r="AB1105" i="6"/>
  <c r="AB1109" i="6"/>
  <c r="AB1113" i="6"/>
  <c r="AB1117" i="6"/>
  <c r="AB1121" i="6"/>
  <c r="AB1125" i="6"/>
  <c r="AB1129" i="6"/>
  <c r="AB1133" i="6"/>
  <c r="AB1137" i="6"/>
  <c r="AB1141" i="6"/>
  <c r="AB1145" i="6"/>
  <c r="AB1149" i="6"/>
  <c r="AB1153" i="6"/>
  <c r="AB1189" i="6"/>
  <c r="AB1193" i="6"/>
  <c r="AB1197" i="6"/>
  <c r="AB1201" i="6"/>
  <c r="AB1205" i="6"/>
  <c r="AB1209" i="6"/>
  <c r="AB1213" i="6"/>
  <c r="AB1217" i="6"/>
  <c r="AB1253" i="6"/>
  <c r="AB1477" i="6"/>
  <c r="AB1481" i="6"/>
  <c r="AB1485" i="6"/>
  <c r="AB1489" i="6"/>
  <c r="AB1493" i="6"/>
  <c r="AB1497" i="6"/>
  <c r="AB1501" i="6"/>
  <c r="AB1505" i="6"/>
  <c r="AB1538" i="6"/>
  <c r="AB1543" i="6"/>
  <c r="AB1545" i="6"/>
  <c r="AB1554" i="6"/>
  <c r="AB1559" i="6"/>
  <c r="AB1561" i="6"/>
  <c r="B162" i="13"/>
  <c r="E332" i="13" s="1"/>
  <c r="C318" i="13"/>
  <c r="B364" i="13"/>
  <c r="D394" i="13"/>
  <c r="C421" i="13"/>
  <c r="B421" i="13"/>
  <c r="B265" i="13"/>
  <c r="E265" i="13" s="1"/>
  <c r="C425" i="13"/>
  <c r="C457" i="13"/>
  <c r="B457" i="13"/>
  <c r="E457" i="13" s="1"/>
  <c r="AB1052" i="6"/>
  <c r="AB1056" i="6"/>
  <c r="AB1092" i="6"/>
  <c r="AB1096" i="6"/>
  <c r="AB1100" i="6"/>
  <c r="AB1104" i="6"/>
  <c r="AB1108" i="6"/>
  <c r="AB1112" i="6"/>
  <c r="AB1116" i="6"/>
  <c r="AB1120" i="6"/>
  <c r="AB1124" i="6"/>
  <c r="AB1128" i="6"/>
  <c r="AB1132" i="6"/>
  <c r="AB1136" i="6"/>
  <c r="AB1140" i="6"/>
  <c r="AB1144" i="6"/>
  <c r="AB1148" i="6"/>
  <c r="AB1152" i="6"/>
  <c r="AB1188" i="6"/>
  <c r="AB1192" i="6"/>
  <c r="AB1196" i="6"/>
  <c r="AB1200" i="6"/>
  <c r="AB1204" i="6"/>
  <c r="AB1208" i="6"/>
  <c r="AB1212" i="6"/>
  <c r="AB1216" i="6"/>
  <c r="AB1252" i="6"/>
  <c r="AB1256" i="6"/>
  <c r="AB1258" i="6"/>
  <c r="AB1260" i="6"/>
  <c r="AB1262" i="6"/>
  <c r="AB1264" i="6"/>
  <c r="AB1266" i="6"/>
  <c r="AB1268" i="6"/>
  <c r="AB1270" i="6"/>
  <c r="AB1272" i="6"/>
  <c r="AB1274" i="6"/>
  <c r="AB1276" i="6"/>
  <c r="AB1278" i="6"/>
  <c r="AB1280" i="6"/>
  <c r="AB1314" i="6"/>
  <c r="AB1316" i="6"/>
  <c r="AB1318" i="6"/>
  <c r="AB1320" i="6"/>
  <c r="AB1322" i="6"/>
  <c r="AB1324" i="6"/>
  <c r="AB1326" i="6"/>
  <c r="AB1328" i="6"/>
  <c r="AB1330" i="6"/>
  <c r="AB1332" i="6"/>
  <c r="AB1334" i="6"/>
  <c r="AB1336" i="6"/>
  <c r="AB1338" i="6"/>
  <c r="AB1340" i="6"/>
  <c r="AB1342" i="6"/>
  <c r="AB1344" i="6"/>
  <c r="AB1378" i="6"/>
  <c r="AB1380" i="6"/>
  <c r="AB1382" i="6"/>
  <c r="AB1384" i="6"/>
  <c r="AB1386" i="6"/>
  <c r="AB1388" i="6"/>
  <c r="AB1390" i="6"/>
  <c r="AB1392" i="6"/>
  <c r="AB1394" i="6"/>
  <c r="AB1396" i="6"/>
  <c r="AB1398" i="6"/>
  <c r="AB1400" i="6"/>
  <c r="AB1402" i="6"/>
  <c r="AB1404" i="6"/>
  <c r="AB1406" i="6"/>
  <c r="AB1408" i="6"/>
  <c r="AB1410" i="6"/>
  <c r="AB1412" i="6"/>
  <c r="AB1414" i="6"/>
  <c r="AB1416" i="6"/>
  <c r="AB1418" i="6"/>
  <c r="AB1420" i="6"/>
  <c r="AB1422" i="6"/>
  <c r="AB1424" i="6"/>
  <c r="AB1426" i="6"/>
  <c r="AB1428" i="6"/>
  <c r="AB1430" i="6"/>
  <c r="AB1432" i="6"/>
  <c r="AB1434" i="6"/>
  <c r="AB1436" i="6"/>
  <c r="AB1438" i="6"/>
  <c r="AB1440" i="6"/>
  <c r="AB1476" i="6"/>
  <c r="AB1480" i="6"/>
  <c r="AB1484" i="6"/>
  <c r="AB1488" i="6"/>
  <c r="AB1492" i="6"/>
  <c r="AB1496" i="6"/>
  <c r="AB1500" i="6"/>
  <c r="AB1504" i="6"/>
  <c r="AB1542" i="6"/>
  <c r="AB1547" i="6"/>
  <c r="AB1549" i="6"/>
  <c r="AB1558" i="6"/>
  <c r="AB1563" i="6"/>
  <c r="AB1565" i="6"/>
  <c r="C365" i="13"/>
  <c r="B365" i="13"/>
  <c r="D370" i="13"/>
  <c r="B214" i="13"/>
  <c r="E214" i="13" s="1"/>
  <c r="B262" i="13"/>
  <c r="B418" i="13"/>
  <c r="C445" i="13"/>
  <c r="B289" i="13"/>
  <c r="C456" i="13"/>
  <c r="B300" i="13"/>
  <c r="E300" i="13" s="1"/>
  <c r="AB1027" i="6"/>
  <c r="AB1031" i="6"/>
  <c r="AB1035" i="6"/>
  <c r="AB1039" i="6"/>
  <c r="AB1043" i="6"/>
  <c r="AB1047" i="6"/>
  <c r="AB1051" i="6"/>
  <c r="AB1055" i="6"/>
  <c r="AB1091" i="6"/>
  <c r="AB1095" i="6"/>
  <c r="AB1099" i="6"/>
  <c r="AB1103" i="6"/>
  <c r="AB1107" i="6"/>
  <c r="AB1111" i="6"/>
  <c r="AB1115" i="6"/>
  <c r="AB1119" i="6"/>
  <c r="AB1123" i="6"/>
  <c r="AB1127" i="6"/>
  <c r="AB1131" i="6"/>
  <c r="AB1135" i="6"/>
  <c r="AB1139" i="6"/>
  <c r="AB1143" i="6"/>
  <c r="AB1147" i="6"/>
  <c r="AB1151" i="6"/>
  <c r="AB1187" i="6"/>
  <c r="AB1191" i="6"/>
  <c r="AB1195" i="6"/>
  <c r="AB1199" i="6"/>
  <c r="AB1203" i="6"/>
  <c r="AB1207" i="6"/>
  <c r="AB1211" i="6"/>
  <c r="AB1215" i="6"/>
  <c r="AB1251" i="6"/>
  <c r="AB1255" i="6"/>
  <c r="AB1475" i="6"/>
  <c r="AB1479" i="6"/>
  <c r="AB1483" i="6"/>
  <c r="AB1487" i="6"/>
  <c r="AB1491" i="6"/>
  <c r="AB1495" i="6"/>
  <c r="AB1499" i="6"/>
  <c r="AB1503" i="6"/>
  <c r="AB1546" i="6"/>
  <c r="AB1551" i="6"/>
  <c r="AB1553" i="6"/>
  <c r="AB1562" i="6"/>
  <c r="AB1567" i="6"/>
  <c r="AB1569" i="6"/>
  <c r="U1830" i="6"/>
  <c r="U1851" i="6"/>
  <c r="U1622" i="6"/>
  <c r="U1606" i="6"/>
  <c r="U1647" i="6"/>
  <c r="U1651" i="6"/>
  <c r="U1668" i="6"/>
  <c r="U1801" i="6"/>
  <c r="U1898" i="6"/>
  <c r="U2050" i="6"/>
  <c r="U2052" i="6"/>
  <c r="U2076" i="6"/>
  <c r="U1604" i="6"/>
  <c r="U1686" i="6"/>
  <c r="U1764" i="6"/>
  <c r="U1799" i="6"/>
  <c r="U1817" i="6"/>
  <c r="U1864" i="6"/>
  <c r="U1964" i="6"/>
  <c r="U2114" i="6"/>
  <c r="U2116" i="6"/>
  <c r="U1603" i="6"/>
  <c r="U1670" i="6"/>
  <c r="U1711" i="6"/>
  <c r="U1715" i="6"/>
  <c r="U1747" i="6"/>
  <c r="U2012" i="6"/>
  <c r="U1667" i="6"/>
  <c r="U1763" i="6"/>
  <c r="U1786" i="6"/>
  <c r="U1789" i="6"/>
  <c r="U1836" i="6"/>
  <c r="U1863" i="6"/>
  <c r="U1896" i="6"/>
  <c r="U1900" i="6"/>
  <c r="U1901" i="6"/>
  <c r="U1986" i="6"/>
  <c r="U1613" i="6"/>
  <c r="AH18" i="15" s="1"/>
  <c r="U1623" i="6"/>
  <c r="U1624" i="6"/>
  <c r="U1650" i="6"/>
  <c r="U1665" i="6"/>
  <c r="U1677" i="6"/>
  <c r="U1687" i="6"/>
  <c r="U1688" i="6"/>
  <c r="U1714" i="6"/>
  <c r="U1752" i="6"/>
  <c r="U1774" i="6"/>
  <c r="U1834" i="6"/>
  <c r="U1837" i="6"/>
  <c r="U1850" i="6"/>
  <c r="U1853" i="6"/>
  <c r="U1879" i="6"/>
  <c r="U1880" i="6"/>
  <c r="U1884" i="6"/>
  <c r="U1911" i="6"/>
  <c r="U1914" i="6"/>
  <c r="U1927" i="6"/>
  <c r="U1970" i="6"/>
  <c r="U1997" i="6"/>
  <c r="U1614" i="6"/>
  <c r="U1678" i="6"/>
  <c r="U1773" i="6"/>
  <c r="U1814" i="6"/>
  <c r="U1820" i="6"/>
  <c r="U1878" i="6"/>
  <c r="U1917" i="6"/>
  <c r="U1928" i="6"/>
  <c r="U1953" i="6"/>
  <c r="U1955" i="6"/>
  <c r="U2061" i="6"/>
  <c r="U1630" i="6"/>
  <c r="U1646" i="6"/>
  <c r="U1694" i="6"/>
  <c r="U1710" i="6"/>
  <c r="U1742" i="6"/>
  <c r="U1758" i="6"/>
  <c r="U1818" i="6"/>
  <c r="U1882" i="6"/>
  <c r="U1954" i="6"/>
  <c r="U2006" i="6"/>
  <c r="U2070" i="6"/>
  <c r="U1638" i="6"/>
  <c r="U1662" i="6"/>
  <c r="U1666" i="6"/>
  <c r="U1702" i="6"/>
  <c r="U1726" i="6"/>
  <c r="U1730" i="6"/>
  <c r="U1746" i="6"/>
  <c r="U1762" i="6"/>
  <c r="U1798" i="6"/>
  <c r="U1802" i="6"/>
  <c r="U1862" i="6"/>
  <c r="U1866" i="6"/>
  <c r="U1926" i="6"/>
  <c r="U1930" i="6"/>
  <c r="U1950" i="6"/>
  <c r="U1966" i="6"/>
  <c r="U1990" i="6"/>
  <c r="U1998" i="6"/>
  <c r="U2054" i="6"/>
  <c r="C107" i="16" l="1"/>
  <c r="C73" i="16"/>
  <c r="D109" i="16"/>
  <c r="D135" i="16"/>
  <c r="D133" i="16"/>
  <c r="D136" i="16"/>
  <c r="D134" i="16"/>
  <c r="B135" i="16"/>
  <c r="B133" i="16"/>
  <c r="B136" i="16"/>
  <c r="B134" i="16"/>
  <c r="B11" i="16"/>
  <c r="AR11" i="16" s="1"/>
  <c r="B51" i="16"/>
  <c r="AP51" i="16" s="1"/>
  <c r="G135" i="16"/>
  <c r="G133" i="16"/>
  <c r="G136" i="16"/>
  <c r="G134" i="16"/>
  <c r="J135" i="16"/>
  <c r="J133" i="16"/>
  <c r="J136" i="16"/>
  <c r="J134" i="16"/>
  <c r="E135" i="16"/>
  <c r="E133" i="16"/>
  <c r="E136" i="16"/>
  <c r="E134" i="16"/>
  <c r="H133" i="16"/>
  <c r="H136" i="16"/>
  <c r="H134" i="16"/>
  <c r="H135" i="16"/>
  <c r="K135" i="16"/>
  <c r="K133" i="16"/>
  <c r="K136" i="16"/>
  <c r="K134" i="16"/>
  <c r="F135" i="16"/>
  <c r="F133" i="16"/>
  <c r="F136" i="16"/>
  <c r="F134" i="16"/>
  <c r="C32" i="16"/>
  <c r="C135" i="16"/>
  <c r="C133" i="16"/>
  <c r="C136" i="16"/>
  <c r="C134" i="16"/>
  <c r="B129" i="16"/>
  <c r="B132" i="16"/>
  <c r="B130" i="16"/>
  <c r="B131" i="16"/>
  <c r="B26" i="16"/>
  <c r="G131" i="16"/>
  <c r="G129" i="16"/>
  <c r="G132" i="16"/>
  <c r="G130" i="16"/>
  <c r="J129" i="16"/>
  <c r="J132" i="16"/>
  <c r="J130" i="16"/>
  <c r="J131" i="16"/>
  <c r="D131" i="16"/>
  <c r="D129" i="16"/>
  <c r="D132" i="16"/>
  <c r="D130" i="16"/>
  <c r="D18" i="16"/>
  <c r="D42" i="16"/>
  <c r="E130" i="16"/>
  <c r="E132" i="16"/>
  <c r="E131" i="16"/>
  <c r="E129" i="16"/>
  <c r="H131" i="16"/>
  <c r="H129" i="16"/>
  <c r="H132" i="16"/>
  <c r="H130" i="16"/>
  <c r="K131" i="16"/>
  <c r="K129" i="16"/>
  <c r="K132" i="16"/>
  <c r="K130" i="16"/>
  <c r="F129" i="16"/>
  <c r="F132" i="16"/>
  <c r="F130" i="16"/>
  <c r="F131" i="16"/>
  <c r="C131" i="16"/>
  <c r="C129" i="16"/>
  <c r="C132" i="16"/>
  <c r="C130" i="16"/>
  <c r="D91" i="16"/>
  <c r="B92" i="16"/>
  <c r="AM92" i="16" s="1"/>
  <c r="B37" i="16"/>
  <c r="AQ37" i="16" s="1"/>
  <c r="B107" i="16"/>
  <c r="AP107" i="16" s="1"/>
  <c r="Z120" i="16"/>
  <c r="H121" i="16"/>
  <c r="K1" i="16"/>
  <c r="H1" i="24" s="1"/>
  <c r="F121" i="16"/>
  <c r="B36" i="16"/>
  <c r="AR36" i="16" s="1"/>
  <c r="D113" i="16"/>
  <c r="H120" i="16"/>
  <c r="C45" i="16"/>
  <c r="Z1" i="16"/>
  <c r="C13" i="16"/>
  <c r="C101" i="16"/>
  <c r="K115" i="16"/>
  <c r="C51" i="16"/>
  <c r="B115" i="16"/>
  <c r="B56" i="16"/>
  <c r="AT56" i="16" s="1"/>
  <c r="C7" i="16"/>
  <c r="D32" i="16"/>
  <c r="D128" i="16"/>
  <c r="D71" i="16"/>
  <c r="D5" i="16"/>
  <c r="D25" i="16"/>
  <c r="D93" i="16"/>
  <c r="D65" i="16"/>
  <c r="D10" i="16"/>
  <c r="D74" i="16"/>
  <c r="D83" i="16"/>
  <c r="D45" i="16"/>
  <c r="D63" i="16"/>
  <c r="D30" i="16"/>
  <c r="D60" i="16"/>
  <c r="D21" i="16"/>
  <c r="D115" i="16"/>
  <c r="D51" i="16"/>
  <c r="D58" i="16"/>
  <c r="D59" i="16"/>
  <c r="D112" i="16"/>
  <c r="D38" i="16"/>
  <c r="D108" i="16"/>
  <c r="D82" i="16"/>
  <c r="D99" i="16"/>
  <c r="D16" i="16"/>
  <c r="D35" i="16"/>
  <c r="D62" i="16"/>
  <c r="D75" i="16"/>
  <c r="D84" i="16"/>
  <c r="D54" i="16"/>
  <c r="D80" i="16"/>
  <c r="D47" i="16"/>
  <c r="D95" i="16"/>
  <c r="D53" i="16"/>
  <c r="D101" i="16"/>
  <c r="D61" i="16"/>
  <c r="D87" i="16"/>
  <c r="D72" i="16"/>
  <c r="D14" i="16"/>
  <c r="D3" i="16"/>
  <c r="D37" i="16"/>
  <c r="D66" i="16"/>
  <c r="D111" i="16"/>
  <c r="D81" i="16"/>
  <c r="D97" i="16"/>
  <c r="D96" i="16"/>
  <c r="D103" i="16"/>
  <c r="D27" i="16"/>
  <c r="D68" i="16"/>
  <c r="D40" i="16"/>
  <c r="D41" i="16"/>
  <c r="D50" i="16"/>
  <c r="D36" i="16"/>
  <c r="D98" i="16"/>
  <c r="D7" i="16"/>
  <c r="D85" i="16"/>
  <c r="D22" i="16"/>
  <c r="D29" i="16"/>
  <c r="D11" i="16"/>
  <c r="D23" i="16"/>
  <c r="D1" i="16"/>
  <c r="D43" i="16"/>
  <c r="D57" i="16"/>
  <c r="D105" i="16"/>
  <c r="D4" i="16"/>
  <c r="D70" i="16"/>
  <c r="D2" i="16"/>
  <c r="D69" i="16"/>
  <c r="D52" i="16"/>
  <c r="D77" i="16"/>
  <c r="D56" i="16"/>
  <c r="D48" i="16"/>
  <c r="D79" i="16"/>
  <c r="D33" i="16"/>
  <c r="B82" i="16"/>
  <c r="AS82" i="16" s="1"/>
  <c r="B104" i="16"/>
  <c r="AQ104" i="16" s="1"/>
  <c r="B60" i="16"/>
  <c r="AL60" i="16" s="1"/>
  <c r="B19" i="16"/>
  <c r="AK19" i="16" s="1"/>
  <c r="D78" i="16"/>
  <c r="D76" i="16"/>
  <c r="D31" i="16"/>
  <c r="B106" i="16"/>
  <c r="AO106" i="16" s="1"/>
  <c r="B78" i="16"/>
  <c r="AP78" i="16" s="1"/>
  <c r="B64" i="16"/>
  <c r="AR64" i="16" s="1"/>
  <c r="B25" i="16"/>
  <c r="AK25" i="16" s="1"/>
  <c r="B12" i="16"/>
  <c r="B23" i="26" s="1"/>
  <c r="E23" i="26" s="1"/>
  <c r="B22" i="16"/>
  <c r="AT22" i="16" s="1"/>
  <c r="B111" i="16"/>
  <c r="B98" i="16"/>
  <c r="AM98" i="16" s="1"/>
  <c r="D102" i="16"/>
  <c r="D24" i="16"/>
  <c r="D34" i="16"/>
  <c r="D107" i="16"/>
  <c r="D12" i="16"/>
  <c r="D39" i="16"/>
  <c r="D19" i="16"/>
  <c r="D88" i="16"/>
  <c r="D13" i="16"/>
  <c r="D67" i="16"/>
  <c r="B128" i="16"/>
  <c r="B58" i="16"/>
  <c r="AM58" i="16" s="1"/>
  <c r="B79" i="16"/>
  <c r="AR79" i="16" s="1"/>
  <c r="B23" i="16"/>
  <c r="AS23" i="16" s="1"/>
  <c r="B3" i="16"/>
  <c r="N3" i="16" s="1"/>
  <c r="B15" i="16"/>
  <c r="AN15" i="16" s="1"/>
  <c r="B85" i="16"/>
  <c r="AS85" i="16" s="1"/>
  <c r="B10" i="16"/>
  <c r="B10" i="26" s="1"/>
  <c r="E10" i="26" s="1"/>
  <c r="B102" i="16"/>
  <c r="B16" i="16"/>
  <c r="AP16" i="16" s="1"/>
  <c r="B66" i="16"/>
  <c r="N66" i="16" s="1"/>
  <c r="B62" i="16"/>
  <c r="AP62" i="16" s="1"/>
  <c r="B55" i="16"/>
  <c r="AN55" i="16" s="1"/>
  <c r="B70" i="16"/>
  <c r="AN70" i="16" s="1"/>
  <c r="B5" i="16"/>
  <c r="AN5" i="16" s="1"/>
  <c r="B34" i="16"/>
  <c r="N34" i="16" s="1"/>
  <c r="B39" i="16"/>
  <c r="AS39" i="16" s="1"/>
  <c r="B47" i="16"/>
  <c r="AN47" i="16" s="1"/>
  <c r="B112" i="16"/>
  <c r="B33" i="16"/>
  <c r="AP33" i="16" s="1"/>
  <c r="B29" i="16"/>
  <c r="B20" i="16"/>
  <c r="B89" i="16"/>
  <c r="AM89" i="16" s="1"/>
  <c r="B105" i="16"/>
  <c r="AL105" i="16" s="1"/>
  <c r="B2" i="16"/>
  <c r="B37" i="26" s="1"/>
  <c r="E37" i="26" s="1"/>
  <c r="B45" i="16"/>
  <c r="AO45" i="16" s="1"/>
  <c r="B109" i="16"/>
  <c r="AT109" i="16" s="1"/>
  <c r="B1" i="16"/>
  <c r="B43" i="23" s="1"/>
  <c r="B57" i="16"/>
  <c r="AK57" i="16" s="1"/>
  <c r="B35" i="16"/>
  <c r="AO35" i="16" s="1"/>
  <c r="B95" i="16"/>
  <c r="AO95" i="16" s="1"/>
  <c r="B32" i="16"/>
  <c r="AL32" i="16" s="1"/>
  <c r="B13" i="16"/>
  <c r="B24" i="26" s="1"/>
  <c r="E24" i="26" s="1"/>
  <c r="B44" i="16"/>
  <c r="AQ44" i="16" s="1"/>
  <c r="B77" i="16"/>
  <c r="AR77" i="16" s="1"/>
  <c r="B17" i="16"/>
  <c r="AK17" i="16" s="1"/>
  <c r="B6" i="16"/>
  <c r="B9" i="16"/>
  <c r="N9" i="16" s="1"/>
  <c r="B24" i="16"/>
  <c r="AK24" i="16" s="1"/>
  <c r="B91" i="16"/>
  <c r="N91" i="16" s="1"/>
  <c r="B65" i="16"/>
  <c r="AP65" i="16" s="1"/>
  <c r="B8" i="16"/>
  <c r="AM8" i="16" s="1"/>
  <c r="B71" i="16"/>
  <c r="AM71" i="16" s="1"/>
  <c r="B87" i="16"/>
  <c r="AO87" i="16" s="1"/>
  <c r="B74" i="16"/>
  <c r="AR74" i="16" s="1"/>
  <c r="B97" i="16"/>
  <c r="AR97" i="16" s="1"/>
  <c r="B84" i="16"/>
  <c r="AK84" i="16" s="1"/>
  <c r="B76" i="16"/>
  <c r="AL76" i="16" s="1"/>
  <c r="B101" i="16"/>
  <c r="AP101" i="16" s="1"/>
  <c r="B108" i="16"/>
  <c r="AK108" i="16" s="1"/>
  <c r="B40" i="16"/>
  <c r="AR40" i="16" s="1"/>
  <c r="B4" i="16"/>
  <c r="B4" i="26" s="1"/>
  <c r="E4" i="26" s="1"/>
  <c r="B81" i="16"/>
  <c r="AL81" i="16" s="1"/>
  <c r="B83" i="16"/>
  <c r="AS83" i="16" s="1"/>
  <c r="B42" i="16"/>
  <c r="AK42" i="16" s="1"/>
  <c r="B86" i="16"/>
  <c r="AO86" i="16" s="1"/>
  <c r="B113" i="16"/>
  <c r="B103" i="16"/>
  <c r="N103" i="16" s="1"/>
  <c r="B75" i="16"/>
  <c r="AR75" i="16" s="1"/>
  <c r="B90" i="16"/>
  <c r="AK90" i="16" s="1"/>
  <c r="B14" i="16"/>
  <c r="AQ14" i="16" s="1"/>
  <c r="B27" i="16"/>
  <c r="AL27" i="16" s="1"/>
  <c r="B28" i="16"/>
  <c r="AO28" i="16" s="1"/>
  <c r="B7" i="16"/>
  <c r="AL7" i="16" s="1"/>
  <c r="B68" i="16"/>
  <c r="AR68" i="16" s="1"/>
  <c r="B69" i="16"/>
  <c r="AP69" i="16" s="1"/>
  <c r="B21" i="16"/>
  <c r="AT21" i="16" s="1"/>
  <c r="B72" i="16"/>
  <c r="AM72" i="16" s="1"/>
  <c r="B53" i="16"/>
  <c r="AM53" i="16" s="1"/>
  <c r="B96" i="16"/>
  <c r="AL96" i="16" s="1"/>
  <c r="B50" i="16"/>
  <c r="AR50" i="16" s="1"/>
  <c r="B63" i="16"/>
  <c r="AQ63" i="16" s="1"/>
  <c r="B49" i="16"/>
  <c r="AQ49" i="16" s="1"/>
  <c r="B67" i="16"/>
  <c r="AM67" i="16" s="1"/>
  <c r="B73" i="16"/>
  <c r="AN73" i="16" s="1"/>
  <c r="B80" i="16"/>
  <c r="N80" i="16" s="1"/>
  <c r="B100" i="16"/>
  <c r="AS100" i="16" s="1"/>
  <c r="B30" i="16"/>
  <c r="AN30" i="16" s="1"/>
  <c r="B31" i="16"/>
  <c r="AP31" i="16" s="1"/>
  <c r="B48" i="16"/>
  <c r="AT48" i="16" s="1"/>
  <c r="D55" i="16"/>
  <c r="D6" i="16"/>
  <c r="D20" i="16"/>
  <c r="D9" i="16"/>
  <c r="B46" i="16"/>
  <c r="AO46" i="16" s="1"/>
  <c r="B18" i="16"/>
  <c r="AL18" i="16" s="1"/>
  <c r="B59" i="16"/>
  <c r="N59" i="16" s="1"/>
  <c r="B52" i="16"/>
  <c r="AP52" i="16" s="1"/>
  <c r="B54" i="16"/>
  <c r="N54" i="16" s="1"/>
  <c r="B93" i="16"/>
  <c r="AM93" i="16" s="1"/>
  <c r="B38" i="16"/>
  <c r="AP38" i="16" s="1"/>
  <c r="B41" i="16"/>
  <c r="AT41" i="16" s="1"/>
  <c r="D100" i="16"/>
  <c r="D8" i="16"/>
  <c r="D46" i="16"/>
  <c r="D49" i="16"/>
  <c r="G1" i="16"/>
  <c r="G128" i="16"/>
  <c r="G54" i="16"/>
  <c r="G52" i="16"/>
  <c r="G50" i="16"/>
  <c r="G48" i="16"/>
  <c r="G46" i="16"/>
  <c r="G44" i="16"/>
  <c r="G42" i="16"/>
  <c r="G40" i="16"/>
  <c r="G38" i="16"/>
  <c r="G36" i="16"/>
  <c r="G34" i="16"/>
  <c r="G32" i="16"/>
  <c r="G30" i="16"/>
  <c r="G28" i="16"/>
  <c r="G26" i="16"/>
  <c r="G24" i="16"/>
  <c r="G22" i="16"/>
  <c r="G20" i="16"/>
  <c r="G18" i="16"/>
  <c r="G16" i="16"/>
  <c r="G14" i="16"/>
  <c r="G12" i="16"/>
  <c r="G10" i="16"/>
  <c r="G8" i="16"/>
  <c r="G6" i="16"/>
  <c r="G4" i="16"/>
  <c r="G2" i="16"/>
  <c r="G108" i="16"/>
  <c r="G106" i="16"/>
  <c r="G104" i="16"/>
  <c r="G102" i="16"/>
  <c r="G100" i="16"/>
  <c r="G98" i="16"/>
  <c r="G96" i="16"/>
  <c r="G94" i="16"/>
  <c r="G92" i="16"/>
  <c r="G90" i="16"/>
  <c r="G88" i="16"/>
  <c r="G86" i="16"/>
  <c r="G84" i="16"/>
  <c r="G82" i="16"/>
  <c r="G80" i="16"/>
  <c r="G78" i="16"/>
  <c r="G76" i="16"/>
  <c r="G74" i="16"/>
  <c r="G72" i="16"/>
  <c r="G70" i="16"/>
  <c r="G68" i="16"/>
  <c r="G66" i="16"/>
  <c r="G64" i="16"/>
  <c r="G62" i="16"/>
  <c r="G60" i="16"/>
  <c r="G58" i="16"/>
  <c r="G56" i="16"/>
  <c r="G49" i="16"/>
  <c r="G41" i="16"/>
  <c r="G33" i="16"/>
  <c r="G25" i="16"/>
  <c r="G17" i="16"/>
  <c r="G9" i="16"/>
  <c r="G109" i="16"/>
  <c r="G101" i="16"/>
  <c r="G93" i="16"/>
  <c r="G85" i="16"/>
  <c r="G77" i="16"/>
  <c r="G69" i="16"/>
  <c r="G61" i="16"/>
  <c r="G51" i="16"/>
  <c r="G43" i="16"/>
  <c r="G35" i="16"/>
  <c r="G27" i="16"/>
  <c r="G19" i="16"/>
  <c r="G11" i="16"/>
  <c r="G3" i="16"/>
  <c r="G103" i="16"/>
  <c r="G95" i="16"/>
  <c r="G87" i="16"/>
  <c r="G79" i="16"/>
  <c r="G71" i="16"/>
  <c r="G63" i="16"/>
  <c r="G53" i="16"/>
  <c r="G45" i="16"/>
  <c r="G37" i="16"/>
  <c r="G29" i="16"/>
  <c r="G21" i="16"/>
  <c r="G13" i="16"/>
  <c r="G5" i="16"/>
  <c r="G105" i="16"/>
  <c r="G97" i="16"/>
  <c r="G89" i="16"/>
  <c r="G39" i="16"/>
  <c r="G7" i="16"/>
  <c r="G75" i="16"/>
  <c r="G59" i="16"/>
  <c r="G47" i="16"/>
  <c r="G15" i="16"/>
  <c r="G91" i="16"/>
  <c r="G73" i="16"/>
  <c r="G57" i="16"/>
  <c r="G55" i="16"/>
  <c r="G23" i="16"/>
  <c r="G99" i="16"/>
  <c r="G83" i="16"/>
  <c r="G67" i="16"/>
  <c r="G31" i="16"/>
  <c r="G107" i="16"/>
  <c r="G81" i="16"/>
  <c r="G65" i="16"/>
  <c r="G111" i="16"/>
  <c r="G113" i="16"/>
  <c r="G112" i="16"/>
  <c r="E128" i="16"/>
  <c r="E107" i="16"/>
  <c r="E103" i="16"/>
  <c r="E99" i="16"/>
  <c r="E95" i="16"/>
  <c r="E91" i="16"/>
  <c r="E87" i="16"/>
  <c r="E83" i="16"/>
  <c r="E79" i="16"/>
  <c r="E75" i="16"/>
  <c r="E71" i="16"/>
  <c r="E67" i="16"/>
  <c r="E63" i="16"/>
  <c r="E59" i="16"/>
  <c r="E55" i="16"/>
  <c r="E51" i="16"/>
  <c r="E47" i="16"/>
  <c r="E43" i="16"/>
  <c r="E39" i="16"/>
  <c r="E35" i="16"/>
  <c r="E31" i="16"/>
  <c r="E27" i="16"/>
  <c r="E23" i="16"/>
  <c r="E19" i="16"/>
  <c r="E15" i="16"/>
  <c r="E11" i="16"/>
  <c r="E7" i="16"/>
  <c r="E3" i="16"/>
  <c r="E106" i="16"/>
  <c r="E102" i="16"/>
  <c r="E109" i="16"/>
  <c r="E101" i="16"/>
  <c r="E96" i="16"/>
  <c r="E90" i="16"/>
  <c r="E85" i="16"/>
  <c r="E80" i="16"/>
  <c r="E74" i="16"/>
  <c r="E69" i="16"/>
  <c r="E64" i="16"/>
  <c r="E58" i="16"/>
  <c r="E53" i="16"/>
  <c r="E48" i="16"/>
  <c r="E42" i="16"/>
  <c r="E37" i="16"/>
  <c r="E32" i="16"/>
  <c r="E26" i="16"/>
  <c r="E21" i="16"/>
  <c r="E16" i="16"/>
  <c r="E10" i="16"/>
  <c r="E5" i="16"/>
  <c r="E108" i="16"/>
  <c r="E100" i="16"/>
  <c r="E94" i="16"/>
  <c r="E89" i="16"/>
  <c r="E84" i="16"/>
  <c r="E78" i="16"/>
  <c r="E73" i="16"/>
  <c r="E68" i="16"/>
  <c r="E62" i="16"/>
  <c r="E57" i="16"/>
  <c r="E52" i="16"/>
  <c r="E46" i="16"/>
  <c r="E41" i="16"/>
  <c r="E36" i="16"/>
  <c r="E30" i="16"/>
  <c r="E25" i="16"/>
  <c r="E20" i="16"/>
  <c r="E14" i="16"/>
  <c r="E9" i="16"/>
  <c r="E4" i="16"/>
  <c r="E105" i="16"/>
  <c r="E98" i="16"/>
  <c r="E93" i="16"/>
  <c r="E88" i="16"/>
  <c r="E82" i="16"/>
  <c r="E77" i="16"/>
  <c r="E72" i="16"/>
  <c r="E66" i="16"/>
  <c r="E61" i="16"/>
  <c r="E56" i="16"/>
  <c r="E50" i="16"/>
  <c r="E45" i="16"/>
  <c r="E40" i="16"/>
  <c r="E34" i="16"/>
  <c r="E29" i="16"/>
  <c r="E24" i="16"/>
  <c r="E18" i="16"/>
  <c r="E13" i="16"/>
  <c r="E8" i="16"/>
  <c r="E2" i="16"/>
  <c r="E97" i="16"/>
  <c r="E76" i="16"/>
  <c r="E54" i="16"/>
  <c r="E33" i="16"/>
  <c r="E12" i="16"/>
  <c r="E92" i="16"/>
  <c r="E70" i="16"/>
  <c r="E49" i="16"/>
  <c r="E28" i="16"/>
  <c r="E6" i="16"/>
  <c r="E86" i="16"/>
  <c r="E65" i="16"/>
  <c r="E44" i="16"/>
  <c r="E22" i="16"/>
  <c r="E104" i="16"/>
  <c r="E81" i="16"/>
  <c r="E60" i="16"/>
  <c r="E38" i="16"/>
  <c r="E17" i="16"/>
  <c r="E113" i="16"/>
  <c r="E112" i="16"/>
  <c r="E111" i="16"/>
  <c r="H115" i="16"/>
  <c r="H128" i="16"/>
  <c r="K121" i="16"/>
  <c r="K128" i="16"/>
  <c r="F115" i="16"/>
  <c r="F128" i="16"/>
  <c r="F55" i="16"/>
  <c r="F52" i="16"/>
  <c r="F47" i="16"/>
  <c r="F44" i="16"/>
  <c r="F39" i="16"/>
  <c r="F36" i="16"/>
  <c r="F31" i="16"/>
  <c r="F28" i="16"/>
  <c r="F23" i="16"/>
  <c r="F20" i="16"/>
  <c r="F15" i="16"/>
  <c r="F12" i="16"/>
  <c r="F7" i="16"/>
  <c r="F4" i="16"/>
  <c r="F107" i="16"/>
  <c r="F104" i="16"/>
  <c r="F99" i="16"/>
  <c r="F96" i="16"/>
  <c r="F91" i="16"/>
  <c r="F88" i="16"/>
  <c r="F83" i="16"/>
  <c r="F80" i="16"/>
  <c r="F75" i="16"/>
  <c r="F72" i="16"/>
  <c r="F67" i="16"/>
  <c r="F64" i="16"/>
  <c r="F59" i="16"/>
  <c r="F56" i="16"/>
  <c r="F54" i="16"/>
  <c r="F49" i="16"/>
  <c r="F46" i="16"/>
  <c r="F41" i="16"/>
  <c r="F38" i="16"/>
  <c r="F33" i="16"/>
  <c r="F30" i="16"/>
  <c r="F25" i="16"/>
  <c r="F22" i="16"/>
  <c r="F17" i="16"/>
  <c r="F14" i="16"/>
  <c r="F9" i="16"/>
  <c r="F6" i="16"/>
  <c r="F109" i="16"/>
  <c r="F106" i="16"/>
  <c r="F101" i="16"/>
  <c r="F98" i="16"/>
  <c r="F93" i="16"/>
  <c r="F90" i="16"/>
  <c r="F85" i="16"/>
  <c r="F82" i="16"/>
  <c r="F77" i="16"/>
  <c r="F74" i="16"/>
  <c r="F69" i="16"/>
  <c r="F66" i="16"/>
  <c r="F61" i="16"/>
  <c r="F58" i="16"/>
  <c r="F51" i="16"/>
  <c r="F48" i="16"/>
  <c r="F43" i="16"/>
  <c r="F40" i="16"/>
  <c r="F35" i="16"/>
  <c r="F32" i="16"/>
  <c r="F27" i="16"/>
  <c r="F24" i="16"/>
  <c r="F19" i="16"/>
  <c r="F16" i="16"/>
  <c r="F11" i="16"/>
  <c r="F8" i="16"/>
  <c r="F3" i="16"/>
  <c r="F108" i="16"/>
  <c r="F103" i="16"/>
  <c r="F100" i="16"/>
  <c r="F95" i="16"/>
  <c r="F92" i="16"/>
  <c r="F50" i="16"/>
  <c r="F29" i="16"/>
  <c r="F18" i="16"/>
  <c r="F105" i="16"/>
  <c r="F94" i="16"/>
  <c r="F86" i="16"/>
  <c r="F81" i="16"/>
  <c r="F70" i="16"/>
  <c r="F65" i="16"/>
  <c r="F37" i="16"/>
  <c r="F26" i="16"/>
  <c r="F5" i="16"/>
  <c r="F102" i="16"/>
  <c r="F84" i="16"/>
  <c r="F79" i="16"/>
  <c r="F68" i="16"/>
  <c r="F63" i="16"/>
  <c r="F45" i="16"/>
  <c r="F34" i="16"/>
  <c r="F13" i="16"/>
  <c r="F2" i="16"/>
  <c r="F89" i="16"/>
  <c r="F78" i="16"/>
  <c r="F73" i="16"/>
  <c r="F62" i="16"/>
  <c r="F57" i="16"/>
  <c r="F53" i="16"/>
  <c r="F42" i="16"/>
  <c r="F21" i="16"/>
  <c r="F10" i="16"/>
  <c r="F97" i="16"/>
  <c r="F87" i="16"/>
  <c r="F76" i="16"/>
  <c r="F71" i="16"/>
  <c r="F60" i="16"/>
  <c r="F113" i="16"/>
  <c r="F112" i="16"/>
  <c r="F111" i="16"/>
  <c r="J120" i="16"/>
  <c r="J128" i="16"/>
  <c r="C128" i="16"/>
  <c r="B86" i="19"/>
  <c r="B45" i="19"/>
  <c r="B46" i="19"/>
  <c r="AR46" i="19" s="1"/>
  <c r="B60" i="19"/>
  <c r="AS60" i="19" s="1"/>
  <c r="B52" i="19"/>
  <c r="B67" i="19"/>
  <c r="B78" i="19"/>
  <c r="AS78" i="19" s="1"/>
  <c r="D38" i="19"/>
  <c r="B61" i="19"/>
  <c r="B64" i="19"/>
  <c r="B12" i="19"/>
  <c r="AU12" i="19" s="1"/>
  <c r="B1" i="19"/>
  <c r="B69" i="19"/>
  <c r="B75" i="19"/>
  <c r="B51" i="19"/>
  <c r="AR51" i="19" s="1"/>
  <c r="B66" i="19"/>
  <c r="AV66" i="19" s="1"/>
  <c r="D27" i="19"/>
  <c r="D25" i="19"/>
  <c r="AF46" i="12"/>
  <c r="AD46" i="12"/>
  <c r="AF30" i="20"/>
  <c r="AG28" i="12"/>
  <c r="AJ46" i="12"/>
  <c r="AF11" i="12"/>
  <c r="AF37" i="12"/>
  <c r="AH49" i="12"/>
  <c r="AK31" i="12"/>
  <c r="AD19" i="12"/>
  <c r="AG44" i="12"/>
  <c r="AG55" i="12"/>
  <c r="AK37" i="12"/>
  <c r="AD28" i="12"/>
  <c r="S176" i="19"/>
  <c r="O176" i="19"/>
  <c r="T137" i="19"/>
  <c r="T136" i="19" s="1"/>
  <c r="K176" i="19"/>
  <c r="V137" i="19"/>
  <c r="AI30" i="20"/>
  <c r="AK11" i="12"/>
  <c r="AF38" i="12"/>
  <c r="AF50" i="12"/>
  <c r="AI49" i="12"/>
  <c r="R46" i="12"/>
  <c r="AG19" i="12"/>
  <c r="AK36" i="20"/>
  <c r="AD49" i="12"/>
  <c r="AL30" i="20"/>
  <c r="AK49" i="12"/>
  <c r="AE28" i="12"/>
  <c r="AI19" i="12"/>
  <c r="R19" i="12"/>
  <c r="AJ28" i="12"/>
  <c r="U176" i="19"/>
  <c r="U174" i="19" s="1"/>
  <c r="Q156" i="19"/>
  <c r="Q155" i="19" s="1"/>
  <c r="U137" i="19"/>
  <c r="V176" i="19"/>
  <c r="Q137" i="19"/>
  <c r="Q136" i="19" s="1"/>
  <c r="U156" i="19"/>
  <c r="R176" i="19"/>
  <c r="R174" i="19" s="1"/>
  <c r="U118" i="19"/>
  <c r="K118" i="19"/>
  <c r="K117" i="19" s="1"/>
  <c r="T176" i="19"/>
  <c r="AG30" i="20"/>
  <c r="AH30" i="20"/>
  <c r="S30" i="20"/>
  <c r="AE49" i="12"/>
  <c r="AK38" i="12"/>
  <c r="AJ30" i="20"/>
  <c r="R37" i="12"/>
  <c r="R49" i="12"/>
  <c r="AG23" i="12"/>
  <c r="AJ19" i="12"/>
  <c r="AI46" i="12"/>
  <c r="AF28" i="12"/>
  <c r="AI31" i="12"/>
  <c r="AK46" i="12"/>
  <c r="AH50" i="12"/>
  <c r="AF19" i="12"/>
  <c r="AG46" i="12"/>
  <c r="AF23" i="12"/>
  <c r="AI23" i="12"/>
  <c r="AK50" i="12"/>
  <c r="AG49" i="12"/>
  <c r="AH12" i="12"/>
  <c r="AF12" i="12"/>
  <c r="AH11" i="12"/>
  <c r="AE30" i="20"/>
  <c r="AG37" i="12"/>
  <c r="AF49" i="12"/>
  <c r="AE46" i="12"/>
  <c r="AK19" i="12"/>
  <c r="AE31" i="12"/>
  <c r="AD23" i="12"/>
  <c r="AD50" i="12"/>
  <c r="AE19" i="12"/>
  <c r="R28" i="12"/>
  <c r="AH28" i="12"/>
  <c r="AJ50" i="12"/>
  <c r="AI28" i="12"/>
  <c r="AJ33" i="12"/>
  <c r="AD33" i="12"/>
  <c r="AH33" i="12"/>
  <c r="AF33" i="12"/>
  <c r="AI33" i="12"/>
  <c r="AK2" i="12"/>
  <c r="AG48" i="12"/>
  <c r="AK21" i="12"/>
  <c r="J121" i="16"/>
  <c r="T156" i="19"/>
  <c r="T155" i="19" s="1"/>
  <c r="AG54" i="20"/>
  <c r="AK44" i="12"/>
  <c r="AF44" i="12"/>
  <c r="AH39" i="12"/>
  <c r="AJ10" i="12"/>
  <c r="R2" i="12"/>
  <c r="AD55" i="12"/>
  <c r="R44" i="12"/>
  <c r="AG50" i="12"/>
  <c r="AH21" i="12"/>
  <c r="F1" i="16"/>
  <c r="T175" i="19"/>
  <c r="I63" i="20"/>
  <c r="K120" i="16"/>
  <c r="K156" i="19"/>
  <c r="AJ31" i="12"/>
  <c r="AI39" i="12"/>
  <c r="R50" i="12"/>
  <c r="AK55" i="12"/>
  <c r="AE23" i="12"/>
  <c r="AK23" i="12"/>
  <c r="H1" i="16"/>
  <c r="G1" i="24" s="1"/>
  <c r="D43" i="12"/>
  <c r="D22" i="12"/>
  <c r="D12" i="12"/>
  <c r="AF39" i="12"/>
  <c r="AD44" i="12"/>
  <c r="AJ39" i="12"/>
  <c r="AF10" i="12"/>
  <c r="AE48" i="12"/>
  <c r="AJ2" i="12"/>
  <c r="AH48" i="12"/>
  <c r="AH22" i="12"/>
  <c r="AJ22" i="12"/>
  <c r="AK10" i="12"/>
  <c r="R31" i="12"/>
  <c r="AE50" i="12"/>
  <c r="AJ23" i="12"/>
  <c r="AD31" i="12"/>
  <c r="R23" i="12"/>
  <c r="J1" i="16"/>
  <c r="F1" i="24" s="1"/>
  <c r="K137" i="19"/>
  <c r="K136" i="19" s="1"/>
  <c r="I1" i="20"/>
  <c r="K175" i="19"/>
  <c r="AG31" i="12"/>
  <c r="AF31" i="12"/>
  <c r="Q176" i="19"/>
  <c r="Q174" i="19" s="1"/>
  <c r="G64" i="20"/>
  <c r="C48" i="12"/>
  <c r="D76" i="19"/>
  <c r="C8" i="12"/>
  <c r="U120" i="16"/>
  <c r="U112" i="16"/>
  <c r="U1" i="16"/>
  <c r="U121" i="16"/>
  <c r="U115" i="16"/>
  <c r="U113" i="16"/>
  <c r="J1" i="12"/>
  <c r="J63" i="12"/>
  <c r="J64" i="12"/>
  <c r="P59" i="20"/>
  <c r="P63" i="20"/>
  <c r="P64" i="20"/>
  <c r="P1" i="20"/>
  <c r="P58" i="20"/>
  <c r="O1" i="20"/>
  <c r="O59" i="20"/>
  <c r="O58" i="20"/>
  <c r="O63" i="20"/>
  <c r="M64" i="20"/>
  <c r="M63" i="20"/>
  <c r="F1" i="20"/>
  <c r="F63" i="20"/>
  <c r="F64" i="20"/>
  <c r="R121" i="16"/>
  <c r="R120" i="16"/>
  <c r="R1" i="16"/>
  <c r="C105" i="16"/>
  <c r="C85" i="16"/>
  <c r="C115" i="16"/>
  <c r="C14" i="16"/>
  <c r="C112" i="16"/>
  <c r="C71" i="16"/>
  <c r="C72" i="16"/>
  <c r="C29" i="16"/>
  <c r="C24" i="16"/>
  <c r="C37" i="16"/>
  <c r="C62" i="16"/>
  <c r="C36" i="16"/>
  <c r="C16" i="16"/>
  <c r="C78" i="16"/>
  <c r="C8" i="16"/>
  <c r="C89" i="16"/>
  <c r="C97" i="16"/>
  <c r="C28" i="16"/>
  <c r="C106" i="16"/>
  <c r="C33" i="16"/>
  <c r="C1" i="16"/>
  <c r="C19" i="16"/>
  <c r="C50" i="16"/>
  <c r="C84" i="16"/>
  <c r="C11" i="16"/>
  <c r="C43" i="16"/>
  <c r="C65" i="16"/>
  <c r="C6" i="16"/>
  <c r="C95" i="16"/>
  <c r="C70" i="16"/>
  <c r="C79" i="16"/>
  <c r="C82" i="16"/>
  <c r="C94" i="16"/>
  <c r="C4" i="16"/>
  <c r="C111" i="16"/>
  <c r="C100" i="16"/>
  <c r="C56" i="16"/>
  <c r="C54" i="16"/>
  <c r="C53" i="16"/>
  <c r="C55" i="16"/>
  <c r="C113" i="16"/>
  <c r="C74" i="16"/>
  <c r="C58" i="16"/>
  <c r="C31" i="16"/>
  <c r="C59" i="16"/>
  <c r="C48" i="16"/>
  <c r="C10" i="16"/>
  <c r="C15" i="16"/>
  <c r="C57" i="16"/>
  <c r="C88" i="16"/>
  <c r="C96" i="16"/>
  <c r="C80" i="16"/>
  <c r="C25" i="16"/>
  <c r="C63" i="16"/>
  <c r="C61" i="16"/>
  <c r="C75" i="16"/>
  <c r="C2" i="16"/>
  <c r="C17" i="16"/>
  <c r="C18" i="16"/>
  <c r="C109" i="16"/>
  <c r="C69" i="16"/>
  <c r="C3" i="16"/>
  <c r="C5" i="16"/>
  <c r="C30" i="16"/>
  <c r="C98" i="16"/>
  <c r="C26" i="16"/>
  <c r="C104" i="16"/>
  <c r="C42" i="16"/>
  <c r="C66" i="16"/>
  <c r="C108" i="16"/>
  <c r="C86" i="16"/>
  <c r="C64" i="16"/>
  <c r="C35" i="16"/>
  <c r="C27" i="16"/>
  <c r="C49" i="16"/>
  <c r="C103" i="16"/>
  <c r="C93" i="16"/>
  <c r="C87" i="16"/>
  <c r="C67" i="16"/>
  <c r="C40" i="16"/>
  <c r="C60" i="16"/>
  <c r="C77" i="16"/>
  <c r="C81" i="16"/>
  <c r="C91" i="16"/>
  <c r="C41" i="16"/>
  <c r="C92" i="16"/>
  <c r="C38" i="16"/>
  <c r="C90" i="16"/>
  <c r="B25" i="19"/>
  <c r="B27" i="19"/>
  <c r="B97" i="19"/>
  <c r="B15" i="19"/>
  <c r="B105" i="19"/>
  <c r="B20" i="19"/>
  <c r="B62" i="19"/>
  <c r="B7" i="19"/>
  <c r="B37" i="19"/>
  <c r="B24" i="19"/>
  <c r="B71" i="19"/>
  <c r="B31" i="19"/>
  <c r="B104" i="19"/>
  <c r="B43" i="19"/>
  <c r="B74" i="19"/>
  <c r="B56" i="19"/>
  <c r="B77" i="19"/>
  <c r="B70" i="19"/>
  <c r="B106" i="19"/>
  <c r="B8" i="19"/>
  <c r="B47" i="19"/>
  <c r="B40" i="19"/>
  <c r="B57" i="19"/>
  <c r="B11" i="19"/>
  <c r="B96" i="19"/>
  <c r="B14" i="19"/>
  <c r="B79" i="19"/>
  <c r="B93" i="19"/>
  <c r="B65" i="19"/>
  <c r="B23" i="19"/>
  <c r="B55" i="19"/>
  <c r="B5" i="19"/>
  <c r="B91" i="19"/>
  <c r="B95" i="19"/>
  <c r="B108" i="19"/>
  <c r="B36" i="19"/>
  <c r="B80" i="19"/>
  <c r="B53" i="19"/>
  <c r="B18" i="19"/>
  <c r="B92" i="19"/>
  <c r="B41" i="19"/>
  <c r="B9" i="19"/>
  <c r="B85" i="19"/>
  <c r="B19" i="19"/>
  <c r="B81" i="19"/>
  <c r="B54" i="19"/>
  <c r="B3" i="19"/>
  <c r="B101" i="19"/>
  <c r="B30" i="19"/>
  <c r="B73" i="19"/>
  <c r="B4" i="19"/>
  <c r="B100" i="19"/>
  <c r="B16" i="19"/>
  <c r="B21" i="19"/>
  <c r="B32" i="19"/>
  <c r="B6" i="19"/>
  <c r="B99" i="19"/>
  <c r="B72" i="19"/>
  <c r="B28" i="19"/>
  <c r="B29" i="19"/>
  <c r="B94" i="19"/>
  <c r="B38" i="19"/>
  <c r="B76" i="19"/>
  <c r="J64" i="20"/>
  <c r="J1" i="20"/>
  <c r="I1" i="12"/>
  <c r="I63" i="12"/>
  <c r="I64" i="12"/>
  <c r="B84" i="19"/>
  <c r="Y84" i="19" s="1"/>
  <c r="B82" i="19"/>
  <c r="AY82" i="19" s="1"/>
  <c r="B35" i="19"/>
  <c r="AU35" i="19" s="1"/>
  <c r="B103" i="19"/>
  <c r="Y103" i="19" s="1"/>
  <c r="B89" i="19"/>
  <c r="AX89" i="19" s="1"/>
  <c r="B2" i="19"/>
  <c r="AW2" i="19" s="1"/>
  <c r="B48" i="19"/>
  <c r="AX48" i="19" s="1"/>
  <c r="B22" i="19"/>
  <c r="AQ22" i="19" s="1"/>
  <c r="B87" i="19"/>
  <c r="AR87" i="19" s="1"/>
  <c r="B10" i="19"/>
  <c r="AT10" i="19" s="1"/>
  <c r="M1" i="20"/>
  <c r="AI25" i="12"/>
  <c r="C76" i="16"/>
  <c r="C39" i="16"/>
  <c r="C46" i="16"/>
  <c r="B50" i="19"/>
  <c r="AP50" i="19" s="1"/>
  <c r="B13" i="19"/>
  <c r="AQ13" i="19" s="1"/>
  <c r="B88" i="19"/>
  <c r="AY88" i="19" s="1"/>
  <c r="B90" i="19"/>
  <c r="AY90" i="19" s="1"/>
  <c r="B98" i="19"/>
  <c r="AU98" i="19" s="1"/>
  <c r="B63" i="19"/>
  <c r="AP63" i="19" s="1"/>
  <c r="B83" i="19"/>
  <c r="AU83" i="19" s="1"/>
  <c r="B33" i="19"/>
  <c r="AU33" i="19" s="1"/>
  <c r="B44" i="19"/>
  <c r="AQ44" i="19" s="1"/>
  <c r="B58" i="19"/>
  <c r="AV58" i="19" s="1"/>
  <c r="B42" i="19"/>
  <c r="AP42" i="19" s="1"/>
  <c r="B39" i="19"/>
  <c r="AQ39" i="19" s="1"/>
  <c r="B34" i="19"/>
  <c r="Y34" i="19" s="1"/>
  <c r="B68" i="19"/>
  <c r="AX68" i="19" s="1"/>
  <c r="O175" i="19"/>
  <c r="C52" i="16"/>
  <c r="C47" i="16"/>
  <c r="C99" i="16"/>
  <c r="C22" i="16"/>
  <c r="J63" i="20"/>
  <c r="C21" i="16"/>
  <c r="C9" i="16"/>
  <c r="C44" i="16"/>
  <c r="AG12" i="12"/>
  <c r="AJ12" i="12"/>
  <c r="C20" i="16"/>
  <c r="C34" i="16"/>
  <c r="C25" i="12"/>
  <c r="AA121" i="16"/>
  <c r="AA1" i="16"/>
  <c r="AA112" i="16"/>
  <c r="AA120" i="16"/>
  <c r="AA113" i="16"/>
  <c r="D92"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1" i="16"/>
  <c r="S1" i="16"/>
  <c r="V156" i="19"/>
  <c r="V175" i="19"/>
  <c r="G115" i="16"/>
  <c r="G120" i="16"/>
  <c r="H63" i="20"/>
  <c r="H1" i="20"/>
  <c r="K64" i="12"/>
  <c r="K63" i="12"/>
  <c r="K1" i="20"/>
  <c r="K63" i="20"/>
  <c r="AI15" i="12"/>
  <c r="AK15" i="12"/>
  <c r="AI55" i="12"/>
  <c r="R55" i="12"/>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69" i="19"/>
  <c r="D67" i="19"/>
  <c r="D100" i="19"/>
  <c r="D12" i="19"/>
  <c r="D73" i="19"/>
  <c r="D48" i="19"/>
  <c r="D7" i="19"/>
  <c r="D29" i="19"/>
  <c r="D50" i="19"/>
  <c r="D90" i="19"/>
  <c r="D39" i="19"/>
  <c r="D52" i="19"/>
  <c r="D36" i="19"/>
  <c r="D33" i="19"/>
  <c r="D8" i="19"/>
  <c r="D10" i="19"/>
  <c r="D6" i="19"/>
  <c r="D5" i="19"/>
  <c r="D66" i="19"/>
  <c r="D13" i="19"/>
  <c r="D81" i="19"/>
  <c r="D46" i="19"/>
  <c r="D1" i="19"/>
  <c r="D89" i="19"/>
  <c r="D83" i="19"/>
  <c r="D97" i="19"/>
  <c r="D51" i="19"/>
  <c r="D32" i="19"/>
  <c r="D16" i="19"/>
  <c r="D44" i="19"/>
  <c r="D107" i="19"/>
  <c r="D87" i="19"/>
  <c r="D42" i="19"/>
  <c r="D26" i="19"/>
  <c r="D98" i="19"/>
  <c r="D23" i="19"/>
  <c r="D93" i="19"/>
  <c r="D106" i="19"/>
  <c r="D31" i="19"/>
  <c r="D55" i="19"/>
  <c r="D18" i="19"/>
  <c r="D68" i="19"/>
  <c r="D104" i="19"/>
  <c r="D85" i="19"/>
  <c r="D15" i="19"/>
  <c r="D54" i="19"/>
  <c r="D91" i="19"/>
  <c r="D70" i="19"/>
  <c r="D28" i="19"/>
  <c r="D2" i="19"/>
  <c r="D58" i="19"/>
  <c r="D37" i="19"/>
  <c r="D4" i="19"/>
  <c r="D49" i="19"/>
  <c r="D109" i="19"/>
  <c r="D45" i="19"/>
  <c r="D78" i="19"/>
  <c r="D53" i="19"/>
  <c r="D41" i="19"/>
  <c r="D20" i="19"/>
  <c r="D17" i="19"/>
  <c r="D77" i="19"/>
  <c r="D35" i="19"/>
  <c r="D14" i="19"/>
  <c r="D40" i="19"/>
  <c r="D86" i="19"/>
  <c r="D11" i="19"/>
  <c r="D82" i="19"/>
  <c r="D102" i="19"/>
  <c r="D56" i="19"/>
  <c r="D95" i="19"/>
  <c r="D103" i="19"/>
  <c r="D62" i="19"/>
  <c r="D19" i="19"/>
  <c r="D80" i="19"/>
  <c r="D101" i="19"/>
  <c r="D108" i="19"/>
  <c r="D94" i="19"/>
  <c r="D22" i="19"/>
  <c r="D63" i="19"/>
  <c r="D9"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1" i="16"/>
  <c r="E120" i="16"/>
  <c r="E115" i="16"/>
  <c r="E1" i="16"/>
  <c r="T64" i="12"/>
  <c r="T58" i="12"/>
  <c r="T1" i="12"/>
  <c r="T63" i="12"/>
  <c r="T59" i="12"/>
  <c r="M58" i="12"/>
  <c r="M59" i="12"/>
  <c r="Z121" i="16"/>
  <c r="Z113" i="16"/>
  <c r="T115" i="16"/>
  <c r="T1" i="16"/>
  <c r="T120" i="16"/>
  <c r="E63" i="12"/>
  <c r="E64" i="12"/>
  <c r="E1" i="12"/>
  <c r="Q63" i="20"/>
  <c r="Q59" i="20"/>
  <c r="Q1" i="20"/>
  <c r="Q64" i="20"/>
  <c r="Q58" i="20"/>
  <c r="N58" i="20"/>
  <c r="N1" i="20"/>
  <c r="D89" i="16"/>
  <c r="D92" i="16"/>
  <c r="D104" i="16"/>
  <c r="D44" i="16"/>
  <c r="D106" i="16"/>
  <c r="D15" i="16"/>
  <c r="D86" i="16"/>
  <c r="D17" i="16"/>
  <c r="D28" i="16"/>
  <c r="D90" i="16"/>
  <c r="D73" i="16"/>
  <c r="D64" i="16"/>
  <c r="D94" i="16"/>
  <c r="D26" i="16"/>
  <c r="U63" i="20"/>
  <c r="U59" i="20"/>
  <c r="N1" i="12"/>
  <c r="N59" i="12"/>
  <c r="C25" i="20"/>
  <c r="C24" i="20"/>
  <c r="C39" i="20"/>
  <c r="C15" i="20"/>
  <c r="C48" i="20"/>
  <c r="C3" i="20"/>
  <c r="C49" i="20"/>
  <c r="C47" i="20"/>
  <c r="C34" i="20"/>
  <c r="C12" i="20"/>
  <c r="C40" i="20"/>
  <c r="C50" i="20"/>
  <c r="B61" i="16"/>
  <c r="B43" i="16"/>
  <c r="B99" i="16"/>
  <c r="B94" i="16"/>
  <c r="AI37" i="12"/>
  <c r="AD37" i="12"/>
  <c r="R48" i="12"/>
  <c r="AH2" i="12"/>
  <c r="AE12" i="12"/>
  <c r="AH25" i="12"/>
  <c r="Q2" i="12"/>
  <c r="AK43" i="12"/>
  <c r="AF48" i="12"/>
  <c r="R38" i="12"/>
  <c r="AE25" i="12"/>
  <c r="AI12" i="12"/>
  <c r="AG38" i="12"/>
  <c r="AE2" i="12"/>
  <c r="AI11" i="12"/>
  <c r="AK48" i="12"/>
  <c r="AF25" i="12"/>
  <c r="R33" i="12"/>
  <c r="AF43" i="12"/>
  <c r="AF55" i="12"/>
  <c r="AG15" i="12"/>
  <c r="AE37" i="12"/>
  <c r="AE55" i="12"/>
  <c r="AG53" i="12"/>
  <c r="AF15" i="12"/>
  <c r="AK27" i="12"/>
  <c r="AD21" i="12"/>
  <c r="AJ55" i="12"/>
  <c r="AE15" i="12"/>
  <c r="R15" i="12"/>
  <c r="AF21" i="12"/>
  <c r="AE27" i="12"/>
  <c r="AH15" i="12"/>
  <c r="AG21" i="12"/>
  <c r="AD53" i="12"/>
  <c r="AK33" i="12"/>
  <c r="AK53" i="12"/>
  <c r="AD27" i="12"/>
  <c r="R11" i="12"/>
  <c r="AD11" i="12"/>
  <c r="AJ38" i="12"/>
  <c r="AJ43" i="12"/>
  <c r="AF2" i="12"/>
  <c r="AK12" i="12"/>
  <c r="AD12" i="12"/>
  <c r="AD38" i="12"/>
  <c r="AD2" i="12"/>
  <c r="AE11" i="12"/>
  <c r="AJ48" i="12"/>
  <c r="AD43" i="12"/>
  <c r="AH37" i="12"/>
  <c r="AG33" i="12"/>
  <c r="AE33" i="12"/>
  <c r="R53" i="12"/>
  <c r="AI27" i="12"/>
  <c r="AJ21" i="12"/>
  <c r="AF53" i="12"/>
  <c r="AJ27" i="12"/>
  <c r="AI38" i="12"/>
  <c r="AJ11" i="12"/>
  <c r="AI53" i="12"/>
  <c r="R27" i="12"/>
  <c r="AD48" i="12"/>
  <c r="AI21" i="12"/>
  <c r="AI2" i="12"/>
  <c r="AE21" i="12"/>
  <c r="AI22" i="12"/>
  <c r="AF22" i="12"/>
  <c r="O156" i="19"/>
  <c r="O155" i="19" s="1"/>
  <c r="O118" i="19"/>
  <c r="D16" i="22" s="1"/>
  <c r="AK58" i="16"/>
  <c r="AL73" i="16"/>
  <c r="AI20" i="20"/>
  <c r="AG4" i="20"/>
  <c r="AK37" i="20"/>
  <c r="AK53" i="20"/>
  <c r="S4" i="20"/>
  <c r="AI40" i="20"/>
  <c r="AF24" i="20"/>
  <c r="AH16" i="20"/>
  <c r="AE39" i="20"/>
  <c r="AJ4" i="20"/>
  <c r="AI55" i="20"/>
  <c r="AE2" i="20"/>
  <c r="AL46" i="20"/>
  <c r="AI31" i="20"/>
  <c r="S24" i="20"/>
  <c r="AE20" i="20"/>
  <c r="AK20" i="20"/>
  <c r="AJ53" i="20"/>
  <c r="AE4" i="20"/>
  <c r="AG24" i="20"/>
  <c r="AI16" i="20"/>
  <c r="S44" i="20"/>
  <c r="S29" i="20"/>
  <c r="AL4" i="20"/>
  <c r="AK24" i="20"/>
  <c r="AE24" i="20"/>
  <c r="AG16" i="20"/>
  <c r="AG36" i="20"/>
  <c r="AJ54" i="20"/>
  <c r="AH24" i="20"/>
  <c r="AI53" i="20"/>
  <c r="AK29" i="20"/>
  <c r="AK4" i="20"/>
  <c r="AI4" i="20"/>
  <c r="AE29" i="20"/>
  <c r="AG39" i="20"/>
  <c r="AE7" i="20"/>
  <c r="AJ24" i="20"/>
  <c r="AI24" i="20"/>
  <c r="AJ20" i="20"/>
  <c r="AL16" i="20"/>
  <c r="AJ36" i="20"/>
  <c r="AI54" i="20"/>
  <c r="AL7" i="20"/>
  <c r="AE31" i="20"/>
  <c r="AG53" i="20"/>
  <c r="S46" i="20"/>
  <c r="AJ11" i="20"/>
  <c r="AK8" i="20"/>
  <c r="AJ3" i="20"/>
  <c r="S11" i="20"/>
  <c r="AJ55" i="20"/>
  <c r="S37" i="20"/>
  <c r="AG32" i="20"/>
  <c r="AI23" i="20"/>
  <c r="AG38" i="20"/>
  <c r="AE32" i="20"/>
  <c r="AK51" i="20"/>
  <c r="AH15" i="20"/>
  <c r="AH8" i="20"/>
  <c r="S2" i="20"/>
  <c r="AI8" i="20"/>
  <c r="AJ38" i="20"/>
  <c r="AF3" i="20"/>
  <c r="AG11" i="20"/>
  <c r="AE34" i="20"/>
  <c r="AL38" i="20"/>
  <c r="AG3" i="20"/>
  <c r="AF8" i="20"/>
  <c r="AI11" i="20"/>
  <c r="AF32" i="20"/>
  <c r="AF33" i="20"/>
  <c r="S3" i="20"/>
  <c r="AK18" i="20"/>
  <c r="AJ19" i="20"/>
  <c r="AH2" i="20"/>
  <c r="AH17" i="20"/>
  <c r="AJ10" i="20"/>
  <c r="AJ34" i="20"/>
  <c r="AK2" i="20"/>
  <c r="AG23" i="20"/>
  <c r="AL11" i="20"/>
  <c r="AI51" i="20"/>
  <c r="AE6" i="20"/>
  <c r="AI34" i="20"/>
  <c r="AI42" i="20"/>
  <c r="AL2" i="20"/>
  <c r="AG34" i="20"/>
  <c r="AL47" i="20"/>
  <c r="AJ5" i="20"/>
  <c r="AI26" i="20"/>
  <c r="AL28" i="20"/>
  <c r="AL31" i="20"/>
  <c r="AG43" i="20"/>
  <c r="AJ47" i="20"/>
  <c r="AL12" i="20"/>
  <c r="AG19" i="20"/>
  <c r="AJ22" i="20"/>
  <c r="AL9" i="20"/>
  <c r="AL5" i="20"/>
  <c r="S51" i="20"/>
  <c r="AH9" i="20"/>
  <c r="AF5" i="20"/>
  <c r="AI37" i="20"/>
  <c r="AG17" i="20"/>
  <c r="AF10" i="20"/>
  <c r="AF43" i="20"/>
  <c r="AI43" i="20"/>
  <c r="AF40" i="20"/>
  <c r="AE40" i="20"/>
  <c r="AH28" i="20"/>
  <c r="AE55" i="20"/>
  <c r="AJ46" i="20"/>
  <c r="S40" i="20"/>
  <c r="AK45" i="20"/>
  <c r="AF14" i="20"/>
  <c r="AH6" i="20"/>
  <c r="AE5" i="20"/>
  <c r="AE46" i="20"/>
  <c r="AK35" i="20"/>
  <c r="AF17" i="20"/>
  <c r="AH5" i="20"/>
  <c r="AH40" i="20"/>
  <c r="AJ17" i="20"/>
  <c r="AL55" i="20"/>
  <c r="AJ40" i="20"/>
  <c r="AJ33" i="20"/>
  <c r="S33" i="20"/>
  <c r="S15" i="20"/>
  <c r="AG6" i="20"/>
  <c r="AF23" i="20"/>
  <c r="AK23" i="20"/>
  <c r="AK42" i="20"/>
  <c r="AF35" i="20"/>
  <c r="AK17" i="20"/>
  <c r="AG42" i="20"/>
  <c r="AF19" i="20"/>
  <c r="AH42" i="20"/>
  <c r="AE18" i="20"/>
  <c r="AL17" i="20"/>
  <c r="AL35" i="20"/>
  <c r="AH10" i="20"/>
  <c r="AF22" i="20"/>
  <c r="AE8" i="20"/>
  <c r="AH11" i="20"/>
  <c r="AL51" i="20"/>
  <c r="AH51" i="20"/>
  <c r="AI33" i="20"/>
  <c r="AH32" i="20"/>
  <c r="AE15" i="20"/>
  <c r="AI3" i="20"/>
  <c r="AJ6" i="20"/>
  <c r="AH23" i="20"/>
  <c r="AE23" i="20"/>
  <c r="AJ35" i="20"/>
  <c r="AL34" i="20"/>
  <c r="S17" i="20"/>
  <c r="S19" i="20"/>
  <c r="AH19" i="20"/>
  <c r="S42" i="20"/>
  <c r="AF11" i="20"/>
  <c r="AG22" i="20"/>
  <c r="R2" i="20"/>
  <c r="S22" i="20"/>
  <c r="AL10" i="20"/>
  <c r="AI2" i="20"/>
  <c r="AE38" i="20"/>
  <c r="AE10" i="20"/>
  <c r="AI35" i="20"/>
  <c r="S10" i="20"/>
  <c r="AJ42" i="20"/>
  <c r="AG35" i="20"/>
  <c r="AF51" i="20"/>
  <c r="S38" i="20"/>
  <c r="AK19" i="20"/>
  <c r="AE22" i="20"/>
  <c r="AL6" i="20"/>
  <c r="AG51" i="20"/>
  <c r="AJ51" i="20"/>
  <c r="AK15" i="20"/>
  <c r="AL42" i="20"/>
  <c r="AE11" i="20"/>
  <c r="S34" i="20"/>
  <c r="AE17" i="20"/>
  <c r="AF42" i="20"/>
  <c r="AG18" i="20"/>
  <c r="S8" i="20"/>
  <c r="AH38" i="20"/>
  <c r="AG10" i="20"/>
  <c r="AH22" i="20"/>
  <c r="AK10" i="20"/>
  <c r="AL92" i="16"/>
  <c r="AO92" i="16"/>
  <c r="AT92" i="16"/>
  <c r="AN92" i="16"/>
  <c r="AS92" i="16"/>
  <c r="AK92" i="16"/>
  <c r="N92" i="16"/>
  <c r="AQ92" i="16"/>
  <c r="AI46" i="20"/>
  <c r="AK46" i="20"/>
  <c r="AH47" i="20"/>
  <c r="AK47" i="20"/>
  <c r="AE47" i="20"/>
  <c r="AJ52" i="20"/>
  <c r="AH52" i="20"/>
  <c r="AL52" i="20"/>
  <c r="AE52" i="20"/>
  <c r="AG52" i="20"/>
  <c r="AK52" i="20"/>
  <c r="AF52" i="20"/>
  <c r="S52" i="20"/>
  <c r="AI52" i="20"/>
  <c r="AK31" i="20"/>
  <c r="AF31" i="20"/>
  <c r="AJ31" i="20"/>
  <c r="AG31" i="20"/>
  <c r="S13" i="20"/>
  <c r="AH13" i="20"/>
  <c r="AK13" i="20"/>
  <c r="AI13" i="20"/>
  <c r="AL13" i="20"/>
  <c r="AF13" i="20"/>
  <c r="AG13" i="20"/>
  <c r="AE13" i="20"/>
  <c r="AJ13" i="20"/>
  <c r="S26" i="20"/>
  <c r="AL26" i="20"/>
  <c r="AE12" i="20"/>
  <c r="AF12" i="20"/>
  <c r="AI12" i="20"/>
  <c r="AI9" i="20"/>
  <c r="AJ9" i="20"/>
  <c r="S9" i="20"/>
  <c r="AE9" i="20"/>
  <c r="S14" i="20"/>
  <c r="AI14" i="20"/>
  <c r="AG14" i="20"/>
  <c r="AE28" i="20"/>
  <c r="AG28" i="20"/>
  <c r="S28" i="20"/>
  <c r="AJ43" i="20"/>
  <c r="AK43" i="20"/>
  <c r="AE43" i="20"/>
  <c r="S43" i="20"/>
  <c r="AH43" i="20"/>
  <c r="AK12" i="20"/>
  <c r="AJ14" i="20"/>
  <c r="AK28" i="20"/>
  <c r="AK44" i="20"/>
  <c r="S5" i="20"/>
  <c r="AF16" i="20"/>
  <c r="AL20" i="20"/>
  <c r="S16" i="20"/>
  <c r="AE16" i="20"/>
  <c r="AF26" i="20"/>
  <c r="AJ28" i="20"/>
  <c r="AF20" i="20"/>
  <c r="AH14" i="20"/>
  <c r="AF9" i="20"/>
  <c r="AH44" i="20"/>
  <c r="AF46" i="20"/>
  <c r="AE44" i="20"/>
  <c r="AE37" i="20"/>
  <c r="AJ37" i="20"/>
  <c r="AH53" i="20"/>
  <c r="AL44" i="20"/>
  <c r="AK5" i="20"/>
  <c r="AL18" i="20"/>
  <c r="AF55" i="20"/>
  <c r="AG12" i="20"/>
  <c r="AL37" i="20"/>
  <c r="AH37" i="20"/>
  <c r="AE26" i="20"/>
  <c r="S55" i="20"/>
  <c r="AM73" i="16"/>
  <c r="AR73" i="16"/>
  <c r="AE19" i="20"/>
  <c r="AL19" i="20"/>
  <c r="AL41" i="20"/>
  <c r="AI41" i="20"/>
  <c r="AH41" i="20"/>
  <c r="AF41" i="20"/>
  <c r="S41" i="20"/>
  <c r="AK41" i="20"/>
  <c r="AE41" i="20"/>
  <c r="AG41" i="20"/>
  <c r="AJ41" i="20"/>
  <c r="AJ23" i="20"/>
  <c r="S23" i="20"/>
  <c r="AH45" i="20"/>
  <c r="AG45" i="20"/>
  <c r="AJ45" i="20"/>
  <c r="AL45" i="20"/>
  <c r="AI45" i="20"/>
  <c r="S45" i="20"/>
  <c r="AF45" i="20"/>
  <c r="AK22" i="20"/>
  <c r="AI22" i="20"/>
  <c r="S35" i="20"/>
  <c r="AE35" i="20"/>
  <c r="S6" i="20"/>
  <c r="AK6" i="20"/>
  <c r="AI6" i="20"/>
  <c r="AJ15" i="20"/>
  <c r="AG15" i="20"/>
  <c r="AL15" i="20"/>
  <c r="AF15" i="20"/>
  <c r="AH33" i="20"/>
  <c r="AG33" i="20"/>
  <c r="AL33" i="20"/>
  <c r="AE33" i="20"/>
  <c r="AR84" i="16"/>
  <c r="AN84" i="16"/>
  <c r="AL50" i="20"/>
  <c r="AH50" i="20"/>
  <c r="AK50" i="20"/>
  <c r="AF50" i="20"/>
  <c r="AE50" i="20"/>
  <c r="AI50" i="20"/>
  <c r="AJ50" i="20"/>
  <c r="AG50" i="20"/>
  <c r="S50" i="20"/>
  <c r="AF36" i="20"/>
  <c r="AH36" i="20"/>
  <c r="AL36" i="20"/>
  <c r="AG48" i="20"/>
  <c r="AL48" i="20"/>
  <c r="AE48" i="20"/>
  <c r="AH48" i="20"/>
  <c r="AI48" i="20"/>
  <c r="S48" i="20"/>
  <c r="AK48" i="20"/>
  <c r="AJ48" i="20"/>
  <c r="AF48" i="20"/>
  <c r="AJ29" i="20"/>
  <c r="AI29" i="20"/>
  <c r="AL53" i="20"/>
  <c r="AE53" i="20"/>
  <c r="AL39" i="20"/>
  <c r="AF39" i="20"/>
  <c r="AH7" i="20"/>
  <c r="AK7" i="20"/>
  <c r="AF7" i="20"/>
  <c r="AG7" i="20"/>
  <c r="AK54" i="20"/>
  <c r="AE54" i="20"/>
  <c r="AH54" i="20"/>
  <c r="AL54" i="20"/>
  <c r="AK14" i="20"/>
  <c r="S7" i="20"/>
  <c r="AF4" i="20"/>
  <c r="AH55" i="20"/>
  <c r="AK9" i="20"/>
  <c r="AI47" i="20"/>
  <c r="AI5" i="20"/>
  <c r="AG20" i="20"/>
  <c r="AJ16" i="20"/>
  <c r="AI36" i="20"/>
  <c r="S36" i="20"/>
  <c r="AG26" i="20"/>
  <c r="AF54" i="20"/>
  <c r="AI28" i="20"/>
  <c r="S20" i="20"/>
  <c r="AL14" i="20"/>
  <c r="AJ7" i="20"/>
  <c r="AI44" i="20"/>
  <c r="S18" i="20"/>
  <c r="AH46" i="20"/>
  <c r="AG44" i="20"/>
  <c r="S31" i="20"/>
  <c r="AF37" i="20"/>
  <c r="S53" i="20"/>
  <c r="AH18" i="20"/>
  <c r="AF18" i="20"/>
  <c r="AI18" i="20"/>
  <c r="AH26" i="20"/>
  <c r="AI39" i="20"/>
  <c r="AK39" i="20"/>
  <c r="AK26" i="20"/>
  <c r="AG29" i="20"/>
  <c r="AK55" i="20"/>
  <c r="AH29" i="20"/>
  <c r="AH39" i="20"/>
  <c r="S12" i="20"/>
  <c r="S47" i="20"/>
  <c r="AH12" i="20"/>
  <c r="AL29" i="20"/>
  <c r="AJ39" i="20"/>
  <c r="AG47" i="20"/>
  <c r="AT79" i="16"/>
  <c r="AK40" i="20"/>
  <c r="AL40" i="20"/>
  <c r="AF38" i="20"/>
  <c r="AK38" i="20"/>
  <c r="AH49" i="20"/>
  <c r="AI49" i="20"/>
  <c r="AK49" i="20"/>
  <c r="S49" i="20"/>
  <c r="AE49" i="20"/>
  <c r="AF49" i="20"/>
  <c r="AG49" i="20"/>
  <c r="AJ49" i="20"/>
  <c r="AL49" i="20"/>
  <c r="AF21" i="20"/>
  <c r="S21" i="20"/>
  <c r="AK21" i="20"/>
  <c r="AG21" i="20"/>
  <c r="AE21" i="20"/>
  <c r="AH21" i="20"/>
  <c r="AI21" i="20"/>
  <c r="AJ21" i="20"/>
  <c r="AL21" i="20"/>
  <c r="AL27" i="20"/>
  <c r="AI27" i="20"/>
  <c r="S27" i="20"/>
  <c r="AJ27" i="20"/>
  <c r="AF27" i="20"/>
  <c r="AH27" i="20"/>
  <c r="AG27" i="20"/>
  <c r="AE27" i="20"/>
  <c r="AK27" i="20"/>
  <c r="AJ8" i="20"/>
  <c r="AG8" i="20"/>
  <c r="AG2" i="20"/>
  <c r="AF2" i="20"/>
  <c r="AK34" i="20"/>
  <c r="AH34" i="20"/>
  <c r="AH25" i="20"/>
  <c r="AJ25" i="20"/>
  <c r="AE25" i="20"/>
  <c r="S25" i="20"/>
  <c r="AG25" i="20"/>
  <c r="AK25" i="20"/>
  <c r="AI25" i="20"/>
  <c r="AL25" i="20"/>
  <c r="AF25" i="20"/>
  <c r="AH3" i="20"/>
  <c r="AL3" i="20"/>
  <c r="AE3" i="20"/>
  <c r="AL32" i="20"/>
  <c r="S32" i="20"/>
  <c r="AK32" i="20"/>
  <c r="AJ32" i="20"/>
  <c r="F64" i="3"/>
  <c r="J2" i="24" s="1"/>
  <c r="N64" i="12"/>
  <c r="T121" i="16"/>
  <c r="O64" i="20"/>
  <c r="T36" i="19"/>
  <c r="T14" i="16"/>
  <c r="T68" i="16"/>
  <c r="T6" i="19"/>
  <c r="T83" i="16"/>
  <c r="T101" i="19"/>
  <c r="T47" i="19"/>
  <c r="T29" i="16"/>
  <c r="AH34" i="15"/>
  <c r="E372" i="13"/>
  <c r="AH56" i="15"/>
  <c r="AH29" i="15"/>
  <c r="E245" i="13"/>
  <c r="AH72" i="15"/>
  <c r="E206" i="13"/>
  <c r="E208" i="13"/>
  <c r="E200" i="13"/>
  <c r="AH48" i="15"/>
  <c r="AH63" i="15"/>
  <c r="AG102" i="15"/>
  <c r="AH64" i="15"/>
  <c r="AG55" i="15"/>
  <c r="E420" i="13"/>
  <c r="E226" i="13"/>
  <c r="E430" i="13"/>
  <c r="E322" i="13"/>
  <c r="E451" i="13"/>
  <c r="AH106" i="15"/>
  <c r="AG88" i="15"/>
  <c r="AG47" i="15"/>
  <c r="AG37" i="15"/>
  <c r="E249" i="13"/>
  <c r="E188" i="13"/>
  <c r="AG78" i="15"/>
  <c r="AH21" i="15"/>
  <c r="AS33" i="7"/>
  <c r="E178" i="13"/>
  <c r="AG56" i="15"/>
  <c r="E444" i="13"/>
  <c r="E202" i="13"/>
  <c r="AG75" i="15"/>
  <c r="AH19" i="15"/>
  <c r="AS41" i="7"/>
  <c r="E272" i="13"/>
  <c r="AS55" i="7"/>
  <c r="AS56" i="7"/>
  <c r="E232" i="13"/>
  <c r="AR26" i="19"/>
  <c r="AW26" i="19"/>
  <c r="AT26" i="19"/>
  <c r="AY26" i="19"/>
  <c r="AS26" i="19"/>
  <c r="AQ26" i="19"/>
  <c r="AU26" i="19"/>
  <c r="AP26" i="19"/>
  <c r="AV26" i="19"/>
  <c r="Y26" i="19"/>
  <c r="AX26" i="19"/>
  <c r="AS17" i="19"/>
  <c r="AQ17" i="19"/>
  <c r="AX17" i="19"/>
  <c r="AV17" i="19"/>
  <c r="AW17" i="19"/>
  <c r="Y17" i="19"/>
  <c r="AR17" i="19"/>
  <c r="AT17" i="19"/>
  <c r="AY17" i="19"/>
  <c r="AU17" i="19"/>
  <c r="AP17" i="19"/>
  <c r="AP51" i="19"/>
  <c r="E438" i="13"/>
  <c r="AG98" i="15"/>
  <c r="AH52" i="15"/>
  <c r="AG41" i="15"/>
  <c r="AH84" i="15"/>
  <c r="AH14" i="15"/>
  <c r="E448" i="13"/>
  <c r="E256" i="13"/>
  <c r="AT42" i="19"/>
  <c r="AV39" i="19"/>
  <c r="E354" i="13"/>
  <c r="AS9" i="7"/>
  <c r="E399" i="13"/>
  <c r="E298" i="13"/>
  <c r="AS35" i="7"/>
  <c r="E219" i="13"/>
  <c r="AS15" i="7"/>
  <c r="AG97" i="15"/>
  <c r="AG99" i="15"/>
  <c r="AG20" i="15"/>
  <c r="AG52" i="15"/>
  <c r="AG106" i="15"/>
  <c r="AH74" i="15"/>
  <c r="AH78" i="15"/>
  <c r="AH70" i="15"/>
  <c r="AH91" i="15"/>
  <c r="E429" i="13"/>
  <c r="E261" i="13"/>
  <c r="E225" i="13"/>
  <c r="E220" i="13"/>
  <c r="AG63" i="15"/>
  <c r="E405" i="13"/>
  <c r="D65" i="5"/>
  <c r="AH99" i="15"/>
  <c r="E197" i="13"/>
  <c r="AO37" i="16"/>
  <c r="AT37" i="16"/>
  <c r="N37" i="16"/>
  <c r="AL37" i="16"/>
  <c r="AM106" i="16"/>
  <c r="N106" i="16"/>
  <c r="AR106" i="16"/>
  <c r="AP88" i="16"/>
  <c r="N88" i="16"/>
  <c r="AN88" i="16"/>
  <c r="AR88" i="16"/>
  <c r="AK88" i="16"/>
  <c r="AQ88" i="16"/>
  <c r="AS88" i="16"/>
  <c r="AL88" i="16"/>
  <c r="AO88" i="16"/>
  <c r="AM88" i="16"/>
  <c r="AT88" i="16"/>
  <c r="AR78" i="16"/>
  <c r="AK87" i="16"/>
  <c r="AS71" i="16"/>
  <c r="AL71" i="16"/>
  <c r="AO91" i="16"/>
  <c r="AO24" i="16"/>
  <c r="AM6" i="16"/>
  <c r="AL17" i="16"/>
  <c r="AP77" i="16"/>
  <c r="AS77" i="16"/>
  <c r="AM32" i="16"/>
  <c r="AS95" i="16"/>
  <c r="N95" i="16"/>
  <c r="E250" i="13"/>
  <c r="E177" i="13"/>
  <c r="E228" i="13"/>
  <c r="E341" i="13"/>
  <c r="E423" i="13"/>
  <c r="L98" i="4"/>
  <c r="L39" i="4"/>
  <c r="M109" i="4"/>
  <c r="M98" i="4"/>
  <c r="E378" i="13"/>
  <c r="E417" i="13"/>
  <c r="E419" i="13"/>
  <c r="AH6" i="15"/>
  <c r="E349" i="13"/>
  <c r="E193" i="13"/>
  <c r="AH46" i="15"/>
  <c r="AG39" i="15"/>
  <c r="E292" i="13"/>
  <c r="E231" i="13"/>
  <c r="E212" i="13"/>
  <c r="AG49" i="15"/>
  <c r="AH12" i="15"/>
  <c r="U75" i="2"/>
  <c r="Q76" i="2"/>
  <c r="AQ107" i="19"/>
  <c r="AS107" i="19"/>
  <c r="AX107" i="19"/>
  <c r="AU107" i="19"/>
  <c r="AW107" i="19"/>
  <c r="AP107" i="19"/>
  <c r="AY107" i="19"/>
  <c r="AV107" i="19"/>
  <c r="AT107" i="19"/>
  <c r="Y107" i="19"/>
  <c r="AR107" i="19"/>
  <c r="E287" i="13"/>
  <c r="AS43" i="7"/>
  <c r="AS2" i="7"/>
  <c r="E422" i="13"/>
  <c r="E284" i="13"/>
  <c r="E269" i="13"/>
  <c r="AG17" i="15"/>
  <c r="AH69" i="15"/>
  <c r="AH92" i="15"/>
  <c r="AG111" i="15"/>
  <c r="AH23" i="15"/>
  <c r="AH75" i="15"/>
  <c r="AH81" i="15"/>
  <c r="AG57" i="15"/>
  <c r="E311" i="13"/>
  <c r="E237" i="13"/>
  <c r="E376" i="13"/>
  <c r="I57" i="4"/>
  <c r="L109" i="4"/>
  <c r="M60" i="4"/>
  <c r="AH57" i="15"/>
  <c r="AG105" i="15"/>
  <c r="AG76" i="15"/>
  <c r="AH94" i="15"/>
  <c r="AG96" i="15"/>
  <c r="AH39" i="15"/>
  <c r="AH16" i="15"/>
  <c r="AG84" i="15"/>
  <c r="AG60" i="15"/>
  <c r="AH95" i="15"/>
  <c r="AH60" i="15"/>
  <c r="AG16" i="15"/>
  <c r="AH102" i="15"/>
  <c r="AG24" i="15"/>
  <c r="AH98" i="15"/>
  <c r="AH47" i="15"/>
  <c r="AH40" i="15"/>
  <c r="AG23" i="15"/>
  <c r="AG107" i="15"/>
  <c r="AG101" i="15"/>
  <c r="AH80" i="15"/>
  <c r="AG85" i="15"/>
  <c r="AG93" i="15"/>
  <c r="AG79" i="15"/>
  <c r="AH87" i="15"/>
  <c r="AG40" i="15"/>
  <c r="AG68" i="15"/>
  <c r="AH66" i="15"/>
  <c r="AH88" i="15"/>
  <c r="AH96" i="15"/>
  <c r="AH43" i="15"/>
  <c r="AG12" i="15"/>
  <c r="AG71" i="15"/>
  <c r="AG13" i="15"/>
  <c r="AG73" i="15"/>
  <c r="AG66" i="15"/>
  <c r="AH86" i="15"/>
  <c r="BO86" i="15" s="1"/>
  <c r="AG28" i="15"/>
  <c r="AH51" i="15"/>
  <c r="AG8" i="15"/>
  <c r="AG36" i="15"/>
  <c r="AH97" i="15"/>
  <c r="AH53" i="15"/>
  <c r="AG74" i="15"/>
  <c r="AH26" i="15"/>
  <c r="AG82" i="15"/>
  <c r="AH9" i="15"/>
  <c r="AG80" i="15"/>
  <c r="AH59" i="15"/>
  <c r="AG42" i="15"/>
  <c r="AH67" i="15"/>
  <c r="AG32" i="15"/>
  <c r="AH108" i="15"/>
  <c r="AG113" i="15"/>
  <c r="AG81" i="15"/>
  <c r="AH71" i="15"/>
  <c r="AG103" i="15"/>
  <c r="AG50" i="15"/>
  <c r="AG26" i="15"/>
  <c r="AG7" i="15"/>
  <c r="AG46" i="15"/>
  <c r="AG65" i="15"/>
  <c r="AH104" i="15"/>
  <c r="AH11" i="15"/>
  <c r="AG18" i="15"/>
  <c r="AG33" i="15"/>
  <c r="AH41" i="15"/>
  <c r="AG72" i="15"/>
  <c r="AG48" i="15"/>
  <c r="AH32" i="15"/>
  <c r="AG21" i="15"/>
  <c r="AG14" i="15"/>
  <c r="AH35" i="15"/>
  <c r="AG108" i="15"/>
  <c r="AH54" i="15"/>
  <c r="AH28" i="15"/>
  <c r="AH7" i="15"/>
  <c r="AG25" i="15"/>
  <c r="AG34" i="15"/>
  <c r="AG6" i="15"/>
  <c r="AG15" i="15"/>
  <c r="AG89" i="15"/>
  <c r="AH45" i="15"/>
  <c r="AG100" i="15"/>
  <c r="AG83" i="15"/>
  <c r="AG77" i="15"/>
  <c r="AG67" i="15"/>
  <c r="AH110" i="15"/>
  <c r="AG58" i="15"/>
  <c r="AG61" i="15"/>
  <c r="AH85" i="15"/>
  <c r="AG59" i="15"/>
  <c r="AG9" i="15"/>
  <c r="AH25" i="15"/>
  <c r="AH100" i="15"/>
  <c r="AH37" i="15"/>
  <c r="AH61" i="15"/>
  <c r="AH38" i="15"/>
  <c r="AH49" i="15"/>
  <c r="AG54" i="15"/>
  <c r="AH68" i="15"/>
  <c r="AG69" i="15"/>
  <c r="AH10" i="15"/>
  <c r="AH55" i="15"/>
  <c r="AG31" i="15"/>
  <c r="AG44" i="15"/>
  <c r="E361" i="13"/>
  <c r="E425" i="13"/>
  <c r="E320" i="13"/>
  <c r="D17" i="22"/>
  <c r="AH22" i="15"/>
  <c r="E375" i="13"/>
  <c r="E207" i="13"/>
  <c r="AH36" i="15"/>
  <c r="E455" i="13"/>
  <c r="AS38" i="7"/>
  <c r="AG10" i="15"/>
  <c r="AS3" i="7"/>
  <c r="E463" i="13"/>
  <c r="D42" i="5"/>
  <c r="K2" i="4" s="1"/>
  <c r="D41" i="5"/>
  <c r="AH17" i="15"/>
  <c r="E259" i="13"/>
  <c r="E387" i="13"/>
  <c r="AH107" i="15"/>
  <c r="E262" i="13"/>
  <c r="E421" i="13"/>
  <c r="E309" i="13"/>
  <c r="E253" i="13"/>
  <c r="E338" i="13"/>
  <c r="AH65" i="15"/>
  <c r="E175" i="13"/>
  <c r="E347" i="13"/>
  <c r="E342" i="13"/>
  <c r="E242" i="13"/>
  <c r="E234" i="13"/>
  <c r="AG110" i="15"/>
  <c r="AH101" i="15"/>
  <c r="AG51" i="15"/>
  <c r="AG43" i="15"/>
  <c r="E412" i="13"/>
  <c r="E201" i="13"/>
  <c r="E328" i="13"/>
  <c r="AS21" i="7"/>
  <c r="AG27" i="15"/>
  <c r="AH15" i="15"/>
  <c r="AE35" i="7"/>
  <c r="AA35" i="7"/>
  <c r="E355" i="13"/>
  <c r="AH111" i="15"/>
  <c r="E288" i="13"/>
  <c r="AS39" i="7"/>
  <c r="AG64" i="15"/>
  <c r="AS17" i="7"/>
  <c r="E392" i="13"/>
  <c r="E368" i="13"/>
  <c r="AS23" i="7"/>
  <c r="E353" i="13"/>
  <c r="AS19" i="7"/>
  <c r="AX86" i="19"/>
  <c r="AY86" i="19"/>
  <c r="AT86" i="19"/>
  <c r="AS86" i="19"/>
  <c r="AR86" i="19"/>
  <c r="Y86" i="19"/>
  <c r="AU86" i="19"/>
  <c r="AW86" i="19"/>
  <c r="AV86" i="19"/>
  <c r="AQ86" i="19"/>
  <c r="AP86" i="19"/>
  <c r="AS69" i="19"/>
  <c r="AU69" i="19"/>
  <c r="AV69" i="19"/>
  <c r="AW69" i="19"/>
  <c r="AR69" i="19"/>
  <c r="AQ69" i="19"/>
  <c r="AP69" i="19"/>
  <c r="AX69" i="19"/>
  <c r="AY69" i="19"/>
  <c r="AT69" i="19"/>
  <c r="Y69" i="19"/>
  <c r="Y61" i="19"/>
  <c r="AQ61" i="19"/>
  <c r="AP61" i="19"/>
  <c r="AW61" i="19"/>
  <c r="AX61" i="19"/>
  <c r="AY61" i="19"/>
  <c r="AS61" i="19"/>
  <c r="AT61" i="19"/>
  <c r="AU61" i="19"/>
  <c r="AR61" i="19"/>
  <c r="AV61" i="19"/>
  <c r="AY75" i="19"/>
  <c r="AT75" i="19"/>
  <c r="AU75" i="19"/>
  <c r="AQ75" i="19"/>
  <c r="AR75" i="19"/>
  <c r="AX75" i="19"/>
  <c r="AP75" i="19"/>
  <c r="AV75" i="19"/>
  <c r="AW75" i="19"/>
  <c r="Y75" i="19"/>
  <c r="AS75" i="19"/>
  <c r="AS64" i="19"/>
  <c r="AQ64" i="19"/>
  <c r="AR64" i="19"/>
  <c r="AT64" i="19"/>
  <c r="AV64" i="19"/>
  <c r="AP64" i="19"/>
  <c r="AW64" i="19"/>
  <c r="AU64" i="19"/>
  <c r="Y64" i="19"/>
  <c r="AY64" i="19"/>
  <c r="AX64" i="19"/>
  <c r="AQ52" i="19"/>
  <c r="Y52" i="19"/>
  <c r="AT52" i="19"/>
  <c r="AV52" i="19"/>
  <c r="AY52" i="19"/>
  <c r="AU52" i="19"/>
  <c r="AP52" i="19"/>
  <c r="AS52" i="19"/>
  <c r="AX52" i="19"/>
  <c r="AW52" i="19"/>
  <c r="AR52" i="19"/>
  <c r="AY109" i="19"/>
  <c r="AU109" i="19"/>
  <c r="AR109" i="19"/>
  <c r="AP109" i="19"/>
  <c r="AW109" i="19"/>
  <c r="Y109" i="19"/>
  <c r="AT109" i="19"/>
  <c r="AX109" i="19"/>
  <c r="AS109" i="19"/>
  <c r="AV109" i="19"/>
  <c r="AQ109" i="19"/>
  <c r="E440" i="13"/>
  <c r="AH58" i="15"/>
  <c r="AG45" i="15"/>
  <c r="AG35" i="15"/>
  <c r="E211" i="13"/>
  <c r="AH30" i="15"/>
  <c r="AS27" i="7"/>
  <c r="E264" i="13"/>
  <c r="E472" i="13"/>
  <c r="E180" i="13"/>
  <c r="AQ48" i="19"/>
  <c r="AU22" i="19"/>
  <c r="AV22" i="19"/>
  <c r="AY22" i="19"/>
  <c r="AS52" i="7"/>
  <c r="AS6" i="7"/>
  <c r="E299" i="13"/>
  <c r="E453" i="13"/>
  <c r="E182" i="13"/>
  <c r="E307" i="13"/>
  <c r="E297" i="13"/>
  <c r="AG87" i="15"/>
  <c r="AG29" i="15"/>
  <c r="AH90" i="15"/>
  <c r="AG19" i="15"/>
  <c r="AH24" i="15"/>
  <c r="AH76" i="15"/>
  <c r="AG112" i="15"/>
  <c r="E439" i="13"/>
  <c r="E270" i="13"/>
  <c r="E409" i="13"/>
  <c r="E223" i="13"/>
  <c r="E243" i="13"/>
  <c r="E306" i="13"/>
  <c r="B46" i="26"/>
  <c r="E46" i="26" s="1"/>
  <c r="AM11" i="16"/>
  <c r="AQ11" i="16"/>
  <c r="AP11" i="16"/>
  <c r="AS11" i="16"/>
  <c r="AL11" i="16"/>
  <c r="B11" i="26"/>
  <c r="E11" i="26" s="1"/>
  <c r="H2" i="4"/>
  <c r="D43" i="5"/>
  <c r="K57" i="4" s="1"/>
  <c r="L57" i="4" s="1"/>
  <c r="G57" i="4"/>
  <c r="D11" i="5"/>
  <c r="D5" i="5"/>
  <c r="D9" i="5"/>
  <c r="D10" i="5"/>
  <c r="D6" i="5"/>
  <c r="D12" i="5"/>
  <c r="D8" i="5"/>
  <c r="D15" i="5"/>
  <c r="D17" i="5"/>
  <c r="D19" i="5"/>
  <c r="D18" i="5"/>
  <c r="D16" i="5"/>
  <c r="D20" i="5"/>
  <c r="D22" i="5"/>
  <c r="E189" i="13"/>
  <c r="B11" i="23"/>
  <c r="AK109" i="16"/>
  <c r="N109" i="16"/>
  <c r="AP105" i="16"/>
  <c r="AR89" i="16"/>
  <c r="AQ89" i="16"/>
  <c r="AO20" i="16"/>
  <c r="AT33" i="16"/>
  <c r="AL34" i="16"/>
  <c r="B16" i="26"/>
  <c r="E16" i="26" s="1"/>
  <c r="B40" i="26"/>
  <c r="E40" i="26" s="1"/>
  <c r="AR62" i="16"/>
  <c r="AS66" i="16"/>
  <c r="AQ66" i="16"/>
  <c r="AN10" i="16"/>
  <c r="AR85" i="16"/>
  <c r="AP85" i="16"/>
  <c r="AM85" i="16"/>
  <c r="AO23" i="16"/>
  <c r="E186" i="13"/>
  <c r="E362" i="13"/>
  <c r="E221" i="13"/>
  <c r="Q6" i="6"/>
  <c r="P7" i="6"/>
  <c r="E273" i="13"/>
  <c r="E165" i="13"/>
  <c r="E63" i="3"/>
  <c r="I2" i="24" s="1"/>
  <c r="N63" i="20"/>
  <c r="M63" i="12"/>
  <c r="S120" i="16"/>
  <c r="L55" i="4"/>
  <c r="AG22" i="7"/>
  <c r="AC22" i="7"/>
  <c r="AG11" i="15"/>
  <c r="O36" i="6"/>
  <c r="E418" i="13"/>
  <c r="E365" i="13"/>
  <c r="E364" i="13"/>
  <c r="AG104" i="15"/>
  <c r="E462" i="13"/>
  <c r="E252" i="13"/>
  <c r="AS32" i="7"/>
  <c r="E337" i="13"/>
  <c r="E366" i="13"/>
  <c r="AG38" i="15"/>
  <c r="AH62" i="15"/>
  <c r="E437" i="13"/>
  <c r="AU45" i="19"/>
  <c r="AR45" i="19"/>
  <c r="AQ45" i="19"/>
  <c r="AY45" i="19"/>
  <c r="AP45" i="19"/>
  <c r="AS45" i="19"/>
  <c r="Y45" i="19"/>
  <c r="AW45" i="19"/>
  <c r="AV45" i="19"/>
  <c r="AX45" i="19"/>
  <c r="AT45" i="19"/>
  <c r="AU78" i="19"/>
  <c r="E235" i="13"/>
  <c r="E271" i="13"/>
  <c r="E379" i="13"/>
  <c r="E384" i="13"/>
  <c r="E471" i="13"/>
  <c r="AS63" i="16"/>
  <c r="AR63" i="16"/>
  <c r="AN50" i="16"/>
  <c r="AM50" i="16"/>
  <c r="AQ72" i="16"/>
  <c r="AS72" i="16"/>
  <c r="AK21" i="16"/>
  <c r="AS21" i="16"/>
  <c r="AR7" i="16"/>
  <c r="AP7" i="16"/>
  <c r="B7" i="26"/>
  <c r="E7" i="26" s="1"/>
  <c r="AP28" i="16"/>
  <c r="AT28" i="16"/>
  <c r="AS28" i="16"/>
  <c r="AR90" i="16"/>
  <c r="AN90" i="16"/>
  <c r="AT75" i="16"/>
  <c r="AM75" i="16"/>
  <c r="AN86" i="16"/>
  <c r="AT86" i="16"/>
  <c r="AT42" i="16"/>
  <c r="AM42" i="16"/>
  <c r="N4" i="16"/>
  <c r="B15" i="26"/>
  <c r="E15" i="26" s="1"/>
  <c r="AR4" i="16"/>
  <c r="AO40" i="16"/>
  <c r="AK40" i="16"/>
  <c r="E296" i="13"/>
  <c r="AG94" i="15"/>
  <c r="E289" i="13"/>
  <c r="AH73" i="15"/>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AH103" i="15"/>
  <c r="E465" i="13"/>
  <c r="E427" i="13"/>
  <c r="E191" i="13"/>
  <c r="AH31" i="15"/>
  <c r="E394" i="13"/>
  <c r="E333" i="13"/>
  <c r="E257" i="13"/>
  <c r="AH109" i="15"/>
  <c r="AG92" i="15"/>
  <c r="AH50" i="15"/>
  <c r="AH42" i="15"/>
  <c r="E316" i="13"/>
  <c r="AH82" i="15"/>
  <c r="AG22" i="15"/>
  <c r="AH13" i="15"/>
  <c r="AE54" i="7"/>
  <c r="AA54" i="7"/>
  <c r="AG95" i="15"/>
  <c r="E373" i="13"/>
  <c r="AH83" i="15"/>
  <c r="AG30" i="15"/>
  <c r="AS28" i="7"/>
  <c r="E450" i="13"/>
  <c r="AS24" i="7"/>
  <c r="AS8" i="7"/>
  <c r="E424" i="13"/>
  <c r="E258" i="13"/>
  <c r="AV35" i="19"/>
  <c r="E468" i="13"/>
  <c r="AH105" i="15"/>
  <c r="AG53" i="15"/>
  <c r="AH44" i="15"/>
  <c r="AH113" i="15"/>
  <c r="AH20" i="15"/>
  <c r="AS36" i="7"/>
  <c r="E350" i="13"/>
  <c r="E318" i="13"/>
  <c r="Y49" i="19"/>
  <c r="AS49" i="19"/>
  <c r="AV49" i="19"/>
  <c r="AR49" i="19"/>
  <c r="AW49" i="19"/>
  <c r="AT49" i="19"/>
  <c r="AX49" i="19"/>
  <c r="AQ49" i="19"/>
  <c r="AU49" i="19"/>
  <c r="AP49" i="19"/>
  <c r="AY49" i="19"/>
  <c r="AX67" i="19"/>
  <c r="AS67" i="19"/>
  <c r="AQ67" i="19"/>
  <c r="AW67" i="19"/>
  <c r="AR67" i="19"/>
  <c r="Y67" i="19"/>
  <c r="AP67" i="19"/>
  <c r="AU67" i="19"/>
  <c r="AY67" i="19"/>
  <c r="AV67" i="19"/>
  <c r="AT67" i="19"/>
  <c r="AV59" i="19"/>
  <c r="AQ59" i="19"/>
  <c r="AR59" i="19"/>
  <c r="AY59" i="19"/>
  <c r="AS59" i="19"/>
  <c r="AP59" i="19"/>
  <c r="Z59" i="19" s="1"/>
  <c r="I59" i="19" s="1"/>
  <c r="AT59" i="19"/>
  <c r="AX59" i="19"/>
  <c r="AW59" i="19"/>
  <c r="AU59" i="19"/>
  <c r="Y59" i="19"/>
  <c r="AQ12" i="19"/>
  <c r="Y102" i="19"/>
  <c r="AX102" i="19"/>
  <c r="AR102" i="19"/>
  <c r="AU102" i="19"/>
  <c r="AY102" i="19"/>
  <c r="AS102" i="19"/>
  <c r="AQ102" i="19"/>
  <c r="AW102" i="19"/>
  <c r="AT102" i="19"/>
  <c r="AV102" i="19"/>
  <c r="AP102" i="19"/>
  <c r="E426" i="13"/>
  <c r="AS14" i="7"/>
  <c r="AS22" i="7"/>
  <c r="E396" i="13"/>
  <c r="E414" i="13"/>
  <c r="E251" i="13"/>
  <c r="E222" i="13"/>
  <c r="AG109" i="15"/>
  <c r="AG91" i="15"/>
  <c r="AG70" i="15"/>
  <c r="AG62" i="15"/>
  <c r="AH27" i="15"/>
  <c r="AH77" i="15"/>
  <c r="AH93" i="15"/>
  <c r="AG90" i="15"/>
  <c r="E283" i="13"/>
  <c r="E267" i="13"/>
  <c r="E393" i="13"/>
  <c r="E381" i="13"/>
  <c r="E413" i="13"/>
  <c r="E172" i="13"/>
  <c r="J57" i="4"/>
  <c r="E209" i="13"/>
  <c r="AN46" i="16"/>
  <c r="AP82" i="16"/>
  <c r="AK82" i="16"/>
  <c r="AT82" i="16"/>
  <c r="AR80" i="16"/>
  <c r="AQ80" i="16"/>
  <c r="AS59" i="16"/>
  <c r="AN59" i="16"/>
  <c r="N52" i="16"/>
  <c r="AK52" i="16"/>
  <c r="AL52" i="16"/>
  <c r="AR52" i="16"/>
  <c r="AS51" i="16"/>
  <c r="AL51" i="16"/>
  <c r="AN51" i="16"/>
  <c r="AQ51" i="16"/>
  <c r="AK51" i="16"/>
  <c r="N51" i="16"/>
  <c r="AS12" i="16"/>
  <c r="AM12" i="16"/>
  <c r="AN12" i="16"/>
  <c r="N12" i="16"/>
  <c r="AT107" i="16"/>
  <c r="AQ107" i="16"/>
  <c r="AS22" i="16"/>
  <c r="AN22" i="16"/>
  <c r="AR22" i="16"/>
  <c r="B33" i="26"/>
  <c r="E33" i="26" s="1"/>
  <c r="AO22" i="16"/>
  <c r="AN38" i="16"/>
  <c r="AL38" i="16"/>
  <c r="N38" i="16"/>
  <c r="AS38" i="16"/>
  <c r="AO26" i="16"/>
  <c r="N26" i="16"/>
  <c r="AP26" i="16"/>
  <c r="AL26" i="16"/>
  <c r="AS26" i="16"/>
  <c r="AM26" i="16"/>
  <c r="AN26" i="16"/>
  <c r="AQ26" i="16"/>
  <c r="AT26" i="16"/>
  <c r="AR26" i="16"/>
  <c r="AK26" i="16"/>
  <c r="AO19" i="16"/>
  <c r="AS19" i="16"/>
  <c r="N19" i="16"/>
  <c r="AP19" i="16"/>
  <c r="AO41" i="16"/>
  <c r="AR41" i="16"/>
  <c r="AM41" i="16"/>
  <c r="AP41" i="16"/>
  <c r="AK41" i="16"/>
  <c r="AM56" i="16"/>
  <c r="AN56" i="16"/>
  <c r="AL56" i="16"/>
  <c r="AP56" i="16"/>
  <c r="AT31" i="16"/>
  <c r="AK31" i="16"/>
  <c r="AO31" i="16"/>
  <c r="AL31" i="16"/>
  <c r="AR31" i="16"/>
  <c r="E334" i="13"/>
  <c r="E192" i="13"/>
  <c r="E344" i="13"/>
  <c r="E390" i="13"/>
  <c r="E351" i="13"/>
  <c r="E391" i="13"/>
  <c r="J2" i="4"/>
  <c r="F2" i="4" s="1"/>
  <c r="M2" i="4" s="1"/>
  <c r="L24" i="4"/>
  <c r="M24" i="4"/>
  <c r="L42" i="4"/>
  <c r="AH112" i="15"/>
  <c r="AA20" i="7"/>
  <c r="AE20" i="7"/>
  <c r="AH8" i="15"/>
  <c r="L60" i="4"/>
  <c r="D64" i="5"/>
  <c r="S137" i="19"/>
  <c r="S136" i="19" s="1"/>
  <c r="S175" i="19"/>
  <c r="S174" i="19" s="1"/>
  <c r="S118" i="19"/>
  <c r="S117" i="19" s="1"/>
  <c r="S156" i="19"/>
  <c r="S155" i="19" s="1"/>
  <c r="AK56" i="16" l="1"/>
  <c r="AR56" i="16"/>
  <c r="AQ41" i="16"/>
  <c r="AN41" i="16"/>
  <c r="AM22" i="16"/>
  <c r="AP22" i="16"/>
  <c r="AS52" i="16"/>
  <c r="AN52" i="16"/>
  <c r="AL80" i="16"/>
  <c r="AQ82" i="16"/>
  <c r="AN4" i="16"/>
  <c r="AK86" i="16"/>
  <c r="AT90" i="16"/>
  <c r="B18" i="26"/>
  <c r="E18" i="26" s="1"/>
  <c r="N72" i="16"/>
  <c r="AM63" i="16"/>
  <c r="AL23" i="16"/>
  <c r="B21" i="26"/>
  <c r="E21" i="26" s="1"/>
  <c r="N33" i="16"/>
  <c r="B44" i="23"/>
  <c r="B22" i="26"/>
  <c r="E22" i="26" s="1"/>
  <c r="AN11" i="16"/>
  <c r="N11" i="16"/>
  <c r="AK11" i="16"/>
  <c r="AK78" i="16"/>
  <c r="AK37" i="16"/>
  <c r="AM37" i="16"/>
  <c r="AM48" i="16"/>
  <c r="M56" i="16"/>
  <c r="AO56" i="16"/>
  <c r="N56" i="16"/>
  <c r="N41" i="16"/>
  <c r="AS41" i="16"/>
  <c r="N22" i="16"/>
  <c r="AK22" i="16"/>
  <c r="AQ93" i="16"/>
  <c r="AO52" i="16"/>
  <c r="AM52" i="16"/>
  <c r="O52" i="16" s="1"/>
  <c r="AK80" i="16"/>
  <c r="AM82" i="16"/>
  <c r="AM4" i="16"/>
  <c r="AM86" i="16"/>
  <c r="AM90" i="16"/>
  <c r="AM7" i="16"/>
  <c r="AP72" i="16"/>
  <c r="AN63" i="16"/>
  <c r="AO11" i="16"/>
  <c r="AT11" i="16"/>
  <c r="AT32" i="16"/>
  <c r="N17" i="16"/>
  <c r="AR37" i="16"/>
  <c r="AP37" i="16"/>
  <c r="N136" i="16"/>
  <c r="L136" i="16"/>
  <c r="M136" i="16"/>
  <c r="AQ98" i="16"/>
  <c r="AM30" i="16"/>
  <c r="AS107" i="16"/>
  <c r="AT60" i="16"/>
  <c r="AT51" i="16"/>
  <c r="AR51" i="16"/>
  <c r="AM100" i="16"/>
  <c r="N14" i="16"/>
  <c r="AP15" i="16"/>
  <c r="AS97" i="16"/>
  <c r="AS35" i="16"/>
  <c r="M135" i="16"/>
  <c r="L135" i="16"/>
  <c r="N135" i="16"/>
  <c r="O25" i="16"/>
  <c r="AS60" i="16"/>
  <c r="AO8" i="16"/>
  <c r="AR58" i="16"/>
  <c r="M133" i="16"/>
  <c r="N133" i="16"/>
  <c r="L133" i="16"/>
  <c r="AK30" i="16"/>
  <c r="AP93" i="16"/>
  <c r="AM51" i="16"/>
  <c r="AO51" i="16"/>
  <c r="AS104" i="16"/>
  <c r="N27" i="16"/>
  <c r="AK44" i="16"/>
  <c r="AL25" i="16"/>
  <c r="N134" i="16"/>
  <c r="L134" i="16"/>
  <c r="M134" i="16"/>
  <c r="AT69" i="16"/>
  <c r="AS69" i="16"/>
  <c r="AL69" i="16"/>
  <c r="AR69" i="16"/>
  <c r="AN69" i="16"/>
  <c r="AK69" i="16"/>
  <c r="N69" i="16"/>
  <c r="AQ69" i="16"/>
  <c r="AQ108" i="16"/>
  <c r="AN108" i="16"/>
  <c r="AL108" i="16"/>
  <c r="AM108" i="16"/>
  <c r="AP108" i="16"/>
  <c r="AT108" i="16"/>
  <c r="AS108" i="16"/>
  <c r="AO108"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O16" i="16" s="1"/>
  <c r="AR16" i="16"/>
  <c r="B27" i="26"/>
  <c r="E27" i="26" s="1"/>
  <c r="AL58" i="16"/>
  <c r="N58" i="16"/>
  <c r="AS58" i="16"/>
  <c r="AP58" i="16"/>
  <c r="AT58" i="16"/>
  <c r="AO58" i="16"/>
  <c r="AN58" i="16"/>
  <c r="AR98" i="16"/>
  <c r="AK98" i="16"/>
  <c r="N98" i="16"/>
  <c r="AT98" i="16"/>
  <c r="AS98" i="16"/>
  <c r="AL30" i="16"/>
  <c r="AT30" i="16"/>
  <c r="AR93" i="16"/>
  <c r="AO93" i="16"/>
  <c r="AM60" i="16"/>
  <c r="AR60" i="16"/>
  <c r="AR108" i="16"/>
  <c r="AM83" i="16"/>
  <c r="N16" i="16"/>
  <c r="AT47" i="16"/>
  <c r="AM45" i="16"/>
  <c r="B8" i="26"/>
  <c r="E8" i="26" s="1"/>
  <c r="AQ58" i="16"/>
  <c r="AM18" i="16"/>
  <c r="O18" i="16" s="1"/>
  <c r="AR18" i="16"/>
  <c r="AQ18" i="16"/>
  <c r="AS18" i="16"/>
  <c r="N18" i="16"/>
  <c r="B29" i="26"/>
  <c r="E29" i="26" s="1"/>
  <c r="AT18" i="16"/>
  <c r="AP18" i="16"/>
  <c r="AN18" i="16"/>
  <c r="AM96" i="16"/>
  <c r="N96" i="16"/>
  <c r="AS96" i="16"/>
  <c r="AT96" i="16"/>
  <c r="AR96" i="16"/>
  <c r="AP96" i="16"/>
  <c r="AK96" i="16"/>
  <c r="AQ96" i="16"/>
  <c r="AN96" i="16"/>
  <c r="AL103" i="16"/>
  <c r="AO103" i="16"/>
  <c r="AN103" i="16"/>
  <c r="AR103" i="16"/>
  <c r="AT103" i="16"/>
  <c r="AP103" i="16"/>
  <c r="AK103" i="16"/>
  <c r="O103" i="16" s="1"/>
  <c r="AS103" i="16"/>
  <c r="AP97" i="16"/>
  <c r="AT97" i="16"/>
  <c r="AK97" i="16"/>
  <c r="AL97" i="16"/>
  <c r="AM97" i="16"/>
  <c r="AQ97" i="16"/>
  <c r="AO97" i="16"/>
  <c r="N97" i="16"/>
  <c r="AN97" i="16"/>
  <c r="AL35" i="16"/>
  <c r="AN35" i="16"/>
  <c r="AR35" i="16"/>
  <c r="AK35" i="16"/>
  <c r="O35" i="16" s="1"/>
  <c r="AM35" i="16"/>
  <c r="AT35" i="16"/>
  <c r="N35" i="16"/>
  <c r="AQ35" i="16"/>
  <c r="AL70" i="16"/>
  <c r="N70" i="16"/>
  <c r="AM70" i="16"/>
  <c r="AK70" i="16"/>
  <c r="O70" i="16" s="1"/>
  <c r="AQ70" i="16"/>
  <c r="AR70" i="16"/>
  <c r="AP70" i="16"/>
  <c r="AT70" i="16"/>
  <c r="N36" i="16"/>
  <c r="AT36" i="16"/>
  <c r="AK36" i="16"/>
  <c r="AS36" i="16"/>
  <c r="AQ36" i="16"/>
  <c r="AP36" i="16"/>
  <c r="AL36" i="16"/>
  <c r="AM36" i="16"/>
  <c r="O36" i="16" s="1"/>
  <c r="L131" i="16"/>
  <c r="M131" i="16"/>
  <c r="N131" i="16"/>
  <c r="AS30" i="16"/>
  <c r="AS93" i="16"/>
  <c r="AO60" i="16"/>
  <c r="AK18" i="16"/>
  <c r="AM103" i="16"/>
  <c r="AO69" i="16"/>
  <c r="AO70" i="16"/>
  <c r="AR20" i="16"/>
  <c r="B9" i="26"/>
  <c r="E9" i="26" s="1"/>
  <c r="AN36" i="16"/>
  <c r="N93" i="16"/>
  <c r="AT93" i="16"/>
  <c r="AN93" i="16"/>
  <c r="AQ30" i="16"/>
  <c r="AP30" i="16"/>
  <c r="AR30" i="16"/>
  <c r="AT67" i="16"/>
  <c r="AP67" i="16"/>
  <c r="AL67" i="16"/>
  <c r="O67" i="16" s="1"/>
  <c r="N67" i="16"/>
  <c r="AO67" i="16"/>
  <c r="AK67" i="16"/>
  <c r="AN67" i="16"/>
  <c r="AR67" i="16"/>
  <c r="AQ67" i="16"/>
  <c r="AQ27" i="16"/>
  <c r="AP27" i="16"/>
  <c r="AK27" i="16"/>
  <c r="AO27" i="16"/>
  <c r="AT27" i="16"/>
  <c r="AS27" i="16"/>
  <c r="AM27" i="16"/>
  <c r="AR27" i="16"/>
  <c r="AN27" i="16"/>
  <c r="AK83" i="16"/>
  <c r="O83" i="16" s="1"/>
  <c r="AN83" i="16"/>
  <c r="AR83" i="16"/>
  <c r="AP83" i="16"/>
  <c r="AO83" i="16"/>
  <c r="AL83" i="16"/>
  <c r="AT83" i="16"/>
  <c r="AQ83" i="16"/>
  <c r="B19" i="26"/>
  <c r="E19" i="26" s="1"/>
  <c r="AR8" i="16"/>
  <c r="AN8" i="16"/>
  <c r="N8" i="16"/>
  <c r="B29" i="23"/>
  <c r="AL8" i="16"/>
  <c r="AT8" i="16"/>
  <c r="AQ8" i="16"/>
  <c r="AP8" i="16"/>
  <c r="B43" i="26"/>
  <c r="E43" i="26" s="1"/>
  <c r="AK8" i="16"/>
  <c r="O8" i="16" s="1"/>
  <c r="AM44" i="16"/>
  <c r="AR44" i="16"/>
  <c r="AS44" i="16"/>
  <c r="AT44" i="16"/>
  <c r="AP44" i="16"/>
  <c r="AO44" i="16"/>
  <c r="AN44" i="16"/>
  <c r="AL44" i="16"/>
  <c r="O44" i="16" s="1"/>
  <c r="AK45" i="16"/>
  <c r="AL45" i="16"/>
  <c r="O45" i="16" s="1"/>
  <c r="AR45" i="16"/>
  <c r="AS45" i="16"/>
  <c r="AT45" i="16"/>
  <c r="AP45" i="16"/>
  <c r="AN45" i="16"/>
  <c r="N45" i="16"/>
  <c r="AM47" i="16"/>
  <c r="AS47" i="16"/>
  <c r="AP47" i="16"/>
  <c r="AR47" i="16"/>
  <c r="N47" i="16"/>
  <c r="AO47" i="16"/>
  <c r="AK47" i="16"/>
  <c r="AL47" i="16"/>
  <c r="AQ15" i="16"/>
  <c r="N15" i="16"/>
  <c r="AM15" i="16"/>
  <c r="B15" i="23"/>
  <c r="AS15" i="16"/>
  <c r="AK15" i="16"/>
  <c r="O15" i="16" s="1"/>
  <c r="AL15" i="16"/>
  <c r="B26" i="26"/>
  <c r="E26" i="26" s="1"/>
  <c r="AT15" i="16"/>
  <c r="AO15" i="16"/>
  <c r="AM25" i="16"/>
  <c r="AQ25" i="16"/>
  <c r="AN25" i="16"/>
  <c r="AT25" i="16"/>
  <c r="AP25" i="16"/>
  <c r="N25" i="16"/>
  <c r="AO25" i="16"/>
  <c r="AS25" i="16"/>
  <c r="AP60" i="16"/>
  <c r="AN60" i="16"/>
  <c r="N60" i="16"/>
  <c r="AP98" i="16"/>
  <c r="AN98" i="16"/>
  <c r="AO98" i="16"/>
  <c r="AL98" i="16"/>
  <c r="O98" i="16" s="1"/>
  <c r="AO30" i="16"/>
  <c r="N30" i="16"/>
  <c r="AL93" i="16"/>
  <c r="AK93" i="16"/>
  <c r="AK60" i="16"/>
  <c r="AQ60" i="16"/>
  <c r="AO18" i="16"/>
  <c r="N108" i="16"/>
  <c r="N83" i="16"/>
  <c r="AQ103" i="16"/>
  <c r="AM69" i="16"/>
  <c r="AO96" i="16"/>
  <c r="AR15" i="16"/>
  <c r="AK16" i="16"/>
  <c r="AS70" i="16"/>
  <c r="AQ47" i="16"/>
  <c r="B31" i="26"/>
  <c r="E31" i="26" s="1"/>
  <c r="AQ45" i="16"/>
  <c r="N44" i="16"/>
  <c r="AM9" i="16"/>
  <c r="AS8" i="16"/>
  <c r="AR25" i="16"/>
  <c r="AO36" i="16"/>
  <c r="AS67" i="16"/>
  <c r="AP35" i="16"/>
  <c r="D28" i="23"/>
  <c r="M130" i="16"/>
  <c r="N130" i="16"/>
  <c r="L130" i="16"/>
  <c r="N132" i="16"/>
  <c r="M132" i="16"/>
  <c r="L132" i="16"/>
  <c r="L129" i="16"/>
  <c r="M129" i="16"/>
  <c r="N129" i="16"/>
  <c r="AM107" i="16"/>
  <c r="AK107" i="16"/>
  <c r="N107" i="16"/>
  <c r="AK100" i="16"/>
  <c r="AL107" i="16"/>
  <c r="AO107" i="16"/>
  <c r="AR107" i="16"/>
  <c r="AN54" i="16"/>
  <c r="AN100" i="16"/>
  <c r="AM104" i="16"/>
  <c r="AN49" i="16"/>
  <c r="N13" i="16"/>
  <c r="AM76" i="16"/>
  <c r="AM31" i="16"/>
  <c r="L56" i="16"/>
  <c r="AS56" i="16"/>
  <c r="AQ56" i="16"/>
  <c r="AL41" i="16"/>
  <c r="AN19" i="16"/>
  <c r="AM38" i="16"/>
  <c r="AQ22" i="16"/>
  <c r="AL22" i="16"/>
  <c r="O22" i="16" s="1"/>
  <c r="AN107" i="16"/>
  <c r="AP12" i="16"/>
  <c r="AR54" i="16"/>
  <c r="AQ52" i="16"/>
  <c r="AT52" i="16"/>
  <c r="AR104" i="16"/>
  <c r="AP59" i="16"/>
  <c r="AO4" i="16"/>
  <c r="AR42" i="16"/>
  <c r="AO7" i="16"/>
  <c r="AO21" i="16"/>
  <c r="AP50" i="16"/>
  <c r="AN66" i="16"/>
  <c r="AS5" i="16"/>
  <c r="AK89" i="16"/>
  <c r="B35" i="26"/>
  <c r="E35" i="26" s="1"/>
  <c r="AL109" i="16"/>
  <c r="N77" i="16"/>
  <c r="AS24" i="16"/>
  <c r="N71" i="16"/>
  <c r="AS37" i="16"/>
  <c r="AN37" i="16"/>
  <c r="O37" i="16" s="1"/>
  <c r="AO84" i="16"/>
  <c r="AP92" i="16"/>
  <c r="AR92" i="16"/>
  <c r="N79" i="16"/>
  <c r="AK46" i="16"/>
  <c r="N46" i="16"/>
  <c r="AL46" i="16"/>
  <c r="AS46" i="16"/>
  <c r="AM46" i="16"/>
  <c r="AR53" i="16"/>
  <c r="AP53" i="16"/>
  <c r="AQ53" i="16"/>
  <c r="AN53" i="16"/>
  <c r="AS53" i="16"/>
  <c r="AO53" i="16"/>
  <c r="AO68" i="16"/>
  <c r="AP68" i="16"/>
  <c r="AS68" i="16"/>
  <c r="AT68" i="16"/>
  <c r="AL68" i="16"/>
  <c r="AM68" i="16"/>
  <c r="AO14" i="16"/>
  <c r="AK14" i="16"/>
  <c r="AS14" i="16"/>
  <c r="AR14" i="16"/>
  <c r="AT14" i="16"/>
  <c r="AN14" i="16"/>
  <c r="AM81" i="16"/>
  <c r="AO81" i="16"/>
  <c r="AN81" i="16"/>
  <c r="AP81" i="16"/>
  <c r="AK81" i="16"/>
  <c r="O81" i="16" s="1"/>
  <c r="AR81" i="16"/>
  <c r="N74" i="16"/>
  <c r="AN74" i="16"/>
  <c r="AS74" i="16"/>
  <c r="AQ74" i="16"/>
  <c r="AM74" i="16"/>
  <c r="AL74" i="16"/>
  <c r="AO74" i="16"/>
  <c r="N6" i="16"/>
  <c r="B41" i="26"/>
  <c r="E41" i="26" s="1"/>
  <c r="AT6" i="16"/>
  <c r="AO6" i="16"/>
  <c r="AP6" i="16"/>
  <c r="AK6" i="16"/>
  <c r="AS6" i="16"/>
  <c r="B17" i="26"/>
  <c r="E17" i="26" s="1"/>
  <c r="AR6" i="16"/>
  <c r="AN6" i="16"/>
  <c r="AP57" i="16"/>
  <c r="AT57" i="16"/>
  <c r="AM57" i="16"/>
  <c r="AR57" i="16"/>
  <c r="AO57" i="16"/>
  <c r="AQ57" i="16"/>
  <c r="AS57" i="16"/>
  <c r="AN57" i="16"/>
  <c r="AM39" i="16"/>
  <c r="AR39" i="16"/>
  <c r="AO39" i="16"/>
  <c r="AL39" i="16"/>
  <c r="AT39" i="16"/>
  <c r="AK39" i="16"/>
  <c r="AN39" i="16"/>
  <c r="AN102" i="16"/>
  <c r="AK102" i="16"/>
  <c r="AO102" i="16"/>
  <c r="AR102" i="16"/>
  <c r="AP102" i="16"/>
  <c r="N102" i="16"/>
  <c r="AT102" i="16"/>
  <c r="AM102" i="16"/>
  <c r="AO3" i="16"/>
  <c r="B38" i="26"/>
  <c r="E38" i="26" s="1"/>
  <c r="AT3" i="16"/>
  <c r="AS3" i="16"/>
  <c r="AL3" i="16"/>
  <c r="AM3" i="16"/>
  <c r="AP3" i="16"/>
  <c r="B14" i="26"/>
  <c r="E14" i="26" s="1"/>
  <c r="AQ3" i="16"/>
  <c r="AR3" i="16"/>
  <c r="N64" i="16"/>
  <c r="AQ64" i="16"/>
  <c r="AO64" i="16"/>
  <c r="AT64" i="16"/>
  <c r="AS64" i="16"/>
  <c r="AK64" i="16"/>
  <c r="AN64" i="16"/>
  <c r="AK54" i="16"/>
  <c r="AP54" i="16"/>
  <c r="AO54" i="16"/>
  <c r="AP100" i="16"/>
  <c r="AT100" i="16"/>
  <c r="N100" i="16"/>
  <c r="AK104" i="16"/>
  <c r="AO104" i="16"/>
  <c r="AT46" i="16"/>
  <c r="AS81" i="16"/>
  <c r="N81" i="16"/>
  <c r="AM14" i="16"/>
  <c r="AN68" i="16"/>
  <c r="AT53" i="16"/>
  <c r="AK3" i="16"/>
  <c r="AQ102" i="16"/>
  <c r="AQ39" i="16"/>
  <c r="B14" i="23"/>
  <c r="N57" i="16"/>
  <c r="AQ6" i="16"/>
  <c r="AP74" i="16"/>
  <c r="AP64" i="16"/>
  <c r="AP48" i="16"/>
  <c r="N48" i="16"/>
  <c r="AO48" i="16"/>
  <c r="AR48" i="16"/>
  <c r="AN48" i="16"/>
  <c r="AK48" i="16"/>
  <c r="O48" i="16" s="1"/>
  <c r="AL48" i="16"/>
  <c r="AS48" i="16"/>
  <c r="AO80" i="16"/>
  <c r="AS80" i="16"/>
  <c r="AM80" i="16"/>
  <c r="AT80" i="16"/>
  <c r="AP80" i="16"/>
  <c r="AN80" i="16"/>
  <c r="AK63" i="16"/>
  <c r="AT63" i="16"/>
  <c r="AP63" i="16"/>
  <c r="AL63" i="16"/>
  <c r="O63" i="16" s="1"/>
  <c r="N63" i="16"/>
  <c r="AO63" i="16"/>
  <c r="AL72" i="16"/>
  <c r="AO72" i="16"/>
  <c r="AR72" i="16"/>
  <c r="AN72" i="16"/>
  <c r="O72" i="16" s="1"/>
  <c r="AK72" i="16"/>
  <c r="AT72" i="16"/>
  <c r="AQ7" i="16"/>
  <c r="B42" i="26"/>
  <c r="E42" i="26" s="1"/>
  <c r="AN7" i="16"/>
  <c r="AT7" i="16"/>
  <c r="AK7" i="16"/>
  <c r="O7" i="16" s="1"/>
  <c r="N7" i="16"/>
  <c r="AS7" i="16"/>
  <c r="AQ90" i="16"/>
  <c r="AS90" i="16"/>
  <c r="N90" i="16"/>
  <c r="AL90" i="16"/>
  <c r="AO90" i="16"/>
  <c r="AP90" i="16"/>
  <c r="AS86" i="16"/>
  <c r="AQ86" i="16"/>
  <c r="AP86" i="16"/>
  <c r="AL86" i="16"/>
  <c r="AR86" i="16"/>
  <c r="N86" i="16"/>
  <c r="AS4" i="16"/>
  <c r="AK4" i="16"/>
  <c r="AP4" i="16"/>
  <c r="AT4" i="16"/>
  <c r="B39" i="26"/>
  <c r="E39" i="26" s="1"/>
  <c r="AQ4" i="16"/>
  <c r="AL4" i="16"/>
  <c r="AN76" i="16"/>
  <c r="AK76" i="16"/>
  <c r="O76" i="16" s="1"/>
  <c r="AQ76" i="16"/>
  <c r="AS76" i="16"/>
  <c r="AR76" i="16"/>
  <c r="AP76" i="16"/>
  <c r="N76" i="16"/>
  <c r="AO76" i="16"/>
  <c r="AN87" i="16"/>
  <c r="N87" i="16"/>
  <c r="AL87" i="16"/>
  <c r="AP87" i="16"/>
  <c r="AT87" i="16"/>
  <c r="AM87" i="16"/>
  <c r="AR87" i="16"/>
  <c r="AQ87" i="16"/>
  <c r="AS87" i="16"/>
  <c r="AM91" i="16"/>
  <c r="AT91" i="16"/>
  <c r="AK91" i="16"/>
  <c r="O91" i="16" s="1"/>
  <c r="AR91" i="16"/>
  <c r="AL91" i="16"/>
  <c r="AP91" i="16"/>
  <c r="AS91" i="16"/>
  <c r="AN91" i="16"/>
  <c r="AQ91" i="16"/>
  <c r="AO17" i="16"/>
  <c r="AP17" i="16"/>
  <c r="AR17" i="16"/>
  <c r="AQ17" i="16"/>
  <c r="AM17" i="16"/>
  <c r="B28" i="26"/>
  <c r="E28" i="26" s="1"/>
  <c r="AN17" i="16"/>
  <c r="AS17" i="16"/>
  <c r="AT17" i="16"/>
  <c r="AK32" i="16"/>
  <c r="O32" i="16" s="1"/>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5" i="16"/>
  <c r="AQ105" i="16"/>
  <c r="AO105" i="16"/>
  <c r="AK105" i="16"/>
  <c r="AM105" i="16"/>
  <c r="AR105" i="16"/>
  <c r="AN105" i="16"/>
  <c r="AT105" i="16"/>
  <c r="N105" i="16"/>
  <c r="AL33" i="16"/>
  <c r="AS33" i="16"/>
  <c r="AN33" i="16"/>
  <c r="AM33" i="16"/>
  <c r="AO33" i="16"/>
  <c r="AR33" i="16"/>
  <c r="AK33" i="16"/>
  <c r="AQ33" i="16"/>
  <c r="AQ34" i="16"/>
  <c r="AT34" i="16"/>
  <c r="AR34" i="16"/>
  <c r="AP34" i="16"/>
  <c r="AS34" i="16"/>
  <c r="AM34" i="16"/>
  <c r="AK34" i="16"/>
  <c r="O34" i="16" s="1"/>
  <c r="AO34" i="16"/>
  <c r="AN34" i="16"/>
  <c r="AS62" i="16"/>
  <c r="AO62" i="16"/>
  <c r="AL62" i="16"/>
  <c r="AQ62" i="16"/>
  <c r="AN62" i="16"/>
  <c r="AK62" i="16"/>
  <c r="AT62" i="16"/>
  <c r="AM62" i="16"/>
  <c r="N62" i="16"/>
  <c r="AL10" i="16"/>
  <c r="B45" i="26"/>
  <c r="E45" i="26" s="1"/>
  <c r="AQ10" i="16"/>
  <c r="AM10" i="16"/>
  <c r="AK10" i="16"/>
  <c r="O10" i="16" s="1"/>
  <c r="AS10" i="16"/>
  <c r="AO10" i="16"/>
  <c r="AT10" i="16"/>
  <c r="AR10" i="16"/>
  <c r="AP10" i="16"/>
  <c r="N10" i="16"/>
  <c r="N23" i="16"/>
  <c r="AP23" i="16"/>
  <c r="B34" i="26"/>
  <c r="E34" i="26" s="1"/>
  <c r="AT23" i="16"/>
  <c r="AK23" i="16"/>
  <c r="O23" i="16" s="1"/>
  <c r="AN23" i="16"/>
  <c r="AM23" i="16"/>
  <c r="AQ23" i="16"/>
  <c r="AR23" i="16"/>
  <c r="AT78" i="16"/>
  <c r="N78" i="16"/>
  <c r="AL78" i="16"/>
  <c r="AS78" i="16"/>
  <c r="AN78" i="16"/>
  <c r="AM78" i="16"/>
  <c r="AQ78" i="16"/>
  <c r="AO78" i="16"/>
  <c r="AR82" i="16"/>
  <c r="AO82" i="16"/>
  <c r="AL82" i="16"/>
  <c r="N82" i="16"/>
  <c r="AN82" i="16"/>
  <c r="AS49" i="16"/>
  <c r="N49" i="16"/>
  <c r="AR49" i="16"/>
  <c r="AP49" i="16"/>
  <c r="AM49" i="16"/>
  <c r="AL49" i="16"/>
  <c r="AR101" i="16"/>
  <c r="AK101" i="16"/>
  <c r="AN101" i="16"/>
  <c r="N101" i="16"/>
  <c r="AQ101" i="16"/>
  <c r="AT101" i="16"/>
  <c r="AM101" i="16"/>
  <c r="AL101" i="16"/>
  <c r="AR65" i="16"/>
  <c r="N65" i="16"/>
  <c r="AS65" i="16"/>
  <c r="AM65" i="16"/>
  <c r="AK65" i="16"/>
  <c r="AQ65" i="16"/>
  <c r="AL65" i="16"/>
  <c r="AT65"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0" i="16"/>
  <c r="AR100" i="16"/>
  <c r="AQ100" i="16"/>
  <c r="AT104" i="16"/>
  <c r="AP104" i="16"/>
  <c r="N104" i="16"/>
  <c r="AP46" i="16"/>
  <c r="AQ81" i="16"/>
  <c r="AL14" i="16"/>
  <c r="N68" i="16"/>
  <c r="AQ68" i="16"/>
  <c r="N53" i="16"/>
  <c r="AK53" i="16"/>
  <c r="AO49" i="16"/>
  <c r="AT49" i="16"/>
  <c r="B3" i="26"/>
  <c r="E3" i="26" s="1"/>
  <c r="AL102" i="16"/>
  <c r="AQ55" i="16"/>
  <c r="N39" i="16"/>
  <c r="AP29" i="16"/>
  <c r="AM2" i="16"/>
  <c r="AL57" i="16"/>
  <c r="O57" i="16" s="1"/>
  <c r="AQ13" i="16"/>
  <c r="AL6" i="16"/>
  <c r="AO65" i="16"/>
  <c r="AT74" i="16"/>
  <c r="AM64" i="16"/>
  <c r="AS101" i="16"/>
  <c r="AM54" i="16"/>
  <c r="AQ54" i="16"/>
  <c r="AO100" i="16"/>
  <c r="AL104" i="16"/>
  <c r="AN104" i="16"/>
  <c r="AR46" i="16"/>
  <c r="AQ46" i="16"/>
  <c r="AT81" i="16"/>
  <c r="AP14" i="16"/>
  <c r="B25" i="26"/>
  <c r="E25" i="26" s="1"/>
  <c r="AK68" i="16"/>
  <c r="AL53" i="16"/>
  <c r="AK49" i="16"/>
  <c r="O49" i="16" s="1"/>
  <c r="AN3" i="16"/>
  <c r="AS102" i="16"/>
  <c r="AL55" i="16"/>
  <c r="AP39" i="16"/>
  <c r="AM29" i="16"/>
  <c r="AS2" i="16"/>
  <c r="B36" i="23"/>
  <c r="B46" i="23"/>
  <c r="B6" i="26"/>
  <c r="E6" i="26" s="1"/>
  <c r="AN65" i="16"/>
  <c r="AK74" i="16"/>
  <c r="AL64" i="16"/>
  <c r="AQ48" i="16"/>
  <c r="AT76" i="16"/>
  <c r="AO101" i="16"/>
  <c r="B12" i="23"/>
  <c r="B19" i="23"/>
  <c r="AL59" i="16"/>
  <c r="AM59" i="16"/>
  <c r="AS40" i="16"/>
  <c r="AL42" i="16"/>
  <c r="O42" i="16" s="1"/>
  <c r="N75" i="16"/>
  <c r="AO75" i="16"/>
  <c r="N28" i="16"/>
  <c r="AL28" i="16"/>
  <c r="AL21" i="16"/>
  <c r="O21" i="16" s="1"/>
  <c r="AP21" i="16"/>
  <c r="N21" i="16"/>
  <c r="AO50" i="16"/>
  <c r="AQ50" i="16"/>
  <c r="AQ85" i="16"/>
  <c r="AT85" i="16"/>
  <c r="AL66" i="16"/>
  <c r="AK66" i="16"/>
  <c r="N5" i="16"/>
  <c r="AR5" i="16"/>
  <c r="AL5" i="16"/>
  <c r="O5" i="16" s="1"/>
  <c r="N89" i="16"/>
  <c r="AP89" i="16"/>
  <c r="AT89" i="16"/>
  <c r="AP109" i="16"/>
  <c r="AO109" i="16"/>
  <c r="AS109" i="16"/>
  <c r="B26" i="23"/>
  <c r="B21" i="23"/>
  <c r="AK95" i="16"/>
  <c r="AP95" i="16"/>
  <c r="AL95" i="16"/>
  <c r="AN77" i="16"/>
  <c r="AT77" i="16"/>
  <c r="AL24" i="16"/>
  <c r="AM24" i="16"/>
  <c r="AR24" i="16"/>
  <c r="AT71" i="16"/>
  <c r="AN71" i="16"/>
  <c r="AO71" i="16"/>
  <c r="AS106" i="16"/>
  <c r="AP106" i="16"/>
  <c r="AQ106" i="16"/>
  <c r="AP79" i="16"/>
  <c r="AT84" i="16"/>
  <c r="AQ84" i="16"/>
  <c r="AM84" i="16"/>
  <c r="O84" i="16" s="1"/>
  <c r="AS73" i="16"/>
  <c r="N73" i="16"/>
  <c r="AM79" i="16"/>
  <c r="AL79" i="16"/>
  <c r="AQ31" i="16"/>
  <c r="AS31" i="16"/>
  <c r="AT19" i="16"/>
  <c r="AR19" i="16"/>
  <c r="AL19" i="16"/>
  <c r="AK38" i="16"/>
  <c r="AO38" i="16"/>
  <c r="AR38" i="16"/>
  <c r="AL12" i="16"/>
  <c r="AK12" i="16"/>
  <c r="AR12" i="16"/>
  <c r="AQ40" i="16"/>
  <c r="N40" i="16"/>
  <c r="AS42" i="16"/>
  <c r="AP42" i="16"/>
  <c r="AS75" i="16"/>
  <c r="AN31" i="16"/>
  <c r="N31" i="16"/>
  <c r="AM19" i="16"/>
  <c r="B30" i="26"/>
  <c r="E30" i="26" s="1"/>
  <c r="AQ19" i="16"/>
  <c r="AT38" i="16"/>
  <c r="AQ38" i="16"/>
  <c r="AQ12" i="16"/>
  <c r="AO12" i="16"/>
  <c r="AT12" i="16"/>
  <c r="AT59" i="16"/>
  <c r="AQ59" i="16"/>
  <c r="AO59" i="16"/>
  <c r="AN40" i="16"/>
  <c r="AM40" i="16"/>
  <c r="AL40" i="16"/>
  <c r="O40" i="16" s="1"/>
  <c r="AQ42" i="16"/>
  <c r="AN42" i="16"/>
  <c r="N42" i="16"/>
  <c r="AP75" i="16"/>
  <c r="AQ75" i="16"/>
  <c r="AN75" i="16"/>
  <c r="AR28" i="16"/>
  <c r="AQ28" i="16"/>
  <c r="AM28" i="16"/>
  <c r="AQ21" i="16"/>
  <c r="AM21" i="16"/>
  <c r="AR21" i="16"/>
  <c r="AK50" i="16"/>
  <c r="AT50" i="16"/>
  <c r="N50" i="16"/>
  <c r="AN85" i="16"/>
  <c r="AK85" i="16"/>
  <c r="N85" i="16"/>
  <c r="AP66" i="16"/>
  <c r="AR66" i="16"/>
  <c r="AO66" i="16"/>
  <c r="AT5" i="16"/>
  <c r="AK5" i="16"/>
  <c r="B5" i="26"/>
  <c r="E5" i="26" s="1"/>
  <c r="AO5" i="16"/>
  <c r="AL89" i="16"/>
  <c r="AN89" i="16"/>
  <c r="AR109" i="16"/>
  <c r="AN109" i="16"/>
  <c r="AQ109" i="16"/>
  <c r="B5" i="23"/>
  <c r="B38" i="23"/>
  <c r="AN95" i="16"/>
  <c r="AR95" i="16"/>
  <c r="AM95" i="16"/>
  <c r="AL77" i="16"/>
  <c r="AQ77" i="16"/>
  <c r="AO77" i="16"/>
  <c r="AP24" i="16"/>
  <c r="AN24" i="16"/>
  <c r="AQ24" i="16"/>
  <c r="AK71" i="16"/>
  <c r="O71" i="16" s="1"/>
  <c r="AR71" i="16"/>
  <c r="AP71" i="16"/>
  <c r="AT106" i="16"/>
  <c r="AL106" i="16"/>
  <c r="AQ79" i="16"/>
  <c r="N84" i="16"/>
  <c r="AL84" i="16"/>
  <c r="AQ73" i="16"/>
  <c r="AT73" i="16"/>
  <c r="AK79" i="16"/>
  <c r="AK73" i="16"/>
  <c r="O73" i="16" s="1"/>
  <c r="AP73" i="16"/>
  <c r="AK59" i="16"/>
  <c r="AR59" i="16"/>
  <c r="AT40" i="16"/>
  <c r="AP40" i="16"/>
  <c r="AO42" i="16"/>
  <c r="AK75" i="16"/>
  <c r="AL75" i="16"/>
  <c r="AK28" i="16"/>
  <c r="O28" i="16" s="1"/>
  <c r="AN28" i="16"/>
  <c r="B32" i="26"/>
  <c r="E32" i="26" s="1"/>
  <c r="AN21" i="16"/>
  <c r="AL50" i="16"/>
  <c r="AS50" i="16"/>
  <c r="AL85" i="16"/>
  <c r="AO85" i="16"/>
  <c r="AT66" i="16"/>
  <c r="AM66" i="16"/>
  <c r="AM5" i="16"/>
  <c r="AP5" i="16"/>
  <c r="AQ5" i="16"/>
  <c r="AO89" i="16"/>
  <c r="AS89" i="16"/>
  <c r="AM109" i="16"/>
  <c r="O109" i="16" s="1"/>
  <c r="AT95" i="16"/>
  <c r="AQ95" i="16"/>
  <c r="AK77" i="16"/>
  <c r="AM77" i="16"/>
  <c r="AT24" i="16"/>
  <c r="N24" i="16"/>
  <c r="AQ71" i="16"/>
  <c r="AK106" i="16"/>
  <c r="AN106" i="16"/>
  <c r="AO79" i="16"/>
  <c r="AS84" i="16"/>
  <c r="AP84" i="16"/>
  <c r="AO73" i="16"/>
  <c r="AN79" i="16"/>
  <c r="AS79" i="16"/>
  <c r="AR78" i="19"/>
  <c r="AY12" i="19"/>
  <c r="AP66" i="19"/>
  <c r="AQ51" i="19"/>
  <c r="Z51" i="19" s="1"/>
  <c r="I51" i="19" s="1"/>
  <c r="Y46" i="19"/>
  <c r="Y12" i="19"/>
  <c r="AV78" i="19"/>
  <c r="AY51" i="19"/>
  <c r="AW46" i="19"/>
  <c r="AY66" i="19"/>
  <c r="AR60" i="19"/>
  <c r="AP12" i="19"/>
  <c r="Z12" i="19" s="1"/>
  <c r="I12" i="19" s="1"/>
  <c r="AT78" i="19"/>
  <c r="AY78" i="19"/>
  <c r="AT66" i="19"/>
  <c r="Y51" i="19"/>
  <c r="Y60" i="19"/>
  <c r="AQ46" i="19"/>
  <c r="AW12" i="19"/>
  <c r="AP78" i="19"/>
  <c r="Y10" i="19"/>
  <c r="AS51" i="19"/>
  <c r="AQ60" i="19"/>
  <c r="AP46" i="19"/>
  <c r="Z46" i="19" s="1"/>
  <c r="I46" i="19" s="1"/>
  <c r="AX46" i="19"/>
  <c r="AS83" i="19"/>
  <c r="AR66" i="19"/>
  <c r="AU66" i="19"/>
  <c r="AW88" i="19"/>
  <c r="AP60" i="19"/>
  <c r="AV60" i="19"/>
  <c r="AV12" i="19"/>
  <c r="AT12" i="19"/>
  <c r="AX12" i="19"/>
  <c r="AW78" i="19"/>
  <c r="AX78" i="19"/>
  <c r="Y78" i="19"/>
  <c r="AW66" i="19"/>
  <c r="Y66" i="19"/>
  <c r="AS66" i="19"/>
  <c r="Z66" i="19" s="1"/>
  <c r="I66" i="19" s="1"/>
  <c r="AP88" i="19"/>
  <c r="AV51" i="19"/>
  <c r="AT51" i="19"/>
  <c r="AW51" i="19"/>
  <c r="AX60" i="19"/>
  <c r="AW60" i="19"/>
  <c r="AT46" i="19"/>
  <c r="AU46" i="19"/>
  <c r="AS46" i="19"/>
  <c r="AY10" i="19"/>
  <c r="AY60" i="19"/>
  <c r="V174" i="19"/>
  <c r="AR12" i="19"/>
  <c r="AS12" i="19"/>
  <c r="AR84" i="19"/>
  <c r="AQ78" i="19"/>
  <c r="AX66" i="19"/>
  <c r="AQ66" i="19"/>
  <c r="AU51" i="19"/>
  <c r="AX51" i="19"/>
  <c r="AU60" i="19"/>
  <c r="AT60" i="19"/>
  <c r="AY46" i="19"/>
  <c r="AV46" i="19"/>
  <c r="AW103" i="19"/>
  <c r="AR103" i="19"/>
  <c r="AU42" i="19"/>
  <c r="AX39" i="19"/>
  <c r="AP39" i="19"/>
  <c r="AY42" i="19"/>
  <c r="AP84" i="19"/>
  <c r="AY35" i="19"/>
  <c r="AX83" i="19"/>
  <c r="AW48" i="19"/>
  <c r="AV90" i="19"/>
  <c r="AV33" i="19"/>
  <c r="AT88" i="19"/>
  <c r="AW33" i="19"/>
  <c r="AP35" i="19"/>
  <c r="AT83" i="19"/>
  <c r="AX10" i="19"/>
  <c r="AU48" i="19"/>
  <c r="AQ90" i="19"/>
  <c r="AQ33" i="19"/>
  <c r="AY98" i="19"/>
  <c r="AT89" i="19"/>
  <c r="AP103" i="19"/>
  <c r="AT84" i="19"/>
  <c r="AW22" i="19"/>
  <c r="AS90" i="19"/>
  <c r="AT33" i="19"/>
  <c r="AY33" i="19"/>
  <c r="AW39" i="19"/>
  <c r="AU103" i="19"/>
  <c r="AV103" i="19"/>
  <c r="AX84" i="19"/>
  <c r="AV84" i="19"/>
  <c r="AP22" i="19"/>
  <c r="Z22" i="19" s="1"/>
  <c r="Y90" i="19"/>
  <c r="AX90" i="19"/>
  <c r="AR33" i="19"/>
  <c r="AY39" i="19"/>
  <c r="Y39" i="19"/>
  <c r="O174" i="19"/>
  <c r="K174" i="19"/>
  <c r="AY89" i="19"/>
  <c r="AX35" i="19"/>
  <c r="Y82" i="19"/>
  <c r="AW83" i="19"/>
  <c r="D23" i="23"/>
  <c r="AW10" i="19"/>
  <c r="AY48" i="19"/>
  <c r="AS48" i="19"/>
  <c r="AU88" i="19"/>
  <c r="AQ34" i="19"/>
  <c r="AW42" i="19"/>
  <c r="AR42" i="19"/>
  <c r="Y35" i="19"/>
  <c r="AT35" i="19"/>
  <c r="AV83" i="19"/>
  <c r="AQ83" i="19"/>
  <c r="AV10" i="19"/>
  <c r="AR48" i="19"/>
  <c r="AR88" i="19"/>
  <c r="AS88" i="19"/>
  <c r="AX42" i="19"/>
  <c r="C24" i="23"/>
  <c r="C19" i="23"/>
  <c r="G7" i="23"/>
  <c r="AQ82" i="19"/>
  <c r="C23" i="23"/>
  <c r="AT44" i="19"/>
  <c r="D47" i="23"/>
  <c r="AU50" i="19"/>
  <c r="G20" i="23"/>
  <c r="G39" i="23"/>
  <c r="AX103" i="19"/>
  <c r="AS103" i="19"/>
  <c r="AY103" i="19"/>
  <c r="AU84" i="19"/>
  <c r="AQ84" i="19"/>
  <c r="AY84" i="19"/>
  <c r="AT22" i="19"/>
  <c r="AS22" i="19"/>
  <c r="AX22" i="19"/>
  <c r="AW90" i="19"/>
  <c r="AR90" i="19"/>
  <c r="AT90" i="19"/>
  <c r="J17" i="22"/>
  <c r="AX33" i="19"/>
  <c r="AS33" i="19"/>
  <c r="AS39" i="19"/>
  <c r="AU39" i="19"/>
  <c r="AT39" i="19"/>
  <c r="AY58" i="19"/>
  <c r="AQ103" i="19"/>
  <c r="AT103" i="19"/>
  <c r="AW84" i="19"/>
  <c r="AS84" i="19"/>
  <c r="AR22" i="19"/>
  <c r="Y22" i="19"/>
  <c r="AP90" i="19"/>
  <c r="AU90" i="19"/>
  <c r="I16" i="22"/>
  <c r="Y33" i="19"/>
  <c r="AP33" i="19"/>
  <c r="AR39" i="19"/>
  <c r="T174" i="19"/>
  <c r="AW89" i="19"/>
  <c r="AR82" i="19"/>
  <c r="AR98" i="19"/>
  <c r="D9" i="23"/>
  <c r="D39" i="23"/>
  <c r="G14" i="23"/>
  <c r="AP34" i="19"/>
  <c r="AU44" i="19"/>
  <c r="AR89" i="19"/>
  <c r="AX82" i="19"/>
  <c r="AX13" i="19"/>
  <c r="D35" i="23"/>
  <c r="G18" i="23"/>
  <c r="C5" i="23"/>
  <c r="AP87" i="19"/>
  <c r="AR2" i="19"/>
  <c r="G23" i="23"/>
  <c r="AV87" i="19"/>
  <c r="AU58" i="19"/>
  <c r="AP89" i="19"/>
  <c r="AU82" i="19"/>
  <c r="AV98" i="19"/>
  <c r="AY13" i="19"/>
  <c r="D29" i="23"/>
  <c r="C27" i="23"/>
  <c r="G35" i="23"/>
  <c r="C29" i="23"/>
  <c r="D6" i="23"/>
  <c r="D5" i="23"/>
  <c r="D4" i="23"/>
  <c r="C26" i="23"/>
  <c r="AX50" i="19"/>
  <c r="O117" i="19"/>
  <c r="Y63" i="19"/>
  <c r="AT68" i="19"/>
  <c r="AS34" i="19"/>
  <c r="C3" i="23"/>
  <c r="AU2" i="19"/>
  <c r="AQ63" i="19"/>
  <c r="AS89" i="19"/>
  <c r="AV82" i="19"/>
  <c r="Y98" i="19"/>
  <c r="G5" i="23"/>
  <c r="C46" i="23"/>
  <c r="G17" i="23"/>
  <c r="D31" i="23"/>
  <c r="G37" i="23"/>
  <c r="C43" i="23"/>
  <c r="G6" i="23"/>
  <c r="D20" i="23"/>
  <c r="AS50" i="19"/>
  <c r="B16" i="22"/>
  <c r="AY44" i="19"/>
  <c r="AQ89" i="19"/>
  <c r="AU89" i="19"/>
  <c r="AS35" i="19"/>
  <c r="AW35" i="19"/>
  <c r="AR35" i="19"/>
  <c r="AP82" i="19"/>
  <c r="AW82" i="19"/>
  <c r="AS82" i="19"/>
  <c r="AR83" i="19"/>
  <c r="AP83" i="19"/>
  <c r="AP98" i="19"/>
  <c r="AS98" i="19"/>
  <c r="G13" i="23"/>
  <c r="D13" i="23"/>
  <c r="D19" i="23"/>
  <c r="C8" i="23"/>
  <c r="G31" i="23"/>
  <c r="G9" i="23"/>
  <c r="C7" i="23"/>
  <c r="C15" i="23"/>
  <c r="G30" i="23"/>
  <c r="G19" i="23"/>
  <c r="D8" i="23"/>
  <c r="C39" i="23"/>
  <c r="G44" i="23"/>
  <c r="G10" i="23"/>
  <c r="C31" i="23"/>
  <c r="D18" i="23"/>
  <c r="AP10" i="19"/>
  <c r="AQ10" i="19"/>
  <c r="AR10" i="19"/>
  <c r="Y48" i="19"/>
  <c r="AP48" i="19"/>
  <c r="Z48" i="19" s="1"/>
  <c r="I48" i="19" s="1"/>
  <c r="AV48" i="19"/>
  <c r="AV50" i="19"/>
  <c r="J16" i="22"/>
  <c r="F16" i="22"/>
  <c r="E17" i="22"/>
  <c r="AV88" i="19"/>
  <c r="AQ88" i="19"/>
  <c r="Z88" i="19" s="1"/>
  <c r="I88" i="19" s="1"/>
  <c r="AX88" i="19"/>
  <c r="AX34" i="19"/>
  <c r="AV34" i="19"/>
  <c r="AV42" i="19"/>
  <c r="AS42" i="19"/>
  <c r="AP44" i="19"/>
  <c r="AV44" i="19"/>
  <c r="Y89" i="19"/>
  <c r="AV89" i="19"/>
  <c r="AQ35" i="19"/>
  <c r="AT82" i="19"/>
  <c r="Y83" i="19"/>
  <c r="AY83" i="19"/>
  <c r="AT98" i="19"/>
  <c r="G47" i="23"/>
  <c r="D36" i="23"/>
  <c r="D17" i="23"/>
  <c r="D2" i="23"/>
  <c r="G26" i="23"/>
  <c r="C11" i="23"/>
  <c r="D12" i="23"/>
  <c r="D3" i="23"/>
  <c r="G38" i="23"/>
  <c r="D27" i="23"/>
  <c r="C10" i="23"/>
  <c r="G8" i="23"/>
  <c r="G2" i="23"/>
  <c r="D43" i="23"/>
  <c r="AS10" i="19"/>
  <c r="AU10" i="19"/>
  <c r="AT48" i="19"/>
  <c r="AY50" i="19"/>
  <c r="C17" i="22"/>
  <c r="H17" i="22"/>
  <c r="Y88" i="19"/>
  <c r="AQ42" i="19"/>
  <c r="Y42" i="19"/>
  <c r="AR61" i="16"/>
  <c r="AP61" i="16"/>
  <c r="AT61" i="16"/>
  <c r="AK61" i="16"/>
  <c r="N61" i="16"/>
  <c r="AQ61" i="16"/>
  <c r="AL61" i="16"/>
  <c r="AS61" i="16"/>
  <c r="AO61" i="16"/>
  <c r="AN61" i="16"/>
  <c r="AM61" i="16"/>
  <c r="AJ51" i="12"/>
  <c r="AF51" i="12"/>
  <c r="AH51" i="12"/>
  <c r="AE51" i="12"/>
  <c r="AI51" i="12"/>
  <c r="R51" i="12"/>
  <c r="AD51" i="12"/>
  <c r="AG51" i="12"/>
  <c r="AK51" i="12"/>
  <c r="AG42" i="12"/>
  <c r="AH42" i="12"/>
  <c r="AK42" i="12"/>
  <c r="AF42" i="12"/>
  <c r="AE42" i="12"/>
  <c r="AD42" i="12"/>
  <c r="AI42" i="12"/>
  <c r="R42" i="12"/>
  <c r="AJ42" i="12"/>
  <c r="AF9" i="12"/>
  <c r="AK9" i="12"/>
  <c r="AJ9" i="12"/>
  <c r="AD9" i="12"/>
  <c r="AG9" i="12"/>
  <c r="AI9" i="12"/>
  <c r="R9" i="12"/>
  <c r="AE9" i="12"/>
  <c r="AH9" i="12"/>
  <c r="AI54" i="12"/>
  <c r="AK54" i="12"/>
  <c r="AJ54" i="12"/>
  <c r="AD54" i="12"/>
  <c r="AH54" i="12"/>
  <c r="R54" i="12"/>
  <c r="AF54" i="12"/>
  <c r="AE54" i="12"/>
  <c r="AG54" i="12"/>
  <c r="AE52" i="12"/>
  <c r="R52" i="12"/>
  <c r="AI52" i="12"/>
  <c r="AD52" i="12"/>
  <c r="AJ52" i="12"/>
  <c r="AH52" i="12"/>
  <c r="AG52" i="12"/>
  <c r="AF52" i="12"/>
  <c r="AK52" i="12"/>
  <c r="AJ35" i="12"/>
  <c r="AE35" i="12"/>
  <c r="AD35" i="12"/>
  <c r="AI35" i="12"/>
  <c r="AK35" i="12"/>
  <c r="AG35" i="12"/>
  <c r="R35" i="12"/>
  <c r="AH35" i="12"/>
  <c r="AF35" i="12"/>
  <c r="AE41" i="12"/>
  <c r="R41" i="12"/>
  <c r="AI41" i="12"/>
  <c r="AD41" i="12"/>
  <c r="AG41" i="12"/>
  <c r="AK41" i="12"/>
  <c r="AJ41" i="12"/>
  <c r="AH41" i="12"/>
  <c r="AF41" i="12"/>
  <c r="R40" i="12"/>
  <c r="AD40" i="12"/>
  <c r="AI40" i="12"/>
  <c r="AH40" i="12"/>
  <c r="AK40" i="12"/>
  <c r="AG40" i="12"/>
  <c r="AJ40" i="12"/>
  <c r="AE40" i="12"/>
  <c r="AF40" i="12"/>
  <c r="AW68" i="19"/>
  <c r="AU68" i="19"/>
  <c r="AR68" i="19"/>
  <c r="AV68" i="19"/>
  <c r="Y68" i="19"/>
  <c r="AY68" i="19"/>
  <c r="AT58" i="19"/>
  <c r="AW58" i="19"/>
  <c r="AQ58" i="19"/>
  <c r="AX58" i="19"/>
  <c r="Y58" i="19"/>
  <c r="AS58" i="19"/>
  <c r="AR63" i="19"/>
  <c r="AU63" i="19"/>
  <c r="AW63" i="19"/>
  <c r="AY63" i="19"/>
  <c r="AT63" i="19"/>
  <c r="Y13" i="19"/>
  <c r="AV13" i="19"/>
  <c r="AW13" i="19"/>
  <c r="AT13" i="19"/>
  <c r="AS13" i="19"/>
  <c r="AT87" i="19"/>
  <c r="AX87" i="19"/>
  <c r="AS87" i="19"/>
  <c r="AQ87" i="19"/>
  <c r="AW87" i="19"/>
  <c r="AQ2" i="19"/>
  <c r="AY2" i="19"/>
  <c r="AT2" i="19"/>
  <c r="Y2" i="19"/>
  <c r="AV2" i="19"/>
  <c r="AQ29" i="19"/>
  <c r="AU29" i="19"/>
  <c r="AP29" i="19"/>
  <c r="AW29" i="19"/>
  <c r="AV29" i="19"/>
  <c r="AY29" i="19"/>
  <c r="AX29" i="19"/>
  <c r="AT29" i="19"/>
  <c r="Y29" i="19"/>
  <c r="AS29" i="19"/>
  <c r="AR29" i="19"/>
  <c r="AV6" i="19"/>
  <c r="AR6" i="19"/>
  <c r="AS6" i="19"/>
  <c r="AX6" i="19"/>
  <c r="AQ6" i="19"/>
  <c r="AP6" i="19"/>
  <c r="AT6" i="19"/>
  <c r="AW6" i="19"/>
  <c r="AU6" i="19"/>
  <c r="Y6" i="19"/>
  <c r="AY6" i="19"/>
  <c r="AS100" i="19"/>
  <c r="AW100" i="19"/>
  <c r="Y100" i="19"/>
  <c r="AU100" i="19"/>
  <c r="AP100" i="19"/>
  <c r="AX100" i="19"/>
  <c r="AV100" i="19"/>
  <c r="AQ100" i="19"/>
  <c r="AT100" i="19"/>
  <c r="AY100" i="19"/>
  <c r="AR100" i="19"/>
  <c r="AW81" i="19"/>
  <c r="Y81" i="19"/>
  <c r="AQ81" i="19"/>
  <c r="AR81" i="19"/>
  <c r="AY81" i="19"/>
  <c r="AT81" i="19"/>
  <c r="AU81" i="19"/>
  <c r="AP81" i="19"/>
  <c r="AX81" i="19"/>
  <c r="AV81" i="19"/>
  <c r="AS81" i="19"/>
  <c r="AQ41" i="19"/>
  <c r="AW41" i="19"/>
  <c r="AP41" i="19"/>
  <c r="Y41" i="19"/>
  <c r="AT41" i="19"/>
  <c r="AU41" i="19"/>
  <c r="AV41" i="19"/>
  <c r="AX41" i="19"/>
  <c r="AR41" i="19"/>
  <c r="AY41" i="19"/>
  <c r="AS41" i="19"/>
  <c r="AX80" i="19"/>
  <c r="Y80" i="19"/>
  <c r="AV80" i="19"/>
  <c r="AR80" i="19"/>
  <c r="AW80" i="19"/>
  <c r="AY80" i="19"/>
  <c r="AT80" i="19"/>
  <c r="AP80" i="19"/>
  <c r="AQ80" i="19"/>
  <c r="AU80" i="19"/>
  <c r="AS80" i="19"/>
  <c r="AT91" i="19"/>
  <c r="AY91" i="19"/>
  <c r="AS91" i="19"/>
  <c r="AX91" i="19"/>
  <c r="AV91" i="19"/>
  <c r="AU91" i="19"/>
  <c r="AR91" i="19"/>
  <c r="AW91" i="19"/>
  <c r="AQ91" i="19"/>
  <c r="Y91" i="19"/>
  <c r="AP91" i="19"/>
  <c r="AY65" i="19"/>
  <c r="AR65" i="19"/>
  <c r="AW65" i="19"/>
  <c r="AV65" i="19"/>
  <c r="Y65" i="19"/>
  <c r="AP65" i="19"/>
  <c r="AS65" i="19"/>
  <c r="AQ65" i="19"/>
  <c r="AX65" i="19"/>
  <c r="AU65" i="19"/>
  <c r="AT65" i="19"/>
  <c r="AS96" i="19"/>
  <c r="AW96" i="19"/>
  <c r="AQ96" i="19"/>
  <c r="AP96" i="19"/>
  <c r="AU96" i="19"/>
  <c r="AR96" i="19"/>
  <c r="AX96" i="19"/>
  <c r="AY96" i="19"/>
  <c r="AV96" i="19"/>
  <c r="AT96" i="19"/>
  <c r="Y96" i="19"/>
  <c r="AT40" i="19"/>
  <c r="AQ40" i="19"/>
  <c r="AR40" i="19"/>
  <c r="AP40" i="19"/>
  <c r="Y40" i="19"/>
  <c r="AX40" i="19"/>
  <c r="AV40" i="19"/>
  <c r="AY40" i="19"/>
  <c r="AS40" i="19"/>
  <c r="AU40" i="19"/>
  <c r="AW40" i="19"/>
  <c r="AU70" i="19"/>
  <c r="AR70" i="19"/>
  <c r="AW70" i="19"/>
  <c r="AY70" i="19"/>
  <c r="AT70" i="19"/>
  <c r="Y70" i="19"/>
  <c r="AX70" i="19"/>
  <c r="AP70" i="19"/>
  <c r="AQ70" i="19"/>
  <c r="AS70" i="19"/>
  <c r="AV70" i="19"/>
  <c r="AW43" i="19"/>
  <c r="AY43" i="19"/>
  <c r="AP43" i="19"/>
  <c r="AT43" i="19"/>
  <c r="AU43" i="19"/>
  <c r="AX43" i="19"/>
  <c r="AV43" i="19"/>
  <c r="Y43" i="19"/>
  <c r="AR43" i="19"/>
  <c r="AQ43" i="19"/>
  <c r="AS43" i="19"/>
  <c r="AT104" i="19"/>
  <c r="AP104" i="19"/>
  <c r="AR104" i="19"/>
  <c r="AV104" i="19"/>
  <c r="Y104" i="19"/>
  <c r="AS104" i="19"/>
  <c r="AW104" i="19"/>
  <c r="AU104" i="19"/>
  <c r="AQ104" i="19"/>
  <c r="AY104" i="19"/>
  <c r="AX104" i="19"/>
  <c r="AY37" i="19"/>
  <c r="Y37" i="19"/>
  <c r="AR37" i="19"/>
  <c r="AW37" i="19"/>
  <c r="AP37" i="19"/>
  <c r="AX37" i="19"/>
  <c r="AU37" i="19"/>
  <c r="AT37" i="19"/>
  <c r="AS37" i="19"/>
  <c r="AQ37" i="19"/>
  <c r="AV37" i="19"/>
  <c r="AP105" i="19"/>
  <c r="AV105" i="19"/>
  <c r="Y105" i="19"/>
  <c r="AU105" i="19"/>
  <c r="AW105" i="19"/>
  <c r="AT105" i="19"/>
  <c r="AS105" i="19"/>
  <c r="AY105" i="19"/>
  <c r="AX105" i="19"/>
  <c r="AQ105" i="19"/>
  <c r="AR105" i="19"/>
  <c r="AX27" i="19"/>
  <c r="AW27" i="19"/>
  <c r="AS27" i="19"/>
  <c r="Y27" i="19"/>
  <c r="AV27" i="19"/>
  <c r="AR27" i="19"/>
  <c r="AY27" i="19"/>
  <c r="AT27" i="19"/>
  <c r="AP27" i="19"/>
  <c r="AQ27" i="19"/>
  <c r="AU27" i="19"/>
  <c r="AP13" i="19"/>
  <c r="Y87" i="19"/>
  <c r="AP2" i="19"/>
  <c r="AX2" i="19"/>
  <c r="AX63" i="19"/>
  <c r="AS63" i="19"/>
  <c r="AS68" i="19"/>
  <c r="AR58" i="19"/>
  <c r="AS94" i="16"/>
  <c r="N94" i="16"/>
  <c r="AN94" i="16"/>
  <c r="AP94" i="16"/>
  <c r="AK94" i="16"/>
  <c r="AR94" i="16"/>
  <c r="AM94" i="16"/>
  <c r="AL94" i="16"/>
  <c r="AQ94" i="16"/>
  <c r="AO94" i="16"/>
  <c r="AT94" i="16"/>
  <c r="AI18" i="12"/>
  <c r="AG18" i="12"/>
  <c r="AF18" i="12"/>
  <c r="AE18" i="12"/>
  <c r="R18" i="12"/>
  <c r="AK18" i="12"/>
  <c r="AD18" i="12"/>
  <c r="AH18" i="12"/>
  <c r="AJ18" i="12"/>
  <c r="AI47" i="12"/>
  <c r="AG47" i="12"/>
  <c r="AH47" i="12"/>
  <c r="AE47" i="12"/>
  <c r="R47" i="12"/>
  <c r="AD47" i="12"/>
  <c r="AK47" i="12"/>
  <c r="AF47" i="12"/>
  <c r="AJ47" i="12"/>
  <c r="AI32" i="12"/>
  <c r="AJ32" i="12"/>
  <c r="AH32" i="12"/>
  <c r="AK32" i="12"/>
  <c r="R32" i="12"/>
  <c r="AD32" i="12"/>
  <c r="AE32" i="12"/>
  <c r="AG32" i="12"/>
  <c r="AF32" i="12"/>
  <c r="AI36" i="12"/>
  <c r="AG36" i="12"/>
  <c r="AJ36" i="12"/>
  <c r="AD36" i="12"/>
  <c r="AK36" i="12"/>
  <c r="AF36" i="12"/>
  <c r="R36" i="12"/>
  <c r="AE36" i="12"/>
  <c r="AH36" i="12"/>
  <c r="AJ20" i="12"/>
  <c r="R20" i="12"/>
  <c r="AE20" i="12"/>
  <c r="AF20" i="12"/>
  <c r="AG20" i="12"/>
  <c r="AI20" i="12"/>
  <c r="AK20" i="12"/>
  <c r="AH20" i="12"/>
  <c r="AD20" i="12"/>
  <c r="AE7" i="12"/>
  <c r="AJ7" i="12"/>
  <c r="AG7" i="12"/>
  <c r="R7" i="12"/>
  <c r="AH7" i="12"/>
  <c r="AD7" i="12"/>
  <c r="AK7" i="12"/>
  <c r="AI7" i="12"/>
  <c r="AF7" i="12"/>
  <c r="AI8" i="12"/>
  <c r="AK8" i="12"/>
  <c r="AG8" i="12"/>
  <c r="AF8" i="12"/>
  <c r="AJ8" i="12"/>
  <c r="AD8" i="12"/>
  <c r="R8" i="12"/>
  <c r="AE8" i="12"/>
  <c r="AH8" i="12"/>
  <c r="AY34" i="19"/>
  <c r="AW34" i="19"/>
  <c r="AT34" i="19"/>
  <c r="AU34" i="19"/>
  <c r="AR34" i="19"/>
  <c r="Y44" i="19"/>
  <c r="AR44" i="19"/>
  <c r="AS44" i="19"/>
  <c r="AX44" i="19"/>
  <c r="AW44" i="19"/>
  <c r="AW98" i="19"/>
  <c r="AQ98" i="19"/>
  <c r="AX98" i="19"/>
  <c r="AW50" i="19"/>
  <c r="AR50" i="19"/>
  <c r="AT50" i="19"/>
  <c r="AQ50" i="19"/>
  <c r="Y50" i="19"/>
  <c r="AQ76" i="19"/>
  <c r="AU76" i="19"/>
  <c r="AS76" i="19"/>
  <c r="AR76" i="19"/>
  <c r="AW76" i="19"/>
  <c r="AP76" i="19"/>
  <c r="AT76" i="19"/>
  <c r="AY76" i="19"/>
  <c r="AV76" i="19"/>
  <c r="Y76" i="19"/>
  <c r="AX76" i="19"/>
  <c r="AW28" i="19"/>
  <c r="AQ28" i="19"/>
  <c r="AV28" i="19"/>
  <c r="AR28" i="19"/>
  <c r="AS28" i="19"/>
  <c r="AY28" i="19"/>
  <c r="AX28" i="19"/>
  <c r="Y28" i="19"/>
  <c r="AU28" i="19"/>
  <c r="AP28" i="19"/>
  <c r="AT28" i="19"/>
  <c r="AS32" i="19"/>
  <c r="AT32" i="19"/>
  <c r="AV32" i="19"/>
  <c r="AP32" i="19"/>
  <c r="AY32" i="19"/>
  <c r="AX32" i="19"/>
  <c r="AQ32" i="19"/>
  <c r="AW32" i="19"/>
  <c r="AU32" i="19"/>
  <c r="AR32" i="19"/>
  <c r="Y32" i="19"/>
  <c r="AV4" i="19"/>
  <c r="AP4" i="19"/>
  <c r="AS4" i="19"/>
  <c r="AU4" i="19"/>
  <c r="AR4" i="19"/>
  <c r="AW4" i="19"/>
  <c r="Y4" i="19"/>
  <c r="AT4" i="19"/>
  <c r="AY4" i="19"/>
  <c r="AQ4" i="19"/>
  <c r="AX4" i="19"/>
  <c r="AX101" i="19"/>
  <c r="AY101" i="19"/>
  <c r="AW101" i="19"/>
  <c r="AR101" i="19"/>
  <c r="AT101" i="19"/>
  <c r="AQ101" i="19"/>
  <c r="AP101" i="19"/>
  <c r="Y101" i="19"/>
  <c r="AS101" i="19"/>
  <c r="AU101" i="19"/>
  <c r="AV101" i="19"/>
  <c r="AV19" i="19"/>
  <c r="W19" i="19"/>
  <c r="AP19" i="19"/>
  <c r="AS19" i="19"/>
  <c r="AT19" i="19"/>
  <c r="AX19" i="19"/>
  <c r="AY19" i="19"/>
  <c r="AR19" i="19"/>
  <c r="AU19" i="19"/>
  <c r="Y19" i="19"/>
  <c r="X19" i="19"/>
  <c r="AW19" i="19"/>
  <c r="AQ19" i="19"/>
  <c r="AY92" i="19"/>
  <c r="Y92" i="19"/>
  <c r="AR92" i="19"/>
  <c r="AT92" i="19"/>
  <c r="AS92" i="19"/>
  <c r="AX92" i="19"/>
  <c r="AW92" i="19"/>
  <c r="AV92" i="19"/>
  <c r="AP92" i="19"/>
  <c r="AU92" i="19"/>
  <c r="AQ92" i="19"/>
  <c r="AV36" i="19"/>
  <c r="AT36" i="19"/>
  <c r="AW36" i="19"/>
  <c r="AR36" i="19"/>
  <c r="AS36" i="19"/>
  <c r="AQ36" i="19"/>
  <c r="AU36" i="19"/>
  <c r="AP36" i="19"/>
  <c r="AX36" i="19"/>
  <c r="AY36" i="19"/>
  <c r="Y36" i="19"/>
  <c r="AX5" i="19"/>
  <c r="AW5" i="19"/>
  <c r="AQ5" i="19"/>
  <c r="AS5" i="19"/>
  <c r="Y5" i="19"/>
  <c r="AV5" i="19"/>
  <c r="AR5" i="19"/>
  <c r="AU5" i="19"/>
  <c r="AT5" i="19"/>
  <c r="AY5" i="19"/>
  <c r="AP5" i="19"/>
  <c r="AY93" i="19"/>
  <c r="AT93" i="19"/>
  <c r="AR93" i="19"/>
  <c r="AX93" i="19"/>
  <c r="AU93" i="19"/>
  <c r="AS93" i="19"/>
  <c r="AP93" i="19"/>
  <c r="AW93" i="19"/>
  <c r="Y93" i="19"/>
  <c r="AQ93" i="19"/>
  <c r="AV93" i="19"/>
  <c r="AV11" i="19"/>
  <c r="AU11" i="19"/>
  <c r="AQ11" i="19"/>
  <c r="Y11" i="19"/>
  <c r="AY11" i="19"/>
  <c r="AP11" i="19"/>
  <c r="AS11" i="19"/>
  <c r="AR11" i="19"/>
  <c r="AX11" i="19"/>
  <c r="AW11" i="19"/>
  <c r="AT11" i="19"/>
  <c r="AY47" i="19"/>
  <c r="AW47" i="19"/>
  <c r="AT47" i="19"/>
  <c r="AS47" i="19"/>
  <c r="AQ47" i="19"/>
  <c r="AR47" i="19"/>
  <c r="AU47" i="19"/>
  <c r="Y47" i="19"/>
  <c r="AP47" i="19"/>
  <c r="AX47" i="19"/>
  <c r="AV47" i="19"/>
  <c r="AQ77" i="19"/>
  <c r="Y77" i="19"/>
  <c r="AU77" i="19"/>
  <c r="AR77" i="19"/>
  <c r="AT77" i="19"/>
  <c r="AV77" i="19"/>
  <c r="AX77" i="19"/>
  <c r="AW77" i="19"/>
  <c r="AP77" i="19"/>
  <c r="AS77" i="19"/>
  <c r="AY77" i="19"/>
  <c r="AQ31" i="19"/>
  <c r="AR31" i="19"/>
  <c r="AS31" i="19"/>
  <c r="Y31" i="19"/>
  <c r="AT31" i="19"/>
  <c r="AP31" i="19"/>
  <c r="AX31" i="19"/>
  <c r="AV31" i="19"/>
  <c r="AU31" i="19"/>
  <c r="AY31" i="19"/>
  <c r="AW31" i="19"/>
  <c r="Y7" i="19"/>
  <c r="AX7" i="19"/>
  <c r="AQ7" i="19"/>
  <c r="AT7" i="19"/>
  <c r="AY7" i="19"/>
  <c r="AW7" i="19"/>
  <c r="AU7" i="19"/>
  <c r="AS7" i="19"/>
  <c r="AV7" i="19"/>
  <c r="AR7" i="19"/>
  <c r="AP7" i="19"/>
  <c r="AU15" i="19"/>
  <c r="AT15" i="19"/>
  <c r="AV15" i="19"/>
  <c r="AP15" i="19"/>
  <c r="AX15" i="19"/>
  <c r="AQ15" i="19"/>
  <c r="AY15" i="19"/>
  <c r="AW15" i="19"/>
  <c r="AS15" i="19"/>
  <c r="Y15" i="19"/>
  <c r="AR15" i="19"/>
  <c r="AU25" i="19"/>
  <c r="AR25" i="19"/>
  <c r="AV25" i="19"/>
  <c r="Y25" i="19"/>
  <c r="AW25" i="19"/>
  <c r="AY25" i="19"/>
  <c r="AP25" i="19"/>
  <c r="AQ25" i="19"/>
  <c r="AT25" i="19"/>
  <c r="AX25" i="19"/>
  <c r="AS25"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R13" i="19"/>
  <c r="AU13" i="19"/>
  <c r="AU87" i="19"/>
  <c r="AY87" i="19"/>
  <c r="AS2" i="19"/>
  <c r="AV63" i="19"/>
  <c r="AQ68" i="19"/>
  <c r="AP68" i="19"/>
  <c r="AP58" i="19"/>
  <c r="AR99" i="16"/>
  <c r="AK99" i="16"/>
  <c r="AN99" i="16"/>
  <c r="AT99" i="16"/>
  <c r="AM99" i="16"/>
  <c r="AP99" i="16"/>
  <c r="AS99" i="16"/>
  <c r="AO99" i="16"/>
  <c r="AL99" i="16"/>
  <c r="AQ99" i="16"/>
  <c r="N99" i="16"/>
  <c r="AH29" i="12"/>
  <c r="AK29" i="12"/>
  <c r="AG29" i="12"/>
  <c r="AJ29" i="12"/>
  <c r="AE29" i="12"/>
  <c r="AD29" i="12"/>
  <c r="AF29" i="12"/>
  <c r="R29" i="12"/>
  <c r="AI29" i="12"/>
  <c r="AG16" i="12"/>
  <c r="AF16" i="12"/>
  <c r="AD16" i="12"/>
  <c r="AE16" i="12"/>
  <c r="AJ16" i="12"/>
  <c r="AK16" i="12"/>
  <c r="R16" i="12"/>
  <c r="AI16" i="12"/>
  <c r="AH16" i="12"/>
  <c r="AE4" i="12"/>
  <c r="AK4" i="12"/>
  <c r="R4" i="12"/>
  <c r="AH4" i="12"/>
  <c r="AD4" i="12"/>
  <c r="AJ4" i="12"/>
  <c r="AG4" i="12"/>
  <c r="AF4" i="12"/>
  <c r="AI4" i="12"/>
  <c r="R30" i="12"/>
  <c r="AK30" i="12"/>
  <c r="AG30" i="12"/>
  <c r="AH30" i="12"/>
  <c r="AE30" i="12"/>
  <c r="AI30" i="12"/>
  <c r="AF30" i="12"/>
  <c r="AJ30" i="12"/>
  <c r="AD30" i="12"/>
  <c r="C2" i="24"/>
  <c r="AD17" i="12"/>
  <c r="AK17" i="12"/>
  <c r="AF17" i="12"/>
  <c r="AE17" i="12"/>
  <c r="AH17" i="12"/>
  <c r="AJ17" i="12"/>
  <c r="R17" i="12"/>
  <c r="AG17" i="12"/>
  <c r="AI17" i="12"/>
  <c r="AT38" i="19"/>
  <c r="AW38" i="19"/>
  <c r="AX38" i="19"/>
  <c r="AQ38" i="19"/>
  <c r="AY38" i="19"/>
  <c r="AR38" i="19"/>
  <c r="AV38" i="19"/>
  <c r="AP38" i="19"/>
  <c r="AU38" i="19"/>
  <c r="AS38" i="19"/>
  <c r="Y38" i="19"/>
  <c r="AX72" i="19"/>
  <c r="AV72" i="19"/>
  <c r="AW72" i="19"/>
  <c r="AP72" i="19"/>
  <c r="Y72" i="19"/>
  <c r="AU72" i="19"/>
  <c r="AR72" i="19"/>
  <c r="AS72" i="19"/>
  <c r="AT72" i="19"/>
  <c r="AY72" i="19"/>
  <c r="AQ72" i="19"/>
  <c r="AV21" i="19"/>
  <c r="AS21" i="19"/>
  <c r="AQ21" i="19"/>
  <c r="AY21" i="19"/>
  <c r="AW21" i="19"/>
  <c r="AP21" i="19"/>
  <c r="AU21" i="19"/>
  <c r="AT21" i="19"/>
  <c r="AR21" i="19"/>
  <c r="AX21" i="19"/>
  <c r="Y21" i="19"/>
  <c r="AP73" i="19"/>
  <c r="AW73" i="19"/>
  <c r="AV73" i="19"/>
  <c r="Y73" i="19"/>
  <c r="AR73" i="19"/>
  <c r="AT73" i="19"/>
  <c r="AQ73" i="19"/>
  <c r="AU73" i="19"/>
  <c r="AS73" i="19"/>
  <c r="AX73" i="19"/>
  <c r="AY73" i="19"/>
  <c r="Y3" i="19"/>
  <c r="AX3" i="19"/>
  <c r="AP3" i="19"/>
  <c r="AS3" i="19"/>
  <c r="AV3" i="19"/>
  <c r="AR3" i="19"/>
  <c r="AU3" i="19"/>
  <c r="AW3" i="19"/>
  <c r="AY3" i="19"/>
  <c r="AQ3" i="19"/>
  <c r="AT3" i="19"/>
  <c r="AT85" i="19"/>
  <c r="AY85" i="19"/>
  <c r="AQ85" i="19"/>
  <c r="AS85" i="19"/>
  <c r="Y85" i="19"/>
  <c r="AP85" i="19"/>
  <c r="AW85" i="19"/>
  <c r="AR85" i="19"/>
  <c r="AV85" i="19"/>
  <c r="AX85" i="19"/>
  <c r="AU85" i="19"/>
  <c r="AQ18" i="19"/>
  <c r="AT18" i="19"/>
  <c r="AX18" i="19"/>
  <c r="AS18" i="19"/>
  <c r="AY18" i="19"/>
  <c r="AV18" i="19"/>
  <c r="AR18" i="19"/>
  <c r="AU18" i="19"/>
  <c r="Y18" i="19"/>
  <c r="AP18" i="19"/>
  <c r="AW18" i="19"/>
  <c r="AS108" i="19"/>
  <c r="Y108" i="19"/>
  <c r="AU108" i="19"/>
  <c r="AW108" i="19"/>
  <c r="AT108" i="19"/>
  <c r="AY108" i="19"/>
  <c r="AR108" i="19"/>
  <c r="AV108" i="19"/>
  <c r="AX108" i="19"/>
  <c r="AP108" i="19"/>
  <c r="AQ108" i="19"/>
  <c r="AU55" i="19"/>
  <c r="AX55" i="19"/>
  <c r="AT55" i="19"/>
  <c r="AP55" i="19"/>
  <c r="AQ55" i="19"/>
  <c r="AR55" i="19"/>
  <c r="AS55" i="19"/>
  <c r="AY55" i="19"/>
  <c r="AW55" i="19"/>
  <c r="Y55" i="19"/>
  <c r="AV55" i="19"/>
  <c r="AU79" i="19"/>
  <c r="AV79" i="19"/>
  <c r="AY79" i="19"/>
  <c r="AT79" i="19"/>
  <c r="AW79" i="19"/>
  <c r="Y79" i="19"/>
  <c r="AP79" i="19"/>
  <c r="AR79" i="19"/>
  <c r="AQ79" i="19"/>
  <c r="AS79" i="19"/>
  <c r="AX79" i="19"/>
  <c r="AR57" i="19"/>
  <c r="AS57" i="19"/>
  <c r="AW57" i="19"/>
  <c r="Y57" i="19"/>
  <c r="AU57" i="19"/>
  <c r="AV57" i="19"/>
  <c r="AQ57" i="19"/>
  <c r="AP57" i="19"/>
  <c r="AY57" i="19"/>
  <c r="AT57" i="19"/>
  <c r="AX57" i="19"/>
  <c r="AY8" i="19"/>
  <c r="AU8" i="19"/>
  <c r="AT8" i="19"/>
  <c r="AQ8" i="19"/>
  <c r="AW8" i="19"/>
  <c r="AR8" i="19"/>
  <c r="AP8" i="19"/>
  <c r="Y8" i="19"/>
  <c r="AV8" i="19"/>
  <c r="AX8" i="19"/>
  <c r="AS8" i="19"/>
  <c r="AQ56" i="19"/>
  <c r="AT56" i="19"/>
  <c r="AU56" i="19"/>
  <c r="Y56" i="19"/>
  <c r="AR56" i="19"/>
  <c r="AX56" i="19"/>
  <c r="AW56" i="19"/>
  <c r="AS56" i="19"/>
  <c r="AY56" i="19"/>
  <c r="AV56" i="19"/>
  <c r="AP56" i="19"/>
  <c r="AU71" i="19"/>
  <c r="AR71" i="19"/>
  <c r="AY71" i="19"/>
  <c r="AT71" i="19"/>
  <c r="AS71" i="19"/>
  <c r="AQ71" i="19"/>
  <c r="AV71" i="19"/>
  <c r="AX71" i="19"/>
  <c r="AW71" i="19"/>
  <c r="AP71" i="19"/>
  <c r="Y71" i="19"/>
  <c r="AV62" i="19"/>
  <c r="AW62" i="19"/>
  <c r="AS62" i="19"/>
  <c r="AQ62" i="19"/>
  <c r="AT62" i="19"/>
  <c r="AX62" i="19"/>
  <c r="AY62" i="19"/>
  <c r="AR62" i="19"/>
  <c r="AU62" i="19"/>
  <c r="AP62" i="19"/>
  <c r="Y62" i="19"/>
  <c r="AM43" i="16"/>
  <c r="AP43" i="16"/>
  <c r="AK43" i="16"/>
  <c r="AR43" i="16"/>
  <c r="AT43" i="16"/>
  <c r="AL43" i="16"/>
  <c r="AN43" i="16"/>
  <c r="AO43" i="16"/>
  <c r="AQ43" i="16"/>
  <c r="AS43" i="16"/>
  <c r="N43" i="16"/>
  <c r="R14" i="12"/>
  <c r="AF14" i="12"/>
  <c r="AK14" i="12"/>
  <c r="AE14" i="12"/>
  <c r="AH14" i="12"/>
  <c r="AD14" i="12"/>
  <c r="AI14" i="12"/>
  <c r="AG14" i="12"/>
  <c r="AJ14" i="12"/>
  <c r="AK45" i="12"/>
  <c r="AE45" i="12"/>
  <c r="AI45" i="12"/>
  <c r="AH45" i="12"/>
  <c r="AG45" i="12"/>
  <c r="AJ45" i="12"/>
  <c r="R45" i="12"/>
  <c r="AF45" i="12"/>
  <c r="AD45" i="12"/>
  <c r="AE34" i="12"/>
  <c r="AK34" i="12"/>
  <c r="AJ34" i="12"/>
  <c r="AH34" i="12"/>
  <c r="AD34" i="12"/>
  <c r="AF34" i="12"/>
  <c r="AI34" i="12"/>
  <c r="AG34" i="12"/>
  <c r="R34" i="12"/>
  <c r="AK6" i="12"/>
  <c r="AG6" i="12"/>
  <c r="AE6" i="12"/>
  <c r="AH6" i="12"/>
  <c r="AD6" i="12"/>
  <c r="R6" i="12"/>
  <c r="AF6" i="12"/>
  <c r="AI6" i="12"/>
  <c r="AJ6" i="12"/>
  <c r="AD13" i="12"/>
  <c r="AK13" i="12"/>
  <c r="AE13" i="12"/>
  <c r="AF13" i="12"/>
  <c r="AJ13" i="12"/>
  <c r="AG13" i="12"/>
  <c r="AI13" i="12"/>
  <c r="R13" i="12"/>
  <c r="AH13" i="12"/>
  <c r="AG5" i="12"/>
  <c r="AH5" i="12"/>
  <c r="AI5" i="12"/>
  <c r="R5" i="12"/>
  <c r="AJ5" i="12"/>
  <c r="AD5" i="12"/>
  <c r="AF5" i="12"/>
  <c r="AK5" i="12"/>
  <c r="AE5" i="12"/>
  <c r="AU94" i="19"/>
  <c r="AV94" i="19"/>
  <c r="AS94" i="19"/>
  <c r="Y94" i="19"/>
  <c r="AR94" i="19"/>
  <c r="AY94" i="19"/>
  <c r="AT94" i="19"/>
  <c r="AP94" i="19"/>
  <c r="AW94" i="19"/>
  <c r="AQ94" i="19"/>
  <c r="AX94" i="19"/>
  <c r="AV99" i="19"/>
  <c r="AU99" i="19"/>
  <c r="AS99" i="19"/>
  <c r="AR99" i="19"/>
  <c r="AW99" i="19"/>
  <c r="Y99" i="19"/>
  <c r="AT99" i="19"/>
  <c r="AX99" i="19"/>
  <c r="AY99" i="19"/>
  <c r="AQ99" i="19"/>
  <c r="AP99" i="19"/>
  <c r="Y16" i="19"/>
  <c r="AP16" i="19"/>
  <c r="AS16" i="19"/>
  <c r="AW16" i="19"/>
  <c r="AU16" i="19"/>
  <c r="AY16" i="19"/>
  <c r="AV16" i="19"/>
  <c r="AX16" i="19"/>
  <c r="AQ16" i="19"/>
  <c r="AR16" i="19"/>
  <c r="AT16" i="19"/>
  <c r="AQ30" i="19"/>
  <c r="Y30" i="19"/>
  <c r="AT30" i="19"/>
  <c r="AP30" i="19"/>
  <c r="AV30" i="19"/>
  <c r="AY30" i="19"/>
  <c r="AX30" i="19"/>
  <c r="AS30" i="19"/>
  <c r="AW30" i="19"/>
  <c r="AR30" i="19"/>
  <c r="AU30" i="19"/>
  <c r="AQ54" i="19"/>
  <c r="AX54" i="19"/>
  <c r="AU54" i="19"/>
  <c r="AV54" i="19"/>
  <c r="AW54" i="19"/>
  <c r="AP54" i="19"/>
  <c r="AR54" i="19"/>
  <c r="Y54" i="19"/>
  <c r="AT54" i="19"/>
  <c r="AY54" i="19"/>
  <c r="AS54" i="19"/>
  <c r="AP9" i="19"/>
  <c r="AS9" i="19"/>
  <c r="AY9" i="19"/>
  <c r="AQ9" i="19"/>
  <c r="Y9" i="19"/>
  <c r="AX9" i="19"/>
  <c r="AV9" i="19"/>
  <c r="AR9" i="19"/>
  <c r="AT9" i="19"/>
  <c r="AU9" i="19"/>
  <c r="AW9" i="19"/>
  <c r="AS53" i="19"/>
  <c r="AR53" i="19"/>
  <c r="Y53" i="19"/>
  <c r="AQ53" i="19"/>
  <c r="AY53" i="19"/>
  <c r="AX53" i="19"/>
  <c r="AV53" i="19"/>
  <c r="AP53" i="19"/>
  <c r="AT53" i="19"/>
  <c r="AW53" i="19"/>
  <c r="AU53" i="19"/>
  <c r="AU95" i="19"/>
  <c r="AV95" i="19"/>
  <c r="AP95" i="19"/>
  <c r="AX95" i="19"/>
  <c r="AY95" i="19"/>
  <c r="AT95" i="19"/>
  <c r="AQ95" i="19"/>
  <c r="Y95" i="19"/>
  <c r="AR95" i="19"/>
  <c r="AW95" i="19"/>
  <c r="AS95" i="19"/>
  <c r="AT23" i="19"/>
  <c r="AV23" i="19"/>
  <c r="AQ23" i="19"/>
  <c r="AP23" i="19"/>
  <c r="AX23" i="19"/>
  <c r="AU23" i="19"/>
  <c r="Y23" i="19"/>
  <c r="AY23" i="19"/>
  <c r="AS23" i="19"/>
  <c r="AR23" i="19"/>
  <c r="AW23" i="19"/>
  <c r="AV14" i="19"/>
  <c r="W14" i="19"/>
  <c r="Y14" i="19"/>
  <c r="AY14" i="19"/>
  <c r="AW14" i="19"/>
  <c r="AX14" i="19"/>
  <c r="AT14" i="19"/>
  <c r="AQ14" i="19"/>
  <c r="AR14" i="19"/>
  <c r="AU14" i="19"/>
  <c r="AP14" i="19"/>
  <c r="AS14" i="19"/>
  <c r="X14" i="19"/>
  <c r="AR106" i="19"/>
  <c r="AQ106" i="19"/>
  <c r="AX106" i="19"/>
  <c r="AU106" i="19"/>
  <c r="Y106" i="19"/>
  <c r="AV106" i="19"/>
  <c r="AT106" i="19"/>
  <c r="AS106" i="19"/>
  <c r="AY106" i="19"/>
  <c r="AW106" i="19"/>
  <c r="AP106" i="19"/>
  <c r="AV74" i="19"/>
  <c r="AP74" i="19"/>
  <c r="AQ74" i="19"/>
  <c r="AY74" i="19"/>
  <c r="AS74" i="19"/>
  <c r="AT74" i="19"/>
  <c r="Y74" i="19"/>
  <c r="AR74" i="19"/>
  <c r="AW74" i="19"/>
  <c r="AX74" i="19"/>
  <c r="AU74" i="19"/>
  <c r="AR24" i="19"/>
  <c r="AT24" i="19"/>
  <c r="AV24" i="19"/>
  <c r="AP24" i="19"/>
  <c r="AU24" i="19"/>
  <c r="AY24" i="19"/>
  <c r="AX24" i="19"/>
  <c r="AQ24" i="19"/>
  <c r="Y24" i="19"/>
  <c r="AS24" i="19"/>
  <c r="AW24" i="19"/>
  <c r="AU20" i="19"/>
  <c r="AR20" i="19"/>
  <c r="AP20" i="19"/>
  <c r="Y20" i="19"/>
  <c r="AQ20" i="19"/>
  <c r="AT20" i="19"/>
  <c r="AX20" i="19"/>
  <c r="AV20" i="19"/>
  <c r="AW20" i="19"/>
  <c r="AY20" i="19"/>
  <c r="AS20" i="19"/>
  <c r="AW97" i="19"/>
  <c r="AQ97" i="19"/>
  <c r="AU97" i="19"/>
  <c r="AY97" i="19"/>
  <c r="AS97" i="19"/>
  <c r="AR97" i="19"/>
  <c r="AX97" i="19"/>
  <c r="AV97" i="19"/>
  <c r="AP97" i="19"/>
  <c r="Y97" i="19"/>
  <c r="AT97" i="19"/>
  <c r="C16" i="22"/>
  <c r="G17" i="22"/>
  <c r="H16" i="22"/>
  <c r="B17" i="22"/>
  <c r="G16" i="22"/>
  <c r="E16" i="22"/>
  <c r="I17" i="22"/>
  <c r="F17" i="22"/>
  <c r="AF86" i="15"/>
  <c r="I86" i="15" s="1"/>
  <c r="O55" i="16"/>
  <c r="Z33" i="19"/>
  <c r="I33" i="19" s="1"/>
  <c r="Z102" i="19"/>
  <c r="I102" i="19" s="1"/>
  <c r="O27" i="16"/>
  <c r="O31" i="16"/>
  <c r="Z109" i="19"/>
  <c r="I109" i="19" s="1"/>
  <c r="Z86" i="19"/>
  <c r="I86" i="19" s="1"/>
  <c r="Z17" i="19"/>
  <c r="I17" i="19" s="1"/>
  <c r="O38" i="16"/>
  <c r="O30" i="16"/>
  <c r="Z45" i="19"/>
  <c r="I45" i="19" s="1"/>
  <c r="Z67" i="19"/>
  <c r="I67" i="19" s="1"/>
  <c r="O11" i="16"/>
  <c r="O92" i="16"/>
  <c r="BO90" i="15"/>
  <c r="AF90" i="15"/>
  <c r="T88" i="19"/>
  <c r="T3" i="19"/>
  <c r="T100" i="16"/>
  <c r="T46" i="16"/>
  <c r="AW30" i="7"/>
  <c r="AL30" i="7" s="1"/>
  <c r="AT30" i="7"/>
  <c r="AU30" i="7"/>
  <c r="AJ30" i="7" s="1"/>
  <c r="AV30" i="7"/>
  <c r="AK30" i="7" s="1"/>
  <c r="AU4" i="7"/>
  <c r="AJ4" i="7" s="1"/>
  <c r="AW4" i="7"/>
  <c r="AL4" i="7" s="1"/>
  <c r="AV4" i="7"/>
  <c r="AK4" i="7" s="1"/>
  <c r="AT4" i="7"/>
  <c r="AI4" i="7" s="1"/>
  <c r="AT11" i="7"/>
  <c r="AI11" i="7" s="1"/>
  <c r="AU11" i="7"/>
  <c r="AV11" i="7"/>
  <c r="AK11" i="7" s="1"/>
  <c r="AW11" i="7"/>
  <c r="AL11" i="7" s="1"/>
  <c r="AV37" i="7"/>
  <c r="AK37" i="7" s="1"/>
  <c r="AU37" i="7"/>
  <c r="AJ37" i="7" s="1"/>
  <c r="AT37" i="7"/>
  <c r="AW37" i="7"/>
  <c r="AL37" i="7" s="1"/>
  <c r="BO70" i="15"/>
  <c r="AF70" i="15"/>
  <c r="T10" i="19"/>
  <c r="T51" i="19"/>
  <c r="T94" i="16"/>
  <c r="T40" i="16"/>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W53" i="7"/>
  <c r="AL53" i="7" s="1"/>
  <c r="AV53" i="7"/>
  <c r="AK53" i="7" s="1"/>
  <c r="AU53" i="7"/>
  <c r="AJ53" i="7" s="1"/>
  <c r="AF11" i="15"/>
  <c r="BO11" i="15"/>
  <c r="S61" i="16"/>
  <c r="S23" i="19"/>
  <c r="S13" i="19"/>
  <c r="S7" i="16"/>
  <c r="AF112" i="15"/>
  <c r="BO112" i="15"/>
  <c r="AV6" i="7"/>
  <c r="AK6" i="7" s="1"/>
  <c r="AT6" i="7"/>
  <c r="AI6" i="7" s="1"/>
  <c r="AU6" i="7"/>
  <c r="AJ6" i="7" s="1"/>
  <c r="AW6" i="7"/>
  <c r="AL6" i="7" s="1"/>
  <c r="T93" i="19"/>
  <c r="T109" i="19"/>
  <c r="T54" i="16"/>
  <c r="T108" i="16"/>
  <c r="Z64" i="19"/>
  <c r="I64" i="19" s="1"/>
  <c r="Z75" i="19"/>
  <c r="I75" i="19" s="1"/>
  <c r="AT17" i="7"/>
  <c r="AV17" i="7"/>
  <c r="AK17" i="7" s="1"/>
  <c r="AU17" i="7"/>
  <c r="AJ17" i="7" s="1"/>
  <c r="AW17" i="7"/>
  <c r="AL17" i="7" s="1"/>
  <c r="S41" i="19"/>
  <c r="BO51" i="15"/>
  <c r="AF51" i="15"/>
  <c r="S58" i="19"/>
  <c r="S47" i="16"/>
  <c r="S101" i="16"/>
  <c r="T53" i="19"/>
  <c r="T73" i="19"/>
  <c r="T72" i="16"/>
  <c r="T18" i="16"/>
  <c r="AF54" i="15"/>
  <c r="S106" i="19"/>
  <c r="BO54" i="15"/>
  <c r="S104" i="16"/>
  <c r="S89" i="19"/>
  <c r="S50" i="16"/>
  <c r="T25" i="19"/>
  <c r="T33" i="16"/>
  <c r="T86" i="19"/>
  <c r="T87" i="16"/>
  <c r="T98" i="19"/>
  <c r="T24" i="16"/>
  <c r="T78" i="16"/>
  <c r="T50" i="19"/>
  <c r="AF72" i="15"/>
  <c r="BO72" i="15"/>
  <c r="T7" i="16"/>
  <c r="T13" i="19"/>
  <c r="T61" i="16"/>
  <c r="T23" i="19"/>
  <c r="AF80" i="15"/>
  <c r="BO80" i="15"/>
  <c r="AF8" i="15"/>
  <c r="BO8" i="15"/>
  <c r="S74" i="19"/>
  <c r="S58" i="16"/>
  <c r="S4" i="16"/>
  <c r="S21" i="19"/>
  <c r="BO79" i="15"/>
  <c r="AF79" i="15"/>
  <c r="T61" i="19"/>
  <c r="T43" i="16"/>
  <c r="T97" i="16"/>
  <c r="T69" i="19"/>
  <c r="AF57" i="15"/>
  <c r="BO57" i="15"/>
  <c r="S92" i="19"/>
  <c r="S107" i="16"/>
  <c r="S108" i="19"/>
  <c r="S53" i="16"/>
  <c r="AT43" i="7"/>
  <c r="AI43" i="7" s="1"/>
  <c r="AU43" i="7"/>
  <c r="AJ43" i="7" s="1"/>
  <c r="AV43" i="7"/>
  <c r="AK43" i="7" s="1"/>
  <c r="AW43" i="7"/>
  <c r="AL43" i="7" s="1"/>
  <c r="BO106" i="15"/>
  <c r="AF106" i="15"/>
  <c r="T28" i="19"/>
  <c r="T33" i="19"/>
  <c r="T48" i="16"/>
  <c r="T102" i="16"/>
  <c r="AV33" i="7"/>
  <c r="AK33" i="7" s="1"/>
  <c r="AT33" i="7"/>
  <c r="AU33" i="7"/>
  <c r="AJ33" i="7" s="1"/>
  <c r="AW33" i="7"/>
  <c r="AL33" i="7" s="1"/>
  <c r="BO102" i="15"/>
  <c r="AF102" i="15"/>
  <c r="O26" i="16"/>
  <c r="O51" i="16"/>
  <c r="BO53" i="15"/>
  <c r="I53" i="15" s="1"/>
  <c r="S27" i="19"/>
  <c r="AF53" i="15"/>
  <c r="S40" i="19"/>
  <c r="S49" i="16"/>
  <c r="S103" i="16"/>
  <c r="BO30" i="15"/>
  <c r="S83" i="19"/>
  <c r="AF30" i="15"/>
  <c r="S100" i="19"/>
  <c r="S80" i="16"/>
  <c r="S26" i="16"/>
  <c r="AU13" i="7"/>
  <c r="AJ13" i="7" s="1"/>
  <c r="AV13" i="7"/>
  <c r="AK13" i="7" s="1"/>
  <c r="AT13" i="7"/>
  <c r="AW13" i="7"/>
  <c r="AL13" i="7" s="1"/>
  <c r="AV46" i="7"/>
  <c r="AK46" i="7" s="1"/>
  <c r="AW46" i="7"/>
  <c r="AL46" i="7" s="1"/>
  <c r="AT46" i="7"/>
  <c r="AI46" i="7" s="1"/>
  <c r="AU46" i="7"/>
  <c r="AJ46" i="7" s="1"/>
  <c r="O47" i="16"/>
  <c r="D25" i="5"/>
  <c r="S56" i="19"/>
  <c r="AF29" i="15"/>
  <c r="BO29" i="15"/>
  <c r="S99" i="19"/>
  <c r="S79" i="16"/>
  <c r="S25" i="16"/>
  <c r="AF64" i="15"/>
  <c r="BO64" i="15"/>
  <c r="T65" i="16"/>
  <c r="T48" i="19"/>
  <c r="T5" i="19"/>
  <c r="T11" i="16"/>
  <c r="T2" i="19"/>
  <c r="T97" i="19"/>
  <c r="T13" i="16"/>
  <c r="T67" i="16"/>
  <c r="AW3" i="7"/>
  <c r="AL3" i="7" s="1"/>
  <c r="AV3" i="7"/>
  <c r="AT3" i="7"/>
  <c r="AI3" i="7" s="1"/>
  <c r="AU3" i="7"/>
  <c r="AJ3" i="7" s="1"/>
  <c r="T17" i="19"/>
  <c r="T60" i="16"/>
  <c r="T6" i="16"/>
  <c r="T76" i="19"/>
  <c r="BO67" i="15"/>
  <c r="AF67" i="15"/>
  <c r="BO34" i="15"/>
  <c r="AF34" i="15"/>
  <c r="S30" i="16"/>
  <c r="S84" i="16"/>
  <c r="S102" i="19"/>
  <c r="S63" i="19"/>
  <c r="AF21" i="15"/>
  <c r="BO21" i="15"/>
  <c r="S79" i="19"/>
  <c r="S17" i="16"/>
  <c r="S71" i="16"/>
  <c r="S52" i="19"/>
  <c r="AF81" i="15"/>
  <c r="BO81" i="15"/>
  <c r="T59" i="16"/>
  <c r="T26" i="19"/>
  <c r="T75" i="19"/>
  <c r="T5" i="16"/>
  <c r="T41" i="19"/>
  <c r="T101" i="16"/>
  <c r="T47" i="16"/>
  <c r="T58" i="19"/>
  <c r="T39" i="16"/>
  <c r="T93" i="16"/>
  <c r="T72" i="19"/>
  <c r="T55" i="19"/>
  <c r="BO93" i="15"/>
  <c r="AF93" i="15"/>
  <c r="T96" i="19"/>
  <c r="T35" i="19"/>
  <c r="T66" i="16"/>
  <c r="T12" i="16"/>
  <c r="AF76" i="15"/>
  <c r="BO76" i="15"/>
  <c r="T8" i="16"/>
  <c r="T77" i="19"/>
  <c r="T94" i="19"/>
  <c r="T62" i="16"/>
  <c r="BO39" i="15"/>
  <c r="AF39" i="15"/>
  <c r="S35" i="16"/>
  <c r="S89" i="16"/>
  <c r="S31" i="19"/>
  <c r="S87" i="19"/>
  <c r="AH3" i="15"/>
  <c r="T113" i="16" s="1"/>
  <c r="AH115" i="15"/>
  <c r="AH2" i="15"/>
  <c r="T112" i="16" s="1"/>
  <c r="AH1" i="15"/>
  <c r="T111" i="16" s="1"/>
  <c r="T19" i="19"/>
  <c r="T14" i="19"/>
  <c r="T56" i="16"/>
  <c r="T2" i="16"/>
  <c r="O97" i="16"/>
  <c r="AF52" i="15"/>
  <c r="S33" i="19"/>
  <c r="BO52" i="15"/>
  <c r="S102" i="16"/>
  <c r="S48" i="16"/>
  <c r="S28" i="19"/>
  <c r="AW15" i="7"/>
  <c r="AL15" i="7" s="1"/>
  <c r="AU15" i="7"/>
  <c r="AJ15" i="7" s="1"/>
  <c r="AV15" i="7"/>
  <c r="AT15" i="7"/>
  <c r="AI15" i="7" s="1"/>
  <c r="T12" i="19"/>
  <c r="T4" i="19"/>
  <c r="T64" i="16"/>
  <c r="T10" i="16"/>
  <c r="AF98" i="15"/>
  <c r="BO98" i="15"/>
  <c r="AV41" i="7"/>
  <c r="AK41" i="7" s="1"/>
  <c r="AT41" i="7"/>
  <c r="AI41" i="7" s="1"/>
  <c r="AW41" i="7"/>
  <c r="AL41" i="7" s="1"/>
  <c r="AU41" i="7"/>
  <c r="AJ41" i="7" s="1"/>
  <c r="T79" i="19"/>
  <c r="T52" i="19"/>
  <c r="T71" i="16"/>
  <c r="T17" i="16"/>
  <c r="S33" i="16"/>
  <c r="BO37" i="15"/>
  <c r="AF37" i="15"/>
  <c r="S25" i="19"/>
  <c r="S86" i="19"/>
  <c r="S87" i="16"/>
  <c r="T39" i="19"/>
  <c r="T106" i="16"/>
  <c r="T91" i="19"/>
  <c r="T52" i="16"/>
  <c r="BO62" i="15"/>
  <c r="AF62" i="15"/>
  <c r="AU22" i="7"/>
  <c r="AJ22" i="7" s="1"/>
  <c r="AT22" i="7"/>
  <c r="AI22" i="7" s="1"/>
  <c r="AV22" i="7"/>
  <c r="AW22" i="7"/>
  <c r="AL22" i="7" s="1"/>
  <c r="BO22" i="15"/>
  <c r="AF22" i="15"/>
  <c r="S73" i="19"/>
  <c r="S53" i="19"/>
  <c r="S18" i="16"/>
  <c r="S72"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F95" i="15"/>
  <c r="BO95" i="15"/>
  <c r="AF92" i="15"/>
  <c r="BO92" i="15"/>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AF104" i="15"/>
  <c r="BO104" i="15"/>
  <c r="D24" i="5"/>
  <c r="T83" i="19"/>
  <c r="T26" i="16"/>
  <c r="T80" i="16"/>
  <c r="T100" i="19"/>
  <c r="P2" i="4"/>
  <c r="L2" i="4"/>
  <c r="T107" i="19"/>
  <c r="T90" i="19"/>
  <c r="T51" i="16"/>
  <c r="T105" i="16"/>
  <c r="BO59" i="15"/>
  <c r="AF59" i="15"/>
  <c r="S55" i="16"/>
  <c r="S65" i="19"/>
  <c r="S109" i="16"/>
  <c r="S54" i="19"/>
  <c r="BO100" i="15"/>
  <c r="AF100" i="15"/>
  <c r="AF6" i="15"/>
  <c r="BO6" i="15"/>
  <c r="AG1" i="15"/>
  <c r="S111" i="16" s="1"/>
  <c r="AG2" i="15"/>
  <c r="S112" i="16" s="1"/>
  <c r="AG115" i="15"/>
  <c r="AG3" i="15"/>
  <c r="S113" i="16" s="1"/>
  <c r="S56" i="16"/>
  <c r="S2" i="16"/>
  <c r="S14" i="19"/>
  <c r="S19" i="19"/>
  <c r="AF14" i="15"/>
  <c r="BO14" i="15"/>
  <c r="S12" i="19"/>
  <c r="S4" i="19"/>
  <c r="S64" i="16"/>
  <c r="S10" i="16"/>
  <c r="BO7" i="15"/>
  <c r="AF7" i="15"/>
  <c r="S20" i="19"/>
  <c r="S3" i="16"/>
  <c r="S57" i="16"/>
  <c r="S22" i="19"/>
  <c r="AF32" i="15"/>
  <c r="S82" i="16"/>
  <c r="BO32" i="15"/>
  <c r="S46" i="19"/>
  <c r="S28" i="16"/>
  <c r="S68" i="19"/>
  <c r="BO74" i="15"/>
  <c r="AF74" i="15"/>
  <c r="AF66" i="15"/>
  <c r="BO66" i="15"/>
  <c r="AF12" i="15"/>
  <c r="BO12" i="15"/>
  <c r="S94" i="19"/>
  <c r="S77" i="19"/>
  <c r="S8" i="16"/>
  <c r="S62" i="16"/>
  <c r="AF101" i="15"/>
  <c r="BO101" i="15"/>
  <c r="S96" i="19"/>
  <c r="AF16" i="15"/>
  <c r="BO16" i="15"/>
  <c r="S35" i="19"/>
  <c r="S66" i="16"/>
  <c r="S12" i="16"/>
  <c r="AF84" i="15"/>
  <c r="BO84" i="15"/>
  <c r="BO111" i="15"/>
  <c r="AF111" i="15"/>
  <c r="O17" i="16"/>
  <c r="AF97" i="15"/>
  <c r="BO97" i="15"/>
  <c r="T56" i="19"/>
  <c r="T79" i="16"/>
  <c r="T99" i="19"/>
  <c r="T25" i="16"/>
  <c r="O19" i="16"/>
  <c r="BO91" i="15"/>
  <c r="AF91" i="15"/>
  <c r="Z49" i="19"/>
  <c r="I49" i="19" s="1"/>
  <c r="AW36" i="7"/>
  <c r="AL36" i="7" s="1"/>
  <c r="AT36" i="7"/>
  <c r="AV36" i="7"/>
  <c r="AK36" i="7" s="1"/>
  <c r="AU36" i="7"/>
  <c r="AJ36" i="7" s="1"/>
  <c r="AU8" i="7"/>
  <c r="AJ8" i="7" s="1"/>
  <c r="AV8" i="7"/>
  <c r="AK8" i="7" s="1"/>
  <c r="AW8" i="7"/>
  <c r="AL8" i="7" s="1"/>
  <c r="AT8" i="7"/>
  <c r="AI8" i="7" s="1"/>
  <c r="T84" i="19"/>
  <c r="T81" i="16"/>
  <c r="T27" i="16"/>
  <c r="T32" i="19"/>
  <c r="AT18" i="7"/>
  <c r="AI18" i="7" s="1"/>
  <c r="AW18" i="7"/>
  <c r="AL18" i="7" s="1"/>
  <c r="AV18" i="7"/>
  <c r="AK18" i="7" s="1"/>
  <c r="AU18" i="7"/>
  <c r="AJ18" i="7" s="1"/>
  <c r="AU51" i="7"/>
  <c r="AJ51" i="7" s="1"/>
  <c r="AW51" i="7"/>
  <c r="AL51" i="7" s="1"/>
  <c r="AV51" i="7"/>
  <c r="AK51" i="7" s="1"/>
  <c r="AT51" i="7"/>
  <c r="AI51" i="7" s="1"/>
  <c r="AW50" i="7"/>
  <c r="AL50" i="7" s="1"/>
  <c r="AT50" i="7"/>
  <c r="AI50" i="7" s="1"/>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Z61" i="19"/>
  <c r="I61" i="19" s="1"/>
  <c r="AT23" i="7"/>
  <c r="AV23" i="7"/>
  <c r="AK23" i="7" s="1"/>
  <c r="AW23" i="7"/>
  <c r="AL23" i="7" s="1"/>
  <c r="AU23" i="7"/>
  <c r="AJ23" i="7" s="1"/>
  <c r="T86" i="16"/>
  <c r="T29" i="19"/>
  <c r="T70" i="19"/>
  <c r="T32" i="16"/>
  <c r="T99" i="16"/>
  <c r="T45" i="16"/>
  <c r="T59" i="19"/>
  <c r="T62" i="19"/>
  <c r="T57" i="19"/>
  <c r="T95" i="16"/>
  <c r="T64" i="19"/>
  <c r="T41" i="16"/>
  <c r="T104" i="16"/>
  <c r="T50" i="16"/>
  <c r="T89" i="19"/>
  <c r="T106" i="19"/>
  <c r="T105" i="19"/>
  <c r="T71" i="19"/>
  <c r="T37" i="16"/>
  <c r="T91" i="16"/>
  <c r="AF26" i="15"/>
  <c r="S45" i="19"/>
  <c r="BO26" i="15"/>
  <c r="S16" i="19"/>
  <c r="S76" i="16"/>
  <c r="S22" i="16"/>
  <c r="T49" i="16"/>
  <c r="T40" i="19"/>
  <c r="T103" i="16"/>
  <c r="T27" i="19"/>
  <c r="AF73" i="15"/>
  <c r="BO73" i="15"/>
  <c r="BO68" i="15"/>
  <c r="AF68" i="15"/>
  <c r="BO107" i="15"/>
  <c r="AF107" i="15"/>
  <c r="D66" i="5"/>
  <c r="D68" i="5" s="1"/>
  <c r="T21" i="19"/>
  <c r="T74" i="19"/>
  <c r="T58" i="16"/>
  <c r="T4" i="16"/>
  <c r="O56" i="16"/>
  <c r="O41" i="16"/>
  <c r="T24" i="19"/>
  <c r="T82" i="19"/>
  <c r="T23" i="16"/>
  <c r="T77" i="16"/>
  <c r="AF109" i="15"/>
  <c r="BO109" i="15"/>
  <c r="T38" i="19"/>
  <c r="T16" i="16"/>
  <c r="T11" i="19"/>
  <c r="T70" i="16"/>
  <c r="AV24" i="7"/>
  <c r="AK24" i="7" s="1"/>
  <c r="AT24" i="7"/>
  <c r="AU24" i="7"/>
  <c r="AJ24" i="7" s="1"/>
  <c r="AW24" i="7"/>
  <c r="AL24" i="7" s="1"/>
  <c r="T95" i="19"/>
  <c r="T9" i="16"/>
  <c r="T78" i="19"/>
  <c r="T63" i="16"/>
  <c r="T92" i="16"/>
  <c r="T38" i="16"/>
  <c r="T34" i="19"/>
  <c r="T66" i="19"/>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F94" i="15"/>
  <c r="BO94" i="15"/>
  <c r="O90" i="16"/>
  <c r="O96" i="16"/>
  <c r="P8" i="6"/>
  <c r="Q7" i="6"/>
  <c r="T74" i="16"/>
  <c r="T80" i="19"/>
  <c r="T43" i="19"/>
  <c r="T20" i="16"/>
  <c r="BO87" i="15"/>
  <c r="AF87" i="15"/>
  <c r="AF35" i="15"/>
  <c r="BO35" i="15"/>
  <c r="S85" i="19"/>
  <c r="S103" i="19"/>
  <c r="S85" i="16"/>
  <c r="S31" i="16"/>
  <c r="Z52" i="19"/>
  <c r="I52" i="19" s="1"/>
  <c r="Z69" i="19"/>
  <c r="I69" i="19" s="1"/>
  <c r="AW39" i="7"/>
  <c r="AL39" i="7" s="1"/>
  <c r="AT39" i="7"/>
  <c r="AI39" i="7" s="1"/>
  <c r="AV39" i="7"/>
  <c r="AK39" i="7" s="1"/>
  <c r="AU39" i="7"/>
  <c r="AJ39" i="7" s="1"/>
  <c r="AF27" i="15"/>
  <c r="BO27" i="15"/>
  <c r="S77" i="16"/>
  <c r="S23" i="16"/>
  <c r="S24" i="19"/>
  <c r="S82" i="19"/>
  <c r="AF110" i="15"/>
  <c r="BO110" i="15"/>
  <c r="BO10" i="15"/>
  <c r="S17" i="19"/>
  <c r="AF10" i="15"/>
  <c r="S6" i="16"/>
  <c r="S60" i="16"/>
  <c r="S76" i="19"/>
  <c r="AF44" i="15"/>
  <c r="S10" i="19"/>
  <c r="BO44" i="15"/>
  <c r="S40" i="16"/>
  <c r="S94" i="16"/>
  <c r="S51" i="19"/>
  <c r="BO69" i="15"/>
  <c r="AF69" i="15"/>
  <c r="T30" i="19"/>
  <c r="T9" i="19"/>
  <c r="T88" i="16"/>
  <c r="T34" i="16"/>
  <c r="T81" i="19"/>
  <c r="T44" i="19"/>
  <c r="T75" i="16"/>
  <c r="T21" i="16"/>
  <c r="BO61" i="15"/>
  <c r="AF61" i="15"/>
  <c r="BO77" i="15"/>
  <c r="AF77" i="15"/>
  <c r="AF89" i="15"/>
  <c r="BO89" i="15"/>
  <c r="AF25" i="15"/>
  <c r="BO25" i="15"/>
  <c r="S75" i="16"/>
  <c r="S44" i="19"/>
  <c r="S21" i="16"/>
  <c r="S81" i="19"/>
  <c r="BO108" i="15"/>
  <c r="AF108" i="15"/>
  <c r="T28" i="16"/>
  <c r="T82" i="16"/>
  <c r="T68" i="19"/>
  <c r="T46" i="19"/>
  <c r="BO33" i="15"/>
  <c r="I33" i="15" s="1"/>
  <c r="S47" i="19"/>
  <c r="AF33" i="15"/>
  <c r="S101" i="19"/>
  <c r="S83" i="16"/>
  <c r="S29" i="16"/>
  <c r="BO65" i="15"/>
  <c r="AF65" i="15"/>
  <c r="BO50" i="15"/>
  <c r="AF50" i="15"/>
  <c r="S88" i="19"/>
  <c r="S3" i="19"/>
  <c r="S46" i="16"/>
  <c r="S100" i="16"/>
  <c r="BO113" i="15"/>
  <c r="AF113" i="15"/>
  <c r="BO42" i="15"/>
  <c r="I42" i="15" s="1"/>
  <c r="S34" i="19"/>
  <c r="AF42" i="15"/>
  <c r="S38" i="16"/>
  <c r="S92" i="16"/>
  <c r="S66" i="19"/>
  <c r="BO82" i="15"/>
  <c r="AF82" i="15"/>
  <c r="AF28" i="15"/>
  <c r="S24" i="16"/>
  <c r="BO28" i="15"/>
  <c r="S98" i="19"/>
  <c r="S78" i="16"/>
  <c r="S50" i="19"/>
  <c r="AF13" i="15"/>
  <c r="BO13" i="15"/>
  <c r="S9" i="16"/>
  <c r="S63" i="16"/>
  <c r="S95" i="19"/>
  <c r="S78" i="19"/>
  <c r="AF40" i="15"/>
  <c r="BO40" i="15"/>
  <c r="S67" i="19"/>
  <c r="S90" i="16"/>
  <c r="S104" i="19"/>
  <c r="S36" i="16"/>
  <c r="AF85" i="15"/>
  <c r="BO85" i="15"/>
  <c r="AF23" i="15"/>
  <c r="S42" i="19"/>
  <c r="BO23" i="15"/>
  <c r="S19" i="16"/>
  <c r="S37" i="19"/>
  <c r="S73" i="16"/>
  <c r="AF24" i="15"/>
  <c r="S80" i="19"/>
  <c r="BO24" i="15"/>
  <c r="S74" i="16"/>
  <c r="S20" i="16"/>
  <c r="S43" i="19"/>
  <c r="T87" i="19"/>
  <c r="T89" i="16"/>
  <c r="T31" i="19"/>
  <c r="T35" i="16"/>
  <c r="BO105" i="15"/>
  <c r="AF105" i="15"/>
  <c r="Z107" i="19"/>
  <c r="I107" i="19" s="1"/>
  <c r="AF49" i="15"/>
  <c r="BO49" i="15"/>
  <c r="S45" i="16"/>
  <c r="S59" i="19"/>
  <c r="S99" i="16"/>
  <c r="S62" i="19"/>
  <c r="T60" i="19"/>
  <c r="T96" i="16"/>
  <c r="T42" i="16"/>
  <c r="T8" i="19"/>
  <c r="O88" i="16"/>
  <c r="AF20" i="15"/>
  <c r="BO20" i="15"/>
  <c r="S11" i="19"/>
  <c r="S38" i="19"/>
  <c r="S16" i="16"/>
  <c r="S70" i="16"/>
  <c r="AT9" i="7"/>
  <c r="AI9" i="7" s="1"/>
  <c r="AW9" i="7"/>
  <c r="AL9" i="7" s="1"/>
  <c r="AV9" i="7"/>
  <c r="AK9" i="7" s="1"/>
  <c r="AU9" i="7"/>
  <c r="AJ9" i="7" s="1"/>
  <c r="Z26" i="19"/>
  <c r="I26" i="19" s="1"/>
  <c r="AU56" i="7"/>
  <c r="AJ56" i="7" s="1"/>
  <c r="AT56" i="7"/>
  <c r="AV56" i="7"/>
  <c r="AK56" i="7" s="1"/>
  <c r="AW56" i="7"/>
  <c r="AL56" i="7" s="1"/>
  <c r="T69" i="16"/>
  <c r="T7" i="19"/>
  <c r="T15" i="19"/>
  <c r="T15" i="16"/>
  <c r="AF56" i="15"/>
  <c r="BO56" i="15"/>
  <c r="S106" i="16"/>
  <c r="S91" i="19"/>
  <c r="S52" i="16"/>
  <c r="S39" i="19"/>
  <c r="AF78" i="15"/>
  <c r="BO78" i="15"/>
  <c r="BO47" i="15"/>
  <c r="I47" i="15" s="1"/>
  <c r="S69" i="19"/>
  <c r="AF47" i="15"/>
  <c r="S43" i="16"/>
  <c r="S97" i="16"/>
  <c r="S61" i="19"/>
  <c r="BO55" i="15"/>
  <c r="AF55" i="15"/>
  <c r="S105" i="16"/>
  <c r="S51" i="16"/>
  <c r="S90" i="19"/>
  <c r="S107" i="19"/>
  <c r="T49" i="19"/>
  <c r="T18" i="19"/>
  <c r="T98" i="16"/>
  <c r="T44" i="16"/>
  <c r="O108" i="16"/>
  <c r="BO38" i="15"/>
  <c r="AF38" i="15"/>
  <c r="S9" i="19"/>
  <c r="S34" i="16"/>
  <c r="S88" i="16"/>
  <c r="S30" i="19"/>
  <c r="O37" i="6"/>
  <c r="F120" i="16"/>
  <c r="G63" i="20"/>
  <c r="F63" i="12"/>
  <c r="F57" i="4"/>
  <c r="M57" i="4" s="1"/>
  <c r="BO19" i="15"/>
  <c r="S7" i="19"/>
  <c r="AF19" i="15"/>
  <c r="S69" i="16"/>
  <c r="S15" i="16"/>
  <c r="S15" i="19"/>
  <c r="AW27" i="7"/>
  <c r="AL27" i="7" s="1"/>
  <c r="AV27" i="7"/>
  <c r="AK27" i="7" s="1"/>
  <c r="AT27" i="7"/>
  <c r="AU27" i="7"/>
  <c r="AJ27" i="7" s="1"/>
  <c r="BO45" i="15"/>
  <c r="S57" i="19"/>
  <c r="S41" i="16"/>
  <c r="AF45" i="15"/>
  <c r="S95" i="16"/>
  <c r="S64" i="19"/>
  <c r="AV19" i="7"/>
  <c r="AK19" i="7" s="1"/>
  <c r="AT19" i="7"/>
  <c r="AI19" i="7" s="1"/>
  <c r="AW19" i="7"/>
  <c r="AL19" i="7" s="1"/>
  <c r="AU19" i="7"/>
  <c r="AJ19" i="7" s="1"/>
  <c r="AW21" i="7"/>
  <c r="AL21" i="7" s="1"/>
  <c r="AT21" i="7"/>
  <c r="AU21" i="7"/>
  <c r="AJ21" i="7" s="1"/>
  <c r="AV21" i="7"/>
  <c r="AK21" i="7" s="1"/>
  <c r="S72" i="19"/>
  <c r="BO43" i="15"/>
  <c r="S39" i="16"/>
  <c r="S93" i="16"/>
  <c r="AF43" i="15"/>
  <c r="S55" i="19"/>
  <c r="AV38" i="7"/>
  <c r="AK38" i="7" s="1"/>
  <c r="AT38" i="7"/>
  <c r="AI38" i="7" s="1"/>
  <c r="AW38" i="7"/>
  <c r="AL38" i="7" s="1"/>
  <c r="AU38" i="7"/>
  <c r="AJ38" i="7" s="1"/>
  <c r="AF31" i="15"/>
  <c r="BO31" i="15"/>
  <c r="S81" i="16"/>
  <c r="S84" i="19"/>
  <c r="S32" i="19"/>
  <c r="S27" i="16"/>
  <c r="BO9" i="15"/>
  <c r="AF9" i="15"/>
  <c r="S26" i="19"/>
  <c r="S5" i="16"/>
  <c r="S59" i="16"/>
  <c r="S75" i="19"/>
  <c r="BO58" i="15"/>
  <c r="AF58" i="15"/>
  <c r="S108" i="16"/>
  <c r="S54" i="16"/>
  <c r="S109" i="19"/>
  <c r="S93" i="19"/>
  <c r="AF83" i="15"/>
  <c r="BO83" i="15"/>
  <c r="S48" i="19"/>
  <c r="AF15" i="15"/>
  <c r="S11" i="16"/>
  <c r="BO15" i="15"/>
  <c r="S5" i="19"/>
  <c r="S65" i="16"/>
  <c r="T20" i="19"/>
  <c r="T3" i="16"/>
  <c r="T22" i="19"/>
  <c r="T57" i="16"/>
  <c r="T85" i="19"/>
  <c r="T103" i="19"/>
  <c r="T31" i="16"/>
  <c r="T85" i="16"/>
  <c r="BO48" i="15"/>
  <c r="S98" i="16"/>
  <c r="AF48" i="15"/>
  <c r="S44" i="16"/>
  <c r="S49" i="19"/>
  <c r="S18" i="19"/>
  <c r="BO18" i="15"/>
  <c r="S36" i="19"/>
  <c r="S14" i="16"/>
  <c r="AF18" i="15"/>
  <c r="S6" i="19"/>
  <c r="S68" i="16"/>
  <c r="BO46" i="15"/>
  <c r="S96" i="16"/>
  <c r="AF46" i="15"/>
  <c r="S60" i="19"/>
  <c r="S42" i="16"/>
  <c r="S8" i="19"/>
  <c r="AF103" i="15"/>
  <c r="BO103" i="15"/>
  <c r="T54" i="19"/>
  <c r="T55" i="16"/>
  <c r="T65" i="19"/>
  <c r="T109" i="16"/>
  <c r="T76" i="16"/>
  <c r="T16" i="19"/>
  <c r="T45" i="19"/>
  <c r="T22" i="16"/>
  <c r="BO36" i="15"/>
  <c r="S29" i="19"/>
  <c r="AF36" i="15"/>
  <c r="S70" i="19"/>
  <c r="S86" i="16"/>
  <c r="S32" i="16"/>
  <c r="AF71" i="15"/>
  <c r="BO71" i="15"/>
  <c r="T36" i="16"/>
  <c r="T67" i="19"/>
  <c r="T90" i="16"/>
  <c r="T104" i="19"/>
  <c r="AF60" i="15"/>
  <c r="BO60" i="15"/>
  <c r="AF96" i="15"/>
  <c r="BO96" i="15"/>
  <c r="T92" i="19"/>
  <c r="T53" i="16"/>
  <c r="T108" i="19"/>
  <c r="T107" i="16"/>
  <c r="T73" i="16"/>
  <c r="T19" i="16"/>
  <c r="T37" i="19"/>
  <c r="T42" i="19"/>
  <c r="AF17" i="15"/>
  <c r="BO17" i="15"/>
  <c r="S2" i="19"/>
  <c r="S97" i="19"/>
  <c r="S67" i="16"/>
  <c r="S13" i="16"/>
  <c r="AW2" i="7"/>
  <c r="AV2" i="7"/>
  <c r="AT2" i="7"/>
  <c r="AU2" i="7"/>
  <c r="Q77" i="2"/>
  <c r="U76" i="2"/>
  <c r="BO63" i="15"/>
  <c r="AF63" i="15"/>
  <c r="AF99" i="15"/>
  <c r="BO99" i="15"/>
  <c r="AW35" i="7"/>
  <c r="AL35" i="7" s="1"/>
  <c r="AT35" i="7"/>
  <c r="AU35" i="7"/>
  <c r="AJ35" i="7" s="1"/>
  <c r="AV35" i="7"/>
  <c r="AK35" i="7" s="1"/>
  <c r="BO41" i="15"/>
  <c r="S105" i="19"/>
  <c r="S37" i="16"/>
  <c r="AF41" i="15"/>
  <c r="S71" i="19"/>
  <c r="S91" i="16"/>
  <c r="AW55" i="7"/>
  <c r="AL55" i="7" s="1"/>
  <c r="AU55" i="7"/>
  <c r="AJ55" i="7" s="1"/>
  <c r="AV55" i="7"/>
  <c r="AK55" i="7" s="1"/>
  <c r="AT55" i="7"/>
  <c r="BO75" i="15"/>
  <c r="AF75" i="15"/>
  <c r="AF88" i="15"/>
  <c r="BO88" i="15"/>
  <c r="T84" i="16"/>
  <c r="T30" i="16"/>
  <c r="T102" i="19"/>
  <c r="T63" i="19"/>
  <c r="H64" i="20"/>
  <c r="G121" i="16"/>
  <c r="G64" i="12"/>
  <c r="O86" i="16" l="1"/>
  <c r="O60" i="16"/>
  <c r="O69" i="16"/>
  <c r="O106" i="16"/>
  <c r="O75" i="16"/>
  <c r="O50" i="16"/>
  <c r="O104" i="16"/>
  <c r="O2" i="16"/>
  <c r="O78" i="16"/>
  <c r="O14" i="16"/>
  <c r="O107" i="16"/>
  <c r="O58" i="16"/>
  <c r="O20" i="16"/>
  <c r="O9" i="16"/>
  <c r="O93" i="16"/>
  <c r="O79" i="16"/>
  <c r="O24" i="16"/>
  <c r="O85" i="16"/>
  <c r="O53" i="16"/>
  <c r="O65" i="16"/>
  <c r="O80" i="16"/>
  <c r="O64" i="16"/>
  <c r="O3" i="16"/>
  <c r="O6" i="16"/>
  <c r="O95" i="16"/>
  <c r="O12" i="16"/>
  <c r="O101" i="16"/>
  <c r="O62" i="16"/>
  <c r="O105" i="16"/>
  <c r="O39" i="16"/>
  <c r="O68" i="16"/>
  <c r="O66" i="16"/>
  <c r="O59" i="16"/>
  <c r="O89" i="16"/>
  <c r="O100" i="16"/>
  <c r="O29" i="16"/>
  <c r="O13" i="16"/>
  <c r="O82" i="16"/>
  <c r="O33" i="16"/>
  <c r="O87" i="16"/>
  <c r="O4" i="16"/>
  <c r="O54" i="16"/>
  <c r="O102" i="16"/>
  <c r="O74" i="16"/>
  <c r="O46" i="16"/>
  <c r="O77" i="16"/>
  <c r="S166" i="19"/>
  <c r="T165" i="19"/>
  <c r="S162" i="19"/>
  <c r="T161" i="19"/>
  <c r="S158" i="19"/>
  <c r="S165" i="19"/>
  <c r="T164" i="19"/>
  <c r="S161" i="19"/>
  <c r="T160" i="19"/>
  <c r="T167" i="19"/>
  <c r="S160" i="19"/>
  <c r="T159" i="19"/>
  <c r="T163" i="19"/>
  <c r="T162" i="19"/>
  <c r="S167" i="19"/>
  <c r="T166" i="19"/>
  <c r="S159" i="19"/>
  <c r="T158" i="19"/>
  <c r="S164" i="19"/>
  <c r="S163" i="19"/>
  <c r="Z78" i="19"/>
  <c r="I78" i="19" s="1"/>
  <c r="Z60" i="19"/>
  <c r="I60" i="19" s="1"/>
  <c r="Z84" i="19"/>
  <c r="I84" i="19" s="1"/>
  <c r="Z90" i="19"/>
  <c r="I90" i="19" s="1"/>
  <c r="Z34" i="19"/>
  <c r="I34" i="19" s="1"/>
  <c r="Z83" i="19"/>
  <c r="I83" i="19" s="1"/>
  <c r="Z98" i="19"/>
  <c r="I98" i="19" s="1"/>
  <c r="Z82" i="19"/>
  <c r="I82" i="19" s="1"/>
  <c r="Z39" i="19"/>
  <c r="I39" i="19" s="1"/>
  <c r="Z89" i="19"/>
  <c r="I89" i="19" s="1"/>
  <c r="Z103" i="19"/>
  <c r="I103" i="19" s="1"/>
  <c r="Z35" i="19"/>
  <c r="I35" i="19" s="1"/>
  <c r="Z87" i="19"/>
  <c r="I87" i="19" s="1"/>
  <c r="Z97" i="19"/>
  <c r="I97" i="19" s="1"/>
  <c r="Y114" i="19"/>
  <c r="Z40" i="19"/>
  <c r="I40" i="19" s="1"/>
  <c r="Z65" i="19"/>
  <c r="I65" i="19" s="1"/>
  <c r="Z41" i="19"/>
  <c r="I41" i="19" s="1"/>
  <c r="Z13" i="19"/>
  <c r="I13" i="19" s="1"/>
  <c r="Z42" i="19"/>
  <c r="I42" i="19" s="1"/>
  <c r="Z9" i="19"/>
  <c r="I9" i="19" s="1"/>
  <c r="Z44" i="19"/>
  <c r="I44" i="19" s="1"/>
  <c r="Z37" i="19"/>
  <c r="I37" i="19" s="1"/>
  <c r="Z56" i="19"/>
  <c r="I56" i="19" s="1"/>
  <c r="Z76" i="19"/>
  <c r="I76" i="19" s="1"/>
  <c r="Z50" i="19"/>
  <c r="I50" i="19" s="1"/>
  <c r="Z68" i="19"/>
  <c r="I68" i="19" s="1"/>
  <c r="Z2" i="19"/>
  <c r="I2" i="19" s="1"/>
  <c r="Z63" i="19"/>
  <c r="I63" i="19" s="1"/>
  <c r="O61" i="16"/>
  <c r="Z3" i="19"/>
  <c r="I3" i="19" s="1"/>
  <c r="Z58" i="19"/>
  <c r="I58" i="19" s="1"/>
  <c r="Z31" i="19"/>
  <c r="I31" i="19" s="1"/>
  <c r="Z11" i="19"/>
  <c r="I11" i="19" s="1"/>
  <c r="Y113" i="19"/>
  <c r="AB39" i="19" s="1"/>
  <c r="Z79" i="19"/>
  <c r="I79" i="19" s="1"/>
  <c r="Z92" i="19"/>
  <c r="I92" i="19" s="1"/>
  <c r="Z108" i="19"/>
  <c r="I108" i="19" s="1"/>
  <c r="Z7" i="19"/>
  <c r="I7" i="19" s="1"/>
  <c r="Z6" i="19"/>
  <c r="I6" i="19" s="1"/>
  <c r="Z10" i="19"/>
  <c r="I10" i="19" s="1"/>
  <c r="Z85" i="19"/>
  <c r="I85" i="19" s="1"/>
  <c r="O99" i="16"/>
  <c r="Z47" i="19"/>
  <c r="I47" i="19" s="1"/>
  <c r="Z93" i="19"/>
  <c r="I93" i="19" s="1"/>
  <c r="O94" i="16"/>
  <c r="Z30" i="19"/>
  <c r="I30" i="19" s="1"/>
  <c r="Z72" i="19"/>
  <c r="I72" i="19" s="1"/>
  <c r="Z15" i="19"/>
  <c r="I15" i="19" s="1"/>
  <c r="AG19" i="19"/>
  <c r="F19" i="19"/>
  <c r="Z19" i="19"/>
  <c r="Z32" i="19"/>
  <c r="I32" i="19" s="1"/>
  <c r="Z27" i="19"/>
  <c r="I27" i="19" s="1"/>
  <c r="Z104" i="19"/>
  <c r="I104" i="19" s="1"/>
  <c r="Z70" i="19"/>
  <c r="I70" i="19" s="1"/>
  <c r="Z24" i="19"/>
  <c r="I24" i="19" s="1"/>
  <c r="Z74" i="19"/>
  <c r="I74" i="19" s="1"/>
  <c r="F14" i="19"/>
  <c r="AG14" i="19"/>
  <c r="Z23" i="19"/>
  <c r="I23" i="19" s="1"/>
  <c r="Z95" i="19"/>
  <c r="I95" i="19" s="1"/>
  <c r="Z16" i="19"/>
  <c r="I16" i="19" s="1"/>
  <c r="Z94" i="19"/>
  <c r="I94" i="19" s="1"/>
  <c r="Z71" i="19"/>
  <c r="I71" i="19" s="1"/>
  <c r="Z57" i="19"/>
  <c r="I57" i="19" s="1"/>
  <c r="Z73" i="19"/>
  <c r="I73" i="19" s="1"/>
  <c r="Z5" i="19"/>
  <c r="I5" i="19" s="1"/>
  <c r="Z28" i="19"/>
  <c r="I28" i="19" s="1"/>
  <c r="Z91" i="19"/>
  <c r="I91" i="19" s="1"/>
  <c r="Z81" i="19"/>
  <c r="I81" i="19" s="1"/>
  <c r="Z62" i="19"/>
  <c r="I62" i="19" s="1"/>
  <c r="Z25" i="19"/>
  <c r="I25" i="19" s="1"/>
  <c r="Z43" i="19"/>
  <c r="I43" i="19" s="1"/>
  <c r="Z96" i="19"/>
  <c r="I96" i="19" s="1"/>
  <c r="Z100" i="19"/>
  <c r="I100" i="19" s="1"/>
  <c r="Z29" i="19"/>
  <c r="I29" i="19" s="1"/>
  <c r="Z20" i="19"/>
  <c r="I20" i="19" s="1"/>
  <c r="Z106" i="19"/>
  <c r="I106" i="19" s="1"/>
  <c r="Z14" i="19"/>
  <c r="I14" i="19" s="1"/>
  <c r="Z53" i="19"/>
  <c r="I53" i="19" s="1"/>
  <c r="Z54" i="19"/>
  <c r="I54" i="19" s="1"/>
  <c r="Z99" i="19"/>
  <c r="I99" i="19" s="1"/>
  <c r="O43" i="16"/>
  <c r="Z8" i="19"/>
  <c r="I8" i="19" s="1"/>
  <c r="Z55" i="19"/>
  <c r="I55" i="19" s="1"/>
  <c r="Z18" i="19"/>
  <c r="I18" i="19" s="1"/>
  <c r="Z21" i="19"/>
  <c r="I21" i="19" s="1"/>
  <c r="Z38" i="19"/>
  <c r="I38" i="19" s="1"/>
  <c r="Z77" i="19"/>
  <c r="I77" i="19" s="1"/>
  <c r="Z36" i="19"/>
  <c r="I36" i="19" s="1"/>
  <c r="Z101" i="19"/>
  <c r="I101" i="19" s="1"/>
  <c r="Z4" i="19"/>
  <c r="I4" i="19" s="1"/>
  <c r="Z105" i="19"/>
  <c r="I105" i="19" s="1"/>
  <c r="Z80" i="19"/>
  <c r="I80" i="19" s="1"/>
  <c r="I34" i="15"/>
  <c r="I43" i="15"/>
  <c r="I45" i="15"/>
  <c r="Q41" i="16" s="1"/>
  <c r="I49" i="15"/>
  <c r="Q99" i="16" s="1"/>
  <c r="I21" i="15"/>
  <c r="I11" i="15"/>
  <c r="I107" i="15"/>
  <c r="I46" i="15"/>
  <c r="Q96" i="16" s="1"/>
  <c r="I50" i="15"/>
  <c r="I22" i="15"/>
  <c r="I106" i="15"/>
  <c r="I63" i="15"/>
  <c r="I9" i="15"/>
  <c r="I27" i="15"/>
  <c r="I109" i="15"/>
  <c r="I104" i="15"/>
  <c r="I52" i="15"/>
  <c r="I72" i="15"/>
  <c r="I112" i="15"/>
  <c r="I83" i="15"/>
  <c r="I31" i="15"/>
  <c r="I40" i="15"/>
  <c r="I81" i="15"/>
  <c r="I57" i="15"/>
  <c r="Q53" i="16" s="1"/>
  <c r="I80" i="15"/>
  <c r="I75" i="15"/>
  <c r="I67" i="15"/>
  <c r="I19" i="15"/>
  <c r="Q69" i="16" s="1"/>
  <c r="I28" i="15"/>
  <c r="Q78" i="16" s="1"/>
  <c r="I113" i="15"/>
  <c r="I73" i="15"/>
  <c r="I111" i="15"/>
  <c r="I62" i="15"/>
  <c r="I54" i="15"/>
  <c r="I58" i="15"/>
  <c r="Q54" i="16" s="1"/>
  <c r="I68" i="15"/>
  <c r="I56" i="15"/>
  <c r="Q52" i="16" s="1"/>
  <c r="I105" i="15"/>
  <c r="I94" i="15"/>
  <c r="I84" i="15"/>
  <c r="I14" i="15"/>
  <c r="Q64" i="16" s="1"/>
  <c r="I29" i="15"/>
  <c r="BB38" i="7"/>
  <c r="AD38" i="7"/>
  <c r="AH38" i="7"/>
  <c r="Q39" i="16"/>
  <c r="Q93" i="16"/>
  <c r="BB56" i="7"/>
  <c r="AH56" i="7" s="1"/>
  <c r="AD56" i="7"/>
  <c r="AH9" i="7"/>
  <c r="BB9" i="7"/>
  <c r="AD9" i="7"/>
  <c r="H11" i="19"/>
  <c r="E38" i="19"/>
  <c r="R16" i="16"/>
  <c r="H38" i="19"/>
  <c r="E11" i="19"/>
  <c r="R70" i="16"/>
  <c r="R11" i="19"/>
  <c r="R38" i="19"/>
  <c r="H37" i="19"/>
  <c r="E42" i="19"/>
  <c r="E37" i="19"/>
  <c r="H42" i="19"/>
  <c r="R19" i="16"/>
  <c r="R73" i="16"/>
  <c r="R42" i="19"/>
  <c r="R37" i="19"/>
  <c r="Q90" i="16"/>
  <c r="Q36" i="16"/>
  <c r="Q24" i="16"/>
  <c r="E81" i="19"/>
  <c r="H81" i="19"/>
  <c r="E44" i="19"/>
  <c r="H44" i="19"/>
  <c r="R21" i="16"/>
  <c r="R81" i="19"/>
  <c r="R75" i="16"/>
  <c r="R44" i="19"/>
  <c r="H17" i="19"/>
  <c r="H76" i="19"/>
  <c r="R76" i="19"/>
  <c r="E76" i="19"/>
  <c r="R60" i="16"/>
  <c r="E17" i="19"/>
  <c r="R6" i="16"/>
  <c r="R17" i="19"/>
  <c r="H103" i="19"/>
  <c r="E103" i="19"/>
  <c r="R31" i="16"/>
  <c r="H85" i="19"/>
  <c r="E85" i="19"/>
  <c r="R85" i="16"/>
  <c r="R103" i="19"/>
  <c r="R85" i="19"/>
  <c r="AF29" i="7"/>
  <c r="Z29" i="7" s="1"/>
  <c r="AZ29" i="7"/>
  <c r="AB29" i="7"/>
  <c r="AG26" i="7"/>
  <c r="BA26" i="7"/>
  <c r="AC26" i="7"/>
  <c r="E16" i="19"/>
  <c r="H16" i="19"/>
  <c r="H45" i="19"/>
  <c r="E45" i="19"/>
  <c r="R22" i="16"/>
  <c r="R76" i="16"/>
  <c r="R16" i="19"/>
  <c r="R45" i="19"/>
  <c r="AF23" i="7"/>
  <c r="Z23" i="7" s="1"/>
  <c r="AZ23" i="7"/>
  <c r="AB23" i="7"/>
  <c r="BA18" i="7"/>
  <c r="AC18" i="7"/>
  <c r="AG18" i="7"/>
  <c r="AZ8" i="7"/>
  <c r="AB8" i="7"/>
  <c r="AF8" i="7"/>
  <c r="BA47" i="7"/>
  <c r="AG47" i="7" s="1"/>
  <c r="AC47" i="7"/>
  <c r="AY16" i="7"/>
  <c r="AA16" i="7"/>
  <c r="AD7" i="7"/>
  <c r="BB7" i="7"/>
  <c r="AH7" i="7"/>
  <c r="Q72" i="16"/>
  <c r="Q18" i="16"/>
  <c r="AB41" i="7"/>
  <c r="AZ41" i="7"/>
  <c r="AF41" i="7"/>
  <c r="Q102" i="16"/>
  <c r="Q48" i="16"/>
  <c r="AF3" i="7"/>
  <c r="AB3" i="7"/>
  <c r="AZ3" i="7"/>
  <c r="BA43" i="7"/>
  <c r="AG43" i="7" s="1"/>
  <c r="AC43" i="7"/>
  <c r="E74" i="19"/>
  <c r="R58" i="16"/>
  <c r="H21" i="19"/>
  <c r="H74" i="19"/>
  <c r="E21" i="19"/>
  <c r="R4" i="16"/>
  <c r="R74" i="19"/>
  <c r="R21" i="19"/>
  <c r="AD17" i="7"/>
  <c r="BB17" i="7"/>
  <c r="AH17" i="7"/>
  <c r="AF53" i="7"/>
  <c r="AB53" i="7"/>
  <c r="AZ53" i="7"/>
  <c r="AY34" i="7"/>
  <c r="AE34" i="7" s="1"/>
  <c r="Z34" i="7" s="1"/>
  <c r="AY40" i="7"/>
  <c r="AE40" i="7"/>
  <c r="AF37" i="7"/>
  <c r="AB37" i="7"/>
  <c r="AZ37" i="7"/>
  <c r="BA55" i="7"/>
  <c r="AC55" i="7"/>
  <c r="AG55" i="7"/>
  <c r="AD35" i="7"/>
  <c r="BB35" i="7"/>
  <c r="AH35" i="7"/>
  <c r="E29" i="19"/>
  <c r="R32" i="16"/>
  <c r="H70" i="19"/>
  <c r="R86" i="16"/>
  <c r="R70" i="19"/>
  <c r="R29" i="19"/>
  <c r="E70" i="19"/>
  <c r="H29" i="19"/>
  <c r="Q59" i="16"/>
  <c r="Q5" i="16"/>
  <c r="Q81" i="16"/>
  <c r="Q27" i="16"/>
  <c r="AY19" i="7"/>
  <c r="AA19" i="7"/>
  <c r="E64" i="19"/>
  <c r="H64" i="19"/>
  <c r="E57" i="19"/>
  <c r="R41" i="16"/>
  <c r="R64" i="19"/>
  <c r="H57" i="19"/>
  <c r="R95" i="16"/>
  <c r="R57" i="19"/>
  <c r="I38" i="15"/>
  <c r="I55" i="15"/>
  <c r="Q106" i="16"/>
  <c r="AY9" i="7"/>
  <c r="X9" i="7" s="1"/>
  <c r="AE9" i="7"/>
  <c r="AA9" i="7"/>
  <c r="H80" i="19"/>
  <c r="H43" i="19"/>
  <c r="E80" i="19"/>
  <c r="E43" i="19"/>
  <c r="R20" i="16"/>
  <c r="R80" i="19"/>
  <c r="R74" i="16"/>
  <c r="R43" i="19"/>
  <c r="Q92" i="16"/>
  <c r="Q38" i="16"/>
  <c r="Q83" i="16"/>
  <c r="Q29" i="16"/>
  <c r="I108" i="15"/>
  <c r="I61" i="15"/>
  <c r="E10" i="19"/>
  <c r="E51" i="19"/>
  <c r="H51" i="19"/>
  <c r="R40" i="16"/>
  <c r="R94" i="16"/>
  <c r="H10" i="19"/>
  <c r="R10" i="19"/>
  <c r="R51" i="19"/>
  <c r="Q77" i="16"/>
  <c r="Q23" i="16"/>
  <c r="P9" i="6"/>
  <c r="Q8" i="6"/>
  <c r="BA29" i="7"/>
  <c r="AG29" i="7"/>
  <c r="AC29" i="7"/>
  <c r="AY44" i="7"/>
  <c r="AA44" i="7" s="1"/>
  <c r="Y44" i="7" s="1"/>
  <c r="BA24" i="7"/>
  <c r="AG24" i="7"/>
  <c r="AC24" i="7"/>
  <c r="BB23" i="7"/>
  <c r="AH23" i="7"/>
  <c r="AD23" i="7"/>
  <c r="BA45" i="7"/>
  <c r="AC45" i="7"/>
  <c r="AG45" i="7"/>
  <c r="BB18" i="7"/>
  <c r="AD18" i="7" s="1"/>
  <c r="AB36" i="7"/>
  <c r="AZ36" i="7"/>
  <c r="AF36" i="7"/>
  <c r="I91" i="15"/>
  <c r="E46" i="19"/>
  <c r="E68" i="19"/>
  <c r="H68" i="19"/>
  <c r="H46" i="19"/>
  <c r="R82" i="16"/>
  <c r="R28" i="16"/>
  <c r="R68" i="19"/>
  <c r="R46" i="19"/>
  <c r="H20" i="19"/>
  <c r="H22" i="19"/>
  <c r="E22" i="19"/>
  <c r="R22" i="19"/>
  <c r="R57" i="16"/>
  <c r="E20" i="19"/>
  <c r="R3" i="16"/>
  <c r="R20" i="19"/>
  <c r="Q10" i="16"/>
  <c r="AZ47" i="7"/>
  <c r="AF47" i="7" s="1"/>
  <c r="AB47" i="7"/>
  <c r="BB5" i="7"/>
  <c r="AH5" i="7"/>
  <c r="AD5" i="7"/>
  <c r="AH12" i="7"/>
  <c r="BB12" i="7"/>
  <c r="AD12" i="7"/>
  <c r="AZ25" i="7"/>
  <c r="AB25" i="7"/>
  <c r="AF25" i="7"/>
  <c r="Z25" i="7" s="1"/>
  <c r="AY7" i="7"/>
  <c r="AA7" i="7" s="1"/>
  <c r="Y7" i="7" s="1"/>
  <c r="AE7" i="7"/>
  <c r="AG54" i="7"/>
  <c r="Z54" i="7" s="1"/>
  <c r="BA54" i="7"/>
  <c r="AC54" i="7"/>
  <c r="AH22" i="7"/>
  <c r="AD22" i="7"/>
  <c r="BB22" i="7"/>
  <c r="I37" i="15"/>
  <c r="I39" i="15"/>
  <c r="AY3" i="7"/>
  <c r="AE3" i="7"/>
  <c r="Z3" i="7" s="1"/>
  <c r="H56" i="19"/>
  <c r="H99" i="19"/>
  <c r="E99" i="19"/>
  <c r="E56" i="19"/>
  <c r="R25" i="16"/>
  <c r="R79" i="16"/>
  <c r="R56" i="19"/>
  <c r="R99" i="19"/>
  <c r="BA13" i="7"/>
  <c r="AC13" i="7"/>
  <c r="AG13" i="7"/>
  <c r="Q49" i="16"/>
  <c r="Q103" i="16"/>
  <c r="AF6" i="7"/>
  <c r="AZ6" i="7"/>
  <c r="AB6" i="7"/>
  <c r="Q61" i="16"/>
  <c r="Q7" i="16"/>
  <c r="AC53" i="7"/>
  <c r="AG53" i="7"/>
  <c r="BA53" i="7"/>
  <c r="AD34" i="7"/>
  <c r="AH34" i="7"/>
  <c r="BB34" i="7"/>
  <c r="BA37" i="7"/>
  <c r="AG37" i="7"/>
  <c r="AC37" i="7"/>
  <c r="AZ4" i="7"/>
  <c r="AF4" i="7"/>
  <c r="AB4" i="7"/>
  <c r="BB30" i="7"/>
  <c r="AD30" i="7"/>
  <c r="AH30" i="7"/>
  <c r="I90" i="15"/>
  <c r="AZ55" i="7"/>
  <c r="AF55" i="7"/>
  <c r="AB55" i="7"/>
  <c r="H71" i="19"/>
  <c r="E71" i="19"/>
  <c r="H105" i="19"/>
  <c r="R91" i="16"/>
  <c r="E105" i="19"/>
  <c r="R37" i="16"/>
  <c r="R105" i="19"/>
  <c r="R71" i="19"/>
  <c r="I41" i="15"/>
  <c r="BA35" i="7"/>
  <c r="AG35" i="7"/>
  <c r="AC35" i="7"/>
  <c r="I99" i="15"/>
  <c r="Q78" i="2"/>
  <c r="U77" i="2"/>
  <c r="I17" i="15"/>
  <c r="I60" i="15"/>
  <c r="I71" i="15"/>
  <c r="H60" i="19"/>
  <c r="H8" i="19"/>
  <c r="E8" i="19"/>
  <c r="R96" i="16"/>
  <c r="E60" i="19"/>
  <c r="R60" i="19"/>
  <c r="R42" i="16"/>
  <c r="R8" i="19"/>
  <c r="I48" i="15"/>
  <c r="E84" i="19"/>
  <c r="E32" i="19"/>
  <c r="H84" i="19"/>
  <c r="H32" i="19"/>
  <c r="R27" i="16"/>
  <c r="R81" i="16"/>
  <c r="R84" i="19"/>
  <c r="R32" i="19"/>
  <c r="BA38" i="7"/>
  <c r="AC38" i="7" s="1"/>
  <c r="AG38" i="7"/>
  <c r="BA21" i="7"/>
  <c r="AC21" i="7"/>
  <c r="AG21" i="7"/>
  <c r="BA19" i="7"/>
  <c r="AG19" i="7"/>
  <c r="AC19" i="7"/>
  <c r="O38" i="6"/>
  <c r="H69" i="19"/>
  <c r="E61" i="19"/>
  <c r="R97" i="16"/>
  <c r="E69" i="19"/>
  <c r="H61" i="19"/>
  <c r="R43" i="16"/>
  <c r="R69" i="19"/>
  <c r="R61" i="19"/>
  <c r="I78" i="15"/>
  <c r="H91" i="19"/>
  <c r="H39" i="19"/>
  <c r="E39" i="19"/>
  <c r="E91" i="19"/>
  <c r="R39" i="19"/>
  <c r="R106" i="16"/>
  <c r="R91" i="19"/>
  <c r="R52" i="16"/>
  <c r="AZ9" i="7"/>
  <c r="AB9" i="7"/>
  <c r="AF9" i="7"/>
  <c r="R99" i="16"/>
  <c r="E59" i="19"/>
  <c r="E62" i="19"/>
  <c r="H59" i="19"/>
  <c r="R59" i="19"/>
  <c r="R45" i="16"/>
  <c r="R62" i="19"/>
  <c r="H62" i="19"/>
  <c r="I85" i="15"/>
  <c r="H67" i="19"/>
  <c r="H104" i="19"/>
  <c r="R90" i="16"/>
  <c r="E104" i="19"/>
  <c r="R104" i="19"/>
  <c r="E67" i="19"/>
  <c r="R67" i="19"/>
  <c r="R36" i="16"/>
  <c r="I13" i="15"/>
  <c r="E98" i="19"/>
  <c r="H98" i="19"/>
  <c r="H50" i="19"/>
  <c r="R78" i="16"/>
  <c r="R24" i="16"/>
  <c r="R50" i="19"/>
  <c r="R98" i="19"/>
  <c r="E50" i="19"/>
  <c r="I82" i="15"/>
  <c r="H88" i="19"/>
  <c r="R100" i="16"/>
  <c r="H3" i="19"/>
  <c r="E88" i="19"/>
  <c r="E3" i="19"/>
  <c r="R46" i="16"/>
  <c r="R88" i="19"/>
  <c r="R3" i="19"/>
  <c r="I65" i="15"/>
  <c r="I89" i="15"/>
  <c r="I77" i="15"/>
  <c r="I69" i="15"/>
  <c r="I10" i="15"/>
  <c r="I110" i="15"/>
  <c r="E24" i="19"/>
  <c r="H24" i="19"/>
  <c r="E82" i="19"/>
  <c r="R77" i="16"/>
  <c r="H82" i="19"/>
  <c r="R23" i="16"/>
  <c r="R82" i="19"/>
  <c r="R24" i="19"/>
  <c r="BB39" i="7"/>
  <c r="AD39" i="7" s="1"/>
  <c r="AH39" i="7"/>
  <c r="I22" i="19"/>
  <c r="I87" i="15"/>
  <c r="BA49" i="7"/>
  <c r="AC49" i="7" s="1"/>
  <c r="AB20" i="7"/>
  <c r="AF20" i="7"/>
  <c r="AZ20" i="7"/>
  <c r="AZ26" i="7"/>
  <c r="AF26" i="7"/>
  <c r="AB26" i="7"/>
  <c r="AB44" i="7"/>
  <c r="AZ44" i="7"/>
  <c r="AF44" i="7"/>
  <c r="AA42" i="7"/>
  <c r="AE42" i="7"/>
  <c r="AY42" i="7"/>
  <c r="AD24" i="7"/>
  <c r="AH24" i="7"/>
  <c r="BB24" i="7"/>
  <c r="I26" i="15"/>
  <c r="AC23" i="7"/>
  <c r="AG23" i="7"/>
  <c r="BA23" i="7"/>
  <c r="AH52" i="7"/>
  <c r="BB52" i="7"/>
  <c r="AD52" i="7"/>
  <c r="AB32" i="7"/>
  <c r="AZ32" i="7"/>
  <c r="AF32" i="7"/>
  <c r="AA45" i="7"/>
  <c r="AY45" i="7"/>
  <c r="AE45" i="7" s="1"/>
  <c r="AZ48" i="7"/>
  <c r="AB48" i="7" s="1"/>
  <c r="AD50" i="7"/>
  <c r="AH50" i="7"/>
  <c r="BB50" i="7"/>
  <c r="AB51" i="7"/>
  <c r="AF51" i="7"/>
  <c r="AZ51" i="7"/>
  <c r="AY18" i="7"/>
  <c r="AA18" i="7"/>
  <c r="AE18" i="7"/>
  <c r="BB8" i="7"/>
  <c r="AD8" i="7"/>
  <c r="AH8" i="7"/>
  <c r="BA36" i="7"/>
  <c r="AC36" i="7"/>
  <c r="AG36" i="7"/>
  <c r="I66" i="15"/>
  <c r="I74" i="15"/>
  <c r="I7" i="15"/>
  <c r="H4" i="19"/>
  <c r="E12" i="19"/>
  <c r="R64" i="16"/>
  <c r="E4" i="19"/>
  <c r="R12" i="19"/>
  <c r="R10" i="16"/>
  <c r="H12" i="19"/>
  <c r="R4" i="19"/>
  <c r="I6" i="15"/>
  <c r="I100" i="15"/>
  <c r="AD31" i="7"/>
  <c r="AH31" i="7"/>
  <c r="BB31" i="7"/>
  <c r="AY47" i="7"/>
  <c r="AA47" i="7" s="1"/>
  <c r="AE47" i="7"/>
  <c r="AG5" i="7"/>
  <c r="AC5" i="7"/>
  <c r="BA5" i="7"/>
  <c r="AZ12" i="7"/>
  <c r="AB12" i="7"/>
  <c r="Y12" i="7" s="1"/>
  <c r="AF12" i="7"/>
  <c r="AC25" i="7"/>
  <c r="AG25" i="7"/>
  <c r="BA25" i="7"/>
  <c r="AZ10" i="7"/>
  <c r="AB10" i="7" s="1"/>
  <c r="AF10" i="7"/>
  <c r="I95" i="15"/>
  <c r="BB14" i="7"/>
  <c r="AH14" i="7"/>
  <c r="AD14" i="7"/>
  <c r="AD16" i="7"/>
  <c r="AH16" i="7"/>
  <c r="BB16" i="7"/>
  <c r="AZ7" i="7"/>
  <c r="AF7" i="7"/>
  <c r="AB7" i="7"/>
  <c r="AY41" i="7"/>
  <c r="X41" i="7" s="1"/>
  <c r="AZ15" i="7"/>
  <c r="AF15" i="7" s="1"/>
  <c r="AB15" i="7"/>
  <c r="E33" i="19"/>
  <c r="R102" i="16"/>
  <c r="H33" i="19"/>
  <c r="H28" i="19"/>
  <c r="E28" i="19"/>
  <c r="R48" i="16"/>
  <c r="R33" i="19"/>
  <c r="R28" i="19"/>
  <c r="I76" i="15"/>
  <c r="I64" i="15"/>
  <c r="BA46" i="7"/>
  <c r="AG46" i="7"/>
  <c r="AC46" i="7"/>
  <c r="AF13" i="7"/>
  <c r="AB13" i="7"/>
  <c r="AZ13" i="7"/>
  <c r="X13" i="7" s="1"/>
  <c r="I102" i="15"/>
  <c r="AG33" i="7"/>
  <c r="AC33" i="7"/>
  <c r="BA33" i="7"/>
  <c r="AY43" i="7"/>
  <c r="AA43" i="7"/>
  <c r="AE43" i="7"/>
  <c r="I79" i="15"/>
  <c r="I51" i="15"/>
  <c r="BA17" i="7"/>
  <c r="AG17" i="7"/>
  <c r="AC17" i="7"/>
  <c r="AY6" i="7"/>
  <c r="AE6" i="7"/>
  <c r="AA6" i="7"/>
  <c r="H13" i="19"/>
  <c r="H23" i="19"/>
  <c r="E13" i="19"/>
  <c r="E23" i="19"/>
  <c r="R7" i="16"/>
  <c r="R61" i="16"/>
  <c r="R23" i="19"/>
  <c r="R13" i="19"/>
  <c r="AH53" i="7"/>
  <c r="BB53" i="7"/>
  <c r="AD53" i="7"/>
  <c r="AH40" i="7"/>
  <c r="BB40" i="7"/>
  <c r="AD40" i="7"/>
  <c r="AZ28" i="7"/>
  <c r="AF28" i="7" s="1"/>
  <c r="AB28" i="7"/>
  <c r="I70" i="15"/>
  <c r="BB37" i="7"/>
  <c r="AH37" i="7"/>
  <c r="AD37" i="7"/>
  <c r="BB11" i="7"/>
  <c r="AH11" i="7"/>
  <c r="AD11" i="7"/>
  <c r="AY4" i="7"/>
  <c r="X4" i="7" s="1"/>
  <c r="AG30" i="7"/>
  <c r="BA30" i="7"/>
  <c r="AC30" i="7"/>
  <c r="E6" i="19"/>
  <c r="H6" i="19"/>
  <c r="R14" i="16"/>
  <c r="H36" i="19"/>
  <c r="E36" i="19"/>
  <c r="R68" i="16"/>
  <c r="R36" i="19"/>
  <c r="R6" i="19"/>
  <c r="AD19" i="7"/>
  <c r="BB19" i="7"/>
  <c r="AH19" i="7" s="1"/>
  <c r="AD27" i="7"/>
  <c r="AH27" i="7"/>
  <c r="BB27" i="7"/>
  <c r="H30" i="19"/>
  <c r="E30" i="19"/>
  <c r="R88" i="16"/>
  <c r="R9" i="19"/>
  <c r="H9" i="19"/>
  <c r="R34" i="16"/>
  <c r="E9" i="19"/>
  <c r="R30" i="19"/>
  <c r="E90" i="19"/>
  <c r="H107" i="19"/>
  <c r="R105" i="16"/>
  <c r="R90" i="19"/>
  <c r="R107" i="19"/>
  <c r="H90" i="19"/>
  <c r="E107" i="19"/>
  <c r="R51" i="16"/>
  <c r="Q43" i="16"/>
  <c r="Q97" i="16"/>
  <c r="BA39" i="7"/>
  <c r="AC39" i="7" s="1"/>
  <c r="AG39" i="7"/>
  <c r="BB49" i="7"/>
  <c r="AH49" i="7"/>
  <c r="AD49" i="7"/>
  <c r="BA52" i="7"/>
  <c r="AG52" i="7"/>
  <c r="AC52" i="7"/>
  <c r="AY32" i="7"/>
  <c r="AA32" i="7" s="1"/>
  <c r="AZ45" i="7"/>
  <c r="AF45" i="7" s="1"/>
  <c r="AB45" i="7"/>
  <c r="BB48" i="7"/>
  <c r="AD48" i="7"/>
  <c r="AH48" i="7"/>
  <c r="AB50" i="7"/>
  <c r="AZ50" i="7"/>
  <c r="AF50" i="7"/>
  <c r="BA51" i="7"/>
  <c r="AC51" i="7"/>
  <c r="AG51" i="7"/>
  <c r="BB36" i="7"/>
  <c r="AH36" i="7"/>
  <c r="AD36" i="7"/>
  <c r="H35" i="19"/>
  <c r="E96" i="19"/>
  <c r="H96" i="19"/>
  <c r="R66" i="16"/>
  <c r="R12" i="16"/>
  <c r="R96" i="19"/>
  <c r="R35" i="19"/>
  <c r="E35" i="19"/>
  <c r="H94" i="19"/>
  <c r="E77" i="19"/>
  <c r="R62" i="16"/>
  <c r="E94" i="19"/>
  <c r="R77" i="19"/>
  <c r="H77" i="19"/>
  <c r="R8" i="16"/>
  <c r="R94" i="19"/>
  <c r="E65" i="19"/>
  <c r="H65" i="19"/>
  <c r="E54" i="19"/>
  <c r="R109" i="16"/>
  <c r="H54" i="19"/>
  <c r="R55" i="16"/>
  <c r="R65" i="19"/>
  <c r="R54" i="19"/>
  <c r="AY31" i="7"/>
  <c r="AE31" i="7"/>
  <c r="Z31" i="7" s="1"/>
  <c r="AA31" i="7"/>
  <c r="AB5" i="7"/>
  <c r="AZ5" i="7"/>
  <c r="AF5" i="7"/>
  <c r="AH25" i="7"/>
  <c r="AD25" i="7"/>
  <c r="BB25" i="7"/>
  <c r="BB10" i="7"/>
  <c r="AD10" i="7"/>
  <c r="AH10" i="7"/>
  <c r="AZ22" i="7"/>
  <c r="AB22" i="7" s="1"/>
  <c r="H86" i="19"/>
  <c r="H25" i="19"/>
  <c r="R87" i="16"/>
  <c r="E25" i="19"/>
  <c r="R33" i="16"/>
  <c r="E86" i="19"/>
  <c r="R86" i="19"/>
  <c r="R25" i="19"/>
  <c r="AY15" i="7"/>
  <c r="X15" i="7" s="1"/>
  <c r="H87" i="19"/>
  <c r="E31" i="19"/>
  <c r="H31" i="19"/>
  <c r="E87" i="19"/>
  <c r="R89" i="16"/>
  <c r="R87" i="19"/>
  <c r="R31" i="19"/>
  <c r="R35" i="16"/>
  <c r="Q71" i="16"/>
  <c r="Q17" i="16"/>
  <c r="Q30" i="16"/>
  <c r="Q84" i="16"/>
  <c r="Q25" i="16"/>
  <c r="Q79" i="16"/>
  <c r="AY46" i="7"/>
  <c r="AA46" i="7"/>
  <c r="AE46" i="7"/>
  <c r="E83" i="19"/>
  <c r="R80" i="16"/>
  <c r="R26" i="16"/>
  <c r="H100" i="19"/>
  <c r="E100" i="19"/>
  <c r="H83" i="19"/>
  <c r="R100" i="19"/>
  <c r="R83" i="19"/>
  <c r="AZ33" i="7"/>
  <c r="AF33" i="7"/>
  <c r="AB33" i="7"/>
  <c r="Y33" i="7" s="1"/>
  <c r="BB6" i="7"/>
  <c r="AH6" i="7"/>
  <c r="AD6" i="7"/>
  <c r="BA28" i="7"/>
  <c r="AG28" i="7" s="1"/>
  <c r="AC28" i="7"/>
  <c r="AH4" i="7"/>
  <c r="BB4" i="7"/>
  <c r="AD4" i="7"/>
  <c r="H48" i="19"/>
  <c r="E5" i="19"/>
  <c r="R65" i="16"/>
  <c r="H5" i="19"/>
  <c r="R11" i="16"/>
  <c r="R5" i="19"/>
  <c r="R48" i="19"/>
  <c r="E48" i="19"/>
  <c r="AY38" i="7"/>
  <c r="X38" i="7" s="1"/>
  <c r="AE38" i="7"/>
  <c r="Z38" i="7" s="1"/>
  <c r="E72" i="19"/>
  <c r="E55" i="19"/>
  <c r="R93" i="16"/>
  <c r="H72" i="19"/>
  <c r="R72" i="19"/>
  <c r="H55" i="19"/>
  <c r="R39" i="16"/>
  <c r="R55" i="19"/>
  <c r="AD21" i="7"/>
  <c r="BB21" i="7"/>
  <c r="AH21" i="7"/>
  <c r="AZ27" i="7"/>
  <c r="AF27" i="7"/>
  <c r="AB27" i="7"/>
  <c r="BA56" i="7"/>
  <c r="AG56" i="7" s="1"/>
  <c r="I23" i="15"/>
  <c r="AY39" i="7"/>
  <c r="AA39" i="7"/>
  <c r="AZ49" i="7"/>
  <c r="AB49" i="7"/>
  <c r="AF49" i="7"/>
  <c r="BA20" i="7"/>
  <c r="AG20" i="7"/>
  <c r="AC20" i="7"/>
  <c r="AY26" i="7"/>
  <c r="AA26" i="7"/>
  <c r="AE26" i="7"/>
  <c r="BB42" i="7"/>
  <c r="AD42" i="7"/>
  <c r="AH42" i="7"/>
  <c r="BB32" i="7"/>
  <c r="AH32" i="7" s="1"/>
  <c r="BA48" i="7"/>
  <c r="AC48" i="7" s="1"/>
  <c r="AG48" i="7"/>
  <c r="AA50" i="7"/>
  <c r="AE50" i="7"/>
  <c r="AY50" i="7"/>
  <c r="AD51" i="7"/>
  <c r="AH51" i="7"/>
  <c r="BB51" i="7"/>
  <c r="AA8" i="7"/>
  <c r="AY8" i="7"/>
  <c r="X8" i="7" s="1"/>
  <c r="AE8" i="7"/>
  <c r="I59" i="15"/>
  <c r="AC31" i="7"/>
  <c r="BA31" i="7"/>
  <c r="AG31" i="7"/>
  <c r="BB41" i="7"/>
  <c r="AD41" i="7" s="1"/>
  <c r="AH41" i="7"/>
  <c r="I93" i="15"/>
  <c r="H52" i="19"/>
  <c r="R71" i="16"/>
  <c r="R17" i="16"/>
  <c r="H79" i="19"/>
  <c r="E79" i="19"/>
  <c r="E52" i="19"/>
  <c r="R79" i="19"/>
  <c r="R52" i="19"/>
  <c r="BB46" i="7"/>
  <c r="AD46" i="7"/>
  <c r="AH46" i="7"/>
  <c r="AZ43" i="7"/>
  <c r="AB43" i="7"/>
  <c r="AF43" i="7"/>
  <c r="E92" i="19"/>
  <c r="H108" i="19"/>
  <c r="H92" i="19"/>
  <c r="E108" i="19"/>
  <c r="R107" i="16"/>
  <c r="R53" i="16"/>
  <c r="R92" i="19"/>
  <c r="R108" i="19"/>
  <c r="Q50" i="16"/>
  <c r="Q104" i="16"/>
  <c r="E58" i="19"/>
  <c r="R47" i="16"/>
  <c r="E41" i="19"/>
  <c r="R101" i="16"/>
  <c r="H41" i="19"/>
  <c r="R58" i="19"/>
  <c r="H58" i="19"/>
  <c r="R41" i="19"/>
  <c r="AZ17" i="7"/>
  <c r="X17" i="7" s="1"/>
  <c r="AF17" i="7"/>
  <c r="Z17" i="7" s="1"/>
  <c r="AB17" i="7"/>
  <c r="Y17" i="7" s="1"/>
  <c r="AY28" i="7"/>
  <c r="X28" i="7" s="1"/>
  <c r="AY11" i="7"/>
  <c r="X11" i="7" s="1"/>
  <c r="I88" i="15"/>
  <c r="BB55" i="7"/>
  <c r="AH55" i="7"/>
  <c r="AD55" i="7"/>
  <c r="AZ35" i="7"/>
  <c r="AB35" i="7"/>
  <c r="Y35" i="7" s="1"/>
  <c r="AF35" i="7"/>
  <c r="Z35" i="7" s="1"/>
  <c r="E97" i="19"/>
  <c r="H97" i="19"/>
  <c r="E2" i="19"/>
  <c r="H2" i="19"/>
  <c r="R2" i="19"/>
  <c r="R67" i="16"/>
  <c r="R13" i="16"/>
  <c r="R97" i="19"/>
  <c r="I96" i="15"/>
  <c r="I36" i="15"/>
  <c r="I103" i="15"/>
  <c r="I18" i="15"/>
  <c r="H18" i="19"/>
  <c r="E49" i="19"/>
  <c r="R44" i="16"/>
  <c r="E18" i="19"/>
  <c r="H49" i="19"/>
  <c r="R98" i="16"/>
  <c r="R18" i="19"/>
  <c r="R49" i="19"/>
  <c r="I15" i="15"/>
  <c r="H93" i="19"/>
  <c r="H109" i="19"/>
  <c r="R108" i="16"/>
  <c r="E109" i="19"/>
  <c r="R109" i="19"/>
  <c r="R93" i="19"/>
  <c r="E93" i="19"/>
  <c r="R54" i="16"/>
  <c r="H75" i="19"/>
  <c r="E26" i="19"/>
  <c r="E75" i="19"/>
  <c r="H26" i="19"/>
  <c r="R59" i="16"/>
  <c r="R5" i="16"/>
  <c r="R75" i="19"/>
  <c r="R26" i="19"/>
  <c r="AZ38" i="7"/>
  <c r="AF38" i="7"/>
  <c r="AB38" i="7"/>
  <c r="AF21" i="7"/>
  <c r="Z21" i="7" s="1"/>
  <c r="AB21" i="7"/>
  <c r="AZ21" i="7"/>
  <c r="X21" i="7" s="1"/>
  <c r="AZ19" i="7"/>
  <c r="AB19" i="7" s="1"/>
  <c r="AF19" i="7"/>
  <c r="AC27" i="7"/>
  <c r="BA27" i="7"/>
  <c r="AG27" i="7"/>
  <c r="H7" i="19"/>
  <c r="E15" i="19"/>
  <c r="H15" i="19"/>
  <c r="R15" i="16"/>
  <c r="E7" i="19"/>
  <c r="R15" i="19"/>
  <c r="R69" i="16"/>
  <c r="R7" i="19"/>
  <c r="AZ56" i="7"/>
  <c r="AB56" i="7" s="1"/>
  <c r="AF56" i="7"/>
  <c r="AC9" i="7"/>
  <c r="BA9" i="7"/>
  <c r="AG9" i="7"/>
  <c r="I20" i="15"/>
  <c r="I24" i="15"/>
  <c r="H95" i="19"/>
  <c r="H78" i="19"/>
  <c r="E78" i="19"/>
  <c r="E95" i="19"/>
  <c r="R63" i="16"/>
  <c r="R9" i="16"/>
  <c r="R78" i="19"/>
  <c r="R95" i="19"/>
  <c r="E34" i="19"/>
  <c r="H34" i="19"/>
  <c r="E66" i="19"/>
  <c r="R34" i="19"/>
  <c r="H66" i="19"/>
  <c r="R38" i="16"/>
  <c r="R66" i="19"/>
  <c r="R92" i="16"/>
  <c r="Q46" i="16"/>
  <c r="Q100" i="16"/>
  <c r="H47" i="19"/>
  <c r="E47" i="19"/>
  <c r="E101" i="19"/>
  <c r="R83" i="16"/>
  <c r="R47" i="19"/>
  <c r="R101" i="19"/>
  <c r="H101" i="19"/>
  <c r="R29" i="16"/>
  <c r="I25" i="15"/>
  <c r="I44" i="15"/>
  <c r="AZ39" i="7"/>
  <c r="AB39" i="7" s="1"/>
  <c r="AF39" i="7"/>
  <c r="I35" i="15"/>
  <c r="BB29" i="7"/>
  <c r="AD29" i="7"/>
  <c r="AH29" i="7"/>
  <c r="AY49" i="7"/>
  <c r="AA49" i="7"/>
  <c r="AD20" i="7"/>
  <c r="BB20" i="7"/>
  <c r="AH20" i="7"/>
  <c r="AD26" i="7"/>
  <c r="AH26" i="7"/>
  <c r="BB26" i="7"/>
  <c r="AD44" i="7"/>
  <c r="BB44" i="7"/>
  <c r="AH44" i="7"/>
  <c r="AZ42" i="7"/>
  <c r="AB42" i="7" s="1"/>
  <c r="AF42" i="7"/>
  <c r="AB24" i="7"/>
  <c r="AF24" i="7"/>
  <c r="Z24" i="7" s="1"/>
  <c r="AZ24" i="7"/>
  <c r="AB52" i="7"/>
  <c r="Y52" i="7" s="1"/>
  <c r="AZ52" i="7"/>
  <c r="AF52" i="7"/>
  <c r="Z52" i="7" s="1"/>
  <c r="BA32" i="7"/>
  <c r="AC32" i="7" s="1"/>
  <c r="AG32" i="7"/>
  <c r="BB45" i="7"/>
  <c r="AD45" i="7" s="1"/>
  <c r="AH45" i="7"/>
  <c r="AY48" i="7"/>
  <c r="AE48" i="7"/>
  <c r="AA48" i="7"/>
  <c r="AC50" i="7"/>
  <c r="AG50" i="7"/>
  <c r="BA50" i="7"/>
  <c r="AA51" i="7"/>
  <c r="AY51" i="7"/>
  <c r="X51" i="7" s="1"/>
  <c r="AE51" i="7"/>
  <c r="Z51" i="7" s="1"/>
  <c r="AZ18" i="7"/>
  <c r="AF18" i="7" s="1"/>
  <c r="AB18" i="7"/>
  <c r="AG8" i="7"/>
  <c r="AC8" i="7"/>
  <c r="BA8" i="7"/>
  <c r="I97" i="15"/>
  <c r="I16" i="15"/>
  <c r="I101" i="15"/>
  <c r="I12" i="15"/>
  <c r="I32" i="15"/>
  <c r="AF1" i="15"/>
  <c r="R111" i="16" s="1"/>
  <c r="E14" i="19"/>
  <c r="AF2" i="15"/>
  <c r="R112" i="16" s="1"/>
  <c r="AF3" i="15"/>
  <c r="R113" i="16" s="1"/>
  <c r="AF115" i="15"/>
  <c r="H14" i="19"/>
  <c r="H19" i="19"/>
  <c r="R2" i="16"/>
  <c r="R56" i="16"/>
  <c r="R19" i="19"/>
  <c r="R14" i="19"/>
  <c r="E19" i="19"/>
  <c r="AG6" i="3"/>
  <c r="D26" i="5"/>
  <c r="D13" i="5"/>
  <c r="AF31" i="7"/>
  <c r="AB31" i="7"/>
  <c r="AZ31" i="7"/>
  <c r="BB47" i="7"/>
  <c r="AD47" i="7" s="1"/>
  <c r="AY5" i="7"/>
  <c r="AA5" i="7" s="1"/>
  <c r="Y5" i="7" s="1"/>
  <c r="AE5" i="7"/>
  <c r="Z5" i="7" s="1"/>
  <c r="AG12" i="7"/>
  <c r="AC12" i="7"/>
  <c r="BA12" i="7"/>
  <c r="AY10" i="7"/>
  <c r="AE10" i="7"/>
  <c r="AA10" i="7"/>
  <c r="I92" i="15"/>
  <c r="AY14" i="7"/>
  <c r="X14" i="7" s="1"/>
  <c r="AE14" i="7"/>
  <c r="Z14" i="7" s="1"/>
  <c r="AA14" i="7"/>
  <c r="Y14" i="7" s="1"/>
  <c r="AC16" i="7"/>
  <c r="AG16" i="7"/>
  <c r="BA16" i="7"/>
  <c r="AH54" i="7"/>
  <c r="AD54" i="7"/>
  <c r="BB54" i="7"/>
  <c r="E53" i="19"/>
  <c r="H73" i="19"/>
  <c r="H53" i="19"/>
  <c r="R72" i="16"/>
  <c r="R18" i="16"/>
  <c r="E73" i="19"/>
  <c r="R73" i="19"/>
  <c r="R53" i="19"/>
  <c r="AY22" i="7"/>
  <c r="X22" i="7" s="1"/>
  <c r="AE22" i="7"/>
  <c r="BA41" i="7"/>
  <c r="AG41" i="7"/>
  <c r="AC41" i="7"/>
  <c r="I98" i="15"/>
  <c r="AH15" i="7"/>
  <c r="AD15" i="7"/>
  <c r="BB15" i="7"/>
  <c r="H63" i="19"/>
  <c r="H102" i="19"/>
  <c r="E63" i="19"/>
  <c r="R84" i="16"/>
  <c r="E102" i="19"/>
  <c r="R30" i="16"/>
  <c r="R63" i="19"/>
  <c r="R102" i="19"/>
  <c r="BB3" i="7"/>
  <c r="AH3" i="7"/>
  <c r="AD3" i="7"/>
  <c r="AH6" i="3"/>
  <c r="D23" i="5"/>
  <c r="AF46" i="7"/>
  <c r="AB46" i="7"/>
  <c r="AZ46" i="7"/>
  <c r="AD13" i="7"/>
  <c r="BB13" i="7"/>
  <c r="AH13" i="7"/>
  <c r="I30" i="15"/>
  <c r="E27" i="19"/>
  <c r="R49" i="16"/>
  <c r="H40" i="19"/>
  <c r="E40" i="19"/>
  <c r="H27" i="19"/>
  <c r="R103" i="16"/>
  <c r="R40" i="19"/>
  <c r="R27" i="19"/>
  <c r="AH33" i="7"/>
  <c r="AD33" i="7"/>
  <c r="BB33" i="7"/>
  <c r="BB43" i="7"/>
  <c r="AD43" i="7" s="1"/>
  <c r="AH43" i="7"/>
  <c r="I8" i="15"/>
  <c r="H89" i="19"/>
  <c r="E89" i="19"/>
  <c r="R50" i="16"/>
  <c r="R104" i="16"/>
  <c r="R106" i="19"/>
  <c r="E106" i="19"/>
  <c r="H106" i="19"/>
  <c r="R89" i="19"/>
  <c r="AG6" i="7"/>
  <c r="BA6" i="7"/>
  <c r="AC6" i="7"/>
  <c r="AG34" i="7"/>
  <c r="BA34" i="7"/>
  <c r="AC34" i="7"/>
  <c r="AB40" i="7"/>
  <c r="AZ40" i="7"/>
  <c r="AF40" i="7"/>
  <c r="BB28" i="7"/>
  <c r="AH28" i="7" s="1"/>
  <c r="AD28" i="7"/>
  <c r="AG11" i="7"/>
  <c r="BA11" i="7"/>
  <c r="AC11" i="7"/>
  <c r="AC4" i="7"/>
  <c r="BA4" i="7"/>
  <c r="AG4" i="7"/>
  <c r="AZ30" i="7"/>
  <c r="X30" i="7" s="1"/>
  <c r="AF30" i="7"/>
  <c r="AB30" i="7"/>
  <c r="Y30" i="7" s="1"/>
  <c r="R165" i="19" l="1"/>
  <c r="R167" i="19"/>
  <c r="R158" i="19"/>
  <c r="R166" i="19"/>
  <c r="R163" i="19"/>
  <c r="R160" i="19"/>
  <c r="R161" i="19"/>
  <c r="AB71" i="19"/>
  <c r="I19" i="19"/>
  <c r="T148" i="19"/>
  <c r="R146" i="19"/>
  <c r="S145" i="19"/>
  <c r="T144" i="19"/>
  <c r="R142" i="19"/>
  <c r="S141" i="19"/>
  <c r="T140" i="19"/>
  <c r="S148" i="19"/>
  <c r="T147" i="19"/>
  <c r="R145" i="19"/>
  <c r="S144" i="19"/>
  <c r="T143" i="19"/>
  <c r="R141" i="19"/>
  <c r="S140" i="19"/>
  <c r="T139" i="19"/>
  <c r="R144" i="19"/>
  <c r="S143" i="19"/>
  <c r="T142" i="19"/>
  <c r="S147" i="19"/>
  <c r="R140" i="19"/>
  <c r="R147" i="19"/>
  <c r="T145" i="19"/>
  <c r="R143" i="19"/>
  <c r="S142" i="19"/>
  <c r="T141" i="19"/>
  <c r="R148" i="19"/>
  <c r="T146" i="19"/>
  <c r="S139" i="19"/>
  <c r="S146" i="19"/>
  <c r="R139" i="19"/>
  <c r="R162" i="19"/>
  <c r="R159" i="19"/>
  <c r="R164" i="19"/>
  <c r="AB86" i="19"/>
  <c r="AB56" i="19"/>
  <c r="AB87" i="19"/>
  <c r="AB105" i="19"/>
  <c r="AB21" i="19"/>
  <c r="AB73" i="19"/>
  <c r="AB13" i="19"/>
  <c r="AB55" i="19"/>
  <c r="AB24" i="19"/>
  <c r="AB51" i="19"/>
  <c r="AB76" i="19"/>
  <c r="AB14" i="19"/>
  <c r="AB79" i="19"/>
  <c r="AB77" i="19"/>
  <c r="AB85" i="19"/>
  <c r="AB27" i="19"/>
  <c r="AB43" i="19"/>
  <c r="AB50" i="19"/>
  <c r="AB83" i="19"/>
  <c r="AB88" i="19"/>
  <c r="AB98" i="19"/>
  <c r="AB68" i="19"/>
  <c r="AB46" i="19"/>
  <c r="AB97" i="19"/>
  <c r="AB91" i="19"/>
  <c r="AB7" i="19"/>
  <c r="AB95" i="19"/>
  <c r="Y200" i="19"/>
  <c r="T200" i="19" s="1"/>
  <c r="AB31" i="19"/>
  <c r="AB19" i="19"/>
  <c r="AB41" i="19"/>
  <c r="AB108" i="19"/>
  <c r="AB10" i="19"/>
  <c r="AB34" i="19"/>
  <c r="AB78" i="19"/>
  <c r="AB49" i="19"/>
  <c r="AB2" i="19"/>
  <c r="AB35" i="19"/>
  <c r="AB103" i="19"/>
  <c r="AB12" i="19"/>
  <c r="AB36" i="19"/>
  <c r="AB40" i="19"/>
  <c r="AB57" i="19"/>
  <c r="AB30" i="19"/>
  <c r="AB96" i="19"/>
  <c r="AB23" i="19"/>
  <c r="AB6" i="19"/>
  <c r="AB28" i="19"/>
  <c r="AB9" i="19"/>
  <c r="AB102" i="19"/>
  <c r="AB59" i="19"/>
  <c r="AB52" i="19"/>
  <c r="AB90" i="19"/>
  <c r="AB11" i="19"/>
  <c r="AB104" i="19"/>
  <c r="AB47" i="19"/>
  <c r="AB37" i="19"/>
  <c r="AB65" i="19"/>
  <c r="AB92" i="19"/>
  <c r="AB81" i="19"/>
  <c r="AB62" i="19"/>
  <c r="AB53" i="19"/>
  <c r="AB99" i="19"/>
  <c r="AB29" i="19"/>
  <c r="AB18" i="19"/>
  <c r="AB4" i="19"/>
  <c r="AB74" i="19"/>
  <c r="AB54" i="19"/>
  <c r="AB67" i="19"/>
  <c r="AB48" i="19"/>
  <c r="AB33" i="19"/>
  <c r="AB75" i="19"/>
  <c r="AB109" i="19"/>
  <c r="AB42" i="19"/>
  <c r="AB69" i="19"/>
  <c r="AB61" i="19"/>
  <c r="AB17" i="19"/>
  <c r="AB63" i="19"/>
  <c r="AB106" i="19"/>
  <c r="AB32" i="19"/>
  <c r="AB5" i="19"/>
  <c r="AB100" i="19"/>
  <c r="AB16" i="19"/>
  <c r="AB80" i="19"/>
  <c r="AB72" i="19"/>
  <c r="AB20" i="19"/>
  <c r="AB93" i="19"/>
  <c r="AB15" i="19"/>
  <c r="AB25" i="19"/>
  <c r="AB8" i="19"/>
  <c r="AB101" i="19"/>
  <c r="AB3" i="19"/>
  <c r="AB38" i="19"/>
  <c r="AB94" i="19"/>
  <c r="AB70" i="19"/>
  <c r="AB26" i="19"/>
  <c r="AB64" i="19"/>
  <c r="AB84" i="19"/>
  <c r="AB45" i="19"/>
  <c r="AB66" i="19"/>
  <c r="AB82" i="19"/>
  <c r="AB44" i="19"/>
  <c r="AB58" i="19"/>
  <c r="AB22" i="19"/>
  <c r="AB107" i="19"/>
  <c r="AB60" i="19"/>
  <c r="AB89" i="19"/>
  <c r="Q95" i="16"/>
  <c r="Q108" i="16"/>
  <c r="Q45" i="16"/>
  <c r="Q15" i="16"/>
  <c r="Q107" i="16"/>
  <c r="Q42" i="16"/>
  <c r="T203" i="19"/>
  <c r="T169" i="19"/>
  <c r="T173" i="19" s="1"/>
  <c r="S169" i="19"/>
  <c r="S173" i="19" s="1"/>
  <c r="T199" i="19"/>
  <c r="T204" i="19"/>
  <c r="T168" i="19"/>
  <c r="T172" i="19" s="1"/>
  <c r="M5" i="16"/>
  <c r="X75" i="19"/>
  <c r="Y56" i="7"/>
  <c r="Z45" i="7"/>
  <c r="X18" i="19"/>
  <c r="M44" i="16"/>
  <c r="X30" i="19"/>
  <c r="M88" i="16"/>
  <c r="Y47" i="7"/>
  <c r="X23" i="19"/>
  <c r="M7" i="16"/>
  <c r="M59" i="16"/>
  <c r="X26" i="19"/>
  <c r="Q82" i="16"/>
  <c r="Q28" i="16"/>
  <c r="Q51" i="12"/>
  <c r="R51" i="20"/>
  <c r="W107" i="19"/>
  <c r="W90" i="19"/>
  <c r="L105" i="16"/>
  <c r="L51" i="16"/>
  <c r="Y49" i="7"/>
  <c r="Q21" i="16"/>
  <c r="Q75" i="16"/>
  <c r="Z56" i="7"/>
  <c r="M35" i="16"/>
  <c r="X87" i="19"/>
  <c r="X79" i="19"/>
  <c r="M17" i="16"/>
  <c r="R8" i="20"/>
  <c r="Q8" i="12"/>
  <c r="W94" i="19"/>
  <c r="W77" i="19"/>
  <c r="L62" i="16"/>
  <c r="L8" i="16"/>
  <c r="Y39" i="7"/>
  <c r="M92" i="16"/>
  <c r="X66" i="19"/>
  <c r="R15" i="20"/>
  <c r="Q15" i="12"/>
  <c r="W7" i="19"/>
  <c r="W15" i="19"/>
  <c r="L69" i="16"/>
  <c r="L15" i="16"/>
  <c r="S203" i="19"/>
  <c r="S199" i="19"/>
  <c r="S204" i="19"/>
  <c r="S168" i="19"/>
  <c r="S172" i="19" s="1"/>
  <c r="Z10" i="7"/>
  <c r="M78" i="16"/>
  <c r="X98" i="19"/>
  <c r="X49" i="7"/>
  <c r="Q74" i="16"/>
  <c r="Q20" i="16"/>
  <c r="X39" i="7"/>
  <c r="AC56" i="7"/>
  <c r="Z27" i="7"/>
  <c r="X86" i="19"/>
  <c r="M33" i="16"/>
  <c r="Y46" i="7"/>
  <c r="AA15" i="7"/>
  <c r="Y15" i="7" s="1"/>
  <c r="M85" i="16"/>
  <c r="X103" i="19"/>
  <c r="AE4" i="7"/>
  <c r="Z4" i="7" s="1"/>
  <c r="Z6" i="7"/>
  <c r="Y43" i="7"/>
  <c r="W97" i="19"/>
  <c r="R13" i="20"/>
  <c r="Q13" i="12"/>
  <c r="W2" i="19"/>
  <c r="L67" i="16"/>
  <c r="L13" i="16"/>
  <c r="AA41" i="7"/>
  <c r="Y41" i="7" s="1"/>
  <c r="X35" i="19"/>
  <c r="M12" i="16"/>
  <c r="Y18" i="7"/>
  <c r="AF48" i="7"/>
  <c r="Z48" i="7" s="1"/>
  <c r="Y45" i="7"/>
  <c r="Y20" i="7"/>
  <c r="Z13" i="7"/>
  <c r="X63" i="19"/>
  <c r="M30" i="16"/>
  <c r="R22" i="20"/>
  <c r="Q22" i="12"/>
  <c r="L76" i="16"/>
  <c r="W16" i="19"/>
  <c r="L22" i="16"/>
  <c r="W45" i="19"/>
  <c r="X6" i="19"/>
  <c r="M68" i="16"/>
  <c r="AH47" i="7"/>
  <c r="X39" i="19"/>
  <c r="M106" i="16"/>
  <c r="W81" i="19"/>
  <c r="Q21" i="12"/>
  <c r="R21" i="20"/>
  <c r="W44" i="19"/>
  <c r="L21" i="16"/>
  <c r="L75" i="16"/>
  <c r="Q11" i="16"/>
  <c r="Q65" i="16"/>
  <c r="AE11" i="7"/>
  <c r="Z11" i="7" s="1"/>
  <c r="R28" i="20"/>
  <c r="Q28" i="12"/>
  <c r="W46" i="19"/>
  <c r="L82" i="16"/>
  <c r="L28" i="16"/>
  <c r="W68" i="19"/>
  <c r="Q17" i="12"/>
  <c r="R17" i="20"/>
  <c r="W79" i="19"/>
  <c r="L71" i="16"/>
  <c r="W52" i="19"/>
  <c r="L17" i="16"/>
  <c r="Q55" i="16"/>
  <c r="Q109" i="16"/>
  <c r="Z50" i="7"/>
  <c r="Q9" i="16"/>
  <c r="Q63" i="16"/>
  <c r="Q44" i="16"/>
  <c r="Q98" i="16"/>
  <c r="Y55" i="7"/>
  <c r="X3" i="7"/>
  <c r="X99" i="19"/>
  <c r="M79" i="16"/>
  <c r="AH18" i="7"/>
  <c r="AE44" i="7"/>
  <c r="Z44" i="7" s="1"/>
  <c r="Y9" i="7"/>
  <c r="X19" i="7"/>
  <c r="Y37" i="7"/>
  <c r="X40" i="7"/>
  <c r="X53" i="7"/>
  <c r="X16" i="7"/>
  <c r="X24" i="19"/>
  <c r="M77" i="16"/>
  <c r="Y29" i="7"/>
  <c r="Z30" i="7"/>
  <c r="Q4" i="16"/>
  <c r="Q58" i="16"/>
  <c r="Q26" i="16"/>
  <c r="Q80" i="16"/>
  <c r="W6" i="19"/>
  <c r="R14" i="20"/>
  <c r="W36" i="19"/>
  <c r="Q14" i="12"/>
  <c r="L68" i="16"/>
  <c r="L14" i="16"/>
  <c r="X10" i="7"/>
  <c r="D28" i="5"/>
  <c r="Q12" i="16"/>
  <c r="Q66" i="16"/>
  <c r="M105" i="16"/>
  <c r="X107" i="19"/>
  <c r="X48" i="7"/>
  <c r="X52" i="7"/>
  <c r="Y24" i="7"/>
  <c r="Q31" i="16"/>
  <c r="Q85" i="16"/>
  <c r="Q94" i="16"/>
  <c r="Q40" i="16"/>
  <c r="Q16" i="16"/>
  <c r="Q70" i="16"/>
  <c r="Y21" i="7"/>
  <c r="Q14" i="16"/>
  <c r="Q68" i="16"/>
  <c r="X31" i="19"/>
  <c r="M89" i="16"/>
  <c r="AA11" i="7"/>
  <c r="Y11" i="7" s="1"/>
  <c r="AE28" i="7"/>
  <c r="Z28" i="7" s="1"/>
  <c r="Z8" i="7"/>
  <c r="Y50" i="7"/>
  <c r="AD32" i="7"/>
  <c r="Y32" i="7" s="1"/>
  <c r="Z26" i="7"/>
  <c r="Q73" i="16"/>
  <c r="Q19" i="16"/>
  <c r="X27" i="7"/>
  <c r="AA38" i="7"/>
  <c r="Y38" i="7" s="1"/>
  <c r="Z33" i="7"/>
  <c r="X46" i="7"/>
  <c r="AE15" i="7"/>
  <c r="Z15" i="7" s="1"/>
  <c r="AF22" i="7"/>
  <c r="Z22" i="7" s="1"/>
  <c r="X31" i="7"/>
  <c r="AA4" i="7"/>
  <c r="Y4" i="7" s="1"/>
  <c r="X6" i="7"/>
  <c r="Q47" i="16"/>
  <c r="Q101" i="16"/>
  <c r="X43" i="7"/>
  <c r="Y13" i="7"/>
  <c r="AE41" i="7"/>
  <c r="Z41" i="7" s="1"/>
  <c r="X12" i="7"/>
  <c r="Q56" i="16"/>
  <c r="Q2" i="16"/>
  <c r="Q3" i="16"/>
  <c r="Q57" i="16"/>
  <c r="X18" i="7"/>
  <c r="Q22" i="16"/>
  <c r="Q76" i="16"/>
  <c r="X42" i="7"/>
  <c r="AG49" i="7"/>
  <c r="Z55" i="7"/>
  <c r="Q35" i="16"/>
  <c r="Q89" i="16"/>
  <c r="Y25" i="7"/>
  <c r="Z36" i="7"/>
  <c r="Z9" i="7"/>
  <c r="Q105" i="16"/>
  <c r="Q51" i="16"/>
  <c r="Z37" i="7"/>
  <c r="Y53" i="7"/>
  <c r="X29" i="7"/>
  <c r="L84" i="16"/>
  <c r="R30" i="20"/>
  <c r="Q30" i="12"/>
  <c r="W102" i="19"/>
  <c r="W63" i="19"/>
  <c r="L30" i="16"/>
  <c r="X91" i="19"/>
  <c r="M52" i="16"/>
  <c r="X44" i="19"/>
  <c r="M75" i="16"/>
  <c r="R11" i="20"/>
  <c r="W5" i="19"/>
  <c r="Q11" i="12"/>
  <c r="L11" i="16"/>
  <c r="W48" i="19"/>
  <c r="L65" i="16"/>
  <c r="Y26" i="7"/>
  <c r="X33" i="7"/>
  <c r="X32" i="7"/>
  <c r="R4" i="20"/>
  <c r="Q4" i="12"/>
  <c r="W74" i="19"/>
  <c r="L58" i="16"/>
  <c r="W21" i="19"/>
  <c r="L4" i="16"/>
  <c r="R41" i="20"/>
  <c r="Q41" i="12"/>
  <c r="W57" i="19"/>
  <c r="L95" i="16"/>
  <c r="W64" i="19"/>
  <c r="L41" i="16"/>
  <c r="Z47" i="7"/>
  <c r="Z42" i="7"/>
  <c r="X20" i="7"/>
  <c r="Q6" i="16"/>
  <c r="Q60" i="16"/>
  <c r="O39" i="6"/>
  <c r="Q79" i="2"/>
  <c r="U78" i="2"/>
  <c r="X55" i="7"/>
  <c r="X20" i="19"/>
  <c r="M57" i="16"/>
  <c r="Q33" i="16"/>
  <c r="Q87" i="16"/>
  <c r="Y54" i="7"/>
  <c r="Z7" i="7"/>
  <c r="X25" i="7"/>
  <c r="X36" i="7"/>
  <c r="X44" i="7"/>
  <c r="W95" i="19"/>
  <c r="Q9" i="12"/>
  <c r="R9" i="20"/>
  <c r="L9" i="16"/>
  <c r="L63" i="16"/>
  <c r="W78" i="19"/>
  <c r="Q88" i="16"/>
  <c r="Q34" i="16"/>
  <c r="Y19" i="7"/>
  <c r="Z40" i="7"/>
  <c r="X34" i="7"/>
  <c r="Z53" i="7"/>
  <c r="Y16" i="7"/>
  <c r="Y23" i="7"/>
  <c r="X101" i="19"/>
  <c r="M83" i="16"/>
  <c r="AE2" i="2"/>
  <c r="N2" i="12"/>
  <c r="O2" i="20"/>
  <c r="AA22" i="7"/>
  <c r="Y22" i="7" s="1"/>
  <c r="X36" i="19"/>
  <c r="M14" i="16"/>
  <c r="Y10" i="7"/>
  <c r="X5" i="7"/>
  <c r="AF6" i="3"/>
  <c r="N2" i="20"/>
  <c r="AD2" i="2"/>
  <c r="M2" i="12"/>
  <c r="Q8" i="16"/>
  <c r="Q62" i="16"/>
  <c r="Y51" i="7"/>
  <c r="Y48" i="7"/>
  <c r="X24" i="7"/>
  <c r="AE49" i="7"/>
  <c r="Z49" i="7" s="1"/>
  <c r="X56" i="7"/>
  <c r="Q86" i="16"/>
  <c r="Q32" i="16"/>
  <c r="X35" i="7"/>
  <c r="AA28" i="7"/>
  <c r="Y28" i="7" s="1"/>
  <c r="M71" i="16"/>
  <c r="X52" i="19"/>
  <c r="Y8" i="7"/>
  <c r="X50" i="7"/>
  <c r="X26" i="7"/>
  <c r="AE39" i="7"/>
  <c r="Z39" i="7" s="1"/>
  <c r="Y27" i="7"/>
  <c r="Q38" i="12"/>
  <c r="L92" i="16"/>
  <c r="R38" i="20"/>
  <c r="W34" i="19"/>
  <c r="W66" i="19"/>
  <c r="L38" i="16"/>
  <c r="Z46" i="7"/>
  <c r="Y31" i="7"/>
  <c r="AE32" i="7"/>
  <c r="Z32" i="7" s="1"/>
  <c r="Y6" i="7"/>
  <c r="Z43" i="7"/>
  <c r="Z12" i="7"/>
  <c r="X47" i="7"/>
  <c r="Z18" i="7"/>
  <c r="X45" i="7"/>
  <c r="S200" i="19"/>
  <c r="Y42" i="7"/>
  <c r="Z20" i="7"/>
  <c r="Q67" i="16"/>
  <c r="Q13" i="16"/>
  <c r="Q91" i="16"/>
  <c r="Q37" i="16"/>
  <c r="AA3" i="7"/>
  <c r="Y3" i="7" s="1"/>
  <c r="X54" i="7"/>
  <c r="X7" i="7"/>
  <c r="Y36" i="7"/>
  <c r="Q9" i="6"/>
  <c r="P10" i="6"/>
  <c r="AE19" i="7"/>
  <c r="Z19" i="7" s="1"/>
  <c r="X37" i="7"/>
  <c r="AA40" i="7"/>
  <c r="Y40" i="7" s="1"/>
  <c r="AA34" i="7"/>
  <c r="Y34" i="7" s="1"/>
  <c r="AE16" i="7"/>
  <c r="Z16" i="7" s="1"/>
  <c r="X23" i="7"/>
  <c r="S149" i="19" l="1"/>
  <c r="T149" i="19"/>
  <c r="T153" i="19" s="1"/>
  <c r="S150" i="19"/>
  <c r="S154" i="19" s="1"/>
  <c r="T150" i="19"/>
  <c r="T154" i="19" s="1"/>
  <c r="S153" i="19"/>
  <c r="R149" i="19"/>
  <c r="R153" i="19" s="1"/>
  <c r="R200" i="19"/>
  <c r="R169" i="19"/>
  <c r="R173" i="19" s="1"/>
  <c r="X70" i="19"/>
  <c r="M32" i="16"/>
  <c r="X28" i="19"/>
  <c r="M102" i="16"/>
  <c r="M76" i="16"/>
  <c r="X45" i="19"/>
  <c r="L99" i="16"/>
  <c r="R45" i="20"/>
  <c r="Q45" i="12"/>
  <c r="W62" i="19"/>
  <c r="L45" i="16"/>
  <c r="W59" i="19"/>
  <c r="X3" i="19"/>
  <c r="M100" i="16"/>
  <c r="AG52" i="19"/>
  <c r="F52" i="19"/>
  <c r="Q24" i="12"/>
  <c r="R24" i="20"/>
  <c r="L24" i="16"/>
  <c r="L78" i="16"/>
  <c r="W98" i="19"/>
  <c r="W50" i="19"/>
  <c r="X16" i="19"/>
  <c r="M22" i="16"/>
  <c r="X11" i="19"/>
  <c r="M16" i="16"/>
  <c r="R42" i="20"/>
  <c r="Q42" i="12"/>
  <c r="W8" i="19"/>
  <c r="L96" i="16"/>
  <c r="L42" i="16"/>
  <c r="W60" i="19"/>
  <c r="R12" i="20"/>
  <c r="Q12" i="12"/>
  <c r="W96" i="19"/>
  <c r="L66" i="16"/>
  <c r="L12" i="16"/>
  <c r="W35" i="19"/>
  <c r="W85" i="19"/>
  <c r="Q31" i="12"/>
  <c r="R31" i="20"/>
  <c r="L85" i="16"/>
  <c r="L31" i="16"/>
  <c r="W103" i="19"/>
  <c r="X25" i="19"/>
  <c r="M87" i="16"/>
  <c r="X94" i="19"/>
  <c r="M62" i="16"/>
  <c r="AG31" i="19"/>
  <c r="F31" i="19"/>
  <c r="R48" i="20"/>
  <c r="W28" i="19"/>
  <c r="L48" i="16"/>
  <c r="Q48" i="12"/>
  <c r="W33" i="19"/>
  <c r="L102" i="16"/>
  <c r="R10" i="20"/>
  <c r="W4" i="19"/>
  <c r="Q10" i="12"/>
  <c r="L64" i="16"/>
  <c r="W12" i="19"/>
  <c r="L10" i="16"/>
  <c r="Q40" i="12"/>
  <c r="L94" i="16"/>
  <c r="R40" i="20"/>
  <c r="W10" i="19"/>
  <c r="L40" i="16"/>
  <c r="W51" i="19"/>
  <c r="M98" i="16"/>
  <c r="X49" i="19"/>
  <c r="W20" i="19"/>
  <c r="Q3" i="12"/>
  <c r="R3" i="20"/>
  <c r="W22" i="19"/>
  <c r="L57" i="16"/>
  <c r="L3" i="16"/>
  <c r="X5" i="19"/>
  <c r="M65" i="16"/>
  <c r="X64" i="19"/>
  <c r="M41" i="16"/>
  <c r="M60" i="16"/>
  <c r="X17" i="19"/>
  <c r="X15" i="19"/>
  <c r="M15" i="16"/>
  <c r="X32" i="19"/>
  <c r="M81" i="16"/>
  <c r="AG66" i="19"/>
  <c r="F66" i="19"/>
  <c r="AA87" i="19"/>
  <c r="AG87" i="19"/>
  <c r="F87" i="19"/>
  <c r="AG26" i="19"/>
  <c r="F26" i="19"/>
  <c r="X65" i="19"/>
  <c r="M55" i="16"/>
  <c r="X10" i="19"/>
  <c r="M40" i="16"/>
  <c r="X22" i="19"/>
  <c r="M3" i="16"/>
  <c r="R150" i="19"/>
  <c r="R154" i="19" s="1"/>
  <c r="X43" i="19"/>
  <c r="M74" i="16"/>
  <c r="X53" i="19"/>
  <c r="M72" i="16"/>
  <c r="X76" i="19"/>
  <c r="M6" i="16"/>
  <c r="R26" i="20"/>
  <c r="Q26" i="12"/>
  <c r="W100" i="19"/>
  <c r="W83" i="19"/>
  <c r="L80" i="16"/>
  <c r="L26" i="16"/>
  <c r="M48" i="16"/>
  <c r="X33" i="19"/>
  <c r="M10" i="16"/>
  <c r="X12" i="19"/>
  <c r="X108" i="19"/>
  <c r="M107" i="16"/>
  <c r="M61" i="16"/>
  <c r="X13" i="19"/>
  <c r="M96" i="16"/>
  <c r="X60" i="19"/>
  <c r="Q32" i="12"/>
  <c r="W70" i="19"/>
  <c r="R32" i="20"/>
  <c r="W29" i="19"/>
  <c r="L86" i="16"/>
  <c r="L32" i="16"/>
  <c r="X105" i="19"/>
  <c r="M91" i="16"/>
  <c r="X104" i="19"/>
  <c r="M90" i="16"/>
  <c r="X109" i="19"/>
  <c r="M108" i="16"/>
  <c r="X57" i="19"/>
  <c r="M95" i="16"/>
  <c r="M38" i="16"/>
  <c r="X34" i="19"/>
  <c r="X100" i="19"/>
  <c r="M80" i="16"/>
  <c r="M82" i="16"/>
  <c r="X68" i="19"/>
  <c r="AA107" i="19"/>
  <c r="F107" i="19"/>
  <c r="AG107" i="19"/>
  <c r="AG24" i="19"/>
  <c r="F24" i="19"/>
  <c r="X71" i="19"/>
  <c r="M37" i="16"/>
  <c r="X93" i="19"/>
  <c r="M54" i="16"/>
  <c r="X106" i="19"/>
  <c r="M104" i="16"/>
  <c r="F6" i="19"/>
  <c r="AG6" i="19"/>
  <c r="AG63" i="19"/>
  <c r="F63" i="19"/>
  <c r="X73" i="19"/>
  <c r="M18" i="16"/>
  <c r="M58" i="16"/>
  <c r="X21" i="19"/>
  <c r="X88" i="19"/>
  <c r="M46" i="16"/>
  <c r="R49" i="20"/>
  <c r="W27" i="19"/>
  <c r="Q49" i="12"/>
  <c r="W40" i="19"/>
  <c r="L103" i="16"/>
  <c r="L49" i="16"/>
  <c r="X4" i="19"/>
  <c r="M64" i="16"/>
  <c r="X40" i="19"/>
  <c r="M49" i="16"/>
  <c r="AG30" i="19"/>
  <c r="F30" i="19"/>
  <c r="F18" i="19"/>
  <c r="AG18" i="19"/>
  <c r="AA75" i="19"/>
  <c r="F75" i="19"/>
  <c r="AG75" i="19"/>
  <c r="X61" i="19"/>
  <c r="M97" i="16"/>
  <c r="X55" i="19"/>
  <c r="M93" i="16"/>
  <c r="Q5" i="12"/>
  <c r="R5" i="20"/>
  <c r="W75" i="19"/>
  <c r="W26" i="19"/>
  <c r="L5" i="16"/>
  <c r="L59" i="16"/>
  <c r="X37" i="19"/>
  <c r="M19" i="16"/>
  <c r="W56" i="19"/>
  <c r="Q25" i="12"/>
  <c r="W99" i="19"/>
  <c r="L79" i="16"/>
  <c r="R25" i="20"/>
  <c r="L25" i="16"/>
  <c r="Q54" i="12"/>
  <c r="R54" i="20"/>
  <c r="W93" i="19"/>
  <c r="L54" i="16"/>
  <c r="L108" i="16"/>
  <c r="W109" i="19"/>
  <c r="W43" i="19"/>
  <c r="W80" i="19"/>
  <c r="R20" i="20"/>
  <c r="Q20" i="12"/>
  <c r="L20" i="16"/>
  <c r="L74" i="16"/>
  <c r="F44" i="19"/>
  <c r="AG44" i="19"/>
  <c r="X95" i="19"/>
  <c r="M63" i="16"/>
  <c r="X67" i="19"/>
  <c r="M36" i="16"/>
  <c r="X8" i="19"/>
  <c r="M42" i="16"/>
  <c r="W41" i="19"/>
  <c r="Q47" i="12"/>
  <c r="L101" i="16"/>
  <c r="R47" i="20"/>
  <c r="W58" i="19"/>
  <c r="L47" i="16"/>
  <c r="X29" i="19"/>
  <c r="M86" i="16"/>
  <c r="W106" i="19"/>
  <c r="Q50" i="12"/>
  <c r="R50" i="20"/>
  <c r="L50" i="16"/>
  <c r="L104" i="16"/>
  <c r="W89" i="19"/>
  <c r="M28" i="16"/>
  <c r="X46" i="19"/>
  <c r="Q55" i="12"/>
  <c r="R55" i="20"/>
  <c r="W65" i="19"/>
  <c r="W54" i="19"/>
  <c r="L109" i="16"/>
  <c r="L55" i="16"/>
  <c r="M51" i="16"/>
  <c r="X90" i="19"/>
  <c r="AA101" i="19"/>
  <c r="F101" i="19"/>
  <c r="AG101" i="19"/>
  <c r="W9" i="19"/>
  <c r="R34" i="20"/>
  <c r="W30" i="19"/>
  <c r="Q34" i="12"/>
  <c r="L34" i="16"/>
  <c r="L88" i="16"/>
  <c r="R44" i="20"/>
  <c r="Q44" i="12"/>
  <c r="W18" i="19"/>
  <c r="L44" i="16"/>
  <c r="W49" i="19"/>
  <c r="L98" i="16"/>
  <c r="Q80" i="2"/>
  <c r="U79" i="2"/>
  <c r="M101" i="16"/>
  <c r="X58" i="19"/>
  <c r="Q33" i="12"/>
  <c r="R33" i="20"/>
  <c r="W25" i="19"/>
  <c r="W86" i="19"/>
  <c r="L33" i="16"/>
  <c r="L87" i="16"/>
  <c r="F91" i="19"/>
  <c r="AG91" i="19"/>
  <c r="AA91" i="19"/>
  <c r="X56" i="19"/>
  <c r="M25" i="16"/>
  <c r="M13" i="16"/>
  <c r="X2" i="19"/>
  <c r="Q6" i="12"/>
  <c r="R6" i="20"/>
  <c r="W76" i="19"/>
  <c r="W17" i="19"/>
  <c r="L6" i="16"/>
  <c r="L60" i="16"/>
  <c r="X7" i="19"/>
  <c r="M69" i="16"/>
  <c r="W32" i="19"/>
  <c r="Q27" i="12"/>
  <c r="R27" i="20"/>
  <c r="W84" i="19"/>
  <c r="L81" i="16"/>
  <c r="L27" i="16"/>
  <c r="X48" i="19"/>
  <c r="M11" i="16"/>
  <c r="M24" i="16"/>
  <c r="X50" i="19"/>
  <c r="W11" i="19"/>
  <c r="W38" i="19"/>
  <c r="R16" i="20"/>
  <c r="Q16" i="12"/>
  <c r="L70" i="16"/>
  <c r="L16" i="16"/>
  <c r="R19" i="20"/>
  <c r="L73" i="16"/>
  <c r="Q19" i="12"/>
  <c r="W37" i="19"/>
  <c r="L19" i="16"/>
  <c r="W42" i="19"/>
  <c r="F39" i="19"/>
  <c r="AG39" i="19"/>
  <c r="X97" i="19"/>
  <c r="M67" i="16"/>
  <c r="X80" i="19"/>
  <c r="M20" i="16"/>
  <c r="AG103" i="19"/>
  <c r="AA103" i="19"/>
  <c r="F103" i="19"/>
  <c r="Q39" i="12"/>
  <c r="R39" i="20"/>
  <c r="W55" i="19"/>
  <c r="W72" i="19"/>
  <c r="L39" i="16"/>
  <c r="L93" i="16"/>
  <c r="AA98" i="19"/>
  <c r="F98" i="19"/>
  <c r="AG98" i="19"/>
  <c r="X72" i="19"/>
  <c r="M39" i="16"/>
  <c r="X54" i="19"/>
  <c r="M109" i="16"/>
  <c r="AG23" i="19"/>
  <c r="F23" i="19"/>
  <c r="X62" i="19"/>
  <c r="M99" i="16"/>
  <c r="X9" i="19"/>
  <c r="M34" i="16"/>
  <c r="P11" i="6"/>
  <c r="Q10" i="6"/>
  <c r="O40" i="6"/>
  <c r="X92" i="19"/>
  <c r="M53" i="16"/>
  <c r="R23" i="20"/>
  <c r="Q23" i="12"/>
  <c r="W24" i="19"/>
  <c r="L23" i="16"/>
  <c r="W82" i="19"/>
  <c r="L77" i="16"/>
  <c r="W71" i="19"/>
  <c r="W105" i="19"/>
  <c r="R37" i="20"/>
  <c r="Q37" i="12"/>
  <c r="L91" i="16"/>
  <c r="L37" i="16"/>
  <c r="X38" i="19"/>
  <c r="M70" i="16"/>
  <c r="M73" i="16"/>
  <c r="X42" i="19"/>
  <c r="L61" i="16"/>
  <c r="W23" i="19"/>
  <c r="R7" i="20"/>
  <c r="Q7" i="12"/>
  <c r="W13" i="19"/>
  <c r="L7" i="16"/>
  <c r="X96" i="19"/>
  <c r="M66" i="16"/>
  <c r="X85" i="19"/>
  <c r="M31" i="16"/>
  <c r="M27" i="16"/>
  <c r="X84" i="19"/>
  <c r="X77" i="19"/>
  <c r="M8" i="16"/>
  <c r="R35" i="20"/>
  <c r="Q35" i="12"/>
  <c r="W31" i="19"/>
  <c r="L35" i="16"/>
  <c r="L89" i="16"/>
  <c r="W87" i="19"/>
  <c r="X27" i="19"/>
  <c r="M103" i="16"/>
  <c r="AC2" i="2"/>
  <c r="L2" i="12"/>
  <c r="M2" i="20"/>
  <c r="AG36" i="19"/>
  <c r="F36" i="19"/>
  <c r="M23" i="16"/>
  <c r="X82" i="19"/>
  <c r="M94" i="16"/>
  <c r="X51" i="19"/>
  <c r="R36" i="20"/>
  <c r="W104" i="19"/>
  <c r="Q36" i="12"/>
  <c r="L90" i="16"/>
  <c r="W67" i="19"/>
  <c r="L36" i="16"/>
  <c r="AG20" i="19"/>
  <c r="F20" i="19"/>
  <c r="M26" i="16"/>
  <c r="X83" i="19"/>
  <c r="Q29" i="12"/>
  <c r="W101" i="19"/>
  <c r="W47" i="19"/>
  <c r="R29" i="20"/>
  <c r="L29" i="16"/>
  <c r="L83" i="16"/>
  <c r="W73" i="19"/>
  <c r="R18" i="20"/>
  <c r="Q18" i="12"/>
  <c r="W53" i="19"/>
  <c r="L72" i="16"/>
  <c r="L18" i="16"/>
  <c r="R43" i="20"/>
  <c r="Q43" i="12"/>
  <c r="L43" i="16"/>
  <c r="W69" i="19"/>
  <c r="L97" i="16"/>
  <c r="W61" i="19"/>
  <c r="X74" i="19"/>
  <c r="M4" i="16"/>
  <c r="W3" i="19"/>
  <c r="R46" i="20"/>
  <c r="Q46" i="12"/>
  <c r="L46" i="16"/>
  <c r="L100" i="16"/>
  <c r="W88" i="19"/>
  <c r="M50" i="16"/>
  <c r="X89" i="19"/>
  <c r="X81" i="19"/>
  <c r="M21" i="16"/>
  <c r="R52" i="20"/>
  <c r="W91" i="19"/>
  <c r="Q52" i="12"/>
  <c r="W39" i="19"/>
  <c r="L106" i="16"/>
  <c r="L52" i="16"/>
  <c r="R199" i="19"/>
  <c r="R203" i="19"/>
  <c r="R204" i="19"/>
  <c r="R168" i="19"/>
  <c r="R172" i="19" s="1"/>
  <c r="M84" i="16"/>
  <c r="X102" i="19"/>
  <c r="X47" i="19"/>
  <c r="M29" i="16"/>
  <c r="W108" i="19"/>
  <c r="Q53" i="12"/>
  <c r="R53" i="20"/>
  <c r="W92" i="19"/>
  <c r="L53" i="16"/>
  <c r="L107" i="16"/>
  <c r="X78" i="19"/>
  <c r="M9" i="16"/>
  <c r="AA99" i="19"/>
  <c r="AG99" i="19"/>
  <c r="F99" i="19"/>
  <c r="M45" i="16"/>
  <c r="X59" i="19"/>
  <c r="AG35" i="19"/>
  <c r="F35" i="19"/>
  <c r="M43" i="16"/>
  <c r="X69" i="19"/>
  <c r="F86" i="19"/>
  <c r="AG86" i="19"/>
  <c r="AA86" i="19"/>
  <c r="F79" i="19"/>
  <c r="AA79" i="19"/>
  <c r="AG79" i="19"/>
  <c r="X41" i="19"/>
  <c r="M47" i="16"/>
  <c r="B14" i="17" l="1" a="1"/>
  <c r="F77" i="19"/>
  <c r="AG77" i="19"/>
  <c r="AA77" i="19"/>
  <c r="AG92" i="19"/>
  <c r="AA92" i="19"/>
  <c r="F92" i="19"/>
  <c r="AG72" i="19"/>
  <c r="F72" i="19"/>
  <c r="AA90" i="19"/>
  <c r="F90" i="19"/>
  <c r="AG90" i="19"/>
  <c r="AA89" i="19"/>
  <c r="F89" i="19"/>
  <c r="AG89" i="19"/>
  <c r="AG27" i="19"/>
  <c r="F27" i="19"/>
  <c r="F42" i="19"/>
  <c r="AG42" i="19"/>
  <c r="AG50" i="19"/>
  <c r="F50" i="19"/>
  <c r="F7" i="19"/>
  <c r="AG7" i="19"/>
  <c r="F55" i="19"/>
  <c r="AG55" i="19"/>
  <c r="F21" i="19"/>
  <c r="AG21" i="19"/>
  <c r="F73" i="19"/>
  <c r="AG73" i="19"/>
  <c r="AA109" i="19"/>
  <c r="F109" i="19"/>
  <c r="AG109" i="19"/>
  <c r="F105" i="19"/>
  <c r="AA105" i="19"/>
  <c r="AG105" i="19"/>
  <c r="AG13" i="19"/>
  <c r="F13" i="19"/>
  <c r="F17" i="19"/>
  <c r="AG17" i="19"/>
  <c r="F64" i="19"/>
  <c r="AG64" i="19"/>
  <c r="AG49" i="19"/>
  <c r="F49" i="19"/>
  <c r="AG25" i="19"/>
  <c r="F25" i="19"/>
  <c r="AG11" i="19"/>
  <c r="F11" i="19"/>
  <c r="AG45" i="19"/>
  <c r="F45" i="19"/>
  <c r="AG82" i="19"/>
  <c r="AA82" i="19"/>
  <c r="F82" i="19"/>
  <c r="F2" i="19"/>
  <c r="AG2" i="19"/>
  <c r="F40" i="19"/>
  <c r="AG40" i="19"/>
  <c r="F28" i="19"/>
  <c r="AG28" i="19"/>
  <c r="F59" i="19"/>
  <c r="AG59" i="19"/>
  <c r="AG74" i="19"/>
  <c r="AA74" i="19"/>
  <c r="F74" i="19"/>
  <c r="AG62" i="19"/>
  <c r="F62" i="19"/>
  <c r="Q81" i="2"/>
  <c r="U80" i="2"/>
  <c r="AG29" i="19"/>
  <c r="F29" i="19"/>
  <c r="AG8" i="19"/>
  <c r="F8" i="19"/>
  <c r="F37" i="19"/>
  <c r="AG37" i="19"/>
  <c r="F61" i="19"/>
  <c r="AG61" i="19"/>
  <c r="AA100" i="19"/>
  <c r="AG100" i="19"/>
  <c r="F100" i="19"/>
  <c r="F57" i="19"/>
  <c r="AG57" i="19"/>
  <c r="F104" i="19"/>
  <c r="AA104" i="19"/>
  <c r="AG104" i="19"/>
  <c r="F60" i="19"/>
  <c r="AG60" i="19"/>
  <c r="AG12" i="19"/>
  <c r="F12" i="19"/>
  <c r="F94" i="19"/>
  <c r="AA94" i="19"/>
  <c r="AG94" i="19"/>
  <c r="AG16" i="19"/>
  <c r="F16" i="19"/>
  <c r="F69" i="19"/>
  <c r="AG69" i="19"/>
  <c r="AA78" i="19"/>
  <c r="F78" i="19"/>
  <c r="AG78" i="19"/>
  <c r="F102" i="19"/>
  <c r="AA102" i="19"/>
  <c r="AG102" i="19"/>
  <c r="AA85" i="19"/>
  <c r="F85" i="19"/>
  <c r="AG85" i="19"/>
  <c r="O41" i="6"/>
  <c r="F9" i="19"/>
  <c r="AG9" i="19"/>
  <c r="F56" i="19"/>
  <c r="AG56" i="19"/>
  <c r="AG46" i="19"/>
  <c r="F46" i="19"/>
  <c r="F71" i="19"/>
  <c r="AG71" i="19"/>
  <c r="F33" i="19"/>
  <c r="AG33" i="19"/>
  <c r="F53" i="19"/>
  <c r="AG53" i="19"/>
  <c r="AG10" i="19"/>
  <c r="F10" i="19"/>
  <c r="AG32" i="19"/>
  <c r="F32" i="19"/>
  <c r="F5" i="19"/>
  <c r="AG5" i="19"/>
  <c r="F3" i="19"/>
  <c r="AG3" i="19"/>
  <c r="F41" i="19"/>
  <c r="AG41" i="19"/>
  <c r="F47" i="19"/>
  <c r="AG47" i="19"/>
  <c r="AA83" i="19"/>
  <c r="F83" i="19"/>
  <c r="AG83" i="19"/>
  <c r="F84" i="19"/>
  <c r="AG84" i="19"/>
  <c r="AA84" i="19"/>
  <c r="F81" i="19"/>
  <c r="AG81" i="19"/>
  <c r="AA81" i="19"/>
  <c r="AG51" i="19"/>
  <c r="F51" i="19"/>
  <c r="F96" i="19"/>
  <c r="AG96" i="19"/>
  <c r="AA96" i="19"/>
  <c r="AG38" i="19"/>
  <c r="F38" i="19"/>
  <c r="Q11" i="6"/>
  <c r="P12" i="6"/>
  <c r="F54" i="19"/>
  <c r="AG54" i="19"/>
  <c r="AG80" i="19"/>
  <c r="AA80" i="19"/>
  <c r="F80" i="19"/>
  <c r="AG97" i="19"/>
  <c r="F97" i="19"/>
  <c r="AA97" i="19"/>
  <c r="AG48" i="19"/>
  <c r="F48" i="19"/>
  <c r="F58" i="19"/>
  <c r="AG58" i="19"/>
  <c r="AG67" i="19"/>
  <c r="F67" i="19"/>
  <c r="AG95" i="19"/>
  <c r="F95" i="19"/>
  <c r="AA95" i="19"/>
  <c r="AG4" i="19"/>
  <c r="F4" i="19"/>
  <c r="AG88" i="19"/>
  <c r="AA88" i="19"/>
  <c r="F88" i="19"/>
  <c r="AG106" i="19"/>
  <c r="F106" i="19"/>
  <c r="AA106" i="19"/>
  <c r="F93" i="19"/>
  <c r="AG93" i="19"/>
  <c r="AA93" i="19"/>
  <c r="AG68" i="19"/>
  <c r="F68" i="19"/>
  <c r="F34" i="19"/>
  <c r="AG34" i="19"/>
  <c r="F108" i="19"/>
  <c r="AG108" i="19"/>
  <c r="AA108" i="19"/>
  <c r="AG76" i="19"/>
  <c r="F76" i="19"/>
  <c r="AA76" i="19"/>
  <c r="F43" i="19"/>
  <c r="AG43" i="19"/>
  <c r="AG22" i="19"/>
  <c r="F22" i="19"/>
  <c r="X114" i="19"/>
  <c r="X113" i="19"/>
  <c r="AA42" i="19" s="1"/>
  <c r="AG65" i="19"/>
  <c r="F65" i="19"/>
  <c r="AG15" i="19"/>
  <c r="F15" i="19"/>
  <c r="W114" i="19"/>
  <c r="W113" i="19"/>
  <c r="F70" i="19"/>
  <c r="AG70" i="19"/>
  <c r="B18" i="17" l="1"/>
  <c r="C18" i="17"/>
  <c r="C15" i="17"/>
  <c r="B15" i="17"/>
  <c r="B14" i="17"/>
  <c r="C14" i="17"/>
  <c r="B16" i="17"/>
  <c r="C17" i="17"/>
  <c r="C16" i="17"/>
  <c r="B17" i="17"/>
  <c r="AA49" i="19"/>
  <c r="AA15" i="19"/>
  <c r="AA70" i="19"/>
  <c r="AA68" i="19"/>
  <c r="AA56" i="19"/>
  <c r="AA9" i="19"/>
  <c r="AA32" i="19"/>
  <c r="AA72" i="19"/>
  <c r="AA65" i="19"/>
  <c r="AA22" i="19"/>
  <c r="AA33" i="19"/>
  <c r="AA62" i="19"/>
  <c r="AA73" i="19"/>
  <c r="AA54" i="19"/>
  <c r="AA47" i="19"/>
  <c r="AA3" i="19"/>
  <c r="O42" i="6"/>
  <c r="AA60" i="19"/>
  <c r="AA8" i="19"/>
  <c r="AA29" i="19"/>
  <c r="AA45" i="19"/>
  <c r="AA21" i="19"/>
  <c r="AA50" i="19"/>
  <c r="AA27" i="19"/>
  <c r="AA4" i="19"/>
  <c r="AA48" i="19"/>
  <c r="AA51" i="19"/>
  <c r="AA10" i="19"/>
  <c r="AA53" i="19"/>
  <c r="AA71" i="19"/>
  <c r="AA46" i="19"/>
  <c r="AA69" i="19"/>
  <c r="AA12" i="19"/>
  <c r="AA57" i="19"/>
  <c r="AA37" i="19"/>
  <c r="AA28" i="19"/>
  <c r="AA25" i="19"/>
  <c r="AA17" i="19"/>
  <c r="AA13" i="19"/>
  <c r="AA7" i="19"/>
  <c r="X196" i="19"/>
  <c r="AA19" i="19"/>
  <c r="AA14" i="19"/>
  <c r="AA31" i="19"/>
  <c r="AA66" i="19"/>
  <c r="AA26" i="19"/>
  <c r="AA24" i="19"/>
  <c r="AA6" i="19"/>
  <c r="AA20" i="19"/>
  <c r="AA39" i="19"/>
  <c r="AA23" i="19"/>
  <c r="AA36" i="19"/>
  <c r="AA52" i="19"/>
  <c r="AA63" i="19"/>
  <c r="AA18" i="19"/>
  <c r="AA44" i="19"/>
  <c r="AA35" i="19"/>
  <c r="AA30" i="19"/>
  <c r="AA43" i="19"/>
  <c r="AA34" i="19"/>
  <c r="AA67" i="19"/>
  <c r="AA58" i="19"/>
  <c r="P13" i="6"/>
  <c r="Q12" i="6"/>
  <c r="AA38" i="19"/>
  <c r="AA41" i="19"/>
  <c r="AA5" i="19"/>
  <c r="AA16" i="19"/>
  <c r="AA61" i="19"/>
  <c r="U81" i="2"/>
  <c r="Q82" i="2"/>
  <c r="AA59" i="19"/>
  <c r="AA40" i="19"/>
  <c r="AA2" i="19"/>
  <c r="AA11" i="19"/>
  <c r="AA64" i="19"/>
  <c r="AA55" i="19"/>
  <c r="R129" i="19" l="1"/>
  <c r="R125" i="19"/>
  <c r="R121" i="19"/>
  <c r="T127" i="19"/>
  <c r="T123" i="19"/>
  <c r="S129" i="19"/>
  <c r="S125" i="19"/>
  <c r="S121" i="19"/>
  <c r="R128" i="19"/>
  <c r="R124" i="19"/>
  <c r="R120" i="19"/>
  <c r="T126" i="19"/>
  <c r="T122" i="19"/>
  <c r="S128" i="19"/>
  <c r="S124" i="19"/>
  <c r="S120" i="19"/>
  <c r="R127" i="19"/>
  <c r="T125" i="19"/>
  <c r="S127" i="19"/>
  <c r="T129" i="19"/>
  <c r="S123" i="19"/>
  <c r="R126" i="19"/>
  <c r="T124" i="19"/>
  <c r="S126" i="19"/>
  <c r="R123" i="19"/>
  <c r="T121" i="19"/>
  <c r="R122" i="19"/>
  <c r="T128" i="19"/>
  <c r="T120" i="19"/>
  <c r="S122" i="19"/>
  <c r="Q13" i="6"/>
  <c r="P14" i="6"/>
  <c r="U82" i="2"/>
  <c r="O43" i="6"/>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O3170" i="6" s="1"/>
  <c r="O3171" i="6" s="1"/>
  <c r="O3172" i="6" s="1"/>
  <c r="O3173" i="6" s="1"/>
  <c r="O3174" i="6" s="1"/>
  <c r="O3175" i="6" s="1"/>
  <c r="O3176" i="6" s="1"/>
  <c r="O3177" i="6" s="1"/>
  <c r="O3178" i="6" s="1"/>
  <c r="O3179" i="6" s="1"/>
  <c r="O3180" i="6" s="1"/>
  <c r="O3181" i="6" s="1"/>
  <c r="O3182" i="6" s="1"/>
  <c r="O3183" i="6" s="1"/>
  <c r="O3184" i="6" s="1"/>
  <c r="O3185" i="6" s="1"/>
  <c r="O3186" i="6" s="1"/>
  <c r="O3187" i="6" s="1"/>
  <c r="O3188" i="6" s="1"/>
  <c r="O3189" i="6" s="1"/>
  <c r="O3190" i="6" s="1"/>
  <c r="O3191" i="6" s="1"/>
  <c r="O3192" i="6" s="1"/>
  <c r="O3193" i="6" s="1"/>
  <c r="O3194" i="6" s="1"/>
  <c r="O3195" i="6" s="1"/>
  <c r="O3196" i="6" s="1"/>
  <c r="O3197" i="6" s="1"/>
  <c r="O3198" i="6" s="1"/>
  <c r="O3199" i="6" s="1"/>
  <c r="O3200" i="6" s="1"/>
  <c r="O3201" i="6" s="1"/>
  <c r="O3202" i="6" s="1"/>
  <c r="O3203" i="6" s="1"/>
  <c r="O3204" i="6" s="1"/>
  <c r="O3205" i="6" s="1"/>
  <c r="O3206" i="6" s="1"/>
  <c r="O3207" i="6" s="1"/>
  <c r="O3208" i="6" s="1"/>
  <c r="O3209" i="6" s="1"/>
  <c r="O3210" i="6" s="1"/>
  <c r="O3211" i="6" s="1"/>
  <c r="O3212" i="6" s="1"/>
  <c r="O3213" i="6" s="1"/>
  <c r="O3214" i="6" s="1"/>
  <c r="O3215" i="6" s="1"/>
  <c r="O3216" i="6" s="1"/>
  <c r="O3217" i="6" s="1"/>
  <c r="O3218" i="6" s="1"/>
  <c r="O3219" i="6" s="1"/>
  <c r="O3220" i="6" s="1"/>
  <c r="O3221" i="6" s="1"/>
  <c r="O3222" i="6" s="1"/>
  <c r="O3223" i="6" s="1"/>
  <c r="O3224" i="6" s="1"/>
  <c r="O3225" i="6" s="1"/>
  <c r="O3226" i="6" s="1"/>
  <c r="O3227" i="6" s="1"/>
  <c r="O3228" i="6" s="1"/>
  <c r="O3229" i="6" s="1"/>
  <c r="O3230" i="6" s="1"/>
  <c r="O3231" i="6" s="1"/>
  <c r="O3232" i="6" s="1"/>
  <c r="O3233" i="6" s="1"/>
  <c r="O3234" i="6" s="1"/>
  <c r="O3235" i="6" s="1"/>
  <c r="O3236" i="6" s="1"/>
  <c r="O3237" i="6" s="1"/>
  <c r="O3238" i="6" s="1"/>
  <c r="O3239" i="6" s="1"/>
  <c r="O3240" i="6" s="1"/>
  <c r="O3241" i="6" s="1"/>
  <c r="O3242" i="6" s="1"/>
  <c r="O3243" i="6" s="1"/>
  <c r="O3244" i="6" s="1"/>
  <c r="O3245" i="6" s="1"/>
  <c r="O3246" i="6" s="1"/>
  <c r="O3247" i="6" s="1"/>
  <c r="O3248" i="6" s="1"/>
  <c r="O3249" i="6" s="1"/>
  <c r="O3250" i="6" s="1"/>
  <c r="O3251" i="6" s="1"/>
  <c r="O3252" i="6" s="1"/>
  <c r="O3253" i="6" s="1"/>
  <c r="O3254" i="6" s="1"/>
  <c r="O3255" i="6" s="1"/>
  <c r="O3256" i="6" s="1"/>
  <c r="O3257" i="6" s="1"/>
  <c r="O3258" i="6" s="1"/>
  <c r="O3259" i="6" s="1"/>
  <c r="O3260" i="6" s="1"/>
  <c r="O3261" i="6" s="1"/>
  <c r="O3262" i="6" s="1"/>
  <c r="O3263" i="6" s="1"/>
  <c r="O3264" i="6" s="1"/>
  <c r="O3265" i="6" s="1"/>
  <c r="O3266" i="6" s="1"/>
  <c r="O3267" i="6" s="1"/>
  <c r="O3268" i="6" s="1"/>
  <c r="O3269" i="6" s="1"/>
  <c r="O3270" i="6" s="1"/>
  <c r="O3271" i="6" s="1"/>
  <c r="O3272" i="6" s="1"/>
  <c r="O3273" i="6" s="1"/>
  <c r="O3274" i="6" s="1"/>
  <c r="O3275" i="6" s="1"/>
  <c r="O3276" i="6" s="1"/>
  <c r="O3277" i="6" s="1"/>
  <c r="O3278" i="6" s="1"/>
  <c r="O3279" i="6" s="1"/>
  <c r="O3280" i="6" s="1"/>
  <c r="O3281" i="6" s="1"/>
  <c r="O3282" i="6" s="1"/>
  <c r="O3283" i="6" s="1"/>
  <c r="O3284" i="6" s="1"/>
  <c r="O3285" i="6" s="1"/>
  <c r="O3286" i="6" s="1"/>
  <c r="O3287" i="6" s="1"/>
  <c r="O3288" i="6" s="1"/>
  <c r="O3289" i="6" s="1"/>
  <c r="O3290" i="6" s="1"/>
  <c r="O3291" i="6" s="1"/>
  <c r="O3292" i="6" s="1"/>
  <c r="O3293" i="6" s="1"/>
  <c r="O3294" i="6" s="1"/>
  <c r="O3295" i="6" s="1"/>
  <c r="O3296" i="6" s="1"/>
  <c r="O3297" i="6" s="1"/>
  <c r="B39" i="25" s="1"/>
  <c r="T131" i="19" l="1"/>
  <c r="T135" i="19" s="1"/>
  <c r="S131" i="19"/>
  <c r="S135" i="19" s="1"/>
  <c r="B54" i="25"/>
  <c r="B24" i="25"/>
  <c r="B37" i="25"/>
  <c r="B33" i="25"/>
  <c r="R130" i="19"/>
  <c r="R134" i="19" s="1"/>
  <c r="R195" i="19"/>
  <c r="R196" i="19"/>
  <c r="P15" i="6"/>
  <c r="Q14" i="6"/>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T130" i="19"/>
  <c r="T134" i="19" s="1"/>
  <c r="T196" i="19"/>
  <c r="T195" i="19"/>
  <c r="S195" i="19"/>
  <c r="S196" i="19"/>
  <c r="S130" i="19"/>
  <c r="S134" i="19" s="1"/>
  <c r="R131" i="19"/>
  <c r="R135" i="19" s="1"/>
  <c r="P16" i="6" l="1"/>
  <c r="Q15" i="6"/>
  <c r="P17" i="6" l="1"/>
  <c r="Q16" i="6"/>
  <c r="P18" i="6" l="1"/>
  <c r="Q17" i="6"/>
  <c r="P19" i="6" l="1"/>
  <c r="Q18" i="6"/>
  <c r="P20" i="6" l="1"/>
  <c r="Q19" i="6"/>
  <c r="Q20" i="6" l="1"/>
  <c r="P21" i="6"/>
  <c r="Q21" i="6" l="1"/>
  <c r="P22" i="6"/>
  <c r="P23" i="6" l="1"/>
  <c r="Q22" i="6"/>
  <c r="Q23" i="6" l="1"/>
  <c r="P24" i="6"/>
  <c r="P25" i="6" l="1"/>
  <c r="Q24" i="6"/>
  <c r="Q25" i="6" l="1"/>
  <c r="P26" i="6"/>
  <c r="P27" i="6" l="1"/>
  <c r="Q26" i="6"/>
  <c r="P28" i="6" l="1"/>
  <c r="Q27" i="6"/>
  <c r="P29" i="6" l="1"/>
  <c r="Q28" i="6"/>
  <c r="P30" i="6" l="1"/>
  <c r="Q29" i="6"/>
  <c r="P31" i="6" l="1"/>
  <c r="Q30" i="6"/>
  <c r="P32" i="6" l="1"/>
  <c r="Q31" i="6"/>
  <c r="P33" i="6" l="1"/>
  <c r="Q32" i="6"/>
  <c r="P34" i="6" l="1"/>
  <c r="Q33" i="6"/>
  <c r="P35" i="6" l="1"/>
  <c r="Q34" i="6"/>
  <c r="P36" i="6" l="1"/>
  <c r="Q35" i="6"/>
  <c r="P37" i="6" l="1"/>
  <c r="Q36" i="6"/>
  <c r="P38" i="6" l="1"/>
  <c r="Q37" i="6"/>
  <c r="P39" i="6" l="1"/>
  <c r="Q38" i="6"/>
  <c r="P40" i="6" l="1"/>
  <c r="Q39" i="6"/>
  <c r="P41" i="6" l="1"/>
  <c r="Q40" i="6"/>
  <c r="P42" i="6" l="1"/>
  <c r="Q41" i="6"/>
  <c r="P43" i="6" l="1"/>
  <c r="Q42" i="6"/>
  <c r="P44" i="6" l="1"/>
  <c r="Q43" i="6"/>
  <c r="P45" i="6" l="1"/>
  <c r="Q44" i="6"/>
  <c r="P46" i="6" l="1"/>
  <c r="Q45" i="6"/>
  <c r="P47" i="6" l="1"/>
  <c r="Q46" i="6"/>
  <c r="P48" i="6" l="1"/>
  <c r="Q47" i="6"/>
  <c r="P49" i="6" l="1"/>
  <c r="Q48" i="6"/>
  <c r="P50" i="6" l="1"/>
  <c r="Q49" i="6"/>
  <c r="P51" i="6" l="1"/>
  <c r="Q50" i="6"/>
  <c r="P52" i="6" l="1"/>
  <c r="Q51" i="6"/>
  <c r="P53" i="6" l="1"/>
  <c r="Q52" i="6"/>
  <c r="P54" i="6" l="1"/>
  <c r="Q53" i="6"/>
  <c r="P55" i="6" l="1"/>
  <c r="Q54" i="6"/>
  <c r="P56" i="6" l="1"/>
  <c r="Q55" i="6"/>
  <c r="P57" i="6" l="1"/>
  <c r="Q56" i="6"/>
  <c r="P58" i="6" l="1"/>
  <c r="Q57" i="6"/>
  <c r="P59" i="6" l="1"/>
  <c r="Q58" i="6"/>
  <c r="P60" i="6" l="1"/>
  <c r="Q59" i="6"/>
  <c r="P61" i="6" l="1"/>
  <c r="Q60" i="6"/>
  <c r="P62" i="6" l="1"/>
  <c r="Q61" i="6"/>
  <c r="P63" i="6" l="1"/>
  <c r="Q62" i="6"/>
  <c r="P64" i="6" l="1"/>
  <c r="Q63" i="6"/>
  <c r="P65" i="6" l="1"/>
  <c r="Q64" i="6"/>
  <c r="P66" i="6" l="1"/>
  <c r="Q65" i="6"/>
  <c r="P67" i="6" l="1"/>
  <c r="Q66" i="6"/>
  <c r="P68" i="6" l="1"/>
  <c r="Q67" i="6"/>
  <c r="P69" i="6" l="1"/>
  <c r="Q68" i="6"/>
  <c r="P70" i="6" l="1"/>
  <c r="Q69" i="6"/>
  <c r="P71" i="6" l="1"/>
  <c r="Q70" i="6"/>
  <c r="Q71" i="6" l="1"/>
  <c r="P72" i="6"/>
  <c r="Q72" i="6" l="1"/>
  <c r="P73" i="6"/>
  <c r="Q73" i="6" l="1"/>
  <c r="P74" i="6"/>
  <c r="Q74" i="6" l="1"/>
  <c r="P75" i="6"/>
  <c r="Q75" i="6" l="1"/>
  <c r="P76" i="6"/>
  <c r="Q76" i="6" l="1"/>
  <c r="P77" i="6"/>
  <c r="P78" i="6" l="1"/>
  <c r="Q77" i="6"/>
  <c r="Q78" i="6" l="1"/>
  <c r="P79" i="6"/>
  <c r="P80" i="6" l="1"/>
  <c r="Q79" i="6"/>
  <c r="P81" i="6" l="1"/>
  <c r="Q80" i="6"/>
  <c r="P82" i="6" l="1"/>
  <c r="Q81" i="6"/>
  <c r="P83" i="6" l="1"/>
  <c r="Q82" i="6"/>
  <c r="P84" i="6" l="1"/>
  <c r="Q83" i="6"/>
  <c r="Q84" i="6" l="1"/>
  <c r="P85" i="6"/>
  <c r="P86" i="6" l="1"/>
  <c r="Q85" i="6"/>
  <c r="P87" i="6" l="1"/>
  <c r="Q86" i="6"/>
  <c r="P88" i="6" l="1"/>
  <c r="Q87" i="6"/>
  <c r="P89" i="6" l="1"/>
  <c r="Q88" i="6"/>
  <c r="P90" i="6" l="1"/>
  <c r="Q89" i="6"/>
  <c r="P91" i="6" l="1"/>
  <c r="Q90" i="6"/>
  <c r="P92" i="6" l="1"/>
  <c r="Q91" i="6"/>
  <c r="P93" i="6" l="1"/>
  <c r="Q92" i="6"/>
  <c r="P94" i="6" l="1"/>
  <c r="Q93" i="6"/>
  <c r="P95" i="6" l="1"/>
  <c r="Q94" i="6"/>
  <c r="P96" i="6" l="1"/>
  <c r="Q95" i="6"/>
  <c r="P97" i="6" l="1"/>
  <c r="Q96" i="6"/>
  <c r="P98" i="6" l="1"/>
  <c r="Q97" i="6"/>
  <c r="P99" i="6" l="1"/>
  <c r="Q98" i="6"/>
  <c r="P100" i="6" l="1"/>
  <c r="Q99" i="6"/>
  <c r="P101" i="6" l="1"/>
  <c r="Q100" i="6"/>
  <c r="P102" i="6" l="1"/>
  <c r="Q101" i="6"/>
  <c r="P103" i="6" l="1"/>
  <c r="Q102" i="6"/>
  <c r="P104" i="6" l="1"/>
  <c r="Q103" i="6"/>
  <c r="P105" i="6" l="1"/>
  <c r="Q104" i="6"/>
  <c r="P106" i="6" l="1"/>
  <c r="Q105" i="6"/>
  <c r="P107" i="6" l="1"/>
  <c r="Q106" i="6"/>
  <c r="P108" i="6" l="1"/>
  <c r="Q107" i="6"/>
  <c r="P109" i="6" l="1"/>
  <c r="Q108" i="6"/>
  <c r="P110" i="6" l="1"/>
  <c r="Q109" i="6"/>
  <c r="P111" i="6" l="1"/>
  <c r="Q110" i="6"/>
  <c r="P112" i="6" l="1"/>
  <c r="Q111" i="6"/>
  <c r="P113" i="6" l="1"/>
  <c r="Q112" i="6"/>
  <c r="P114" i="6" l="1"/>
  <c r="Q113" i="6"/>
  <c r="P115" i="6" l="1"/>
  <c r="Q114" i="6"/>
  <c r="P116" i="6" l="1"/>
  <c r="Q115" i="6"/>
  <c r="P117" i="6" l="1"/>
  <c r="Q116" i="6"/>
  <c r="P118" i="6" l="1"/>
  <c r="Q117" i="6"/>
  <c r="P119" i="6" l="1"/>
  <c r="Q118" i="6"/>
  <c r="P120" i="6" l="1"/>
  <c r="Q119" i="6"/>
  <c r="P121" i="6" l="1"/>
  <c r="Q120" i="6"/>
  <c r="P122" i="6" l="1"/>
  <c r="Q121" i="6"/>
  <c r="P123" i="6" l="1"/>
  <c r="Q122" i="6"/>
  <c r="P124" i="6" l="1"/>
  <c r="Q123" i="6"/>
  <c r="P125" i="6" l="1"/>
  <c r="Q124" i="6"/>
  <c r="P126" i="6" l="1"/>
  <c r="Q125" i="6"/>
  <c r="P127" i="6" l="1"/>
  <c r="Q126" i="6"/>
  <c r="P128" i="6" l="1"/>
  <c r="Q127" i="6"/>
  <c r="P129" i="6" l="1"/>
  <c r="Q128" i="6"/>
  <c r="P130" i="6" l="1"/>
  <c r="Q129" i="6"/>
  <c r="P131" i="6" l="1"/>
  <c r="Q130" i="6"/>
  <c r="P132" i="6" l="1"/>
  <c r="Q131" i="6"/>
  <c r="P133" i="6" l="1"/>
  <c r="Q132" i="6"/>
  <c r="P134" i="6" l="1"/>
  <c r="Q133" i="6"/>
  <c r="P135" i="6" l="1"/>
  <c r="Q134" i="6"/>
  <c r="P136" i="6" l="1"/>
  <c r="Q135" i="6"/>
  <c r="P137" i="6" l="1"/>
  <c r="Q136" i="6"/>
  <c r="P138" i="6" l="1"/>
  <c r="Q137" i="6"/>
  <c r="P139" i="6" l="1"/>
  <c r="Q138" i="6"/>
  <c r="P140" i="6" l="1"/>
  <c r="Q139" i="6"/>
  <c r="P141" i="6" l="1"/>
  <c r="Q140" i="6"/>
  <c r="P142" i="6" l="1"/>
  <c r="Q141" i="6"/>
  <c r="P143" i="6" l="1"/>
  <c r="Q142" i="6"/>
  <c r="P144" i="6" l="1"/>
  <c r="Q143" i="6"/>
  <c r="P145" i="6" l="1"/>
  <c r="Q144" i="6"/>
  <c r="P146" i="6" l="1"/>
  <c r="Q145" i="6"/>
  <c r="P147" i="6" l="1"/>
  <c r="Q146" i="6"/>
  <c r="P148" i="6" l="1"/>
  <c r="Q147" i="6"/>
  <c r="P149" i="6" l="1"/>
  <c r="Q148" i="6"/>
  <c r="P150" i="6" l="1"/>
  <c r="Q149" i="6"/>
  <c r="P151" i="6" l="1"/>
  <c r="Q150" i="6"/>
  <c r="P152" i="6" l="1"/>
  <c r="Q151" i="6"/>
  <c r="P153" i="6" l="1"/>
  <c r="Q152" i="6"/>
  <c r="P154" i="6" l="1"/>
  <c r="Q153" i="6"/>
  <c r="P155" i="6" l="1"/>
  <c r="Q154" i="6"/>
  <c r="P156" i="6" l="1"/>
  <c r="Q155" i="6"/>
  <c r="P157" i="6" l="1"/>
  <c r="Q156" i="6"/>
  <c r="P158" i="6" l="1"/>
  <c r="Q157" i="6"/>
  <c r="P159" i="6" l="1"/>
  <c r="Q158" i="6"/>
  <c r="P160" i="6" l="1"/>
  <c r="Q159" i="6"/>
  <c r="P161" i="6" l="1"/>
  <c r="Q160" i="6"/>
  <c r="P162" i="6" l="1"/>
  <c r="Q161" i="6"/>
  <c r="P163" i="6" l="1"/>
  <c r="Q162" i="6"/>
  <c r="P164" i="6" l="1"/>
  <c r="Q163" i="6"/>
  <c r="P165" i="6" l="1"/>
  <c r="Q164" i="6"/>
  <c r="P166" i="6" l="1"/>
  <c r="Q165" i="6"/>
  <c r="P167" i="6" l="1"/>
  <c r="Q166" i="6"/>
  <c r="P168" i="6" l="1"/>
  <c r="Q167" i="6"/>
  <c r="P169" i="6" l="1"/>
  <c r="Q168" i="6"/>
  <c r="P170" i="6" l="1"/>
  <c r="Q169" i="6"/>
  <c r="P171" i="6" l="1"/>
  <c r="Q170" i="6"/>
  <c r="P172" i="6" l="1"/>
  <c r="Q171" i="6"/>
  <c r="P173" i="6" l="1"/>
  <c r="Q172" i="6"/>
  <c r="P174" i="6" l="1"/>
  <c r="Q173" i="6"/>
  <c r="P175" i="6" l="1"/>
  <c r="Q174" i="6"/>
  <c r="P176" i="6" l="1"/>
  <c r="Q175" i="6"/>
  <c r="P177" i="6" l="1"/>
  <c r="Q176" i="6"/>
  <c r="P178" i="6" l="1"/>
  <c r="Q177" i="6"/>
  <c r="P179" i="6" l="1"/>
  <c r="Q178" i="6"/>
  <c r="P180" i="6" l="1"/>
  <c r="Q179" i="6"/>
  <c r="P181" i="6" l="1"/>
  <c r="Q180" i="6"/>
  <c r="P182" i="6" l="1"/>
  <c r="Q181" i="6"/>
  <c r="P183" i="6" l="1"/>
  <c r="Q182" i="6"/>
  <c r="P184" i="6" l="1"/>
  <c r="Q183" i="6"/>
  <c r="P185" i="6" l="1"/>
  <c r="Q184" i="6"/>
  <c r="P186" i="6" l="1"/>
  <c r="Q185" i="6"/>
  <c r="P187" i="6" l="1"/>
  <c r="Q186" i="6"/>
  <c r="P188" i="6" l="1"/>
  <c r="Q187" i="6"/>
  <c r="P189" i="6" l="1"/>
  <c r="Q188" i="6"/>
  <c r="P190" i="6" l="1"/>
  <c r="Q189" i="6"/>
  <c r="P191" i="6" l="1"/>
  <c r="Q190" i="6"/>
  <c r="P192" i="6" l="1"/>
  <c r="Q191" i="6"/>
  <c r="P193" i="6" l="1"/>
  <c r="Q192" i="6"/>
  <c r="P194" i="6" l="1"/>
  <c r="Q193" i="6"/>
  <c r="P195" i="6" l="1"/>
  <c r="Q194" i="6"/>
  <c r="P196" i="6" l="1"/>
  <c r="Q195" i="6"/>
  <c r="P197" i="6" l="1"/>
  <c r="Q196" i="6"/>
  <c r="P198" i="6" l="1"/>
  <c r="Q197" i="6"/>
  <c r="P199" i="6" l="1"/>
  <c r="Q198" i="6"/>
  <c r="P200" i="6" l="1"/>
  <c r="Q199" i="6"/>
  <c r="P201" i="6" l="1"/>
  <c r="Q200" i="6"/>
  <c r="P202" i="6" l="1"/>
  <c r="Q201" i="6"/>
  <c r="P203" i="6" l="1"/>
  <c r="Q202" i="6"/>
  <c r="P204" i="6" l="1"/>
  <c r="Q203" i="6"/>
  <c r="P205" i="6" l="1"/>
  <c r="Q204" i="6"/>
  <c r="P206" i="6" l="1"/>
  <c r="Q205" i="6"/>
  <c r="P207" i="6" l="1"/>
  <c r="Q206" i="6"/>
  <c r="P208" i="6" l="1"/>
  <c r="Q207" i="6"/>
  <c r="P209" i="6" l="1"/>
  <c r="Q208" i="6"/>
  <c r="P210" i="6" l="1"/>
  <c r="Q209" i="6"/>
  <c r="P211" i="6" l="1"/>
  <c r="Q210" i="6"/>
  <c r="P212" i="6" l="1"/>
  <c r="Q211" i="6"/>
  <c r="P213" i="6" l="1"/>
  <c r="Q212" i="6"/>
  <c r="P214" i="6" l="1"/>
  <c r="Q213" i="6"/>
  <c r="P215" i="6" l="1"/>
  <c r="Q214" i="6"/>
  <c r="P216" i="6" l="1"/>
  <c r="Q215" i="6"/>
  <c r="P217" i="6" l="1"/>
  <c r="Q216" i="6"/>
  <c r="P218" i="6" l="1"/>
  <c r="Q217" i="6"/>
  <c r="P219" i="6" l="1"/>
  <c r="Q218" i="6"/>
  <c r="P220" i="6" l="1"/>
  <c r="Q219" i="6"/>
  <c r="P221" i="6" l="1"/>
  <c r="Q220" i="6"/>
  <c r="Q221" i="6" l="1"/>
  <c r="P222" i="6"/>
  <c r="P223" i="6" l="1"/>
  <c r="Q222" i="6"/>
  <c r="P224" i="6" l="1"/>
  <c r="Q223" i="6"/>
  <c r="P225" i="6" l="1"/>
  <c r="Q224" i="6"/>
  <c r="P226" i="6" l="1"/>
  <c r="Q225" i="6"/>
  <c r="P227" i="6" l="1"/>
  <c r="Q226" i="6"/>
  <c r="P228" i="6" l="1"/>
  <c r="Q227" i="6"/>
  <c r="P229" i="6" l="1"/>
  <c r="Q228" i="6"/>
  <c r="P230" i="6" l="1"/>
  <c r="Q229"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P265" i="6" l="1"/>
  <c r="Q264"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Q390" i="6" l="1"/>
  <c r="P391" i="6"/>
  <c r="Q391" i="6" l="1"/>
  <c r="P392" i="6"/>
  <c r="Q392" i="6" l="1"/>
  <c r="P393" i="6"/>
  <c r="Q393" i="6" l="1"/>
  <c r="P394" i="6"/>
  <c r="Q394" i="6" l="1"/>
  <c r="P395" i="6"/>
  <c r="Q395" i="6" l="1"/>
  <c r="P396" i="6"/>
  <c r="Q396" i="6" l="1"/>
  <c r="P397" i="6"/>
  <c r="Q397" i="6" l="1"/>
  <c r="P398" i="6"/>
  <c r="Q398" i="6" l="1"/>
  <c r="P399" i="6"/>
  <c r="Q399" i="6" l="1"/>
  <c r="P400" i="6"/>
  <c r="Q400" i="6" l="1"/>
  <c r="P401" i="6"/>
  <c r="Q401" i="6" l="1"/>
  <c r="P402" i="6"/>
  <c r="Q402" i="6" l="1"/>
  <c r="P403" i="6"/>
  <c r="Q403" i="6" l="1"/>
  <c r="P404" i="6"/>
  <c r="Q404" i="6" l="1"/>
  <c r="P405" i="6"/>
  <c r="Q405" i="6" l="1"/>
  <c r="P406" i="6"/>
  <c r="Q406" i="6" l="1"/>
  <c r="P407" i="6"/>
  <c r="Q407" i="6" l="1"/>
  <c r="P408" i="6"/>
  <c r="Q408" i="6" l="1"/>
  <c r="P409" i="6"/>
  <c r="Q409" i="6" l="1"/>
  <c r="P410" i="6"/>
  <c r="Q410" i="6" l="1"/>
  <c r="P411" i="6"/>
  <c r="Q411" i="6" l="1"/>
  <c r="P412" i="6"/>
  <c r="Q412" i="6" l="1"/>
  <c r="P413" i="6"/>
  <c r="Q413" i="6" l="1"/>
  <c r="P414" i="6"/>
  <c r="Q414" i="6" l="1"/>
  <c r="P415" i="6"/>
  <c r="Q415" i="6" l="1"/>
  <c r="P416" i="6"/>
  <c r="Q416" i="6" l="1"/>
  <c r="P417" i="6"/>
  <c r="Q417" i="6" l="1"/>
  <c r="P418" i="6"/>
  <c r="Q418" i="6" l="1"/>
  <c r="P419" i="6"/>
  <c r="Q419" i="6" l="1"/>
  <c r="P420" i="6"/>
  <c r="Q420" i="6" l="1"/>
  <c r="P421" i="6"/>
  <c r="Q421" i="6" l="1"/>
  <c r="P422" i="6"/>
  <c r="Q422" i="6" l="1"/>
  <c r="P423" i="6"/>
  <c r="Q423" i="6" l="1"/>
  <c r="P424" i="6"/>
  <c r="Q424" i="6" l="1"/>
  <c r="P425" i="6"/>
  <c r="Q425" i="6" l="1"/>
  <c r="P426" i="6"/>
  <c r="Q426" i="6" l="1"/>
  <c r="P427" i="6"/>
  <c r="Q427" i="6" l="1"/>
  <c r="P428" i="6"/>
  <c r="Q428" i="6" l="1"/>
  <c r="P429" i="6"/>
  <c r="Q429" i="6" l="1"/>
  <c r="P430" i="6"/>
  <c r="Q430" i="6" l="1"/>
  <c r="P431" i="6"/>
  <c r="Q431" i="6" l="1"/>
  <c r="P432" i="6"/>
  <c r="Q432" i="6" l="1"/>
  <c r="P433" i="6"/>
  <c r="Q433" i="6" l="1"/>
  <c r="P434" i="6"/>
  <c r="Q434" i="6" l="1"/>
  <c r="P435" i="6"/>
  <c r="Q435" i="6" l="1"/>
  <c r="P436" i="6"/>
  <c r="Q436" i="6" l="1"/>
  <c r="P437" i="6"/>
  <c r="Q437" i="6" l="1"/>
  <c r="P438" i="6"/>
  <c r="Q438" i="6" l="1"/>
  <c r="P439" i="6"/>
  <c r="Q439" i="6" l="1"/>
  <c r="P440" i="6"/>
  <c r="Q440" i="6" l="1"/>
  <c r="P441" i="6"/>
  <c r="Q441" i="6" l="1"/>
  <c r="P442" i="6"/>
  <c r="Q442" i="6" l="1"/>
  <c r="P443" i="6"/>
  <c r="Q443" i="6" l="1"/>
  <c r="P444" i="6"/>
  <c r="Q444" i="6" l="1"/>
  <c r="P445" i="6"/>
  <c r="Q445" i="6" l="1"/>
  <c r="P446" i="6"/>
  <c r="Q446" i="6" l="1"/>
  <c r="P447" i="6"/>
  <c r="Q447" i="6" l="1"/>
  <c r="P448" i="6"/>
  <c r="Q448" i="6" l="1"/>
  <c r="P449" i="6"/>
  <c r="Q449" i="6" l="1"/>
  <c r="P450" i="6"/>
  <c r="Q450" i="6" l="1"/>
  <c r="P451" i="6"/>
  <c r="Q451" i="6" l="1"/>
  <c r="P452" i="6"/>
  <c r="Q452" i="6" l="1"/>
  <c r="P453" i="6"/>
  <c r="Q453" i="6" l="1"/>
  <c r="P454" i="6"/>
  <c r="Q454" i="6" l="1"/>
  <c r="P455" i="6"/>
  <c r="Q455" i="6" l="1"/>
  <c r="P456" i="6"/>
  <c r="Q456" i="6" l="1"/>
  <c r="P457" i="6"/>
  <c r="Q457" i="6" l="1"/>
  <c r="P458" i="6"/>
  <c r="Q458" i="6" l="1"/>
  <c r="P459" i="6"/>
  <c r="Q459" i="6" l="1"/>
  <c r="P460" i="6"/>
  <c r="Q460" i="6" l="1"/>
  <c r="P461" i="6"/>
  <c r="Q461" i="6" l="1"/>
  <c r="P462" i="6"/>
  <c r="Q462" i="6" l="1"/>
  <c r="P463" i="6"/>
  <c r="Q463" i="6" l="1"/>
  <c r="P464" i="6"/>
  <c r="Q464" i="6" l="1"/>
  <c r="P465" i="6"/>
  <c r="Q465" i="6" l="1"/>
  <c r="P466" i="6"/>
  <c r="Q466" i="6" l="1"/>
  <c r="P467" i="6"/>
  <c r="Q467" i="6" l="1"/>
  <c r="P468" i="6"/>
  <c r="Q468" i="6" l="1"/>
  <c r="P469" i="6"/>
  <c r="Q469" i="6" l="1"/>
  <c r="P470" i="6"/>
  <c r="Q470" i="6" l="1"/>
  <c r="P471" i="6"/>
  <c r="Q471" i="6" l="1"/>
  <c r="P472" i="6"/>
  <c r="Q472" i="6" l="1"/>
  <c r="P473" i="6"/>
  <c r="Q473" i="6" l="1"/>
  <c r="P474" i="6"/>
  <c r="Q474" i="6" l="1"/>
  <c r="P475" i="6"/>
  <c r="Q475" i="6" l="1"/>
  <c r="P476" i="6"/>
  <c r="Q476" i="6" l="1"/>
  <c r="P477" i="6"/>
  <c r="Q477" i="6" l="1"/>
  <c r="P478" i="6"/>
  <c r="Q478" i="6" l="1"/>
  <c r="P479" i="6"/>
  <c r="Q479" i="6" l="1"/>
  <c r="P480" i="6"/>
  <c r="Q480" i="6" l="1"/>
  <c r="P481" i="6"/>
  <c r="Q481" i="6" l="1"/>
  <c r="P482" i="6"/>
  <c r="Q482" i="6" l="1"/>
  <c r="P483" i="6"/>
  <c r="Q483" i="6" l="1"/>
  <c r="P484" i="6"/>
  <c r="Q484" i="6" l="1"/>
  <c r="P485" i="6"/>
  <c r="Q485" i="6" l="1"/>
  <c r="P486" i="6"/>
  <c r="Q486" i="6" l="1"/>
  <c r="P487" i="6"/>
  <c r="Q487" i="6" l="1"/>
  <c r="P488" i="6"/>
  <c r="Q488" i="6" l="1"/>
  <c r="P489" i="6"/>
  <c r="Q489" i="6" l="1"/>
  <c r="P490" i="6"/>
  <c r="Q490" i="6" l="1"/>
  <c r="P491" i="6"/>
  <c r="Q491" i="6" l="1"/>
  <c r="P492" i="6"/>
  <c r="Q492" i="6" l="1"/>
  <c r="P493" i="6"/>
  <c r="Q493" i="6" l="1"/>
  <c r="P494" i="6"/>
  <c r="Q494" i="6" l="1"/>
  <c r="P495" i="6"/>
  <c r="Q495" i="6" l="1"/>
  <c r="P496" i="6"/>
  <c r="Q496" i="6" l="1"/>
  <c r="P497" i="6"/>
  <c r="Q497" i="6" l="1"/>
  <c r="P498" i="6"/>
  <c r="Q498" i="6" l="1"/>
  <c r="P499" i="6"/>
  <c r="Q499" i="6" l="1"/>
  <c r="P500" i="6"/>
  <c r="Q500" i="6" l="1"/>
  <c r="P501" i="6"/>
  <c r="Q501" i="6" l="1"/>
  <c r="P502" i="6"/>
  <c r="Q502" i="6" l="1"/>
  <c r="P503" i="6"/>
  <c r="Q503" i="6" l="1"/>
  <c r="P504" i="6"/>
  <c r="Q504" i="6" l="1"/>
  <c r="P505" i="6"/>
  <c r="Q505" i="6" l="1"/>
  <c r="P506" i="6"/>
  <c r="Q506" i="6" l="1"/>
  <c r="P507" i="6"/>
  <c r="Q507" i="6" l="1"/>
  <c r="P508" i="6"/>
  <c r="Q508" i="6" l="1"/>
  <c r="P509" i="6"/>
  <c r="Q509" i="6" l="1"/>
  <c r="P510" i="6"/>
  <c r="Q510" i="6" l="1"/>
  <c r="P511" i="6"/>
  <c r="Q511" i="6" l="1"/>
  <c r="P512" i="6"/>
  <c r="Q512" i="6" l="1"/>
  <c r="P513" i="6"/>
  <c r="Q513" i="6" l="1"/>
  <c r="P514" i="6"/>
  <c r="Q514" i="6" l="1"/>
  <c r="P515" i="6"/>
  <c r="Q515" i="6" l="1"/>
  <c r="P516" i="6"/>
  <c r="Q516" i="6" l="1"/>
  <c r="P517" i="6"/>
  <c r="Q517" i="6" l="1"/>
  <c r="P518" i="6"/>
  <c r="Q518" i="6" l="1"/>
  <c r="P519" i="6"/>
  <c r="Q519" i="6" l="1"/>
  <c r="P520" i="6"/>
  <c r="Q520" i="6" l="1"/>
  <c r="P521" i="6"/>
  <c r="Q521" i="6" l="1"/>
  <c r="P522" i="6"/>
  <c r="Q522" i="6" l="1"/>
  <c r="P523" i="6"/>
  <c r="Q523" i="6" l="1"/>
  <c r="P524" i="6"/>
  <c r="Q524" i="6" l="1"/>
  <c r="P525" i="6"/>
  <c r="Q525" i="6" l="1"/>
  <c r="P526" i="6"/>
  <c r="Q526" i="6" l="1"/>
  <c r="P527" i="6"/>
  <c r="Q527" i="6" l="1"/>
  <c r="P528" i="6"/>
  <c r="Q528" i="6" l="1"/>
  <c r="P529" i="6"/>
  <c r="Q529" i="6" l="1"/>
  <c r="P530" i="6"/>
  <c r="Q530" i="6" l="1"/>
  <c r="P531" i="6"/>
  <c r="Q531" i="6" l="1"/>
  <c r="P532" i="6"/>
  <c r="Q532" i="6" l="1"/>
  <c r="P533" i="6"/>
  <c r="Q533" i="6" l="1"/>
  <c r="P534" i="6"/>
  <c r="Q534" i="6" l="1"/>
  <c r="P535" i="6"/>
  <c r="Q535" i="6" l="1"/>
  <c r="P536" i="6"/>
  <c r="Q536" i="6" l="1"/>
  <c r="P537" i="6"/>
  <c r="Q537" i="6" l="1"/>
  <c r="P538" i="6"/>
  <c r="Q538" i="6" l="1"/>
  <c r="P539" i="6"/>
  <c r="Q539" i="6" l="1"/>
  <c r="P540" i="6"/>
  <c r="Q540" i="6" l="1"/>
  <c r="P541" i="6"/>
  <c r="Q541" i="6" l="1"/>
  <c r="P542" i="6"/>
  <c r="Q542" i="6" l="1"/>
  <c r="P543" i="6"/>
  <c r="Q543" i="6" l="1"/>
  <c r="P544" i="6"/>
  <c r="Q544" i="6" l="1"/>
  <c r="P545" i="6"/>
  <c r="Q545" i="6" l="1"/>
  <c r="P546" i="6"/>
  <c r="Q546" i="6" l="1"/>
  <c r="P547" i="6"/>
  <c r="Q547" i="6" l="1"/>
  <c r="P548" i="6"/>
  <c r="Q548" i="6" l="1"/>
  <c r="P549" i="6"/>
  <c r="Q549" i="6" l="1"/>
  <c r="P550" i="6"/>
  <c r="Q550" i="6" l="1"/>
  <c r="P551" i="6"/>
  <c r="Q551" i="6" l="1"/>
  <c r="P552" i="6"/>
  <c r="Q552" i="6" l="1"/>
  <c r="P553" i="6"/>
  <c r="Q553" i="6" l="1"/>
  <c r="P554" i="6"/>
  <c r="Q554" i="6" l="1"/>
  <c r="P555" i="6"/>
  <c r="Q555" i="6" l="1"/>
  <c r="P556" i="6"/>
  <c r="Q556" i="6" l="1"/>
  <c r="P557" i="6"/>
  <c r="Q557" i="6" l="1"/>
  <c r="P558" i="6"/>
  <c r="Q558" i="6" l="1"/>
  <c r="P559" i="6"/>
  <c r="Q559" i="6" l="1"/>
  <c r="P560" i="6"/>
  <c r="P561" i="6" l="1"/>
  <c r="Q560" i="6"/>
  <c r="P562" i="6" l="1"/>
  <c r="Q561" i="6"/>
  <c r="P563" i="6" l="1"/>
  <c r="Q562" i="6"/>
  <c r="Q563" i="6" l="1"/>
  <c r="P564" i="6"/>
  <c r="P565" i="6" l="1"/>
  <c r="Q564" i="6"/>
  <c r="P566" i="6" l="1"/>
  <c r="Q565" i="6"/>
  <c r="P567" i="6" l="1"/>
  <c r="Q566" i="6"/>
  <c r="Q567" i="6" l="1"/>
  <c r="P568" i="6"/>
  <c r="P569" i="6" l="1"/>
  <c r="Q568" i="6"/>
  <c r="P570" i="6" l="1"/>
  <c r="Q569" i="6"/>
  <c r="P571" i="6" l="1"/>
  <c r="Q570" i="6"/>
  <c r="Q571" i="6" l="1"/>
  <c r="P572" i="6"/>
  <c r="P573" i="6" l="1"/>
  <c r="Q572" i="6"/>
  <c r="P574" i="6" l="1"/>
  <c r="Q573" i="6"/>
  <c r="P575" i="6" l="1"/>
  <c r="Q574" i="6"/>
  <c r="Q575" i="6" l="1"/>
  <c r="P576" i="6"/>
  <c r="P577" i="6" l="1"/>
  <c r="Q576" i="6"/>
  <c r="P578" i="6" l="1"/>
  <c r="Q577" i="6"/>
  <c r="P579" i="6" l="1"/>
  <c r="Q578" i="6"/>
  <c r="Q579" i="6" l="1"/>
  <c r="P580" i="6"/>
  <c r="P581" i="6" l="1"/>
  <c r="Q580" i="6"/>
  <c r="P582" i="6" l="1"/>
  <c r="Q581" i="6"/>
  <c r="P583" i="6" l="1"/>
  <c r="Q582" i="6"/>
  <c r="Q583" i="6" l="1"/>
  <c r="P584" i="6"/>
  <c r="P585" i="6" l="1"/>
  <c r="Q584" i="6"/>
  <c r="P586" i="6" l="1"/>
  <c r="Q585" i="6"/>
  <c r="P587" i="6" l="1"/>
  <c r="Q586" i="6"/>
  <c r="Q587" i="6" l="1"/>
  <c r="P588" i="6"/>
  <c r="P589" i="6" l="1"/>
  <c r="Q588" i="6"/>
  <c r="P590" i="6" l="1"/>
  <c r="Q589" i="6"/>
  <c r="P591" i="6" l="1"/>
  <c r="Q590" i="6"/>
  <c r="Q591" i="6" l="1"/>
  <c r="P592" i="6"/>
  <c r="P593" i="6" l="1"/>
  <c r="Q592" i="6"/>
  <c r="P594" i="6" l="1"/>
  <c r="Q593" i="6"/>
  <c r="P595" i="6" l="1"/>
  <c r="Q594" i="6"/>
  <c r="Q595" i="6" l="1"/>
  <c r="P596" i="6"/>
  <c r="P597" i="6" l="1"/>
  <c r="Q596" i="6"/>
  <c r="P598" i="6" l="1"/>
  <c r="Q597" i="6"/>
  <c r="P599" i="6" l="1"/>
  <c r="Q598" i="6"/>
  <c r="Q599" i="6" l="1"/>
  <c r="P600" i="6"/>
  <c r="P601" i="6" l="1"/>
  <c r="Q600" i="6"/>
  <c r="P602" i="6" l="1"/>
  <c r="Q601" i="6"/>
  <c r="P603" i="6" l="1"/>
  <c r="Q602" i="6"/>
  <c r="Q603" i="6" l="1"/>
  <c r="P604" i="6"/>
  <c r="P605" i="6" l="1"/>
  <c r="Q604" i="6"/>
  <c r="P606" i="6" l="1"/>
  <c r="Q605" i="6"/>
  <c r="P607" i="6" l="1"/>
  <c r="Q606" i="6"/>
  <c r="Q607" i="6" l="1"/>
  <c r="P608" i="6"/>
  <c r="P609" i="6" l="1"/>
  <c r="Q608" i="6"/>
  <c r="P610" i="6" l="1"/>
  <c r="Q609" i="6"/>
  <c r="P611" i="6" l="1"/>
  <c r="Q610" i="6"/>
  <c r="Q611" i="6" l="1"/>
  <c r="P612" i="6"/>
  <c r="P613" i="6" l="1"/>
  <c r="Q612" i="6"/>
  <c r="P614" i="6" l="1"/>
  <c r="Q613" i="6"/>
  <c r="P615" i="6" l="1"/>
  <c r="Q614" i="6"/>
  <c r="Q615" i="6" l="1"/>
  <c r="P616" i="6"/>
  <c r="P617" i="6" l="1"/>
  <c r="Q616" i="6"/>
  <c r="P618" i="6" l="1"/>
  <c r="Q617" i="6"/>
  <c r="P619" i="6" l="1"/>
  <c r="Q618" i="6"/>
  <c r="Q619" i="6" l="1"/>
  <c r="P620" i="6"/>
  <c r="P621" i="6" l="1"/>
  <c r="Q620" i="6"/>
  <c r="P622" i="6" l="1"/>
  <c r="Q621" i="6"/>
  <c r="P623" i="6" l="1"/>
  <c r="Q622" i="6"/>
  <c r="Q623" i="6" l="1"/>
  <c r="P624" i="6"/>
  <c r="P625" i="6" l="1"/>
  <c r="Q624" i="6"/>
  <c r="P626" i="6" l="1"/>
  <c r="Q625" i="6"/>
  <c r="P627" i="6" l="1"/>
  <c r="Q626" i="6"/>
  <c r="Q627" i="6" l="1"/>
  <c r="P628" i="6"/>
  <c r="P629" i="6" l="1"/>
  <c r="Q628" i="6"/>
  <c r="P630" i="6" l="1"/>
  <c r="Q629" i="6"/>
  <c r="P631" i="6" l="1"/>
  <c r="Q630" i="6"/>
  <c r="Q631" i="6" l="1"/>
  <c r="P632" i="6"/>
  <c r="P633" i="6" l="1"/>
  <c r="Q632" i="6"/>
  <c r="P634" i="6" l="1"/>
  <c r="Q633" i="6"/>
  <c r="P635" i="6" l="1"/>
  <c r="Q634" i="6"/>
  <c r="Q635" i="6" l="1"/>
  <c r="P636" i="6"/>
  <c r="P637" i="6" l="1"/>
  <c r="Q636" i="6"/>
  <c r="P638" i="6" l="1"/>
  <c r="Q637" i="6"/>
  <c r="P639" i="6" l="1"/>
  <c r="Q638" i="6"/>
  <c r="Q639" i="6" l="1"/>
  <c r="P640" i="6"/>
  <c r="P641" i="6" l="1"/>
  <c r="Q640" i="6"/>
  <c r="P642" i="6" l="1"/>
  <c r="Q641" i="6"/>
  <c r="P643" i="6" l="1"/>
  <c r="Q642" i="6"/>
  <c r="Q643" i="6" l="1"/>
  <c r="P644" i="6"/>
  <c r="P645" i="6" l="1"/>
  <c r="Q644" i="6"/>
  <c r="P646" i="6" l="1"/>
  <c r="Q645" i="6"/>
  <c r="P647" i="6" l="1"/>
  <c r="Q646" i="6"/>
  <c r="Q647" i="6" l="1"/>
  <c r="P648" i="6"/>
  <c r="P649" i="6" l="1"/>
  <c r="Q648" i="6"/>
  <c r="P650" i="6" l="1"/>
  <c r="Q649" i="6"/>
  <c r="P651" i="6" l="1"/>
  <c r="Q650" i="6"/>
  <c r="Q651" i="6" l="1"/>
  <c r="P652" i="6"/>
  <c r="P653" i="6" l="1"/>
  <c r="Q652" i="6"/>
  <c r="P654" i="6" l="1"/>
  <c r="Q653" i="6"/>
  <c r="P655" i="6" l="1"/>
  <c r="Q654" i="6"/>
  <c r="Q655" i="6" l="1"/>
  <c r="P656" i="6"/>
  <c r="P657" i="6" l="1"/>
  <c r="Q656" i="6"/>
  <c r="P658" i="6" l="1"/>
  <c r="Q657" i="6"/>
  <c r="P659" i="6" l="1"/>
  <c r="Q658" i="6"/>
  <c r="Q659" i="6" l="1"/>
  <c r="P660" i="6"/>
  <c r="P661" i="6" l="1"/>
  <c r="Q660" i="6"/>
  <c r="P662" i="6" l="1"/>
  <c r="Q661" i="6"/>
  <c r="P663" i="6" l="1"/>
  <c r="Q662" i="6"/>
  <c r="Q663" i="6" l="1"/>
  <c r="P664" i="6"/>
  <c r="P665" i="6" l="1"/>
  <c r="Q664" i="6"/>
  <c r="P666" i="6" l="1"/>
  <c r="Q665" i="6"/>
  <c r="P667" i="6" l="1"/>
  <c r="Q666" i="6"/>
  <c r="Q667" i="6" l="1"/>
  <c r="P668" i="6"/>
  <c r="P669" i="6" l="1"/>
  <c r="Q668" i="6"/>
  <c r="P670" i="6" l="1"/>
  <c r="Q669" i="6"/>
  <c r="P671" i="6" l="1"/>
  <c r="Q670" i="6"/>
  <c r="Q671" i="6" l="1"/>
  <c r="P672" i="6"/>
  <c r="P673" i="6" l="1"/>
  <c r="Q672" i="6"/>
  <c r="P674" i="6" l="1"/>
  <c r="Q673" i="6"/>
  <c r="P675" i="6" l="1"/>
  <c r="Q674" i="6"/>
  <c r="Q675" i="6" l="1"/>
  <c r="P676" i="6"/>
  <c r="P677" i="6" l="1"/>
  <c r="Q676" i="6"/>
  <c r="P678" i="6" l="1"/>
  <c r="Q677" i="6"/>
  <c r="P679" i="6" l="1"/>
  <c r="Q678" i="6"/>
  <c r="Q679" i="6" l="1"/>
  <c r="P680" i="6"/>
  <c r="P681" i="6" l="1"/>
  <c r="Q680" i="6"/>
  <c r="P682" i="6" l="1"/>
  <c r="Q681" i="6"/>
  <c r="P683" i="6" l="1"/>
  <c r="Q682" i="6"/>
  <c r="Q683" i="6" l="1"/>
  <c r="P684" i="6"/>
  <c r="P685" i="6" l="1"/>
  <c r="Q684" i="6"/>
  <c r="P686" i="6" l="1"/>
  <c r="Q685" i="6"/>
  <c r="P687" i="6" l="1"/>
  <c r="Q686" i="6"/>
  <c r="Q687" i="6" l="1"/>
  <c r="P688" i="6"/>
  <c r="P689" i="6" l="1"/>
  <c r="Q688" i="6"/>
  <c r="P690" i="6" l="1"/>
  <c r="Q689" i="6"/>
  <c r="P691" i="6" l="1"/>
  <c r="Q690" i="6"/>
  <c r="Q691" i="6" l="1"/>
  <c r="P692" i="6"/>
  <c r="P693" i="6" l="1"/>
  <c r="Q692" i="6"/>
  <c r="P694" i="6" l="1"/>
  <c r="Q693" i="6"/>
  <c r="P695" i="6" l="1"/>
  <c r="Q694" i="6"/>
  <c r="Q695" i="6" l="1"/>
  <c r="P696" i="6"/>
  <c r="P697" i="6" l="1"/>
  <c r="Q696" i="6"/>
  <c r="P698" i="6" l="1"/>
  <c r="Q697" i="6"/>
  <c r="P699" i="6" l="1"/>
  <c r="Q698" i="6"/>
  <c r="Q699" i="6" l="1"/>
  <c r="P700" i="6"/>
  <c r="P701" i="6" l="1"/>
  <c r="Q700" i="6"/>
  <c r="P702" i="6" l="1"/>
  <c r="Q701" i="6"/>
  <c r="P703" i="6" l="1"/>
  <c r="Q702" i="6"/>
  <c r="Q703" i="6" l="1"/>
  <c r="P704" i="6"/>
  <c r="P705" i="6" l="1"/>
  <c r="Q704" i="6"/>
  <c r="P706" i="6" l="1"/>
  <c r="Q705" i="6"/>
  <c r="P707" i="6" l="1"/>
  <c r="Q706" i="6"/>
  <c r="Q707" i="6" l="1"/>
  <c r="P708" i="6"/>
  <c r="P709" i="6" l="1"/>
  <c r="Q708" i="6"/>
  <c r="P710" i="6" l="1"/>
  <c r="Q709" i="6"/>
  <c r="P711" i="6" l="1"/>
  <c r="Q710" i="6"/>
  <c r="Q711" i="6" l="1"/>
  <c r="P712" i="6"/>
  <c r="P713" i="6" l="1"/>
  <c r="Q712" i="6"/>
  <c r="P714" i="6" l="1"/>
  <c r="Q713" i="6"/>
  <c r="P715" i="6" l="1"/>
  <c r="Q714" i="6"/>
  <c r="Q715" i="6" l="1"/>
  <c r="P716" i="6"/>
  <c r="P717" i="6" l="1"/>
  <c r="Q716" i="6"/>
  <c r="P718" i="6" l="1"/>
  <c r="Q717" i="6"/>
  <c r="P719" i="6" l="1"/>
  <c r="Q718" i="6"/>
  <c r="Q719" i="6" l="1"/>
  <c r="P720" i="6"/>
  <c r="P721" i="6" l="1"/>
  <c r="Q720" i="6"/>
  <c r="P722" i="6" l="1"/>
  <c r="Q721" i="6"/>
  <c r="P723" i="6" l="1"/>
  <c r="Q722" i="6"/>
  <c r="Q723" i="6" l="1"/>
  <c r="P724" i="6"/>
  <c r="P725" i="6" l="1"/>
  <c r="Q724" i="6"/>
  <c r="P726" i="6" l="1"/>
  <c r="Q725" i="6"/>
  <c r="P727" i="6" l="1"/>
  <c r="Q726" i="6"/>
  <c r="Q727" i="6" l="1"/>
  <c r="P728" i="6"/>
  <c r="P729" i="6" l="1"/>
  <c r="Q728" i="6"/>
  <c r="P730" i="6" l="1"/>
  <c r="Q729" i="6"/>
  <c r="P731" i="6" l="1"/>
  <c r="Q730" i="6"/>
  <c r="Q731" i="6" l="1"/>
  <c r="P732" i="6"/>
  <c r="P733" i="6" l="1"/>
  <c r="Q732" i="6"/>
  <c r="P734" i="6" l="1"/>
  <c r="Q733" i="6"/>
  <c r="P735" i="6" l="1"/>
  <c r="Q734" i="6"/>
  <c r="Q735" i="6" l="1"/>
  <c r="P736" i="6"/>
  <c r="P737" i="6" l="1"/>
  <c r="Q736" i="6"/>
  <c r="P738" i="6" l="1"/>
  <c r="Q737" i="6"/>
  <c r="P739" i="6" l="1"/>
  <c r="Q738" i="6"/>
  <c r="Q739" i="6" l="1"/>
  <c r="P740" i="6"/>
  <c r="P741" i="6" l="1"/>
  <c r="Q740" i="6"/>
  <c r="P742" i="6" l="1"/>
  <c r="Q741" i="6"/>
  <c r="P743" i="6" l="1"/>
  <c r="Q742" i="6"/>
  <c r="Q743" i="6" l="1"/>
  <c r="P744" i="6"/>
  <c r="P745" i="6" l="1"/>
  <c r="Q744" i="6"/>
  <c r="P746" i="6" l="1"/>
  <c r="Q745" i="6"/>
  <c r="P747" i="6" l="1"/>
  <c r="Q746" i="6"/>
  <c r="Q747" i="6" l="1"/>
  <c r="P748" i="6"/>
  <c r="P749" i="6" l="1"/>
  <c r="Q748" i="6"/>
  <c r="P750" i="6" l="1"/>
  <c r="Q749" i="6"/>
  <c r="P751" i="6" l="1"/>
  <c r="Q750" i="6"/>
  <c r="Q751" i="6" l="1"/>
  <c r="P752" i="6"/>
  <c r="Q752" i="6" l="1"/>
  <c r="P753" i="6"/>
  <c r="P754" i="6" l="1"/>
  <c r="Q753" i="6"/>
  <c r="Q754" i="6" l="1"/>
  <c r="P755" i="6"/>
  <c r="P756" i="6" l="1"/>
  <c r="Q755" i="6"/>
  <c r="Q756" i="6" l="1"/>
  <c r="P757" i="6"/>
  <c r="P758" i="6" l="1"/>
  <c r="Q757" i="6"/>
  <c r="Q758" i="6" l="1"/>
  <c r="P759" i="6"/>
  <c r="Q759" i="6" l="1"/>
  <c r="P760" i="6"/>
  <c r="Q760" i="6" l="1"/>
  <c r="P761" i="6"/>
  <c r="P762" i="6" l="1"/>
  <c r="Q761" i="6"/>
  <c r="Q762" i="6" l="1"/>
  <c r="P763" i="6"/>
  <c r="P764" i="6" l="1"/>
  <c r="Q763" i="6"/>
  <c r="Q764" i="6" l="1"/>
  <c r="P765" i="6"/>
  <c r="P766" i="6" l="1"/>
  <c r="Q765" i="6"/>
  <c r="Q766" i="6" l="1"/>
  <c r="P767" i="6"/>
  <c r="Q767" i="6" l="1"/>
  <c r="P768" i="6"/>
  <c r="Q768" i="6" l="1"/>
  <c r="P769" i="6"/>
  <c r="P770" i="6" l="1"/>
  <c r="Q769" i="6"/>
  <c r="Q770" i="6" l="1"/>
  <c r="P771" i="6"/>
  <c r="P772" i="6" l="1"/>
  <c r="Q771" i="6"/>
  <c r="Q772" i="6" l="1"/>
  <c r="P773" i="6"/>
  <c r="P774" i="6" l="1"/>
  <c r="Q773" i="6"/>
  <c r="Q774" i="6" l="1"/>
  <c r="P775" i="6"/>
  <c r="Q775" i="6" l="1"/>
  <c r="P776" i="6"/>
  <c r="Q776" i="6" l="1"/>
  <c r="P777" i="6"/>
  <c r="P778" i="6" l="1"/>
  <c r="Q777" i="6"/>
  <c r="Q778" i="6" l="1"/>
  <c r="P779" i="6"/>
  <c r="P780" i="6" l="1"/>
  <c r="Q779" i="6"/>
  <c r="Q780" i="6" l="1"/>
  <c r="P781" i="6"/>
  <c r="P782" i="6" l="1"/>
  <c r="Q781" i="6"/>
  <c r="P783" i="6" l="1"/>
  <c r="Q782" i="6"/>
  <c r="Q783" i="6" l="1"/>
  <c r="P784" i="6"/>
  <c r="Q784" i="6" l="1"/>
  <c r="P785" i="6"/>
  <c r="P786" i="6" l="1"/>
  <c r="Q785" i="6"/>
  <c r="Q786" i="6" l="1"/>
  <c r="P787" i="6"/>
  <c r="P788" i="6" l="1"/>
  <c r="Q787" i="6"/>
  <c r="Q788" i="6" l="1"/>
  <c r="P789" i="6"/>
  <c r="P790" i="6" l="1"/>
  <c r="Q789" i="6"/>
  <c r="Q790" i="6" l="1"/>
  <c r="P791" i="6"/>
  <c r="Q791" i="6" l="1"/>
  <c r="P792" i="6"/>
  <c r="Q792" i="6" l="1"/>
  <c r="P793" i="6"/>
  <c r="P794" i="6" l="1"/>
  <c r="Q793" i="6"/>
  <c r="Q794" i="6" l="1"/>
  <c r="P795" i="6"/>
  <c r="P796" i="6" l="1"/>
  <c r="Q795" i="6"/>
  <c r="Q796" i="6" l="1"/>
  <c r="P797" i="6"/>
  <c r="P798" i="6" l="1"/>
  <c r="Q797" i="6"/>
  <c r="Q798" i="6" l="1"/>
  <c r="P799" i="6"/>
  <c r="Q799" i="6" l="1"/>
  <c r="P800" i="6"/>
  <c r="Q800" i="6" l="1"/>
  <c r="P801" i="6"/>
  <c r="P802" i="6" l="1"/>
  <c r="Q801" i="6"/>
  <c r="P803" i="6" l="1"/>
  <c r="Q802" i="6"/>
  <c r="Q803" i="6" l="1"/>
  <c r="P804"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Q844" i="6" l="1"/>
  <c r="P845" i="6"/>
  <c r="Q845" i="6" l="1"/>
  <c r="P846" i="6"/>
  <c r="Q846" i="6" l="1"/>
  <c r="P847" i="6"/>
  <c r="Q847" i="6" l="1"/>
  <c r="P848" i="6"/>
  <c r="Q848" i="6" l="1"/>
  <c r="P849" i="6"/>
  <c r="Q849" i="6" l="1"/>
  <c r="P850" i="6"/>
  <c r="Q850" i="6" l="1"/>
  <c r="P851" i="6"/>
  <c r="Q851" i="6" l="1"/>
  <c r="P852" i="6"/>
  <c r="Q852" i="6" l="1"/>
  <c r="P853" i="6"/>
  <c r="Q853" i="6" l="1"/>
  <c r="P854" i="6"/>
  <c r="Q854" i="6" l="1"/>
  <c r="P855" i="6"/>
  <c r="P856" i="6" l="1"/>
  <c r="Q855" i="6"/>
  <c r="Q856" i="6" l="1"/>
  <c r="P857" i="6"/>
  <c r="Q857" i="6" l="1"/>
  <c r="P858" i="6"/>
  <c r="Q858" i="6" l="1"/>
  <c r="P859" i="6"/>
  <c r="Q859" i="6" l="1"/>
  <c r="P860" i="6"/>
  <c r="P861" i="6" l="1"/>
  <c r="Q860" i="6"/>
  <c r="Q861" i="6" l="1"/>
  <c r="P862" i="6"/>
  <c r="Q862" i="6" l="1"/>
  <c r="P863" i="6"/>
  <c r="Q863" i="6" l="1"/>
  <c r="P864" i="6"/>
  <c r="Q864" i="6" l="1"/>
  <c r="P865" i="6"/>
  <c r="Q865" i="6" l="1"/>
  <c r="P866" i="6"/>
  <c r="Q866" i="6" l="1"/>
  <c r="P867" i="6"/>
  <c r="Q867" i="6" l="1"/>
  <c r="P868" i="6"/>
  <c r="Q868" i="6" l="1"/>
  <c r="P869" i="6"/>
  <c r="Q869" i="6" l="1"/>
  <c r="P870" i="6"/>
  <c r="Q870" i="6" l="1"/>
  <c r="P871" i="6"/>
  <c r="Q871" i="6" l="1"/>
  <c r="P872" i="6"/>
  <c r="Q872" i="6" l="1"/>
  <c r="P873" i="6"/>
  <c r="Q873" i="6" l="1"/>
  <c r="P874" i="6"/>
  <c r="Q874" i="6" l="1"/>
  <c r="P875" i="6"/>
  <c r="Q875" i="6" l="1"/>
  <c r="P876" i="6"/>
  <c r="Q876" i="6" l="1"/>
  <c r="P877" i="6"/>
  <c r="Q877" i="6" l="1"/>
  <c r="P878" i="6"/>
  <c r="Q878" i="6" l="1"/>
  <c r="P879" i="6"/>
  <c r="Q879" i="6" l="1"/>
  <c r="P880" i="6"/>
  <c r="Q880" i="6" l="1"/>
  <c r="P881" i="6"/>
  <c r="Q881" i="6" l="1"/>
  <c r="P882" i="6"/>
  <c r="P883" i="6" l="1"/>
  <c r="Q882" i="6"/>
  <c r="Q883" i="6" l="1"/>
  <c r="P884" i="6"/>
  <c r="Q884" i="6" l="1"/>
  <c r="P885" i="6"/>
  <c r="Q885" i="6" l="1"/>
  <c r="P886" i="6"/>
  <c r="Q886" i="6" l="1"/>
  <c r="P887" i="6"/>
  <c r="Q887" i="6" l="1"/>
  <c r="P888" i="6"/>
  <c r="Q888" i="6" l="1"/>
  <c r="P889" i="6"/>
  <c r="P890" i="6" l="1"/>
  <c r="Q889" i="6"/>
  <c r="P891" i="6" l="1"/>
  <c r="Q890" i="6"/>
  <c r="Q891" i="6" l="1"/>
  <c r="P892" i="6"/>
  <c r="Q892" i="6" l="1"/>
  <c r="P893" i="6"/>
  <c r="Q893" i="6" l="1"/>
  <c r="P894" i="6"/>
  <c r="Q894" i="6" l="1"/>
  <c r="P895" i="6"/>
  <c r="Q895" i="6" l="1"/>
  <c r="P896" i="6"/>
  <c r="P897" i="6" l="1"/>
  <c r="Q896" i="6"/>
  <c r="Q897" i="6" l="1"/>
  <c r="P898" i="6"/>
  <c r="P899" i="6" l="1"/>
  <c r="Q898" i="6"/>
  <c r="Q899" i="6" l="1"/>
  <c r="P900" i="6"/>
  <c r="Q900" i="6" l="1"/>
  <c r="P901" i="6"/>
  <c r="Q901" i="6" l="1"/>
  <c r="P902" i="6"/>
  <c r="Q902" i="6" l="1"/>
  <c r="P903" i="6"/>
  <c r="Q903" i="6" l="1"/>
  <c r="P904" i="6"/>
  <c r="P905" i="6" l="1"/>
  <c r="Q904" i="6"/>
  <c r="Q905" i="6" l="1"/>
  <c r="P906" i="6"/>
  <c r="P907" i="6" l="1"/>
  <c r="Q906" i="6"/>
  <c r="Q907" i="6" l="1"/>
  <c r="P908" i="6"/>
  <c r="Q908" i="6" l="1"/>
  <c r="P909" i="6"/>
  <c r="Q909" i="6" l="1"/>
  <c r="P910" i="6"/>
  <c r="Q910" i="6" l="1"/>
  <c r="P911" i="6"/>
  <c r="Q911" i="6" l="1"/>
  <c r="P912" i="6"/>
  <c r="Q912" i="6" l="1"/>
  <c r="P913" i="6"/>
  <c r="Q913" i="6" l="1"/>
  <c r="P914" i="6"/>
  <c r="P915" i="6" l="1"/>
  <c r="Q914" i="6"/>
  <c r="Q915" i="6" l="1"/>
  <c r="P916" i="6"/>
  <c r="Q916" i="6" l="1"/>
  <c r="P917" i="6"/>
  <c r="Q917" i="6" l="1"/>
  <c r="P918" i="6"/>
  <c r="Q918" i="6" l="1"/>
  <c r="P919" i="6"/>
  <c r="Q919" i="6" l="1"/>
  <c r="P920" i="6"/>
  <c r="P921" i="6" l="1"/>
  <c r="Q920" i="6"/>
  <c r="Q921" i="6" l="1"/>
  <c r="P922" i="6"/>
  <c r="Q922" i="6" l="1"/>
  <c r="P923" i="6"/>
  <c r="Q923" i="6" l="1"/>
  <c r="P924" i="6"/>
  <c r="Q924" i="6" l="1"/>
  <c r="P925" i="6"/>
  <c r="P926" i="6" l="1"/>
  <c r="Q925" i="6"/>
  <c r="Q926" i="6" l="1"/>
  <c r="P927" i="6"/>
  <c r="P928" i="6" l="1"/>
  <c r="Q927" i="6"/>
  <c r="Q928" i="6" l="1"/>
  <c r="P929" i="6"/>
  <c r="Q929" i="6" l="1"/>
  <c r="P930" i="6"/>
  <c r="Q930" i="6" l="1"/>
  <c r="P931" i="6"/>
  <c r="Q931" i="6" l="1"/>
  <c r="P932" i="6"/>
  <c r="Q932" i="6" l="1"/>
  <c r="P933" i="6"/>
  <c r="Q933" i="6" l="1"/>
  <c r="P934" i="6"/>
  <c r="Q934" i="6" l="1"/>
  <c r="P935" i="6"/>
  <c r="Q935" i="6" l="1"/>
  <c r="P936" i="6"/>
  <c r="Q936" i="6" l="1"/>
  <c r="P937" i="6"/>
  <c r="Q937" i="6" l="1"/>
  <c r="P938" i="6"/>
  <c r="Q938" i="6" l="1"/>
  <c r="P939" i="6"/>
  <c r="Q939" i="6" l="1"/>
  <c r="P940" i="6"/>
  <c r="Q940" i="6" l="1"/>
  <c r="P941" i="6"/>
  <c r="P942" i="6" l="1"/>
  <c r="Q941" i="6"/>
  <c r="Q942" i="6" l="1"/>
  <c r="P943" i="6"/>
  <c r="Q943" i="6" l="1"/>
  <c r="P944" i="6"/>
  <c r="Q944" i="6" l="1"/>
  <c r="P945" i="6"/>
  <c r="Q945" i="6" l="1"/>
  <c r="P946" i="6"/>
  <c r="P947" i="6" l="1"/>
  <c r="Q946" i="6"/>
  <c r="Q947" i="6" l="1"/>
  <c r="P948" i="6"/>
  <c r="Q948" i="6" l="1"/>
  <c r="P949" i="6"/>
  <c r="Q949" i="6" l="1"/>
  <c r="P950" i="6"/>
  <c r="Q950" i="6" l="1"/>
  <c r="P951" i="6"/>
  <c r="P952" i="6" l="1"/>
  <c r="Q951" i="6"/>
  <c r="Q952" i="6" l="1"/>
  <c r="P953" i="6"/>
  <c r="Q953" i="6" l="1"/>
  <c r="P954" i="6"/>
  <c r="Q954" i="6" l="1"/>
  <c r="P955" i="6"/>
  <c r="Q955" i="6" l="1"/>
  <c r="P956" i="6"/>
  <c r="P957" i="6" l="1"/>
  <c r="Q956" i="6"/>
  <c r="Q957" i="6" l="1"/>
  <c r="P958" i="6"/>
  <c r="Q958" i="6" l="1"/>
  <c r="P959" i="6"/>
  <c r="Q959" i="6" l="1"/>
  <c r="P960" i="6"/>
  <c r="Q960" i="6" l="1"/>
  <c r="P961" i="6"/>
  <c r="Q961" i="6" l="1"/>
  <c r="P962" i="6"/>
  <c r="Q962" i="6" l="1"/>
  <c r="P963" i="6"/>
  <c r="Q963" i="6" l="1"/>
  <c r="P964" i="6"/>
  <c r="Q964" i="6" l="1"/>
  <c r="P965" i="6"/>
  <c r="Q965" i="6" l="1"/>
  <c r="P966" i="6"/>
  <c r="Q966" i="6" l="1"/>
  <c r="P967" i="6"/>
  <c r="Q967" i="6" l="1"/>
  <c r="P968" i="6"/>
  <c r="Q968" i="6" l="1"/>
  <c r="P969" i="6"/>
  <c r="Q969" i="6" l="1"/>
  <c r="P970" i="6"/>
  <c r="Q970" i="6" l="1"/>
  <c r="P971" i="6"/>
  <c r="P972" i="6" l="1"/>
  <c r="Q971" i="6"/>
  <c r="P973" i="6" l="1"/>
  <c r="Q972" i="6"/>
  <c r="P974" i="6" l="1"/>
  <c r="Q973" i="6"/>
  <c r="Q974" i="6" l="1"/>
  <c r="P975" i="6"/>
  <c r="Q975" i="6" l="1"/>
  <c r="P976" i="6"/>
  <c r="Q976" i="6" l="1"/>
  <c r="P977" i="6"/>
  <c r="Q977" i="6" l="1"/>
  <c r="P978" i="6"/>
  <c r="Q978" i="6" l="1"/>
  <c r="P979" i="6"/>
  <c r="Q979" i="6" l="1"/>
  <c r="P980" i="6"/>
  <c r="Q980" i="6" l="1"/>
  <c r="P981" i="6"/>
  <c r="Q981" i="6" l="1"/>
  <c r="P982" i="6"/>
  <c r="Q982" i="6" l="1"/>
  <c r="P983" i="6"/>
  <c r="Q983" i="6" l="1"/>
  <c r="P984" i="6"/>
  <c r="Q984" i="6" l="1"/>
  <c r="P985" i="6"/>
  <c r="Q985" i="6" l="1"/>
  <c r="P986" i="6"/>
  <c r="Q986" i="6" l="1"/>
  <c r="P987" i="6"/>
  <c r="Q987" i="6" l="1"/>
  <c r="P988" i="6"/>
  <c r="Q988" i="6" l="1"/>
  <c r="P989" i="6"/>
  <c r="Q989" i="6" l="1"/>
  <c r="P990" i="6"/>
  <c r="P991" i="6" l="1"/>
  <c r="Q990" i="6"/>
  <c r="Q991" i="6" l="1"/>
  <c r="P992" i="6"/>
  <c r="Q992" i="6" l="1"/>
  <c r="P993" i="6"/>
  <c r="Q993" i="6" l="1"/>
  <c r="P994" i="6"/>
  <c r="Q994" i="6" l="1"/>
  <c r="P995" i="6"/>
  <c r="Q995" i="6" l="1"/>
  <c r="P996" i="6"/>
  <c r="Q996" i="6" l="1"/>
  <c r="P997" i="6"/>
  <c r="Q997" i="6" l="1"/>
  <c r="P998" i="6"/>
  <c r="Q998" i="6" l="1"/>
  <c r="P999" i="6"/>
  <c r="Q999" i="6" l="1"/>
  <c r="P1000" i="6"/>
  <c r="P1001" i="6" l="1"/>
  <c r="Q1000" i="6"/>
  <c r="Q1001" i="6" l="1"/>
  <c r="P1002" i="6"/>
  <c r="Q1002" i="6" l="1"/>
  <c r="P1003" i="6"/>
  <c r="P1004" i="6" l="1"/>
  <c r="Q1003" i="6"/>
  <c r="Q1004" i="6" l="1"/>
  <c r="P1005" i="6"/>
  <c r="Q1005" i="6" l="1"/>
  <c r="P1006" i="6"/>
  <c r="Q1006" i="6" l="1"/>
  <c r="P1007" i="6"/>
  <c r="Q1007" i="6" l="1"/>
  <c r="P1008" i="6"/>
  <c r="Q1008" i="6" l="1"/>
  <c r="P1009" i="6"/>
  <c r="P1010" i="6" l="1"/>
  <c r="Q1009" i="6"/>
  <c r="Q1010" i="6" l="1"/>
  <c r="P1011" i="6"/>
  <c r="P1012" i="6" l="1"/>
  <c r="Q1011" i="6"/>
  <c r="Q1012" i="6" l="1"/>
  <c r="P1013" i="6"/>
  <c r="Q1013" i="6" l="1"/>
  <c r="P1014" i="6"/>
  <c r="Q1014" i="6" l="1"/>
  <c r="P1015" i="6"/>
  <c r="Q1015" i="6" l="1"/>
  <c r="P1016" i="6"/>
  <c r="Q1016" i="6" l="1"/>
  <c r="P1017" i="6"/>
  <c r="Q1017" i="6" l="1"/>
  <c r="P1018" i="6"/>
  <c r="Q1018" i="6" l="1"/>
  <c r="P1019" i="6"/>
  <c r="Q1019" i="6" l="1"/>
  <c r="P1020" i="6"/>
  <c r="P1021" i="6" l="1"/>
  <c r="Q1020" i="6"/>
  <c r="Q1021" i="6" l="1"/>
  <c r="P1022" i="6"/>
  <c r="Q1022" i="6" l="1"/>
  <c r="P1023" i="6"/>
  <c r="Q1023" i="6" l="1"/>
  <c r="P1024" i="6"/>
  <c r="P1025" i="6" l="1"/>
  <c r="Q1024" i="6"/>
  <c r="Q1025" i="6" l="1"/>
  <c r="P1026" i="6"/>
  <c r="P1027" i="6" l="1"/>
  <c r="Q1026" i="6"/>
  <c r="Q1027" i="6" l="1"/>
  <c r="P1028" i="6"/>
  <c r="Q1028" i="6" l="1"/>
  <c r="P1029" i="6"/>
  <c r="Q1029" i="6" l="1"/>
  <c r="P1030" i="6"/>
  <c r="Q1030" i="6" l="1"/>
  <c r="P1031" i="6"/>
  <c r="P1032" i="6" l="1"/>
  <c r="Q1031" i="6"/>
  <c r="P1033" i="6" l="1"/>
  <c r="Q1032" i="6"/>
  <c r="P1034" i="6" l="1"/>
  <c r="Q1033" i="6"/>
  <c r="Q1034" i="6" l="1"/>
  <c r="P1035" i="6"/>
  <c r="Q1035" i="6" l="1"/>
  <c r="P1036" i="6"/>
  <c r="P1037" i="6" l="1"/>
  <c r="Q1036" i="6"/>
  <c r="Q1037" i="6" l="1"/>
  <c r="P1038" i="6"/>
  <c r="Q1038" i="6" l="1"/>
  <c r="P1039" i="6"/>
  <c r="Q1039" i="6" l="1"/>
  <c r="P1040" i="6"/>
  <c r="Q1040" i="6" l="1"/>
  <c r="P1041" i="6"/>
  <c r="Q1041" i="6" l="1"/>
  <c r="P1042" i="6"/>
  <c r="P1043" i="6" l="1"/>
  <c r="Q1042" i="6"/>
  <c r="Q1043" i="6" l="1"/>
  <c r="P1044" i="6"/>
  <c r="P1045" i="6" l="1"/>
  <c r="Q1044" i="6"/>
  <c r="Q1045" i="6" l="1"/>
  <c r="P1046" i="6"/>
  <c r="Q1046" i="6" l="1"/>
  <c r="P1047" i="6"/>
  <c r="Q1047" i="6" l="1"/>
  <c r="P1048" i="6"/>
  <c r="Q1048" i="6" l="1"/>
  <c r="P1049" i="6"/>
  <c r="Q1049" i="6" l="1"/>
  <c r="P1050" i="6"/>
  <c r="Q1050" i="6" l="1"/>
  <c r="P1051" i="6"/>
  <c r="Q1051" i="6" l="1"/>
  <c r="P1052" i="6"/>
  <c r="Q1052" i="6" l="1"/>
  <c r="P1053" i="6"/>
  <c r="Q1053" i="6" l="1"/>
  <c r="P1054" i="6"/>
  <c r="Q1054" i="6" l="1"/>
  <c r="P1055" i="6"/>
  <c r="Q1055" i="6" l="1"/>
  <c r="P1056" i="6"/>
  <c r="Q1056" i="6" l="1"/>
  <c r="P1057" i="6"/>
  <c r="Q1057" i="6" l="1"/>
  <c r="P1058" i="6"/>
  <c r="Q1058" i="6" l="1"/>
  <c r="P1059" i="6"/>
  <c r="Q1059" i="6" l="1"/>
  <c r="P1060" i="6"/>
  <c r="Q1060" i="6" l="1"/>
  <c r="P1061" i="6"/>
  <c r="Q1061" i="6" l="1"/>
  <c r="P1062" i="6"/>
  <c r="Q1062" i="6" l="1"/>
  <c r="P1063" i="6"/>
  <c r="Q1063" i="6" l="1"/>
  <c r="P1064" i="6"/>
  <c r="P1065" i="6" l="1"/>
  <c r="Q1064" i="6"/>
  <c r="Q1065" i="6" l="1"/>
  <c r="P1066" i="6"/>
  <c r="Q1066" i="6" l="1"/>
  <c r="P1067" i="6"/>
  <c r="Q1067" i="6" l="1"/>
  <c r="P1068" i="6"/>
  <c r="Q1068" i="6" l="1"/>
  <c r="P1069" i="6"/>
  <c r="P1070" i="6" l="1"/>
  <c r="Q1069" i="6"/>
  <c r="Q1070" i="6" l="1"/>
  <c r="P1071" i="6"/>
  <c r="Q1071" i="6" l="1"/>
  <c r="P1072" i="6"/>
  <c r="P1073" i="6" l="1"/>
  <c r="Q1072" i="6"/>
  <c r="Q1073" i="6" l="1"/>
  <c r="P1074" i="6"/>
  <c r="Q1074" i="6" l="1"/>
  <c r="P1075" i="6"/>
  <c r="P1076" i="6" l="1"/>
  <c r="Q1075" i="6"/>
  <c r="P1077" i="6" l="1"/>
  <c r="Q1076" i="6"/>
  <c r="Q1077" i="6" l="1"/>
  <c r="P1078" i="6"/>
  <c r="Q1078" i="6" l="1"/>
  <c r="P1079" i="6"/>
  <c r="Q1079" i="6" l="1"/>
  <c r="P1080" i="6"/>
  <c r="P1081" i="6" l="1"/>
  <c r="Q1080" i="6"/>
  <c r="Q1081" i="6" l="1"/>
  <c r="P1082" i="6"/>
  <c r="Q1082" i="6" l="1"/>
  <c r="P1083" i="6"/>
  <c r="Q1083" i="6" l="1"/>
  <c r="P1084" i="6"/>
  <c r="Q1084" i="6" l="1"/>
  <c r="P1085" i="6"/>
  <c r="P1086" i="6" l="1"/>
  <c r="Q1085" i="6"/>
  <c r="P1087" i="6" l="1"/>
  <c r="Q1086" i="6"/>
  <c r="P1088" i="6" l="1"/>
  <c r="Q1087" i="6"/>
  <c r="Q1088" i="6" l="1"/>
  <c r="P1089" i="6"/>
  <c r="Q1089" i="6" l="1"/>
  <c r="P1090" i="6"/>
  <c r="Q1090" i="6" l="1"/>
  <c r="P1091" i="6"/>
  <c r="P1092" i="6" l="1"/>
  <c r="Q1091" i="6"/>
  <c r="P1093" i="6" l="1"/>
  <c r="Q1092" i="6"/>
  <c r="P1094" i="6" l="1"/>
  <c r="Q1093" i="6"/>
  <c r="Q1094" i="6" l="1"/>
  <c r="P1095" i="6"/>
  <c r="Q1095" i="6" l="1"/>
  <c r="P1096" i="6"/>
  <c r="Q1096" i="6" l="1"/>
  <c r="P1097" i="6"/>
  <c r="P1098" i="6" l="1"/>
  <c r="Q1097" i="6"/>
  <c r="P1099" i="6" l="1"/>
  <c r="Q1098" i="6"/>
  <c r="P1100" i="6" l="1"/>
  <c r="Q1099" i="6"/>
  <c r="Q1100" i="6" l="1"/>
  <c r="P1101" i="6"/>
  <c r="Q1101" i="6" l="1"/>
  <c r="P1102" i="6"/>
  <c r="Q1102" i="6" l="1"/>
  <c r="P1103" i="6"/>
  <c r="P1104" i="6" l="1"/>
  <c r="Q1103" i="6"/>
  <c r="P1105" i="6" l="1"/>
  <c r="Q1104" i="6"/>
  <c r="P1106" i="6" l="1"/>
  <c r="Q1105" i="6"/>
  <c r="Q1106" i="6" l="1"/>
  <c r="P1107" i="6"/>
  <c r="Q1107" i="6" l="1"/>
  <c r="P1108" i="6"/>
  <c r="Q1108" i="6" l="1"/>
  <c r="P1109" i="6"/>
  <c r="P1110" i="6" l="1"/>
  <c r="Q1109" i="6"/>
  <c r="P1111" i="6" l="1"/>
  <c r="Q1110" i="6"/>
  <c r="P1112" i="6" l="1"/>
  <c r="Q1111" i="6"/>
  <c r="Q1112" i="6" l="1"/>
  <c r="P1113" i="6"/>
  <c r="Q1113" i="6" l="1"/>
  <c r="P1114" i="6"/>
  <c r="Q1114" i="6" l="1"/>
  <c r="P1115" i="6"/>
  <c r="P1116" i="6" l="1"/>
  <c r="Q1115" i="6"/>
  <c r="P1117" i="6" l="1"/>
  <c r="Q1116" i="6"/>
  <c r="P1118" i="6" l="1"/>
  <c r="Q1117" i="6"/>
  <c r="Q1118" i="6" l="1"/>
  <c r="P1119" i="6"/>
  <c r="Q1119" i="6" l="1"/>
  <c r="P1120" i="6"/>
  <c r="Q1120" i="6" l="1"/>
  <c r="P1121" i="6"/>
  <c r="P1122" i="6" l="1"/>
  <c r="Q1121" i="6"/>
  <c r="P1123" i="6" l="1"/>
  <c r="Q1122" i="6"/>
  <c r="P1124" i="6" l="1"/>
  <c r="Q1123" i="6"/>
  <c r="P1125" i="6" l="1"/>
  <c r="Q1124" i="6"/>
  <c r="P1126" i="6" l="1"/>
  <c r="Q1125" i="6"/>
  <c r="P1127" i="6" l="1"/>
  <c r="Q1126" i="6"/>
  <c r="Q1127" i="6" l="1"/>
  <c r="P1128" i="6"/>
  <c r="Q1128" i="6" l="1"/>
  <c r="P1129" i="6"/>
  <c r="Q1129" i="6" l="1"/>
  <c r="P1130" i="6"/>
  <c r="P1131" i="6" l="1"/>
  <c r="Q1130" i="6"/>
  <c r="Q1131" i="6" l="1"/>
  <c r="P1132" i="6"/>
  <c r="P1133" i="6" l="1"/>
  <c r="Q1132" i="6"/>
  <c r="Q1133" i="6" l="1"/>
  <c r="P1134" i="6"/>
  <c r="Q1134" i="6" l="1"/>
  <c r="P1135" i="6"/>
  <c r="Q1135" i="6" l="1"/>
  <c r="P1136" i="6"/>
  <c r="Q1136" i="6" l="1"/>
  <c r="P1137" i="6"/>
  <c r="P1138" i="6" l="1"/>
  <c r="Q1137" i="6"/>
  <c r="Q1138" i="6" l="1"/>
  <c r="P1139" i="6"/>
  <c r="Q1139" i="6" l="1"/>
  <c r="P1140" i="6"/>
  <c r="Q1140" i="6" l="1"/>
  <c r="P1141" i="6"/>
  <c r="Q1141" i="6" l="1"/>
  <c r="P1142" i="6"/>
  <c r="P1143" i="6" l="1"/>
  <c r="Q1142" i="6"/>
  <c r="Q1143" i="6" l="1"/>
  <c r="P1144" i="6"/>
  <c r="P1145" i="6" l="1"/>
  <c r="Q1144" i="6"/>
  <c r="Q1145" i="6" l="1"/>
  <c r="P1146" i="6"/>
  <c r="Q1146" i="6" l="1"/>
  <c r="P1147" i="6"/>
  <c r="Q1147" i="6" l="1"/>
  <c r="P1148" i="6"/>
  <c r="P1149" i="6" l="1"/>
  <c r="Q1148" i="6"/>
  <c r="P1150" i="6" l="1"/>
  <c r="Q1149" i="6"/>
  <c r="P1151" i="6" l="1"/>
  <c r="Q1150" i="6"/>
  <c r="Q1151" i="6" l="1"/>
  <c r="P1152" i="6"/>
  <c r="Q1152" i="6" l="1"/>
  <c r="P1153" i="6"/>
  <c r="Q1153" i="6" l="1"/>
  <c r="P1154" i="6"/>
  <c r="P1155" i="6" l="1"/>
  <c r="Q1154" i="6"/>
  <c r="P1156" i="6" l="1"/>
  <c r="Q1155" i="6"/>
  <c r="Q1156" i="6" l="1"/>
  <c r="P1157" i="6"/>
  <c r="Q1157" i="6" l="1"/>
  <c r="P1158" i="6"/>
  <c r="Q1158" i="6" l="1"/>
  <c r="P1159" i="6"/>
  <c r="P1160" i="6" l="1"/>
  <c r="Q1159" i="6"/>
  <c r="P1161" i="6" l="1"/>
  <c r="Q1160" i="6"/>
  <c r="P1162" i="6" l="1"/>
  <c r="Q1161" i="6"/>
  <c r="Q1162" i="6" l="1"/>
  <c r="P1163" i="6"/>
  <c r="Q1163" i="6" l="1"/>
  <c r="P1164" i="6"/>
  <c r="Q1164" i="6" l="1"/>
  <c r="P1165" i="6"/>
  <c r="P1166" i="6" l="1"/>
  <c r="Q1165" i="6"/>
  <c r="P1167" i="6" l="1"/>
  <c r="Q1166" i="6"/>
  <c r="P1168" i="6" l="1"/>
  <c r="Q1167" i="6"/>
  <c r="Q1168" i="6" l="1"/>
  <c r="P1169" i="6"/>
  <c r="Q1169" i="6" l="1"/>
  <c r="P1170" i="6"/>
  <c r="Q1170" i="6" l="1"/>
  <c r="P1171" i="6"/>
  <c r="P1172" i="6" l="1"/>
  <c r="Q1171" i="6"/>
  <c r="Q1172" i="6" l="1"/>
  <c r="P1173" i="6"/>
  <c r="P1174" i="6" l="1"/>
  <c r="Q1173" i="6"/>
  <c r="Q1174" i="6" l="1"/>
  <c r="P1175" i="6"/>
  <c r="Q1175" i="6" l="1"/>
  <c r="P1176" i="6"/>
  <c r="Q1176" i="6" l="1"/>
  <c r="P1177" i="6"/>
  <c r="P1178" i="6" l="1"/>
  <c r="Q1177" i="6"/>
  <c r="Q1178" i="6" l="1"/>
  <c r="P1179" i="6"/>
  <c r="P1180" i="6" l="1"/>
  <c r="Q1179" i="6"/>
  <c r="P1181" i="6" l="1"/>
  <c r="Q1180" i="6"/>
  <c r="P1182" i="6" l="1"/>
  <c r="Q1181" i="6"/>
  <c r="P1183" i="6" l="1"/>
  <c r="Q1182" i="6"/>
  <c r="P1184" i="6" l="1"/>
  <c r="Q1183" i="6"/>
  <c r="Q1184" i="6" l="1"/>
  <c r="P1185" i="6"/>
  <c r="P1186" i="6" l="1"/>
  <c r="Q1185" i="6"/>
  <c r="Q1186" i="6" l="1"/>
  <c r="P1187" i="6"/>
  <c r="P1188" i="6" l="1"/>
  <c r="Q1187" i="6"/>
  <c r="Q1188" i="6" l="1"/>
  <c r="P1189" i="6"/>
  <c r="Q1189" i="6" l="1"/>
  <c r="P1190" i="6"/>
  <c r="Q1190" i="6" l="1"/>
  <c r="P1191" i="6"/>
  <c r="P1192" i="6" l="1"/>
  <c r="Q1191" i="6"/>
  <c r="Q1192" i="6" l="1"/>
  <c r="P1193" i="6"/>
  <c r="P1194" i="6" l="1"/>
  <c r="Q1193" i="6"/>
  <c r="Q1194" i="6" l="1"/>
  <c r="P1195" i="6"/>
  <c r="P1196" i="6" l="1"/>
  <c r="Q1195" i="6"/>
  <c r="Q1196" i="6" l="1"/>
  <c r="P1197" i="6"/>
  <c r="Q1197" i="6" l="1"/>
  <c r="P1198" i="6"/>
  <c r="Q1198" i="6" l="1"/>
  <c r="P1199" i="6"/>
  <c r="P1200" i="6" l="1"/>
  <c r="Q1199" i="6"/>
  <c r="Q1200" i="6" l="1"/>
  <c r="P1201" i="6"/>
  <c r="P1202" i="6" l="1"/>
  <c r="Q1201" i="6"/>
  <c r="Q1202" i="6" l="1"/>
  <c r="P1203" i="6"/>
  <c r="P1204" i="6" l="1"/>
  <c r="Q1203" i="6"/>
  <c r="Q1204" i="6" l="1"/>
  <c r="P1205" i="6"/>
  <c r="Q1205" i="6" l="1"/>
  <c r="P1206" i="6"/>
  <c r="Q1206" i="6" l="1"/>
  <c r="P1207" i="6"/>
  <c r="P1208" i="6" l="1"/>
  <c r="Q1207" i="6"/>
  <c r="Q1208" i="6" l="1"/>
  <c r="P1209" i="6"/>
  <c r="P1210" i="6" l="1"/>
  <c r="Q1209" i="6"/>
  <c r="P1211" i="6" l="1"/>
  <c r="Q1210" i="6"/>
  <c r="Q1211" i="6" l="1"/>
  <c r="P1212" i="6"/>
  <c r="Q1212" i="6" l="1"/>
  <c r="P1213" i="6"/>
  <c r="Q1213" i="6" l="1"/>
  <c r="P1214" i="6"/>
  <c r="Q1214" i="6" l="1"/>
  <c r="P1215" i="6"/>
  <c r="P1216" i="6" l="1"/>
  <c r="Q1215" i="6"/>
  <c r="Q1216" i="6" l="1"/>
  <c r="P1217" i="6"/>
  <c r="P1218" i="6" l="1"/>
  <c r="Q1217" i="6"/>
  <c r="Q1218" i="6" l="1"/>
  <c r="P1219" i="6"/>
  <c r="P1220" i="6" l="1"/>
  <c r="Q1219" i="6"/>
  <c r="P1221" i="6" l="1"/>
  <c r="Q1220" i="6"/>
  <c r="Q1221" i="6" l="1"/>
  <c r="P1222" i="6"/>
  <c r="Q1222" i="6" l="1"/>
  <c r="P1223" i="6"/>
  <c r="Q1223" i="6" l="1"/>
  <c r="P1224" i="6"/>
  <c r="Q1224" i="6" l="1"/>
  <c r="P1225" i="6"/>
  <c r="P1226" i="6" l="1"/>
  <c r="Q1225" i="6"/>
  <c r="P1227" i="6" l="1"/>
  <c r="Q1226" i="6"/>
  <c r="P1228" i="6" l="1"/>
  <c r="Q1227" i="6"/>
  <c r="P1229" i="6" l="1"/>
  <c r="Q1228" i="6"/>
  <c r="Q1229" i="6" l="1"/>
  <c r="P1230" i="6"/>
  <c r="Q1230" i="6" l="1"/>
  <c r="P1231" i="6"/>
  <c r="P1232" i="6" l="1"/>
  <c r="Q1231" i="6"/>
  <c r="Q1232" i="6" l="1"/>
  <c r="P1233" i="6"/>
  <c r="P1234" i="6" l="1"/>
  <c r="Q1233" i="6"/>
  <c r="Q1234" i="6" l="1"/>
  <c r="P1235" i="6"/>
  <c r="P1236" i="6" l="1"/>
  <c r="Q1235" i="6"/>
  <c r="Q1236" i="6" l="1"/>
  <c r="P1237" i="6"/>
  <c r="Q1237" i="6" l="1"/>
  <c r="P1238" i="6"/>
  <c r="Q1238" i="6" l="1"/>
  <c r="P1239" i="6"/>
  <c r="Q1239" i="6" l="1"/>
  <c r="P1240" i="6"/>
  <c r="P1241" i="6" l="1"/>
  <c r="Q1240" i="6"/>
  <c r="P1242" i="6" l="1"/>
  <c r="Q1241" i="6"/>
  <c r="P1243" i="6" l="1"/>
  <c r="Q1242" i="6"/>
  <c r="Q1243" i="6" l="1"/>
  <c r="P1244" i="6"/>
  <c r="Q1244" i="6" l="1"/>
  <c r="P1245" i="6"/>
  <c r="P1246" i="6" l="1"/>
  <c r="Q1245" i="6"/>
  <c r="P1247" i="6" l="1"/>
  <c r="Q1246" i="6"/>
  <c r="P1248" i="6" l="1"/>
  <c r="Q1247" i="6"/>
  <c r="P1249" i="6" l="1"/>
  <c r="Q1248" i="6"/>
  <c r="P1250" i="6" l="1"/>
  <c r="Q1249" i="6"/>
  <c r="Q1250" i="6" l="1"/>
  <c r="P1251" i="6"/>
  <c r="P1252" i="6" l="1"/>
  <c r="Q1251" i="6"/>
  <c r="Q1252" i="6" l="1"/>
  <c r="P1253" i="6"/>
  <c r="Q1253" i="6" l="1"/>
  <c r="P1254" i="6"/>
  <c r="Q1254" i="6" l="1"/>
  <c r="P1255" i="6"/>
  <c r="P1256" i="6" l="1"/>
  <c r="Q1255" i="6"/>
  <c r="Q1256" i="6" l="1"/>
  <c r="P1257" i="6"/>
  <c r="P1258" i="6" l="1"/>
  <c r="Q1257" i="6"/>
  <c r="Q1258" i="6" l="1"/>
  <c r="P1259" i="6"/>
  <c r="P1260" i="6" l="1"/>
  <c r="Q1259" i="6"/>
  <c r="Q1260" i="6" l="1"/>
  <c r="P1261" i="6"/>
  <c r="Q1261" i="6" l="1"/>
  <c r="P1262" i="6"/>
  <c r="Q1262" i="6" l="1"/>
  <c r="P1263" i="6"/>
  <c r="P1264" i="6" l="1"/>
  <c r="Q1263" i="6"/>
  <c r="Q1264" i="6" l="1"/>
  <c r="P1265" i="6"/>
  <c r="P1266" i="6" l="1"/>
  <c r="Q1265" i="6"/>
  <c r="Q1266" i="6" l="1"/>
  <c r="P1267" i="6"/>
  <c r="P1268" i="6" l="1"/>
  <c r="Q1267" i="6"/>
  <c r="Q1268" i="6" l="1"/>
  <c r="P1269" i="6"/>
  <c r="Q1269" i="6" l="1"/>
  <c r="P1270" i="6"/>
  <c r="Q1270" i="6" l="1"/>
  <c r="P1271" i="6"/>
  <c r="P1272" i="6" l="1"/>
  <c r="Q1271" i="6"/>
  <c r="Q1272" i="6" l="1"/>
  <c r="P1273" i="6"/>
  <c r="P1274" i="6" l="1"/>
  <c r="Q1273" i="6"/>
  <c r="Q1274" i="6" l="1"/>
  <c r="P1275" i="6"/>
  <c r="P1276" i="6" l="1"/>
  <c r="Q1275" i="6"/>
  <c r="Q1276" i="6" l="1"/>
  <c r="P1277" i="6"/>
  <c r="Q1277" i="6" l="1"/>
  <c r="P1278" i="6"/>
  <c r="Q1278" i="6" l="1"/>
  <c r="P1279" i="6"/>
  <c r="P1280" i="6" l="1"/>
  <c r="Q1279" i="6"/>
  <c r="Q1280" i="6" l="1"/>
  <c r="P1281" i="6"/>
  <c r="P1282" i="6" l="1"/>
  <c r="Q1281" i="6"/>
  <c r="Q1282" i="6" l="1"/>
  <c r="P1283" i="6"/>
  <c r="P1284" i="6" l="1"/>
  <c r="Q1283" i="6"/>
  <c r="Q1284" i="6" l="1"/>
  <c r="P1285" i="6"/>
  <c r="Q1285" i="6" l="1"/>
  <c r="P1286" i="6"/>
  <c r="Q1286" i="6" l="1"/>
  <c r="P1287" i="6"/>
  <c r="P1288" i="6" l="1"/>
  <c r="Q1287" i="6"/>
  <c r="Q1288" i="6" l="1"/>
  <c r="P1289" i="6"/>
  <c r="P1290" i="6" l="1"/>
  <c r="Q1289" i="6"/>
  <c r="Q1290" i="6" l="1"/>
  <c r="P1291" i="6"/>
  <c r="P1292" i="6" l="1"/>
  <c r="Q1291" i="6"/>
  <c r="Q1292" i="6" l="1"/>
  <c r="P1293" i="6"/>
  <c r="Q1293" i="6" l="1"/>
  <c r="P1294" i="6"/>
  <c r="Q1294" i="6" l="1"/>
  <c r="P1295" i="6"/>
  <c r="P1296" i="6" l="1"/>
  <c r="Q1295" i="6"/>
  <c r="Q1296" i="6" l="1"/>
  <c r="P1297" i="6"/>
  <c r="P1298" i="6" l="1"/>
  <c r="Q1297" i="6"/>
  <c r="Q1298" i="6" l="1"/>
  <c r="P1299" i="6"/>
  <c r="P1300" i="6" l="1"/>
  <c r="Q1299" i="6"/>
  <c r="Q1300" i="6" l="1"/>
  <c r="P1301" i="6"/>
  <c r="Q1301" i="6" l="1"/>
  <c r="P1302" i="6"/>
  <c r="Q1302" i="6" l="1"/>
  <c r="P1303" i="6"/>
  <c r="P1304" i="6" l="1"/>
  <c r="Q1303" i="6"/>
  <c r="Q1304" i="6" l="1"/>
  <c r="P1305" i="6"/>
  <c r="P1306" i="6" l="1"/>
  <c r="Q1305" i="6"/>
  <c r="Q1306" i="6" l="1"/>
  <c r="P1307" i="6"/>
  <c r="P1308" i="6" l="1"/>
  <c r="Q1307" i="6"/>
  <c r="Q1308" i="6" l="1"/>
  <c r="P1309" i="6"/>
  <c r="Q1309" i="6" l="1"/>
  <c r="P1310" i="6"/>
  <c r="Q1310" i="6" l="1"/>
  <c r="P1311" i="6"/>
  <c r="P1312" i="6" l="1"/>
  <c r="Q1311" i="6"/>
  <c r="Q1312" i="6" l="1"/>
  <c r="P1313" i="6"/>
  <c r="P1314" i="6" l="1"/>
  <c r="Q1313" i="6"/>
  <c r="Q1314" i="6" l="1"/>
  <c r="P1315" i="6"/>
  <c r="P1316" i="6" l="1"/>
  <c r="Q1315" i="6"/>
  <c r="Q1316" i="6" l="1"/>
  <c r="P1317" i="6"/>
  <c r="Q1317" i="6" l="1"/>
  <c r="P1318" i="6"/>
  <c r="Q1318" i="6" l="1"/>
  <c r="P1319" i="6"/>
  <c r="P1320" i="6" l="1"/>
  <c r="Q1319" i="6"/>
  <c r="Q1320" i="6" l="1"/>
  <c r="P1321" i="6"/>
  <c r="P1322" i="6" l="1"/>
  <c r="Q1321" i="6"/>
  <c r="Q1322" i="6" l="1"/>
  <c r="P1323" i="6"/>
  <c r="P1324" i="6" l="1"/>
  <c r="Q1323" i="6"/>
  <c r="Q1324" i="6" l="1"/>
  <c r="P1325" i="6"/>
  <c r="Q1325" i="6" l="1"/>
  <c r="P1326" i="6"/>
  <c r="Q1326" i="6" l="1"/>
  <c r="P1327" i="6"/>
  <c r="P1328" i="6" l="1"/>
  <c r="Q1327" i="6"/>
  <c r="Q1328" i="6" l="1"/>
  <c r="P1329" i="6"/>
  <c r="P1330" i="6" l="1"/>
  <c r="Q1329" i="6"/>
  <c r="Q1330" i="6" l="1"/>
  <c r="P1331" i="6"/>
  <c r="P1332" i="6" l="1"/>
  <c r="Q1331" i="6"/>
  <c r="Q1332" i="6" l="1"/>
  <c r="P1333" i="6"/>
  <c r="Q1333" i="6" l="1"/>
  <c r="P1334" i="6"/>
  <c r="Q1334" i="6" l="1"/>
  <c r="P1335" i="6"/>
  <c r="P1336" i="6" l="1"/>
  <c r="Q1335" i="6"/>
  <c r="P1337" i="6" l="1"/>
  <c r="Q1336" i="6"/>
  <c r="P1338" i="6" l="1"/>
  <c r="Q1337" i="6"/>
  <c r="Q1338" i="6" l="1"/>
  <c r="P1339" i="6"/>
  <c r="Q1339" i="6" l="1"/>
  <c r="P1340" i="6"/>
  <c r="Q1340" i="6" l="1"/>
  <c r="P1341" i="6"/>
  <c r="Q1341" i="6" l="1"/>
  <c r="P1342" i="6"/>
  <c r="P1343" i="6" l="1"/>
  <c r="Q1342" i="6"/>
  <c r="P1344" i="6" l="1"/>
  <c r="Q1343" i="6"/>
  <c r="Q1344" i="6" l="1"/>
  <c r="P1345" i="6"/>
  <c r="Q1345" i="6" l="1"/>
  <c r="P1346" i="6"/>
  <c r="Q1346" i="6" l="1"/>
  <c r="P1347" i="6"/>
  <c r="P1348" i="6" l="1"/>
  <c r="Q1347" i="6"/>
  <c r="Q1348" i="6" l="1"/>
  <c r="P1349" i="6"/>
  <c r="Q1349" i="6" l="1"/>
  <c r="P1350" i="6"/>
  <c r="Q1350" i="6" l="1"/>
  <c r="P1351" i="6"/>
  <c r="P1352" i="6" l="1"/>
  <c r="Q1351" i="6"/>
  <c r="Q1352" i="6" l="1"/>
  <c r="P1353" i="6"/>
  <c r="P1354" i="6" l="1"/>
  <c r="Q1353" i="6"/>
  <c r="Q1354" i="6" l="1"/>
  <c r="P1355" i="6"/>
  <c r="P1356" i="6" l="1"/>
  <c r="Q1355" i="6"/>
  <c r="Q1356" i="6" l="1"/>
  <c r="P1357" i="6"/>
  <c r="Q1357" i="6" l="1"/>
  <c r="P1358" i="6"/>
  <c r="Q1358" i="6" l="1"/>
  <c r="P1359" i="6"/>
  <c r="P1360" i="6" l="1"/>
  <c r="Q1359" i="6"/>
  <c r="Q1360" i="6" l="1"/>
  <c r="P1361" i="6"/>
  <c r="P1362" i="6" l="1"/>
  <c r="Q1361" i="6"/>
  <c r="Q1362" i="6" l="1"/>
  <c r="P1363" i="6"/>
  <c r="P1364" i="6" l="1"/>
  <c r="Q1363" i="6"/>
  <c r="Q1364" i="6" l="1"/>
  <c r="P1365" i="6"/>
  <c r="Q1365" i="6" l="1"/>
  <c r="P1366" i="6"/>
  <c r="Q1366" i="6" l="1"/>
  <c r="P1367" i="6"/>
  <c r="P1368" i="6" l="1"/>
  <c r="Q1367" i="6"/>
  <c r="Q1368" i="6" l="1"/>
  <c r="P1369" i="6"/>
  <c r="P1370" i="6" l="1"/>
  <c r="Q1369" i="6"/>
  <c r="Q1370" i="6" l="1"/>
  <c r="P1371" i="6"/>
  <c r="P1372" i="6" l="1"/>
  <c r="Q1371" i="6"/>
  <c r="Q1372" i="6" l="1"/>
  <c r="P1373" i="6"/>
  <c r="Q1373" i="6" l="1"/>
  <c r="P1374" i="6"/>
  <c r="Q1374" i="6" l="1"/>
  <c r="P1375" i="6"/>
  <c r="P1376" i="6" l="1"/>
  <c r="Q1375" i="6"/>
  <c r="Q1376" i="6" l="1"/>
  <c r="P1377" i="6"/>
  <c r="P1378" i="6" l="1"/>
  <c r="Q1377" i="6"/>
  <c r="Q1378" i="6" l="1"/>
  <c r="P1379" i="6"/>
  <c r="P1380" i="6" l="1"/>
  <c r="Q1379" i="6"/>
  <c r="Q1380" i="6" l="1"/>
  <c r="P1381" i="6"/>
  <c r="Q1381" i="6" l="1"/>
  <c r="P1382" i="6"/>
  <c r="Q1382" i="6" l="1"/>
  <c r="P1383" i="6"/>
  <c r="P1384" i="6" l="1"/>
  <c r="Q1383" i="6"/>
  <c r="Q1384" i="6" l="1"/>
  <c r="P1385" i="6"/>
  <c r="P1386" i="6" l="1"/>
  <c r="Q1385" i="6"/>
  <c r="Q1386" i="6" l="1"/>
  <c r="P1387" i="6"/>
  <c r="P1388" i="6" l="1"/>
  <c r="Q1387" i="6"/>
  <c r="Q1388" i="6" l="1"/>
  <c r="P1389" i="6"/>
  <c r="Q1389" i="6" l="1"/>
  <c r="P1390" i="6"/>
  <c r="Q1390" i="6" l="1"/>
  <c r="P1391" i="6"/>
  <c r="P1392" i="6" l="1"/>
  <c r="Q1391" i="6"/>
  <c r="Q1392" i="6" l="1"/>
  <c r="P1393" i="6"/>
  <c r="P1394" i="6" l="1"/>
  <c r="Q1393" i="6"/>
  <c r="Q1394" i="6" l="1"/>
  <c r="P1395" i="6"/>
  <c r="P1396" i="6" l="1"/>
  <c r="Q1395" i="6"/>
  <c r="Q1396" i="6" l="1"/>
  <c r="P1397" i="6"/>
  <c r="P1398" i="6" l="1"/>
  <c r="Q1397" i="6"/>
  <c r="Q1398" i="6" l="1"/>
  <c r="P1399" i="6"/>
  <c r="P1400" i="6" l="1"/>
  <c r="Q1399" i="6"/>
  <c r="Q1400" i="6" l="1"/>
  <c r="P1401" i="6"/>
  <c r="P1402" i="6" l="1"/>
  <c r="Q1401" i="6"/>
  <c r="P1403" i="6" l="1"/>
  <c r="Q1402" i="6"/>
  <c r="P1404" i="6" l="1"/>
  <c r="Q1403" i="6"/>
  <c r="Q1404" i="6" l="1"/>
  <c r="P1405" i="6"/>
  <c r="Q1405" i="6" l="1"/>
  <c r="P1406" i="6"/>
  <c r="Q1406" i="6" l="1"/>
  <c r="P1407" i="6"/>
  <c r="P1408" i="6" l="1"/>
  <c r="Q1407" i="6"/>
  <c r="P1409" i="6" l="1"/>
  <c r="Q1408" i="6"/>
  <c r="Q1409" i="6" l="1"/>
  <c r="P1410" i="6"/>
  <c r="P1411" i="6" l="1"/>
  <c r="Q1410" i="6"/>
  <c r="Q1411" i="6" l="1"/>
  <c r="P1412" i="6"/>
  <c r="Q1412" i="6" l="1"/>
  <c r="P1413" i="6"/>
  <c r="Q1413" i="6" l="1"/>
  <c r="P1414" i="6"/>
  <c r="P1415" i="6" l="1"/>
  <c r="Q1414" i="6"/>
  <c r="Q1415" i="6" l="1"/>
  <c r="P1416" i="6"/>
  <c r="P1417" i="6" l="1"/>
  <c r="Q1416" i="6"/>
  <c r="Q1417" i="6" l="1"/>
  <c r="P1418" i="6"/>
  <c r="P1419" i="6" l="1"/>
  <c r="Q1418" i="6"/>
  <c r="Q1419" i="6" l="1"/>
  <c r="P1420" i="6"/>
  <c r="P1421" i="6" l="1"/>
  <c r="Q1420" i="6"/>
  <c r="P1422" i="6" l="1"/>
  <c r="Q1421" i="6"/>
  <c r="Q1422" i="6" l="1"/>
  <c r="P1423" i="6"/>
  <c r="Q1423" i="6" l="1"/>
  <c r="P1424" i="6"/>
  <c r="Q1424" i="6" l="1"/>
  <c r="P1425" i="6"/>
  <c r="Q1425" i="6" l="1"/>
  <c r="P1426" i="6"/>
  <c r="Q1426" i="6" l="1"/>
  <c r="P1427" i="6"/>
  <c r="Q1427" i="6" l="1"/>
  <c r="P1428" i="6"/>
  <c r="P1429" i="6" l="1"/>
  <c r="Q1428" i="6"/>
  <c r="P1430" i="6" l="1"/>
  <c r="Q1429" i="6"/>
  <c r="P1431" i="6" l="1"/>
  <c r="Q1430" i="6"/>
  <c r="Q1431" i="6" l="1"/>
  <c r="P1432" i="6"/>
  <c r="P1433" i="6" l="1"/>
  <c r="Q1432" i="6"/>
  <c r="P1434" i="6" l="1"/>
  <c r="Q1433" i="6"/>
  <c r="P1435" i="6" l="1"/>
  <c r="Q1434" i="6"/>
  <c r="Q1435" i="6" l="1"/>
  <c r="P1436" i="6"/>
  <c r="Q1436" i="6" l="1"/>
  <c r="P1437" i="6"/>
  <c r="Q1437" i="6" l="1"/>
  <c r="P1438" i="6"/>
  <c r="Q1438" i="6" l="1"/>
  <c r="P1439" i="6"/>
  <c r="Q1439" i="6" l="1"/>
  <c r="P1440" i="6"/>
  <c r="Q1440" i="6" l="1"/>
  <c r="P1441" i="6"/>
  <c r="Q1441" i="6" l="1"/>
  <c r="P1442" i="6"/>
  <c r="P1443" i="6" l="1"/>
  <c r="Q1442" i="6"/>
  <c r="Q1443" i="6" l="1"/>
  <c r="P1444" i="6"/>
  <c r="P1445" i="6" l="1"/>
  <c r="Q1444" i="6"/>
  <c r="Q1445" i="6" l="1"/>
  <c r="P1446" i="6"/>
  <c r="Q1446" i="6" l="1"/>
  <c r="P1447" i="6"/>
  <c r="P1448" i="6" l="1"/>
  <c r="Q1447" i="6"/>
  <c r="P1449" i="6" l="1"/>
  <c r="Q1448" i="6"/>
  <c r="Q1449" i="6" l="1"/>
  <c r="P1450" i="6"/>
  <c r="P1451" i="6" l="1"/>
  <c r="Q1450" i="6"/>
  <c r="P1452" i="6" l="1"/>
  <c r="Q1451" i="6"/>
  <c r="Q1452" i="6" l="1"/>
  <c r="P1453" i="6"/>
  <c r="Q1453" i="6" l="1"/>
  <c r="P1454" i="6"/>
  <c r="P1455" i="6" l="1"/>
  <c r="Q1454" i="6"/>
  <c r="Q1455" i="6" l="1"/>
  <c r="P1456" i="6"/>
  <c r="P1457" i="6" l="1"/>
  <c r="Q1456" i="6"/>
  <c r="Q1457" i="6" l="1"/>
  <c r="P1458" i="6"/>
  <c r="P1459" i="6" l="1"/>
  <c r="Q1458" i="6"/>
  <c r="P1460" i="6" l="1"/>
  <c r="Q1459" i="6"/>
  <c r="P1461" i="6" l="1"/>
  <c r="Q1460" i="6"/>
  <c r="P1462" i="6" l="1"/>
  <c r="Q1461" i="6"/>
  <c r="P1463" i="6" l="1"/>
  <c r="Q1462" i="6"/>
  <c r="Q1463" i="6" l="1"/>
  <c r="P1464" i="6"/>
  <c r="P1465" i="6" l="1"/>
  <c r="Q1464" i="6"/>
  <c r="Q1465" i="6" l="1"/>
  <c r="P1466" i="6"/>
  <c r="P1467" i="6" l="1"/>
  <c r="Q1466" i="6"/>
  <c r="Q1467" i="6" l="1"/>
  <c r="P1468" i="6"/>
  <c r="P1469" i="6" l="1"/>
  <c r="Q1468" i="6"/>
  <c r="P1470" i="6" l="1"/>
  <c r="Q1469" i="6"/>
  <c r="Q1470" i="6" l="1"/>
  <c r="P1471" i="6"/>
  <c r="Q1471" i="6" l="1"/>
  <c r="P1472" i="6"/>
  <c r="P1473" i="6" l="1"/>
  <c r="Q1472" i="6"/>
  <c r="Q1473" i="6" l="1"/>
  <c r="P1474" i="6"/>
  <c r="P1475" i="6" l="1"/>
  <c r="Q1474" i="6"/>
  <c r="P1476" i="6" l="1"/>
  <c r="Q1475" i="6"/>
  <c r="P1477" i="6" l="1"/>
  <c r="Q1476" i="6"/>
  <c r="Q1477" i="6" l="1"/>
  <c r="P1478" i="6"/>
  <c r="P1479" i="6" l="1"/>
  <c r="Q1478" i="6"/>
  <c r="P1480" i="6" l="1"/>
  <c r="Q1479" i="6"/>
  <c r="P1481" i="6" l="1"/>
  <c r="Q1480" i="6"/>
  <c r="P1482" i="6" l="1"/>
  <c r="Q1481" i="6"/>
  <c r="P1483" i="6" l="1"/>
  <c r="Q1482" i="6"/>
  <c r="P1484" i="6" l="1"/>
  <c r="Q1483" i="6"/>
  <c r="Q1484" i="6" l="1"/>
  <c r="P1485" i="6"/>
  <c r="P1486" i="6" l="1"/>
  <c r="Q1485" i="6"/>
  <c r="P1487" i="6" l="1"/>
  <c r="Q1486" i="6"/>
  <c r="Q1487" i="6" l="1"/>
  <c r="P1488" i="6"/>
  <c r="Q1488" i="6" l="1"/>
  <c r="P1489" i="6"/>
  <c r="Q1489" i="6" l="1"/>
  <c r="P1490" i="6"/>
  <c r="P1491" i="6" l="1"/>
  <c r="Q1490" i="6"/>
  <c r="Q1491" i="6" l="1"/>
  <c r="P1492" i="6"/>
  <c r="P1493" i="6" l="1"/>
  <c r="Q1492" i="6"/>
  <c r="Q1493" i="6" l="1"/>
  <c r="P1494" i="6"/>
  <c r="P1495" i="6" l="1"/>
  <c r="Q1494" i="6"/>
  <c r="Q1495" i="6" l="1"/>
  <c r="P1496" i="6"/>
  <c r="P1497" i="6" l="1"/>
  <c r="Q1496" i="6"/>
  <c r="Q1497" i="6" l="1"/>
  <c r="P1498" i="6"/>
  <c r="P1499" i="6" l="1"/>
  <c r="Q1498" i="6"/>
  <c r="Q1499" i="6" l="1"/>
  <c r="P1500" i="6"/>
  <c r="P1501" i="6" l="1"/>
  <c r="Q1500" i="6"/>
  <c r="P1502" i="6" l="1"/>
  <c r="Q1501" i="6"/>
  <c r="Q1502" i="6" l="1"/>
  <c r="P1503" i="6"/>
  <c r="Q1503" i="6" l="1"/>
  <c r="P1504" i="6"/>
  <c r="P1505" i="6" l="1"/>
  <c r="Q1504" i="6"/>
  <c r="Q1505" i="6" l="1"/>
  <c r="P1506" i="6"/>
  <c r="Q1506" i="6" l="1"/>
  <c r="P1507" i="6"/>
  <c r="Q1507" i="6" l="1"/>
  <c r="P1508" i="6"/>
  <c r="Q1508" i="6" l="1"/>
  <c r="P1509" i="6"/>
  <c r="P1510" i="6" l="1"/>
  <c r="Q1509" i="6"/>
  <c r="Q1510" i="6" l="1"/>
  <c r="P1511" i="6"/>
  <c r="Q1511" i="6" l="1"/>
  <c r="P1512" i="6"/>
  <c r="Q1512" i="6" l="1"/>
  <c r="P1513" i="6"/>
  <c r="P1514" i="6" l="1"/>
  <c r="Q1513" i="6"/>
  <c r="Q1514" i="6" l="1"/>
  <c r="P1515" i="6"/>
  <c r="Q1515" i="6" l="1"/>
  <c r="P1516" i="6"/>
  <c r="Q1516" i="6" l="1"/>
  <c r="P1517" i="6"/>
  <c r="Q1517" i="6" l="1"/>
  <c r="P1518" i="6"/>
  <c r="P1519" i="6" l="1"/>
  <c r="Q1518" i="6"/>
  <c r="P1520" i="6" l="1"/>
  <c r="Q1519" i="6"/>
  <c r="Q1520" i="6" l="1"/>
  <c r="P1521" i="6"/>
  <c r="Q1521" i="6" l="1"/>
  <c r="P1522" i="6"/>
  <c r="Q1522" i="6" l="1"/>
  <c r="P1523" i="6"/>
  <c r="P1524" i="6" l="1"/>
  <c r="Q1523" i="6"/>
  <c r="P1525" i="6" l="1"/>
  <c r="Q1524" i="6"/>
  <c r="Q1525" i="6" l="1"/>
  <c r="P1526" i="6"/>
  <c r="Q1526" i="6" l="1"/>
  <c r="P1527" i="6"/>
  <c r="Q1527" i="6" l="1"/>
  <c r="P1528" i="6"/>
  <c r="Q1528" i="6" l="1"/>
  <c r="P1529" i="6"/>
  <c r="P1530" i="6" l="1"/>
  <c r="Q1529" i="6"/>
  <c r="P1531" i="6" l="1"/>
  <c r="Q1530" i="6"/>
  <c r="P1532" i="6" l="1"/>
  <c r="Q1531" i="6"/>
  <c r="P1533" i="6" l="1"/>
  <c r="Q1532" i="6"/>
  <c r="P1534" i="6" l="1"/>
  <c r="Q1533" i="6"/>
  <c r="P1535" i="6" l="1"/>
  <c r="Q1534" i="6"/>
  <c r="P1536" i="6" l="1"/>
  <c r="Q1535" i="6"/>
  <c r="P1537" i="6" l="1"/>
  <c r="Q1536" i="6"/>
  <c r="P1538" i="6" l="1"/>
  <c r="Q1537" i="6"/>
  <c r="P1539" i="6" l="1"/>
  <c r="Q1538" i="6"/>
  <c r="Q1539" i="6" l="1"/>
  <c r="P1540" i="6"/>
  <c r="P1541" i="6" l="1"/>
  <c r="Q1540" i="6"/>
  <c r="Q1541" i="6" l="1"/>
  <c r="P1542" i="6"/>
  <c r="Q1542" i="6" l="1"/>
  <c r="P1543" i="6"/>
  <c r="P1544" i="6" l="1"/>
  <c r="Q1543" i="6"/>
  <c r="P1545" i="6" l="1"/>
  <c r="Q1544" i="6"/>
  <c r="Q1545" i="6" l="1"/>
  <c r="P1546" i="6"/>
  <c r="P1547" i="6" l="1"/>
  <c r="Q1546" i="6"/>
  <c r="P1548" i="6" l="1"/>
  <c r="Q1547" i="6"/>
  <c r="Q1548" i="6" l="1"/>
  <c r="P1549" i="6"/>
  <c r="Q1549" i="6" l="1"/>
  <c r="P1550" i="6"/>
  <c r="P1551" i="6" l="1"/>
  <c r="Q1550" i="6"/>
  <c r="Q1551" i="6" l="1"/>
  <c r="P1552" i="6"/>
  <c r="P1553" i="6" l="1"/>
  <c r="Q1552" i="6"/>
  <c r="Q1553" i="6" l="1"/>
  <c r="P1554" i="6"/>
  <c r="Q1554" i="6" l="1"/>
  <c r="P1555" i="6"/>
  <c r="P1556" i="6" l="1"/>
  <c r="Q1555" i="6"/>
  <c r="Q1556" i="6" l="1"/>
  <c r="P1557" i="6"/>
  <c r="P1558" i="6" l="1"/>
  <c r="Q1557" i="6"/>
  <c r="P1559" i="6" l="1"/>
  <c r="Q1558" i="6"/>
  <c r="Q1559" i="6" l="1"/>
  <c r="P1560" i="6"/>
  <c r="Q1560" i="6" l="1"/>
  <c r="P1561" i="6"/>
  <c r="P1562" i="6" l="1"/>
  <c r="Q1561" i="6"/>
  <c r="Q1562" i="6" l="1"/>
  <c r="P1563" i="6"/>
  <c r="Q1563" i="6" l="1"/>
  <c r="P1564" i="6"/>
  <c r="P1565" i="6" l="1"/>
  <c r="Q1564" i="6"/>
  <c r="P1566" i="6" l="1"/>
  <c r="Q1565" i="6"/>
  <c r="P1567" i="6" l="1"/>
  <c r="Q1566" i="6"/>
  <c r="Q1567" i="6" l="1"/>
  <c r="P1568" i="6"/>
  <c r="P1569" i="6" l="1"/>
  <c r="Q1568" i="6"/>
  <c r="P1570" i="6" l="1"/>
  <c r="Q1569" i="6"/>
  <c r="P1571" i="6" l="1"/>
  <c r="Q1570" i="6"/>
  <c r="Q1571" i="6" l="1"/>
  <c r="P1572" i="6"/>
  <c r="P1573" i="6" l="1"/>
  <c r="Q1572" i="6"/>
  <c r="Q1573" i="6" l="1"/>
  <c r="P1574" i="6"/>
  <c r="Q1574" i="6" l="1"/>
  <c r="P1575" i="6"/>
  <c r="P1576" i="6" l="1"/>
  <c r="Q1575" i="6"/>
  <c r="P1577" i="6" l="1"/>
  <c r="Q1576" i="6"/>
  <c r="Q1577" i="6" l="1"/>
  <c r="P1578" i="6"/>
  <c r="P1579" i="6" l="1"/>
  <c r="Q1578" i="6"/>
  <c r="P1580" i="6" l="1"/>
  <c r="Q1579" i="6"/>
  <c r="Q1580" i="6" l="1"/>
  <c r="P1581" i="6"/>
  <c r="Q1581" i="6" l="1"/>
  <c r="P1582" i="6"/>
  <c r="P1583" i="6" l="1"/>
  <c r="Q1582" i="6"/>
  <c r="Q1583" i="6" l="1"/>
  <c r="P1584" i="6"/>
  <c r="P1585" i="6" l="1"/>
  <c r="Q1584" i="6"/>
  <c r="Q1585" i="6" l="1"/>
  <c r="P1586" i="6"/>
  <c r="Q1586" i="6" l="1"/>
  <c r="P1587" i="6"/>
  <c r="P1588" i="6" l="1"/>
  <c r="Q1587" i="6"/>
  <c r="P1589" i="6" l="1"/>
  <c r="Q1588" i="6"/>
  <c r="P1590" i="6" l="1"/>
  <c r="Q1589" i="6"/>
  <c r="P1591" i="6" l="1"/>
  <c r="Q1590" i="6"/>
  <c r="Q1591" i="6" l="1"/>
  <c r="P1592" i="6"/>
  <c r="P1593" i="6" l="1"/>
  <c r="Q1592" i="6"/>
  <c r="P1594" i="6" l="1"/>
  <c r="Q1593" i="6"/>
  <c r="P1595" i="6" l="1"/>
  <c r="Q1594" i="6"/>
  <c r="Q1595" i="6" l="1"/>
  <c r="P1596" i="6"/>
  <c r="P1597" i="6" l="1"/>
  <c r="Q1596" i="6"/>
  <c r="Q1597" i="6" l="1"/>
  <c r="P1598" i="6"/>
  <c r="Q1598" i="6" l="1"/>
  <c r="P1599" i="6"/>
  <c r="Q1599" i="6" l="1"/>
  <c r="P1600" i="6"/>
  <c r="P1601" i="6" l="1"/>
  <c r="Q1600" i="6"/>
  <c r="P1602" i="6" l="1"/>
  <c r="Q1601" i="6"/>
  <c r="P1603" i="6" l="1"/>
  <c r="Q1602" i="6"/>
  <c r="P1604" i="6" l="1"/>
  <c r="Q1603" i="6"/>
  <c r="Q1604" i="6" l="1"/>
  <c r="P1605" i="6"/>
  <c r="P1606" i="6" l="1"/>
  <c r="Q1605" i="6"/>
  <c r="Q1606" i="6" l="1"/>
  <c r="P1607" i="6"/>
  <c r="P1608" i="6" l="1"/>
  <c r="Q1607" i="6"/>
  <c r="P1609" i="6" l="1"/>
  <c r="Q1608" i="6"/>
  <c r="Q1609" i="6" l="1"/>
  <c r="P1610" i="6"/>
  <c r="Q1610" i="6" l="1"/>
  <c r="P1611" i="6"/>
  <c r="P1612" i="6" l="1"/>
  <c r="Q1611" i="6"/>
  <c r="Q1612" i="6" l="1"/>
  <c r="P1613" i="6"/>
  <c r="Q1613" i="6" l="1"/>
  <c r="P1614" i="6"/>
  <c r="Q1614" i="6" l="1"/>
  <c r="P1615" i="6"/>
  <c r="P1616" i="6" l="1"/>
  <c r="Q1615" i="6"/>
  <c r="Q1616" i="6" l="1"/>
  <c r="P1617" i="6"/>
  <c r="Q1617" i="6" l="1"/>
  <c r="P1618" i="6"/>
  <c r="P1619" i="6" l="1"/>
  <c r="Q1618" i="6"/>
  <c r="P1620" i="6" l="1"/>
  <c r="Q1619" i="6"/>
  <c r="Q1620" i="6" l="1"/>
  <c r="P1621" i="6"/>
  <c r="Q1621" i="6" l="1"/>
  <c r="P1622" i="6"/>
  <c r="Q1622" i="6" l="1"/>
  <c r="P1623" i="6"/>
  <c r="P1624" i="6" l="1"/>
  <c r="Q1623" i="6"/>
  <c r="P1625" i="6" l="1"/>
  <c r="Q1624" i="6"/>
  <c r="Q1625" i="6" l="1"/>
  <c r="P1626" i="6"/>
  <c r="P1627" i="6" l="1"/>
  <c r="Q1626" i="6"/>
  <c r="P1628" i="6" l="1"/>
  <c r="Q1627" i="6"/>
  <c r="Q1628" i="6" l="1"/>
  <c r="P1629" i="6"/>
  <c r="P1630" i="6" l="1"/>
  <c r="Q1629" i="6"/>
  <c r="Q1630" i="6" l="1"/>
  <c r="P1631" i="6"/>
  <c r="P1632" i="6" l="1"/>
  <c r="Q1631" i="6"/>
  <c r="Q1632" i="6" l="1"/>
  <c r="P1633" i="6"/>
  <c r="P1634" i="6" l="1"/>
  <c r="Q1633" i="6"/>
  <c r="P1635" i="6" l="1"/>
  <c r="Q1634" i="6"/>
  <c r="P1636" i="6" l="1"/>
  <c r="Q1635" i="6"/>
  <c r="Q1636" i="6" l="1"/>
  <c r="P1637" i="6"/>
  <c r="Q1637" i="6" l="1"/>
  <c r="P1638" i="6"/>
  <c r="Q1638" i="6" l="1"/>
  <c r="P1639" i="6"/>
  <c r="P1640" i="6" l="1"/>
  <c r="Q1639" i="6"/>
  <c r="P1641" i="6" l="1"/>
  <c r="Q1640" i="6"/>
  <c r="Q1641" i="6" l="1"/>
  <c r="P1642" i="6"/>
  <c r="Q1642" i="6" l="1"/>
  <c r="P1643" i="6"/>
  <c r="P1644" i="6" l="1"/>
  <c r="Q1643" i="6"/>
  <c r="P1645" i="6" l="1"/>
  <c r="Q1644" i="6"/>
  <c r="P1646" i="6" l="1"/>
  <c r="Q1645" i="6"/>
  <c r="Q1646" i="6" l="1"/>
  <c r="P1647" i="6"/>
  <c r="P1648" i="6" l="1"/>
  <c r="Q1647" i="6"/>
  <c r="P1649" i="6" l="1"/>
  <c r="Q1648" i="6"/>
  <c r="Q1649" i="6" l="1"/>
  <c r="P1650" i="6"/>
  <c r="P1651" i="6" l="1"/>
  <c r="Q1650" i="6"/>
  <c r="P1652" i="6" l="1"/>
  <c r="Q1651" i="6"/>
  <c r="Q1652" i="6" l="1"/>
  <c r="P1653" i="6"/>
  <c r="Q1653" i="6" l="1"/>
  <c r="P1654" i="6"/>
  <c r="P1655" i="6" l="1"/>
  <c r="Q1654" i="6"/>
  <c r="P1656" i="6" l="1"/>
  <c r="Q1655" i="6"/>
  <c r="P1657" i="6" l="1"/>
  <c r="Q1656" i="6"/>
  <c r="Q1657" i="6" l="1"/>
  <c r="P1658" i="6"/>
  <c r="Q1658" i="6" l="1"/>
  <c r="P1659" i="6"/>
  <c r="P1660" i="6" l="1"/>
  <c r="Q1659" i="6"/>
  <c r="Q1660" i="6" l="1"/>
  <c r="P1661" i="6"/>
  <c r="P1662" i="6" l="1"/>
  <c r="Q1661" i="6"/>
  <c r="Q1662" i="6" l="1"/>
  <c r="P1663" i="6"/>
  <c r="P1664" i="6" l="1"/>
  <c r="Q1663" i="6"/>
  <c r="Q1664" i="6" l="1"/>
  <c r="P1665" i="6"/>
  <c r="Q1665" i="6" l="1"/>
  <c r="P1666" i="6"/>
  <c r="Q1666" i="6" l="1"/>
  <c r="P1667" i="6"/>
  <c r="P1668" i="6" l="1"/>
  <c r="Q1667" i="6"/>
  <c r="Q1668" i="6" l="1"/>
  <c r="P1669" i="6"/>
  <c r="P1670" i="6" l="1"/>
  <c r="Q1669" i="6"/>
  <c r="Q1670" i="6" l="1"/>
  <c r="P1671" i="6"/>
  <c r="P1672" i="6" l="1"/>
  <c r="Q1671" i="6"/>
  <c r="P1673" i="6" l="1"/>
  <c r="Q1672" i="6"/>
  <c r="Q1673" i="6" l="1"/>
  <c r="P1674" i="6"/>
  <c r="Q1674" i="6" l="1"/>
  <c r="P1675" i="6"/>
  <c r="P1676" i="6" l="1"/>
  <c r="Q1675" i="6"/>
  <c r="Q1676" i="6" l="1"/>
  <c r="P1677" i="6"/>
  <c r="Q1677" i="6" l="1"/>
  <c r="P1678" i="6"/>
  <c r="Q1678" i="6" l="1"/>
  <c r="P1679" i="6"/>
  <c r="P1680" i="6" l="1"/>
  <c r="Q1679" i="6"/>
  <c r="Q1680" i="6" l="1"/>
  <c r="P1681" i="6"/>
  <c r="Q1681" i="6" l="1"/>
  <c r="P1682" i="6"/>
  <c r="P1683" i="6" l="1"/>
  <c r="Q1682" i="6"/>
  <c r="P1684" i="6" l="1"/>
  <c r="Q1683" i="6"/>
  <c r="Q1684" i="6" l="1"/>
  <c r="P1685" i="6"/>
  <c r="Q1685" i="6" l="1"/>
  <c r="P1686" i="6"/>
  <c r="Q1686" i="6" l="1"/>
  <c r="P1687" i="6"/>
  <c r="P1688" i="6" l="1"/>
  <c r="Q1687" i="6"/>
  <c r="P1689" i="6" l="1"/>
  <c r="Q1688" i="6"/>
  <c r="Q1689" i="6" l="1"/>
  <c r="P1690" i="6"/>
  <c r="P1691" i="6" l="1"/>
  <c r="Q1690" i="6"/>
  <c r="P1692" i="6" l="1"/>
  <c r="Q1691" i="6"/>
  <c r="Q1692" i="6" l="1"/>
  <c r="P1693" i="6"/>
  <c r="P1694" i="6" l="1"/>
  <c r="Q1693" i="6"/>
  <c r="Q1694" i="6" l="1"/>
  <c r="P1695" i="6"/>
  <c r="P1696" i="6" l="1"/>
  <c r="Q1695" i="6"/>
  <c r="Q1696" i="6" l="1"/>
  <c r="P1697" i="6"/>
  <c r="P1698" i="6" l="1"/>
  <c r="Q1697" i="6"/>
  <c r="P1699" i="6" l="1"/>
  <c r="Q1698" i="6"/>
  <c r="P1700" i="6" l="1"/>
  <c r="Q1699" i="6"/>
  <c r="Q1700" i="6" l="1"/>
  <c r="P1701" i="6"/>
  <c r="Q1701" i="6" l="1"/>
  <c r="P1702" i="6"/>
  <c r="Q1702" i="6" l="1"/>
  <c r="P1703" i="6"/>
  <c r="P1704" i="6" l="1"/>
  <c r="Q1703" i="6"/>
  <c r="P1705" i="6" l="1"/>
  <c r="Q1704" i="6"/>
  <c r="Q1705" i="6" l="1"/>
  <c r="P1706" i="6"/>
  <c r="Q1706" i="6" l="1"/>
  <c r="P1707" i="6"/>
  <c r="P1708" i="6" l="1"/>
  <c r="Q1707" i="6"/>
  <c r="P1709" i="6" l="1"/>
  <c r="Q1708" i="6"/>
  <c r="P1710" i="6" l="1"/>
  <c r="Q1709" i="6"/>
  <c r="Q1710" i="6" l="1"/>
  <c r="P1711" i="6"/>
  <c r="P1712" i="6" l="1"/>
  <c r="Q1711" i="6"/>
  <c r="P1713" i="6" l="1"/>
  <c r="Q1712" i="6"/>
  <c r="Q1713" i="6" l="1"/>
  <c r="P1714" i="6"/>
  <c r="P1715" i="6" l="1"/>
  <c r="Q1714" i="6"/>
  <c r="P1716" i="6" l="1"/>
  <c r="Q1715" i="6"/>
  <c r="Q1716" i="6" l="1"/>
  <c r="P1717" i="6"/>
  <c r="Q1717" i="6" l="1"/>
  <c r="P1718" i="6"/>
  <c r="P1719" i="6" l="1"/>
  <c r="Q1718" i="6"/>
  <c r="P1720" i="6" l="1"/>
  <c r="Q1719" i="6"/>
  <c r="P1721" i="6" l="1"/>
  <c r="Q1720" i="6"/>
  <c r="Q1721" i="6" l="1"/>
  <c r="P1722" i="6"/>
  <c r="Q1722" i="6" l="1"/>
  <c r="P1723" i="6"/>
  <c r="P1724" i="6" l="1"/>
  <c r="Q1723" i="6"/>
  <c r="Q1724" i="6" l="1"/>
  <c r="P1725" i="6"/>
  <c r="P1726" i="6" l="1"/>
  <c r="Q1725" i="6"/>
  <c r="Q1726" i="6" l="1"/>
  <c r="P1727" i="6"/>
  <c r="P1728" i="6" l="1"/>
  <c r="Q1727" i="6"/>
  <c r="Q1728" i="6" l="1"/>
  <c r="P1729" i="6"/>
  <c r="Q1729" i="6" l="1"/>
  <c r="P1730" i="6"/>
  <c r="Q1730" i="6" l="1"/>
  <c r="P1731" i="6"/>
  <c r="P1732" i="6" l="1"/>
  <c r="Q1731" i="6"/>
  <c r="Q1732" i="6" l="1"/>
  <c r="P1733" i="6"/>
  <c r="Q1733" i="6" l="1"/>
  <c r="P1734" i="6"/>
  <c r="Q1734" i="6" l="1"/>
  <c r="P1735" i="6"/>
  <c r="P1736" i="6" l="1"/>
  <c r="Q1735" i="6"/>
  <c r="P1737" i="6" l="1"/>
  <c r="Q1736" i="6"/>
  <c r="Q1737" i="6" l="1"/>
  <c r="P1738" i="6"/>
  <c r="Q1738" i="6" l="1"/>
  <c r="P1739" i="6"/>
  <c r="P1740" i="6" l="1"/>
  <c r="Q1739" i="6"/>
  <c r="Q1740" i="6" l="1"/>
  <c r="P1741" i="6"/>
  <c r="P1742" i="6" l="1"/>
  <c r="Q1741" i="6"/>
  <c r="Q1742" i="6" l="1"/>
  <c r="P1743" i="6"/>
  <c r="P1744" i="6" l="1"/>
  <c r="Q1743" i="6"/>
  <c r="Q1744" i="6" l="1"/>
  <c r="P1745" i="6"/>
  <c r="Q1745" i="6" l="1"/>
  <c r="P1746" i="6"/>
  <c r="Q1746" i="6" l="1"/>
  <c r="P1747" i="6"/>
  <c r="P1748" i="6" l="1"/>
  <c r="Q1747" i="6"/>
  <c r="Q1748" i="6" l="1"/>
  <c r="P1749" i="6"/>
  <c r="Q1749" i="6" l="1"/>
  <c r="P1750" i="6"/>
  <c r="Q1750" i="6" l="1"/>
  <c r="P1751" i="6"/>
  <c r="P1752" i="6" l="1"/>
  <c r="Q1751" i="6"/>
  <c r="P1753" i="6" l="1"/>
  <c r="Q1752" i="6"/>
  <c r="Q1753" i="6" l="1"/>
  <c r="P1754" i="6"/>
  <c r="Q1754" i="6" l="1"/>
  <c r="P1755" i="6"/>
  <c r="P1756" i="6" l="1"/>
  <c r="Q1755" i="6"/>
  <c r="Q1756" i="6" l="1"/>
  <c r="P1757" i="6"/>
  <c r="P1758" i="6" l="1"/>
  <c r="Q1757" i="6"/>
  <c r="Q1758" i="6" l="1"/>
  <c r="P1759" i="6"/>
  <c r="P1760" i="6" l="1"/>
  <c r="Q1759" i="6"/>
  <c r="Q1760" i="6" l="1"/>
  <c r="P1761" i="6"/>
  <c r="Q1761" i="6" l="1"/>
  <c r="P1762" i="6"/>
  <c r="Q1762" i="6" l="1"/>
  <c r="P1763" i="6"/>
  <c r="P1764" i="6" l="1"/>
  <c r="Q1763" i="6"/>
  <c r="Q1764" i="6" l="1"/>
  <c r="P1765" i="6"/>
  <c r="Q1765" i="6" l="1"/>
  <c r="P1766" i="6"/>
  <c r="P1767" i="6" l="1"/>
  <c r="Q1766" i="6"/>
  <c r="P1768" i="6" l="1"/>
  <c r="Q1767" i="6"/>
  <c r="P1769" i="6" l="1"/>
  <c r="Q1768" i="6"/>
  <c r="Q1769" i="6" l="1"/>
  <c r="P1770" i="6"/>
  <c r="Q1770" i="6" l="1"/>
  <c r="P1771" i="6"/>
  <c r="P1772" i="6" l="1"/>
  <c r="Q1771" i="6"/>
  <c r="Q1772" i="6" l="1"/>
  <c r="P1773" i="6"/>
  <c r="Q1773" i="6" l="1"/>
  <c r="P1774" i="6"/>
  <c r="Q1774" i="6" l="1"/>
  <c r="P1775" i="6"/>
  <c r="P1776" i="6" l="1"/>
  <c r="Q1775" i="6"/>
  <c r="Q1776" i="6" l="1"/>
  <c r="P1777" i="6"/>
  <c r="P1778" i="6" l="1"/>
  <c r="Q1777" i="6"/>
  <c r="P1779" i="6" l="1"/>
  <c r="Q1778" i="6"/>
  <c r="P1780" i="6" l="1"/>
  <c r="Q1779" i="6"/>
  <c r="P1781" i="6" l="1"/>
  <c r="Q1780" i="6"/>
  <c r="P1782" i="6" l="1"/>
  <c r="Q1781" i="6"/>
  <c r="Q1782" i="6" l="1"/>
  <c r="P1783" i="6"/>
  <c r="P1784" i="6" l="1"/>
  <c r="Q1783" i="6"/>
  <c r="P1785" i="6" l="1"/>
  <c r="Q1784" i="6"/>
  <c r="P1786" i="6" l="1"/>
  <c r="Q1785" i="6"/>
  <c r="Q1786" i="6" l="1"/>
  <c r="P1787" i="6"/>
  <c r="P1788" i="6" l="1"/>
  <c r="Q1787" i="6"/>
  <c r="P1789" i="6" l="1"/>
  <c r="Q1788" i="6"/>
  <c r="P1790" i="6" l="1"/>
  <c r="Q1789" i="6"/>
  <c r="Q1790" i="6" l="1"/>
  <c r="P1791" i="6"/>
  <c r="P1792" i="6" l="1"/>
  <c r="Q1791" i="6"/>
  <c r="P1793" i="6" l="1"/>
  <c r="Q1792" i="6"/>
  <c r="P1794" i="6" l="1"/>
  <c r="Q1793" i="6"/>
  <c r="P1795" i="6" l="1"/>
  <c r="Q1794" i="6"/>
  <c r="P1796" i="6" l="1"/>
  <c r="Q1795" i="6"/>
  <c r="P1797" i="6" l="1"/>
  <c r="Q1796" i="6"/>
  <c r="P1798" i="6" l="1"/>
  <c r="Q1797" i="6"/>
  <c r="Q1798" i="6" l="1"/>
  <c r="P1799" i="6"/>
  <c r="P1800" i="6" l="1"/>
  <c r="Q1799" i="6"/>
  <c r="P1801" i="6" l="1"/>
  <c r="Q1800" i="6"/>
  <c r="P1802" i="6" l="1"/>
  <c r="Q1801" i="6"/>
  <c r="Q1802" i="6" l="1"/>
  <c r="P1803" i="6"/>
  <c r="P1804" i="6" l="1"/>
  <c r="Q1803" i="6"/>
  <c r="P1805" i="6" l="1"/>
  <c r="Q1804" i="6"/>
  <c r="P1806" i="6" l="1"/>
  <c r="Q1805" i="6"/>
  <c r="Q1806" i="6" l="1"/>
  <c r="P1807" i="6"/>
  <c r="P1808" i="6" l="1"/>
  <c r="Q1807" i="6"/>
  <c r="P1809" i="6" l="1"/>
  <c r="Q1808" i="6"/>
  <c r="P1810" i="6" l="1"/>
  <c r="Q1809" i="6"/>
  <c r="Q1810" i="6" l="1"/>
  <c r="P1811" i="6"/>
  <c r="P1812" i="6" l="1"/>
  <c r="Q1811" i="6"/>
  <c r="P1813" i="6" l="1"/>
  <c r="Q1812" i="6"/>
  <c r="P1814" i="6" l="1"/>
  <c r="Q1813" i="6"/>
  <c r="Q1814" i="6" l="1"/>
  <c r="P1815" i="6"/>
  <c r="P1816" i="6" l="1"/>
  <c r="Q1815" i="6"/>
  <c r="P1817" i="6" l="1"/>
  <c r="Q1816" i="6"/>
  <c r="P1818" i="6" l="1"/>
  <c r="Q1817" i="6"/>
  <c r="Q1818" i="6" l="1"/>
  <c r="P1819" i="6"/>
  <c r="P1820" i="6" l="1"/>
  <c r="Q1819" i="6"/>
  <c r="P1821" i="6" l="1"/>
  <c r="Q1820" i="6"/>
  <c r="P1822" i="6" l="1"/>
  <c r="Q1821" i="6"/>
  <c r="Q1822" i="6" l="1"/>
  <c r="P1823" i="6"/>
  <c r="P1824" i="6" l="1"/>
  <c r="Q1823" i="6"/>
  <c r="P1825" i="6" l="1"/>
  <c r="Q1824" i="6"/>
  <c r="P1826" i="6" l="1"/>
  <c r="Q1825" i="6"/>
  <c r="Q1826" i="6" l="1"/>
  <c r="P1827" i="6"/>
  <c r="P1828" i="6" l="1"/>
  <c r="Q1827" i="6"/>
  <c r="P1829" i="6" l="1"/>
  <c r="Q1828" i="6"/>
  <c r="P1830" i="6" l="1"/>
  <c r="Q1829" i="6"/>
  <c r="Q1830" i="6" l="1"/>
  <c r="P1831" i="6"/>
  <c r="P1832" i="6" l="1"/>
  <c r="Q1831" i="6"/>
  <c r="P1833" i="6" l="1"/>
  <c r="Q1832" i="6"/>
  <c r="P1834" i="6" l="1"/>
  <c r="Q1833" i="6"/>
  <c r="Q1834" i="6" l="1"/>
  <c r="P1835" i="6"/>
  <c r="P1836" i="6" l="1"/>
  <c r="Q1835" i="6"/>
  <c r="P1837" i="6" l="1"/>
  <c r="Q1836" i="6"/>
  <c r="P1838" i="6" l="1"/>
  <c r="Q1837" i="6"/>
  <c r="Q1838" i="6" l="1"/>
  <c r="P1839" i="6"/>
  <c r="P1840" i="6" l="1"/>
  <c r="Q1839" i="6"/>
  <c r="P1841" i="6" l="1"/>
  <c r="Q1840" i="6"/>
  <c r="P1842" i="6" l="1"/>
  <c r="Q1841" i="6"/>
  <c r="P1843" i="6" l="1"/>
  <c r="Q1842" i="6"/>
  <c r="P1844" i="6" l="1"/>
  <c r="Q1843" i="6"/>
  <c r="P1845" i="6" l="1"/>
  <c r="Q1844" i="6"/>
  <c r="P1846" i="6" l="1"/>
  <c r="Q1845" i="6"/>
  <c r="P1847" i="6" l="1"/>
  <c r="Q1846" i="6"/>
  <c r="P1848" i="6" l="1"/>
  <c r="Q1847" i="6"/>
  <c r="P1849" i="6" l="1"/>
  <c r="Q1848" i="6"/>
  <c r="P1850" i="6" l="1"/>
  <c r="Q1849" i="6"/>
  <c r="Q1850" i="6" l="1"/>
  <c r="P1851" i="6"/>
  <c r="P1852" i="6" l="1"/>
  <c r="Q1851" i="6"/>
  <c r="P1853" i="6" l="1"/>
  <c r="Q1852" i="6"/>
  <c r="P1854" i="6" l="1"/>
  <c r="Q1853" i="6"/>
  <c r="Q1854" i="6" l="1"/>
  <c r="P1855" i="6"/>
  <c r="P1856" i="6" l="1"/>
  <c r="Q1855" i="6"/>
  <c r="P1857" i="6" l="1"/>
  <c r="Q1856" i="6"/>
  <c r="P1858" i="6" l="1"/>
  <c r="Q1857" i="6"/>
  <c r="Q1858" i="6" l="1"/>
  <c r="P1859" i="6"/>
  <c r="P1860" i="6" l="1"/>
  <c r="Q1859" i="6"/>
  <c r="P1861" i="6" l="1"/>
  <c r="Q1860" i="6"/>
  <c r="P1862" i="6" l="1"/>
  <c r="Q1861" i="6"/>
  <c r="Q1862" i="6" l="1"/>
  <c r="P1863" i="6"/>
  <c r="P1864" i="6" l="1"/>
  <c r="Q1863" i="6"/>
  <c r="P1865" i="6" l="1"/>
  <c r="Q1864" i="6"/>
  <c r="P1866" i="6" l="1"/>
  <c r="Q1865" i="6"/>
  <c r="Q1866" i="6" l="1"/>
  <c r="P1867" i="6"/>
  <c r="P1868" i="6" l="1"/>
  <c r="Q1867" i="6"/>
  <c r="P1869" i="6" l="1"/>
  <c r="Q1868" i="6"/>
  <c r="P1870" i="6" l="1"/>
  <c r="Q1869" i="6"/>
  <c r="Q1870" i="6" l="1"/>
  <c r="P1871" i="6"/>
  <c r="P1872" i="6" l="1"/>
  <c r="Q1871" i="6"/>
  <c r="P1873" i="6" l="1"/>
  <c r="Q1872" i="6"/>
  <c r="P1874" i="6" l="1"/>
  <c r="Q1873" i="6"/>
  <c r="Q1874" i="6" l="1"/>
  <c r="P1875" i="6"/>
  <c r="P1876" i="6" l="1"/>
  <c r="Q1875" i="6"/>
  <c r="P1877" i="6" l="1"/>
  <c r="Q1876" i="6"/>
  <c r="P1878" i="6" l="1"/>
  <c r="Q1877" i="6"/>
  <c r="Q1878" i="6" l="1"/>
  <c r="P1879" i="6"/>
  <c r="P1880" i="6" l="1"/>
  <c r="Q1879" i="6"/>
  <c r="P1881" i="6" l="1"/>
  <c r="Q1880" i="6"/>
  <c r="P1882" i="6" l="1"/>
  <c r="Q1881" i="6"/>
  <c r="Q1882" i="6" l="1"/>
  <c r="P1883" i="6"/>
  <c r="P1884" i="6" l="1"/>
  <c r="Q1883" i="6"/>
  <c r="P1885" i="6" l="1"/>
  <c r="Q1884" i="6"/>
  <c r="P1886" i="6" l="1"/>
  <c r="Q1885" i="6"/>
  <c r="Q1886" i="6" l="1"/>
  <c r="P1887" i="6"/>
  <c r="P1888" i="6" l="1"/>
  <c r="Q1887" i="6"/>
  <c r="P1889" i="6" l="1"/>
  <c r="Q1888" i="6"/>
  <c r="P1890" i="6" l="1"/>
  <c r="Q1889" i="6"/>
  <c r="Q1890" i="6" l="1"/>
  <c r="P1891" i="6"/>
  <c r="P1892" i="6" l="1"/>
  <c r="Q1891" i="6"/>
  <c r="P1893" i="6" l="1"/>
  <c r="Q1892" i="6"/>
  <c r="P1894" i="6" l="1"/>
  <c r="Q1893" i="6"/>
  <c r="Q1894" i="6" l="1"/>
  <c r="P1895" i="6"/>
  <c r="P1896" i="6" l="1"/>
  <c r="Q1895" i="6"/>
  <c r="P1897" i="6" l="1"/>
  <c r="Q1896" i="6"/>
  <c r="P1898" i="6" l="1"/>
  <c r="Q1897" i="6"/>
  <c r="Q1898" i="6" l="1"/>
  <c r="P1899" i="6"/>
  <c r="P1900" i="6" l="1"/>
  <c r="Q1899" i="6"/>
  <c r="P1901" i="6" l="1"/>
  <c r="Q1900" i="6"/>
  <c r="P1902" i="6" l="1"/>
  <c r="Q1901" i="6"/>
  <c r="Q1902" i="6" l="1"/>
  <c r="P1903" i="6"/>
  <c r="P1904" i="6" l="1"/>
  <c r="Q1903" i="6"/>
  <c r="P1905" i="6" l="1"/>
  <c r="Q1904" i="6"/>
  <c r="P1906" i="6" l="1"/>
  <c r="Q1905" i="6"/>
  <c r="P1907" i="6" l="1"/>
  <c r="Q1906" i="6"/>
  <c r="P1908" i="6" l="1"/>
  <c r="Q1907" i="6"/>
  <c r="P1909" i="6" l="1"/>
  <c r="Q1908" i="6"/>
  <c r="P1910" i="6" l="1"/>
  <c r="Q1909" i="6"/>
  <c r="P1911" i="6" l="1"/>
  <c r="Q1910" i="6"/>
  <c r="P1912" i="6" l="1"/>
  <c r="Q1911" i="6"/>
  <c r="P1913" i="6" l="1"/>
  <c r="Q1912" i="6"/>
  <c r="P1914" i="6" l="1"/>
  <c r="Q1913" i="6"/>
  <c r="Q1914" i="6" l="1"/>
  <c r="P1915" i="6"/>
  <c r="P1916" i="6" l="1"/>
  <c r="Q1915" i="6"/>
  <c r="P1917" i="6" l="1"/>
  <c r="Q1916" i="6"/>
  <c r="P1918" i="6" l="1"/>
  <c r="Q1917" i="6"/>
  <c r="Q1918" i="6" l="1"/>
  <c r="P1919" i="6"/>
  <c r="P1920" i="6" l="1"/>
  <c r="Q1919" i="6"/>
  <c r="P1921" i="6" l="1"/>
  <c r="Q1920" i="6"/>
  <c r="P1922" i="6" l="1"/>
  <c r="Q1921" i="6"/>
  <c r="P1923" i="6" l="1"/>
  <c r="Q1922" i="6"/>
  <c r="P1924" i="6" l="1"/>
  <c r="Q1923" i="6"/>
  <c r="P1925" i="6" l="1"/>
  <c r="Q1924" i="6"/>
  <c r="P1926" i="6" l="1"/>
  <c r="Q1925" i="6"/>
  <c r="P1927" i="6" l="1"/>
  <c r="Q1926" i="6"/>
  <c r="P1928" i="6" l="1"/>
  <c r="Q1927" i="6"/>
  <c r="P1929" i="6" l="1"/>
  <c r="Q1928" i="6"/>
  <c r="P1930" i="6" l="1"/>
  <c r="Q1929" i="6"/>
  <c r="Q1930" i="6" l="1"/>
  <c r="P1931" i="6"/>
  <c r="P1932" i="6" l="1"/>
  <c r="Q1931" i="6"/>
  <c r="P1933" i="6" l="1"/>
  <c r="Q1932" i="6"/>
  <c r="P1934" i="6" l="1"/>
  <c r="Q1933" i="6"/>
  <c r="Q1934" i="6" l="1"/>
  <c r="P1935" i="6"/>
  <c r="P1936" i="6" l="1"/>
  <c r="Q1935" i="6"/>
  <c r="P1937" i="6" l="1"/>
  <c r="Q1936" i="6"/>
  <c r="P1938" i="6" l="1"/>
  <c r="Q1937" i="6"/>
  <c r="Q1938" i="6" l="1"/>
  <c r="P1939" i="6"/>
  <c r="P1940" i="6" l="1"/>
  <c r="Q1939" i="6"/>
  <c r="P1941" i="6" l="1"/>
  <c r="Q1940" i="6"/>
  <c r="Q1941" i="6" l="1"/>
  <c r="P1942" i="6"/>
  <c r="P1943" i="6" l="1"/>
  <c r="Q1942" i="6"/>
  <c r="P1944" i="6" l="1"/>
  <c r="Q1943" i="6"/>
  <c r="P1945" i="6" l="1"/>
  <c r="Q1944" i="6"/>
  <c r="P1946" i="6" l="1"/>
  <c r="Q1945" i="6"/>
  <c r="P1947" i="6" l="1"/>
  <c r="Q1946" i="6"/>
  <c r="P1948" i="6" l="1"/>
  <c r="Q1947" i="6"/>
  <c r="P1949" i="6" l="1"/>
  <c r="Q1948" i="6"/>
  <c r="P1950" i="6" l="1"/>
  <c r="Q1949" i="6"/>
  <c r="P1951" i="6" l="1"/>
  <c r="Q1950" i="6"/>
  <c r="P1952" i="6" l="1"/>
  <c r="Q1951" i="6"/>
  <c r="Q1952" i="6" l="1"/>
  <c r="P1953" i="6"/>
  <c r="P1954" i="6" l="1"/>
  <c r="Q1953" i="6"/>
  <c r="P1955" i="6" l="1"/>
  <c r="Q1954" i="6"/>
  <c r="P1956" i="6" l="1"/>
  <c r="Q1955" i="6"/>
  <c r="Q1956" i="6" l="1"/>
  <c r="P1957" i="6"/>
  <c r="P1958" i="6" l="1"/>
  <c r="Q1957" i="6"/>
  <c r="P1959" i="6" l="1"/>
  <c r="Q1958" i="6"/>
  <c r="P1960" i="6" l="1"/>
  <c r="Q1959" i="6"/>
  <c r="P1961" i="6" l="1"/>
  <c r="Q1960" i="6"/>
  <c r="P1962" i="6" l="1"/>
  <c r="Q1961" i="6"/>
  <c r="P1963" i="6" l="1"/>
  <c r="Q1962" i="6"/>
  <c r="P1964" i="6" l="1"/>
  <c r="Q1963" i="6"/>
  <c r="Q1964" i="6" l="1"/>
  <c r="P1965" i="6"/>
  <c r="P1966" i="6" l="1"/>
  <c r="Q1965" i="6"/>
  <c r="P1967" i="6" l="1"/>
  <c r="Q1966" i="6"/>
  <c r="P1968" i="6" l="1"/>
  <c r="Q1967" i="6"/>
  <c r="Q1968" i="6" l="1"/>
  <c r="P1969" i="6"/>
  <c r="P1970" i="6" l="1"/>
  <c r="Q1969" i="6"/>
  <c r="P1971" i="6" l="1"/>
  <c r="Q1970" i="6"/>
  <c r="P1972" i="6" l="1"/>
  <c r="Q1971" i="6"/>
  <c r="Q1972" i="6" l="1"/>
  <c r="P1973" i="6"/>
  <c r="P1974" i="6" l="1"/>
  <c r="Q1973" i="6"/>
  <c r="P1975" i="6" l="1"/>
  <c r="Q1974" i="6"/>
  <c r="P1976" i="6" l="1"/>
  <c r="Q1975" i="6"/>
  <c r="Q1976" i="6" l="1"/>
  <c r="P1977" i="6"/>
  <c r="P1978" i="6" l="1"/>
  <c r="Q1977" i="6"/>
  <c r="P1979" i="6" l="1"/>
  <c r="Q1978" i="6"/>
  <c r="P1980" i="6" l="1"/>
  <c r="Q1979" i="6"/>
  <c r="Q1980" i="6" l="1"/>
  <c r="P1981" i="6"/>
  <c r="P1982" i="6" l="1"/>
  <c r="Q1981" i="6"/>
  <c r="P1983" i="6" l="1"/>
  <c r="Q1982" i="6"/>
  <c r="P1984" i="6" l="1"/>
  <c r="Q1983" i="6"/>
  <c r="Q1984" i="6" l="1"/>
  <c r="P1985" i="6"/>
  <c r="P1986" i="6" l="1"/>
  <c r="Q1985" i="6"/>
  <c r="P1987" i="6" l="1"/>
  <c r="Q1986" i="6"/>
  <c r="P1988" i="6" l="1"/>
  <c r="Q1987" i="6"/>
  <c r="Q1988" i="6" l="1"/>
  <c r="P1989" i="6"/>
  <c r="P1990" i="6" l="1"/>
  <c r="Q1989" i="6"/>
  <c r="P1991" i="6" l="1"/>
  <c r="Q1990" i="6"/>
  <c r="P1992" i="6" l="1"/>
  <c r="Q1991" i="6"/>
  <c r="Q1992" i="6" l="1"/>
  <c r="P1993" i="6"/>
  <c r="P1994" i="6" l="1"/>
  <c r="Q1993" i="6"/>
  <c r="P1995" i="6" l="1"/>
  <c r="Q1994" i="6"/>
  <c r="P1996" i="6" l="1"/>
  <c r="Q1995" i="6"/>
  <c r="P1997" i="6" l="1"/>
  <c r="Q1996" i="6"/>
  <c r="P1998" i="6" l="1"/>
  <c r="Q1997" i="6"/>
  <c r="P1999" i="6" l="1"/>
  <c r="Q1998" i="6"/>
  <c r="P2000" i="6" l="1"/>
  <c r="Q1999" i="6"/>
  <c r="Q2000" i="6" l="1"/>
  <c r="P2001" i="6"/>
  <c r="P2002" i="6" l="1"/>
  <c r="Q2001" i="6"/>
  <c r="P2003" i="6" l="1"/>
  <c r="Q2002" i="6"/>
  <c r="P2004" i="6" l="1"/>
  <c r="Q2003" i="6"/>
  <c r="Q2004" i="6" l="1"/>
  <c r="P2005" i="6"/>
  <c r="P2006" i="6" l="1"/>
  <c r="Q2005" i="6"/>
  <c r="P2007" i="6" l="1"/>
  <c r="Q2006" i="6"/>
  <c r="P2008" i="6" l="1"/>
  <c r="Q2007" i="6"/>
  <c r="Q2008" i="6" l="1"/>
  <c r="P2009" i="6"/>
  <c r="P2010" i="6" l="1"/>
  <c r="Q2009" i="6"/>
  <c r="P2011" i="6" l="1"/>
  <c r="Q2010" i="6"/>
  <c r="P2012" i="6" l="1"/>
  <c r="Q2011" i="6"/>
  <c r="Q2012" i="6" l="1"/>
  <c r="P2013" i="6"/>
  <c r="P2014" i="6" l="1"/>
  <c r="Q2013" i="6"/>
  <c r="P2015" i="6" l="1"/>
  <c r="Q2014" i="6"/>
  <c r="P2016" i="6" l="1"/>
  <c r="Q2015" i="6"/>
  <c r="Q2016" i="6" l="1"/>
  <c r="P2017" i="6"/>
  <c r="P2018" i="6" l="1"/>
  <c r="Q2017" i="6"/>
  <c r="P2019" i="6" l="1"/>
  <c r="Q2018" i="6"/>
  <c r="P2020" i="6" l="1"/>
  <c r="Q2019" i="6"/>
  <c r="Q2020" i="6" l="1"/>
  <c r="P2021" i="6"/>
  <c r="P2022" i="6" l="1"/>
  <c r="Q2021" i="6"/>
  <c r="P2023" i="6" l="1"/>
  <c r="Q2022" i="6"/>
  <c r="P2024" i="6" l="1"/>
  <c r="Q2023" i="6"/>
  <c r="P2025" i="6" l="1"/>
  <c r="Q2024" i="6"/>
  <c r="P2026" i="6" l="1"/>
  <c r="Q2025" i="6"/>
  <c r="P2027" i="6" l="1"/>
  <c r="Q2026" i="6"/>
  <c r="P2028" i="6" l="1"/>
  <c r="Q2027" i="6"/>
  <c r="Q2028" i="6" l="1"/>
  <c r="P2029" i="6"/>
  <c r="P2030" i="6" l="1"/>
  <c r="Q2029" i="6"/>
  <c r="P2031" i="6" l="1"/>
  <c r="Q2030" i="6"/>
  <c r="P2032" i="6" l="1"/>
  <c r="Q2031" i="6"/>
  <c r="Q2032" i="6" l="1"/>
  <c r="P2033" i="6"/>
  <c r="P2034" i="6" l="1"/>
  <c r="Q2033" i="6"/>
  <c r="P2035" i="6" l="1"/>
  <c r="Q2034" i="6"/>
  <c r="P2036" i="6" l="1"/>
  <c r="Q2035" i="6"/>
  <c r="Q2036" i="6" l="1"/>
  <c r="P2037" i="6"/>
  <c r="P2038" i="6" l="1"/>
  <c r="Q2037" i="6"/>
  <c r="P2039" i="6" l="1"/>
  <c r="Q2038" i="6"/>
  <c r="P2040" i="6" l="1"/>
  <c r="Q2039" i="6"/>
  <c r="Q2040" i="6" l="1"/>
  <c r="P2041" i="6"/>
  <c r="P2042" i="6" l="1"/>
  <c r="Q2041" i="6"/>
  <c r="P2043" i="6" l="1"/>
  <c r="Q2042" i="6"/>
  <c r="P2044" i="6" l="1"/>
  <c r="Q2043" i="6"/>
  <c r="Q2044" i="6" l="1"/>
  <c r="P2045" i="6"/>
  <c r="P2046" i="6" l="1"/>
  <c r="Q2045" i="6"/>
  <c r="P2047" i="6" l="1"/>
  <c r="Q2046" i="6"/>
  <c r="P2048" i="6" l="1"/>
  <c r="Q2047" i="6"/>
  <c r="Q2048" i="6" l="1"/>
  <c r="P2049" i="6"/>
  <c r="Q2049" i="6" l="1"/>
  <c r="P2050" i="6"/>
  <c r="P2051" i="6" l="1"/>
  <c r="Q2050" i="6"/>
  <c r="P2052" i="6" l="1"/>
  <c r="Q2051" i="6"/>
  <c r="Q2052" i="6" l="1"/>
  <c r="P2053" i="6"/>
  <c r="P2054" i="6" l="1"/>
  <c r="Q2053" i="6"/>
  <c r="P2055" i="6" l="1"/>
  <c r="Q2054" i="6"/>
  <c r="P2056" i="6" l="1"/>
  <c r="Q2055" i="6"/>
  <c r="Q2056" i="6" l="1"/>
  <c r="P2057" i="6"/>
  <c r="P2058" i="6" l="1"/>
  <c r="Q2057" i="6"/>
  <c r="P2059" i="6" l="1"/>
  <c r="Q2058" i="6"/>
  <c r="P2060" i="6" l="1"/>
  <c r="Q2059" i="6"/>
  <c r="P2061" i="6" l="1"/>
  <c r="Q2060" i="6"/>
  <c r="P2062" i="6" l="1"/>
  <c r="Q2061" i="6"/>
  <c r="P2063" i="6" l="1"/>
  <c r="Q2062" i="6"/>
  <c r="P2064" i="6" l="1"/>
  <c r="Q2063" i="6"/>
  <c r="Q2064" i="6" l="1"/>
  <c r="P2065" i="6"/>
  <c r="P2066" i="6" l="1"/>
  <c r="Q2065" i="6"/>
  <c r="P2067" i="6" l="1"/>
  <c r="Q2066" i="6"/>
  <c r="P2068" i="6" l="1"/>
  <c r="Q2067" i="6"/>
  <c r="Q2068" i="6" l="1"/>
  <c r="P2069" i="6"/>
  <c r="P2070" i="6" l="1"/>
  <c r="Q2069" i="6"/>
  <c r="P2071" i="6" l="1"/>
  <c r="Q2070" i="6"/>
  <c r="P2072" i="6" l="1"/>
  <c r="Q2071" i="6"/>
  <c r="Q2072" i="6" l="1"/>
  <c r="P2073" i="6"/>
  <c r="P2074" i="6" l="1"/>
  <c r="Q2073" i="6"/>
  <c r="P2075" i="6" l="1"/>
  <c r="Q2074" i="6"/>
  <c r="P2076" i="6" l="1"/>
  <c r="Q2075" i="6"/>
  <c r="Q2076" i="6" l="1"/>
  <c r="P2077" i="6"/>
  <c r="P2078" i="6" l="1"/>
  <c r="Q2077" i="6"/>
  <c r="P2079" i="6" l="1"/>
  <c r="Q2078" i="6"/>
  <c r="P2080" i="6" l="1"/>
  <c r="Q2079" i="6"/>
  <c r="Q2080" i="6" l="1"/>
  <c r="P2081" i="6"/>
  <c r="P2082" i="6" l="1"/>
  <c r="Q2081" i="6"/>
  <c r="P2083" i="6" l="1"/>
  <c r="Q2082" i="6"/>
  <c r="P2084" i="6" l="1"/>
  <c r="Q2083" i="6"/>
  <c r="Q2084" i="6" l="1"/>
  <c r="P2085" i="6"/>
  <c r="P2086" i="6" l="1"/>
  <c r="Q2085" i="6"/>
  <c r="P2087" i="6" l="1"/>
  <c r="Q2086" i="6"/>
  <c r="P2088" i="6" l="1"/>
  <c r="Q2087" i="6"/>
  <c r="P2089" i="6" l="1"/>
  <c r="Q2088" i="6"/>
  <c r="P2090" i="6" l="1"/>
  <c r="Q2089" i="6"/>
  <c r="P2091" i="6" l="1"/>
  <c r="Q2090" i="6"/>
  <c r="P2092" i="6" l="1"/>
  <c r="Q2091" i="6"/>
  <c r="Q2092" i="6" l="1"/>
  <c r="P2093" i="6"/>
  <c r="P2094" i="6" l="1"/>
  <c r="Q2093" i="6"/>
  <c r="P2095" i="6" l="1"/>
  <c r="Q2094" i="6"/>
  <c r="P2096" i="6" l="1"/>
  <c r="Q2095" i="6"/>
  <c r="Q2096" i="6" l="1"/>
  <c r="P2097" i="6"/>
  <c r="P2098" i="6" l="1"/>
  <c r="Q2097" i="6"/>
  <c r="P2099" i="6" l="1"/>
  <c r="Q2098" i="6"/>
  <c r="P2100" i="6" l="1"/>
  <c r="Q2099" i="6"/>
  <c r="Q2100" i="6" l="1"/>
  <c r="P2101" i="6"/>
  <c r="P2102" i="6" l="1"/>
  <c r="Q2101" i="6"/>
  <c r="P2103" i="6" l="1"/>
  <c r="Q2102" i="6"/>
  <c r="P2104" i="6" l="1"/>
  <c r="Q2103" i="6"/>
  <c r="Q2104" i="6" l="1"/>
  <c r="P2105" i="6"/>
  <c r="P2106" i="6" l="1"/>
  <c r="Q2105" i="6"/>
  <c r="P2107" i="6" l="1"/>
  <c r="Q2106" i="6"/>
  <c r="P2108" i="6" l="1"/>
  <c r="Q2107" i="6"/>
  <c r="Q2108" i="6" l="1"/>
  <c r="P2109" i="6"/>
  <c r="P2110" i="6" l="1"/>
  <c r="Q2109" i="6"/>
  <c r="P2111" i="6" l="1"/>
  <c r="Q2110" i="6"/>
  <c r="P2112" i="6" l="1"/>
  <c r="Q2111" i="6"/>
  <c r="Q2112" i="6" l="1"/>
  <c r="P2113" i="6"/>
  <c r="P2114" i="6" l="1"/>
  <c r="Q2113" i="6"/>
  <c r="P2115" i="6" l="1"/>
  <c r="Q2114" i="6"/>
  <c r="P2116" i="6" l="1"/>
  <c r="Q2115" i="6"/>
  <c r="Q2116" i="6" l="1"/>
  <c r="P2117" i="6"/>
  <c r="P2118" i="6" l="1"/>
  <c r="Q2117" i="6"/>
  <c r="Q2118" i="6" l="1"/>
  <c r="P2119" i="6"/>
  <c r="Q2119" i="6" l="1"/>
  <c r="P2120" i="6"/>
  <c r="Q2120" i="6" l="1"/>
  <c r="P2121" i="6"/>
  <c r="Q2121" i="6" l="1"/>
  <c r="P2122" i="6"/>
  <c r="P2123" i="6" l="1"/>
  <c r="Q2122" i="6"/>
  <c r="Q2123" i="6" l="1"/>
  <c r="P2124" i="6"/>
  <c r="Q2124" i="6" l="1"/>
  <c r="P2125" i="6"/>
  <c r="P2126" i="6" l="1"/>
  <c r="Q2125" i="6"/>
  <c r="Q2126" i="6" l="1"/>
  <c r="P2127" i="6"/>
  <c r="Q2127" i="6" l="1"/>
  <c r="P2128" i="6"/>
  <c r="Q2128" i="6" l="1"/>
  <c r="P2129" i="6"/>
  <c r="P2130" i="6" l="1"/>
  <c r="Q2129" i="6"/>
  <c r="Q2130" i="6" l="1"/>
  <c r="P2131" i="6"/>
  <c r="Q2131" i="6" l="1"/>
  <c r="P2132" i="6"/>
  <c r="Q2132" i="6" l="1"/>
  <c r="P2133" i="6"/>
  <c r="P2134" i="6" l="1"/>
  <c r="Q2133" i="6"/>
  <c r="Q2134" i="6" l="1"/>
  <c r="P2135" i="6"/>
  <c r="Q2135" i="6" l="1"/>
  <c r="P2136" i="6"/>
  <c r="Q2136" i="6" l="1"/>
  <c r="P2137" i="6"/>
  <c r="P2138" i="6" l="1"/>
  <c r="Q2137" i="6"/>
  <c r="Q2138" i="6" l="1"/>
  <c r="P2139" i="6"/>
  <c r="Q2139" i="6" l="1"/>
  <c r="P2140" i="6"/>
  <c r="Q2140" i="6" l="1"/>
  <c r="P2141" i="6"/>
  <c r="P2142" i="6" l="1"/>
  <c r="Q2141" i="6"/>
  <c r="Q2142" i="6" l="1"/>
  <c r="P2143" i="6"/>
  <c r="Q2143" i="6" l="1"/>
  <c r="P2144" i="6"/>
  <c r="Q2144" i="6" l="1"/>
  <c r="P2145" i="6"/>
  <c r="P2146" i="6" l="1"/>
  <c r="Q2145" i="6"/>
  <c r="Q2146" i="6" l="1"/>
  <c r="P2147" i="6"/>
  <c r="Q2147" i="6" l="1"/>
  <c r="P2148" i="6"/>
  <c r="Q2148" i="6" l="1"/>
  <c r="P2149" i="6"/>
  <c r="P2150" i="6" l="1"/>
  <c r="Q2149" i="6"/>
  <c r="Q2150" i="6" l="1"/>
  <c r="P2151" i="6"/>
  <c r="Q2151" i="6" l="1"/>
  <c r="P2152" i="6"/>
  <c r="Q2152" i="6" l="1"/>
  <c r="P2153" i="6"/>
  <c r="P2154" i="6" l="1"/>
  <c r="Q2153" i="6"/>
  <c r="Q2154" i="6" l="1"/>
  <c r="P2155" i="6"/>
  <c r="Q2155" i="6" l="1"/>
  <c r="P2156" i="6"/>
  <c r="Q2156" i="6" l="1"/>
  <c r="P2157" i="6"/>
  <c r="P2158" i="6" l="1"/>
  <c r="Q2157" i="6"/>
  <c r="Q2158" i="6" l="1"/>
  <c r="P2159" i="6"/>
  <c r="Q2159" i="6" l="1"/>
  <c r="P2160" i="6"/>
  <c r="Q2160" i="6" l="1"/>
  <c r="P2161" i="6"/>
  <c r="P2162" i="6" l="1"/>
  <c r="Q2161" i="6"/>
  <c r="Q2162" i="6" l="1"/>
  <c r="P2163" i="6"/>
  <c r="Q2163" i="6" l="1"/>
  <c r="P2164" i="6"/>
  <c r="Q2164" i="6" l="1"/>
  <c r="P2165" i="6"/>
  <c r="P2166" i="6" l="1"/>
  <c r="Q2165" i="6"/>
  <c r="Q2166" i="6" l="1"/>
  <c r="P2167" i="6"/>
  <c r="Q2167" i="6" l="1"/>
  <c r="P2168" i="6"/>
  <c r="Q2168" i="6" l="1"/>
  <c r="P2169" i="6"/>
  <c r="P2170" i="6" l="1"/>
  <c r="Q2169" i="6"/>
  <c r="Q2170" i="6" l="1"/>
  <c r="P2171" i="6"/>
  <c r="Q2171" i="6" l="1"/>
  <c r="P2172" i="6"/>
  <c r="Q2172" i="6" l="1"/>
  <c r="P2173" i="6"/>
  <c r="P2174" i="6" l="1"/>
  <c r="Q2173" i="6"/>
  <c r="Q2174" i="6" l="1"/>
  <c r="P2175" i="6"/>
  <c r="Q2175" i="6" l="1"/>
  <c r="P2176" i="6"/>
  <c r="Q2176" i="6" l="1"/>
  <c r="P2177" i="6"/>
  <c r="P2178" i="6" l="1"/>
  <c r="Q2177" i="6"/>
  <c r="Q2178" i="6" l="1"/>
  <c r="P2179" i="6"/>
  <c r="Q2179" i="6" l="1"/>
  <c r="P2180" i="6"/>
  <c r="Q2180" i="6" l="1"/>
  <c r="P2181" i="6"/>
  <c r="P2182" i="6" l="1"/>
  <c r="Q2181" i="6"/>
  <c r="Q2182" i="6" l="1"/>
  <c r="P2183" i="6"/>
  <c r="Q2183" i="6" l="1"/>
  <c r="P2184" i="6"/>
  <c r="Q2184" i="6" l="1"/>
  <c r="P2185" i="6"/>
  <c r="P2186" i="6" l="1"/>
  <c r="Q2185" i="6"/>
  <c r="Q2186" i="6" l="1"/>
  <c r="P2187" i="6"/>
  <c r="Q2187" i="6" l="1"/>
  <c r="P2188" i="6"/>
  <c r="Q2188" i="6" l="1"/>
  <c r="P2189" i="6"/>
  <c r="P2190" i="6" l="1"/>
  <c r="Q2189" i="6"/>
  <c r="Q2190" i="6" l="1"/>
  <c r="P2191" i="6"/>
  <c r="Q2191" i="6" l="1"/>
  <c r="P2192" i="6"/>
  <c r="Q2192" i="6" l="1"/>
  <c r="P2193" i="6"/>
  <c r="P2194" i="6" l="1"/>
  <c r="Q2193" i="6"/>
  <c r="Q2194" i="6" l="1"/>
  <c r="P2195" i="6"/>
  <c r="Q2195" i="6" l="1"/>
  <c r="P2196" i="6"/>
  <c r="Q2196" i="6" l="1"/>
  <c r="P2197" i="6"/>
  <c r="P2198" i="6" l="1"/>
  <c r="Q2197" i="6"/>
  <c r="Q2198" i="6" l="1"/>
  <c r="P2199" i="6"/>
  <c r="Q2199" i="6" l="1"/>
  <c r="P2200" i="6"/>
  <c r="Q2200" i="6" l="1"/>
  <c r="P2201" i="6"/>
  <c r="P2202" i="6" l="1"/>
  <c r="Q2201" i="6"/>
  <c r="Q2202" i="6" l="1"/>
  <c r="P2203" i="6"/>
  <c r="Q2203" i="6" l="1"/>
  <c r="P2204" i="6"/>
  <c r="Q2204" i="6" l="1"/>
  <c r="P2205" i="6"/>
  <c r="P2206" i="6" l="1"/>
  <c r="Q2205" i="6"/>
  <c r="Q2206" i="6" l="1"/>
  <c r="P2207" i="6"/>
  <c r="Q2207" i="6" l="1"/>
  <c r="P2208" i="6"/>
  <c r="Q2208" i="6" l="1"/>
  <c r="P2209" i="6"/>
  <c r="P2210" i="6" l="1"/>
  <c r="Q2209" i="6"/>
  <c r="Q2210" i="6" l="1"/>
  <c r="P2211" i="6"/>
  <c r="Q2211" i="6" l="1"/>
  <c r="P2212" i="6"/>
  <c r="Q2212" i="6" l="1"/>
  <c r="P2213" i="6"/>
  <c r="P2214" i="6" l="1"/>
  <c r="Q2213" i="6"/>
  <c r="Q2214" i="6" l="1"/>
  <c r="P2215" i="6"/>
  <c r="Q2215" i="6" l="1"/>
  <c r="P2216" i="6"/>
  <c r="Q2216" i="6" l="1"/>
  <c r="P2217" i="6"/>
  <c r="P2218" i="6" l="1"/>
  <c r="Q2217" i="6"/>
  <c r="Q2218" i="6" l="1"/>
  <c r="P2219" i="6"/>
  <c r="Q2219" i="6" l="1"/>
  <c r="P2220" i="6"/>
  <c r="Q2220" i="6" l="1"/>
  <c r="P2221" i="6"/>
  <c r="P2222" i="6" l="1"/>
  <c r="Q2221" i="6"/>
  <c r="Q2222" i="6" l="1"/>
  <c r="P2223" i="6"/>
  <c r="Q2223" i="6" l="1"/>
  <c r="P2224" i="6"/>
  <c r="Q2224" i="6" l="1"/>
  <c r="P2225" i="6"/>
  <c r="P2226" i="6" l="1"/>
  <c r="Q2225" i="6"/>
  <c r="Q2226" i="6" l="1"/>
  <c r="P2227" i="6"/>
  <c r="Q2227" i="6" l="1"/>
  <c r="P2228" i="6"/>
  <c r="Q2228" i="6" l="1"/>
  <c r="P2229" i="6"/>
  <c r="P2230" i="6" l="1"/>
  <c r="Q2229" i="6"/>
  <c r="Q2230" i="6" l="1"/>
  <c r="P2231" i="6"/>
  <c r="Q2231" i="6" l="1"/>
  <c r="P2232" i="6"/>
  <c r="Q2232" i="6" l="1"/>
  <c r="P2233" i="6"/>
  <c r="P2234" i="6" l="1"/>
  <c r="Q2233" i="6"/>
  <c r="Q2234" i="6" l="1"/>
  <c r="P2235" i="6"/>
  <c r="Q2235" i="6" l="1"/>
  <c r="P2236" i="6"/>
  <c r="Q2236" i="6" l="1"/>
  <c r="P2237" i="6"/>
  <c r="P2238" i="6" l="1"/>
  <c r="Q2237" i="6"/>
  <c r="Q2238" i="6" l="1"/>
  <c r="P2239" i="6"/>
  <c r="Q2239" i="6" l="1"/>
  <c r="P2240" i="6"/>
  <c r="Q2240" i="6" l="1"/>
  <c r="P2241" i="6"/>
  <c r="P2242" i="6" l="1"/>
  <c r="Q2241" i="6"/>
  <c r="Q2242" i="6" l="1"/>
  <c r="P2243" i="6"/>
  <c r="Q2243" i="6" l="1"/>
  <c r="P2244" i="6"/>
  <c r="Q2244" i="6" l="1"/>
  <c r="P2245" i="6"/>
  <c r="P2246" i="6" l="1"/>
  <c r="Q2245" i="6"/>
  <c r="Q2246" i="6" l="1"/>
  <c r="P2247" i="6"/>
  <c r="Q2247" i="6" l="1"/>
  <c r="P2248" i="6"/>
  <c r="Q2248" i="6" l="1"/>
  <c r="P2249" i="6"/>
  <c r="P2250" i="6" l="1"/>
  <c r="Q2249" i="6"/>
  <c r="Q2250" i="6" l="1"/>
  <c r="P2251" i="6"/>
  <c r="Q2251" i="6" l="1"/>
  <c r="P2252" i="6"/>
  <c r="Q2252" i="6" l="1"/>
  <c r="P2253" i="6"/>
  <c r="P2254" i="6" l="1"/>
  <c r="Q2253" i="6"/>
  <c r="Q2254" i="6" l="1"/>
  <c r="P2255" i="6"/>
  <c r="Q2255" i="6" l="1"/>
  <c r="P2256" i="6"/>
  <c r="Q2256" i="6" l="1"/>
  <c r="P2257" i="6"/>
  <c r="P2258" i="6" l="1"/>
  <c r="Q2257" i="6"/>
  <c r="Q2258" i="6" l="1"/>
  <c r="P2259" i="6"/>
  <c r="Q2259" i="6" l="1"/>
  <c r="P2260" i="6"/>
  <c r="Q2260" i="6" l="1"/>
  <c r="P2261" i="6"/>
  <c r="P2262" i="6" l="1"/>
  <c r="Q2261" i="6"/>
  <c r="Q2262" i="6" l="1"/>
  <c r="P2263" i="6"/>
  <c r="Q2263" i="6" l="1"/>
  <c r="P2264" i="6"/>
  <c r="Q2264" i="6" l="1"/>
  <c r="P2265" i="6"/>
  <c r="P2266" i="6" l="1"/>
  <c r="Q2265" i="6"/>
  <c r="Q2266" i="6" l="1"/>
  <c r="P2267" i="6"/>
  <c r="Q2267" i="6" l="1"/>
  <c r="P2268" i="6"/>
  <c r="Q2268" i="6" l="1"/>
  <c r="P2269" i="6"/>
  <c r="P2270" i="6" l="1"/>
  <c r="Q2269" i="6"/>
  <c r="Q2270" i="6" l="1"/>
  <c r="P2271" i="6"/>
  <c r="Q2271" i="6" l="1"/>
  <c r="P2272" i="6"/>
  <c r="Q2272" i="6" l="1"/>
  <c r="P2273" i="6"/>
  <c r="P2274" i="6" l="1"/>
  <c r="Q2273" i="6"/>
  <c r="Q2274" i="6" l="1"/>
  <c r="P2275" i="6"/>
  <c r="Q2275" i="6" l="1"/>
  <c r="P2276" i="6"/>
  <c r="Q2276" i="6" l="1"/>
  <c r="P2277" i="6"/>
  <c r="P2278" i="6" l="1"/>
  <c r="Q2277" i="6"/>
  <c r="Q2278" i="6" l="1"/>
  <c r="P2279" i="6"/>
  <c r="Q2279" i="6" l="1"/>
  <c r="P2280" i="6"/>
  <c r="Q2280" i="6" l="1"/>
  <c r="P2281" i="6"/>
  <c r="P2282" i="6" l="1"/>
  <c r="Q2281" i="6"/>
  <c r="Q2282" i="6" l="1"/>
  <c r="P2283" i="6"/>
  <c r="Q2283" i="6" l="1"/>
  <c r="P2284" i="6"/>
  <c r="Q2284" i="6" l="1"/>
  <c r="P2285" i="6"/>
  <c r="P2286" i="6" l="1"/>
  <c r="Q2285" i="6"/>
  <c r="Q2286" i="6" l="1"/>
  <c r="P2287" i="6"/>
  <c r="Q2287" i="6" l="1"/>
  <c r="P2288" i="6"/>
  <c r="Q2288" i="6" l="1"/>
  <c r="P2289" i="6"/>
  <c r="P2290" i="6" l="1"/>
  <c r="Q2289" i="6"/>
  <c r="Q2290" i="6" l="1"/>
  <c r="P2291" i="6"/>
  <c r="Q2291" i="6" l="1"/>
  <c r="P2292" i="6"/>
  <c r="Q2292" i="6" l="1"/>
  <c r="P2293" i="6"/>
  <c r="P2294" i="6" l="1"/>
  <c r="Q2293" i="6"/>
  <c r="Q2294" i="6" l="1"/>
  <c r="P2295" i="6"/>
  <c r="Q2295" i="6" l="1"/>
  <c r="P2296" i="6"/>
  <c r="Q2296" i="6" l="1"/>
  <c r="P2297" i="6"/>
  <c r="P2298" i="6" l="1"/>
  <c r="Q2297" i="6"/>
  <c r="Q2298" i="6" l="1"/>
  <c r="P2299" i="6"/>
  <c r="Q2299" i="6" l="1"/>
  <c r="P2300" i="6"/>
  <c r="Q2300" i="6" l="1"/>
  <c r="P2301" i="6"/>
  <c r="P2302" i="6" l="1"/>
  <c r="Q2301" i="6"/>
  <c r="Q2302" i="6" l="1"/>
  <c r="P2303" i="6"/>
  <c r="Q2303" i="6" l="1"/>
  <c r="P2304" i="6"/>
  <c r="Q2304" i="6" l="1"/>
  <c r="P2305" i="6"/>
  <c r="P2306" i="6" l="1"/>
  <c r="Q2305" i="6"/>
  <c r="Q2306" i="6" l="1"/>
  <c r="P2307" i="6"/>
  <c r="Q2307" i="6" l="1"/>
  <c r="P2308" i="6"/>
  <c r="Q2308" i="6" l="1"/>
  <c r="P2309" i="6"/>
  <c r="P2310" i="6" l="1"/>
  <c r="Q2309" i="6"/>
  <c r="Q2310" i="6" l="1"/>
  <c r="P2311" i="6"/>
  <c r="Q2311" i="6" l="1"/>
  <c r="P2312" i="6"/>
  <c r="Q2312" i="6" l="1"/>
  <c r="P2313" i="6"/>
  <c r="P2314" i="6" l="1"/>
  <c r="Q2313" i="6"/>
  <c r="Q2314" i="6" l="1"/>
  <c r="P2315" i="6"/>
  <c r="Q2315" i="6" l="1"/>
  <c r="P2316" i="6"/>
  <c r="Q2316" i="6" l="1"/>
  <c r="P2317" i="6"/>
  <c r="P2318" i="6" l="1"/>
  <c r="Q2317" i="6"/>
  <c r="Q2318" i="6" l="1"/>
  <c r="P2319" i="6"/>
  <c r="Q2319" i="6" l="1"/>
  <c r="P2320" i="6"/>
  <c r="Q2320" i="6" l="1"/>
  <c r="P2321" i="6"/>
  <c r="P2322" i="6" l="1"/>
  <c r="Q2321" i="6"/>
  <c r="Q2322" i="6" l="1"/>
  <c r="P2323" i="6"/>
  <c r="Q2323" i="6" l="1"/>
  <c r="P2324" i="6"/>
  <c r="Q2324" i="6" l="1"/>
  <c r="P2325" i="6"/>
  <c r="P2326" i="6" l="1"/>
  <c r="Q2325" i="6"/>
  <c r="Q2326" i="6" l="1"/>
  <c r="P2327" i="6"/>
  <c r="Q2327" i="6" l="1"/>
  <c r="P2328" i="6"/>
  <c r="Q2328" i="6" l="1"/>
  <c r="P2329" i="6"/>
  <c r="P2330" i="6" l="1"/>
  <c r="Q2329" i="6"/>
  <c r="Q2330" i="6" l="1"/>
  <c r="P2331" i="6"/>
  <c r="Q2331" i="6" l="1"/>
  <c r="P2332" i="6"/>
  <c r="Q2332" i="6" l="1"/>
  <c r="P2333" i="6"/>
  <c r="P2334" i="6" l="1"/>
  <c r="Q2333" i="6"/>
  <c r="Q2334" i="6" l="1"/>
  <c r="P2335" i="6"/>
  <c r="Q2335" i="6" l="1"/>
  <c r="P2336" i="6"/>
  <c r="Q2336" i="6" l="1"/>
  <c r="P2337" i="6"/>
  <c r="P2338" i="6" l="1"/>
  <c r="Q2337" i="6"/>
  <c r="Q2338" i="6" l="1"/>
  <c r="P2339" i="6"/>
  <c r="Q2339" i="6" l="1"/>
  <c r="P2340" i="6"/>
  <c r="Q2340" i="6" l="1"/>
  <c r="P2341" i="6"/>
  <c r="P2342" i="6" l="1"/>
  <c r="Q2341" i="6"/>
  <c r="Q2342" i="6" l="1"/>
  <c r="P2343" i="6"/>
  <c r="Q2343" i="6" l="1"/>
  <c r="P2344" i="6"/>
  <c r="Q2344" i="6" l="1"/>
  <c r="P2345" i="6"/>
  <c r="P2346" i="6" l="1"/>
  <c r="Q2345" i="6"/>
  <c r="Q2346" i="6" l="1"/>
  <c r="P2347" i="6"/>
  <c r="Q2347" i="6" l="1"/>
  <c r="P2348" i="6"/>
  <c r="Q2348" i="6" l="1"/>
  <c r="P2349" i="6"/>
  <c r="P2350" i="6" l="1"/>
  <c r="Q2349" i="6"/>
  <c r="Q2350" i="6" l="1"/>
  <c r="P2351" i="6"/>
  <c r="Q2351" i="6" l="1"/>
  <c r="P2352" i="6"/>
  <c r="Q2352" i="6" l="1"/>
  <c r="P2353" i="6"/>
  <c r="P2354" i="6" l="1"/>
  <c r="Q2353" i="6"/>
  <c r="Q2354" i="6" l="1"/>
  <c r="P2355" i="6"/>
  <c r="Q2355" i="6" l="1"/>
  <c r="P2356" i="6"/>
  <c r="Q2356" i="6" l="1"/>
  <c r="P2357" i="6"/>
  <c r="P2358" i="6" l="1"/>
  <c r="Q2357" i="6"/>
  <c r="Q2358" i="6" l="1"/>
  <c r="P2359" i="6"/>
  <c r="Q2359" i="6" l="1"/>
  <c r="P2360" i="6"/>
  <c r="Q2360" i="6" l="1"/>
  <c r="P2361" i="6"/>
  <c r="P2362" i="6" l="1"/>
  <c r="Q2361" i="6"/>
  <c r="Q2362" i="6" l="1"/>
  <c r="P2363" i="6"/>
  <c r="Q2363" i="6" l="1"/>
  <c r="P2364" i="6"/>
  <c r="Q2364" i="6" l="1"/>
  <c r="P2365" i="6"/>
  <c r="P2366" i="6" l="1"/>
  <c r="Q2365" i="6"/>
  <c r="Q2366" i="6" l="1"/>
  <c r="P2367" i="6"/>
  <c r="Q2367" i="6" l="1"/>
  <c r="P2368" i="6"/>
  <c r="Q2368" i="6" l="1"/>
  <c r="P2369" i="6"/>
  <c r="P2370" i="6" l="1"/>
  <c r="Q2369" i="6"/>
  <c r="Q2370" i="6" l="1"/>
  <c r="P2371" i="6"/>
  <c r="Q2371" i="6" l="1"/>
  <c r="P2372" i="6"/>
  <c r="Q2372" i="6" l="1"/>
  <c r="P2373" i="6"/>
  <c r="P2374" i="6" l="1"/>
  <c r="Q2373" i="6"/>
  <c r="Q2374" i="6" l="1"/>
  <c r="P2375" i="6"/>
  <c r="Q2375" i="6" l="1"/>
  <c r="P2376" i="6"/>
  <c r="Q2376" i="6" l="1"/>
  <c r="P2377" i="6"/>
  <c r="P2378" i="6" l="1"/>
  <c r="Q2377" i="6"/>
  <c r="Q2378" i="6" l="1"/>
  <c r="P2379" i="6"/>
  <c r="Q2379" i="6" l="1"/>
  <c r="P2380" i="6"/>
  <c r="Q2380" i="6" l="1"/>
  <c r="P2381" i="6"/>
  <c r="P2382" i="6" l="1"/>
  <c r="Q2381" i="6"/>
  <c r="Q2382" i="6" l="1"/>
  <c r="P2383" i="6"/>
  <c r="Q2383" i="6" l="1"/>
  <c r="P2384" i="6"/>
  <c r="Q2384" i="6" l="1"/>
  <c r="P2385" i="6"/>
  <c r="P2386" i="6" l="1"/>
  <c r="Q2385" i="6"/>
  <c r="Q2386" i="6" l="1"/>
  <c r="P2387" i="6"/>
  <c r="Q2387" i="6" l="1"/>
  <c r="P2388" i="6"/>
  <c r="Q2388" i="6" l="1"/>
  <c r="P2389" i="6"/>
  <c r="P2390" i="6" l="1"/>
  <c r="Q2389" i="6"/>
  <c r="Q2390" i="6" l="1"/>
  <c r="P2391" i="6"/>
  <c r="Q2391" i="6" l="1"/>
  <c r="P2392" i="6"/>
  <c r="Q2392" i="6" l="1"/>
  <c r="P2393" i="6"/>
  <c r="P2394" i="6" l="1"/>
  <c r="Q2393" i="6"/>
  <c r="Q2394" i="6" l="1"/>
  <c r="P2395" i="6"/>
  <c r="Q2395" i="6" l="1"/>
  <c r="P2396" i="6"/>
  <c r="Q2396" i="6" l="1"/>
  <c r="P2397" i="6"/>
  <c r="P2398" i="6" l="1"/>
  <c r="Q2397" i="6"/>
  <c r="Q2398" i="6" l="1"/>
  <c r="P2399" i="6"/>
  <c r="Q2399" i="6" l="1"/>
  <c r="P2400" i="6"/>
  <c r="Q2400" i="6" l="1"/>
  <c r="P2401" i="6"/>
  <c r="P2402" i="6" l="1"/>
  <c r="Q2401" i="6"/>
  <c r="Q2402" i="6" l="1"/>
  <c r="P2403" i="6"/>
  <c r="Q2403" i="6" l="1"/>
  <c r="P2404" i="6"/>
  <c r="Q2404" i="6" l="1"/>
  <c r="P2405" i="6"/>
  <c r="P2406" i="6" l="1"/>
  <c r="Q2405" i="6"/>
  <c r="Q2406" i="6" l="1"/>
  <c r="P2407" i="6"/>
  <c r="Q2407" i="6" l="1"/>
  <c r="P2408" i="6"/>
  <c r="Q2408" i="6" l="1"/>
  <c r="P2409" i="6"/>
  <c r="P2410" i="6" l="1"/>
  <c r="Q2409" i="6"/>
  <c r="Q2410" i="6" l="1"/>
  <c r="P2411" i="6"/>
  <c r="Q2411" i="6" l="1"/>
  <c r="P2412" i="6"/>
  <c r="Q2412" i="6" l="1"/>
  <c r="P2413" i="6"/>
  <c r="P2414" i="6" l="1"/>
  <c r="Q2413" i="6"/>
  <c r="Q2414" i="6" l="1"/>
  <c r="P2415" i="6"/>
  <c r="Q2415" i="6" l="1"/>
  <c r="P2416" i="6"/>
  <c r="Q2416" i="6" l="1"/>
  <c r="P2417" i="6"/>
  <c r="P2418" i="6" l="1"/>
  <c r="Q2417" i="6"/>
  <c r="Q2418" i="6" l="1"/>
  <c r="P2419" i="6"/>
  <c r="Q2419" i="6" l="1"/>
  <c r="P2420" i="6"/>
  <c r="Q2420" i="6" l="1"/>
  <c r="P2421" i="6"/>
  <c r="P2422" i="6" l="1"/>
  <c r="Q2421" i="6"/>
  <c r="Q2422" i="6" l="1"/>
  <c r="P2423" i="6"/>
  <c r="Q2423" i="6" l="1"/>
  <c r="P2424" i="6"/>
  <c r="Q2424" i="6" l="1"/>
  <c r="P2425" i="6"/>
  <c r="P2426" i="6" l="1"/>
  <c r="Q2425" i="6"/>
  <c r="Q2426" i="6" l="1"/>
  <c r="P2427" i="6"/>
  <c r="Q2427" i="6" l="1"/>
  <c r="P2428" i="6"/>
  <c r="Q2428" i="6" l="1"/>
  <c r="P2429" i="6"/>
  <c r="P2430" i="6" l="1"/>
  <c r="Q2429" i="6"/>
  <c r="Q2430" i="6" l="1"/>
  <c r="P2431" i="6"/>
  <c r="Q2431" i="6" l="1"/>
  <c r="P2432" i="6"/>
  <c r="Q2432" i="6" l="1"/>
  <c r="P2433" i="6"/>
  <c r="P2434" i="6" l="1"/>
  <c r="Q2433" i="6"/>
  <c r="Q2434" i="6" l="1"/>
  <c r="P2435" i="6"/>
  <c r="Q2435" i="6" l="1"/>
  <c r="P2436" i="6"/>
  <c r="Q2436" i="6" l="1"/>
  <c r="P2437" i="6"/>
  <c r="P2438" i="6" l="1"/>
  <c r="Q2437" i="6"/>
  <c r="Q2438" i="6" l="1"/>
  <c r="P2439" i="6"/>
  <c r="Q2439" i="6" l="1"/>
  <c r="P2440" i="6"/>
  <c r="Q2440" i="6" l="1"/>
  <c r="P2441" i="6"/>
  <c r="P2442" i="6" l="1"/>
  <c r="Q2441" i="6"/>
  <c r="Q2442" i="6" l="1"/>
  <c r="P2443" i="6"/>
  <c r="Q2443" i="6" l="1"/>
  <c r="P2444" i="6"/>
  <c r="Q2444" i="6" l="1"/>
  <c r="P2445" i="6"/>
  <c r="P2446" i="6" l="1"/>
  <c r="Q2445" i="6"/>
  <c r="Q2446" i="6" l="1"/>
  <c r="P2447" i="6"/>
  <c r="Q2447" i="6" l="1"/>
  <c r="P2448" i="6"/>
  <c r="Q2448" i="6" l="1"/>
  <c r="P2449" i="6"/>
  <c r="P2450" i="6" l="1"/>
  <c r="Q2449" i="6"/>
  <c r="Q2450" i="6" l="1"/>
  <c r="P2451" i="6"/>
  <c r="Q2451" i="6" l="1"/>
  <c r="P2452" i="6"/>
  <c r="Q2452" i="6" l="1"/>
  <c r="P2453" i="6"/>
  <c r="P2454" i="6" l="1"/>
  <c r="Q2453" i="6"/>
  <c r="Q2454" i="6" l="1"/>
  <c r="P2455" i="6"/>
  <c r="Q2455" i="6" l="1"/>
  <c r="P2456" i="6"/>
  <c r="Q2456" i="6" l="1"/>
  <c r="P2457" i="6"/>
  <c r="P2458" i="6" l="1"/>
  <c r="Q2457" i="6"/>
  <c r="Q2458" i="6" l="1"/>
  <c r="P2459" i="6"/>
  <c r="Q2459" i="6" l="1"/>
  <c r="P2460" i="6"/>
  <c r="Q2460" i="6" l="1"/>
  <c r="P2461" i="6"/>
  <c r="P2462" i="6" l="1"/>
  <c r="Q2461" i="6"/>
  <c r="Q2462" i="6" l="1"/>
  <c r="P2463" i="6"/>
  <c r="Q2463" i="6" l="1"/>
  <c r="P2464" i="6"/>
  <c r="Q2464" i="6" l="1"/>
  <c r="P2465" i="6"/>
  <c r="P2466" i="6" l="1"/>
  <c r="Q2465" i="6"/>
  <c r="Q2466" i="6" l="1"/>
  <c r="P2467" i="6"/>
  <c r="Q2467" i="6" l="1"/>
  <c r="P2468" i="6"/>
  <c r="Q2468" i="6" l="1"/>
  <c r="P2469" i="6"/>
  <c r="P2470" i="6" l="1"/>
  <c r="Q2469" i="6"/>
  <c r="Q2470" i="6" l="1"/>
  <c r="P2471" i="6"/>
  <c r="Q2471" i="6" l="1"/>
  <c r="P2472" i="6"/>
  <c r="Q2472" i="6" l="1"/>
  <c r="P2473" i="6"/>
  <c r="P2474" i="6" l="1"/>
  <c r="Q2473" i="6"/>
  <c r="Q2474" i="6" l="1"/>
  <c r="P2475" i="6"/>
  <c r="Q2475" i="6" l="1"/>
  <c r="P2476" i="6"/>
  <c r="Q2476" i="6" l="1"/>
  <c r="P2477" i="6"/>
  <c r="P2478" i="6" l="1"/>
  <c r="Q2477" i="6"/>
  <c r="Q2478" i="6" l="1"/>
  <c r="P2479" i="6"/>
  <c r="Q2479" i="6" l="1"/>
  <c r="P2480" i="6"/>
  <c r="Q2480" i="6" l="1"/>
  <c r="P2481" i="6"/>
  <c r="P2482" i="6" l="1"/>
  <c r="Q2481" i="6"/>
  <c r="Q2482" i="6" l="1"/>
  <c r="P2483" i="6"/>
  <c r="Q2483" i="6" l="1"/>
  <c r="P2484" i="6"/>
  <c r="Q2484" i="6" l="1"/>
  <c r="P2485" i="6"/>
  <c r="P2486" i="6" l="1"/>
  <c r="Q2485" i="6"/>
  <c r="Q2486" i="6" l="1"/>
  <c r="P2487" i="6"/>
  <c r="Q2487" i="6" l="1"/>
  <c r="P2488" i="6"/>
  <c r="Q2488" i="6" l="1"/>
  <c r="P2489" i="6"/>
  <c r="P2490" i="6" l="1"/>
  <c r="Q2489" i="6"/>
  <c r="Q2490" i="6" l="1"/>
  <c r="P2491" i="6"/>
  <c r="Q2491" i="6" l="1"/>
  <c r="P2492" i="6"/>
  <c r="Q2492" i="6" l="1"/>
  <c r="P2493" i="6"/>
  <c r="P2494" i="6" l="1"/>
  <c r="Q2493" i="6"/>
  <c r="Q2494" i="6" l="1"/>
  <c r="P2495" i="6"/>
  <c r="Q2495" i="6" l="1"/>
  <c r="P2496" i="6"/>
  <c r="Q2496" i="6" l="1"/>
  <c r="P2497" i="6"/>
  <c r="P2498" i="6" l="1"/>
  <c r="Q2497" i="6"/>
  <c r="Q2498" i="6" l="1"/>
  <c r="P2499" i="6"/>
  <c r="Q2499" i="6" l="1"/>
  <c r="P2500" i="6"/>
  <c r="Q2500" i="6" l="1"/>
  <c r="P2501" i="6"/>
  <c r="P2502" i="6" l="1"/>
  <c r="Q2501" i="6"/>
  <c r="Q2502" i="6" l="1"/>
  <c r="P2503" i="6"/>
  <c r="Q2503" i="6" l="1"/>
  <c r="P2504" i="6"/>
  <c r="Q2504" i="6" l="1"/>
  <c r="P2505" i="6"/>
  <c r="P2506" i="6" l="1"/>
  <c r="Q2505" i="6"/>
  <c r="Q2506" i="6" l="1"/>
  <c r="P2507" i="6"/>
  <c r="Q2507" i="6" l="1"/>
  <c r="P2508" i="6"/>
  <c r="Q2508" i="6" l="1"/>
  <c r="P2509" i="6"/>
  <c r="P2510" i="6" l="1"/>
  <c r="Q2509" i="6"/>
  <c r="Q2510" i="6" l="1"/>
  <c r="P2511" i="6"/>
  <c r="Q2511" i="6" l="1"/>
  <c r="P2512" i="6"/>
  <c r="Q2512" i="6" l="1"/>
  <c r="P2513" i="6"/>
  <c r="P2514" i="6" l="1"/>
  <c r="Q2513" i="6"/>
  <c r="Q2514" i="6" l="1"/>
  <c r="P2515" i="6"/>
  <c r="Q2515" i="6" l="1"/>
  <c r="P2516" i="6"/>
  <c r="Q2516" i="6" l="1"/>
  <c r="P2517" i="6"/>
  <c r="P2518" i="6" l="1"/>
  <c r="Q2517" i="6"/>
  <c r="Q2518" i="6" l="1"/>
  <c r="P2519" i="6"/>
  <c r="Q2519" i="6" l="1"/>
  <c r="P2520" i="6"/>
  <c r="Q2520" i="6" l="1"/>
  <c r="P2521" i="6"/>
  <c r="Q2521" i="6" l="1"/>
  <c r="P2522" i="6"/>
  <c r="P2523" i="6" l="1"/>
  <c r="Q2522" i="6"/>
  <c r="P2524" i="6" l="1"/>
  <c r="Q2523" i="6"/>
  <c r="P2525" i="6" l="1"/>
  <c r="Q2524" i="6"/>
  <c r="Q2525" i="6" l="1"/>
  <c r="P2526" i="6"/>
  <c r="P2527" i="6" l="1"/>
  <c r="Q2526" i="6"/>
  <c r="P2528" i="6" l="1"/>
  <c r="Q2527" i="6"/>
  <c r="P2529" i="6" l="1"/>
  <c r="Q2528" i="6"/>
  <c r="Q2529" i="6" l="1"/>
  <c r="P2530" i="6"/>
  <c r="P2531" i="6" l="1"/>
  <c r="Q2530" i="6"/>
  <c r="P2532" i="6" l="1"/>
  <c r="Q2531" i="6"/>
  <c r="P2533" i="6" l="1"/>
  <c r="Q2532" i="6"/>
  <c r="Q2533" i="6" l="1"/>
  <c r="P2534" i="6"/>
  <c r="P2535" i="6" l="1"/>
  <c r="Q2534" i="6"/>
  <c r="P2536" i="6" l="1"/>
  <c r="Q2535" i="6"/>
  <c r="P2537" i="6" l="1"/>
  <c r="Q2536" i="6"/>
  <c r="Q2537" i="6" l="1"/>
  <c r="P2538" i="6"/>
  <c r="P2539" i="6" l="1"/>
  <c r="Q2538" i="6"/>
  <c r="P2540" i="6" l="1"/>
  <c r="Q2539" i="6"/>
  <c r="P2541" i="6" l="1"/>
  <c r="Q2540" i="6"/>
  <c r="Q2541" i="6" l="1"/>
  <c r="P2542" i="6"/>
  <c r="P2543" i="6" l="1"/>
  <c r="Q2542" i="6"/>
  <c r="P2544" i="6" l="1"/>
  <c r="Q2543" i="6"/>
  <c r="P2545" i="6" l="1"/>
  <c r="Q2544" i="6"/>
  <c r="Q2545" i="6" l="1"/>
  <c r="P2546" i="6"/>
  <c r="P2547" i="6" l="1"/>
  <c r="Q2546" i="6"/>
  <c r="P2548" i="6" l="1"/>
  <c r="Q2547" i="6"/>
  <c r="P2549" i="6" l="1"/>
  <c r="Q2548" i="6"/>
  <c r="Q2549" i="6" l="1"/>
  <c r="P2550" i="6"/>
  <c r="P2551" i="6" l="1"/>
  <c r="Q2550" i="6"/>
  <c r="P2552" i="6" l="1"/>
  <c r="Q2551" i="6"/>
  <c r="P2553" i="6" l="1"/>
  <c r="Q2552" i="6"/>
  <c r="Q2553" i="6" l="1"/>
  <c r="P2554" i="6"/>
  <c r="P2555" i="6" l="1"/>
  <c r="Q2554" i="6"/>
  <c r="P2556" i="6" l="1"/>
  <c r="Q2555" i="6"/>
  <c r="P2557" i="6" l="1"/>
  <c r="Q2556" i="6"/>
  <c r="Q2557" i="6" l="1"/>
  <c r="P2558" i="6"/>
  <c r="P2559" i="6" l="1"/>
  <c r="Q2558" i="6"/>
  <c r="P2560" i="6" l="1"/>
  <c r="Q2559" i="6"/>
  <c r="P2561" i="6" l="1"/>
  <c r="Q2560" i="6"/>
  <c r="Q2561" i="6" l="1"/>
  <c r="P2562" i="6"/>
  <c r="P2563" i="6" l="1"/>
  <c r="Q2562" i="6"/>
  <c r="P2564" i="6" l="1"/>
  <c r="Q2563" i="6"/>
  <c r="P2565" i="6" l="1"/>
  <c r="Q2564" i="6"/>
  <c r="Q2565" i="6" l="1"/>
  <c r="P2566" i="6"/>
  <c r="P2567" i="6" l="1"/>
  <c r="Q2566" i="6"/>
  <c r="P2568" i="6" l="1"/>
  <c r="Q2567" i="6"/>
  <c r="P2569" i="6" l="1"/>
  <c r="Q2568" i="6"/>
  <c r="Q2569" i="6" l="1"/>
  <c r="P2570" i="6"/>
  <c r="P2571" i="6" l="1"/>
  <c r="Q2570" i="6"/>
  <c r="P2572" i="6" l="1"/>
  <c r="Q2571" i="6"/>
  <c r="P2573" i="6" l="1"/>
  <c r="Q2572" i="6"/>
  <c r="Q2573" i="6" l="1"/>
  <c r="P2574" i="6"/>
  <c r="P2575" i="6" l="1"/>
  <c r="Q2574" i="6"/>
  <c r="P2576" i="6" l="1"/>
  <c r="Q2575" i="6"/>
  <c r="P2577" i="6" l="1"/>
  <c r="Q2576" i="6"/>
  <c r="Q2577" i="6" l="1"/>
  <c r="P2578" i="6"/>
  <c r="P2579" i="6" l="1"/>
  <c r="Q2578" i="6"/>
  <c r="P2580" i="6" l="1"/>
  <c r="Q2579" i="6"/>
  <c r="P2581" i="6" l="1"/>
  <c r="Q2580" i="6"/>
  <c r="Q2581" i="6" l="1"/>
  <c r="P2582" i="6"/>
  <c r="P2583" i="6" l="1"/>
  <c r="Q2582" i="6"/>
  <c r="P2584" i="6" l="1"/>
  <c r="Q2583" i="6"/>
  <c r="P2585" i="6" l="1"/>
  <c r="Q2584" i="6"/>
  <c r="Q2585" i="6" l="1"/>
  <c r="P2586" i="6"/>
  <c r="P2587" i="6" l="1"/>
  <c r="Q2586" i="6"/>
  <c r="P2588" i="6" l="1"/>
  <c r="Q2587" i="6"/>
  <c r="P2589" i="6" l="1"/>
  <c r="Q2588" i="6"/>
  <c r="Q2589" i="6" l="1"/>
  <c r="P2590" i="6"/>
  <c r="P2591" i="6" l="1"/>
  <c r="Q2590" i="6"/>
  <c r="P2592" i="6" l="1"/>
  <c r="Q2591" i="6"/>
  <c r="Q2592" i="6" l="1"/>
  <c r="P2593" i="6"/>
  <c r="P2594" i="6" l="1"/>
  <c r="Q2593" i="6"/>
  <c r="P2595" i="6" l="1"/>
  <c r="Q2594" i="6"/>
  <c r="P2596" i="6" l="1"/>
  <c r="Q2595" i="6"/>
  <c r="P2597" i="6" l="1"/>
  <c r="Q2596" i="6"/>
  <c r="Q2597" i="6" l="1"/>
  <c r="P2598" i="6"/>
  <c r="P2599" i="6" l="1"/>
  <c r="Q2598" i="6"/>
  <c r="P2600" i="6" l="1"/>
  <c r="Q2599" i="6"/>
  <c r="P2601" i="6" l="1"/>
  <c r="Q2600" i="6"/>
  <c r="Q2601" i="6" l="1"/>
  <c r="P2602" i="6"/>
  <c r="P2603" i="6" l="1"/>
  <c r="Q2602" i="6"/>
  <c r="P2604" i="6" l="1"/>
  <c r="Q2603" i="6"/>
  <c r="P2605" i="6" l="1"/>
  <c r="Q2604" i="6"/>
  <c r="Q2605" i="6" l="1"/>
  <c r="P2606" i="6"/>
  <c r="P2607" i="6" l="1"/>
  <c r="Q2606" i="6"/>
  <c r="P2608" i="6" l="1"/>
  <c r="Q2607" i="6"/>
  <c r="P2609" i="6" l="1"/>
  <c r="Q2608" i="6"/>
  <c r="Q2609" i="6" l="1"/>
  <c r="P2610" i="6"/>
  <c r="P2611" i="6" l="1"/>
  <c r="Q2610" i="6"/>
  <c r="P2612" i="6" l="1"/>
  <c r="Q2611" i="6"/>
  <c r="P2613" i="6" l="1"/>
  <c r="Q2612" i="6"/>
  <c r="Q2613" i="6" l="1"/>
  <c r="P2614" i="6"/>
  <c r="P2615" i="6" l="1"/>
  <c r="Q2614" i="6"/>
  <c r="P2616" i="6" l="1"/>
  <c r="Q2615" i="6"/>
  <c r="P2617" i="6" l="1"/>
  <c r="Q2616" i="6"/>
  <c r="Q2617" i="6" l="1"/>
  <c r="P2618" i="6"/>
  <c r="P2619" i="6" l="1"/>
  <c r="Q2618" i="6"/>
  <c r="P2620" i="6" l="1"/>
  <c r="Q2619" i="6"/>
  <c r="P2621" i="6" l="1"/>
  <c r="Q2620" i="6"/>
  <c r="Q2621" i="6" l="1"/>
  <c r="P2622" i="6"/>
  <c r="P2623" i="6" l="1"/>
  <c r="Q2622" i="6"/>
  <c r="P2624" i="6" l="1"/>
  <c r="Q2623" i="6"/>
  <c r="P2625" i="6" l="1"/>
  <c r="Q2624" i="6"/>
  <c r="Q2625" i="6" l="1"/>
  <c r="P2626" i="6"/>
  <c r="P2627" i="6" l="1"/>
  <c r="Q2626" i="6"/>
  <c r="P2628" i="6" l="1"/>
  <c r="Q2627" i="6"/>
  <c r="P2629" i="6" l="1"/>
  <c r="Q2628" i="6"/>
  <c r="Q2629" i="6" l="1"/>
  <c r="P2630" i="6"/>
  <c r="P2631" i="6" l="1"/>
  <c r="Q2630" i="6"/>
  <c r="P2632" i="6" l="1"/>
  <c r="Q2631" i="6"/>
  <c r="P2633" i="6" l="1"/>
  <c r="Q2632" i="6"/>
  <c r="Q2633" i="6" l="1"/>
  <c r="P2634" i="6"/>
  <c r="P2635" i="6" l="1"/>
  <c r="Q2634" i="6"/>
  <c r="P2636" i="6" l="1"/>
  <c r="Q2635" i="6"/>
  <c r="P2637" i="6" l="1"/>
  <c r="Q2636" i="6"/>
  <c r="Q2637" i="6" l="1"/>
  <c r="P2638" i="6"/>
  <c r="P2639" i="6" l="1"/>
  <c r="Q2638" i="6"/>
  <c r="P2640" i="6" l="1"/>
  <c r="Q2639" i="6"/>
  <c r="P2641" i="6" l="1"/>
  <c r="Q2640" i="6"/>
  <c r="Q2641" i="6" l="1"/>
  <c r="P2642" i="6"/>
  <c r="P2643" i="6" l="1"/>
  <c r="Q2642" i="6"/>
  <c r="P2644" i="6" l="1"/>
  <c r="Q2643" i="6"/>
  <c r="P2645" i="6" l="1"/>
  <c r="Q2644" i="6"/>
  <c r="Q2645" i="6" l="1"/>
  <c r="P2646" i="6"/>
  <c r="P2647" i="6" l="1"/>
  <c r="Q2646" i="6"/>
  <c r="P2648" i="6" l="1"/>
  <c r="Q2647" i="6"/>
  <c r="P2649" i="6" l="1"/>
  <c r="Q2648" i="6"/>
  <c r="Q2649" i="6" l="1"/>
  <c r="P2650" i="6"/>
  <c r="P2651" i="6" l="1"/>
  <c r="Q2650" i="6"/>
  <c r="P2652" i="6" l="1"/>
  <c r="Q2651" i="6"/>
  <c r="P2653" i="6" l="1"/>
  <c r="Q2652" i="6"/>
  <c r="Q2653" i="6" l="1"/>
  <c r="P2654" i="6"/>
  <c r="P2655" i="6" l="1"/>
  <c r="Q2654" i="6"/>
  <c r="P2656" i="6" l="1"/>
  <c r="Q2655" i="6"/>
  <c r="P2657" i="6" l="1"/>
  <c r="Q2656" i="6"/>
  <c r="Q2657" i="6" l="1"/>
  <c r="P2658" i="6"/>
  <c r="P2659" i="6" l="1"/>
  <c r="Q2658" i="6"/>
  <c r="P2660" i="6" l="1"/>
  <c r="Q2659" i="6"/>
  <c r="P2661" i="6" l="1"/>
  <c r="Q2660" i="6"/>
  <c r="Q2661" i="6" l="1"/>
  <c r="P2662" i="6"/>
  <c r="P2663" i="6" l="1"/>
  <c r="Q2662" i="6"/>
  <c r="P2664" i="6" l="1"/>
  <c r="Q2663" i="6"/>
  <c r="P2665" i="6" l="1"/>
  <c r="Q2664" i="6"/>
  <c r="Q2665" i="6" l="1"/>
  <c r="P2666" i="6"/>
  <c r="P2667" i="6" l="1"/>
  <c r="Q2666" i="6"/>
  <c r="P2668" i="6" l="1"/>
  <c r="Q2667" i="6"/>
  <c r="P2669" i="6" l="1"/>
  <c r="Q2668" i="6"/>
  <c r="Q2669" i="6" l="1"/>
  <c r="P2670" i="6"/>
  <c r="P2671" i="6" l="1"/>
  <c r="Q2670" i="6"/>
  <c r="P2672" i="6" l="1"/>
  <c r="Q2671" i="6"/>
  <c r="P2673" i="6" l="1"/>
  <c r="Q2672" i="6"/>
  <c r="Q2673" i="6" l="1"/>
  <c r="P2674" i="6"/>
  <c r="P2675" i="6" l="1"/>
  <c r="Q2674" i="6"/>
  <c r="P2676" i="6" l="1"/>
  <c r="Q2675" i="6"/>
  <c r="P2677" i="6" l="1"/>
  <c r="Q2676" i="6"/>
  <c r="Q2677" i="6" l="1"/>
  <c r="P2678" i="6"/>
  <c r="P2679" i="6" l="1"/>
  <c r="Q2678" i="6"/>
  <c r="P2680" i="6" l="1"/>
  <c r="Q2679" i="6"/>
  <c r="P2681" i="6" l="1"/>
  <c r="Q2680" i="6"/>
  <c r="Q2681" i="6" l="1"/>
  <c r="P2682" i="6"/>
  <c r="P2683" i="6" l="1"/>
  <c r="Q2682" i="6"/>
  <c r="P2684" i="6" l="1"/>
  <c r="Q2683" i="6"/>
  <c r="P2685" i="6" l="1"/>
  <c r="Q2684" i="6"/>
  <c r="Q2685" i="6" l="1"/>
  <c r="P2686" i="6"/>
  <c r="P2687" i="6" l="1"/>
  <c r="Q2686" i="6"/>
  <c r="P2688" i="6" l="1"/>
  <c r="Q2687" i="6"/>
  <c r="P2689" i="6" l="1"/>
  <c r="Q2688" i="6"/>
  <c r="Q2689" i="6" l="1"/>
  <c r="P2690" i="6"/>
  <c r="P2691" i="6" l="1"/>
  <c r="Q2690" i="6"/>
  <c r="P2692" i="6" l="1"/>
  <c r="Q2691" i="6"/>
  <c r="P2693" i="6" l="1"/>
  <c r="Q2692" i="6"/>
  <c r="Q2693" i="6" l="1"/>
  <c r="P2694" i="6"/>
  <c r="P2695" i="6" l="1"/>
  <c r="Q2694" i="6"/>
  <c r="P2696" i="6" l="1"/>
  <c r="Q2695" i="6"/>
  <c r="P2697" i="6" l="1"/>
  <c r="Q2696" i="6"/>
  <c r="Q2697" i="6" l="1"/>
  <c r="P2698" i="6"/>
  <c r="P2699" i="6" l="1"/>
  <c r="Q2698" i="6"/>
  <c r="P2700" i="6" l="1"/>
  <c r="Q2699" i="6"/>
  <c r="P2701" i="6" l="1"/>
  <c r="Q2700" i="6"/>
  <c r="Q2701" i="6" l="1"/>
  <c r="P2702" i="6"/>
  <c r="P2703" i="6" l="1"/>
  <c r="Q2702" i="6"/>
  <c r="P2704" i="6" l="1"/>
  <c r="Q2703" i="6"/>
  <c r="P2705" i="6" l="1"/>
  <c r="Q2704" i="6"/>
  <c r="Q2705" i="6" l="1"/>
  <c r="P2706" i="6"/>
  <c r="P2707" i="6" l="1"/>
  <c r="Q2706" i="6"/>
  <c r="P2708" i="6" l="1"/>
  <c r="Q2707" i="6"/>
  <c r="P2709" i="6" l="1"/>
  <c r="Q2708" i="6"/>
  <c r="Q2709" i="6" l="1"/>
  <c r="P2710" i="6"/>
  <c r="P2711" i="6" l="1"/>
  <c r="Q2710" i="6"/>
  <c r="P2712" i="6" l="1"/>
  <c r="Q2711" i="6"/>
  <c r="P2713" i="6" l="1"/>
  <c r="Q2712" i="6"/>
  <c r="Q2713" i="6" l="1"/>
  <c r="P2714" i="6"/>
  <c r="P2715" i="6" l="1"/>
  <c r="Q2714" i="6"/>
  <c r="P2716" i="6" l="1"/>
  <c r="Q2715" i="6"/>
  <c r="P2717" i="6" l="1"/>
  <c r="Q2716" i="6"/>
  <c r="P2718" i="6" l="1"/>
  <c r="Q2717" i="6"/>
  <c r="Q2718" i="6" l="1"/>
  <c r="P2719" i="6"/>
  <c r="Q2719" i="6" l="1"/>
  <c r="P2720" i="6"/>
  <c r="Q2720" i="6" l="1"/>
  <c r="P2721" i="6"/>
  <c r="P2722" i="6" l="1"/>
  <c r="Q2721" i="6"/>
  <c r="Q2722" i="6" l="1"/>
  <c r="P2723" i="6"/>
  <c r="Q2723" i="6" l="1"/>
  <c r="P2724" i="6"/>
  <c r="Q2724" i="6" l="1"/>
  <c r="P2725" i="6"/>
  <c r="P2726" i="6" l="1"/>
  <c r="Q2725" i="6"/>
  <c r="Q2726" i="6" l="1"/>
  <c r="P2727" i="6"/>
  <c r="Q2727" i="6" l="1"/>
  <c r="P2728" i="6"/>
  <c r="Q2728" i="6" l="1"/>
  <c r="P2729" i="6"/>
  <c r="P2730" i="6" l="1"/>
  <c r="Q2729" i="6"/>
  <c r="Q2730" i="6" l="1"/>
  <c r="P2731" i="6"/>
  <c r="Q2731" i="6" l="1"/>
  <c r="P2732" i="6"/>
  <c r="Q2732" i="6" l="1"/>
  <c r="P2733" i="6"/>
  <c r="P2734" i="6" l="1"/>
  <c r="Q2733" i="6"/>
  <c r="Q2734" i="6" l="1"/>
  <c r="P2735" i="6"/>
  <c r="Q2735" i="6" l="1"/>
  <c r="P2736" i="6"/>
  <c r="Q2736" i="6" l="1"/>
  <c r="P2737" i="6"/>
  <c r="P2738" i="6" l="1"/>
  <c r="Q2737" i="6"/>
  <c r="Q2738" i="6" l="1"/>
  <c r="P2739" i="6"/>
  <c r="Q2739" i="6" l="1"/>
  <c r="P2740" i="6"/>
  <c r="Q2740" i="6" l="1"/>
  <c r="P2741" i="6"/>
  <c r="P2742" i="6" l="1"/>
  <c r="Q2741" i="6"/>
  <c r="Q2742" i="6" l="1"/>
  <c r="P2743" i="6"/>
  <c r="Q2743" i="6" l="1"/>
  <c r="P2744" i="6"/>
  <c r="Q2744" i="6" l="1"/>
  <c r="P2745" i="6"/>
  <c r="P2746" i="6" l="1"/>
  <c r="Q2745" i="6"/>
  <c r="Q2746" i="6" l="1"/>
  <c r="P2747" i="6"/>
  <c r="Q2747" i="6" l="1"/>
  <c r="P2748" i="6"/>
  <c r="Q2748" i="6" l="1"/>
  <c r="P2749" i="6"/>
  <c r="P2750" i="6" l="1"/>
  <c r="Q2749" i="6"/>
  <c r="Q2750" i="6" l="1"/>
  <c r="P2751" i="6"/>
  <c r="Q2751" i="6" l="1"/>
  <c r="P2752" i="6"/>
  <c r="Q2752" i="6" l="1"/>
  <c r="P2753" i="6"/>
  <c r="P2754" i="6" l="1"/>
  <c r="Q2753" i="6"/>
  <c r="Q2754" i="6" l="1"/>
  <c r="P2755" i="6"/>
  <c r="Q2755" i="6" l="1"/>
  <c r="P2756" i="6"/>
  <c r="Q2756" i="6" l="1"/>
  <c r="P2757" i="6"/>
  <c r="P2758" i="6" l="1"/>
  <c r="Q2757" i="6"/>
  <c r="Q2758" i="6" l="1"/>
  <c r="P2759" i="6"/>
  <c r="Q2759" i="6" l="1"/>
  <c r="P2760" i="6"/>
  <c r="Q2760" i="6" l="1"/>
  <c r="P2761" i="6"/>
  <c r="P2762" i="6" l="1"/>
  <c r="Q2761" i="6"/>
  <c r="Q2762" i="6" l="1"/>
  <c r="P2763" i="6"/>
  <c r="Q2763" i="6" l="1"/>
  <c r="P2764" i="6"/>
  <c r="Q2764" i="6" l="1"/>
  <c r="P2765" i="6"/>
  <c r="P2766" i="6" l="1"/>
  <c r="Q2765" i="6"/>
  <c r="Q2766" i="6" l="1"/>
  <c r="P2767" i="6"/>
  <c r="Q2767" i="6" l="1"/>
  <c r="P2768" i="6"/>
  <c r="Q2768" i="6" l="1"/>
  <c r="P2769" i="6"/>
  <c r="P2770" i="6" l="1"/>
  <c r="Q2769" i="6"/>
  <c r="Q2770" i="6" l="1"/>
  <c r="P2771" i="6"/>
  <c r="Q2771" i="6" l="1"/>
  <c r="P2772" i="6"/>
  <c r="Q2772" i="6" l="1"/>
  <c r="P2773" i="6"/>
  <c r="P2774" i="6" l="1"/>
  <c r="Q2773" i="6"/>
  <c r="Q2774" i="6" l="1"/>
  <c r="P2775" i="6"/>
  <c r="Q2775" i="6" l="1"/>
  <c r="P2776" i="6"/>
  <c r="Q2776" i="6" l="1"/>
  <c r="P2777" i="6"/>
  <c r="P2778" i="6" l="1"/>
  <c r="Q2777" i="6"/>
  <c r="Q2778" i="6" l="1"/>
  <c r="P2779" i="6"/>
  <c r="Q2779" i="6" l="1"/>
  <c r="P2780" i="6"/>
  <c r="Q2780" i="6" l="1"/>
  <c r="P2781" i="6"/>
  <c r="P2782" i="6" l="1"/>
  <c r="Q2781" i="6"/>
  <c r="Q2782" i="6" l="1"/>
  <c r="P2783" i="6"/>
  <c r="Q2783" i="6" l="1"/>
  <c r="P2784" i="6"/>
  <c r="Q2784" i="6" l="1"/>
  <c r="P2785" i="6"/>
  <c r="P2786" i="6" l="1"/>
  <c r="Q2785" i="6"/>
  <c r="Q2786" i="6" l="1"/>
  <c r="P2787" i="6"/>
  <c r="Q2787" i="6" l="1"/>
  <c r="P2788" i="6"/>
  <c r="Q2788" i="6" l="1"/>
  <c r="P2789" i="6"/>
  <c r="P2790" i="6" l="1"/>
  <c r="Q2789" i="6"/>
  <c r="Q2790" i="6" l="1"/>
  <c r="P2791" i="6"/>
  <c r="Q2791" i="6" l="1"/>
  <c r="P2792" i="6"/>
  <c r="Q2792" i="6" l="1"/>
  <c r="P2793" i="6"/>
  <c r="P2794" i="6" l="1"/>
  <c r="Q2793" i="6"/>
  <c r="Q2794" i="6" l="1"/>
  <c r="P2795" i="6"/>
  <c r="Q2795" i="6" l="1"/>
  <c r="P2796" i="6"/>
  <c r="Q2796" i="6" l="1"/>
  <c r="P2797" i="6"/>
  <c r="P2798" i="6" l="1"/>
  <c r="Q2797" i="6"/>
  <c r="Q2798" i="6" l="1"/>
  <c r="P2799" i="6"/>
  <c r="Q2799" i="6" l="1"/>
  <c r="P2800" i="6"/>
  <c r="Q2800" i="6" l="1"/>
  <c r="P2801" i="6"/>
  <c r="P2802" i="6" l="1"/>
  <c r="Q2801" i="6"/>
  <c r="Q2802" i="6" l="1"/>
  <c r="P2803" i="6"/>
  <c r="Q2803" i="6" l="1"/>
  <c r="P2804" i="6"/>
  <c r="Q2804" i="6" l="1"/>
  <c r="P2805" i="6"/>
  <c r="P2806" i="6" l="1"/>
  <c r="Q2805" i="6"/>
  <c r="Q2806" i="6" l="1"/>
  <c r="P2807" i="6"/>
  <c r="Q2807" i="6" l="1"/>
  <c r="P2808" i="6"/>
  <c r="Q2808" i="6" l="1"/>
  <c r="P2809" i="6"/>
  <c r="P2810" i="6" l="1"/>
  <c r="Q2809" i="6"/>
  <c r="Q2810" i="6" l="1"/>
  <c r="P2811" i="6"/>
  <c r="Q2811" i="6" l="1"/>
  <c r="P2812" i="6"/>
  <c r="Q2812" i="6" l="1"/>
  <c r="P2813" i="6"/>
  <c r="P2814" i="6" l="1"/>
  <c r="Q2813" i="6"/>
  <c r="Q2814" i="6" l="1"/>
  <c r="P2815" i="6"/>
  <c r="Q2815" i="6" l="1"/>
  <c r="P2816" i="6"/>
  <c r="Q2816" i="6" l="1"/>
  <c r="P2817" i="6"/>
  <c r="P2818" i="6" l="1"/>
  <c r="Q2817" i="6"/>
  <c r="Q2818" i="6" l="1"/>
  <c r="P2819" i="6"/>
  <c r="Q2819" i="6" l="1"/>
  <c r="P2820" i="6"/>
  <c r="Q2820" i="6" l="1"/>
  <c r="P2821" i="6"/>
  <c r="P2822" i="6" l="1"/>
  <c r="Q2821" i="6"/>
  <c r="Q2822" i="6" l="1"/>
  <c r="P2823" i="6"/>
  <c r="Q2823" i="6" l="1"/>
  <c r="P2824" i="6"/>
  <c r="Q2824" i="6" l="1"/>
  <c r="P2825" i="6"/>
  <c r="P2826" i="6" l="1"/>
  <c r="Q2825" i="6"/>
  <c r="Q2826" i="6" l="1"/>
  <c r="P2827" i="6"/>
  <c r="Q2827" i="6" l="1"/>
  <c r="P2828" i="6"/>
  <c r="Q2828" i="6" l="1"/>
  <c r="P2829" i="6"/>
  <c r="P2830" i="6" l="1"/>
  <c r="Q2829" i="6"/>
  <c r="Q2830" i="6" l="1"/>
  <c r="P2831" i="6"/>
  <c r="Q2831" i="6" l="1"/>
  <c r="P2832" i="6"/>
  <c r="Q2832" i="6" l="1"/>
  <c r="P2833" i="6"/>
  <c r="P2834" i="6" l="1"/>
  <c r="Q2833" i="6"/>
  <c r="Q2834" i="6" l="1"/>
  <c r="P2835" i="6"/>
  <c r="Q2835" i="6" l="1"/>
  <c r="P2836" i="6"/>
  <c r="Q2836" i="6" l="1"/>
  <c r="P2837" i="6"/>
  <c r="P2838" i="6" l="1"/>
  <c r="Q2837" i="6"/>
  <c r="Q2838" i="6" l="1"/>
  <c r="P2839" i="6"/>
  <c r="Q2839" i="6" l="1"/>
  <c r="P2840" i="6"/>
  <c r="Q2840" i="6" l="1"/>
  <c r="P2841" i="6"/>
  <c r="P2842" i="6" l="1"/>
  <c r="Q2841" i="6"/>
  <c r="Q2842" i="6" l="1"/>
  <c r="P2843" i="6"/>
  <c r="Q2843" i="6" l="1"/>
  <c r="P2844" i="6"/>
  <c r="Q2844" i="6" l="1"/>
  <c r="P2845" i="6"/>
  <c r="P2846" i="6" l="1"/>
  <c r="Q2845" i="6"/>
  <c r="Q2846" i="6" l="1"/>
  <c r="P2847" i="6"/>
  <c r="Q2847" i="6" l="1"/>
  <c r="P2848" i="6"/>
  <c r="Q2848" i="6" l="1"/>
  <c r="P2849" i="6"/>
  <c r="P2850" i="6" l="1"/>
  <c r="Q2849" i="6"/>
  <c r="Q2850" i="6" l="1"/>
  <c r="P2851" i="6"/>
  <c r="Q2851" i="6" l="1"/>
  <c r="P2852" i="6"/>
  <c r="Q2852" i="6" l="1"/>
  <c r="P2853" i="6"/>
  <c r="P2854" i="6" l="1"/>
  <c r="Q2853" i="6"/>
  <c r="Q2854" i="6" l="1"/>
  <c r="P2855" i="6"/>
  <c r="Q2855" i="6" l="1"/>
  <c r="P2856" i="6"/>
  <c r="Q2856" i="6" l="1"/>
  <c r="P2857" i="6"/>
  <c r="P2858" i="6" l="1"/>
  <c r="Q2857" i="6"/>
  <c r="Q2858" i="6" l="1"/>
  <c r="P2859" i="6"/>
  <c r="Q2859" i="6" l="1"/>
  <c r="P2860" i="6"/>
  <c r="Q2860" i="6" l="1"/>
  <c r="P2861" i="6"/>
  <c r="P2862" i="6" l="1"/>
  <c r="Q2861" i="6"/>
  <c r="Q2862" i="6" l="1"/>
  <c r="P2863" i="6"/>
  <c r="Q2863" i="6" l="1"/>
  <c r="P2864" i="6"/>
  <c r="Q2864" i="6" l="1"/>
  <c r="P2865" i="6"/>
  <c r="P2866" i="6" l="1"/>
  <c r="Q2865" i="6"/>
  <c r="Q2866" i="6" l="1"/>
  <c r="P2867" i="6"/>
  <c r="Q2867" i="6" l="1"/>
  <c r="P2868" i="6"/>
  <c r="Q2868" i="6" l="1"/>
  <c r="P2869" i="6"/>
  <c r="P2870" i="6" l="1"/>
  <c r="Q2869" i="6"/>
  <c r="Q2870" i="6" l="1"/>
  <c r="P2871" i="6"/>
  <c r="Q2871" i="6" l="1"/>
  <c r="P2872" i="6"/>
  <c r="Q2872" i="6" l="1"/>
  <c r="P2873" i="6"/>
  <c r="P2874" i="6" l="1"/>
  <c r="Q2873" i="6"/>
  <c r="Q2874" i="6" l="1"/>
  <c r="P2875" i="6"/>
  <c r="Q2875" i="6" l="1"/>
  <c r="P2876" i="6"/>
  <c r="Q2876" i="6" l="1"/>
  <c r="P2877" i="6"/>
  <c r="P2878" i="6" l="1"/>
  <c r="Q2877" i="6"/>
  <c r="P2879" i="6" l="1"/>
  <c r="Q2878" i="6"/>
  <c r="P2880" i="6" l="1"/>
  <c r="Q2879" i="6"/>
  <c r="P2881" i="6" l="1"/>
  <c r="Q2880" i="6"/>
  <c r="Q2881" i="6" l="1"/>
  <c r="P2882" i="6"/>
  <c r="P2883" i="6" l="1"/>
  <c r="Q2882" i="6"/>
  <c r="P2884" i="6" l="1"/>
  <c r="Q2883" i="6"/>
  <c r="P2885" i="6" l="1"/>
  <c r="Q2884" i="6"/>
  <c r="Q2885" i="6" l="1"/>
  <c r="P2886" i="6"/>
  <c r="P2887" i="6" l="1"/>
  <c r="Q2886" i="6"/>
  <c r="P2888" i="6" l="1"/>
  <c r="Q2887" i="6"/>
  <c r="P2889" i="6" l="1"/>
  <c r="Q2888" i="6"/>
  <c r="Q2889" i="6" l="1"/>
  <c r="P2890" i="6"/>
  <c r="P2891" i="6" l="1"/>
  <c r="Q2890" i="6"/>
  <c r="P2892" i="6" l="1"/>
  <c r="Q2891" i="6"/>
  <c r="P2893" i="6" l="1"/>
  <c r="Q2892" i="6"/>
  <c r="Q2893" i="6" l="1"/>
  <c r="P2894" i="6"/>
  <c r="P2895" i="6" l="1"/>
  <c r="Q2894" i="6"/>
  <c r="P2896" i="6" l="1"/>
  <c r="Q2895" i="6"/>
  <c r="P2897" i="6" l="1"/>
  <c r="Q2896" i="6"/>
  <c r="Q2897" i="6" l="1"/>
  <c r="P2898" i="6"/>
  <c r="P2899" i="6" l="1"/>
  <c r="Q2898" i="6"/>
  <c r="P2900" i="6" l="1"/>
  <c r="Q2899" i="6"/>
  <c r="P2901" i="6" l="1"/>
  <c r="Q2900" i="6"/>
  <c r="Q2901" i="6" l="1"/>
  <c r="P2902" i="6"/>
  <c r="P2903" i="6" l="1"/>
  <c r="Q2902" i="6"/>
  <c r="P2904" i="6" l="1"/>
  <c r="Q2903" i="6"/>
  <c r="P2905" i="6" l="1"/>
  <c r="Q2904" i="6"/>
  <c r="Q2905" i="6" l="1"/>
  <c r="P2906" i="6"/>
  <c r="P2907" i="6" l="1"/>
  <c r="Q2906" i="6"/>
  <c r="P2908" i="6" l="1"/>
  <c r="Q2907" i="6"/>
  <c r="P2909" i="6" l="1"/>
  <c r="Q2908" i="6"/>
  <c r="Q2909" i="6" l="1"/>
  <c r="P2910" i="6"/>
  <c r="P2911" i="6" l="1"/>
  <c r="Q2910" i="6"/>
  <c r="P2912" i="6" l="1"/>
  <c r="Q2911" i="6"/>
  <c r="P2913" i="6" l="1"/>
  <c r="Q2912" i="6"/>
  <c r="Q2913" i="6" l="1"/>
  <c r="P2914" i="6"/>
  <c r="P2915" i="6" l="1"/>
  <c r="Q2914" i="6"/>
  <c r="P2916" i="6" l="1"/>
  <c r="Q2915" i="6"/>
  <c r="P2917" i="6" l="1"/>
  <c r="Q2916" i="6"/>
  <c r="Q2917" i="6" l="1"/>
  <c r="P2918" i="6"/>
  <c r="P2919" i="6" l="1"/>
  <c r="Q2918" i="6"/>
  <c r="P2920" i="6" l="1"/>
  <c r="Q2919" i="6"/>
  <c r="P2921" i="6" l="1"/>
  <c r="Q2920" i="6"/>
  <c r="Q2921" i="6" l="1"/>
  <c r="P2922" i="6"/>
  <c r="P2923" i="6" l="1"/>
  <c r="Q2922" i="6"/>
  <c r="P2924" i="6" l="1"/>
  <c r="Q2923" i="6"/>
  <c r="P2925" i="6" l="1"/>
  <c r="Q2924" i="6"/>
  <c r="Q2925" i="6" l="1"/>
  <c r="P2926" i="6"/>
  <c r="P2927" i="6" l="1"/>
  <c r="Q2926" i="6"/>
  <c r="P2928" i="6" l="1"/>
  <c r="Q2927" i="6"/>
  <c r="P2929" i="6" l="1"/>
  <c r="Q2928" i="6"/>
  <c r="Q2929" i="6" l="1"/>
  <c r="P2930" i="6"/>
  <c r="P2931" i="6" l="1"/>
  <c r="Q2930" i="6"/>
  <c r="P2932" i="6" l="1"/>
  <c r="Q2931" i="6"/>
  <c r="P2933" i="6" l="1"/>
  <c r="Q2932" i="6"/>
  <c r="Q2933" i="6" l="1"/>
  <c r="P2934" i="6"/>
  <c r="P2935" i="6" l="1"/>
  <c r="Q2934" i="6"/>
  <c r="P2936" i="6" l="1"/>
  <c r="Q2935" i="6"/>
  <c r="P2937" i="6" l="1"/>
  <c r="Q2936" i="6"/>
  <c r="Q2937" i="6" l="1"/>
  <c r="P2938" i="6"/>
  <c r="P2939" i="6" l="1"/>
  <c r="Q2938" i="6"/>
  <c r="P2940" i="6" l="1"/>
  <c r="Q2939" i="6"/>
  <c r="P2941" i="6" l="1"/>
  <c r="Q2940" i="6"/>
  <c r="Q2941" i="6" l="1"/>
  <c r="P2942" i="6"/>
  <c r="P2943" i="6" l="1"/>
  <c r="Q2942" i="6"/>
  <c r="P2944" i="6" l="1"/>
  <c r="Q2943" i="6"/>
  <c r="P2945" i="6" l="1"/>
  <c r="Q2944" i="6"/>
  <c r="Q2945" i="6" l="1"/>
  <c r="P2946" i="6"/>
  <c r="P2947" i="6" l="1"/>
  <c r="Q2946" i="6"/>
  <c r="P2948" i="6" l="1"/>
  <c r="Q2947" i="6"/>
  <c r="P2949" i="6" l="1"/>
  <c r="Q2948" i="6"/>
  <c r="Q2949" i="6" l="1"/>
  <c r="P2950" i="6"/>
  <c r="P2951" i="6" l="1"/>
  <c r="Q2950" i="6"/>
  <c r="P2952" i="6" l="1"/>
  <c r="Q2951" i="6"/>
  <c r="P2953" i="6" l="1"/>
  <c r="Q2952" i="6"/>
  <c r="Q2953" i="6" l="1"/>
  <c r="P2954" i="6"/>
  <c r="P2955" i="6" l="1"/>
  <c r="Q2954" i="6"/>
  <c r="P2956" i="6" l="1"/>
  <c r="Q2955" i="6"/>
  <c r="P2957" i="6" l="1"/>
  <c r="Q2956" i="6"/>
  <c r="Q2957" i="6" l="1"/>
  <c r="P2958" i="6"/>
  <c r="P2959" i="6" l="1"/>
  <c r="Q2958" i="6"/>
  <c r="P2960" i="6" l="1"/>
  <c r="Q2959" i="6"/>
  <c r="P2961" i="6" l="1"/>
  <c r="Q2960" i="6"/>
  <c r="Q2961" i="6" l="1"/>
  <c r="P2962" i="6"/>
  <c r="P2963" i="6" l="1"/>
  <c r="Q2962" i="6"/>
  <c r="P2964" i="6" l="1"/>
  <c r="Q2963" i="6"/>
  <c r="P2965" i="6" l="1"/>
  <c r="Q2964" i="6"/>
  <c r="Q2965" i="6" l="1"/>
  <c r="P2966" i="6"/>
  <c r="P2967" i="6" l="1"/>
  <c r="Q2966" i="6"/>
  <c r="P2968" i="6" l="1"/>
  <c r="Q2967" i="6"/>
  <c r="P2969" i="6" l="1"/>
  <c r="Q2968" i="6"/>
  <c r="Q2969" i="6" l="1"/>
  <c r="P2970" i="6"/>
  <c r="P2971" i="6" l="1"/>
  <c r="Q2970" i="6"/>
  <c r="P2972" i="6" l="1"/>
  <c r="Q2971" i="6"/>
  <c r="P2973" i="6" l="1"/>
  <c r="Q2972" i="6"/>
  <c r="Q2973" i="6" l="1"/>
  <c r="P2974" i="6"/>
  <c r="P2975" i="6" l="1"/>
  <c r="Q2974" i="6"/>
  <c r="P2976" i="6" l="1"/>
  <c r="Q2975" i="6"/>
  <c r="P2977" i="6" l="1"/>
  <c r="Q2976" i="6"/>
  <c r="Q2977" i="6" l="1"/>
  <c r="P2978" i="6"/>
  <c r="P2979" i="6" l="1"/>
  <c r="Q2978" i="6"/>
  <c r="P2980" i="6" l="1"/>
  <c r="Q2979" i="6"/>
  <c r="P2981" i="6" l="1"/>
  <c r="Q2980" i="6"/>
  <c r="Q2981" i="6" l="1"/>
  <c r="P2982" i="6"/>
  <c r="P2983" i="6" l="1"/>
  <c r="Q2982" i="6"/>
  <c r="P2984" i="6" l="1"/>
  <c r="Q2983" i="6"/>
  <c r="P2985" i="6" l="1"/>
  <c r="Q2984" i="6"/>
  <c r="Q2985" i="6" l="1"/>
  <c r="P2986" i="6"/>
  <c r="P2987" i="6" l="1"/>
  <c r="Q2986" i="6"/>
  <c r="P2988" i="6" l="1"/>
  <c r="Q2987" i="6"/>
  <c r="P2989" i="6" l="1"/>
  <c r="Q2988" i="6"/>
  <c r="Q2989" i="6" l="1"/>
  <c r="P2990" i="6"/>
  <c r="P2991" i="6" l="1"/>
  <c r="Q2990" i="6"/>
  <c r="P2992" i="6" l="1"/>
  <c r="Q2991" i="6"/>
  <c r="P2993" i="6" l="1"/>
  <c r="Q2992" i="6"/>
  <c r="Q2993" i="6" l="1"/>
  <c r="P2994" i="6"/>
  <c r="P2995" i="6" l="1"/>
  <c r="Q2994" i="6"/>
  <c r="P2996" i="6" l="1"/>
  <c r="Q2995" i="6"/>
  <c r="P2997" i="6" l="1"/>
  <c r="Q2996" i="6"/>
  <c r="Q2997" i="6" l="1"/>
  <c r="P2998" i="6"/>
  <c r="P2999" i="6" l="1"/>
  <c r="Q2998" i="6"/>
  <c r="P3000" i="6" l="1"/>
  <c r="Q2999" i="6"/>
  <c r="P3001" i="6" l="1"/>
  <c r="Q3000" i="6"/>
  <c r="Q3001" i="6" l="1"/>
  <c r="P3002" i="6"/>
  <c r="P3003" i="6" l="1"/>
  <c r="Q3002" i="6"/>
  <c r="P3004" i="6" l="1"/>
  <c r="Q3003" i="6"/>
  <c r="P3005" i="6" l="1"/>
  <c r="Q3004" i="6"/>
  <c r="Q3005" i="6" l="1"/>
  <c r="P3006" i="6"/>
  <c r="P3007" i="6" l="1"/>
  <c r="Q3006" i="6"/>
  <c r="P3008" i="6" l="1"/>
  <c r="Q3007" i="6"/>
  <c r="P3009" i="6" l="1"/>
  <c r="Q3008" i="6"/>
  <c r="Q3009" i="6" l="1"/>
  <c r="P3010" i="6"/>
  <c r="P3011" i="6" l="1"/>
  <c r="Q3010" i="6"/>
  <c r="P3012" i="6" l="1"/>
  <c r="Q3011" i="6"/>
  <c r="P3013" i="6" l="1"/>
  <c r="Q3012" i="6"/>
  <c r="Q3013" i="6" l="1"/>
  <c r="P3014" i="6"/>
  <c r="P3015" i="6" l="1"/>
  <c r="Q3014" i="6"/>
  <c r="P3016" i="6" l="1"/>
  <c r="Q3015" i="6"/>
  <c r="P3017" i="6" l="1"/>
  <c r="Q3016" i="6"/>
  <c r="Q3017" i="6" l="1"/>
  <c r="P3018" i="6"/>
  <c r="P3019" i="6" l="1"/>
  <c r="Q3018" i="6"/>
  <c r="P3020" i="6" l="1"/>
  <c r="Q3019" i="6"/>
  <c r="P3021" i="6" l="1"/>
  <c r="Q3020" i="6"/>
  <c r="Q3021" i="6" l="1"/>
  <c r="P3022" i="6"/>
  <c r="P3023" i="6" l="1"/>
  <c r="Q3022" i="6"/>
  <c r="P3024" i="6" l="1"/>
  <c r="Q3023" i="6"/>
  <c r="P3025" i="6" l="1"/>
  <c r="Q3024" i="6"/>
  <c r="Q3025" i="6" l="1"/>
  <c r="P3026" i="6"/>
  <c r="P3027" i="6" l="1"/>
  <c r="Q3026" i="6"/>
  <c r="P3028" i="6" l="1"/>
  <c r="Q3027" i="6"/>
  <c r="P3029" i="6" l="1"/>
  <c r="Q3028" i="6"/>
  <c r="Q3029" i="6" l="1"/>
  <c r="P3030" i="6"/>
  <c r="P3031" i="6" l="1"/>
  <c r="Q3030" i="6"/>
  <c r="P3032" i="6" l="1"/>
  <c r="Q3031" i="6"/>
  <c r="P3033" i="6" l="1"/>
  <c r="Q3032" i="6"/>
  <c r="Q3033" i="6" l="1"/>
  <c r="P3034" i="6"/>
  <c r="P3035" i="6" l="1"/>
  <c r="Q3034" i="6"/>
  <c r="P3036" i="6" l="1"/>
  <c r="Q3035" i="6"/>
  <c r="P3037" i="6" l="1"/>
  <c r="Q3036" i="6"/>
  <c r="Q3037" i="6" l="1"/>
  <c r="P3038" i="6"/>
  <c r="P3039" i="6" l="1"/>
  <c r="Q3038" i="6"/>
  <c r="P3040" i="6" l="1"/>
  <c r="Q3039" i="6"/>
  <c r="P3041" i="6" l="1"/>
  <c r="Q3040" i="6"/>
  <c r="Q3041" i="6" l="1"/>
  <c r="P3042" i="6"/>
  <c r="P3043" i="6" l="1"/>
  <c r="Q3042" i="6"/>
  <c r="P3044" i="6" l="1"/>
  <c r="Q3043" i="6"/>
  <c r="P3045" i="6" l="1"/>
  <c r="Q3044" i="6"/>
  <c r="Q3045" i="6" l="1"/>
  <c r="P3046" i="6"/>
  <c r="P3047" i="6" l="1"/>
  <c r="Q3046" i="6"/>
  <c r="P3048" i="6" l="1"/>
  <c r="Q3047" i="6"/>
  <c r="P3049" i="6" l="1"/>
  <c r="Q3048" i="6"/>
  <c r="Q3049" i="6" l="1"/>
  <c r="P3050" i="6"/>
  <c r="P3051" i="6" l="1"/>
  <c r="Q3050" i="6"/>
  <c r="P3052" i="6" l="1"/>
  <c r="Q3051" i="6"/>
  <c r="P3053" i="6" l="1"/>
  <c r="Q3052" i="6"/>
  <c r="Q3053" i="6" l="1"/>
  <c r="P3054" i="6"/>
  <c r="P3055" i="6" l="1"/>
  <c r="Q3054" i="6"/>
  <c r="P3056" i="6" l="1"/>
  <c r="Q3055" i="6"/>
  <c r="P3057" i="6" l="1"/>
  <c r="Q3056" i="6"/>
  <c r="Q3057" i="6" l="1"/>
  <c r="P3058" i="6"/>
  <c r="P3059" i="6" l="1"/>
  <c r="Q3058" i="6"/>
  <c r="P3060" i="6" l="1"/>
  <c r="Q3059" i="6"/>
  <c r="P3061" i="6" l="1"/>
  <c r="Q3060" i="6"/>
  <c r="Q3061" i="6" l="1"/>
  <c r="P3062" i="6"/>
  <c r="P3063" i="6" l="1"/>
  <c r="Q3062" i="6"/>
  <c r="P3064" i="6" l="1"/>
  <c r="Q3063" i="6"/>
  <c r="P3065" i="6" l="1"/>
  <c r="Q3064" i="6"/>
  <c r="Q3065" i="6" l="1"/>
  <c r="P3066" i="6"/>
  <c r="P3067" i="6" l="1"/>
  <c r="Q3066" i="6"/>
  <c r="P3068" i="6" l="1"/>
  <c r="Q3067" i="6"/>
  <c r="P3069" i="6" l="1"/>
  <c r="Q3068" i="6"/>
  <c r="Q3069" i="6" l="1"/>
  <c r="P3070" i="6"/>
  <c r="P3071" i="6" l="1"/>
  <c r="Q3070" i="6"/>
  <c r="P3072" i="6" l="1"/>
  <c r="Q3071" i="6"/>
  <c r="P3073" i="6" l="1"/>
  <c r="Q3072" i="6"/>
  <c r="Q3073" i="6" l="1"/>
  <c r="P3074" i="6"/>
  <c r="P3075" i="6" l="1"/>
  <c r="Q3074" i="6"/>
  <c r="P3076" i="6" l="1"/>
  <c r="Q3075" i="6"/>
  <c r="P3077" i="6" l="1"/>
  <c r="Q3076" i="6"/>
  <c r="Q3077" i="6" l="1"/>
  <c r="P3078" i="6"/>
  <c r="P3079" i="6" l="1"/>
  <c r="Q3078" i="6"/>
  <c r="P3080" i="6" l="1"/>
  <c r="Q3079" i="6"/>
  <c r="P3081" i="6" l="1"/>
  <c r="Q3080" i="6"/>
  <c r="Q3081" i="6" l="1"/>
  <c r="P3082" i="6"/>
  <c r="P3083" i="6" l="1"/>
  <c r="Q3082" i="6"/>
  <c r="P3084" i="6" l="1"/>
  <c r="Q3083" i="6"/>
  <c r="P3085" i="6" l="1"/>
  <c r="Q3084" i="6"/>
  <c r="Q3085" i="6" l="1"/>
  <c r="P3086" i="6"/>
  <c r="P3087" i="6" l="1"/>
  <c r="Q3086" i="6"/>
  <c r="P3088" i="6" l="1"/>
  <c r="Q3087" i="6"/>
  <c r="P3089" i="6" l="1"/>
  <c r="Q3088" i="6"/>
  <c r="Q3089" i="6" l="1"/>
  <c r="P3090" i="6"/>
  <c r="P3091" i="6" l="1"/>
  <c r="Q3090" i="6"/>
  <c r="P3092" i="6" l="1"/>
  <c r="Q3091" i="6"/>
  <c r="P3093" i="6" l="1"/>
  <c r="Q3092" i="6"/>
  <c r="Q3093" i="6" l="1"/>
  <c r="P3094" i="6"/>
  <c r="P3095" i="6" l="1"/>
  <c r="Q3094" i="6"/>
  <c r="P3096" i="6" l="1"/>
  <c r="Q3095" i="6"/>
  <c r="P3097" i="6" l="1"/>
  <c r="Q3096" i="6"/>
  <c r="Q3097" i="6" l="1"/>
  <c r="P3098" i="6"/>
  <c r="P3099" i="6" l="1"/>
  <c r="Q3098" i="6"/>
  <c r="P3100" i="6" l="1"/>
  <c r="Q3099" i="6"/>
  <c r="P3101" i="6" l="1"/>
  <c r="Q3100" i="6"/>
  <c r="Q3101" i="6" l="1"/>
  <c r="P3102" i="6"/>
  <c r="P3103" i="6" l="1"/>
  <c r="Q3102" i="6"/>
  <c r="P3104" i="6" l="1"/>
  <c r="Q3103" i="6"/>
  <c r="P3105" i="6" l="1"/>
  <c r="Q3104" i="6"/>
  <c r="Q3105" i="6" l="1"/>
  <c r="P3106" i="6"/>
  <c r="P3107" i="6" l="1"/>
  <c r="Q3106" i="6"/>
  <c r="P3108" i="6" l="1"/>
  <c r="Q3107" i="6"/>
  <c r="P3109" i="6" l="1"/>
  <c r="Q3108" i="6"/>
  <c r="Q3109" i="6" l="1"/>
  <c r="P3110" i="6"/>
  <c r="P3111" i="6" l="1"/>
  <c r="Q3110" i="6"/>
  <c r="P3112" i="6" l="1"/>
  <c r="Q3111" i="6"/>
  <c r="P3113" i="6" l="1"/>
  <c r="Q3112" i="6"/>
  <c r="Q3113" i="6" l="1"/>
  <c r="P3114" i="6"/>
  <c r="P3115" i="6" l="1"/>
  <c r="Q3114" i="6"/>
  <c r="P3116" i="6" l="1"/>
  <c r="Q3115" i="6"/>
  <c r="P3117" i="6" l="1"/>
  <c r="Q3116" i="6"/>
  <c r="Q3117" i="6" l="1"/>
  <c r="P3118" i="6"/>
  <c r="P3119" i="6" l="1"/>
  <c r="Q3118" i="6"/>
  <c r="P3120" i="6" l="1"/>
  <c r="Q3119" i="6"/>
  <c r="P3121" i="6" l="1"/>
  <c r="Q3120" i="6"/>
  <c r="Q3121" i="6" l="1"/>
  <c r="P3122" i="6"/>
  <c r="P3123" i="6" l="1"/>
  <c r="Q3122" i="6"/>
  <c r="P3124" i="6" l="1"/>
  <c r="Q3123" i="6"/>
  <c r="P3125" i="6" l="1"/>
  <c r="Q3124" i="6"/>
  <c r="Q3125" i="6" l="1"/>
  <c r="P3126" i="6"/>
  <c r="P3127" i="6" l="1"/>
  <c r="Q3126" i="6"/>
  <c r="P3128" i="6" l="1"/>
  <c r="Q3127" i="6"/>
  <c r="P3129" i="6" l="1"/>
  <c r="Q3128" i="6"/>
  <c r="Q3129" i="6" l="1"/>
  <c r="P3130" i="6"/>
  <c r="P3131" i="6" l="1"/>
  <c r="Q3130" i="6"/>
  <c r="P3132" i="6" l="1"/>
  <c r="Q3131" i="6"/>
  <c r="P3133" i="6" l="1"/>
  <c r="Q3132" i="6"/>
  <c r="Q3133" i="6" l="1"/>
  <c r="P3134" i="6"/>
  <c r="P3135" i="6" l="1"/>
  <c r="Q3134" i="6"/>
  <c r="P3136" i="6" l="1"/>
  <c r="Q3135" i="6"/>
  <c r="P3137" i="6" l="1"/>
  <c r="Q3136" i="6"/>
  <c r="Q3137" i="6" l="1"/>
  <c r="P3138" i="6"/>
  <c r="P3139" i="6" l="1"/>
  <c r="Q3138" i="6"/>
  <c r="P3140" i="6" l="1"/>
  <c r="Q3139" i="6"/>
  <c r="P3141" i="6" l="1"/>
  <c r="Q3140" i="6"/>
  <c r="Q3141" i="6" l="1"/>
  <c r="P3142" i="6"/>
  <c r="P3143" i="6" l="1"/>
  <c r="Q3142" i="6"/>
  <c r="P3144" i="6" l="1"/>
  <c r="Q3143" i="6"/>
  <c r="P3145" i="6" l="1"/>
  <c r="Q3144" i="6"/>
  <c r="Q3145" i="6" l="1"/>
  <c r="P3146" i="6"/>
  <c r="P3147" i="6" l="1"/>
  <c r="Q3146" i="6"/>
  <c r="P3148" i="6" l="1"/>
  <c r="Q3147" i="6"/>
  <c r="P3149" i="6" l="1"/>
  <c r="Q3148" i="6"/>
  <c r="Q3149" i="6" l="1"/>
  <c r="P3150" i="6"/>
  <c r="P3151" i="6" l="1"/>
  <c r="Q3150" i="6"/>
  <c r="P3152" i="6" l="1"/>
  <c r="Q3151" i="6"/>
  <c r="P3153" i="6" l="1"/>
  <c r="Q3152" i="6"/>
  <c r="Q3153" i="6" l="1"/>
  <c r="P3154" i="6"/>
  <c r="P3155" i="6" l="1"/>
  <c r="Q3154" i="6"/>
  <c r="P3156" i="6" l="1"/>
  <c r="Q3155" i="6"/>
  <c r="P3157" i="6" l="1"/>
  <c r="Q3156" i="6"/>
  <c r="Q3157" i="6" l="1"/>
  <c r="P3158" i="6"/>
  <c r="P3159" i="6" l="1"/>
  <c r="Q3158" i="6"/>
  <c r="P3160" i="6" l="1"/>
  <c r="Q3159" i="6"/>
  <c r="P3161" i="6" l="1"/>
  <c r="Q3160" i="6"/>
  <c r="Q3161" i="6" l="1"/>
  <c r="P3162" i="6"/>
  <c r="P3163" i="6" l="1"/>
  <c r="Q3162" i="6"/>
  <c r="P3164" i="6" l="1"/>
  <c r="Q3163" i="6"/>
  <c r="P3165" i="6" l="1"/>
  <c r="Q3164" i="6"/>
  <c r="Q3165" i="6" l="1"/>
  <c r="P3166" i="6"/>
  <c r="P3167" i="6" l="1"/>
  <c r="Q3166" i="6"/>
  <c r="P3168" i="6" l="1"/>
  <c r="Q3167" i="6"/>
  <c r="P3169" i="6" l="1"/>
  <c r="Q3168" i="6"/>
  <c r="Q3169" i="6" l="1"/>
  <c r="P3170" i="6"/>
  <c r="P3171" i="6" l="1"/>
  <c r="Q3170" i="6"/>
  <c r="P3172" i="6" l="1"/>
  <c r="Q3171" i="6"/>
  <c r="P3173" i="6" l="1"/>
  <c r="Q3172" i="6"/>
  <c r="P3174" i="6" l="1"/>
  <c r="Q3173" i="6"/>
  <c r="Q3174" i="6" l="1"/>
  <c r="P3175" i="6"/>
  <c r="Q3175" i="6" l="1"/>
  <c r="P3176" i="6"/>
  <c r="Q3176" i="6" l="1"/>
  <c r="P3177" i="6"/>
  <c r="P3178" i="6" l="1"/>
  <c r="Q3177" i="6"/>
  <c r="Q3178" i="6" l="1"/>
  <c r="P3179" i="6"/>
  <c r="Q3179" i="6" l="1"/>
  <c r="P3180" i="6"/>
  <c r="Q3180" i="6" l="1"/>
  <c r="P3181" i="6"/>
  <c r="P3182" i="6" l="1"/>
  <c r="Q3181" i="6"/>
  <c r="Q3182" i="6" l="1"/>
  <c r="P3183" i="6"/>
  <c r="Q3183" i="6" l="1"/>
  <c r="P3184" i="6"/>
  <c r="Q3184" i="6" l="1"/>
  <c r="P3185" i="6"/>
  <c r="P3186" i="6" l="1"/>
  <c r="Q3185" i="6"/>
  <c r="Q3186" i="6" l="1"/>
  <c r="P3187" i="6"/>
  <c r="Q3187" i="6" l="1"/>
  <c r="P3188" i="6"/>
  <c r="Q3188" i="6" l="1"/>
  <c r="P3189" i="6"/>
  <c r="P3190" i="6" l="1"/>
  <c r="Q3189" i="6"/>
  <c r="Q3190" i="6" l="1"/>
  <c r="P3191" i="6"/>
  <c r="Q3191" i="6" l="1"/>
  <c r="P3192" i="6"/>
  <c r="Q3192" i="6" l="1"/>
  <c r="P3193" i="6"/>
  <c r="P3194" i="6" l="1"/>
  <c r="Q3193" i="6"/>
  <c r="Q3194" i="6" l="1"/>
  <c r="P3195" i="6"/>
  <c r="Q3195" i="6" l="1"/>
  <c r="P3196" i="6"/>
  <c r="Q3196" i="6" l="1"/>
  <c r="P3197" i="6"/>
  <c r="P3198" i="6" l="1"/>
  <c r="Q3197" i="6"/>
  <c r="Q3198" i="6" l="1"/>
  <c r="P3199" i="6"/>
  <c r="Q3199" i="6" l="1"/>
  <c r="P3200" i="6"/>
  <c r="Q3200" i="6" l="1"/>
  <c r="P3201" i="6"/>
  <c r="P3202" i="6" l="1"/>
  <c r="Q3201" i="6"/>
  <c r="Q3202" i="6" l="1"/>
  <c r="P3203" i="6"/>
  <c r="Q3203" i="6" l="1"/>
  <c r="P3204" i="6"/>
  <c r="Q3204" i="6" l="1"/>
  <c r="P3205" i="6"/>
  <c r="P3206" i="6" l="1"/>
  <c r="Q3205" i="6"/>
  <c r="Q3206" i="6" l="1"/>
  <c r="P3207" i="6"/>
  <c r="Q3207" i="6" l="1"/>
  <c r="P3208" i="6"/>
  <c r="Q3208" i="6" l="1"/>
  <c r="P3209" i="6"/>
  <c r="P3210" i="6" l="1"/>
  <c r="Q3209" i="6"/>
  <c r="Q3210" i="6" l="1"/>
  <c r="P3211" i="6"/>
  <c r="Q3211" i="6" l="1"/>
  <c r="P3212" i="6"/>
  <c r="Q3212" i="6" l="1"/>
  <c r="P3213" i="6"/>
  <c r="P3214" i="6" l="1"/>
  <c r="Q3213" i="6"/>
  <c r="Q3214" i="6" l="1"/>
  <c r="P3215" i="6"/>
  <c r="P3216" i="6" l="1"/>
  <c r="Q3215" i="6"/>
  <c r="P3217" i="6" l="1"/>
  <c r="Q3216" i="6"/>
  <c r="Q3217" i="6" l="1"/>
  <c r="P3218" i="6"/>
  <c r="P3219" i="6" l="1"/>
  <c r="Q3218" i="6"/>
  <c r="P3220" i="6" l="1"/>
  <c r="Q3219" i="6"/>
  <c r="P3221" i="6" l="1"/>
  <c r="Q3220" i="6"/>
  <c r="Q3221" i="6" l="1"/>
  <c r="P3222" i="6"/>
  <c r="P3223" i="6" l="1"/>
  <c r="Q3222" i="6"/>
  <c r="P3224" i="6" l="1"/>
  <c r="Q3223" i="6"/>
  <c r="P3225" i="6" l="1"/>
  <c r="Q3224" i="6"/>
  <c r="Q3225" i="6" l="1"/>
  <c r="P3226" i="6"/>
  <c r="P3227" i="6" l="1"/>
  <c r="Q3226" i="6"/>
  <c r="P3228" i="6" l="1"/>
  <c r="Q3227" i="6"/>
  <c r="P3229" i="6" l="1"/>
  <c r="Q3228" i="6"/>
  <c r="Q3229" i="6" l="1"/>
  <c r="P3230" i="6"/>
  <c r="P3231" i="6" l="1"/>
  <c r="Q3230" i="6"/>
  <c r="P3232" i="6" l="1"/>
  <c r="Q3231" i="6"/>
  <c r="P3233" i="6" l="1"/>
  <c r="Q3232" i="6"/>
  <c r="Q3233" i="6" l="1"/>
  <c r="P3234" i="6"/>
  <c r="P3235" i="6" l="1"/>
  <c r="Q3234" i="6"/>
  <c r="P3236" i="6" l="1"/>
  <c r="Q3235" i="6"/>
  <c r="P3237" i="6" l="1"/>
  <c r="Q3236" i="6"/>
  <c r="Q3237" i="6" l="1"/>
  <c r="P3238" i="6"/>
  <c r="P3239" i="6" l="1"/>
  <c r="Q3238" i="6"/>
  <c r="P3240" i="6" l="1"/>
  <c r="Q3239" i="6"/>
  <c r="P3241" i="6" l="1"/>
  <c r="Q3240" i="6"/>
  <c r="Q3241" i="6" l="1"/>
  <c r="P3242" i="6"/>
  <c r="P3243" i="6" l="1"/>
  <c r="Q3242" i="6"/>
  <c r="P3244" i="6" l="1"/>
  <c r="Q3243" i="6"/>
  <c r="P3245" i="6" l="1"/>
  <c r="Q3244" i="6"/>
  <c r="Q3245" i="6" l="1"/>
  <c r="P3246" i="6"/>
  <c r="P3247" i="6" l="1"/>
  <c r="Q3246" i="6"/>
  <c r="P3248" i="6" l="1"/>
  <c r="Q3247" i="6"/>
  <c r="P3249" i="6" l="1"/>
  <c r="Q3248" i="6"/>
  <c r="Q3249" i="6" l="1"/>
  <c r="P3250" i="6"/>
  <c r="P3251" i="6" l="1"/>
  <c r="Q3250" i="6"/>
  <c r="P3252" i="6" l="1"/>
  <c r="Q3251" i="6"/>
  <c r="P3253" i="6" l="1"/>
  <c r="Q3252" i="6"/>
  <c r="Q3253" i="6" l="1"/>
  <c r="P3254" i="6"/>
  <c r="P3255" i="6" l="1"/>
  <c r="Q3254" i="6"/>
  <c r="P3256" i="6" l="1"/>
  <c r="Q3255" i="6"/>
  <c r="P3257" i="6" l="1"/>
  <c r="Q3256" i="6"/>
  <c r="Q3257" i="6" l="1"/>
  <c r="P3258" i="6"/>
  <c r="P3259" i="6" l="1"/>
  <c r="Q3258" i="6"/>
  <c r="P3260" i="6" l="1"/>
  <c r="Q3259" i="6"/>
  <c r="P3261" i="6" l="1"/>
  <c r="Q3260" i="6"/>
  <c r="Q3261" i="6" l="1"/>
  <c r="P3262" i="6"/>
  <c r="P3263" i="6" l="1"/>
  <c r="Q3262" i="6"/>
  <c r="P3264" i="6" l="1"/>
  <c r="Q3263" i="6"/>
  <c r="P3265" i="6" l="1"/>
  <c r="Q3264" i="6"/>
  <c r="Q3265" i="6" l="1"/>
  <c r="P3266" i="6"/>
  <c r="P3267" i="6" l="1"/>
  <c r="Q3266" i="6"/>
  <c r="P3268" i="6" l="1"/>
  <c r="Q3267" i="6"/>
  <c r="P3269" i="6" l="1"/>
  <c r="Q3268" i="6"/>
  <c r="Q3269" i="6" l="1"/>
  <c r="P3270" i="6"/>
  <c r="P3271" i="6" l="1"/>
  <c r="Q3270" i="6"/>
  <c r="P3272" i="6" l="1"/>
  <c r="Q3271" i="6"/>
  <c r="P3273" i="6" l="1"/>
  <c r="Q3272" i="6"/>
  <c r="Q3273" i="6" l="1"/>
  <c r="P3274" i="6"/>
  <c r="P3275" i="6" l="1"/>
  <c r="Q3274" i="6"/>
  <c r="P3276" i="6" l="1"/>
  <c r="Q3275" i="6"/>
  <c r="P3277" i="6" l="1"/>
  <c r="Q3276" i="6"/>
  <c r="Q3277" i="6" l="1"/>
  <c r="P3278" i="6"/>
  <c r="P3279" i="6" l="1"/>
  <c r="Q3278" i="6"/>
  <c r="P3280" i="6" l="1"/>
  <c r="Q3279" i="6"/>
  <c r="P3281" i="6" l="1"/>
  <c r="Q3280" i="6"/>
  <c r="Q3281" i="6" l="1"/>
  <c r="P3282" i="6"/>
  <c r="P3283" i="6" l="1"/>
  <c r="Q3282" i="6"/>
  <c r="P3284" i="6" l="1"/>
  <c r="Q3283" i="6"/>
  <c r="P3285" i="6" l="1"/>
  <c r="Q3284" i="6"/>
  <c r="Q3285" i="6" l="1"/>
  <c r="P3286" i="6"/>
  <c r="P3287" i="6" l="1"/>
  <c r="Q3286" i="6"/>
  <c r="P3288" i="6" l="1"/>
  <c r="Q3287" i="6"/>
  <c r="P3289" i="6" l="1"/>
  <c r="Q3288" i="6"/>
  <c r="Q3289" i="6" l="1"/>
  <c r="P3290" i="6"/>
  <c r="P3291" i="6" l="1"/>
  <c r="Q3290" i="6"/>
  <c r="P3292" i="6" l="1"/>
  <c r="Q3291" i="6"/>
  <c r="P3293" i="6" l="1"/>
  <c r="Q3292" i="6"/>
  <c r="Q3293" i="6" l="1"/>
  <c r="P3294" i="6"/>
  <c r="P3295" i="6" l="1"/>
  <c r="Q3294" i="6"/>
  <c r="P3296" i="6" l="1"/>
  <c r="Q3295" i="6"/>
  <c r="Q3296" i="6" l="1"/>
  <c r="P3297" i="6"/>
  <c r="Q3297" i="6" s="1"/>
  <c r="K4" i="5" l="1"/>
  <c r="Y45" i="5"/>
  <c r="AF4" i="5"/>
  <c r="AJ45" i="5"/>
  <c r="AO45" i="5"/>
  <c r="N45" i="5"/>
  <c r="AZ45" i="5"/>
  <c r="AA4" i="5"/>
  <c r="AB4" i="5"/>
  <c r="AR4" i="5"/>
  <c r="AY45" i="5"/>
  <c r="AN4" i="5"/>
  <c r="AP4" i="5"/>
  <c r="AM4" i="5"/>
  <c r="N4" i="5"/>
  <c r="BE4" i="5"/>
  <c r="BC4" i="5"/>
  <c r="AC45" i="5"/>
  <c r="AV4" i="5"/>
  <c r="AX45" i="5"/>
  <c r="AO4" i="5"/>
  <c r="I4" i="5"/>
  <c r="P4" i="5"/>
  <c r="W4" i="5"/>
  <c r="BD45" i="5"/>
  <c r="AK4" i="5"/>
  <c r="AA45" i="5"/>
  <c r="AD45" i="5"/>
  <c r="J4" i="5"/>
  <c r="AQ4" i="5"/>
  <c r="E4" i="5"/>
  <c r="Q45" i="5"/>
  <c r="G4" i="5"/>
  <c r="BB45" i="5"/>
  <c r="AN45" i="5"/>
  <c r="S4" i="5"/>
  <c r="AV45" i="5"/>
  <c r="AJ4" i="5"/>
  <c r="AF45" i="5"/>
  <c r="AU4" i="5"/>
  <c r="AR45" i="5"/>
  <c r="L45" i="5"/>
  <c r="Q4" i="5"/>
  <c r="AD4" i="5"/>
  <c r="AG4" i="5"/>
  <c r="BC45" i="5"/>
  <c r="K45" i="5"/>
  <c r="V45" i="5"/>
  <c r="Z45" i="5"/>
  <c r="AG45" i="5"/>
  <c r="AK45" i="5"/>
  <c r="AL45" i="5"/>
  <c r="AI45" i="5"/>
  <c r="AB45" i="5"/>
  <c r="L4" i="5"/>
  <c r="M4" i="5"/>
  <c r="X45" i="5"/>
  <c r="U4" i="5"/>
  <c r="I45" i="5"/>
  <c r="AT4" i="5"/>
  <c r="G45" i="5"/>
  <c r="AQ45" i="5"/>
  <c r="M45" i="5"/>
  <c r="AE45" i="5"/>
  <c r="AL4" i="5"/>
  <c r="AX4" i="5"/>
  <c r="H4" i="5"/>
  <c r="U45" i="5"/>
  <c r="BE45" i="5"/>
  <c r="F45" i="5"/>
  <c r="AT45" i="5"/>
  <c r="BA45" i="5"/>
  <c r="AW4" i="5"/>
  <c r="F4" i="5"/>
  <c r="AW45" i="5"/>
  <c r="BB4" i="5"/>
  <c r="E45" i="5"/>
  <c r="T4" i="5"/>
  <c r="T45" i="5"/>
  <c r="S45" i="5"/>
  <c r="R45" i="5"/>
  <c r="AY4" i="5"/>
  <c r="O4" i="5"/>
  <c r="O45" i="5"/>
  <c r="X4" i="5"/>
  <c r="BD4" i="5"/>
  <c r="J45" i="5"/>
  <c r="AU45" i="5"/>
  <c r="H45" i="5"/>
  <c r="AS4" i="5"/>
  <c r="R4" i="5"/>
  <c r="Y4" i="5"/>
  <c r="AM45" i="5"/>
  <c r="AC4" i="5"/>
  <c r="P45" i="5"/>
  <c r="V4" i="5"/>
  <c r="AS45" i="5"/>
  <c r="W45" i="5"/>
  <c r="AH4" i="5"/>
  <c r="AE4" i="5"/>
  <c r="Z4" i="5"/>
  <c r="AI4" i="5"/>
  <c r="AH45" i="5"/>
  <c r="AZ4" i="5"/>
  <c r="BA4" i="5"/>
  <c r="AP45" i="5"/>
  <c r="AT60" i="5" l="1"/>
  <c r="AT53" i="5"/>
  <c r="AT52" i="5"/>
  <c r="AT36" i="5"/>
  <c r="AT62" i="5"/>
  <c r="AT38" i="5"/>
  <c r="AT35" i="5"/>
  <c r="AT12" i="5"/>
  <c r="AT56" i="5"/>
  <c r="AT29" i="5"/>
  <c r="AT7" i="5" s="1"/>
  <c r="AT39" i="5"/>
  <c r="AT61" i="5"/>
  <c r="AT58" i="5"/>
  <c r="AT49" i="5"/>
  <c r="AT33" i="5"/>
  <c r="AT55" i="5"/>
  <c r="AT16" i="5"/>
  <c r="AT48" i="5"/>
  <c r="AT50" i="5"/>
  <c r="AT11" i="5"/>
  <c r="AT17" i="5"/>
  <c r="AT59" i="5"/>
  <c r="AT37" i="5"/>
  <c r="AT34" i="5"/>
  <c r="AT46" i="5"/>
  <c r="AT18" i="5"/>
  <c r="AT8" i="5"/>
  <c r="AT21" i="5"/>
  <c r="AT30" i="5"/>
  <c r="AT19" i="5" s="1"/>
  <c r="AT47" i="5"/>
  <c r="AT57" i="5"/>
  <c r="AT32" i="5"/>
  <c r="AT51" i="5"/>
  <c r="AT20" i="5"/>
  <c r="M49" i="5"/>
  <c r="M57" i="5"/>
  <c r="M48" i="5"/>
  <c r="M38" i="5"/>
  <c r="M62" i="5"/>
  <c r="M55" i="5"/>
  <c r="M58" i="5"/>
  <c r="M32" i="5"/>
  <c r="M61" i="5"/>
  <c r="M53" i="5"/>
  <c r="M33" i="5"/>
  <c r="M10" i="5"/>
  <c r="M47" i="5"/>
  <c r="M56" i="5"/>
  <c r="M30" i="5"/>
  <c r="M21" i="5" s="1"/>
  <c r="M52" i="5"/>
  <c r="M29" i="5"/>
  <c r="M11" i="5" s="1"/>
  <c r="M51" i="5"/>
  <c r="M39" i="5"/>
  <c r="M34" i="5"/>
  <c r="M46" i="5"/>
  <c r="M59" i="5"/>
  <c r="M37" i="5"/>
  <c r="M36" i="5"/>
  <c r="M9" i="5"/>
  <c r="M12" i="5"/>
  <c r="M35" i="5"/>
  <c r="M5" i="5"/>
  <c r="M6" i="5"/>
  <c r="M60" i="5"/>
  <c r="M50" i="5"/>
  <c r="M7" i="5"/>
  <c r="M8" i="5"/>
  <c r="M15" i="5"/>
  <c r="AN39" i="5"/>
  <c r="AN35" i="5"/>
  <c r="AN51" i="5"/>
  <c r="AN48" i="5"/>
  <c r="AN29" i="5"/>
  <c r="AN36" i="5"/>
  <c r="AN50" i="5"/>
  <c r="AN46" i="5"/>
  <c r="AN15" i="5"/>
  <c r="AN10" i="5"/>
  <c r="AN55" i="5"/>
  <c r="AN53" i="5"/>
  <c r="AN62" i="5"/>
  <c r="AN49" i="5"/>
  <c r="AN60" i="5"/>
  <c r="AN6" i="5"/>
  <c r="AN5" i="5"/>
  <c r="AN21" i="5"/>
  <c r="AN37" i="5"/>
  <c r="AN8" i="5"/>
  <c r="AN32" i="5"/>
  <c r="AN16" i="5"/>
  <c r="AN58" i="5"/>
  <c r="AN30" i="5"/>
  <c r="AN22" i="5" s="1"/>
  <c r="AN17" i="5"/>
  <c r="AN20" i="5"/>
  <c r="AN33" i="5"/>
  <c r="AN43" i="5" s="1"/>
  <c r="AN52" i="5"/>
  <c r="AN59" i="5"/>
  <c r="AN34" i="5"/>
  <c r="AN19" i="5"/>
  <c r="AN18" i="5"/>
  <c r="AN7" i="5"/>
  <c r="AN38" i="5"/>
  <c r="AN47" i="5"/>
  <c r="AN57" i="5"/>
  <c r="AN56" i="5"/>
  <c r="AN61" i="5"/>
  <c r="AN9" i="5"/>
  <c r="AN11" i="5"/>
  <c r="AN12" i="5"/>
  <c r="AA53" i="5"/>
  <c r="AA46" i="5"/>
  <c r="AA30" i="5"/>
  <c r="AA50" i="5"/>
  <c r="AA48" i="5"/>
  <c r="AA12" i="5"/>
  <c r="AA32" i="5"/>
  <c r="AA62" i="5"/>
  <c r="AA58" i="5"/>
  <c r="AA51" i="5"/>
  <c r="AA38" i="5"/>
  <c r="AA33" i="5"/>
  <c r="AA17" i="5"/>
  <c r="AA5" i="5"/>
  <c r="AA60" i="5"/>
  <c r="AA29" i="5"/>
  <c r="AA6" i="5" s="1"/>
  <c r="AA37" i="5"/>
  <c r="AA20" i="5"/>
  <c r="AA39" i="5"/>
  <c r="AA59" i="5"/>
  <c r="AA16" i="5"/>
  <c r="AA18" i="5"/>
  <c r="AA55" i="5"/>
  <c r="AA11" i="5"/>
  <c r="AA52" i="5"/>
  <c r="AA61" i="5"/>
  <c r="AA36" i="5"/>
  <c r="AA56" i="5"/>
  <c r="AA34" i="5"/>
  <c r="AA21" i="5"/>
  <c r="AA47" i="5"/>
  <c r="AA57" i="5"/>
  <c r="AA22" i="5"/>
  <c r="AA49" i="5"/>
  <c r="AA19" i="5"/>
  <c r="AA35" i="5"/>
  <c r="AA15" i="5"/>
  <c r="AA7" i="5"/>
  <c r="AH51" i="5"/>
  <c r="AH57" i="5"/>
  <c r="AH30" i="5"/>
  <c r="AH17" i="5" s="1"/>
  <c r="AH53" i="5"/>
  <c r="AH37" i="5"/>
  <c r="AH56" i="5"/>
  <c r="AH36" i="5"/>
  <c r="AH55" i="5"/>
  <c r="AH9" i="5"/>
  <c r="AH34" i="5"/>
  <c r="AH32" i="5"/>
  <c r="AH58" i="5"/>
  <c r="AH52" i="5"/>
  <c r="AH39" i="5"/>
  <c r="AH33" i="5"/>
  <c r="AH43" i="5" s="1"/>
  <c r="AH59" i="5"/>
  <c r="AH60" i="5"/>
  <c r="AH50" i="5"/>
  <c r="AH29" i="5"/>
  <c r="AH6" i="5" s="1"/>
  <c r="AH11" i="5"/>
  <c r="AH35" i="5"/>
  <c r="AH38" i="5"/>
  <c r="AH49" i="5"/>
  <c r="AH16" i="5"/>
  <c r="AH47" i="5"/>
  <c r="AH48" i="5"/>
  <c r="AH5" i="5"/>
  <c r="AH61" i="5"/>
  <c r="AH62" i="5"/>
  <c r="AH46" i="5"/>
  <c r="AH8" i="5"/>
  <c r="R49" i="5"/>
  <c r="R59" i="5"/>
  <c r="R56" i="5"/>
  <c r="R55" i="5"/>
  <c r="R34" i="5"/>
  <c r="R32" i="5"/>
  <c r="R7" i="5"/>
  <c r="R21" i="5"/>
  <c r="R33" i="5"/>
  <c r="R10" i="5"/>
  <c r="R50" i="5"/>
  <c r="R62" i="5"/>
  <c r="R46" i="5"/>
  <c r="R58" i="5"/>
  <c r="R17" i="5"/>
  <c r="R5" i="5"/>
  <c r="R48" i="5"/>
  <c r="R60" i="5"/>
  <c r="R57" i="5"/>
  <c r="R30" i="5"/>
  <c r="R22" i="5" s="1"/>
  <c r="R35" i="5"/>
  <c r="R38" i="5"/>
  <c r="R9" i="5"/>
  <c r="R61" i="5"/>
  <c r="R36" i="5"/>
  <c r="R52" i="5"/>
  <c r="R37" i="5"/>
  <c r="R51" i="5"/>
  <c r="R53" i="5"/>
  <c r="R39" i="5"/>
  <c r="R12" i="5"/>
  <c r="R29" i="5"/>
  <c r="R11" i="5" s="1"/>
  <c r="R47" i="5"/>
  <c r="R6" i="5"/>
  <c r="R19" i="5"/>
  <c r="O39" i="5"/>
  <c r="O36" i="5"/>
  <c r="O62" i="5"/>
  <c r="O17" i="5"/>
  <c r="O56" i="5"/>
  <c r="O55" i="5"/>
  <c r="O33" i="5"/>
  <c r="O43" i="5" s="1"/>
  <c r="O48" i="5"/>
  <c r="O35" i="5"/>
  <c r="O9" i="5"/>
  <c r="O47" i="5"/>
  <c r="O57" i="5"/>
  <c r="O59" i="5"/>
  <c r="O18" i="5"/>
  <c r="O10" i="5"/>
  <c r="O46" i="5"/>
  <c r="O49" i="5"/>
  <c r="O51" i="5"/>
  <c r="O53" i="5"/>
  <c r="O37" i="5"/>
  <c r="O20" i="5"/>
  <c r="O16" i="5"/>
  <c r="O38" i="5"/>
  <c r="O30" i="5"/>
  <c r="O22" i="5" s="1"/>
  <c r="O50" i="5"/>
  <c r="O34" i="5"/>
  <c r="O19" i="5"/>
  <c r="O29" i="5"/>
  <c r="O32" i="5"/>
  <c r="O11" i="5"/>
  <c r="O21" i="5"/>
  <c r="O7" i="5"/>
  <c r="O5" i="5"/>
  <c r="O61" i="5"/>
  <c r="O58" i="5"/>
  <c r="O6" i="5"/>
  <c r="O8" i="5"/>
  <c r="O52" i="5"/>
  <c r="O60" i="5"/>
  <c r="O15" i="5"/>
  <c r="O12" i="5"/>
  <c r="H10" i="5"/>
  <c r="H58" i="5"/>
  <c r="H55" i="5"/>
  <c r="H62" i="5"/>
  <c r="H50" i="5"/>
  <c r="H61" i="5"/>
  <c r="H5" i="5"/>
  <c r="H29" i="5"/>
  <c r="H46" i="5"/>
  <c r="H47" i="5"/>
  <c r="H39" i="5"/>
  <c r="H56" i="5"/>
  <c r="H59" i="5"/>
  <c r="H9" i="5"/>
  <c r="H11" i="5"/>
  <c r="H49" i="5"/>
  <c r="H51" i="5"/>
  <c r="H33" i="5"/>
  <c r="H43" i="5" s="1"/>
  <c r="H32" i="5"/>
  <c r="H34" i="5"/>
  <c r="H36" i="5"/>
  <c r="H35" i="5"/>
  <c r="H52" i="5"/>
  <c r="H57" i="5"/>
  <c r="H30" i="5"/>
  <c r="H22" i="5" s="1"/>
  <c r="H38" i="5"/>
  <c r="H48" i="5"/>
  <c r="H8" i="5"/>
  <c r="H16" i="5"/>
  <c r="H37" i="5"/>
  <c r="H12" i="5"/>
  <c r="H60" i="5"/>
  <c r="H6" i="5"/>
  <c r="H7" i="5"/>
  <c r="H53" i="5"/>
  <c r="L35" i="5"/>
  <c r="L50" i="5"/>
  <c r="L39" i="5"/>
  <c r="L47" i="5"/>
  <c r="L33" i="5"/>
  <c r="L9" i="5"/>
  <c r="L20" i="5"/>
  <c r="L52" i="5"/>
  <c r="L51" i="5"/>
  <c r="L53" i="5"/>
  <c r="L36" i="5"/>
  <c r="L37" i="5"/>
  <c r="L59" i="5"/>
  <c r="L49" i="5"/>
  <c r="L29" i="5"/>
  <c r="L6" i="5" s="1"/>
  <c r="L60" i="5"/>
  <c r="L34" i="5"/>
  <c r="L62" i="5"/>
  <c r="L55" i="5"/>
  <c r="L30" i="5"/>
  <c r="L17" i="5" s="1"/>
  <c r="L38" i="5"/>
  <c r="L48" i="5"/>
  <c r="L57" i="5"/>
  <c r="L46" i="5"/>
  <c r="L64" i="5" s="1"/>
  <c r="L56" i="5"/>
  <c r="L16" i="5"/>
  <c r="L15" i="5"/>
  <c r="L61" i="5"/>
  <c r="L58" i="5"/>
  <c r="L11" i="5"/>
  <c r="L5" i="5"/>
  <c r="L32" i="5"/>
  <c r="L7" i="5"/>
  <c r="Q59" i="5"/>
  <c r="Q22" i="5"/>
  <c r="Q60" i="5"/>
  <c r="Q32" i="5"/>
  <c r="Q29" i="5"/>
  <c r="Q5" i="5" s="1"/>
  <c r="Q57" i="5"/>
  <c r="Q53" i="5"/>
  <c r="Q37" i="5"/>
  <c r="Q7" i="5"/>
  <c r="Q19" i="5"/>
  <c r="Q51" i="5"/>
  <c r="Q46" i="5"/>
  <c r="Q12" i="5"/>
  <c r="Q49" i="5"/>
  <c r="Q61" i="5"/>
  <c r="Q6" i="5"/>
  <c r="Q17" i="5"/>
  <c r="Q33" i="5"/>
  <c r="Q58" i="5"/>
  <c r="Q52" i="5"/>
  <c r="Q36" i="5"/>
  <c r="Q50" i="5"/>
  <c r="Q55" i="5"/>
  <c r="Q8" i="5"/>
  <c r="Q30" i="5"/>
  <c r="Q21" i="5" s="1"/>
  <c r="Q35" i="5"/>
  <c r="Q48" i="5"/>
  <c r="Q56" i="5"/>
  <c r="Q34" i="5"/>
  <c r="Q38" i="5"/>
  <c r="Q39" i="5"/>
  <c r="Q11" i="5"/>
  <c r="Q47" i="5"/>
  <c r="Q62" i="5"/>
  <c r="Q18" i="5"/>
  <c r="Q15" i="5"/>
  <c r="E61" i="5"/>
  <c r="E60" i="5"/>
  <c r="E36" i="5"/>
  <c r="E55" i="5"/>
  <c r="E39" i="5"/>
  <c r="E37" i="5"/>
  <c r="H61" i="4"/>
  <c r="H6" i="4"/>
  <c r="E10" i="5"/>
  <c r="E20" i="5"/>
  <c r="E53" i="5"/>
  <c r="E49" i="5"/>
  <c r="E56" i="5"/>
  <c r="J58" i="4"/>
  <c r="E59" i="5"/>
  <c r="H3" i="4"/>
  <c r="I61" i="4"/>
  <c r="E19" i="5"/>
  <c r="E50" i="5"/>
  <c r="E30" i="5"/>
  <c r="E48" i="5"/>
  <c r="E29" i="5"/>
  <c r="E47" i="5"/>
  <c r="E35" i="5"/>
  <c r="E34" i="5"/>
  <c r="J61" i="4"/>
  <c r="E52" i="5"/>
  <c r="E17" i="5"/>
  <c r="E57" i="5"/>
  <c r="E58" i="5"/>
  <c r="E32" i="5"/>
  <c r="H58" i="4"/>
  <c r="I3" i="4"/>
  <c r="J66" i="4"/>
  <c r="E38" i="5"/>
  <c r="E46" i="5"/>
  <c r="H15" i="4"/>
  <c r="I6" i="4"/>
  <c r="E16" i="5"/>
  <c r="G61" i="4"/>
  <c r="E5" i="5"/>
  <c r="J38" i="4"/>
  <c r="G44" i="4"/>
  <c r="BH4" i="5"/>
  <c r="E33" i="5"/>
  <c r="I58" i="4"/>
  <c r="G13" i="4"/>
  <c r="H70" i="4"/>
  <c r="J15" i="4"/>
  <c r="J6" i="4"/>
  <c r="E21" i="5"/>
  <c r="E12" i="5"/>
  <c r="K68" i="4"/>
  <c r="L68" i="4" s="1"/>
  <c r="E22" i="5"/>
  <c r="H93" i="4"/>
  <c r="I93" i="4"/>
  <c r="I44" i="4"/>
  <c r="G87" i="4"/>
  <c r="G32" i="4"/>
  <c r="H16" i="4"/>
  <c r="J10" i="4"/>
  <c r="E62" i="5"/>
  <c r="H13" i="4"/>
  <c r="I25" i="4"/>
  <c r="E6" i="5"/>
  <c r="K61" i="4"/>
  <c r="L61" i="4" s="1"/>
  <c r="J93" i="4"/>
  <c r="H87" i="4"/>
  <c r="J87" i="4"/>
  <c r="I32" i="4"/>
  <c r="E51" i="5"/>
  <c r="I65" i="4"/>
  <c r="E18" i="5"/>
  <c r="G6" i="4"/>
  <c r="E15" i="5"/>
  <c r="I87" i="4"/>
  <c r="K93" i="4"/>
  <c r="L93" i="4" s="1"/>
  <c r="G93" i="4"/>
  <c r="F93" i="4" s="1"/>
  <c r="M93" i="4" s="1"/>
  <c r="J71" i="4"/>
  <c r="H10" i="4"/>
  <c r="G14" i="4"/>
  <c r="G25" i="4"/>
  <c r="I15" i="4"/>
  <c r="G66" i="4"/>
  <c r="G71" i="4"/>
  <c r="G38" i="4"/>
  <c r="F38" i="4" s="1"/>
  <c r="M38" i="4" s="1"/>
  <c r="G30" i="4"/>
  <c r="J32" i="4"/>
  <c r="H71" i="4"/>
  <c r="J25" i="4"/>
  <c r="G16" i="4"/>
  <c r="H44" i="4"/>
  <c r="I70" i="4"/>
  <c r="G68" i="4"/>
  <c r="I16" i="4"/>
  <c r="I11" i="4"/>
  <c r="I66" i="4"/>
  <c r="I80" i="4"/>
  <c r="J80" i="4"/>
  <c r="I71" i="4"/>
  <c r="J70" i="4"/>
  <c r="J13" i="4"/>
  <c r="J16" i="4"/>
  <c r="H11" i="4"/>
  <c r="H25" i="4"/>
  <c r="I38" i="4"/>
  <c r="I10" i="4"/>
  <c r="I68" i="4"/>
  <c r="J65" i="4"/>
  <c r="J11" i="4"/>
  <c r="H80" i="4"/>
  <c r="H12" i="4"/>
  <c r="H66" i="4"/>
  <c r="G10" i="4"/>
  <c r="H68" i="4"/>
  <c r="G80" i="4"/>
  <c r="F80" i="4" s="1"/>
  <c r="M80" i="4" s="1"/>
  <c r="G70" i="4"/>
  <c r="F70" i="4" s="1"/>
  <c r="M70" i="4" s="1"/>
  <c r="H38" i="4"/>
  <c r="H32" i="4"/>
  <c r="K87" i="4"/>
  <c r="L87" i="4" s="1"/>
  <c r="J68" i="4"/>
  <c r="G15" i="4"/>
  <c r="F15" i="4" s="1"/>
  <c r="M15" i="4" s="1"/>
  <c r="G65" i="4"/>
  <c r="F65" i="4" s="1"/>
  <c r="M65" i="4" s="1"/>
  <c r="I13" i="4"/>
  <c r="G11" i="4"/>
  <c r="F11" i="4" s="1"/>
  <c r="M11" i="4" s="1"/>
  <c r="J44" i="4"/>
  <c r="I69" i="4"/>
  <c r="H65" i="4"/>
  <c r="P51" i="5"/>
  <c r="P35" i="5"/>
  <c r="H69" i="4" s="1"/>
  <c r="P29" i="5"/>
  <c r="P32" i="5"/>
  <c r="P39" i="5"/>
  <c r="J69" i="4" s="1"/>
  <c r="P33" i="5"/>
  <c r="P43" i="5" s="1"/>
  <c r="K69" i="4" s="1"/>
  <c r="L69" i="4" s="1"/>
  <c r="P5" i="5"/>
  <c r="P8" i="5"/>
  <c r="P6" i="5"/>
  <c r="P17" i="5"/>
  <c r="P46" i="5"/>
  <c r="P48" i="5"/>
  <c r="P58" i="5"/>
  <c r="P53" i="5"/>
  <c r="P11" i="5"/>
  <c r="P19" i="5"/>
  <c r="P36" i="5"/>
  <c r="I14" i="4" s="1"/>
  <c r="P34" i="5"/>
  <c r="H14" i="4" s="1"/>
  <c r="P9" i="5"/>
  <c r="P37" i="5"/>
  <c r="P47" i="5"/>
  <c r="P10" i="5"/>
  <c r="P12" i="5"/>
  <c r="P7" i="5"/>
  <c r="P52" i="5"/>
  <c r="P56" i="5"/>
  <c r="P61" i="5"/>
  <c r="P57" i="5"/>
  <c r="P50" i="5"/>
  <c r="P49" i="5"/>
  <c r="P38" i="5"/>
  <c r="J14" i="4" s="1"/>
  <c r="P59" i="5"/>
  <c r="P30" i="5"/>
  <c r="P21" i="5" s="1"/>
  <c r="P60" i="5"/>
  <c r="P62" i="5"/>
  <c r="P55" i="5"/>
  <c r="P65" i="5" s="1"/>
  <c r="AV52" i="5"/>
  <c r="AV29" i="5"/>
  <c r="AV9" i="5" s="1"/>
  <c r="AV57" i="5"/>
  <c r="AV47" i="5"/>
  <c r="AV39" i="5"/>
  <c r="J101" i="4" s="1"/>
  <c r="AV62" i="5"/>
  <c r="AV17" i="5"/>
  <c r="AV10" i="5"/>
  <c r="AV7" i="5"/>
  <c r="AV48" i="5"/>
  <c r="AV60" i="5"/>
  <c r="AV58" i="5"/>
  <c r="AV51" i="5"/>
  <c r="AV37" i="5"/>
  <c r="I101" i="4" s="1"/>
  <c r="AV38" i="5"/>
  <c r="J46" i="4" s="1"/>
  <c r="AV12" i="5"/>
  <c r="AV33" i="5"/>
  <c r="AV43" i="5" s="1"/>
  <c r="K101" i="4" s="1"/>
  <c r="L101" i="4" s="1"/>
  <c r="AV61" i="5"/>
  <c r="AV59" i="5"/>
  <c r="AV6" i="5"/>
  <c r="AV34" i="5"/>
  <c r="H46" i="4" s="1"/>
  <c r="AV32" i="5"/>
  <c r="AV56" i="5"/>
  <c r="AV21" i="5"/>
  <c r="AV50" i="5"/>
  <c r="AV30" i="5"/>
  <c r="AV18" i="5" s="1"/>
  <c r="AV49" i="5"/>
  <c r="AV46" i="5"/>
  <c r="AV11" i="5"/>
  <c r="AV53" i="5"/>
  <c r="AV35" i="5"/>
  <c r="H101" i="4" s="1"/>
  <c r="AV55" i="5"/>
  <c r="AV65" i="5" s="1"/>
  <c r="AV36" i="5"/>
  <c r="I46" i="4" s="1"/>
  <c r="AV5" i="5"/>
  <c r="N37" i="5"/>
  <c r="I67" i="4" s="1"/>
  <c r="N53" i="5"/>
  <c r="N55" i="5"/>
  <c r="N47" i="5"/>
  <c r="N29" i="5"/>
  <c r="N5" i="5" s="1"/>
  <c r="N49" i="5"/>
  <c r="N17" i="5"/>
  <c r="N18" i="5"/>
  <c r="N61" i="5"/>
  <c r="N59" i="5"/>
  <c r="N50" i="5"/>
  <c r="N11" i="5"/>
  <c r="N58" i="5"/>
  <c r="N12" i="5"/>
  <c r="N15" i="5"/>
  <c r="N16" i="5"/>
  <c r="N57" i="5"/>
  <c r="N52" i="5"/>
  <c r="N34" i="5"/>
  <c r="N39" i="5"/>
  <c r="J67" i="4" s="1"/>
  <c r="N36" i="5"/>
  <c r="I12" i="4" s="1"/>
  <c r="N33" i="5"/>
  <c r="N43" i="5" s="1"/>
  <c r="K67" i="4" s="1"/>
  <c r="L67" i="4" s="1"/>
  <c r="N56" i="5"/>
  <c r="N38" i="5"/>
  <c r="J12" i="4" s="1"/>
  <c r="N32" i="5"/>
  <c r="G12" i="4" s="1"/>
  <c r="F12" i="4" s="1"/>
  <c r="M12" i="4" s="1"/>
  <c r="N51" i="5"/>
  <c r="N30" i="5"/>
  <c r="N21" i="5" s="1"/>
  <c r="N35" i="5"/>
  <c r="H67" i="4" s="1"/>
  <c r="N19" i="5"/>
  <c r="N46" i="5"/>
  <c r="N60" i="5"/>
  <c r="N7" i="5"/>
  <c r="N48" i="5"/>
  <c r="N62" i="5"/>
  <c r="N22" i="5"/>
  <c r="N20" i="5"/>
  <c r="AF37" i="5"/>
  <c r="I85" i="4" s="1"/>
  <c r="AF34" i="5"/>
  <c r="H30" i="4" s="1"/>
  <c r="AF50" i="5"/>
  <c r="AF32" i="5"/>
  <c r="AF47" i="5"/>
  <c r="AF15" i="5"/>
  <c r="AF22" i="5"/>
  <c r="AF6" i="5"/>
  <c r="AF61" i="5"/>
  <c r="AF53" i="5"/>
  <c r="AF48" i="5"/>
  <c r="AF16" i="5"/>
  <c r="AF60" i="5"/>
  <c r="AF11" i="5"/>
  <c r="AF7" i="5"/>
  <c r="AF36" i="5"/>
  <c r="I30" i="4" s="1"/>
  <c r="AF38" i="5"/>
  <c r="J30" i="4" s="1"/>
  <c r="AF30" i="5"/>
  <c r="AF19" i="5" s="1"/>
  <c r="AF56" i="5"/>
  <c r="AF18" i="5"/>
  <c r="AF62" i="5"/>
  <c r="AF51" i="5"/>
  <c r="AF49" i="5"/>
  <c r="AF33" i="5"/>
  <c r="G85" i="4" s="1"/>
  <c r="AF39" i="5"/>
  <c r="J85" i="4" s="1"/>
  <c r="AF21" i="5"/>
  <c r="AF8" i="5"/>
  <c r="AF10" i="5"/>
  <c r="AF46" i="5"/>
  <c r="AF35" i="5"/>
  <c r="H85" i="4" s="1"/>
  <c r="AF57" i="5"/>
  <c r="AF20" i="5"/>
  <c r="AF5" i="5"/>
  <c r="AF29" i="5"/>
  <c r="AF12" i="5" s="1"/>
  <c r="AF55" i="5"/>
  <c r="AF58" i="5"/>
  <c r="AF52" i="5"/>
  <c r="AF59" i="5"/>
  <c r="AF17" i="5"/>
  <c r="AE38" i="5"/>
  <c r="J29" i="4" s="1"/>
  <c r="AE34" i="5"/>
  <c r="H29" i="4" s="1"/>
  <c r="AE58" i="5"/>
  <c r="AE56" i="5"/>
  <c r="AE16" i="5"/>
  <c r="AE32" i="5"/>
  <c r="AE48" i="5"/>
  <c r="AE9" i="5"/>
  <c r="AE62" i="5"/>
  <c r="AE49" i="5"/>
  <c r="AE50" i="5"/>
  <c r="AE47" i="5"/>
  <c r="AE15" i="5"/>
  <c r="AE52" i="5"/>
  <c r="AE11" i="5"/>
  <c r="AE35" i="5"/>
  <c r="H84" i="4" s="1"/>
  <c r="AE57" i="5"/>
  <c r="AE22" i="5"/>
  <c r="AE51" i="5"/>
  <c r="AE55" i="5"/>
  <c r="AE21" i="5"/>
  <c r="AE36" i="5"/>
  <c r="I29" i="4" s="1"/>
  <c r="AE30" i="5"/>
  <c r="AE18" i="5" s="1"/>
  <c r="AE37" i="5"/>
  <c r="I84" i="4" s="1"/>
  <c r="AE59" i="5"/>
  <c r="AE33" i="5"/>
  <c r="AE43" i="5" s="1"/>
  <c r="K84" i="4" s="1"/>
  <c r="L84" i="4" s="1"/>
  <c r="AE53" i="5"/>
  <c r="AE20" i="5"/>
  <c r="AE46" i="5"/>
  <c r="AE64" i="5" s="1"/>
  <c r="AE39" i="5"/>
  <c r="J84" i="4" s="1"/>
  <c r="AE61" i="5"/>
  <c r="AE60" i="5"/>
  <c r="AE29" i="5"/>
  <c r="AE6" i="5" s="1"/>
  <c r="AE10" i="5"/>
  <c r="AE19" i="5"/>
  <c r="BB57" i="5"/>
  <c r="BB53" i="5"/>
  <c r="BB58" i="5"/>
  <c r="BB37" i="5"/>
  <c r="I107" i="4" s="1"/>
  <c r="BB51" i="5"/>
  <c r="BB61" i="5"/>
  <c r="BB62" i="5"/>
  <c r="BB17" i="5"/>
  <c r="BB12" i="5"/>
  <c r="BB18" i="5"/>
  <c r="BB35" i="5"/>
  <c r="H107" i="4" s="1"/>
  <c r="BB49" i="5"/>
  <c r="BB30" i="5"/>
  <c r="BB16" i="5" s="1"/>
  <c r="BB47" i="5"/>
  <c r="BB38" i="5"/>
  <c r="J52" i="4" s="1"/>
  <c r="BB8" i="5"/>
  <c r="BB36" i="5"/>
  <c r="I52" i="4" s="1"/>
  <c r="BB55" i="5"/>
  <c r="BB32" i="5"/>
  <c r="G52" i="4" s="1"/>
  <c r="BB46" i="5"/>
  <c r="BB56" i="5"/>
  <c r="BB29" i="5"/>
  <c r="BB11" i="5" s="1"/>
  <c r="BB34" i="5"/>
  <c r="H52" i="4" s="1"/>
  <c r="BB59" i="5"/>
  <c r="BB52" i="5"/>
  <c r="BB60" i="5"/>
  <c r="BB9" i="5"/>
  <c r="BB5" i="5"/>
  <c r="BB48" i="5"/>
  <c r="BB33" i="5"/>
  <c r="BB39" i="5"/>
  <c r="J107" i="4" s="1"/>
  <c r="BB10" i="5"/>
  <c r="BB7" i="5"/>
  <c r="BB50" i="5"/>
  <c r="AU34" i="5"/>
  <c r="AU56" i="5"/>
  <c r="AU50" i="5"/>
  <c r="AU37" i="5"/>
  <c r="I100" i="4" s="1"/>
  <c r="AU61" i="5"/>
  <c r="AU57" i="5"/>
  <c r="AU39" i="5"/>
  <c r="J100" i="4" s="1"/>
  <c r="AU60" i="5"/>
  <c r="AU9" i="5"/>
  <c r="AU11" i="5"/>
  <c r="AU47" i="5"/>
  <c r="AU46" i="5"/>
  <c r="AU52" i="5"/>
  <c r="AU10" i="5"/>
  <c r="AU6" i="5"/>
  <c r="AU38" i="5"/>
  <c r="AU33" i="5"/>
  <c r="AU59" i="5"/>
  <c r="AU32" i="5"/>
  <c r="AU48" i="5"/>
  <c r="AU36" i="5"/>
  <c r="AU29" i="5"/>
  <c r="AU7" i="5" s="1"/>
  <c r="AU5" i="5"/>
  <c r="AU16" i="5"/>
  <c r="AU55" i="5"/>
  <c r="AU58" i="5"/>
  <c r="AU35" i="5"/>
  <c r="H100" i="4" s="1"/>
  <c r="AU18" i="5"/>
  <c r="AU53" i="5"/>
  <c r="AU30" i="5"/>
  <c r="AU19" i="5" s="1"/>
  <c r="AU49" i="5"/>
  <c r="AU62" i="5"/>
  <c r="AU51" i="5"/>
  <c r="AU8" i="5"/>
  <c r="AU12" i="5"/>
  <c r="BE46" i="5"/>
  <c r="BE37" i="5"/>
  <c r="I111" i="4" s="1"/>
  <c r="BE48" i="5"/>
  <c r="BE34" i="5"/>
  <c r="H56" i="4" s="1"/>
  <c r="BE35" i="5"/>
  <c r="H111" i="4" s="1"/>
  <c r="BE62" i="5"/>
  <c r="BE22" i="5"/>
  <c r="BE56" i="5"/>
  <c r="BE58" i="5"/>
  <c r="BE30" i="5"/>
  <c r="BE21" i="5" s="1"/>
  <c r="BE59" i="5"/>
  <c r="BE20" i="5"/>
  <c r="BE53" i="5"/>
  <c r="BE50" i="5"/>
  <c r="BE49" i="5"/>
  <c r="BE36" i="5"/>
  <c r="I56" i="4" s="1"/>
  <c r="BE5" i="5"/>
  <c r="BE38" i="5"/>
  <c r="J56" i="4" s="1"/>
  <c r="BE29" i="5"/>
  <c r="BE7" i="5" s="1"/>
  <c r="BE61" i="5"/>
  <c r="BE55" i="5"/>
  <c r="BE65" i="5" s="1"/>
  <c r="BE60" i="5"/>
  <c r="BE52" i="5"/>
  <c r="BE51" i="5"/>
  <c r="BE17" i="5"/>
  <c r="BE39" i="5"/>
  <c r="J111" i="4" s="1"/>
  <c r="BE57" i="5"/>
  <c r="BE32" i="5"/>
  <c r="BE33" i="5"/>
  <c r="G111" i="4" s="1"/>
  <c r="BE47" i="5"/>
  <c r="BE9" i="5"/>
  <c r="BE19" i="5"/>
  <c r="BE12" i="5"/>
  <c r="BE11" i="5"/>
  <c r="BE15" i="5"/>
  <c r="BE10" i="5"/>
  <c r="AI34" i="5"/>
  <c r="H33" i="4" s="1"/>
  <c r="AI37" i="5"/>
  <c r="I88" i="4" s="1"/>
  <c r="AI39" i="5"/>
  <c r="J88" i="4" s="1"/>
  <c r="AI60" i="5"/>
  <c r="AI33" i="5"/>
  <c r="AI53" i="5"/>
  <c r="AI58" i="5"/>
  <c r="AI49" i="5"/>
  <c r="AI38" i="5"/>
  <c r="J33" i="4" s="1"/>
  <c r="AI20" i="5"/>
  <c r="AI30" i="5"/>
  <c r="AI15" i="5" s="1"/>
  <c r="AI57" i="5"/>
  <c r="AI62" i="5"/>
  <c r="AI55" i="5"/>
  <c r="AI29" i="5"/>
  <c r="AI6" i="5" s="1"/>
  <c r="AI19" i="5"/>
  <c r="AI7" i="5"/>
  <c r="AI22" i="5"/>
  <c r="AI35" i="5"/>
  <c r="H88" i="4" s="1"/>
  <c r="AI36" i="5"/>
  <c r="I33" i="4" s="1"/>
  <c r="AI46" i="5"/>
  <c r="AI59" i="5"/>
  <c r="AI56" i="5"/>
  <c r="AI51" i="5"/>
  <c r="AI47" i="5"/>
  <c r="AI48" i="5"/>
  <c r="AI32" i="5"/>
  <c r="AI52" i="5"/>
  <c r="AI21" i="5"/>
  <c r="AI11" i="5"/>
  <c r="AI50" i="5"/>
  <c r="AI61" i="5"/>
  <c r="AI16" i="5"/>
  <c r="AI9" i="5"/>
  <c r="AC60" i="5"/>
  <c r="AC30" i="5"/>
  <c r="AC17" i="5" s="1"/>
  <c r="AC46" i="5"/>
  <c r="AC47" i="5"/>
  <c r="AC52" i="5"/>
  <c r="AC36" i="5"/>
  <c r="I27" i="4" s="1"/>
  <c r="AC39" i="5"/>
  <c r="J82" i="4" s="1"/>
  <c r="AC6" i="5"/>
  <c r="AC7" i="5"/>
  <c r="AC5" i="5"/>
  <c r="AC22" i="5"/>
  <c r="AC49" i="5"/>
  <c r="AC62" i="5"/>
  <c r="AC32" i="5"/>
  <c r="AC57" i="5"/>
  <c r="AC33" i="5"/>
  <c r="G82" i="4" s="1"/>
  <c r="AC9" i="5"/>
  <c r="AC15" i="5"/>
  <c r="AC8" i="5"/>
  <c r="AC55" i="5"/>
  <c r="AC53" i="5"/>
  <c r="AC56" i="5"/>
  <c r="AC61" i="5"/>
  <c r="AC37" i="5"/>
  <c r="I82" i="4" s="1"/>
  <c r="AC58" i="5"/>
  <c r="AC35" i="5"/>
  <c r="H82" i="4" s="1"/>
  <c r="AC51" i="5"/>
  <c r="AC29" i="5"/>
  <c r="AC50" i="5"/>
  <c r="AC48" i="5"/>
  <c r="AC59" i="5"/>
  <c r="AC21" i="5"/>
  <c r="AC38" i="5"/>
  <c r="J27" i="4" s="1"/>
  <c r="AC18" i="5"/>
  <c r="AC11" i="5"/>
  <c r="AC34" i="5"/>
  <c r="H27" i="4" s="1"/>
  <c r="AC20" i="5"/>
  <c r="AC16" i="5"/>
  <c r="AC12" i="5"/>
  <c r="AC10" i="5"/>
  <c r="AY48" i="5"/>
  <c r="AY39" i="5"/>
  <c r="J104" i="4" s="1"/>
  <c r="AY36" i="5"/>
  <c r="I49" i="4" s="1"/>
  <c r="AY53" i="5"/>
  <c r="AY62" i="5"/>
  <c r="AY52" i="5"/>
  <c r="AY58" i="5"/>
  <c r="AY18" i="5"/>
  <c r="AY57" i="5"/>
  <c r="AY33" i="5"/>
  <c r="G104" i="4" s="1"/>
  <c r="AY49" i="5"/>
  <c r="AY29" i="5"/>
  <c r="AY11" i="5" s="1"/>
  <c r="AY32" i="5"/>
  <c r="AY51" i="5"/>
  <c r="AY16" i="5"/>
  <c r="AY35" i="5"/>
  <c r="H104" i="4" s="1"/>
  <c r="AY55" i="5"/>
  <c r="AY17" i="5"/>
  <c r="AY19" i="5"/>
  <c r="AY37" i="5"/>
  <c r="I104" i="4" s="1"/>
  <c r="AY46" i="5"/>
  <c r="AY30" i="5"/>
  <c r="AY20" i="5" s="1"/>
  <c r="AY34" i="5"/>
  <c r="H49" i="4" s="1"/>
  <c r="AY8" i="5"/>
  <c r="AY22" i="5"/>
  <c r="AY59" i="5"/>
  <c r="AY38" i="5"/>
  <c r="J49" i="4" s="1"/>
  <c r="AY50" i="5"/>
  <c r="AY56" i="5"/>
  <c r="AY60" i="5"/>
  <c r="AY47" i="5"/>
  <c r="AY61" i="5"/>
  <c r="AY10" i="5"/>
  <c r="AX53" i="5"/>
  <c r="AX59" i="5"/>
  <c r="AX50" i="5"/>
  <c r="AX49" i="5"/>
  <c r="AX61" i="5"/>
  <c r="AX37" i="5"/>
  <c r="I103" i="4" s="1"/>
  <c r="AX46" i="5"/>
  <c r="AX64" i="5" s="1"/>
  <c r="AX33" i="5"/>
  <c r="G103" i="4" s="1"/>
  <c r="AX55" i="5"/>
  <c r="AX35" i="5"/>
  <c r="H103" i="4" s="1"/>
  <c r="AX52" i="5"/>
  <c r="AX6" i="5"/>
  <c r="AX57" i="5"/>
  <c r="AX36" i="5"/>
  <c r="I48" i="4" s="1"/>
  <c r="AX38" i="5"/>
  <c r="J48" i="4" s="1"/>
  <c r="AX39" i="5"/>
  <c r="J103" i="4" s="1"/>
  <c r="AX62" i="5"/>
  <c r="AX29" i="5"/>
  <c r="AX11" i="5" s="1"/>
  <c r="AX8" i="5"/>
  <c r="AX56" i="5"/>
  <c r="AX47" i="5"/>
  <c r="AX51" i="5"/>
  <c r="AX32" i="5"/>
  <c r="AX60" i="5"/>
  <c r="AX30" i="5"/>
  <c r="AX17" i="5" s="1"/>
  <c r="AX34" i="5"/>
  <c r="H48" i="4" s="1"/>
  <c r="AX48" i="5"/>
  <c r="AX58" i="5"/>
  <c r="AX7" i="5"/>
  <c r="AX9" i="5"/>
  <c r="U48" i="5"/>
  <c r="U56" i="5"/>
  <c r="U34" i="5"/>
  <c r="H19" i="4" s="1"/>
  <c r="U52" i="5"/>
  <c r="U38" i="5"/>
  <c r="J19" i="4" s="1"/>
  <c r="U51" i="5"/>
  <c r="U61" i="5"/>
  <c r="U49" i="5"/>
  <c r="U60" i="5"/>
  <c r="U46" i="5"/>
  <c r="U22" i="5"/>
  <c r="U53" i="5"/>
  <c r="U59" i="5"/>
  <c r="U62" i="5"/>
  <c r="U57" i="5"/>
  <c r="U30" i="5"/>
  <c r="U19" i="5" s="1"/>
  <c r="U39" i="5"/>
  <c r="J74" i="4" s="1"/>
  <c r="U29" i="5"/>
  <c r="U11" i="5" s="1"/>
  <c r="U37" i="5"/>
  <c r="I74" i="4" s="1"/>
  <c r="U36" i="5"/>
  <c r="I19" i="4" s="1"/>
  <c r="U50" i="5"/>
  <c r="U16" i="5"/>
  <c r="U58" i="5"/>
  <c r="U35" i="5"/>
  <c r="H74" i="4" s="1"/>
  <c r="U55" i="5"/>
  <c r="U7" i="5"/>
  <c r="U32" i="5"/>
  <c r="U33" i="5"/>
  <c r="U9" i="5"/>
  <c r="U47" i="5"/>
  <c r="U17" i="5"/>
  <c r="U20" i="5"/>
  <c r="AJ30" i="5"/>
  <c r="AJ52" i="5"/>
  <c r="AJ22" i="5"/>
  <c r="AJ38" i="5"/>
  <c r="J34" i="4" s="1"/>
  <c r="AJ20" i="5"/>
  <c r="AJ50" i="5"/>
  <c r="AJ16" i="5"/>
  <c r="AJ11" i="5"/>
  <c r="AJ58" i="5"/>
  <c r="AJ61" i="5"/>
  <c r="AJ56" i="5"/>
  <c r="AJ57" i="5"/>
  <c r="AJ6" i="5"/>
  <c r="AJ5" i="5"/>
  <c r="AJ10" i="5"/>
  <c r="AJ18" i="5"/>
  <c r="AJ39" i="5"/>
  <c r="J89" i="4" s="1"/>
  <c r="AJ49" i="5"/>
  <c r="AJ60" i="5"/>
  <c r="AJ15" i="5"/>
  <c r="AJ47" i="5"/>
  <c r="AJ53" i="5"/>
  <c r="AJ62" i="5"/>
  <c r="AJ55" i="5"/>
  <c r="AJ12" i="5"/>
  <c r="AJ36" i="5"/>
  <c r="I34" i="4" s="1"/>
  <c r="AJ46" i="5"/>
  <c r="AJ51" i="5"/>
  <c r="AJ59" i="5"/>
  <c r="AJ33" i="5"/>
  <c r="AJ43" i="5" s="1"/>
  <c r="K89" i="4" s="1"/>
  <c r="L89" i="4" s="1"/>
  <c r="AJ29" i="5"/>
  <c r="AJ7" i="5" s="1"/>
  <c r="AJ17" i="5"/>
  <c r="AJ34" i="5"/>
  <c r="H34" i="4" s="1"/>
  <c r="AJ32" i="5"/>
  <c r="AJ37" i="5"/>
  <c r="I89" i="4" s="1"/>
  <c r="AJ35" i="5"/>
  <c r="H89" i="4" s="1"/>
  <c r="AJ48" i="5"/>
  <c r="AJ8" i="5"/>
  <c r="AJ21" i="5"/>
  <c r="AJ19" i="5"/>
  <c r="AQ61" i="5"/>
  <c r="AQ38" i="5"/>
  <c r="J41" i="4" s="1"/>
  <c r="AQ55" i="5"/>
  <c r="AQ36" i="5"/>
  <c r="I41" i="4" s="1"/>
  <c r="AQ35" i="5"/>
  <c r="H96" i="4" s="1"/>
  <c r="AQ48" i="5"/>
  <c r="AQ33" i="5"/>
  <c r="AQ49" i="5"/>
  <c r="AQ52" i="5"/>
  <c r="AQ29" i="5"/>
  <c r="AQ6" i="5" s="1"/>
  <c r="AQ47" i="5"/>
  <c r="AQ50" i="5"/>
  <c r="AQ62" i="5"/>
  <c r="AQ32" i="5"/>
  <c r="AQ56" i="5"/>
  <c r="AQ60" i="5"/>
  <c r="AQ46" i="5"/>
  <c r="AQ57" i="5"/>
  <c r="AQ39" i="5"/>
  <c r="J96" i="4" s="1"/>
  <c r="AQ37" i="5"/>
  <c r="I96" i="4" s="1"/>
  <c r="AQ59" i="5"/>
  <c r="AQ53" i="5"/>
  <c r="AQ51" i="5"/>
  <c r="AQ30" i="5"/>
  <c r="AQ21" i="5" s="1"/>
  <c r="AQ34" i="5"/>
  <c r="H41" i="4" s="1"/>
  <c r="AQ58" i="5"/>
  <c r="AQ17" i="5"/>
  <c r="AK62" i="5"/>
  <c r="AK60" i="5"/>
  <c r="AK61" i="5"/>
  <c r="AK38" i="5"/>
  <c r="J35" i="4" s="1"/>
  <c r="AK57" i="5"/>
  <c r="AK34" i="5"/>
  <c r="H35" i="4" s="1"/>
  <c r="AK36" i="5"/>
  <c r="I35" i="4" s="1"/>
  <c r="AK12" i="5"/>
  <c r="AK21" i="5"/>
  <c r="AK33" i="5"/>
  <c r="G90" i="4" s="1"/>
  <c r="F90" i="4" s="1"/>
  <c r="M90" i="4" s="1"/>
  <c r="AK39" i="5"/>
  <c r="J90" i="4" s="1"/>
  <c r="AK51" i="5"/>
  <c r="AK50" i="5"/>
  <c r="AK30" i="5"/>
  <c r="AK19" i="5" s="1"/>
  <c r="AK17" i="5"/>
  <c r="AK11" i="5"/>
  <c r="AK29" i="5"/>
  <c r="AK5" i="5" s="1"/>
  <c r="AK47" i="5"/>
  <c r="AK52" i="5"/>
  <c r="AK56" i="5"/>
  <c r="AK18" i="5"/>
  <c r="AK7" i="5"/>
  <c r="AK15" i="5"/>
  <c r="AK35" i="5"/>
  <c r="H90" i="4" s="1"/>
  <c r="AK55" i="5"/>
  <c r="AK49" i="5"/>
  <c r="AK53" i="5"/>
  <c r="AK59" i="5"/>
  <c r="AK32" i="5"/>
  <c r="AK10" i="5"/>
  <c r="AK48" i="5"/>
  <c r="AK37" i="5"/>
  <c r="I90" i="4" s="1"/>
  <c r="AK58" i="5"/>
  <c r="AK46" i="5"/>
  <c r="I60" i="5"/>
  <c r="I30" i="5"/>
  <c r="I21" i="5" s="1"/>
  <c r="I47" i="5"/>
  <c r="I32" i="5"/>
  <c r="G7" i="4" s="1"/>
  <c r="I38" i="5"/>
  <c r="J7" i="4" s="1"/>
  <c r="I48" i="5"/>
  <c r="I39" i="5"/>
  <c r="J62" i="4" s="1"/>
  <c r="I37" i="5"/>
  <c r="I62" i="4" s="1"/>
  <c r="I5" i="5"/>
  <c r="I58" i="5"/>
  <c r="I57" i="5"/>
  <c r="I49" i="5"/>
  <c r="I55" i="5"/>
  <c r="I65" i="5" s="1"/>
  <c r="I6" i="5"/>
  <c r="I50" i="5"/>
  <c r="I62" i="5"/>
  <c r="I29" i="5"/>
  <c r="I9" i="5" s="1"/>
  <c r="I53" i="5"/>
  <c r="I33" i="5"/>
  <c r="I52" i="5"/>
  <c r="I59" i="5"/>
  <c r="I8" i="5"/>
  <c r="I51" i="5"/>
  <c r="I34" i="5"/>
  <c r="H7" i="4" s="1"/>
  <c r="I56" i="5"/>
  <c r="I7" i="5"/>
  <c r="I11" i="5"/>
  <c r="I46" i="5"/>
  <c r="I35" i="5"/>
  <c r="H62" i="4" s="1"/>
  <c r="I12" i="5"/>
  <c r="I22" i="5"/>
  <c r="I61" i="5"/>
  <c r="I36" i="5"/>
  <c r="I7" i="4" s="1"/>
  <c r="I15" i="5"/>
  <c r="AM37" i="5"/>
  <c r="I92" i="4" s="1"/>
  <c r="AM46" i="5"/>
  <c r="AM58" i="5"/>
  <c r="AM35" i="5"/>
  <c r="H92" i="4" s="1"/>
  <c r="AM51" i="5"/>
  <c r="AM36" i="5"/>
  <c r="I37" i="4" s="1"/>
  <c r="AM18" i="5"/>
  <c r="AM47" i="5"/>
  <c r="AM48" i="5"/>
  <c r="AM34" i="5"/>
  <c r="H37" i="4" s="1"/>
  <c r="AM17" i="5"/>
  <c r="AM21" i="5"/>
  <c r="AM50" i="5"/>
  <c r="AM55" i="5"/>
  <c r="AM32" i="5"/>
  <c r="G37" i="4" s="1"/>
  <c r="AM62" i="5"/>
  <c r="AM49" i="5"/>
  <c r="AM53" i="5"/>
  <c r="AM22" i="5"/>
  <c r="AM60" i="5"/>
  <c r="AM52" i="5"/>
  <c r="AM30" i="5"/>
  <c r="AM15" i="5" s="1"/>
  <c r="AM59" i="5"/>
  <c r="AM38" i="5"/>
  <c r="J37" i="4" s="1"/>
  <c r="AM56" i="5"/>
  <c r="AM39" i="5"/>
  <c r="J92" i="4" s="1"/>
  <c r="AM57" i="5"/>
  <c r="AM61" i="5"/>
  <c r="AM29" i="5"/>
  <c r="AM10" i="5" s="1"/>
  <c r="AM33" i="5"/>
  <c r="AR32" i="5"/>
  <c r="AR36" i="5"/>
  <c r="AR62" i="5"/>
  <c r="AR39" i="5"/>
  <c r="J97" i="4" s="1"/>
  <c r="AR52" i="5"/>
  <c r="AR61" i="5"/>
  <c r="AR16" i="5"/>
  <c r="AR56" i="5"/>
  <c r="AR59" i="5"/>
  <c r="AR50" i="5"/>
  <c r="AR29" i="5"/>
  <c r="AR11" i="5" s="1"/>
  <c r="AR49" i="5"/>
  <c r="AR46" i="5"/>
  <c r="AR48" i="5"/>
  <c r="AR30" i="5"/>
  <c r="AR17" i="5" s="1"/>
  <c r="AR57" i="5"/>
  <c r="AR18" i="5"/>
  <c r="AR35" i="5"/>
  <c r="H97" i="4" s="1"/>
  <c r="AR58" i="5"/>
  <c r="AR51" i="5"/>
  <c r="AR47" i="5"/>
  <c r="AR15" i="5"/>
  <c r="AR6" i="5"/>
  <c r="AR53" i="5"/>
  <c r="AR38" i="5"/>
  <c r="AR37" i="5"/>
  <c r="I97" i="4" s="1"/>
  <c r="AR20" i="5"/>
  <c r="AR60" i="5"/>
  <c r="AR55" i="5"/>
  <c r="AR65" i="5" s="1"/>
  <c r="AR33" i="5"/>
  <c r="G97" i="4" s="1"/>
  <c r="AR34" i="5"/>
  <c r="AR19" i="5"/>
  <c r="AR5" i="5"/>
  <c r="AZ55" i="5"/>
  <c r="AZ34" i="5"/>
  <c r="H50" i="4" s="1"/>
  <c r="AZ33" i="5"/>
  <c r="AZ36" i="5"/>
  <c r="I50" i="4" s="1"/>
  <c r="AZ59" i="5"/>
  <c r="AZ53" i="5"/>
  <c r="AZ50" i="5"/>
  <c r="AZ17" i="5"/>
  <c r="AZ32" i="5"/>
  <c r="G50" i="4" s="1"/>
  <c r="AZ39" i="5"/>
  <c r="J105" i="4" s="1"/>
  <c r="AZ60" i="5"/>
  <c r="AZ35" i="5"/>
  <c r="H105" i="4" s="1"/>
  <c r="AZ22" i="5"/>
  <c r="AZ37" i="5"/>
  <c r="I105" i="4" s="1"/>
  <c r="AZ38" i="5"/>
  <c r="J50" i="4" s="1"/>
  <c r="AZ51" i="5"/>
  <c r="AZ62" i="5"/>
  <c r="AZ5" i="5"/>
  <c r="AZ58" i="5"/>
  <c r="AZ46" i="5"/>
  <c r="AZ48" i="5"/>
  <c r="AZ47" i="5"/>
  <c r="AZ61" i="5"/>
  <c r="AZ29" i="5"/>
  <c r="AZ7" i="5" s="1"/>
  <c r="AZ49" i="5"/>
  <c r="AZ57" i="5"/>
  <c r="AZ6" i="5"/>
  <c r="AZ56" i="5"/>
  <c r="AZ30" i="5"/>
  <c r="AZ16" i="5" s="1"/>
  <c r="AZ52" i="5"/>
  <c r="AZ12" i="5"/>
  <c r="AZ20" i="5"/>
  <c r="V30" i="5"/>
  <c r="V18" i="5" s="1"/>
  <c r="V49" i="5"/>
  <c r="V57" i="5"/>
  <c r="V61" i="5"/>
  <c r="V36" i="5"/>
  <c r="I20" i="4" s="1"/>
  <c r="V59" i="5"/>
  <c r="V32" i="5"/>
  <c r="V39" i="5"/>
  <c r="J75" i="4" s="1"/>
  <c r="V9" i="5"/>
  <c r="V12" i="5"/>
  <c r="V53" i="5"/>
  <c r="V37" i="5"/>
  <c r="I75" i="4" s="1"/>
  <c r="V38" i="5"/>
  <c r="J20" i="4" s="1"/>
  <c r="V52" i="5"/>
  <c r="V50" i="5"/>
  <c r="V6" i="5"/>
  <c r="V56" i="5"/>
  <c r="V55" i="5"/>
  <c r="V65" i="5" s="1"/>
  <c r="V33" i="5"/>
  <c r="G75" i="4" s="1"/>
  <c r="V29" i="5"/>
  <c r="V10" i="5" s="1"/>
  <c r="V60" i="5"/>
  <c r="V11" i="5"/>
  <c r="V35" i="5"/>
  <c r="H75" i="4" s="1"/>
  <c r="V47" i="5"/>
  <c r="V58" i="5"/>
  <c r="V8" i="5"/>
  <c r="V62" i="5"/>
  <c r="V48" i="5"/>
  <c r="V15" i="5"/>
  <c r="V34" i="5"/>
  <c r="H20" i="4" s="1"/>
  <c r="V51" i="5"/>
  <c r="V46" i="5"/>
  <c r="V7" i="5"/>
  <c r="V19" i="5"/>
  <c r="V21" i="5"/>
  <c r="Y29" i="5"/>
  <c r="Y32" i="5"/>
  <c r="Y37" i="5"/>
  <c r="I78" i="4" s="1"/>
  <c r="Y56" i="5"/>
  <c r="Y52" i="5"/>
  <c r="Y33" i="5"/>
  <c r="Y22" i="5"/>
  <c r="Y19" i="5"/>
  <c r="Y12" i="5"/>
  <c r="Y50" i="5"/>
  <c r="Y36" i="5"/>
  <c r="I23" i="4" s="1"/>
  <c r="Y38" i="5"/>
  <c r="J23" i="4" s="1"/>
  <c r="Y53" i="5"/>
  <c r="Y21" i="5"/>
  <c r="Y62" i="5"/>
  <c r="Y6" i="5"/>
  <c r="Y7" i="5"/>
  <c r="Y16" i="5"/>
  <c r="Y48" i="5"/>
  <c r="Y47" i="5"/>
  <c r="Y58" i="5"/>
  <c r="Y49" i="5"/>
  <c r="Y39" i="5"/>
  <c r="J78" i="4" s="1"/>
  <c r="Y34" i="5"/>
  <c r="H23" i="4" s="1"/>
  <c r="Y17" i="5"/>
  <c r="Y55" i="5"/>
  <c r="Y61" i="5"/>
  <c r="Y35" i="5"/>
  <c r="H78" i="4" s="1"/>
  <c r="Y60" i="5"/>
  <c r="Y46" i="5"/>
  <c r="Y51" i="5"/>
  <c r="Y8" i="5"/>
  <c r="Y5" i="5"/>
  <c r="Y57" i="5"/>
  <c r="Y9" i="5"/>
  <c r="Y59" i="5"/>
  <c r="Y18" i="5"/>
  <c r="Y11" i="5"/>
  <c r="Y30" i="5"/>
  <c r="Y15" i="5" s="1"/>
  <c r="Y10" i="5"/>
  <c r="AD55" i="5"/>
  <c r="AD35" i="5"/>
  <c r="H83" i="4" s="1"/>
  <c r="AD36" i="5"/>
  <c r="I28" i="4" s="1"/>
  <c r="AD32" i="5"/>
  <c r="AD34" i="5"/>
  <c r="H28" i="4" s="1"/>
  <c r="AD20" i="5"/>
  <c r="AD52" i="5"/>
  <c r="AD47" i="5"/>
  <c r="AD29" i="5"/>
  <c r="AD5" i="5" s="1"/>
  <c r="AD48" i="5"/>
  <c r="AD62" i="5"/>
  <c r="AD38" i="5"/>
  <c r="J28" i="4" s="1"/>
  <c r="AD8" i="5"/>
  <c r="AD46" i="5"/>
  <c r="AD51" i="5"/>
  <c r="AD57" i="5"/>
  <c r="AD53" i="5"/>
  <c r="AD50" i="5"/>
  <c r="AD37" i="5"/>
  <c r="I83" i="4" s="1"/>
  <c r="AD49" i="5"/>
  <c r="AD39" i="5"/>
  <c r="J83" i="4" s="1"/>
  <c r="AD22" i="5"/>
  <c r="AD61" i="5"/>
  <c r="AD59" i="5"/>
  <c r="AD56" i="5"/>
  <c r="AD58" i="5"/>
  <c r="AD30" i="5"/>
  <c r="AD17" i="5" s="1"/>
  <c r="AD60" i="5"/>
  <c r="AD33" i="5"/>
  <c r="G83" i="4" s="1"/>
  <c r="AD21" i="5"/>
  <c r="AD7" i="5"/>
  <c r="S46" i="5"/>
  <c r="S59" i="5"/>
  <c r="S35" i="5"/>
  <c r="H72" i="4" s="1"/>
  <c r="S62" i="5"/>
  <c r="S58" i="5"/>
  <c r="S49" i="5"/>
  <c r="S21" i="5"/>
  <c r="S19" i="5"/>
  <c r="S61" i="5"/>
  <c r="S53" i="5"/>
  <c r="S47" i="5"/>
  <c r="S29" i="5"/>
  <c r="S6" i="5" s="1"/>
  <c r="S51" i="5"/>
  <c r="S15" i="5"/>
  <c r="S16" i="5"/>
  <c r="S60" i="5"/>
  <c r="S55" i="5"/>
  <c r="S50" i="5"/>
  <c r="S7" i="5"/>
  <c r="S32" i="5"/>
  <c r="S36" i="5"/>
  <c r="I17" i="4" s="1"/>
  <c r="S38" i="5"/>
  <c r="J17" i="4" s="1"/>
  <c r="S57" i="5"/>
  <c r="S39" i="5"/>
  <c r="J72" i="4" s="1"/>
  <c r="S33" i="5"/>
  <c r="S34" i="5"/>
  <c r="H17" i="4" s="1"/>
  <c r="S30" i="5"/>
  <c r="S20" i="5" s="1"/>
  <c r="S56" i="5"/>
  <c r="S37" i="5"/>
  <c r="I72" i="4" s="1"/>
  <c r="S48" i="5"/>
  <c r="S17" i="5"/>
  <c r="S52" i="5"/>
  <c r="S22" i="5"/>
  <c r="S18" i="5"/>
  <c r="W20" i="5"/>
  <c r="W57" i="5"/>
  <c r="W51" i="5"/>
  <c r="W59" i="5"/>
  <c r="W46" i="5"/>
  <c r="W61" i="5"/>
  <c r="W48" i="5"/>
  <c r="W21" i="5"/>
  <c r="W7" i="5"/>
  <c r="W39" i="5"/>
  <c r="J76" i="4" s="1"/>
  <c r="W37" i="5"/>
  <c r="I76" i="4" s="1"/>
  <c r="W32" i="5"/>
  <c r="W33" i="5"/>
  <c r="G76" i="4" s="1"/>
  <c r="W58" i="5"/>
  <c r="W19" i="5"/>
  <c r="W10" i="5"/>
  <c r="W30" i="5"/>
  <c r="W16" i="5" s="1"/>
  <c r="W62" i="5"/>
  <c r="W35" i="5"/>
  <c r="H76" i="4" s="1"/>
  <c r="W53" i="5"/>
  <c r="W29" i="5"/>
  <c r="W12" i="5" s="1"/>
  <c r="W56" i="5"/>
  <c r="W49" i="5"/>
  <c r="W38" i="5"/>
  <c r="J21" i="4" s="1"/>
  <c r="W55" i="5"/>
  <c r="W47" i="5"/>
  <c r="W34" i="5"/>
  <c r="H21" i="4" s="1"/>
  <c r="W52" i="5"/>
  <c r="W11" i="5"/>
  <c r="W60" i="5"/>
  <c r="W50" i="5"/>
  <c r="W15" i="5"/>
  <c r="W17" i="5"/>
  <c r="W36" i="5"/>
  <c r="I21" i="4" s="1"/>
  <c r="W8" i="5"/>
  <c r="W6" i="5"/>
  <c r="AS34" i="5"/>
  <c r="H43" i="4" s="1"/>
  <c r="AS33" i="5"/>
  <c r="AS50" i="5"/>
  <c r="AS48" i="5"/>
  <c r="AS17" i="5"/>
  <c r="AS60" i="5"/>
  <c r="AS62" i="5"/>
  <c r="AS56" i="5"/>
  <c r="AS57" i="5"/>
  <c r="AS21" i="5"/>
  <c r="AS22" i="5"/>
  <c r="AS19" i="5"/>
  <c r="AS49" i="5"/>
  <c r="AS37" i="5"/>
  <c r="AS35" i="5"/>
  <c r="AS29" i="5"/>
  <c r="AS7" i="5" s="1"/>
  <c r="AS30" i="5"/>
  <c r="AS20" i="5" s="1"/>
  <c r="AS52" i="5"/>
  <c r="AS59" i="5"/>
  <c r="AS51" i="5"/>
  <c r="AS47" i="5"/>
  <c r="AS61" i="5"/>
  <c r="AS18" i="5"/>
  <c r="AS32" i="5"/>
  <c r="G43" i="4" s="1"/>
  <c r="AS53" i="5"/>
  <c r="AS36" i="5"/>
  <c r="I43" i="4" s="1"/>
  <c r="AS46" i="5"/>
  <c r="AS64" i="5" s="1"/>
  <c r="AS38" i="5"/>
  <c r="J43" i="4" s="1"/>
  <c r="AS55" i="5"/>
  <c r="AS58" i="5"/>
  <c r="AS39" i="5"/>
  <c r="AS16" i="5"/>
  <c r="AS15" i="5"/>
  <c r="BD35" i="5"/>
  <c r="H110" i="4" s="1"/>
  <c r="BD59" i="5"/>
  <c r="BD46" i="5"/>
  <c r="BD6" i="5"/>
  <c r="BD32" i="5"/>
  <c r="BD57" i="5"/>
  <c r="BD49" i="5"/>
  <c r="BD20" i="5"/>
  <c r="BD12" i="5"/>
  <c r="BD10" i="5"/>
  <c r="BD37" i="5"/>
  <c r="I110" i="4" s="1"/>
  <c r="BD60" i="5"/>
  <c r="BD58" i="5"/>
  <c r="BD52" i="5"/>
  <c r="BD36" i="5"/>
  <c r="BD18" i="5"/>
  <c r="BD55" i="5"/>
  <c r="BD38" i="5"/>
  <c r="BD51" i="5"/>
  <c r="BD50" i="5"/>
  <c r="BD9" i="5"/>
  <c r="BD8" i="5"/>
  <c r="BD17" i="5"/>
  <c r="BD39" i="5"/>
  <c r="J110" i="4" s="1"/>
  <c r="BD61" i="5"/>
  <c r="BD48" i="5"/>
  <c r="BD56" i="5"/>
  <c r="BD7" i="5"/>
  <c r="BD16" i="5"/>
  <c r="BD53" i="5"/>
  <c r="BD62" i="5"/>
  <c r="BD30" i="5"/>
  <c r="BD19" i="5" s="1"/>
  <c r="BD22" i="5"/>
  <c r="BD33" i="5"/>
  <c r="G110" i="4" s="1"/>
  <c r="F110" i="4" s="1"/>
  <c r="M110" i="4" s="1"/>
  <c r="BD34" i="5"/>
  <c r="BD29" i="5"/>
  <c r="BD5" i="5" s="1"/>
  <c r="BD24" i="5" s="1"/>
  <c r="BD47" i="5"/>
  <c r="BD15" i="5"/>
  <c r="BD11" i="5"/>
  <c r="T29" i="5"/>
  <c r="T53" i="5"/>
  <c r="T35" i="5"/>
  <c r="H73" i="4" s="1"/>
  <c r="T34" i="5"/>
  <c r="H18" i="4" s="1"/>
  <c r="T49" i="5"/>
  <c r="T59" i="5"/>
  <c r="T10" i="5"/>
  <c r="T6" i="5"/>
  <c r="T11" i="5"/>
  <c r="T48" i="5"/>
  <c r="T56" i="5"/>
  <c r="T30" i="5"/>
  <c r="T17" i="5" s="1"/>
  <c r="T61" i="5"/>
  <c r="T12" i="5"/>
  <c r="T8" i="5"/>
  <c r="T15" i="5"/>
  <c r="T7" i="5"/>
  <c r="T51" i="5"/>
  <c r="T39" i="5"/>
  <c r="J73" i="4" s="1"/>
  <c r="T55" i="5"/>
  <c r="T33" i="5"/>
  <c r="T43" i="5" s="1"/>
  <c r="K73" i="4" s="1"/>
  <c r="L73" i="4" s="1"/>
  <c r="T58" i="5"/>
  <c r="T32" i="5"/>
  <c r="T37" i="5"/>
  <c r="I73" i="4" s="1"/>
  <c r="T52" i="5"/>
  <c r="T36" i="5"/>
  <c r="I18" i="4" s="1"/>
  <c r="T62" i="5"/>
  <c r="T60" i="5"/>
  <c r="T38" i="5"/>
  <c r="J18" i="4" s="1"/>
  <c r="T57" i="5"/>
  <c r="T46" i="5"/>
  <c r="T21" i="5"/>
  <c r="T16" i="5"/>
  <c r="T9" i="5"/>
  <c r="T47" i="5"/>
  <c r="T18" i="5"/>
  <c r="T20" i="5"/>
  <c r="T5" i="5"/>
  <c r="T50" i="5"/>
  <c r="F56" i="5"/>
  <c r="F12" i="5"/>
  <c r="F47" i="5"/>
  <c r="F30" i="5"/>
  <c r="F15" i="5" s="1"/>
  <c r="F59" i="5"/>
  <c r="F53" i="5"/>
  <c r="F52" i="5"/>
  <c r="F37" i="5"/>
  <c r="I59" i="4" s="1"/>
  <c r="F8" i="5"/>
  <c r="F17" i="5"/>
  <c r="F11" i="5"/>
  <c r="F60" i="5"/>
  <c r="F51" i="5"/>
  <c r="F57" i="5"/>
  <c r="F7" i="5"/>
  <c r="F38" i="5"/>
  <c r="J4" i="4" s="1"/>
  <c r="F29" i="5"/>
  <c r="F46" i="5"/>
  <c r="F49" i="5"/>
  <c r="F58" i="5"/>
  <c r="F33" i="5"/>
  <c r="F34" i="5"/>
  <c r="H4" i="4" s="1"/>
  <c r="F5" i="5"/>
  <c r="F61" i="5"/>
  <c r="F32" i="5"/>
  <c r="G4" i="4" s="1"/>
  <c r="F48" i="5"/>
  <c r="F35" i="5"/>
  <c r="H59" i="4" s="1"/>
  <c r="F36" i="5"/>
  <c r="I4" i="4" s="1"/>
  <c r="F62" i="5"/>
  <c r="F50" i="5"/>
  <c r="F18" i="5"/>
  <c r="F19" i="5"/>
  <c r="F39" i="5"/>
  <c r="J59" i="4" s="1"/>
  <c r="F20" i="5"/>
  <c r="F6" i="5"/>
  <c r="F9" i="5"/>
  <c r="F55" i="5"/>
  <c r="F10" i="5"/>
  <c r="F16" i="5"/>
  <c r="BA50" i="5"/>
  <c r="BA57" i="5"/>
  <c r="BA34" i="5"/>
  <c r="H51" i="4" s="1"/>
  <c r="BA62" i="5"/>
  <c r="BA48" i="5"/>
  <c r="BA51" i="5"/>
  <c r="BA59" i="5"/>
  <c r="BA33" i="5"/>
  <c r="BA43" i="5" s="1"/>
  <c r="K106" i="4" s="1"/>
  <c r="L106" i="4" s="1"/>
  <c r="BA55" i="5"/>
  <c r="BA39" i="5"/>
  <c r="J106" i="4" s="1"/>
  <c r="BA29" i="5"/>
  <c r="BA5" i="5" s="1"/>
  <c r="BA12" i="5"/>
  <c r="BA58" i="5"/>
  <c r="BA61" i="5"/>
  <c r="BA46" i="5"/>
  <c r="BA32" i="5"/>
  <c r="BA38" i="5"/>
  <c r="J51" i="4" s="1"/>
  <c r="BA30" i="5"/>
  <c r="BA22" i="5" s="1"/>
  <c r="BA36" i="5"/>
  <c r="I51" i="4" s="1"/>
  <c r="BA52" i="5"/>
  <c r="BA11" i="5"/>
  <c r="BA47" i="5"/>
  <c r="BA35" i="5"/>
  <c r="H106" i="4" s="1"/>
  <c r="BA49" i="5"/>
  <c r="BA20" i="5"/>
  <c r="BA53" i="5"/>
  <c r="BA37" i="5"/>
  <c r="I106" i="4" s="1"/>
  <c r="BA8" i="5"/>
  <c r="BA60" i="5"/>
  <c r="BA56" i="5"/>
  <c r="Z62" i="5"/>
  <c r="Z60" i="5"/>
  <c r="Z48" i="5"/>
  <c r="Z46" i="5"/>
  <c r="Z59" i="5"/>
  <c r="Z57" i="5"/>
  <c r="Z30" i="5"/>
  <c r="Z18" i="5" s="1"/>
  <c r="Z34" i="5"/>
  <c r="Z51" i="5"/>
  <c r="Z53" i="5"/>
  <c r="Z35" i="5"/>
  <c r="H79" i="4" s="1"/>
  <c r="Z49" i="5"/>
  <c r="Z20" i="5"/>
  <c r="Z21" i="5"/>
  <c r="Z19" i="5"/>
  <c r="Z17" i="5"/>
  <c r="Z39" i="5"/>
  <c r="J79" i="4" s="1"/>
  <c r="Z52" i="5"/>
  <c r="Z32" i="5"/>
  <c r="Z29" i="5"/>
  <c r="Z10" i="5" s="1"/>
  <c r="Z38" i="5"/>
  <c r="Z55" i="5"/>
  <c r="Z33" i="5"/>
  <c r="G79" i="4" s="1"/>
  <c r="Z61" i="5"/>
  <c r="Z50" i="5"/>
  <c r="Z56" i="5"/>
  <c r="Z36" i="5"/>
  <c r="Z47" i="5"/>
  <c r="Z58" i="5"/>
  <c r="Z16" i="5"/>
  <c r="Z37" i="5"/>
  <c r="I79" i="4" s="1"/>
  <c r="Z7" i="5"/>
  <c r="X47" i="5"/>
  <c r="X52" i="5"/>
  <c r="X60" i="5"/>
  <c r="X29" i="5"/>
  <c r="X8" i="5" s="1"/>
  <c r="X55" i="5"/>
  <c r="X48" i="5"/>
  <c r="X33" i="5"/>
  <c r="G77" i="4" s="1"/>
  <c r="X34" i="5"/>
  <c r="H22" i="4" s="1"/>
  <c r="X30" i="5"/>
  <c r="X18" i="5" s="1"/>
  <c r="X51" i="5"/>
  <c r="X57" i="5"/>
  <c r="X58" i="5"/>
  <c r="X38" i="5"/>
  <c r="J22" i="4" s="1"/>
  <c r="X36" i="5"/>
  <c r="I22" i="4" s="1"/>
  <c r="X59" i="5"/>
  <c r="X62" i="5"/>
  <c r="X32" i="5"/>
  <c r="X39" i="5"/>
  <c r="J77" i="4" s="1"/>
  <c r="X49" i="5"/>
  <c r="X35" i="5"/>
  <c r="H77" i="4" s="1"/>
  <c r="X50" i="5"/>
  <c r="X61" i="5"/>
  <c r="X56" i="5"/>
  <c r="X9" i="5"/>
  <c r="X53" i="5"/>
  <c r="X5" i="5"/>
  <c r="X37" i="5"/>
  <c r="I77" i="4" s="1"/>
  <c r="X46" i="5"/>
  <c r="X6" i="5"/>
  <c r="BG45" i="5"/>
  <c r="AW37" i="5"/>
  <c r="I102" i="4" s="1"/>
  <c r="AW34" i="5"/>
  <c r="H47" i="4" s="1"/>
  <c r="AW55" i="5"/>
  <c r="AW35" i="5"/>
  <c r="H102" i="4" s="1"/>
  <c r="AW51" i="5"/>
  <c r="AW59" i="5"/>
  <c r="AW56" i="5"/>
  <c r="AW32" i="5"/>
  <c r="G47" i="4" s="1"/>
  <c r="AW46" i="5"/>
  <c r="AW22" i="5"/>
  <c r="AW62" i="5"/>
  <c r="AW52" i="5"/>
  <c r="AW29" i="5"/>
  <c r="AW7" i="5" s="1"/>
  <c r="AW21" i="5"/>
  <c r="AW39" i="5"/>
  <c r="J102" i="4" s="1"/>
  <c r="AW60" i="5"/>
  <c r="AW61" i="5"/>
  <c r="AW58" i="5"/>
  <c r="AW47" i="5"/>
  <c r="AW17" i="5"/>
  <c r="AW33" i="5"/>
  <c r="AW57" i="5"/>
  <c r="AW38" i="5"/>
  <c r="J47" i="4" s="1"/>
  <c r="AW48" i="5"/>
  <c r="AW53" i="5"/>
  <c r="AW49" i="5"/>
  <c r="AW36" i="5"/>
  <c r="I47" i="4" s="1"/>
  <c r="AW30" i="5"/>
  <c r="AW19" i="5" s="1"/>
  <c r="AW50" i="5"/>
  <c r="AL59" i="5"/>
  <c r="AL60" i="5"/>
  <c r="AL29" i="5"/>
  <c r="AL8" i="5" s="1"/>
  <c r="AL55" i="5"/>
  <c r="AL50" i="5"/>
  <c r="AL62" i="5"/>
  <c r="AL57" i="5"/>
  <c r="AL38" i="5"/>
  <c r="J36" i="4" s="1"/>
  <c r="AL46" i="5"/>
  <c r="AL51" i="5"/>
  <c r="AL35" i="5"/>
  <c r="H91" i="4" s="1"/>
  <c r="AL58" i="5"/>
  <c r="AL36" i="5"/>
  <c r="I36" i="4" s="1"/>
  <c r="AL39" i="5"/>
  <c r="J91" i="4" s="1"/>
  <c r="AL32" i="5"/>
  <c r="G36" i="4" s="1"/>
  <c r="AL33" i="5"/>
  <c r="G91" i="4" s="1"/>
  <c r="AL47" i="5"/>
  <c r="AL61" i="5"/>
  <c r="AL56" i="5"/>
  <c r="AL49" i="5"/>
  <c r="AL30" i="5"/>
  <c r="AL17" i="5" s="1"/>
  <c r="AL37" i="5"/>
  <c r="I91" i="4" s="1"/>
  <c r="AL53" i="5"/>
  <c r="AL34" i="5"/>
  <c r="H36" i="4" s="1"/>
  <c r="AL52" i="5"/>
  <c r="AL48" i="5"/>
  <c r="AG58" i="5"/>
  <c r="AG49" i="5"/>
  <c r="AG38" i="5"/>
  <c r="J31" i="4" s="1"/>
  <c r="AG32" i="5"/>
  <c r="AG30" i="5"/>
  <c r="AG16" i="5" s="1"/>
  <c r="AG56" i="5"/>
  <c r="AG61" i="5"/>
  <c r="AG53" i="5"/>
  <c r="AG52" i="5"/>
  <c r="AG55" i="5"/>
  <c r="AG51" i="5"/>
  <c r="AG37" i="5"/>
  <c r="AG11" i="5"/>
  <c r="AG6" i="5"/>
  <c r="AG48" i="5"/>
  <c r="AG33" i="5"/>
  <c r="AG43" i="5" s="1"/>
  <c r="AG36" i="5"/>
  <c r="I31" i="4" s="1"/>
  <c r="AG57" i="5"/>
  <c r="AG39" i="5"/>
  <c r="AG47" i="5"/>
  <c r="AG18" i="5"/>
  <c r="AG34" i="5"/>
  <c r="H31" i="4" s="1"/>
  <c r="AG46" i="5"/>
  <c r="AG50" i="5"/>
  <c r="AG29" i="5"/>
  <c r="AG12" i="5" s="1"/>
  <c r="AG59" i="5"/>
  <c r="AG62" i="5"/>
  <c r="AG60" i="5"/>
  <c r="AG35" i="5"/>
  <c r="AG9" i="5"/>
  <c r="AG8" i="5"/>
  <c r="G29" i="5"/>
  <c r="G9" i="5" s="1"/>
  <c r="G37" i="5"/>
  <c r="G22" i="5"/>
  <c r="G51" i="5"/>
  <c r="G46" i="5"/>
  <c r="G47" i="5"/>
  <c r="G6" i="5"/>
  <c r="G15" i="5"/>
  <c r="G57" i="5"/>
  <c r="G48" i="5"/>
  <c r="G36" i="5"/>
  <c r="I5" i="4" s="1"/>
  <c r="G50" i="5"/>
  <c r="G33" i="5"/>
  <c r="G62" i="5"/>
  <c r="G10" i="5"/>
  <c r="G35" i="5"/>
  <c r="G52" i="5"/>
  <c r="G55" i="5"/>
  <c r="G34" i="5"/>
  <c r="H5" i="4" s="1"/>
  <c r="G60" i="5"/>
  <c r="G39" i="5"/>
  <c r="G19" i="5"/>
  <c r="G38" i="5"/>
  <c r="J5" i="4" s="1"/>
  <c r="G11" i="5"/>
  <c r="G49" i="5"/>
  <c r="G53" i="5"/>
  <c r="G58" i="5"/>
  <c r="G7" i="5"/>
  <c r="G30" i="5"/>
  <c r="G18" i="5" s="1"/>
  <c r="G32" i="5"/>
  <c r="G61" i="5"/>
  <c r="G12" i="5"/>
  <c r="G59" i="5"/>
  <c r="G56" i="5"/>
  <c r="G16" i="5"/>
  <c r="G5" i="5"/>
  <c r="G20" i="5"/>
  <c r="G17" i="5"/>
  <c r="J47" i="5"/>
  <c r="J59" i="5"/>
  <c r="J57" i="5"/>
  <c r="J52" i="5"/>
  <c r="J51" i="5"/>
  <c r="J33" i="5"/>
  <c r="G63" i="4" s="1"/>
  <c r="J36" i="5"/>
  <c r="I8" i="4" s="1"/>
  <c r="J9" i="5"/>
  <c r="J39" i="5"/>
  <c r="J63" i="4" s="1"/>
  <c r="J46" i="5"/>
  <c r="J30" i="5"/>
  <c r="J17" i="5" s="1"/>
  <c r="J53" i="5"/>
  <c r="J55" i="5"/>
  <c r="J7" i="5"/>
  <c r="J58" i="5"/>
  <c r="J50" i="5"/>
  <c r="J34" i="5"/>
  <c r="H8" i="4" s="1"/>
  <c r="J48" i="5"/>
  <c r="J49" i="5"/>
  <c r="J61" i="5"/>
  <c r="J35" i="5"/>
  <c r="H63" i="4" s="1"/>
  <c r="J38" i="5"/>
  <c r="J8" i="4" s="1"/>
  <c r="J32" i="5"/>
  <c r="J56" i="5"/>
  <c r="J60" i="5"/>
  <c r="J29" i="5"/>
  <c r="J6" i="5" s="1"/>
  <c r="J62" i="5"/>
  <c r="J37" i="5"/>
  <c r="I63" i="4" s="1"/>
  <c r="AO35" i="5"/>
  <c r="H94" i="4" s="1"/>
  <c r="AO32" i="5"/>
  <c r="AO61" i="5"/>
  <c r="AO37" i="5"/>
  <c r="I94" i="4" s="1"/>
  <c r="AO53" i="5"/>
  <c r="AO38" i="5"/>
  <c r="AO39" i="5"/>
  <c r="J94" i="4" s="1"/>
  <c r="AO55" i="5"/>
  <c r="AO8" i="5"/>
  <c r="AO51" i="5"/>
  <c r="AO50" i="5"/>
  <c r="AO30" i="5"/>
  <c r="AO22" i="5" s="1"/>
  <c r="AO59" i="5"/>
  <c r="AO60" i="5"/>
  <c r="AO34" i="5"/>
  <c r="AO62" i="5"/>
  <c r="AO36" i="5"/>
  <c r="AO33" i="5"/>
  <c r="G94" i="4" s="1"/>
  <c r="AO56" i="5"/>
  <c r="AO57" i="5"/>
  <c r="AO49" i="5"/>
  <c r="AO52" i="5"/>
  <c r="AO48" i="5"/>
  <c r="AO47" i="5"/>
  <c r="AO6" i="5"/>
  <c r="AO29" i="5"/>
  <c r="AO10" i="5" s="1"/>
  <c r="AO46" i="5"/>
  <c r="AO64" i="5" s="1"/>
  <c r="AO58" i="5"/>
  <c r="BC57" i="5"/>
  <c r="BC51" i="5"/>
  <c r="BC38" i="5"/>
  <c r="J53" i="4" s="1"/>
  <c r="BC53" i="5"/>
  <c r="BC46" i="5"/>
  <c r="BC39" i="5"/>
  <c r="J108" i="4" s="1"/>
  <c r="BC60" i="5"/>
  <c r="BC56" i="5"/>
  <c r="BC16" i="5"/>
  <c r="BC11" i="5"/>
  <c r="BC50" i="5"/>
  <c r="BC32" i="5"/>
  <c r="G53" i="4" s="1"/>
  <c r="BC34" i="5"/>
  <c r="H53" i="4" s="1"/>
  <c r="BC47" i="5"/>
  <c r="BC33" i="5"/>
  <c r="BC58" i="5"/>
  <c r="BC19" i="5"/>
  <c r="BC21" i="5"/>
  <c r="BC30" i="5"/>
  <c r="BC17" i="5" s="1"/>
  <c r="BC29" i="5"/>
  <c r="BC6" i="5" s="1"/>
  <c r="BC48" i="5"/>
  <c r="BC12" i="5"/>
  <c r="BC52" i="5"/>
  <c r="BC18" i="5"/>
  <c r="BC59" i="5"/>
  <c r="BC20" i="5"/>
  <c r="BC22" i="5"/>
  <c r="BC5" i="5"/>
  <c r="BC36" i="5"/>
  <c r="I53" i="4" s="1"/>
  <c r="BC37" i="5"/>
  <c r="I108" i="4" s="1"/>
  <c r="BC49" i="5"/>
  <c r="BC61" i="5"/>
  <c r="BC8" i="5"/>
  <c r="BC10" i="5"/>
  <c r="BC35" i="5"/>
  <c r="H108" i="4" s="1"/>
  <c r="BC62" i="5"/>
  <c r="BC55" i="5"/>
  <c r="BC65" i="5" s="1"/>
  <c r="BC15" i="5"/>
  <c r="AP48" i="5"/>
  <c r="AP58" i="5"/>
  <c r="AP49" i="5"/>
  <c r="AP56" i="5"/>
  <c r="AP30" i="5"/>
  <c r="AP16" i="5" s="1"/>
  <c r="AP34" i="5"/>
  <c r="H40" i="4" s="1"/>
  <c r="AP51" i="5"/>
  <c r="AP50" i="5"/>
  <c r="AP35" i="5"/>
  <c r="H95" i="4" s="1"/>
  <c r="AP47" i="5"/>
  <c r="AP57" i="5"/>
  <c r="AP55" i="5"/>
  <c r="AP19" i="5"/>
  <c r="AP62" i="5"/>
  <c r="AP52" i="5"/>
  <c r="AP29" i="5"/>
  <c r="AP9" i="5" s="1"/>
  <c r="AP38" i="5"/>
  <c r="J40" i="4" s="1"/>
  <c r="AP32" i="5"/>
  <c r="G40" i="4" s="1"/>
  <c r="AP53" i="5"/>
  <c r="AP36" i="5"/>
  <c r="I40" i="4" s="1"/>
  <c r="AP39" i="5"/>
  <c r="J95" i="4" s="1"/>
  <c r="AP61" i="5"/>
  <c r="AP60" i="5"/>
  <c r="AP33" i="5"/>
  <c r="G95" i="4" s="1"/>
  <c r="AP37" i="5"/>
  <c r="I95" i="4" s="1"/>
  <c r="AP12" i="5"/>
  <c r="AP46" i="5"/>
  <c r="AP59" i="5"/>
  <c r="AP11" i="5"/>
  <c r="AB29" i="5"/>
  <c r="AB7" i="5" s="1"/>
  <c r="AB58" i="5"/>
  <c r="AB53" i="5"/>
  <c r="AB32" i="5"/>
  <c r="G26" i="4" s="1"/>
  <c r="AB30" i="5"/>
  <c r="AB22" i="5" s="1"/>
  <c r="AB60" i="5"/>
  <c r="AB47" i="5"/>
  <c r="AB33" i="5"/>
  <c r="AB43" i="5" s="1"/>
  <c r="K81" i="4" s="1"/>
  <c r="L81" i="4" s="1"/>
  <c r="AB52" i="5"/>
  <c r="AB39" i="5"/>
  <c r="J81" i="4" s="1"/>
  <c r="AB48" i="5"/>
  <c r="AB35" i="5"/>
  <c r="H81" i="4" s="1"/>
  <c r="AB59" i="5"/>
  <c r="AB50" i="5"/>
  <c r="AB36" i="5"/>
  <c r="I26" i="4" s="1"/>
  <c r="AB37" i="5"/>
  <c r="I81" i="4" s="1"/>
  <c r="AB61" i="5"/>
  <c r="AB62" i="5"/>
  <c r="AB46" i="5"/>
  <c r="AB51" i="5"/>
  <c r="AB49" i="5"/>
  <c r="AB55" i="5"/>
  <c r="AB65" i="5" s="1"/>
  <c r="AB34" i="5"/>
  <c r="H26" i="4" s="1"/>
  <c r="AB38" i="5"/>
  <c r="J26" i="4" s="1"/>
  <c r="AB56" i="5"/>
  <c r="AB16" i="5"/>
  <c r="AB57" i="5"/>
  <c r="AB20" i="5"/>
  <c r="K60" i="5"/>
  <c r="K35" i="5"/>
  <c r="H64" i="4" s="1"/>
  <c r="K56" i="5"/>
  <c r="K47" i="5"/>
  <c r="K5" i="5"/>
  <c r="K7" i="5"/>
  <c r="K21" i="5"/>
  <c r="K39" i="5"/>
  <c r="J64" i="4" s="1"/>
  <c r="K32" i="5"/>
  <c r="G9" i="4" s="1"/>
  <c r="K51" i="5"/>
  <c r="K50" i="5"/>
  <c r="K22" i="5"/>
  <c r="K30" i="5"/>
  <c r="K19" i="5" s="1"/>
  <c r="K62" i="5"/>
  <c r="K49" i="5"/>
  <c r="K59" i="5"/>
  <c r="K58" i="5"/>
  <c r="K34" i="5"/>
  <c r="H9" i="4" s="1"/>
  <c r="K6" i="5"/>
  <c r="K33" i="5"/>
  <c r="G64" i="4" s="1"/>
  <c r="F64" i="4" s="1"/>
  <c r="M64" i="4" s="1"/>
  <c r="K57" i="5"/>
  <c r="K55" i="5"/>
  <c r="K65" i="5" s="1"/>
  <c r="K48" i="5"/>
  <c r="K46" i="5"/>
  <c r="K38" i="5"/>
  <c r="J9" i="4" s="1"/>
  <c r="K53" i="5"/>
  <c r="K37" i="5"/>
  <c r="I64" i="4" s="1"/>
  <c r="K29" i="5"/>
  <c r="K9" i="5" s="1"/>
  <c r="K15" i="5"/>
  <c r="K10" i="5"/>
  <c r="K52" i="5"/>
  <c r="K36" i="5"/>
  <c r="I9" i="4" s="1"/>
  <c r="K12" i="5"/>
  <c r="K16" i="5"/>
  <c r="K61" i="5"/>
  <c r="K18" i="5"/>
  <c r="F9" i="4" l="1"/>
  <c r="M9" i="4" s="1"/>
  <c r="F40" i="4"/>
  <c r="M40" i="4" s="1"/>
  <c r="F53" i="4"/>
  <c r="M53" i="4" s="1"/>
  <c r="F36" i="4"/>
  <c r="M36" i="4" s="1"/>
  <c r="F47" i="4"/>
  <c r="M47" i="4" s="1"/>
  <c r="F111" i="4"/>
  <c r="M111" i="4" s="1"/>
  <c r="F85" i="4"/>
  <c r="M85" i="4" s="1"/>
  <c r="BD13" i="5"/>
  <c r="AG58" i="3"/>
  <c r="F76" i="4"/>
  <c r="M76" i="4" s="1"/>
  <c r="F50" i="4"/>
  <c r="M50" i="4" s="1"/>
  <c r="F97" i="4"/>
  <c r="M97" i="4" s="1"/>
  <c r="F104" i="4"/>
  <c r="M104" i="4" s="1"/>
  <c r="F26" i="4"/>
  <c r="M26" i="4" s="1"/>
  <c r="F95" i="4"/>
  <c r="M95" i="4" s="1"/>
  <c r="F94" i="4"/>
  <c r="M94" i="4" s="1"/>
  <c r="F63" i="4"/>
  <c r="M63" i="4" s="1"/>
  <c r="F4" i="4"/>
  <c r="M4" i="4" s="1"/>
  <c r="F43" i="4"/>
  <c r="M43" i="4" s="1"/>
  <c r="F83" i="4"/>
  <c r="M83" i="4" s="1"/>
  <c r="F37" i="4"/>
  <c r="M37" i="4" s="1"/>
  <c r="F103" i="4"/>
  <c r="M103" i="4" s="1"/>
  <c r="F91" i="4"/>
  <c r="M91" i="4" s="1"/>
  <c r="F77" i="4"/>
  <c r="M77" i="4" s="1"/>
  <c r="F79" i="4"/>
  <c r="M79" i="4" s="1"/>
  <c r="F75" i="4"/>
  <c r="M75" i="4" s="1"/>
  <c r="F7" i="4"/>
  <c r="M7" i="4" s="1"/>
  <c r="F82" i="4"/>
  <c r="M82" i="4" s="1"/>
  <c r="F52" i="4"/>
  <c r="M52" i="4" s="1"/>
  <c r="AB19" i="5"/>
  <c r="BC43" i="5"/>
  <c r="K108" i="4" s="1"/>
  <c r="L108" i="4" s="1"/>
  <c r="AG20" i="5"/>
  <c r="AW10" i="5"/>
  <c r="BD65" i="5"/>
  <c r="AS8" i="5"/>
  <c r="AS12" i="5"/>
  <c r="W42" i="5"/>
  <c r="K21" i="4" s="1"/>
  <c r="L21" i="4" s="1"/>
  <c r="W41" i="5"/>
  <c r="S11" i="5"/>
  <c r="AD41" i="5"/>
  <c r="AD42" i="5"/>
  <c r="K28" i="4" s="1"/>
  <c r="L28" i="4" s="1"/>
  <c r="AD65" i="5"/>
  <c r="AR64" i="5"/>
  <c r="AR10" i="5"/>
  <c r="AR12" i="5"/>
  <c r="AM6" i="5"/>
  <c r="AM65" i="5"/>
  <c r="I43" i="5"/>
  <c r="K62" i="4" s="1"/>
  <c r="L62" i="4" s="1"/>
  <c r="AK42" i="5"/>
  <c r="K35" i="4" s="1"/>
  <c r="L35" i="4" s="1"/>
  <c r="AK41" i="5"/>
  <c r="AQ41" i="5"/>
  <c r="AQ42" i="5"/>
  <c r="K41" i="4" s="1"/>
  <c r="L41" i="4" s="1"/>
  <c r="AQ18" i="5"/>
  <c r="AQ11" i="5"/>
  <c r="AJ41" i="5"/>
  <c r="AJ42" i="5"/>
  <c r="K34" i="4" s="1"/>
  <c r="L34" i="4" s="1"/>
  <c r="U41" i="5"/>
  <c r="U42" i="5"/>
  <c r="K19" i="4" s="1"/>
  <c r="L19" i="4" s="1"/>
  <c r="AX41" i="5"/>
  <c r="AX42" i="5"/>
  <c r="K48" i="4" s="1"/>
  <c r="L48" i="4" s="1"/>
  <c r="AX18" i="5"/>
  <c r="AX21" i="5"/>
  <c r="AY64" i="5"/>
  <c r="AY6" i="5"/>
  <c r="AI41" i="5"/>
  <c r="AI42" i="5"/>
  <c r="K33" i="4" s="1"/>
  <c r="L33" i="4" s="1"/>
  <c r="BE41" i="5"/>
  <c r="BE42" i="5"/>
  <c r="K56" i="4" s="1"/>
  <c r="L56" i="4" s="1"/>
  <c r="AU64" i="5"/>
  <c r="AE41" i="5"/>
  <c r="AE42" i="5"/>
  <c r="K29" i="4" s="1"/>
  <c r="L29" i="4" s="1"/>
  <c r="AF64" i="5"/>
  <c r="N64" i="5"/>
  <c r="N25" i="5"/>
  <c r="G56" i="4"/>
  <c r="F56" i="4" s="1"/>
  <c r="M56" i="4" s="1"/>
  <c r="G89" i="4"/>
  <c r="F89" i="4" s="1"/>
  <c r="M89" i="4" s="1"/>
  <c r="G84" i="4"/>
  <c r="F84" i="4" s="1"/>
  <c r="M84" i="4" s="1"/>
  <c r="G69" i="4"/>
  <c r="F69" i="4" s="1"/>
  <c r="M69" i="4" s="1"/>
  <c r="F30" i="4"/>
  <c r="M30" i="4" s="1"/>
  <c r="F14" i="4"/>
  <c r="M14" i="4" s="1"/>
  <c r="E25" i="5"/>
  <c r="F87" i="4"/>
  <c r="M87" i="4" s="1"/>
  <c r="G48" i="4"/>
  <c r="F48" i="4" s="1"/>
  <c r="M48" i="4" s="1"/>
  <c r="F44" i="4"/>
  <c r="M44" i="4" s="1"/>
  <c r="G34" i="4"/>
  <c r="F34" i="4" s="1"/>
  <c r="M34" i="4" s="1"/>
  <c r="E42" i="5"/>
  <c r="K3" i="4" s="1"/>
  <c r="E41" i="5"/>
  <c r="BG32" i="5"/>
  <c r="BG52" i="5"/>
  <c r="BG47" i="5"/>
  <c r="BG50" i="5"/>
  <c r="BG56" i="5"/>
  <c r="E65" i="5"/>
  <c r="BG55" i="5"/>
  <c r="BG60" i="5"/>
  <c r="L41" i="5"/>
  <c r="L42" i="5"/>
  <c r="K10" i="4" s="1"/>
  <c r="L10" i="4" s="1"/>
  <c r="H17" i="5"/>
  <c r="H21" i="5"/>
  <c r="R42" i="5"/>
  <c r="K16" i="4" s="1"/>
  <c r="L16" i="4" s="1"/>
  <c r="R41" i="5"/>
  <c r="AH65" i="5"/>
  <c r="AA64" i="5"/>
  <c r="AN65" i="5"/>
  <c r="AN64" i="5"/>
  <c r="M42" i="5"/>
  <c r="K11" i="4" s="1"/>
  <c r="L11" i="4" s="1"/>
  <c r="M41" i="5"/>
  <c r="M20" i="5"/>
  <c r="AT41" i="5"/>
  <c r="AT42" i="5"/>
  <c r="K44" i="4" s="1"/>
  <c r="L44" i="4" s="1"/>
  <c r="J15" i="5"/>
  <c r="AL9" i="5"/>
  <c r="X41" i="5"/>
  <c r="X42" i="5"/>
  <c r="K22" i="4" s="1"/>
  <c r="L22" i="4" s="1"/>
  <c r="X16" i="5"/>
  <c r="X7" i="5"/>
  <c r="X24" i="5" s="1"/>
  <c r="AB15" i="5"/>
  <c r="AP64" i="5"/>
  <c r="AP6" i="5"/>
  <c r="AP8" i="5"/>
  <c r="G43" i="5"/>
  <c r="AG64" i="5"/>
  <c r="AG15" i="5"/>
  <c r="AL6" i="5"/>
  <c r="AL21" i="5"/>
  <c r="X64" i="5"/>
  <c r="X21" i="5"/>
  <c r="Z5" i="5"/>
  <c r="Z12" i="5"/>
  <c r="BA15" i="5"/>
  <c r="BA41" i="5"/>
  <c r="BA42" i="5"/>
  <c r="K51" i="4" s="1"/>
  <c r="L51" i="4" s="1"/>
  <c r="BA18" i="5"/>
  <c r="BA10" i="5"/>
  <c r="F24" i="5"/>
  <c r="T65" i="5"/>
  <c r="T19" i="5"/>
  <c r="BD43" i="5"/>
  <c r="K110" i="4" s="1"/>
  <c r="L110" i="4" s="1"/>
  <c r="BD42" i="5"/>
  <c r="BD41" i="5"/>
  <c r="AS6" i="5"/>
  <c r="W64" i="5"/>
  <c r="S5" i="5"/>
  <c r="S12" i="5"/>
  <c r="S43" i="5"/>
  <c r="K72" i="4" s="1"/>
  <c r="L72" i="4" s="1"/>
  <c r="S10" i="5"/>
  <c r="AD11" i="5"/>
  <c r="AD15" i="5"/>
  <c r="AD19" i="5"/>
  <c r="Y64" i="5"/>
  <c r="Y65" i="5"/>
  <c r="V64" i="5"/>
  <c r="AZ8" i="5"/>
  <c r="AZ24" i="5" s="1"/>
  <c r="AZ41" i="5"/>
  <c r="AZ42" i="5"/>
  <c r="K50" i="4" s="1"/>
  <c r="L50" i="4" s="1"/>
  <c r="AZ43" i="5"/>
  <c r="K105" i="4" s="1"/>
  <c r="L105" i="4" s="1"/>
  <c r="AR7" i="5"/>
  <c r="AR24" i="5" s="1"/>
  <c r="AR41" i="5"/>
  <c r="AR42" i="5"/>
  <c r="AM11" i="5"/>
  <c r="AM7" i="5"/>
  <c r="I16" i="5"/>
  <c r="I64" i="5"/>
  <c r="I18" i="5"/>
  <c r="AK65" i="5"/>
  <c r="AQ7" i="5"/>
  <c r="AQ64" i="5"/>
  <c r="AQ20" i="5"/>
  <c r="AQ10" i="5"/>
  <c r="AQ9" i="5"/>
  <c r="U43" i="5"/>
  <c r="K74" i="4" s="1"/>
  <c r="L74" i="4" s="1"/>
  <c r="U64" i="5"/>
  <c r="U21" i="5"/>
  <c r="AX15" i="5"/>
  <c r="AX65" i="5"/>
  <c r="AX19" i="5"/>
  <c r="AY9" i="5"/>
  <c r="AY12" i="5"/>
  <c r="AY65" i="5"/>
  <c r="AC41" i="5"/>
  <c r="AC42" i="5"/>
  <c r="K27" i="4" s="1"/>
  <c r="L27" i="4" s="1"/>
  <c r="AC24" i="5"/>
  <c r="AC64" i="5"/>
  <c r="AI64" i="5"/>
  <c r="AI43" i="5"/>
  <c r="K88" i="4" s="1"/>
  <c r="L88" i="4" s="1"/>
  <c r="AU24" i="5"/>
  <c r="AU43" i="5"/>
  <c r="K100" i="4" s="1"/>
  <c r="L100" i="4" s="1"/>
  <c r="AU22" i="5"/>
  <c r="BB43" i="5"/>
  <c r="K107" i="4" s="1"/>
  <c r="L107" i="4" s="1"/>
  <c r="BB64" i="5"/>
  <c r="AF43" i="5"/>
  <c r="K85" i="4" s="1"/>
  <c r="L85" i="4" s="1"/>
  <c r="AF25" i="5"/>
  <c r="N42" i="5"/>
  <c r="K12" i="4" s="1"/>
  <c r="L12" i="4" s="1"/>
  <c r="N41" i="5"/>
  <c r="AV20" i="5"/>
  <c r="P16" i="5"/>
  <c r="G67" i="4"/>
  <c r="F67" i="4" s="1"/>
  <c r="M67" i="4" s="1"/>
  <c r="G41" i="4"/>
  <c r="F41" i="4" s="1"/>
  <c r="M41" i="4" s="1"/>
  <c r="G27" i="4"/>
  <c r="F27" i="4" s="1"/>
  <c r="M27" i="4" s="1"/>
  <c r="F68" i="4"/>
  <c r="M68" i="4" s="1"/>
  <c r="F71" i="4"/>
  <c r="M71" i="4" s="1"/>
  <c r="G33" i="4"/>
  <c r="F33" i="4" s="1"/>
  <c r="M33" i="4" s="1"/>
  <c r="G35" i="4"/>
  <c r="F35" i="4" s="1"/>
  <c r="M35" i="4" s="1"/>
  <c r="G74" i="4"/>
  <c r="F74" i="4" s="1"/>
  <c r="M74" i="4" s="1"/>
  <c r="E43" i="5"/>
  <c r="K58" i="4" s="1"/>
  <c r="L58" i="4" s="1"/>
  <c r="BG33" i="5"/>
  <c r="E64" i="5"/>
  <c r="BG46" i="5"/>
  <c r="BG58" i="5"/>
  <c r="C29" i="5"/>
  <c r="BG49" i="5"/>
  <c r="E9" i="5"/>
  <c r="G62" i="4"/>
  <c r="F62" i="4" s="1"/>
  <c r="M62" i="4" s="1"/>
  <c r="E7" i="5"/>
  <c r="BG61" i="5"/>
  <c r="Q65" i="5"/>
  <c r="Q64" i="5"/>
  <c r="L22" i="5"/>
  <c r="H18" i="5"/>
  <c r="BH18" i="5" s="1"/>
  <c r="H20" i="5"/>
  <c r="BH20" i="5" s="1"/>
  <c r="H15" i="5"/>
  <c r="H19" i="5"/>
  <c r="BH19" i="5" s="1"/>
  <c r="R18" i="5"/>
  <c r="R16" i="5"/>
  <c r="AH64" i="5"/>
  <c r="AH12" i="5"/>
  <c r="AA25" i="5"/>
  <c r="M18" i="5"/>
  <c r="M43" i="5"/>
  <c r="K66" i="4" s="1"/>
  <c r="L66" i="4" s="1"/>
  <c r="AT22" i="5"/>
  <c r="AB21" i="5"/>
  <c r="J20" i="5"/>
  <c r="J41" i="5"/>
  <c r="J42" i="5"/>
  <c r="K8" i="4" s="1"/>
  <c r="L8" i="4" s="1"/>
  <c r="AL22" i="5"/>
  <c r="AB42" i="5"/>
  <c r="K26" i="4" s="1"/>
  <c r="L26" i="4" s="1"/>
  <c r="AB41" i="5"/>
  <c r="AP15" i="5"/>
  <c r="AO43" i="5"/>
  <c r="K94" i="4" s="1"/>
  <c r="L94" i="4" s="1"/>
  <c r="AO5" i="5"/>
  <c r="AO12" i="5"/>
  <c r="AO42" i="5"/>
  <c r="AO41" i="5"/>
  <c r="J16" i="5"/>
  <c r="AG17" i="5"/>
  <c r="AG19" i="5"/>
  <c r="AG42" i="5"/>
  <c r="K31" i="4" s="1"/>
  <c r="L31" i="4" s="1"/>
  <c r="AG41" i="5"/>
  <c r="AL12" i="5"/>
  <c r="AL41" i="5"/>
  <c r="AL42" i="5"/>
  <c r="K36" i="4" s="1"/>
  <c r="L36" i="4" s="1"/>
  <c r="AW64" i="5"/>
  <c r="X15" i="5"/>
  <c r="X17" i="5"/>
  <c r="X43" i="5"/>
  <c r="K77" i="4" s="1"/>
  <c r="L77" i="4" s="1"/>
  <c r="Z43" i="5"/>
  <c r="K79" i="4" s="1"/>
  <c r="L79" i="4" s="1"/>
  <c r="K11" i="5"/>
  <c r="K20" i="5"/>
  <c r="AB11" i="5"/>
  <c r="AB6" i="5"/>
  <c r="AP21" i="5"/>
  <c r="AP5" i="5"/>
  <c r="AP41" i="5"/>
  <c r="AP42" i="5"/>
  <c r="K40" i="4" s="1"/>
  <c r="L40" i="4" s="1"/>
  <c r="AO17" i="5"/>
  <c r="AO21" i="5"/>
  <c r="AO16" i="5"/>
  <c r="AO19" i="5"/>
  <c r="G42" i="5"/>
  <c r="K5" i="4" s="1"/>
  <c r="L5" i="4" s="1"/>
  <c r="G41" i="5"/>
  <c r="G64" i="5"/>
  <c r="AG22" i="5"/>
  <c r="AG21" i="5"/>
  <c r="AL11" i="5"/>
  <c r="AL16" i="5"/>
  <c r="AL19" i="5"/>
  <c r="AL15" i="5"/>
  <c r="AW15" i="5"/>
  <c r="AW43" i="5"/>
  <c r="K102" i="4" s="1"/>
  <c r="L102" i="4" s="1"/>
  <c r="AW11" i="5"/>
  <c r="AW42" i="5"/>
  <c r="K47" i="4" s="1"/>
  <c r="L47" i="4" s="1"/>
  <c r="AW41" i="5"/>
  <c r="AW65" i="5"/>
  <c r="X11" i="5"/>
  <c r="X22" i="5"/>
  <c r="X12" i="5"/>
  <c r="X20" i="5"/>
  <c r="Z8" i="5"/>
  <c r="Z65" i="5"/>
  <c r="Z22" i="5"/>
  <c r="Z64" i="5"/>
  <c r="BA21" i="5"/>
  <c r="BA19" i="5"/>
  <c r="BA64" i="5"/>
  <c r="BA7" i="5"/>
  <c r="BA6" i="5"/>
  <c r="BA24" i="5" s="1"/>
  <c r="BA16" i="5"/>
  <c r="F65" i="5"/>
  <c r="F64" i="5"/>
  <c r="T64" i="5"/>
  <c r="T42" i="5"/>
  <c r="K18" i="4" s="1"/>
  <c r="L18" i="4" s="1"/>
  <c r="T41" i="5"/>
  <c r="T22" i="5"/>
  <c r="T25" i="5" s="1"/>
  <c r="AS25" i="5"/>
  <c r="AS11" i="5"/>
  <c r="AS10" i="5"/>
  <c r="AS9" i="5"/>
  <c r="AS43" i="5"/>
  <c r="W65" i="5"/>
  <c r="W22" i="5"/>
  <c r="S9" i="5"/>
  <c r="S65" i="5"/>
  <c r="S25" i="5"/>
  <c r="S8" i="5"/>
  <c r="S64" i="5"/>
  <c r="AD43" i="5"/>
  <c r="K83" i="4" s="1"/>
  <c r="L83" i="4" s="1"/>
  <c r="AD6" i="5"/>
  <c r="AD24" i="5" s="1"/>
  <c r="AD18" i="5"/>
  <c r="AD64" i="5"/>
  <c r="AD10" i="5"/>
  <c r="AD9" i="5"/>
  <c r="Y24" i="5"/>
  <c r="Y43" i="5"/>
  <c r="K78" i="4" s="1"/>
  <c r="L78" i="4" s="1"/>
  <c r="Y42" i="5"/>
  <c r="K23" i="4" s="1"/>
  <c r="L23" i="4" s="1"/>
  <c r="Y41" i="5"/>
  <c r="V22" i="5"/>
  <c r="V17" i="5"/>
  <c r="V20" i="5"/>
  <c r="AZ19" i="5"/>
  <c r="AZ64" i="5"/>
  <c r="AZ21" i="5"/>
  <c r="AZ15" i="5"/>
  <c r="AZ18" i="5"/>
  <c r="AR9" i="5"/>
  <c r="AR8" i="5"/>
  <c r="AR21" i="5"/>
  <c r="AR25" i="5" s="1"/>
  <c r="AM5" i="5"/>
  <c r="AM24" i="5" s="1"/>
  <c r="AM12" i="5"/>
  <c r="AM9" i="5"/>
  <c r="AM8" i="5"/>
  <c r="AM64" i="5"/>
  <c r="I17" i="5"/>
  <c r="I19" i="5"/>
  <c r="I20" i="5"/>
  <c r="I41" i="5"/>
  <c r="I42" i="5"/>
  <c r="K7" i="4" s="1"/>
  <c r="L7" i="4" s="1"/>
  <c r="AK64" i="5"/>
  <c r="AK43" i="5"/>
  <c r="K90" i="4" s="1"/>
  <c r="L90" i="4" s="1"/>
  <c r="AK22" i="5"/>
  <c r="AQ19" i="5"/>
  <c r="AQ5" i="5"/>
  <c r="AQ24" i="5" s="1"/>
  <c r="AQ8" i="5"/>
  <c r="AQ43" i="5"/>
  <c r="K96" i="4" s="1"/>
  <c r="L96" i="4" s="1"/>
  <c r="AQ12" i="5"/>
  <c r="AQ65" i="5"/>
  <c r="AJ65" i="5"/>
  <c r="AJ25" i="5"/>
  <c r="U10" i="5"/>
  <c r="U65" i="5"/>
  <c r="U12" i="5"/>
  <c r="U6" i="5"/>
  <c r="U8" i="5"/>
  <c r="AX22" i="5"/>
  <c r="AX12" i="5"/>
  <c r="AX16" i="5"/>
  <c r="AX43" i="5"/>
  <c r="K103" i="4" s="1"/>
  <c r="L103" i="4" s="1"/>
  <c r="AX5" i="5"/>
  <c r="AX10" i="5"/>
  <c r="AY7" i="5"/>
  <c r="AY42" i="5"/>
  <c r="K49" i="4" s="1"/>
  <c r="L49" i="4" s="1"/>
  <c r="AY41" i="5"/>
  <c r="AY43" i="5"/>
  <c r="K104" i="4" s="1"/>
  <c r="L104" i="4" s="1"/>
  <c r="AY5" i="5"/>
  <c r="AY24" i="5" s="1"/>
  <c r="AI5" i="5"/>
  <c r="AI10" i="5"/>
  <c r="AI17" i="5"/>
  <c r="AI25" i="5" s="1"/>
  <c r="AI18" i="5"/>
  <c r="AI65" i="5"/>
  <c r="BE16" i="5"/>
  <c r="BE25" i="5" s="1"/>
  <c r="BE18" i="5"/>
  <c r="BE6" i="5"/>
  <c r="BE24" i="5" s="1"/>
  <c r="AU21" i="5"/>
  <c r="AU15" i="5"/>
  <c r="AU20" i="5"/>
  <c r="BB22" i="5"/>
  <c r="BB41" i="5"/>
  <c r="BB42" i="5"/>
  <c r="K52" i="4" s="1"/>
  <c r="L52" i="4" s="1"/>
  <c r="BB19" i="5"/>
  <c r="BB6" i="5"/>
  <c r="BB24" i="5" s="1"/>
  <c r="AE7" i="5"/>
  <c r="AE65" i="5"/>
  <c r="AE5" i="5"/>
  <c r="AF65" i="5"/>
  <c r="N6" i="5"/>
  <c r="BH6" i="5" s="1"/>
  <c r="N10" i="5"/>
  <c r="N9" i="5"/>
  <c r="N8" i="5"/>
  <c r="AV15" i="5"/>
  <c r="AV16" i="5"/>
  <c r="AV41" i="5"/>
  <c r="AV42" i="5"/>
  <c r="K46" i="4" s="1"/>
  <c r="L46" i="4" s="1"/>
  <c r="AV22" i="5"/>
  <c r="P22" i="5"/>
  <c r="P18" i="5"/>
  <c r="P64" i="5"/>
  <c r="P41" i="5"/>
  <c r="P42" i="5"/>
  <c r="K14" i="4" s="1"/>
  <c r="L14" i="4" s="1"/>
  <c r="G78" i="4"/>
  <c r="F78" i="4" s="1"/>
  <c r="M78" i="4" s="1"/>
  <c r="G101" i="4"/>
  <c r="F101" i="4" s="1"/>
  <c r="M101" i="4" s="1"/>
  <c r="F10" i="4"/>
  <c r="M10" i="4" s="1"/>
  <c r="G46" i="4"/>
  <c r="F46" i="4" s="1"/>
  <c r="M46" i="4" s="1"/>
  <c r="F16" i="4"/>
  <c r="M16" i="4" s="1"/>
  <c r="G31" i="4"/>
  <c r="F31" i="4" s="1"/>
  <c r="M31" i="4" s="1"/>
  <c r="G107" i="4"/>
  <c r="F107" i="4" s="1"/>
  <c r="M107" i="4" s="1"/>
  <c r="G21" i="4"/>
  <c r="F21" i="4" s="1"/>
  <c r="M21" i="4" s="1"/>
  <c r="BG51" i="5"/>
  <c r="G49" i="4"/>
  <c r="F49" i="4" s="1"/>
  <c r="M49" i="4" s="1"/>
  <c r="G108" i="4"/>
  <c r="F108" i="4" s="1"/>
  <c r="M108" i="4" s="1"/>
  <c r="G105" i="4"/>
  <c r="F105" i="4" s="1"/>
  <c r="M105" i="4" s="1"/>
  <c r="G81" i="4"/>
  <c r="F81" i="4" s="1"/>
  <c r="M81" i="4" s="1"/>
  <c r="F61" i="4"/>
  <c r="M61" i="4" s="1"/>
  <c r="BG38" i="5"/>
  <c r="G3" i="4"/>
  <c r="BG57" i="5"/>
  <c r="BG34" i="5"/>
  <c r="BG48" i="5"/>
  <c r="G29" i="4"/>
  <c r="F29" i="4" s="1"/>
  <c r="M29" i="4" s="1"/>
  <c r="BG59" i="5"/>
  <c r="BG53" i="5"/>
  <c r="G8" i="4"/>
  <c r="F8" i="4" s="1"/>
  <c r="M8" i="4" s="1"/>
  <c r="BG37" i="5"/>
  <c r="BG36" i="5"/>
  <c r="Q10" i="5"/>
  <c r="Q43" i="5"/>
  <c r="K70" i="4" s="1"/>
  <c r="L70" i="4" s="1"/>
  <c r="Q41" i="5"/>
  <c r="Q42" i="5"/>
  <c r="K15" i="4" s="1"/>
  <c r="L15" i="4" s="1"/>
  <c r="L18" i="5"/>
  <c r="L25" i="5" s="1"/>
  <c r="L19" i="5"/>
  <c r="L65" i="5"/>
  <c r="L43" i="5"/>
  <c r="K65" i="4" s="1"/>
  <c r="L65" i="4" s="1"/>
  <c r="L21" i="5"/>
  <c r="H64" i="5"/>
  <c r="H24" i="5"/>
  <c r="O24" i="5"/>
  <c r="O41" i="5"/>
  <c r="O42" i="5"/>
  <c r="K13" i="4" s="1"/>
  <c r="L13" i="4" s="1"/>
  <c r="O65" i="5"/>
  <c r="R20" i="5"/>
  <c r="R15" i="5"/>
  <c r="R25" i="5" s="1"/>
  <c r="R65" i="5"/>
  <c r="AH15" i="5"/>
  <c r="AH10" i="5"/>
  <c r="AH22" i="5"/>
  <c r="AH7" i="5"/>
  <c r="AH24" i="5" s="1"/>
  <c r="AH41" i="5"/>
  <c r="AH42" i="5"/>
  <c r="K32" i="4" s="1"/>
  <c r="L32" i="4" s="1"/>
  <c r="AH18" i="5"/>
  <c r="AA9" i="5"/>
  <c r="AA10" i="5"/>
  <c r="AA65" i="5"/>
  <c r="AA43" i="5"/>
  <c r="K80" i="4" s="1"/>
  <c r="L80" i="4" s="1"/>
  <c r="AN42" i="5"/>
  <c r="K38" i="4" s="1"/>
  <c r="L38" i="4" s="1"/>
  <c r="AN41" i="5"/>
  <c r="AN24" i="5"/>
  <c r="AN25" i="5"/>
  <c r="M24" i="5"/>
  <c r="M17" i="5"/>
  <c r="M22" i="5"/>
  <c r="M64" i="5"/>
  <c r="M19" i="5"/>
  <c r="AT65" i="5"/>
  <c r="AT6" i="5"/>
  <c r="AT10" i="5"/>
  <c r="BC64" i="5"/>
  <c r="AO20" i="5"/>
  <c r="AO18" i="5"/>
  <c r="J22" i="5"/>
  <c r="AL7" i="5"/>
  <c r="AW6" i="5"/>
  <c r="Z9" i="5"/>
  <c r="AB64" i="5"/>
  <c r="AB12" i="5"/>
  <c r="AO11" i="5"/>
  <c r="J21" i="5"/>
  <c r="J5" i="5"/>
  <c r="BH5" i="5" s="1"/>
  <c r="J64" i="5"/>
  <c r="J19" i="5"/>
  <c r="AL64" i="5"/>
  <c r="AL20" i="5"/>
  <c r="AW8" i="5"/>
  <c r="AW16" i="5"/>
  <c r="AW20" i="5"/>
  <c r="AW18" i="5"/>
  <c r="Z41" i="5"/>
  <c r="Z42" i="5"/>
  <c r="AB18" i="5"/>
  <c r="AB17" i="5"/>
  <c r="AB5" i="5"/>
  <c r="AP43" i="5"/>
  <c r="K95" i="4" s="1"/>
  <c r="L95" i="4" s="1"/>
  <c r="AP7" i="5"/>
  <c r="AP20" i="5"/>
  <c r="AP22" i="5"/>
  <c r="AP10" i="5"/>
  <c r="BC7" i="5"/>
  <c r="BC24" i="5" s="1"/>
  <c r="BC9" i="5"/>
  <c r="AO9" i="5"/>
  <c r="AO15" i="5"/>
  <c r="AO25" i="5" s="1"/>
  <c r="J10" i="5"/>
  <c r="J18" i="5"/>
  <c r="J65" i="5"/>
  <c r="J12" i="5"/>
  <c r="AL18" i="5"/>
  <c r="K17" i="5"/>
  <c r="K25" i="5" s="1"/>
  <c r="K8" i="5"/>
  <c r="K24" i="5" s="1"/>
  <c r="K64" i="5"/>
  <c r="K43" i="5"/>
  <c r="K64" i="4" s="1"/>
  <c r="L64" i="4" s="1"/>
  <c r="K41" i="5"/>
  <c r="K42" i="5"/>
  <c r="K9" i="4" s="1"/>
  <c r="L9" i="4" s="1"/>
  <c r="AB9" i="5"/>
  <c r="AB8" i="5"/>
  <c r="AB10" i="5"/>
  <c r="AP18" i="5"/>
  <c r="AP17" i="5"/>
  <c r="AP65" i="5"/>
  <c r="BC25" i="5"/>
  <c r="BC42" i="5"/>
  <c r="K53" i="4" s="1"/>
  <c r="L53" i="4" s="1"/>
  <c r="BC41" i="5"/>
  <c r="AO7" i="5"/>
  <c r="AO65" i="5"/>
  <c r="AO66" i="5" s="1"/>
  <c r="J8" i="5"/>
  <c r="J11" i="5"/>
  <c r="J43" i="5"/>
  <c r="K63" i="4" s="1"/>
  <c r="L63" i="4" s="1"/>
  <c r="G8" i="5"/>
  <c r="G24" i="5" s="1"/>
  <c r="G21" i="5"/>
  <c r="G25" i="5" s="1"/>
  <c r="G65" i="5"/>
  <c r="AG5" i="5"/>
  <c r="AG24" i="5" s="1"/>
  <c r="AG10" i="5"/>
  <c r="AG65" i="5"/>
  <c r="AG7" i="5"/>
  <c r="AL5" i="5"/>
  <c r="AL24" i="5" s="1"/>
  <c r="AL10" i="5"/>
  <c r="AL43" i="5"/>
  <c r="K91" i="4" s="1"/>
  <c r="L91" i="4" s="1"/>
  <c r="AL65" i="5"/>
  <c r="AW5" i="5"/>
  <c r="AW24" i="5" s="1"/>
  <c r="AW9" i="5"/>
  <c r="AW12" i="5"/>
  <c r="X19" i="5"/>
  <c r="X10" i="5"/>
  <c r="X65" i="5"/>
  <c r="Z15" i="5"/>
  <c r="Z25" i="5" s="1"/>
  <c r="Z6" i="5"/>
  <c r="Z11" i="5"/>
  <c r="BA17" i="5"/>
  <c r="BA9" i="5"/>
  <c r="BA65" i="5"/>
  <c r="F21" i="5"/>
  <c r="F41" i="5"/>
  <c r="F42" i="5"/>
  <c r="K4" i="4" s="1"/>
  <c r="L4" i="4" s="1"/>
  <c r="F43" i="5"/>
  <c r="K59" i="4" s="1"/>
  <c r="L59" i="4" s="1"/>
  <c r="F22" i="5"/>
  <c r="T24" i="5"/>
  <c r="BD21" i="5"/>
  <c r="BD25" i="5" s="1"/>
  <c r="BD64" i="5"/>
  <c r="AS5" i="5"/>
  <c r="AS24" i="5" s="1"/>
  <c r="AS65" i="5"/>
  <c r="AS68" i="5" s="1"/>
  <c r="AS41" i="5"/>
  <c r="AS42" i="5"/>
  <c r="K43" i="4" s="1"/>
  <c r="L43" i="4" s="1"/>
  <c r="W18" i="5"/>
  <c r="W25" i="5" s="1"/>
  <c r="W5" i="5"/>
  <c r="W9" i="5"/>
  <c r="W43" i="5"/>
  <c r="K76" i="4" s="1"/>
  <c r="L76" i="4" s="1"/>
  <c r="S42" i="5"/>
  <c r="K17" i="4" s="1"/>
  <c r="L17" i="4" s="1"/>
  <c r="S41" i="5"/>
  <c r="AD16" i="5"/>
  <c r="AD12" i="5"/>
  <c r="Y20" i="5"/>
  <c r="Y25" i="5" s="1"/>
  <c r="V5" i="5"/>
  <c r="V24" i="5" s="1"/>
  <c r="V16" i="5"/>
  <c r="V25" i="5" s="1"/>
  <c r="V43" i="5"/>
  <c r="K75" i="4" s="1"/>
  <c r="L75" i="4" s="1"/>
  <c r="V41" i="5"/>
  <c r="V42" i="5"/>
  <c r="K20" i="4" s="1"/>
  <c r="L20" i="4" s="1"/>
  <c r="AZ11" i="5"/>
  <c r="AZ9" i="5"/>
  <c r="AZ10" i="5"/>
  <c r="AZ65" i="5"/>
  <c r="AR43" i="5"/>
  <c r="K97" i="4" s="1"/>
  <c r="L97" i="4" s="1"/>
  <c r="AR22" i="5"/>
  <c r="AM43" i="5"/>
  <c r="K92" i="4" s="1"/>
  <c r="L92" i="4" s="1"/>
  <c r="AM19" i="5"/>
  <c r="AM41" i="5"/>
  <c r="AM42" i="5"/>
  <c r="K37" i="4" s="1"/>
  <c r="L37" i="4" s="1"/>
  <c r="AM16" i="5"/>
  <c r="AM25" i="5" s="1"/>
  <c r="AM20" i="5"/>
  <c r="I10" i="5"/>
  <c r="BH10" i="5" s="1"/>
  <c r="AK16" i="5"/>
  <c r="AK25" i="5" s="1"/>
  <c r="AK6" i="5"/>
  <c r="AK24" i="5" s="1"/>
  <c r="AK8" i="5"/>
  <c r="AK9" i="5"/>
  <c r="AK20" i="5"/>
  <c r="AQ16" i="5"/>
  <c r="AQ15" i="5"/>
  <c r="AQ22" i="5"/>
  <c r="AJ64" i="5"/>
  <c r="AJ9" i="5"/>
  <c r="AJ24" i="5" s="1"/>
  <c r="U18" i="5"/>
  <c r="U15" i="5"/>
  <c r="U25" i="5" s="1"/>
  <c r="U5" i="5"/>
  <c r="U24" i="5" s="1"/>
  <c r="AX20" i="5"/>
  <c r="AY21" i="5"/>
  <c r="AY15" i="5"/>
  <c r="AY25" i="5" s="1"/>
  <c r="AC19" i="5"/>
  <c r="AC25" i="5" s="1"/>
  <c r="AC65" i="5"/>
  <c r="AC43" i="5"/>
  <c r="K82" i="4" s="1"/>
  <c r="L82" i="4" s="1"/>
  <c r="AI12" i="5"/>
  <c r="AI8" i="5"/>
  <c r="BE8" i="5"/>
  <c r="BE43" i="5"/>
  <c r="K111" i="4" s="1"/>
  <c r="L111" i="4" s="1"/>
  <c r="BE64" i="5"/>
  <c r="AU17" i="5"/>
  <c r="AU65" i="5"/>
  <c r="AU42" i="5"/>
  <c r="AU41" i="5"/>
  <c r="BB15" i="5"/>
  <c r="BB21" i="5"/>
  <c r="BB20" i="5"/>
  <c r="BB65" i="5"/>
  <c r="AE12" i="5"/>
  <c r="AE8" i="5"/>
  <c r="AE17" i="5"/>
  <c r="AE25" i="5" s="1"/>
  <c r="AF9" i="5"/>
  <c r="AF24" i="5" s="1"/>
  <c r="AF41" i="5"/>
  <c r="AF42" i="5"/>
  <c r="K30" i="4" s="1"/>
  <c r="L30" i="4" s="1"/>
  <c r="N65" i="5"/>
  <c r="AV19" i="5"/>
  <c r="AV64" i="5"/>
  <c r="AV8" i="5"/>
  <c r="AV24" i="5" s="1"/>
  <c r="P20" i="5"/>
  <c r="P15" i="5"/>
  <c r="P25" i="5" s="1"/>
  <c r="P24" i="5"/>
  <c r="G96" i="4"/>
  <c r="F96" i="4" s="1"/>
  <c r="M96" i="4" s="1"/>
  <c r="G19" i="4"/>
  <c r="F19" i="4" s="1"/>
  <c r="M19" i="4" s="1"/>
  <c r="G20" i="4"/>
  <c r="F20" i="4" s="1"/>
  <c r="M20" i="4" s="1"/>
  <c r="G72" i="4"/>
  <c r="F72" i="4" s="1"/>
  <c r="M72" i="4" s="1"/>
  <c r="G102" i="4"/>
  <c r="F102" i="4" s="1"/>
  <c r="M102" i="4" s="1"/>
  <c r="G51" i="4"/>
  <c r="F51" i="4" s="1"/>
  <c r="M51" i="4" s="1"/>
  <c r="G92" i="4"/>
  <c r="F92" i="4" s="1"/>
  <c r="M92" i="4" s="1"/>
  <c r="G28" i="4"/>
  <c r="F28" i="4" s="1"/>
  <c r="M28" i="4" s="1"/>
  <c r="F66" i="4"/>
  <c r="M66" i="4" s="1"/>
  <c r="F25" i="4"/>
  <c r="M25" i="4" s="1"/>
  <c r="G73" i="4"/>
  <c r="F73" i="4" s="1"/>
  <c r="M73" i="4" s="1"/>
  <c r="F6" i="4"/>
  <c r="M6" i="4" s="1"/>
  <c r="G23" i="4"/>
  <c r="F23" i="4" s="1"/>
  <c r="M23" i="4" s="1"/>
  <c r="G88" i="4"/>
  <c r="F88" i="4" s="1"/>
  <c r="M88" i="4" s="1"/>
  <c r="G17" i="4"/>
  <c r="F17" i="4" s="1"/>
  <c r="M17" i="4" s="1"/>
  <c r="G22" i="4"/>
  <c r="F22" i="4" s="1"/>
  <c r="M22" i="4" s="1"/>
  <c r="BG62" i="5"/>
  <c r="G106" i="4"/>
  <c r="F106" i="4" s="1"/>
  <c r="M106" i="4" s="1"/>
  <c r="F32" i="4"/>
  <c r="M32" i="4" s="1"/>
  <c r="G100" i="4"/>
  <c r="F100" i="4" s="1"/>
  <c r="M100" i="4" s="1"/>
  <c r="G18" i="4"/>
  <c r="F18" i="4" s="1"/>
  <c r="M18" i="4" s="1"/>
  <c r="G59" i="4"/>
  <c r="F59" i="4" s="1"/>
  <c r="M59" i="4" s="1"/>
  <c r="F13" i="4"/>
  <c r="M13" i="4" s="1"/>
  <c r="BH17" i="5"/>
  <c r="BG35" i="5"/>
  <c r="C30" i="5"/>
  <c r="E11" i="5"/>
  <c r="J3" i="4"/>
  <c r="E8" i="5"/>
  <c r="BG39" i="5"/>
  <c r="G58" i="4"/>
  <c r="F58" i="4" s="1"/>
  <c r="M58" i="4" s="1"/>
  <c r="G5" i="4"/>
  <c r="F5" i="4" s="1"/>
  <c r="M5" i="4" s="1"/>
  <c r="Q9" i="5"/>
  <c r="Q24" i="5" s="1"/>
  <c r="Q16" i="5"/>
  <c r="Q25" i="5" s="1"/>
  <c r="Q20" i="5"/>
  <c r="L10" i="5"/>
  <c r="L12" i="5"/>
  <c r="L8" i="5"/>
  <c r="L24" i="5" s="1"/>
  <c r="H42" i="5"/>
  <c r="K6" i="4" s="1"/>
  <c r="L6" i="4" s="1"/>
  <c r="H41" i="5"/>
  <c r="H65" i="5"/>
  <c r="O25" i="5"/>
  <c r="O64" i="5"/>
  <c r="R8" i="5"/>
  <c r="R24" i="5" s="1"/>
  <c r="R64" i="5"/>
  <c r="R43" i="5"/>
  <c r="K71" i="4" s="1"/>
  <c r="L71" i="4" s="1"/>
  <c r="AH21" i="5"/>
  <c r="AH19" i="5"/>
  <c r="AH20" i="5"/>
  <c r="AA8" i="5"/>
  <c r="AA24" i="5" s="1"/>
  <c r="AA41" i="5"/>
  <c r="AA42" i="5"/>
  <c r="K25" i="4" s="1"/>
  <c r="L25" i="4" s="1"/>
  <c r="M16" i="5"/>
  <c r="M25" i="5" s="1"/>
  <c r="M65" i="5"/>
  <c r="AT64" i="5"/>
  <c r="AT9" i="5"/>
  <c r="AT5" i="5"/>
  <c r="AT43" i="5"/>
  <c r="AT15" i="5"/>
  <c r="AT25" i="5" s="1"/>
  <c r="AA28" i="5" l="1"/>
  <c r="AA13" i="5"/>
  <c r="AA26" i="5"/>
  <c r="AG29" i="3"/>
  <c r="AV13" i="5"/>
  <c r="AG50" i="3"/>
  <c r="AJ26" i="5"/>
  <c r="AJ28" i="5" s="1"/>
  <c r="AJ13" i="5"/>
  <c r="AG38" i="3"/>
  <c r="AK13" i="5"/>
  <c r="AK26" i="5"/>
  <c r="AK28" i="5" s="1"/>
  <c r="AG39" i="3"/>
  <c r="AM23" i="5"/>
  <c r="AH41" i="3"/>
  <c r="Y23" i="5"/>
  <c r="AH27" i="3"/>
  <c r="W23" i="5"/>
  <c r="AH25" i="3"/>
  <c r="BC26" i="5"/>
  <c r="BC28" i="5"/>
  <c r="BC13" i="5"/>
  <c r="AG57" i="3"/>
  <c r="AI23" i="5"/>
  <c r="AH37" i="3"/>
  <c r="AR23" i="5"/>
  <c r="AH46" i="3"/>
  <c r="BA13" i="5"/>
  <c r="AG55" i="3"/>
  <c r="X13" i="5"/>
  <c r="AG26" i="3"/>
  <c r="M23" i="5"/>
  <c r="AH15" i="3"/>
  <c r="R28" i="5"/>
  <c r="R13" i="5"/>
  <c r="R26" i="5"/>
  <c r="AG20" i="3"/>
  <c r="AC23" i="5"/>
  <c r="AH31" i="3"/>
  <c r="AK23" i="5"/>
  <c r="AH39" i="3"/>
  <c r="BE23" i="5"/>
  <c r="AH59" i="3"/>
  <c r="T23" i="5"/>
  <c r="AH22" i="3"/>
  <c r="Q26" i="5"/>
  <c r="Q28" i="5"/>
  <c r="Q13" i="5"/>
  <c r="AG19" i="3"/>
  <c r="AF13" i="5"/>
  <c r="AF26" i="5"/>
  <c r="AF28" i="5" s="1"/>
  <c r="AG34" i="3"/>
  <c r="V23" i="5"/>
  <c r="AH24" i="3"/>
  <c r="BD23" i="5"/>
  <c r="AH58" i="3"/>
  <c r="AF58" i="3" s="1"/>
  <c r="BD26" i="5"/>
  <c r="BD28" i="5"/>
  <c r="G23" i="5"/>
  <c r="AH9" i="3"/>
  <c r="K13" i="5"/>
  <c r="K26" i="5"/>
  <c r="K28" i="5" s="1"/>
  <c r="AG13" i="3"/>
  <c r="AH13" i="5"/>
  <c r="AG36" i="3"/>
  <c r="L28" i="5"/>
  <c r="L26" i="5"/>
  <c r="L13" i="5"/>
  <c r="AG14" i="3"/>
  <c r="Q23" i="5"/>
  <c r="AH19" i="3"/>
  <c r="AE23" i="5"/>
  <c r="AH33" i="3"/>
  <c r="G28" i="5"/>
  <c r="G13" i="5"/>
  <c r="G26" i="5"/>
  <c r="AG9" i="3"/>
  <c r="K23" i="5"/>
  <c r="AH13" i="3"/>
  <c r="L23" i="5"/>
  <c r="AH14" i="3"/>
  <c r="BB13" i="5"/>
  <c r="AG56" i="3"/>
  <c r="BE13" i="5"/>
  <c r="BE28" i="5"/>
  <c r="BE26" i="5"/>
  <c r="AG59" i="3"/>
  <c r="AD13" i="5"/>
  <c r="AG32" i="3"/>
  <c r="AR28" i="5"/>
  <c r="AR13" i="5"/>
  <c r="AR26" i="5"/>
  <c r="AG46" i="3"/>
  <c r="AZ13" i="5"/>
  <c r="AG54" i="3"/>
  <c r="AT24" i="5"/>
  <c r="R68" i="5"/>
  <c r="R66" i="5"/>
  <c r="BH8" i="5"/>
  <c r="AQ25" i="5"/>
  <c r="V28" i="5"/>
  <c r="V13" i="5"/>
  <c r="V26" i="5"/>
  <c r="AG24" i="3"/>
  <c r="W24" i="5"/>
  <c r="T26" i="5"/>
  <c r="T28" i="5" s="1"/>
  <c r="T13" i="5"/>
  <c r="AG22" i="3"/>
  <c r="BC23" i="5"/>
  <c r="AH57" i="3"/>
  <c r="AN13" i="5"/>
  <c r="AN26" i="5"/>
  <c r="AN28" i="5"/>
  <c r="AG42" i="3"/>
  <c r="O13" i="5"/>
  <c r="O26" i="5"/>
  <c r="O28" i="5" s="1"/>
  <c r="AG17" i="3"/>
  <c r="AI24" i="5"/>
  <c r="AZ66" i="5"/>
  <c r="AZ68" i="5"/>
  <c r="Y26" i="5"/>
  <c r="Y28" i="5" s="1"/>
  <c r="Y13" i="5"/>
  <c r="AG27" i="3"/>
  <c r="BA66" i="5"/>
  <c r="BA68" i="5"/>
  <c r="AW25" i="5"/>
  <c r="AP24" i="5"/>
  <c r="AP25" i="5"/>
  <c r="AO68" i="5"/>
  <c r="BH9" i="5"/>
  <c r="AX25" i="5"/>
  <c r="AQ66" i="5"/>
  <c r="AQ68" i="5"/>
  <c r="I66" i="5"/>
  <c r="I68" i="5"/>
  <c r="Z24" i="5"/>
  <c r="BH21" i="5"/>
  <c r="E23" i="5"/>
  <c r="AH7" i="3"/>
  <c r="N68" i="5"/>
  <c r="N66" i="5"/>
  <c r="AU68" i="5"/>
  <c r="AU66" i="5"/>
  <c r="AY68" i="5"/>
  <c r="AY66" i="5"/>
  <c r="I25" i="5"/>
  <c r="BG25" i="5" s="1"/>
  <c r="AS66" i="5"/>
  <c r="N24" i="5"/>
  <c r="AS13" i="5"/>
  <c r="AS28" i="5"/>
  <c r="AS26" i="5"/>
  <c r="AG47" i="3"/>
  <c r="AW26" i="5"/>
  <c r="AW28" i="5"/>
  <c r="AW13" i="5"/>
  <c r="AG51" i="3"/>
  <c r="AL13" i="5"/>
  <c r="AL26" i="5"/>
  <c r="AG40" i="3"/>
  <c r="AG13" i="5"/>
  <c r="AG28" i="5"/>
  <c r="AG35" i="3"/>
  <c r="AB24" i="5"/>
  <c r="J68" i="5"/>
  <c r="J66" i="5"/>
  <c r="AH25" i="5"/>
  <c r="H13" i="5"/>
  <c r="AG10" i="3"/>
  <c r="F3" i="4"/>
  <c r="M3" i="4" s="1"/>
  <c r="AE24" i="5"/>
  <c r="AY13" i="5"/>
  <c r="AY26" i="5"/>
  <c r="AY28" i="5" s="1"/>
  <c r="AG53" i="3"/>
  <c r="AJ23" i="5"/>
  <c r="AH38" i="3"/>
  <c r="AM66" i="5"/>
  <c r="AM68" i="5" s="1"/>
  <c r="AM26" i="5"/>
  <c r="AM13" i="5"/>
  <c r="AM28" i="5"/>
  <c r="AG41" i="3"/>
  <c r="S23" i="5"/>
  <c r="AH21" i="3"/>
  <c r="AL25" i="5"/>
  <c r="X25" i="5"/>
  <c r="AH66" i="5"/>
  <c r="AH68" i="5"/>
  <c r="BH12" i="5"/>
  <c r="AF23" i="5"/>
  <c r="AH34" i="3"/>
  <c r="AI66" i="5"/>
  <c r="AI68" i="5" s="1"/>
  <c r="V68" i="5"/>
  <c r="V66" i="5"/>
  <c r="AD25" i="5"/>
  <c r="F13" i="5"/>
  <c r="AG8" i="3"/>
  <c r="AG25" i="5"/>
  <c r="AN68" i="5"/>
  <c r="AN66" i="5"/>
  <c r="L3" i="4"/>
  <c r="P3" i="4"/>
  <c r="BH22" i="5"/>
  <c r="AF66" i="5"/>
  <c r="AF68" i="5" s="1"/>
  <c r="AE66" i="5"/>
  <c r="AE68" i="5" s="1"/>
  <c r="AR66" i="5"/>
  <c r="AR68" i="5"/>
  <c r="O66" i="5"/>
  <c r="O68" i="5" s="1"/>
  <c r="BH11" i="5"/>
  <c r="P28" i="5"/>
  <c r="P13" i="5"/>
  <c r="P26" i="5"/>
  <c r="AG18" i="3"/>
  <c r="AV66" i="5"/>
  <c r="AV68" i="5" s="1"/>
  <c r="BB25" i="5"/>
  <c r="BB26" i="5" s="1"/>
  <c r="U26" i="5"/>
  <c r="U13" i="5"/>
  <c r="U28" i="5"/>
  <c r="AG23" i="3"/>
  <c r="AJ68" i="5"/>
  <c r="AJ66" i="5"/>
  <c r="BD68" i="5"/>
  <c r="BD66" i="5"/>
  <c r="K66" i="5"/>
  <c r="K68" i="5" s="1"/>
  <c r="J24" i="5"/>
  <c r="AB66" i="5"/>
  <c r="AB68" i="5" s="1"/>
  <c r="BC66" i="5"/>
  <c r="BC68" i="5"/>
  <c r="M26" i="5"/>
  <c r="M28" i="5" s="1"/>
  <c r="M13" i="5"/>
  <c r="AG15" i="3"/>
  <c r="H66" i="5"/>
  <c r="H68" i="5"/>
  <c r="AV25" i="5"/>
  <c r="AZ25" i="5"/>
  <c r="AS23" i="5"/>
  <c r="AH47" i="3"/>
  <c r="T66" i="5"/>
  <c r="T68" i="5" s="1"/>
  <c r="AW66" i="5"/>
  <c r="AW68" i="5" s="1"/>
  <c r="AO24" i="5"/>
  <c r="AA23" i="5"/>
  <c r="AH29" i="3"/>
  <c r="H25" i="5"/>
  <c r="H26" i="5" s="1"/>
  <c r="BH7" i="5"/>
  <c r="E24" i="5"/>
  <c r="AC66" i="5"/>
  <c r="AC68" i="5" s="1"/>
  <c r="U66" i="5"/>
  <c r="U68" i="5"/>
  <c r="S24" i="5"/>
  <c r="BA25" i="5"/>
  <c r="X66" i="5"/>
  <c r="X68" i="5"/>
  <c r="AG66" i="5"/>
  <c r="AG68" i="5"/>
  <c r="AP66" i="5"/>
  <c r="AP68" i="5"/>
  <c r="J25" i="5"/>
  <c r="L66" i="5"/>
  <c r="L68" i="5" s="1"/>
  <c r="BG65" i="5"/>
  <c r="BH16" i="5"/>
  <c r="AX66" i="5"/>
  <c r="AX68" i="5" s="1"/>
  <c r="I24" i="5"/>
  <c r="F25" i="5"/>
  <c r="F26" i="5" s="1"/>
  <c r="F28" i="5" s="1"/>
  <c r="AD54" i="2"/>
  <c r="M54" i="12"/>
  <c r="N54" i="20"/>
  <c r="AT23" i="5"/>
  <c r="AH48" i="3"/>
  <c r="AT68" i="5"/>
  <c r="AT66" i="5"/>
  <c r="O23" i="5"/>
  <c r="AH17" i="3"/>
  <c r="P23" i="5"/>
  <c r="AH18" i="3"/>
  <c r="BE68" i="5"/>
  <c r="BE66" i="5"/>
  <c r="AY23" i="5"/>
  <c r="AH53" i="3"/>
  <c r="U23" i="5"/>
  <c r="AH23" i="3"/>
  <c r="Z23" i="5"/>
  <c r="AH28" i="3"/>
  <c r="AO23" i="5"/>
  <c r="AH43" i="3"/>
  <c r="AL66" i="5"/>
  <c r="AL68" i="5" s="1"/>
  <c r="M66" i="5"/>
  <c r="M68" i="5" s="1"/>
  <c r="AN23" i="5"/>
  <c r="AH42" i="3"/>
  <c r="R23" i="5"/>
  <c r="AH20" i="3"/>
  <c r="P66" i="5"/>
  <c r="P68" i="5" s="1"/>
  <c r="AU25" i="5"/>
  <c r="AU28" i="5" s="1"/>
  <c r="AX24" i="5"/>
  <c r="AQ13" i="5"/>
  <c r="AQ26" i="5"/>
  <c r="AQ28" i="5" s="1"/>
  <c r="AG45" i="3"/>
  <c r="AK68" i="5"/>
  <c r="AK66" i="5"/>
  <c r="AD66" i="5"/>
  <c r="AD68" i="5" s="1"/>
  <c r="S66" i="5"/>
  <c r="S68" i="5" s="1"/>
  <c r="F66" i="5"/>
  <c r="F68" i="5" s="1"/>
  <c r="Z68" i="5"/>
  <c r="Z66" i="5"/>
  <c r="G68" i="5"/>
  <c r="G66" i="5"/>
  <c r="Q66" i="5"/>
  <c r="Q68" i="5" s="1"/>
  <c r="E68" i="5"/>
  <c r="E66" i="5"/>
  <c r="BG64" i="5"/>
  <c r="BB66" i="5"/>
  <c r="BB68" i="5" s="1"/>
  <c r="AU13" i="5"/>
  <c r="AG49" i="3"/>
  <c r="AC26" i="5"/>
  <c r="AC28" i="5"/>
  <c r="AC13" i="5"/>
  <c r="AG31" i="3"/>
  <c r="Y66" i="5"/>
  <c r="Y68" i="5"/>
  <c r="W66" i="5"/>
  <c r="W68" i="5" s="1"/>
  <c r="AB25" i="5"/>
  <c r="AA68" i="5"/>
  <c r="AA66" i="5"/>
  <c r="BH15" i="5"/>
  <c r="N23" i="5"/>
  <c r="AH16" i="3"/>
  <c r="AD27" i="2" l="1"/>
  <c r="AF31" i="3"/>
  <c r="M27" i="12"/>
  <c r="N27" i="20"/>
  <c r="BG68" i="5"/>
  <c r="AF15" i="3"/>
  <c r="AD11" i="2"/>
  <c r="N11" i="20"/>
  <c r="M11" i="12"/>
  <c r="AD37" i="2"/>
  <c r="N37" i="20"/>
  <c r="AF41" i="3"/>
  <c r="M37" i="12"/>
  <c r="AP13" i="5"/>
  <c r="AP26" i="5"/>
  <c r="AP28" i="5" s="1"/>
  <c r="AG44" i="3"/>
  <c r="AD42" i="2"/>
  <c r="AF46" i="3"/>
  <c r="N42" i="20"/>
  <c r="M42" i="12"/>
  <c r="N52" i="20"/>
  <c r="AD52" i="2"/>
  <c r="M52" i="12"/>
  <c r="AE27" i="2"/>
  <c r="O27" i="20"/>
  <c r="N27" i="12"/>
  <c r="AE42" i="2"/>
  <c r="N42" i="12"/>
  <c r="O42" i="20"/>
  <c r="AF39" i="3"/>
  <c r="AD35" i="2"/>
  <c r="N35" i="20"/>
  <c r="M35" i="12"/>
  <c r="AD46" i="2"/>
  <c r="N46" i="20"/>
  <c r="M46" i="12"/>
  <c r="AD25" i="2"/>
  <c r="AF29" i="3"/>
  <c r="N25" i="20"/>
  <c r="M25" i="12"/>
  <c r="N38" i="12"/>
  <c r="AE38" i="2"/>
  <c r="O38" i="20"/>
  <c r="AE24" i="2"/>
  <c r="N24" i="12"/>
  <c r="O24" i="20"/>
  <c r="AE49" i="2"/>
  <c r="N49" i="12"/>
  <c r="O49" i="20"/>
  <c r="AE14" i="2"/>
  <c r="N14" i="12"/>
  <c r="O14" i="20"/>
  <c r="AC54" i="2"/>
  <c r="L54" i="12"/>
  <c r="M54" i="20"/>
  <c r="J23" i="5"/>
  <c r="AH12" i="3"/>
  <c r="S13" i="5"/>
  <c r="S26" i="5"/>
  <c r="S28" i="5" s="1"/>
  <c r="AG21" i="3"/>
  <c r="AO13" i="5"/>
  <c r="AO28" i="5"/>
  <c r="AO26" i="5"/>
  <c r="AG43" i="3"/>
  <c r="AV23" i="5"/>
  <c r="AH50" i="3"/>
  <c r="AF50" i="3" s="1"/>
  <c r="AU30" i="3"/>
  <c r="AY30" i="3" s="1"/>
  <c r="AU48" i="15"/>
  <c r="AU10" i="15"/>
  <c r="AR29" i="15"/>
  <c r="AR18" i="15"/>
  <c r="AS75" i="15"/>
  <c r="AU13" i="15"/>
  <c r="AR22" i="15"/>
  <c r="AS14" i="3"/>
  <c r="AU23" i="3"/>
  <c r="AY23" i="3" s="1"/>
  <c r="AU53" i="3"/>
  <c r="AY53" i="3" s="1"/>
  <c r="AR18" i="3"/>
  <c r="AR22" i="3"/>
  <c r="AR40" i="15"/>
  <c r="AT16" i="3"/>
  <c r="AX16" i="3" s="1"/>
  <c r="AS58" i="3"/>
  <c r="AU84" i="15"/>
  <c r="AU55" i="3"/>
  <c r="AY55" i="3" s="1"/>
  <c r="AT56" i="3"/>
  <c r="AX56" i="3" s="1"/>
  <c r="AU37" i="15"/>
  <c r="AS24" i="15"/>
  <c r="AU69" i="15"/>
  <c r="AT12" i="15"/>
  <c r="AT108" i="15"/>
  <c r="AS8" i="15"/>
  <c r="AU21" i="3"/>
  <c r="AY21" i="3" s="1"/>
  <c r="AS106" i="15"/>
  <c r="AT60" i="15"/>
  <c r="AS80" i="15"/>
  <c r="AT33" i="3"/>
  <c r="AX33" i="3" s="1"/>
  <c r="AT62" i="15"/>
  <c r="AU85" i="15"/>
  <c r="AT7" i="15"/>
  <c r="AU113" i="15"/>
  <c r="AS56" i="15"/>
  <c r="AU40" i="15"/>
  <c r="AR82" i="15"/>
  <c r="AS20" i="15"/>
  <c r="AR112" i="15"/>
  <c r="AU24" i="15"/>
  <c r="AT110" i="15"/>
  <c r="AR35" i="15"/>
  <c r="AT20" i="3"/>
  <c r="AX20" i="3" s="1"/>
  <c r="AU80" i="15"/>
  <c r="AS102" i="15"/>
  <c r="AU37" i="3"/>
  <c r="AY37" i="3" s="1"/>
  <c r="AS52" i="3"/>
  <c r="AR19" i="3"/>
  <c r="AT40" i="15"/>
  <c r="AS100" i="15"/>
  <c r="AU13" i="3"/>
  <c r="AY13" i="3" s="1"/>
  <c r="AU14" i="3"/>
  <c r="AY14" i="3" s="1"/>
  <c r="AS27" i="3"/>
  <c r="AU39" i="3"/>
  <c r="AY39" i="3" s="1"/>
  <c r="AT92" i="15"/>
  <c r="AS24" i="3"/>
  <c r="AU8" i="3"/>
  <c r="AY8" i="3" s="1"/>
  <c r="AR71" i="15"/>
  <c r="AS37" i="15"/>
  <c r="AU102" i="15"/>
  <c r="AT46" i="3"/>
  <c r="AX46" i="3" s="1"/>
  <c r="AR42" i="15"/>
  <c r="AT111" i="15"/>
  <c r="AU110" i="15"/>
  <c r="AS26" i="15"/>
  <c r="AT96" i="15"/>
  <c r="AT26" i="3"/>
  <c r="AX26" i="3" s="1"/>
  <c r="AT91" i="15"/>
  <c r="AR58" i="3"/>
  <c r="AS43" i="15"/>
  <c r="AR12" i="3"/>
  <c r="AU71" i="15"/>
  <c r="AU104" i="15"/>
  <c r="AR75" i="15"/>
  <c r="AS46" i="3"/>
  <c r="AS73" i="15"/>
  <c r="AT36" i="15"/>
  <c r="AT10" i="15"/>
  <c r="AU78" i="15"/>
  <c r="AU108" i="15"/>
  <c r="AU44" i="15"/>
  <c r="AU17" i="15"/>
  <c r="AR8" i="15"/>
  <c r="AT95" i="15"/>
  <c r="AR53" i="3"/>
  <c r="AT8" i="3"/>
  <c r="AX8" i="3" s="1"/>
  <c r="AS40" i="15"/>
  <c r="AT49" i="3"/>
  <c r="AX49" i="3" s="1"/>
  <c r="AS64" i="15"/>
  <c r="AS11" i="3"/>
  <c r="AT67" i="15"/>
  <c r="AT31" i="3"/>
  <c r="AX31" i="3" s="1"/>
  <c r="AS52" i="15"/>
  <c r="AU56" i="3"/>
  <c r="AY56" i="3" s="1"/>
  <c r="AS36" i="15"/>
  <c r="AU93" i="15"/>
  <c r="AU53" i="15"/>
  <c r="AR50" i="15"/>
  <c r="AR25" i="15"/>
  <c r="AU44" i="3"/>
  <c r="AY44" i="3" s="1"/>
  <c r="AU45" i="3"/>
  <c r="AY45" i="3" s="1"/>
  <c r="AS17" i="3"/>
  <c r="AT86" i="15"/>
  <c r="AT85" i="15"/>
  <c r="AS91" i="15"/>
  <c r="AT14" i="15"/>
  <c r="AT50" i="3"/>
  <c r="AX50" i="3" s="1"/>
  <c r="AR91" i="15"/>
  <c r="AS108" i="15"/>
  <c r="AU101" i="15"/>
  <c r="AR102" i="15"/>
  <c r="AS77" i="15"/>
  <c r="AS70" i="15"/>
  <c r="AT75" i="15"/>
  <c r="AS36" i="3"/>
  <c r="AR46" i="15"/>
  <c r="AT11" i="3"/>
  <c r="AX11" i="3" s="1"/>
  <c r="AR41" i="15"/>
  <c r="AU57" i="3"/>
  <c r="AY57" i="3" s="1"/>
  <c r="AT17" i="15"/>
  <c r="AT71" i="15"/>
  <c r="AT43" i="3"/>
  <c r="AX43" i="3" s="1"/>
  <c r="AS55" i="15"/>
  <c r="AS28" i="15"/>
  <c r="AT66" i="15"/>
  <c r="AS84" i="15"/>
  <c r="AU10" i="3"/>
  <c r="AY10" i="3" s="1"/>
  <c r="AU33" i="15"/>
  <c r="AR67" i="15"/>
  <c r="AT44" i="15"/>
  <c r="AU51" i="15"/>
  <c r="AT52" i="15"/>
  <c r="AT106" i="15"/>
  <c r="AR94" i="15"/>
  <c r="AT63" i="15"/>
  <c r="AT25" i="3"/>
  <c r="AX25" i="3" s="1"/>
  <c r="AU49" i="3"/>
  <c r="AY49" i="3" s="1"/>
  <c r="AU41" i="15"/>
  <c r="AR85" i="15"/>
  <c r="AU11" i="15"/>
  <c r="AT20" i="15"/>
  <c r="AT101" i="15"/>
  <c r="AU9" i="15"/>
  <c r="AS68" i="15"/>
  <c r="AU86" i="15"/>
  <c r="AR49" i="15"/>
  <c r="AU19" i="15"/>
  <c r="AU61" i="15"/>
  <c r="AU42" i="3"/>
  <c r="AY42" i="3" s="1"/>
  <c r="AT25" i="15"/>
  <c r="AS44" i="15"/>
  <c r="AR28" i="3"/>
  <c r="AT7" i="3"/>
  <c r="AX7" i="3" s="1"/>
  <c r="AR78" i="15"/>
  <c r="AS97" i="15"/>
  <c r="AT46" i="15"/>
  <c r="AT17" i="3"/>
  <c r="AX17" i="3" s="1"/>
  <c r="AR54" i="15"/>
  <c r="AU56" i="15"/>
  <c r="AS13" i="3"/>
  <c r="AR51" i="3"/>
  <c r="AS23" i="3"/>
  <c r="AS7" i="15"/>
  <c r="AT58" i="15"/>
  <c r="AR88" i="15"/>
  <c r="AU35" i="15"/>
  <c r="AT38" i="15"/>
  <c r="AR8" i="3"/>
  <c r="AR15" i="15"/>
  <c r="AT80" i="15"/>
  <c r="AS29" i="3"/>
  <c r="AR55" i="15"/>
  <c r="AT19" i="3"/>
  <c r="AX19" i="3" s="1"/>
  <c r="AT41" i="3"/>
  <c r="AX41" i="3" s="1"/>
  <c r="AT22" i="15"/>
  <c r="AS27" i="15"/>
  <c r="AU50" i="15"/>
  <c r="AR44" i="3"/>
  <c r="AR35" i="3"/>
  <c r="AS83" i="15"/>
  <c r="AR23" i="3"/>
  <c r="AT104" i="15"/>
  <c r="AR79" i="15"/>
  <c r="AR16" i="15"/>
  <c r="AU12" i="3"/>
  <c r="AY12" i="3" s="1"/>
  <c r="AT28" i="3"/>
  <c r="AX28" i="3" s="1"/>
  <c r="AT21" i="15"/>
  <c r="AR48" i="3"/>
  <c r="AU79" i="15"/>
  <c r="AS81" i="15"/>
  <c r="AR9" i="3"/>
  <c r="AU106" i="15"/>
  <c r="AS54" i="15"/>
  <c r="AS49" i="15"/>
  <c r="AR55" i="3"/>
  <c r="AT59" i="15"/>
  <c r="AS39" i="15"/>
  <c r="AU20" i="15"/>
  <c r="AR96" i="15"/>
  <c r="AU99" i="15"/>
  <c r="AS41" i="3"/>
  <c r="AS99" i="15"/>
  <c r="AT53" i="3"/>
  <c r="AX53" i="3" s="1"/>
  <c r="AR57" i="15"/>
  <c r="AT22" i="3"/>
  <c r="AX22" i="3" s="1"/>
  <c r="AT72" i="15"/>
  <c r="AT15" i="15"/>
  <c r="AT12" i="3"/>
  <c r="AX12" i="3" s="1"/>
  <c r="AT112" i="15"/>
  <c r="AS21" i="3"/>
  <c r="AU65" i="15"/>
  <c r="AT41" i="15"/>
  <c r="AU88" i="15"/>
  <c r="AS39" i="3"/>
  <c r="AS62" i="15"/>
  <c r="AS40" i="3"/>
  <c r="AS45" i="3"/>
  <c r="AR107" i="15"/>
  <c r="AR48" i="15"/>
  <c r="AR39" i="15"/>
  <c r="AU42" i="15"/>
  <c r="AU6" i="3"/>
  <c r="AU21" i="15"/>
  <c r="AS111" i="15"/>
  <c r="AT48" i="15"/>
  <c r="AS104" i="15"/>
  <c r="AS20" i="3"/>
  <c r="AU63" i="15"/>
  <c r="AU32" i="15"/>
  <c r="AR44" i="15"/>
  <c r="AT39" i="3"/>
  <c r="AX39" i="3" s="1"/>
  <c r="AR21" i="15"/>
  <c r="AS32" i="3"/>
  <c r="AR99" i="15"/>
  <c r="AU55" i="15"/>
  <c r="AR30" i="3"/>
  <c r="AS86" i="15"/>
  <c r="AU48" i="3"/>
  <c r="AY48" i="3" s="1"/>
  <c r="AS113" i="15"/>
  <c r="AS6" i="3"/>
  <c r="AS58" i="15"/>
  <c r="AR89" i="15"/>
  <c r="AS101" i="15"/>
  <c r="AT34" i="15"/>
  <c r="AU62" i="15"/>
  <c r="AU64" i="15"/>
  <c r="AS103" i="15"/>
  <c r="AU16" i="15"/>
  <c r="AS50" i="15"/>
  <c r="AT57" i="3"/>
  <c r="AX57" i="3" s="1"/>
  <c r="AT11" i="15"/>
  <c r="AR24" i="15"/>
  <c r="AS67" i="15"/>
  <c r="AS66" i="15"/>
  <c r="AR58" i="15"/>
  <c r="AS109" i="15"/>
  <c r="AU52" i="15"/>
  <c r="AR72" i="15"/>
  <c r="AT97" i="15"/>
  <c r="AU92" i="15"/>
  <c r="AR49" i="3"/>
  <c r="AS41" i="15"/>
  <c r="AR69" i="15"/>
  <c r="AT70" i="15"/>
  <c r="AS51" i="3"/>
  <c r="AR26" i="15"/>
  <c r="AU60" i="15"/>
  <c r="AU66" i="15"/>
  <c r="AS45" i="15"/>
  <c r="AR32" i="3"/>
  <c r="AU11" i="3"/>
  <c r="AY11" i="3" s="1"/>
  <c r="AR81" i="15"/>
  <c r="AR36" i="3"/>
  <c r="AU46" i="15"/>
  <c r="AS47" i="3"/>
  <c r="AU94" i="15"/>
  <c r="AS31" i="15"/>
  <c r="AU52" i="3"/>
  <c r="AY52" i="3" s="1"/>
  <c r="AU18" i="3"/>
  <c r="AY18" i="3" s="1"/>
  <c r="AU82" i="15"/>
  <c r="AS9" i="3"/>
  <c r="AR73" i="15"/>
  <c r="AS76" i="15"/>
  <c r="AT29" i="3"/>
  <c r="AX29" i="3" s="1"/>
  <c r="AS25" i="15"/>
  <c r="AS23" i="15"/>
  <c r="AU57" i="15"/>
  <c r="AU29" i="15"/>
  <c r="AS22" i="3"/>
  <c r="AT6" i="3"/>
  <c r="AU59" i="3"/>
  <c r="AY59" i="3" s="1"/>
  <c r="AR68" i="15"/>
  <c r="AU23" i="15"/>
  <c r="AU96" i="15"/>
  <c r="AS30" i="3"/>
  <c r="AR110" i="15"/>
  <c r="AS82" i="15"/>
  <c r="AT42" i="15"/>
  <c r="AR17" i="3"/>
  <c r="AS12" i="15"/>
  <c r="AT79" i="15"/>
  <c r="AS72" i="15"/>
  <c r="AT18" i="3"/>
  <c r="AX18" i="3" s="1"/>
  <c r="AS95" i="15"/>
  <c r="AR29" i="3"/>
  <c r="AR42" i="3"/>
  <c r="AR59" i="15"/>
  <c r="AU76" i="15"/>
  <c r="AU35" i="3"/>
  <c r="AY35" i="3" s="1"/>
  <c r="AU54" i="15"/>
  <c r="AU103" i="15"/>
  <c r="AU32" i="3"/>
  <c r="AY32" i="3" s="1"/>
  <c r="AT93" i="15"/>
  <c r="AT45" i="3"/>
  <c r="AX45" i="3" s="1"/>
  <c r="AR101" i="15"/>
  <c r="AU58" i="3"/>
  <c r="AY58" i="3" s="1"/>
  <c r="AR76" i="15"/>
  <c r="AS42" i="15"/>
  <c r="AU16" i="3"/>
  <c r="AY16" i="3" s="1"/>
  <c r="AR34" i="3"/>
  <c r="AT37" i="3"/>
  <c r="AX37" i="3" s="1"/>
  <c r="AS14" i="15"/>
  <c r="AU15" i="15"/>
  <c r="AS110" i="15"/>
  <c r="AT51" i="3"/>
  <c r="AX51" i="3" s="1"/>
  <c r="AS74" i="15"/>
  <c r="AU67" i="15"/>
  <c r="AT61" i="15"/>
  <c r="AR14" i="3"/>
  <c r="AR27" i="3"/>
  <c r="AS79" i="15"/>
  <c r="AS78" i="15"/>
  <c r="AT65" i="15"/>
  <c r="AR57" i="3"/>
  <c r="AT15" i="3"/>
  <c r="AX15" i="3" s="1"/>
  <c r="AS65" i="15"/>
  <c r="AT50" i="15"/>
  <c r="AT35" i="3"/>
  <c r="AX35" i="3" s="1"/>
  <c r="AS15" i="15"/>
  <c r="AT74" i="15"/>
  <c r="AS22" i="15"/>
  <c r="AR98" i="15"/>
  <c r="AU28" i="15"/>
  <c r="AT24" i="3"/>
  <c r="AX24" i="3" s="1"/>
  <c r="AS28" i="3"/>
  <c r="AR45" i="3"/>
  <c r="AR16" i="3"/>
  <c r="AS55" i="3"/>
  <c r="AS19" i="15"/>
  <c r="AT27" i="15"/>
  <c r="AS54" i="3"/>
  <c r="AU98" i="15"/>
  <c r="AU25" i="15"/>
  <c r="AT45" i="15"/>
  <c r="AR103" i="15"/>
  <c r="AR104" i="15"/>
  <c r="AS32" i="15"/>
  <c r="AR13" i="3"/>
  <c r="AS63" i="15"/>
  <c r="AS6" i="15"/>
  <c r="AR24" i="3"/>
  <c r="AU7" i="15"/>
  <c r="AR14" i="15"/>
  <c r="AR90" i="15"/>
  <c r="AS38" i="15"/>
  <c r="AU34" i="3"/>
  <c r="AY34" i="3" s="1"/>
  <c r="AT55" i="15"/>
  <c r="AS30" i="15"/>
  <c r="AR106" i="15"/>
  <c r="AS112" i="15"/>
  <c r="AT51" i="15"/>
  <c r="AT23" i="15"/>
  <c r="AS34" i="3"/>
  <c r="AU7" i="3"/>
  <c r="AY7" i="3" s="1"/>
  <c r="AU25" i="3"/>
  <c r="AY25" i="3" s="1"/>
  <c r="AS48" i="3"/>
  <c r="AR32" i="15"/>
  <c r="AS87" i="15"/>
  <c r="AU83" i="15"/>
  <c r="AR61" i="15"/>
  <c r="AT40" i="3"/>
  <c r="AX40" i="3" s="1"/>
  <c r="AR66" i="15"/>
  <c r="AU41" i="3"/>
  <c r="AY41" i="3" s="1"/>
  <c r="AT26" i="15"/>
  <c r="AT105" i="15"/>
  <c r="AU58" i="15"/>
  <c r="AU100" i="15"/>
  <c r="AR45" i="15"/>
  <c r="AU95" i="15"/>
  <c r="AT90" i="15"/>
  <c r="AU31" i="3"/>
  <c r="AY31" i="3" s="1"/>
  <c r="AU9" i="3"/>
  <c r="AY9" i="3" s="1"/>
  <c r="AS53" i="15"/>
  <c r="AT102" i="15"/>
  <c r="AT14" i="3"/>
  <c r="AX14" i="3" s="1"/>
  <c r="AU43" i="3"/>
  <c r="AY43" i="3" s="1"/>
  <c r="AT56" i="15"/>
  <c r="AS9" i="15"/>
  <c r="AR109" i="15"/>
  <c r="AT6" i="15"/>
  <c r="AR7" i="3"/>
  <c r="AR92" i="15"/>
  <c r="AS33" i="15"/>
  <c r="AR11" i="3"/>
  <c r="AR52" i="3"/>
  <c r="AR37" i="15"/>
  <c r="AR51" i="15"/>
  <c r="AS96" i="15"/>
  <c r="AS16" i="3"/>
  <c r="AS35" i="3"/>
  <c r="AT84" i="15"/>
  <c r="AR97" i="15"/>
  <c r="AR7" i="15"/>
  <c r="AT52" i="3"/>
  <c r="AX52" i="3" s="1"/>
  <c r="AS107" i="15"/>
  <c r="AR83" i="15"/>
  <c r="AR20" i="3"/>
  <c r="AT48" i="3"/>
  <c r="AX48" i="3" s="1"/>
  <c r="AS47" i="15"/>
  <c r="AU46" i="3"/>
  <c r="AY46" i="3" s="1"/>
  <c r="AR63" i="15"/>
  <c r="AU72" i="15"/>
  <c r="AT69" i="15"/>
  <c r="AS94" i="15"/>
  <c r="AS69" i="15"/>
  <c r="AT23" i="3"/>
  <c r="AX23" i="3" s="1"/>
  <c r="AS10" i="3"/>
  <c r="AU26" i="3"/>
  <c r="AY26" i="3" s="1"/>
  <c r="AS90" i="15"/>
  <c r="AT34" i="3"/>
  <c r="AX34" i="3" s="1"/>
  <c r="AU31" i="15"/>
  <c r="AS92" i="15"/>
  <c r="AU90" i="15"/>
  <c r="AU20" i="3"/>
  <c r="AY20" i="3" s="1"/>
  <c r="AR19" i="15"/>
  <c r="AT82" i="15"/>
  <c r="AU45" i="15"/>
  <c r="AR21" i="3"/>
  <c r="AU26" i="15"/>
  <c r="AS8" i="3"/>
  <c r="AT47" i="3"/>
  <c r="AX47" i="3" s="1"/>
  <c r="AR59" i="3"/>
  <c r="AS60" i="15"/>
  <c r="AU51" i="3"/>
  <c r="AY51" i="3" s="1"/>
  <c r="AS48" i="15"/>
  <c r="AT78" i="15"/>
  <c r="AR20" i="15"/>
  <c r="AR108" i="15"/>
  <c r="AU34" i="15"/>
  <c r="AR10" i="3"/>
  <c r="AU22" i="3"/>
  <c r="AY22" i="3" s="1"/>
  <c r="AU8" i="15"/>
  <c r="AR54" i="3"/>
  <c r="AU39" i="15"/>
  <c r="AS56" i="3"/>
  <c r="AU43" i="15"/>
  <c r="AS44" i="3"/>
  <c r="AS38" i="3"/>
  <c r="AS33" i="3"/>
  <c r="AT89" i="15"/>
  <c r="AS57" i="15"/>
  <c r="AT58" i="3"/>
  <c r="AT31" i="15"/>
  <c r="AT109" i="15"/>
  <c r="AS93" i="15"/>
  <c r="AR33" i="15"/>
  <c r="AT100" i="15"/>
  <c r="AU59" i="15"/>
  <c r="AU97" i="15"/>
  <c r="AU30" i="15"/>
  <c r="AT99" i="15"/>
  <c r="AT103" i="15"/>
  <c r="AR11" i="15"/>
  <c r="AT35" i="15"/>
  <c r="AT49" i="15"/>
  <c r="AT88" i="15"/>
  <c r="AT57" i="15"/>
  <c r="AU24" i="3"/>
  <c r="AY24" i="3" s="1"/>
  <c r="AT77" i="15"/>
  <c r="AS42" i="3"/>
  <c r="AT16" i="15"/>
  <c r="AS25" i="3"/>
  <c r="AU14" i="15"/>
  <c r="AR105" i="15"/>
  <c r="AR43" i="3"/>
  <c r="AR34" i="15"/>
  <c r="AU49" i="15"/>
  <c r="AT81" i="15"/>
  <c r="AS98" i="15"/>
  <c r="AR64" i="15"/>
  <c r="AS17" i="15"/>
  <c r="AS59" i="15"/>
  <c r="AT9" i="3"/>
  <c r="AX9" i="3" s="1"/>
  <c r="AS26" i="3"/>
  <c r="AT13" i="15"/>
  <c r="AR6" i="3"/>
  <c r="AT30" i="3"/>
  <c r="AX30" i="3" s="1"/>
  <c r="AT54" i="3"/>
  <c r="AX54" i="3" s="1"/>
  <c r="AS15" i="3"/>
  <c r="AT39" i="15"/>
  <c r="AU28" i="3"/>
  <c r="AY28" i="3" s="1"/>
  <c r="AR28" i="15"/>
  <c r="AR53" i="15"/>
  <c r="AU29" i="3"/>
  <c r="AY29" i="3" s="1"/>
  <c r="AS16" i="15"/>
  <c r="AT76" i="15"/>
  <c r="AR10" i="15"/>
  <c r="AS89" i="15"/>
  <c r="AU12" i="15"/>
  <c r="AR52" i="15"/>
  <c r="AS29" i="15"/>
  <c r="AR93" i="15"/>
  <c r="AT98" i="15"/>
  <c r="AT32" i="15"/>
  <c r="AR47" i="3"/>
  <c r="AR70" i="15"/>
  <c r="AR38" i="3"/>
  <c r="AR23" i="15"/>
  <c r="AU19" i="3"/>
  <c r="AY19" i="3" s="1"/>
  <c r="AT44" i="3"/>
  <c r="AX44" i="3" s="1"/>
  <c r="AR30" i="15"/>
  <c r="AU75" i="15"/>
  <c r="AS59" i="3"/>
  <c r="AR84" i="15"/>
  <c r="AS105" i="15"/>
  <c r="AU70" i="15"/>
  <c r="AT68" i="15"/>
  <c r="AT87" i="15"/>
  <c r="AS71" i="15"/>
  <c r="AR80" i="15"/>
  <c r="AS51" i="15"/>
  <c r="AT30" i="15"/>
  <c r="AS61" i="15"/>
  <c r="AS31" i="3"/>
  <c r="AS13" i="15"/>
  <c r="AU47" i="3"/>
  <c r="AY47" i="3" s="1"/>
  <c r="AU18" i="15"/>
  <c r="AS7" i="3"/>
  <c r="AT47" i="15"/>
  <c r="AS11" i="15"/>
  <c r="AR27" i="15"/>
  <c r="AT94" i="15"/>
  <c r="AT54" i="15"/>
  <c r="AT64" i="15"/>
  <c r="AR65" i="15"/>
  <c r="AT13" i="3"/>
  <c r="AX13" i="3" s="1"/>
  <c r="AR41" i="3"/>
  <c r="AU89" i="15"/>
  <c r="AU91" i="15"/>
  <c r="AT19" i="15"/>
  <c r="AS37" i="3"/>
  <c r="AT107" i="15"/>
  <c r="AR31" i="15"/>
  <c r="AT55" i="3"/>
  <c r="AX55" i="3" s="1"/>
  <c r="AS57" i="3"/>
  <c r="AT9" i="15"/>
  <c r="AU77" i="15"/>
  <c r="AR50" i="3"/>
  <c r="AU27" i="3"/>
  <c r="AY27" i="3" s="1"/>
  <c r="AR111" i="15"/>
  <c r="AU27" i="15"/>
  <c r="AT21" i="3"/>
  <c r="AX21" i="3" s="1"/>
  <c r="AS88" i="15"/>
  <c r="AR38" i="15"/>
  <c r="AU111" i="15"/>
  <c r="AR9" i="15"/>
  <c r="AS50" i="3"/>
  <c r="AR37" i="3"/>
  <c r="AS49" i="3"/>
  <c r="AU81" i="15"/>
  <c r="AR39" i="3"/>
  <c r="AT73" i="15"/>
  <c r="AR56" i="3"/>
  <c r="AR47" i="15"/>
  <c r="AU38" i="15"/>
  <c r="AS34" i="15"/>
  <c r="AR12" i="15"/>
  <c r="AT27" i="3"/>
  <c r="AX27" i="3" s="1"/>
  <c r="AU68" i="15"/>
  <c r="AR95" i="15"/>
  <c r="AU107" i="15"/>
  <c r="AR74" i="15"/>
  <c r="AU36" i="3"/>
  <c r="AY36" i="3" s="1"/>
  <c r="AS18" i="3"/>
  <c r="AR13" i="15"/>
  <c r="AS19" i="3"/>
  <c r="AU47" i="15"/>
  <c r="AR100" i="15"/>
  <c r="AT24" i="15"/>
  <c r="AR36" i="15"/>
  <c r="AT32" i="3"/>
  <c r="AX32" i="3" s="1"/>
  <c r="AR17" i="15"/>
  <c r="AT37" i="15"/>
  <c r="AU33" i="3"/>
  <c r="AY33" i="3" s="1"/>
  <c r="AU87" i="15"/>
  <c r="AU109" i="15"/>
  <c r="AT33" i="15"/>
  <c r="AU36" i="15"/>
  <c r="AT8" i="15"/>
  <c r="AU50" i="3"/>
  <c r="AY50" i="3" s="1"/>
  <c r="AS46" i="15"/>
  <c r="AU38" i="3"/>
  <c r="AY38" i="3" s="1"/>
  <c r="AU6" i="15"/>
  <c r="AR43" i="15"/>
  <c r="AR31" i="3"/>
  <c r="AR40" i="3"/>
  <c r="AR46" i="3"/>
  <c r="AT36" i="3"/>
  <c r="AX36" i="3" s="1"/>
  <c r="AT42" i="3"/>
  <c r="AX42" i="3" s="1"/>
  <c r="AT113" i="15"/>
  <c r="AR60" i="15"/>
  <c r="AU15" i="3"/>
  <c r="AY15" i="3" s="1"/>
  <c r="AU17" i="3"/>
  <c r="AY17" i="3" s="1"/>
  <c r="AT53" i="15"/>
  <c r="AS43" i="3"/>
  <c r="AS10" i="15"/>
  <c r="AT10" i="3"/>
  <c r="AX10" i="3" s="1"/>
  <c r="AR26" i="3"/>
  <c r="AU112" i="15"/>
  <c r="AT28" i="15"/>
  <c r="AU73" i="15"/>
  <c r="AT59" i="3"/>
  <c r="AX59" i="3" s="1"/>
  <c r="AR86" i="15"/>
  <c r="AR62" i="15"/>
  <c r="AU54" i="3"/>
  <c r="AY54" i="3" s="1"/>
  <c r="AR77" i="15"/>
  <c r="AT43" i="15"/>
  <c r="AR15" i="3"/>
  <c r="AT29" i="15"/>
  <c r="AS21" i="15"/>
  <c r="AU105" i="15"/>
  <c r="AR87" i="15"/>
  <c r="AR25" i="3"/>
  <c r="AT83" i="15"/>
  <c r="AS35" i="15"/>
  <c r="AU22" i="15"/>
  <c r="AR33" i="3"/>
  <c r="AU74" i="15"/>
  <c r="AT18" i="15"/>
  <c r="AS85" i="15"/>
  <c r="AS18" i="15"/>
  <c r="AR56" i="15"/>
  <c r="AR113" i="15"/>
  <c r="AR6" i="15"/>
  <c r="AS53" i="3"/>
  <c r="AT38" i="3"/>
  <c r="AX38" i="3" s="1"/>
  <c r="AU40" i="3"/>
  <c r="AY40" i="3" s="1"/>
  <c r="AS12" i="3"/>
  <c r="AG23" i="5"/>
  <c r="AH35" i="3"/>
  <c r="AF35" i="3" s="1"/>
  <c r="AL23" i="5"/>
  <c r="AH40" i="3"/>
  <c r="AF40" i="3" s="1"/>
  <c r="AB26" i="5"/>
  <c r="AB28" i="5"/>
  <c r="AB13" i="5"/>
  <c r="AG30" i="3"/>
  <c r="Z13" i="5"/>
  <c r="Z26" i="5"/>
  <c r="Z28" i="5"/>
  <c r="AG28" i="3"/>
  <c r="AW23" i="5"/>
  <c r="AH51" i="3"/>
  <c r="AF51" i="3" s="1"/>
  <c r="AF22" i="3"/>
  <c r="AD18" i="2"/>
  <c r="N18" i="20"/>
  <c r="M18" i="12"/>
  <c r="W26" i="5"/>
  <c r="W28" i="5"/>
  <c r="W13" i="5"/>
  <c r="AG25" i="3"/>
  <c r="BB28" i="5"/>
  <c r="AF9" i="3"/>
  <c r="AK9" i="3"/>
  <c r="AD5" i="2"/>
  <c r="N5" i="20"/>
  <c r="M5" i="12"/>
  <c r="N29" i="12"/>
  <c r="AE29" i="2"/>
  <c r="O29" i="20"/>
  <c r="AD10" i="2"/>
  <c r="AF14" i="3"/>
  <c r="N10" i="20"/>
  <c r="AK14" i="3"/>
  <c r="M10" i="12"/>
  <c r="AE55" i="2"/>
  <c r="N55" i="12"/>
  <c r="AL59" i="3"/>
  <c r="O55" i="20"/>
  <c r="AV26" i="5"/>
  <c r="AD45" i="2"/>
  <c r="N45" i="20"/>
  <c r="AK49" i="3"/>
  <c r="M45" i="12"/>
  <c r="AU23" i="5"/>
  <c r="AH49" i="3"/>
  <c r="BA23" i="5"/>
  <c r="AH55" i="3"/>
  <c r="AF55" i="3" s="1"/>
  <c r="AZ23" i="5"/>
  <c r="AH54" i="3"/>
  <c r="J28" i="5"/>
  <c r="J26" i="5"/>
  <c r="J13" i="5"/>
  <c r="AG12" i="3"/>
  <c r="P4" i="4"/>
  <c r="P5" i="4" s="1"/>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X23" i="5"/>
  <c r="AH26" i="3"/>
  <c r="AE26" i="5"/>
  <c r="AE28" i="5" s="1"/>
  <c r="AE13" i="5"/>
  <c r="AG33" i="3"/>
  <c r="AD50" i="2"/>
  <c r="AF54" i="3"/>
  <c r="N50" i="20"/>
  <c r="M50" i="12"/>
  <c r="AD55" i="2"/>
  <c r="N55" i="20"/>
  <c r="M55" i="12"/>
  <c r="AF59" i="3"/>
  <c r="AD51" i="2"/>
  <c r="N51" i="20"/>
  <c r="M51" i="12"/>
  <c r="AE23" i="2"/>
  <c r="N23" i="12"/>
  <c r="O23" i="20"/>
  <c r="AE12" i="2"/>
  <c r="N12" i="12"/>
  <c r="O12" i="20"/>
  <c r="AL16" i="3"/>
  <c r="E26" i="5"/>
  <c r="E13" i="5"/>
  <c r="E28" i="5"/>
  <c r="BG24" i="5"/>
  <c r="AG7" i="3"/>
  <c r="H23" i="5"/>
  <c r="AH10" i="3"/>
  <c r="AD14" i="2"/>
  <c r="AK18" i="3"/>
  <c r="N14" i="20"/>
  <c r="M14" i="12"/>
  <c r="AF18" i="3"/>
  <c r="AD4" i="2"/>
  <c r="N4" i="20"/>
  <c r="M4" i="12"/>
  <c r="AD23" i="5"/>
  <c r="AH32" i="3"/>
  <c r="N17" i="12"/>
  <c r="O17" i="20"/>
  <c r="AE17" i="2"/>
  <c r="AE34" i="2"/>
  <c r="N34" i="12"/>
  <c r="O34" i="20"/>
  <c r="AD6" i="2"/>
  <c r="N6" i="20"/>
  <c r="M6" i="12"/>
  <c r="AH23" i="5"/>
  <c r="AH36" i="3"/>
  <c r="AF36" i="3" s="1"/>
  <c r="AD31" i="2"/>
  <c r="N31" i="20"/>
  <c r="M31" i="12"/>
  <c r="AD36" i="2"/>
  <c r="N36" i="20"/>
  <c r="M36" i="12"/>
  <c r="AD47" i="2"/>
  <c r="M47" i="12"/>
  <c r="N47" i="20"/>
  <c r="AD43" i="2"/>
  <c r="AF47" i="3"/>
  <c r="N43" i="20"/>
  <c r="M43" i="12"/>
  <c r="N28" i="5"/>
  <c r="N13" i="5"/>
  <c r="N26" i="5"/>
  <c r="AG16" i="3"/>
  <c r="AX23" i="5"/>
  <c r="AH52" i="3"/>
  <c r="AI13" i="5"/>
  <c r="AI26" i="5"/>
  <c r="AI28" i="5" s="1"/>
  <c r="AG37" i="3"/>
  <c r="AD20" i="2"/>
  <c r="AF24" i="3"/>
  <c r="N20" i="20"/>
  <c r="M20" i="12"/>
  <c r="AQ23" i="5"/>
  <c r="AH45" i="3"/>
  <c r="AZ26" i="5"/>
  <c r="AZ28" i="5" s="1"/>
  <c r="AD32" i="2"/>
  <c r="M32" i="12"/>
  <c r="N32" i="20"/>
  <c r="AK36" i="3"/>
  <c r="AF13" i="3"/>
  <c r="AD9" i="2"/>
  <c r="N9" i="20"/>
  <c r="M9" i="12"/>
  <c r="AE5" i="2"/>
  <c r="N5" i="12"/>
  <c r="O5" i="20"/>
  <c r="AL9" i="3"/>
  <c r="AE54" i="2"/>
  <c r="N54" i="12"/>
  <c r="O54" i="20"/>
  <c r="AF34" i="3"/>
  <c r="AD30" i="2"/>
  <c r="N30" i="20"/>
  <c r="M30" i="12"/>
  <c r="AF19" i="3"/>
  <c r="AD15" i="2"/>
  <c r="M15" i="12"/>
  <c r="N15" i="20"/>
  <c r="AE35" i="2"/>
  <c r="N35" i="12"/>
  <c r="O35" i="20"/>
  <c r="AF20" i="3"/>
  <c r="AD16" i="2"/>
  <c r="AK20" i="3"/>
  <c r="N16" i="20"/>
  <c r="M16" i="12"/>
  <c r="AE11" i="2"/>
  <c r="N11" i="12"/>
  <c r="O11" i="20"/>
  <c r="BA26" i="5"/>
  <c r="BA28" i="5" s="1"/>
  <c r="AE33" i="2"/>
  <c r="O33" i="20"/>
  <c r="N33" i="12"/>
  <c r="AE21" i="2"/>
  <c r="N21" i="12"/>
  <c r="AL25" i="3"/>
  <c r="O21" i="20"/>
  <c r="AE37" i="2"/>
  <c r="AL41" i="3"/>
  <c r="N37" i="12"/>
  <c r="O37" i="20"/>
  <c r="AD49" i="2"/>
  <c r="AF53" i="3"/>
  <c r="N49" i="20"/>
  <c r="M49" i="12"/>
  <c r="AK53" i="3"/>
  <c r="I23" i="5"/>
  <c r="AH11" i="3"/>
  <c r="AF27" i="3"/>
  <c r="AD23" i="2"/>
  <c r="M23" i="12"/>
  <c r="N23" i="20"/>
  <c r="AD28" i="2"/>
  <c r="AK32" i="3"/>
  <c r="N28" i="20"/>
  <c r="M28" i="12"/>
  <c r="AL14" i="3"/>
  <c r="AE10" i="2"/>
  <c r="N10" i="12"/>
  <c r="O10" i="20"/>
  <c r="AE20" i="2"/>
  <c r="N20" i="12"/>
  <c r="O20" i="20"/>
  <c r="AD22" i="2"/>
  <c r="AF26" i="3"/>
  <c r="N22" i="20"/>
  <c r="M22" i="12"/>
  <c r="AK26" i="3"/>
  <c r="AF57" i="3"/>
  <c r="AD53" i="2"/>
  <c r="N53" i="20"/>
  <c r="M53" i="12"/>
  <c r="AF38" i="3"/>
  <c r="AD34" i="2"/>
  <c r="N34" i="20"/>
  <c r="M34" i="12"/>
  <c r="F23" i="5"/>
  <c r="BG17" i="5" s="1"/>
  <c r="AH8" i="3"/>
  <c r="AE43" i="2"/>
  <c r="N43" i="12"/>
  <c r="O43" i="20"/>
  <c r="AB23" i="5"/>
  <c r="AH30" i="3"/>
  <c r="AU26" i="5"/>
  <c r="BG66" i="5"/>
  <c r="B2" i="24" s="1"/>
  <c r="AD41" i="2"/>
  <c r="M41" i="12"/>
  <c r="N41" i="20"/>
  <c r="AX28" i="5"/>
  <c r="AX26" i="5"/>
  <c r="AX13" i="5"/>
  <c r="AG52" i="3"/>
  <c r="AE16" i="2"/>
  <c r="N16" i="12"/>
  <c r="O16" i="20"/>
  <c r="AE39" i="2"/>
  <c r="N39" i="12"/>
  <c r="AL43" i="3"/>
  <c r="O39" i="20"/>
  <c r="AE19" i="2"/>
  <c r="O19" i="20"/>
  <c r="N19" i="12"/>
  <c r="AE13" i="2"/>
  <c r="N13" i="12"/>
  <c r="O13" i="20"/>
  <c r="AE44" i="2"/>
  <c r="O44" i="20"/>
  <c r="N44" i="12"/>
  <c r="I13" i="5"/>
  <c r="I26" i="5"/>
  <c r="I28" i="5" s="1"/>
  <c r="AG11" i="3"/>
  <c r="N25" i="12"/>
  <c r="AE25" i="2"/>
  <c r="O25" i="20"/>
  <c r="AD19" i="2"/>
  <c r="AF23" i="3"/>
  <c r="M19" i="12"/>
  <c r="N19" i="20"/>
  <c r="BB23" i="5"/>
  <c r="BG16" i="5" s="1"/>
  <c r="AH56" i="3"/>
  <c r="AF56" i="3" s="1"/>
  <c r="AE30" i="2"/>
  <c r="N30" i="12"/>
  <c r="O30" i="20"/>
  <c r="H28" i="5"/>
  <c r="AG26" i="5"/>
  <c r="AL28" i="5"/>
  <c r="AE3" i="2"/>
  <c r="N3" i="12"/>
  <c r="O3" i="20"/>
  <c r="AP23" i="5"/>
  <c r="AH44" i="3"/>
  <c r="AF17" i="3"/>
  <c r="N13" i="20"/>
  <c r="M13" i="12"/>
  <c r="AD13" i="2"/>
  <c r="AD38" i="2"/>
  <c r="M38" i="12"/>
  <c r="AF42" i="3"/>
  <c r="N38" i="20"/>
  <c r="AE53" i="2"/>
  <c r="AL57" i="3"/>
  <c r="N53" i="12"/>
  <c r="O53" i="20"/>
  <c r="AT26" i="5"/>
  <c r="AT13" i="5"/>
  <c r="AT28" i="5"/>
  <c r="AG48" i="3"/>
  <c r="AD26" i="5"/>
  <c r="AD28" i="5" s="1"/>
  <c r="AE9" i="2"/>
  <c r="AL13" i="3"/>
  <c r="O9" i="20"/>
  <c r="N9" i="12"/>
  <c r="AE15" i="2"/>
  <c r="N15" i="12"/>
  <c r="O15" i="20"/>
  <c r="AH26" i="5"/>
  <c r="AH28" i="5" s="1"/>
  <c r="AE18" i="2"/>
  <c r="AL22" i="3"/>
  <c r="N18" i="12"/>
  <c r="O18" i="20"/>
  <c r="X26" i="5"/>
  <c r="X28" i="5" s="1"/>
  <c r="AV28" i="5"/>
  <c r="AL47" i="3" l="1"/>
  <c r="AL15" i="3"/>
  <c r="AK24" i="3"/>
  <c r="BM24" i="3" s="1"/>
  <c r="AL29" i="3"/>
  <c r="AL48" i="3"/>
  <c r="AL58" i="3"/>
  <c r="AK40" i="3"/>
  <c r="Q36" i="20" s="1"/>
  <c r="AK17" i="3"/>
  <c r="AL17" i="3"/>
  <c r="AK47" i="3"/>
  <c r="AK10" i="3"/>
  <c r="Q6" i="20" s="1"/>
  <c r="BE59" i="3"/>
  <c r="BD59" i="3"/>
  <c r="BF59" i="3"/>
  <c r="BC59" i="3"/>
  <c r="AF55" i="2" s="1"/>
  <c r="BJ33" i="3"/>
  <c r="BK33" i="3"/>
  <c r="BI33" i="3"/>
  <c r="BH33" i="3"/>
  <c r="BE27" i="3"/>
  <c r="BD27" i="3"/>
  <c r="BC27" i="3"/>
  <c r="BF27" i="3"/>
  <c r="BE21" i="3"/>
  <c r="BD21" i="3"/>
  <c r="BF21" i="3"/>
  <c r="BC21" i="3"/>
  <c r="AF17" i="2" s="1"/>
  <c r="BE55" i="3"/>
  <c r="BD55" i="3"/>
  <c r="BF55" i="3"/>
  <c r="BC55" i="3"/>
  <c r="BE13" i="3"/>
  <c r="BD13" i="3"/>
  <c r="BC13" i="3"/>
  <c r="BF13" i="3"/>
  <c r="AI9" i="2" s="1"/>
  <c r="BE54" i="3"/>
  <c r="BF54" i="3"/>
  <c r="BC54" i="3"/>
  <c r="BD54" i="3"/>
  <c r="AG50" i="2" s="1"/>
  <c r="BJ24" i="3"/>
  <c r="BH24" i="3"/>
  <c r="BK24" i="3"/>
  <c r="BI24" i="3"/>
  <c r="BJ20" i="3"/>
  <c r="BH20" i="3"/>
  <c r="BI20" i="3"/>
  <c r="BK20" i="3"/>
  <c r="BE34" i="3"/>
  <c r="BC34" i="3"/>
  <c r="BF34" i="3"/>
  <c r="BD34" i="3"/>
  <c r="BE23" i="3"/>
  <c r="BD23" i="3"/>
  <c r="BF23" i="3"/>
  <c r="BC23" i="3"/>
  <c r="AF19" i="2" s="1"/>
  <c r="BE48" i="3"/>
  <c r="BD48" i="3"/>
  <c r="BC48" i="3"/>
  <c r="BF48" i="3"/>
  <c r="BE52" i="3"/>
  <c r="BD52" i="3"/>
  <c r="BF52" i="3"/>
  <c r="BC52" i="3"/>
  <c r="AF48" i="2" s="1"/>
  <c r="BJ7" i="3"/>
  <c r="BK7" i="3"/>
  <c r="BI7" i="3"/>
  <c r="BH7" i="3"/>
  <c r="BJ34" i="3"/>
  <c r="BH34" i="3"/>
  <c r="BK34" i="3"/>
  <c r="BI34" i="3"/>
  <c r="BE35" i="3"/>
  <c r="BD35" i="3"/>
  <c r="BF35" i="3"/>
  <c r="BC35" i="3"/>
  <c r="AF31" i="2" s="1"/>
  <c r="BE45" i="3"/>
  <c r="BD45" i="3"/>
  <c r="BC45" i="3"/>
  <c r="BF45" i="3"/>
  <c r="AI41" i="2" s="1"/>
  <c r="BJ52" i="3"/>
  <c r="BH52" i="3"/>
  <c r="BI52" i="3"/>
  <c r="BK52" i="3"/>
  <c r="BE57" i="3"/>
  <c r="BD57" i="3"/>
  <c r="BC57" i="3"/>
  <c r="BF57" i="3"/>
  <c r="AI53" i="2" s="1"/>
  <c r="BJ48" i="3"/>
  <c r="BH48" i="3"/>
  <c r="BI48" i="3"/>
  <c r="BK48" i="3"/>
  <c r="BE28" i="3"/>
  <c r="BF28" i="3"/>
  <c r="BD28" i="3"/>
  <c r="BC28" i="3"/>
  <c r="AF24" i="2" s="1"/>
  <c r="BE41" i="3"/>
  <c r="BD41" i="3"/>
  <c r="BC41" i="3"/>
  <c r="BF41" i="3"/>
  <c r="AI37" i="2" s="1"/>
  <c r="BE43" i="3"/>
  <c r="BD43" i="3"/>
  <c r="BF43" i="3"/>
  <c r="BC43" i="3"/>
  <c r="AF39" i="2" s="1"/>
  <c r="BJ56" i="3"/>
  <c r="BH56" i="3"/>
  <c r="BI56" i="3"/>
  <c r="BK56" i="3"/>
  <c r="BE8" i="3"/>
  <c r="BF8" i="3"/>
  <c r="BD8" i="3"/>
  <c r="BC8" i="3"/>
  <c r="BJ39" i="3"/>
  <c r="BK39" i="3"/>
  <c r="BH39" i="3"/>
  <c r="BI39" i="3"/>
  <c r="BJ37" i="3"/>
  <c r="BK37" i="3"/>
  <c r="BH37" i="3"/>
  <c r="BI37" i="3"/>
  <c r="BE33" i="3"/>
  <c r="BD33" i="3"/>
  <c r="BC33" i="3"/>
  <c r="BF33" i="3"/>
  <c r="BJ21" i="3"/>
  <c r="BK21" i="3"/>
  <c r="BH21" i="3"/>
  <c r="BI21" i="3"/>
  <c r="BJ55" i="3"/>
  <c r="BK55" i="3"/>
  <c r="BI55" i="3"/>
  <c r="BH55" i="3"/>
  <c r="BJ23" i="3"/>
  <c r="BK23" i="3"/>
  <c r="BH23" i="3"/>
  <c r="BI23" i="3"/>
  <c r="AL19" i="3"/>
  <c r="F19" i="3" s="1"/>
  <c r="AL34" i="3"/>
  <c r="AK38" i="3"/>
  <c r="AL27" i="3"/>
  <c r="T23" i="12" s="1"/>
  <c r="AK54" i="3"/>
  <c r="AL33" i="3"/>
  <c r="BJ54" i="3"/>
  <c r="BH54" i="3"/>
  <c r="BK54" i="3"/>
  <c r="BI54" i="3"/>
  <c r="BE10" i="3"/>
  <c r="BF10" i="3"/>
  <c r="BD10" i="3"/>
  <c r="AG6" i="2" s="1"/>
  <c r="BC10" i="3"/>
  <c r="BJ17" i="3"/>
  <c r="BK17" i="3"/>
  <c r="BI17" i="3"/>
  <c r="BH17" i="3"/>
  <c r="BE42" i="3"/>
  <c r="BC42" i="3"/>
  <c r="BF42" i="3"/>
  <c r="BD42" i="3"/>
  <c r="BJ28" i="3"/>
  <c r="BH28" i="3"/>
  <c r="BI28" i="3"/>
  <c r="BK28" i="3"/>
  <c r="BE30" i="3"/>
  <c r="BF30" i="3"/>
  <c r="BD30" i="3"/>
  <c r="BC30" i="3"/>
  <c r="BE9" i="3"/>
  <c r="BD9" i="3"/>
  <c r="BC9" i="3"/>
  <c r="BF9" i="3"/>
  <c r="BE47" i="3"/>
  <c r="BD47" i="3"/>
  <c r="AG43" i="2" s="1"/>
  <c r="BF47" i="3"/>
  <c r="AI43" i="2" s="1"/>
  <c r="BC47" i="3"/>
  <c r="BE40" i="3"/>
  <c r="BD40" i="3"/>
  <c r="AG36" i="2" s="1"/>
  <c r="BC40" i="3"/>
  <c r="BF40" i="3"/>
  <c r="BE51" i="3"/>
  <c r="BD51" i="3"/>
  <c r="AG47" i="2" s="1"/>
  <c r="BF51" i="3"/>
  <c r="AI47" i="2" s="1"/>
  <c r="BC51" i="3"/>
  <c r="BE37" i="3"/>
  <c r="BD37" i="3"/>
  <c r="BF37" i="3"/>
  <c r="AI33" i="2" s="1"/>
  <c r="BC37" i="3"/>
  <c r="BJ35" i="3"/>
  <c r="BK35" i="3"/>
  <c r="BI35" i="3"/>
  <c r="BH35" i="3"/>
  <c r="BE22" i="3"/>
  <c r="AH18" i="2" s="1"/>
  <c r="BF22" i="3"/>
  <c r="BD22" i="3"/>
  <c r="BC22" i="3"/>
  <c r="BJ12" i="3"/>
  <c r="BH12" i="3"/>
  <c r="BK12" i="3"/>
  <c r="BI12" i="3"/>
  <c r="BE19" i="3"/>
  <c r="BD19" i="3"/>
  <c r="AG15" i="2" s="1"/>
  <c r="BF19" i="3"/>
  <c r="BC19" i="3"/>
  <c r="BE17" i="3"/>
  <c r="BD17" i="3"/>
  <c r="BC17" i="3"/>
  <c r="BF17" i="3"/>
  <c r="BE7" i="3"/>
  <c r="BD7" i="3"/>
  <c r="BC7" i="3"/>
  <c r="AF3" i="2" s="1"/>
  <c r="BF7" i="3"/>
  <c r="BJ42" i="3"/>
  <c r="BH42" i="3"/>
  <c r="BK42" i="3"/>
  <c r="BI42" i="3"/>
  <c r="BJ49" i="3"/>
  <c r="BK49" i="3"/>
  <c r="BH49" i="3"/>
  <c r="BI49" i="3"/>
  <c r="BE11" i="3"/>
  <c r="AH7" i="2" s="1"/>
  <c r="BD11" i="3"/>
  <c r="AG7" i="2" s="1"/>
  <c r="BC11" i="3"/>
  <c r="BF11" i="3"/>
  <c r="BJ45" i="3"/>
  <c r="BK45" i="3"/>
  <c r="BH45" i="3"/>
  <c r="BI45" i="3"/>
  <c r="BE46" i="3"/>
  <c r="BF46" i="3"/>
  <c r="BC46" i="3"/>
  <c r="BD46" i="3"/>
  <c r="BJ8" i="3"/>
  <c r="BH8" i="3"/>
  <c r="BI8" i="3"/>
  <c r="BK8" i="3"/>
  <c r="BJ30" i="3"/>
  <c r="BH30" i="3"/>
  <c r="BI30" i="3"/>
  <c r="BK30" i="3"/>
  <c r="BE38" i="3"/>
  <c r="BF38" i="3"/>
  <c r="AI34" i="2" s="1"/>
  <c r="BD38" i="3"/>
  <c r="BC38" i="3"/>
  <c r="AF34" i="2" s="1"/>
  <c r="BJ38" i="3"/>
  <c r="BH38" i="3"/>
  <c r="BK38" i="3"/>
  <c r="BI38" i="3"/>
  <c r="BJ15" i="3"/>
  <c r="BK15" i="3"/>
  <c r="BI15" i="3"/>
  <c r="BH15" i="3"/>
  <c r="BE36" i="3"/>
  <c r="AH32" i="2" s="1"/>
  <c r="BF36" i="3"/>
  <c r="AI32" i="2" s="1"/>
  <c r="BC36" i="3"/>
  <c r="AF32" i="2" s="1"/>
  <c r="BD36" i="3"/>
  <c r="BJ50" i="3"/>
  <c r="BH50" i="3"/>
  <c r="BK50" i="3"/>
  <c r="BI50" i="3"/>
  <c r="BJ47" i="3"/>
  <c r="BK47" i="3"/>
  <c r="BI47" i="3"/>
  <c r="BH47" i="3"/>
  <c r="BE44" i="3"/>
  <c r="AH40" i="2" s="1"/>
  <c r="BD44" i="3"/>
  <c r="BF44" i="3"/>
  <c r="AI40" i="2" s="1"/>
  <c r="BC44" i="3"/>
  <c r="BJ29" i="3"/>
  <c r="BK29" i="3"/>
  <c r="BH29" i="3"/>
  <c r="BI29" i="3"/>
  <c r="BJ51" i="3"/>
  <c r="BK51" i="3"/>
  <c r="BI51" i="3"/>
  <c r="BH51" i="3"/>
  <c r="BJ26" i="3"/>
  <c r="BH26" i="3"/>
  <c r="BK26" i="3"/>
  <c r="BI26" i="3"/>
  <c r="BJ46" i="3"/>
  <c r="BH46" i="3"/>
  <c r="BK46" i="3"/>
  <c r="BI46" i="3"/>
  <c r="BJ43" i="3"/>
  <c r="BK43" i="3"/>
  <c r="BI43" i="3"/>
  <c r="BH43" i="3"/>
  <c r="BJ9" i="3"/>
  <c r="BK9" i="3"/>
  <c r="BI9" i="3"/>
  <c r="BH9" i="3"/>
  <c r="BE24" i="3"/>
  <c r="AH20" i="2" s="1"/>
  <c r="BD24" i="3"/>
  <c r="BC24" i="3"/>
  <c r="BF24" i="3"/>
  <c r="AI20" i="2" s="1"/>
  <c r="BJ58" i="3"/>
  <c r="BH58" i="3"/>
  <c r="BK58" i="3"/>
  <c r="BI58" i="3"/>
  <c r="BJ32" i="3"/>
  <c r="BH32" i="3"/>
  <c r="BK32" i="3"/>
  <c r="BI32" i="3"/>
  <c r="BE29" i="3"/>
  <c r="BD29" i="3"/>
  <c r="AG25" i="2" s="1"/>
  <c r="BF29" i="3"/>
  <c r="AI25" i="2" s="1"/>
  <c r="BC29" i="3"/>
  <c r="BE12" i="3"/>
  <c r="BF12" i="3"/>
  <c r="BD12" i="3"/>
  <c r="BC12" i="3"/>
  <c r="BE25" i="3"/>
  <c r="BD25" i="3"/>
  <c r="AG21" i="2" s="1"/>
  <c r="BC25" i="3"/>
  <c r="BF25" i="3"/>
  <c r="AI21" i="2" s="1"/>
  <c r="BJ44" i="3"/>
  <c r="BH44" i="3"/>
  <c r="BI44" i="3"/>
  <c r="BK44" i="3"/>
  <c r="BE31" i="3"/>
  <c r="BD31" i="3"/>
  <c r="AG27" i="2" s="1"/>
  <c r="BF31" i="3"/>
  <c r="AI27" i="2" s="1"/>
  <c r="BC31" i="3"/>
  <c r="AF27" i="2" s="1"/>
  <c r="BE49" i="3"/>
  <c r="BD49" i="3"/>
  <c r="AG45" i="2" s="1"/>
  <c r="BC49" i="3"/>
  <c r="BF49" i="3"/>
  <c r="AI45" i="2" s="1"/>
  <c r="BJ14" i="3"/>
  <c r="BH14" i="3"/>
  <c r="BK14" i="3"/>
  <c r="BI14" i="3"/>
  <c r="AK34" i="3"/>
  <c r="Q30" i="20" s="1"/>
  <c r="BJ40" i="3"/>
  <c r="BH40" i="3"/>
  <c r="BK40" i="3"/>
  <c r="BI40" i="3"/>
  <c r="BE32" i="3"/>
  <c r="BD32" i="3"/>
  <c r="AG28" i="2" s="1"/>
  <c r="BC32" i="3"/>
  <c r="BF32" i="3"/>
  <c r="AI28" i="2" s="1"/>
  <c r="BJ36" i="3"/>
  <c r="BH36" i="3"/>
  <c r="BI36" i="3"/>
  <c r="BK36" i="3"/>
  <c r="BJ27" i="3"/>
  <c r="BK27" i="3"/>
  <c r="BI27" i="3"/>
  <c r="BH27" i="3"/>
  <c r="BJ19" i="3"/>
  <c r="BK19" i="3"/>
  <c r="BI19" i="3"/>
  <c r="BH19" i="3"/>
  <c r="BJ22" i="3"/>
  <c r="BH22" i="3"/>
  <c r="BK22" i="3"/>
  <c r="BI22" i="3"/>
  <c r="BE14" i="3"/>
  <c r="AH10" i="2" s="1"/>
  <c r="BF14" i="3"/>
  <c r="AI10" i="2" s="1"/>
  <c r="BC14" i="3"/>
  <c r="AF10" i="2" s="1"/>
  <c r="BD14" i="3"/>
  <c r="AG10" i="2" s="1"/>
  <c r="BJ31" i="3"/>
  <c r="BK31" i="3"/>
  <c r="BI31" i="3"/>
  <c r="BH31" i="3"/>
  <c r="BJ41" i="3"/>
  <c r="BK41" i="3"/>
  <c r="BI41" i="3"/>
  <c r="BH41" i="3"/>
  <c r="BJ25" i="3"/>
  <c r="BK25" i="3"/>
  <c r="BI25" i="3"/>
  <c r="BH25" i="3"/>
  <c r="BE15" i="3"/>
  <c r="BD15" i="3"/>
  <c r="AG11" i="2" s="1"/>
  <c r="BC15" i="3"/>
  <c r="AF11" i="2" s="1"/>
  <c r="BF15" i="3"/>
  <c r="BJ16" i="3"/>
  <c r="BH16" i="3"/>
  <c r="BK16" i="3"/>
  <c r="BI16" i="3"/>
  <c r="BE18" i="3"/>
  <c r="AH14" i="2" s="1"/>
  <c r="BC18" i="3"/>
  <c r="AF14" i="2" s="1"/>
  <c r="BD18" i="3"/>
  <c r="BF18" i="3"/>
  <c r="BJ59" i="3"/>
  <c r="BK59" i="3"/>
  <c r="BI59" i="3"/>
  <c r="BH59" i="3"/>
  <c r="BJ18" i="3"/>
  <c r="BH18" i="3"/>
  <c r="BK18" i="3"/>
  <c r="BI18" i="3"/>
  <c r="BJ11" i="3"/>
  <c r="BK11" i="3"/>
  <c r="BI11" i="3"/>
  <c r="BH11" i="3"/>
  <c r="BE39" i="3"/>
  <c r="AH35" i="2" s="1"/>
  <c r="BD39" i="3"/>
  <c r="AG35" i="2" s="1"/>
  <c r="BF39" i="3"/>
  <c r="BC39" i="3"/>
  <c r="AF35" i="2" s="1"/>
  <c r="BE53" i="3"/>
  <c r="AH49" i="2" s="1"/>
  <c r="BD53" i="3"/>
  <c r="AG49" i="2" s="1"/>
  <c r="BC53" i="3"/>
  <c r="BF53" i="3"/>
  <c r="BJ10" i="3"/>
  <c r="BH10" i="3"/>
  <c r="BK10" i="3"/>
  <c r="BI10" i="3"/>
  <c r="BJ57" i="3"/>
  <c r="BK57" i="3"/>
  <c r="BH57" i="3"/>
  <c r="BI57" i="3"/>
  <c r="BE50" i="3"/>
  <c r="AH46" i="2" s="1"/>
  <c r="BC50" i="3"/>
  <c r="AF46" i="2" s="1"/>
  <c r="BF50" i="3"/>
  <c r="AI46" i="2" s="1"/>
  <c r="BD50" i="3"/>
  <c r="AG46" i="2" s="1"/>
  <c r="BE26" i="3"/>
  <c r="AH22" i="2" s="1"/>
  <c r="BC26" i="3"/>
  <c r="AF22" i="2" s="1"/>
  <c r="BF26" i="3"/>
  <c r="AI22" i="2" s="1"/>
  <c r="BD26" i="3"/>
  <c r="AG22" i="2" s="1"/>
  <c r="BJ13" i="3"/>
  <c r="BK13" i="3"/>
  <c r="BI13" i="3"/>
  <c r="BH13" i="3"/>
  <c r="BE20" i="3"/>
  <c r="BF20" i="3"/>
  <c r="AI16" i="2" s="1"/>
  <c r="BC20" i="3"/>
  <c r="AF16" i="2" s="1"/>
  <c r="BD20" i="3"/>
  <c r="AG16" i="2" s="1"/>
  <c r="BE56" i="3"/>
  <c r="AH52" i="2" s="1"/>
  <c r="BD56" i="3"/>
  <c r="AG52" i="2" s="1"/>
  <c r="BC56" i="3"/>
  <c r="BF56" i="3"/>
  <c r="AI52" i="2" s="1"/>
  <c r="BE16" i="3"/>
  <c r="AH12" i="2" s="1"/>
  <c r="BF16" i="3"/>
  <c r="AI12" i="2" s="1"/>
  <c r="BD16" i="3"/>
  <c r="AG12" i="2" s="1"/>
  <c r="BC16" i="3"/>
  <c r="AF12" i="2" s="1"/>
  <c r="BJ53" i="3"/>
  <c r="BK53" i="3"/>
  <c r="BH53" i="3"/>
  <c r="BI53" i="3"/>
  <c r="AL7" i="3"/>
  <c r="F7" i="3" s="1"/>
  <c r="AK57" i="3"/>
  <c r="P53" i="12" s="1"/>
  <c r="AK13" i="3"/>
  <c r="BM13" i="3" s="1"/>
  <c r="AL21" i="3"/>
  <c r="F21" i="3" s="1"/>
  <c r="AK8" i="3"/>
  <c r="E8" i="3" s="1"/>
  <c r="AK59" i="3"/>
  <c r="BM59" i="3" s="1"/>
  <c r="AL23" i="3"/>
  <c r="F23" i="3" s="1"/>
  <c r="AL39" i="3"/>
  <c r="U35" i="20" s="1"/>
  <c r="AK51" i="3"/>
  <c r="E51" i="3" s="1"/>
  <c r="AK35" i="3"/>
  <c r="Q31" i="20" s="1"/>
  <c r="AL38" i="3"/>
  <c r="U34" i="20" s="1"/>
  <c r="AK55" i="3"/>
  <c r="P51" i="12" s="1"/>
  <c r="AK23" i="3"/>
  <c r="Q19" i="20" s="1"/>
  <c r="AK45" i="3"/>
  <c r="E45" i="3" s="1"/>
  <c r="AK42" i="3"/>
  <c r="Q38" i="20" s="1"/>
  <c r="AL20" i="3"/>
  <c r="AJ20" i="3" s="1"/>
  <c r="AL24" i="3"/>
  <c r="AJ24" i="3" s="1"/>
  <c r="AK27" i="3"/>
  <c r="Q23" i="20" s="1"/>
  <c r="AL37" i="3"/>
  <c r="F37" i="3" s="1"/>
  <c r="AK19" i="3"/>
  <c r="AJ19" i="3" s="1"/>
  <c r="AK22" i="3"/>
  <c r="BM22" i="3" s="1"/>
  <c r="AC46" i="2"/>
  <c r="L46" i="12"/>
  <c r="M46" i="20"/>
  <c r="L52" i="12"/>
  <c r="AC52" i="2"/>
  <c r="M52" i="20"/>
  <c r="T30" i="12"/>
  <c r="F34" i="3"/>
  <c r="U30" i="20"/>
  <c r="F29" i="3"/>
  <c r="U25" i="20"/>
  <c r="T25" i="12"/>
  <c r="AC34" i="2"/>
  <c r="L34" i="12"/>
  <c r="M34" i="20"/>
  <c r="Q16" i="20"/>
  <c r="E20" i="3"/>
  <c r="P16" i="12"/>
  <c r="U54" i="20"/>
  <c r="T54" i="12"/>
  <c r="F58" i="3"/>
  <c r="BG28" i="5"/>
  <c r="P104" i="4"/>
  <c r="P98" i="4"/>
  <c r="P45" i="12"/>
  <c r="Q45" i="20"/>
  <c r="E49" i="3"/>
  <c r="AJ14" i="3"/>
  <c r="Q10" i="20"/>
  <c r="E14" i="3"/>
  <c r="P10" i="12"/>
  <c r="BM14" i="3"/>
  <c r="AC5" i="2"/>
  <c r="L5" i="12"/>
  <c r="M5" i="20"/>
  <c r="AE31" i="2"/>
  <c r="N31" i="12"/>
  <c r="O31" i="20"/>
  <c r="AL35" i="3"/>
  <c r="AG34" i="2"/>
  <c r="AH34" i="2"/>
  <c r="BA74" i="15"/>
  <c r="AL74" i="15"/>
  <c r="F74" i="15" s="1"/>
  <c r="AZ83" i="15"/>
  <c r="AK83" i="15"/>
  <c r="AG55" i="2"/>
  <c r="AH55" i="2"/>
  <c r="AI55" i="2"/>
  <c r="AZ53" i="15"/>
  <c r="AK53" i="15"/>
  <c r="AZ113" i="15"/>
  <c r="AK113" i="15"/>
  <c r="BA36" i="15"/>
  <c r="AL36" i="15"/>
  <c r="AH23" i="2"/>
  <c r="AI23" i="2"/>
  <c r="AF23" i="2"/>
  <c r="AG23" i="2"/>
  <c r="BA81" i="15"/>
  <c r="AL81" i="15"/>
  <c r="F81" i="15" s="1"/>
  <c r="AG17" i="2"/>
  <c r="AI17" i="2"/>
  <c r="AH17" i="2"/>
  <c r="AG51" i="2"/>
  <c r="AI51" i="2"/>
  <c r="AF51" i="2"/>
  <c r="AH51" i="2"/>
  <c r="AZ19" i="15"/>
  <c r="AK19" i="15"/>
  <c r="AF9" i="2"/>
  <c r="AG9" i="2"/>
  <c r="AH9" i="2"/>
  <c r="AZ94" i="15"/>
  <c r="AK94" i="15"/>
  <c r="BA70" i="15"/>
  <c r="AL70" i="15"/>
  <c r="F70" i="15" s="1"/>
  <c r="BA75" i="15"/>
  <c r="AL75" i="15"/>
  <c r="F75" i="15" s="1"/>
  <c r="AZ32" i="15"/>
  <c r="AK32" i="15"/>
  <c r="AZ76" i="15"/>
  <c r="AK76" i="15"/>
  <c r="AF50" i="2"/>
  <c r="AH50" i="2"/>
  <c r="AI50" i="2"/>
  <c r="AZ35" i="15"/>
  <c r="AK35" i="15"/>
  <c r="BA30" i="15"/>
  <c r="AL30" i="15"/>
  <c r="AX58" i="3"/>
  <c r="AK58" i="3"/>
  <c r="BA39" i="15"/>
  <c r="AL39" i="15"/>
  <c r="AZ78" i="15"/>
  <c r="AK78" i="15"/>
  <c r="AI30" i="2"/>
  <c r="AG30" i="2"/>
  <c r="AF30" i="2"/>
  <c r="AH30" i="2"/>
  <c r="AH19" i="2"/>
  <c r="AI19" i="2"/>
  <c r="AG19" i="2"/>
  <c r="BA72" i="15"/>
  <c r="AL72" i="15"/>
  <c r="F72" i="15" s="1"/>
  <c r="AI44" i="2"/>
  <c r="AF44" i="2"/>
  <c r="AH44" i="2"/>
  <c r="AG44" i="2"/>
  <c r="AI48" i="2"/>
  <c r="AG48" i="2"/>
  <c r="AH48" i="2"/>
  <c r="AZ102" i="15"/>
  <c r="AK102" i="15"/>
  <c r="AZ90" i="15"/>
  <c r="AK90" i="15"/>
  <c r="BA58" i="15"/>
  <c r="AL58" i="15"/>
  <c r="BA7" i="15"/>
  <c r="AL7" i="15"/>
  <c r="AZ45" i="15"/>
  <c r="AK45" i="15"/>
  <c r="AZ27" i="15"/>
  <c r="AK27" i="15"/>
  <c r="AG31" i="2"/>
  <c r="AI31" i="2"/>
  <c r="AH31" i="2"/>
  <c r="AG41" i="2"/>
  <c r="AF41" i="2"/>
  <c r="AH41" i="2"/>
  <c r="BA54" i="15"/>
  <c r="AL54" i="15"/>
  <c r="AZ42" i="15"/>
  <c r="AK42" i="15"/>
  <c r="BA96" i="15"/>
  <c r="AL96" i="15"/>
  <c r="F96" i="15" s="1"/>
  <c r="AX6" i="3"/>
  <c r="AK6" i="3"/>
  <c r="BA46" i="15"/>
  <c r="AL46" i="15"/>
  <c r="AF53" i="2"/>
  <c r="AH53" i="2"/>
  <c r="AG53" i="2"/>
  <c r="BA64" i="15"/>
  <c r="AL64" i="15"/>
  <c r="F64" i="15" s="1"/>
  <c r="AY6" i="3"/>
  <c r="AL6" i="3"/>
  <c r="AZ72" i="15"/>
  <c r="AK72" i="15"/>
  <c r="BA20" i="15"/>
  <c r="AL20" i="15"/>
  <c r="AH24" i="2"/>
  <c r="AI24" i="2"/>
  <c r="AG24" i="2"/>
  <c r="AZ104" i="15"/>
  <c r="AK104" i="15"/>
  <c r="AG37" i="2"/>
  <c r="AF37" i="2"/>
  <c r="AH37" i="2"/>
  <c r="AZ80" i="15"/>
  <c r="AK80" i="15"/>
  <c r="BA35" i="15"/>
  <c r="AL35" i="15"/>
  <c r="AZ25" i="15"/>
  <c r="AK25" i="15"/>
  <c r="AZ101" i="15"/>
  <c r="AK101" i="15"/>
  <c r="BA41" i="15"/>
  <c r="AL41" i="15"/>
  <c r="AZ44" i="15"/>
  <c r="AK44" i="15"/>
  <c r="AH39" i="2"/>
  <c r="AG39" i="2"/>
  <c r="AI39" i="2"/>
  <c r="AZ75" i="15"/>
  <c r="AK75" i="15"/>
  <c r="BA101" i="15"/>
  <c r="AL101" i="15"/>
  <c r="F101" i="15" s="1"/>
  <c r="AZ14" i="15"/>
  <c r="AK14" i="15"/>
  <c r="AI4" i="2"/>
  <c r="AH4" i="2"/>
  <c r="AF4" i="2"/>
  <c r="AG4" i="2"/>
  <c r="BA17" i="15"/>
  <c r="AL17" i="15"/>
  <c r="AZ10" i="15"/>
  <c r="AK10" i="15"/>
  <c r="AZ96" i="15"/>
  <c r="AK96" i="15"/>
  <c r="BA113" i="15"/>
  <c r="AL113" i="15"/>
  <c r="F113" i="15" s="1"/>
  <c r="AH29" i="2"/>
  <c r="AG29" i="2"/>
  <c r="AI29" i="2"/>
  <c r="AF29" i="2"/>
  <c r="BA69" i="15"/>
  <c r="AL69" i="15"/>
  <c r="F69" i="15" s="1"/>
  <c r="BA48" i="15"/>
  <c r="AL48" i="15"/>
  <c r="AD39" i="2"/>
  <c r="AF43" i="3"/>
  <c r="AK43" i="3"/>
  <c r="N39" i="20"/>
  <c r="M39" i="12"/>
  <c r="AF21" i="3"/>
  <c r="N17" i="20"/>
  <c r="AK21" i="3"/>
  <c r="AD17" i="2"/>
  <c r="M17" i="12"/>
  <c r="AL12" i="3"/>
  <c r="AE8" i="2"/>
  <c r="N8" i="12"/>
  <c r="O8" i="20"/>
  <c r="AL42" i="3"/>
  <c r="BM42" i="3" s="1"/>
  <c r="L25" i="12"/>
  <c r="AC25" i="2"/>
  <c r="M25" i="20"/>
  <c r="AK50" i="3"/>
  <c r="AK46" i="3"/>
  <c r="AK41" i="3"/>
  <c r="AK15" i="3"/>
  <c r="AC27" i="2"/>
  <c r="L27" i="12"/>
  <c r="M27" i="20"/>
  <c r="N26" i="12"/>
  <c r="AE26" i="2"/>
  <c r="O26" i="20"/>
  <c r="AL30" i="3"/>
  <c r="P20" i="12"/>
  <c r="E24" i="3"/>
  <c r="L43" i="12"/>
  <c r="AC43" i="2"/>
  <c r="M43" i="20"/>
  <c r="AC36" i="2"/>
  <c r="L36" i="12"/>
  <c r="M36" i="20"/>
  <c r="L31" i="12"/>
  <c r="AC31" i="2"/>
  <c r="M31" i="20"/>
  <c r="AE6" i="2"/>
  <c r="AL10" i="3"/>
  <c r="BM10" i="3" s="1"/>
  <c r="N6" i="12"/>
  <c r="O6" i="20"/>
  <c r="M55" i="20"/>
  <c r="AC55" i="2"/>
  <c r="L55" i="12"/>
  <c r="P55" i="12"/>
  <c r="AJ59" i="3"/>
  <c r="AC50" i="2"/>
  <c r="L50" i="12"/>
  <c r="M50" i="20"/>
  <c r="AH1" i="3"/>
  <c r="AC53" i="2"/>
  <c r="L53" i="12"/>
  <c r="M53" i="20"/>
  <c r="AC22" i="2"/>
  <c r="L22" i="12"/>
  <c r="M22" i="20"/>
  <c r="Q28" i="20"/>
  <c r="E32" i="3"/>
  <c r="P28" i="12"/>
  <c r="AE7" i="2"/>
  <c r="N7" i="12"/>
  <c r="O7" i="20"/>
  <c r="AL11" i="3"/>
  <c r="F25" i="3"/>
  <c r="U21" i="20"/>
  <c r="T21" i="12"/>
  <c r="U5" i="20"/>
  <c r="T5" i="12"/>
  <c r="F9" i="3"/>
  <c r="Q9" i="20"/>
  <c r="AC9" i="2"/>
  <c r="L9" i="12"/>
  <c r="M9" i="20"/>
  <c r="L20" i="12"/>
  <c r="AC20" i="2"/>
  <c r="M20" i="20"/>
  <c r="AF16" i="3"/>
  <c r="AD12" i="2"/>
  <c r="AK16" i="3"/>
  <c r="M12" i="12"/>
  <c r="N12" i="20"/>
  <c r="AC47" i="2"/>
  <c r="L47" i="12"/>
  <c r="M47" i="20"/>
  <c r="E40" i="3"/>
  <c r="AE32" i="2"/>
  <c r="N32" i="12"/>
  <c r="O32" i="20"/>
  <c r="AL36" i="3"/>
  <c r="AJ36" i="3" s="1"/>
  <c r="BG8" i="5"/>
  <c r="BG5" i="5"/>
  <c r="BG11" i="5"/>
  <c r="BG7" i="5"/>
  <c r="BG6" i="5"/>
  <c r="BG9" i="5"/>
  <c r="BG12" i="5"/>
  <c r="BG10" i="5"/>
  <c r="F27" i="3"/>
  <c r="AF12" i="3"/>
  <c r="AD8" i="2"/>
  <c r="N8" i="20"/>
  <c r="M8" i="12"/>
  <c r="AK12" i="3"/>
  <c r="AE50" i="2"/>
  <c r="N50" i="12"/>
  <c r="AL54" i="3"/>
  <c r="BM54" i="3" s="1"/>
  <c r="O50" i="20"/>
  <c r="AE45" i="2"/>
  <c r="N45" i="12"/>
  <c r="AL49" i="3"/>
  <c r="O45" i="20"/>
  <c r="BG22" i="5"/>
  <c r="AF28" i="3"/>
  <c r="N24" i="20"/>
  <c r="AD24" i="2"/>
  <c r="M24" i="12"/>
  <c r="AK28" i="3"/>
  <c r="AZ29" i="15"/>
  <c r="AK29" i="15"/>
  <c r="BA73" i="15"/>
  <c r="AL73" i="15"/>
  <c r="F73" i="15" s="1"/>
  <c r="AH6" i="2"/>
  <c r="AF6" i="2"/>
  <c r="AI6" i="2"/>
  <c r="AG38" i="2"/>
  <c r="AH38" i="2"/>
  <c r="AF38" i="2"/>
  <c r="AI38" i="2"/>
  <c r="AZ33" i="15"/>
  <c r="AK33" i="15"/>
  <c r="AZ37" i="15"/>
  <c r="AK37" i="15"/>
  <c r="AZ24" i="15"/>
  <c r="AK24" i="15"/>
  <c r="BA107" i="15"/>
  <c r="AL107" i="15"/>
  <c r="F107" i="15" s="1"/>
  <c r="BA111" i="15"/>
  <c r="AL111" i="15"/>
  <c r="F111" i="15" s="1"/>
  <c r="BA27" i="15"/>
  <c r="AL27" i="15"/>
  <c r="BA77" i="15"/>
  <c r="AL77" i="15"/>
  <c r="F77" i="15" s="1"/>
  <c r="BA91" i="15"/>
  <c r="AL91" i="15"/>
  <c r="F91" i="15" s="1"/>
  <c r="BA18" i="15"/>
  <c r="AL18" i="15"/>
  <c r="AZ98" i="15"/>
  <c r="AK98" i="15"/>
  <c r="BA12" i="15"/>
  <c r="AL12" i="15"/>
  <c r="AI26" i="2"/>
  <c r="AG26" i="2"/>
  <c r="AF26" i="2"/>
  <c r="AH26" i="2"/>
  <c r="AG5" i="2"/>
  <c r="AH5" i="2"/>
  <c r="AF5" i="2"/>
  <c r="AI5" i="2"/>
  <c r="AZ16" i="15"/>
  <c r="AK16" i="15"/>
  <c r="AZ57" i="15"/>
  <c r="AK57" i="15"/>
  <c r="BA97" i="15"/>
  <c r="AL97" i="15"/>
  <c r="F97" i="15" s="1"/>
  <c r="BA34" i="15"/>
  <c r="AL34" i="15"/>
  <c r="AF43" i="2"/>
  <c r="AH43" i="2"/>
  <c r="BA45" i="15"/>
  <c r="AL45" i="15"/>
  <c r="BA90" i="15"/>
  <c r="AL90" i="15"/>
  <c r="F90" i="15" s="1"/>
  <c r="AZ56" i="15"/>
  <c r="AK56" i="15"/>
  <c r="BA95" i="15"/>
  <c r="AL95" i="15"/>
  <c r="F95" i="15" s="1"/>
  <c r="AZ105" i="15"/>
  <c r="AK105" i="15"/>
  <c r="AH36" i="2"/>
  <c r="AF36" i="2"/>
  <c r="AI36" i="2"/>
  <c r="BA25" i="15"/>
  <c r="AL25" i="15"/>
  <c r="AZ50" i="15"/>
  <c r="AK50" i="15"/>
  <c r="AZ65" i="15"/>
  <c r="AK65" i="15"/>
  <c r="AF47" i="2"/>
  <c r="AH47" i="2"/>
  <c r="AH33" i="2"/>
  <c r="AF33" i="2"/>
  <c r="AG33" i="2"/>
  <c r="AZ93" i="15"/>
  <c r="AK93" i="15"/>
  <c r="AZ79" i="15"/>
  <c r="AK79" i="15"/>
  <c r="BA23" i="15"/>
  <c r="AL23" i="15"/>
  <c r="BA52" i="15"/>
  <c r="AL52" i="15"/>
  <c r="BA62" i="15"/>
  <c r="AL62" i="15"/>
  <c r="F62" i="15" s="1"/>
  <c r="BA32" i="15"/>
  <c r="AL32" i="15"/>
  <c r="AZ48" i="15"/>
  <c r="AK48" i="15"/>
  <c r="BA42" i="15"/>
  <c r="AL42" i="15"/>
  <c r="BA88" i="15"/>
  <c r="AL88" i="15"/>
  <c r="F88" i="15" s="1"/>
  <c r="AZ112" i="15"/>
  <c r="AK112" i="15"/>
  <c r="AI18" i="2"/>
  <c r="AG18" i="2"/>
  <c r="AF18" i="2"/>
  <c r="BA79" i="15"/>
  <c r="AL79" i="15"/>
  <c r="F79" i="15" s="1"/>
  <c r="BA50" i="15"/>
  <c r="AL50" i="15"/>
  <c r="AF15" i="2"/>
  <c r="AI15" i="2"/>
  <c r="AH15" i="2"/>
  <c r="AI13" i="2"/>
  <c r="AG13" i="2"/>
  <c r="AH13" i="2"/>
  <c r="AF13" i="2"/>
  <c r="AG3" i="2"/>
  <c r="AI3" i="2"/>
  <c r="AH3" i="2"/>
  <c r="BA86" i="15"/>
  <c r="AL86" i="15"/>
  <c r="F86" i="15" s="1"/>
  <c r="AZ20" i="15"/>
  <c r="AK20" i="15"/>
  <c r="AZ106" i="15"/>
  <c r="AK106" i="15"/>
  <c r="AZ66" i="15"/>
  <c r="AK66" i="15"/>
  <c r="AZ71" i="15"/>
  <c r="AK71" i="15"/>
  <c r="AI7" i="2"/>
  <c r="AF7" i="2"/>
  <c r="BA53" i="15"/>
  <c r="AL53" i="15"/>
  <c r="BA44" i="15"/>
  <c r="AL44" i="15"/>
  <c r="AZ36" i="15"/>
  <c r="AK36" i="15"/>
  <c r="BA104" i="15"/>
  <c r="AL104" i="15"/>
  <c r="F104" i="15" s="1"/>
  <c r="AF42" i="2"/>
  <c r="AH42" i="2"/>
  <c r="AI42" i="2"/>
  <c r="AG42" i="2"/>
  <c r="AZ40" i="15"/>
  <c r="AK40" i="15"/>
  <c r="AZ110" i="15"/>
  <c r="AK110" i="15"/>
  <c r="AZ7" i="15"/>
  <c r="AK7" i="15"/>
  <c r="BA84" i="15"/>
  <c r="AL84" i="15"/>
  <c r="F84" i="15" s="1"/>
  <c r="AL53" i="3"/>
  <c r="AJ53" i="3" s="1"/>
  <c r="AK56" i="3"/>
  <c r="U15" i="20"/>
  <c r="T15" i="12"/>
  <c r="AC23" i="2"/>
  <c r="L23" i="12"/>
  <c r="M23" i="20"/>
  <c r="BM34" i="3"/>
  <c r="E34" i="3"/>
  <c r="P30" i="12"/>
  <c r="AE41" i="2"/>
  <c r="N41" i="12"/>
  <c r="O41" i="20"/>
  <c r="AL45" i="3"/>
  <c r="F38" i="3"/>
  <c r="T34" i="12"/>
  <c r="F48" i="3"/>
  <c r="U44" i="20"/>
  <c r="T44" i="12"/>
  <c r="AF52" i="3"/>
  <c r="AD48" i="2"/>
  <c r="N48" i="20"/>
  <c r="AK52" i="3"/>
  <c r="M48" i="12"/>
  <c r="AF45" i="3"/>
  <c r="AC13" i="2"/>
  <c r="M13" i="20"/>
  <c r="L13" i="12"/>
  <c r="AE52" i="2"/>
  <c r="AL56" i="3"/>
  <c r="O52" i="20"/>
  <c r="N52" i="12"/>
  <c r="F43" i="3"/>
  <c r="U39" i="20"/>
  <c r="T39" i="12"/>
  <c r="AE4" i="2"/>
  <c r="AL8" i="3"/>
  <c r="O4" i="20"/>
  <c r="N4" i="12"/>
  <c r="BM38" i="3"/>
  <c r="P34" i="12"/>
  <c r="E38" i="3"/>
  <c r="Q34" i="20"/>
  <c r="AJ38" i="3"/>
  <c r="E26" i="3"/>
  <c r="P22" i="12"/>
  <c r="Q22" i="20"/>
  <c r="U37" i="20"/>
  <c r="T37" i="12"/>
  <c r="F41" i="3"/>
  <c r="AC16" i="2"/>
  <c r="L16" i="12"/>
  <c r="M16" i="20"/>
  <c r="Q32" i="20"/>
  <c r="P32" i="12"/>
  <c r="E36" i="3"/>
  <c r="AC32" i="2"/>
  <c r="L32" i="12"/>
  <c r="M32" i="20"/>
  <c r="P43" i="12"/>
  <c r="AJ47" i="3"/>
  <c r="Q43" i="20"/>
  <c r="BM47" i="3"/>
  <c r="G47" i="3" s="1"/>
  <c r="H43" i="2" s="1"/>
  <c r="E47" i="3"/>
  <c r="E10" i="3"/>
  <c r="AF8" i="3"/>
  <c r="E18" i="3"/>
  <c r="Q14" i="20"/>
  <c r="P14" i="12"/>
  <c r="AF7" i="3"/>
  <c r="AD3" i="2"/>
  <c r="M3" i="12"/>
  <c r="N3" i="20"/>
  <c r="AK7" i="3"/>
  <c r="AG1" i="3"/>
  <c r="AG61" i="3"/>
  <c r="BG26" i="5"/>
  <c r="AC51" i="2"/>
  <c r="L51" i="12"/>
  <c r="M51" i="20"/>
  <c r="AF33" i="3"/>
  <c r="AK33" i="3"/>
  <c r="AD29" i="2"/>
  <c r="M29" i="12"/>
  <c r="N29" i="20"/>
  <c r="AE22" i="2"/>
  <c r="N22" i="12"/>
  <c r="AL26" i="3"/>
  <c r="O22" i="20"/>
  <c r="AF49" i="3"/>
  <c r="L10" i="12"/>
  <c r="AC10" i="2"/>
  <c r="M10" i="20"/>
  <c r="AF25" i="3"/>
  <c r="AD21" i="2"/>
  <c r="N21" i="20"/>
  <c r="AK25" i="3"/>
  <c r="M21" i="12"/>
  <c r="AC18" i="2"/>
  <c r="L18" i="12"/>
  <c r="M18" i="20"/>
  <c r="AF30" i="3"/>
  <c r="AK30" i="3"/>
  <c r="AD26" i="2"/>
  <c r="N26" i="20"/>
  <c r="M26" i="12"/>
  <c r="AE36" i="2"/>
  <c r="AL40" i="3"/>
  <c r="N36" i="12"/>
  <c r="O36" i="20"/>
  <c r="BA22" i="15"/>
  <c r="AL22" i="15"/>
  <c r="AZ28" i="15"/>
  <c r="AK28" i="15"/>
  <c r="AG32" i="2"/>
  <c r="BA109" i="15"/>
  <c r="AL109" i="15"/>
  <c r="F109" i="15" s="1"/>
  <c r="AZ73" i="15"/>
  <c r="AK73" i="15"/>
  <c r="AZ9" i="15"/>
  <c r="AK9" i="15"/>
  <c r="AZ107" i="15"/>
  <c r="AK107" i="15"/>
  <c r="BA89" i="15"/>
  <c r="AL89" i="15"/>
  <c r="F89" i="15" s="1"/>
  <c r="AZ64" i="15"/>
  <c r="AK64" i="15"/>
  <c r="AZ30" i="15"/>
  <c r="AK30" i="15"/>
  <c r="AZ87" i="15"/>
  <c r="AK87" i="15"/>
  <c r="AG40" i="2"/>
  <c r="AF40" i="2"/>
  <c r="AZ39" i="15"/>
  <c r="AK39" i="15"/>
  <c r="AZ81" i="15"/>
  <c r="AK81" i="15"/>
  <c r="AZ88" i="15"/>
  <c r="AK88" i="15"/>
  <c r="AZ103" i="15"/>
  <c r="AK103" i="15"/>
  <c r="BA59" i="15"/>
  <c r="AL59" i="15"/>
  <c r="AZ109" i="15"/>
  <c r="AK109" i="15"/>
  <c r="AZ89" i="15"/>
  <c r="AK89" i="15"/>
  <c r="BA43" i="15"/>
  <c r="AL43" i="15"/>
  <c r="BA8" i="15"/>
  <c r="AL8" i="15"/>
  <c r="AZ82" i="15"/>
  <c r="AK82" i="15"/>
  <c r="AZ6" i="15"/>
  <c r="AK6" i="15"/>
  <c r="AZ26" i="15"/>
  <c r="AK26" i="15"/>
  <c r="AZ23" i="15"/>
  <c r="AK23" i="15"/>
  <c r="BA98" i="15"/>
  <c r="AL98" i="15"/>
  <c r="F98" i="15" s="1"/>
  <c r="AF20" i="2"/>
  <c r="AG20" i="2"/>
  <c r="AZ74" i="15"/>
  <c r="AK74" i="15"/>
  <c r="AZ61" i="15"/>
  <c r="AK61" i="15"/>
  <c r="BA76" i="15"/>
  <c r="AL76" i="15"/>
  <c r="F76" i="15" s="1"/>
  <c r="BA29" i="15"/>
  <c r="AL29" i="15"/>
  <c r="AH25" i="2"/>
  <c r="AF25" i="2"/>
  <c r="BA82" i="15"/>
  <c r="AL82" i="15"/>
  <c r="F82" i="15" s="1"/>
  <c r="BA94" i="15"/>
  <c r="AL94" i="15"/>
  <c r="F94" i="15" s="1"/>
  <c r="BA66" i="15"/>
  <c r="AL66" i="15"/>
  <c r="F66" i="15" s="1"/>
  <c r="AZ70" i="15"/>
  <c r="AK70" i="15"/>
  <c r="BA92" i="15"/>
  <c r="AL92" i="15"/>
  <c r="F92" i="15" s="1"/>
  <c r="BA16" i="15"/>
  <c r="AL16" i="15"/>
  <c r="AZ34" i="15"/>
  <c r="AK34" i="15"/>
  <c r="BA63" i="15"/>
  <c r="AL63" i="15"/>
  <c r="F63" i="15" s="1"/>
  <c r="AZ41" i="15"/>
  <c r="AK41" i="15"/>
  <c r="AF8" i="2"/>
  <c r="AG8" i="2"/>
  <c r="AI8" i="2"/>
  <c r="AH8" i="2"/>
  <c r="BA99" i="15"/>
  <c r="AL99" i="15"/>
  <c r="F99" i="15" s="1"/>
  <c r="AZ59" i="15"/>
  <c r="AK59" i="15"/>
  <c r="BA106" i="15"/>
  <c r="AL106" i="15"/>
  <c r="F106" i="15" s="1"/>
  <c r="AZ58" i="15"/>
  <c r="AK58" i="15"/>
  <c r="AZ46" i="15"/>
  <c r="AK46" i="15"/>
  <c r="BA61" i="15"/>
  <c r="AL61" i="15"/>
  <c r="F61" i="15" s="1"/>
  <c r="BA11" i="15"/>
  <c r="AL11" i="15"/>
  <c r="AH21" i="2"/>
  <c r="AF21" i="2"/>
  <c r="AZ52" i="15"/>
  <c r="AK52" i="15"/>
  <c r="BA33" i="15"/>
  <c r="AL33" i="15"/>
  <c r="AZ17" i="15"/>
  <c r="AK17" i="15"/>
  <c r="AZ85" i="15"/>
  <c r="AK85" i="15"/>
  <c r="BA93" i="15"/>
  <c r="AL93" i="15"/>
  <c r="F93" i="15" s="1"/>
  <c r="AH27" i="2"/>
  <c r="AF45" i="2"/>
  <c r="AH45" i="2"/>
  <c r="AZ95" i="15"/>
  <c r="AK95" i="15"/>
  <c r="BA108" i="15"/>
  <c r="AL108" i="15"/>
  <c r="F108" i="15" s="1"/>
  <c r="BA71" i="15"/>
  <c r="AL71" i="15"/>
  <c r="F71" i="15" s="1"/>
  <c r="AZ91" i="15"/>
  <c r="AK91" i="15"/>
  <c r="BA110" i="15"/>
  <c r="AL110" i="15"/>
  <c r="F110" i="15" s="1"/>
  <c r="BA102" i="15"/>
  <c r="AL102" i="15"/>
  <c r="F102" i="15" s="1"/>
  <c r="BA80" i="15"/>
  <c r="AL80" i="15"/>
  <c r="F80" i="15" s="1"/>
  <c r="BA24" i="15"/>
  <c r="AL24" i="15"/>
  <c r="BA40" i="15"/>
  <c r="AL40" i="15"/>
  <c r="BA85" i="15"/>
  <c r="AL85" i="15"/>
  <c r="F85" i="15" s="1"/>
  <c r="AZ60" i="15"/>
  <c r="AK60" i="15"/>
  <c r="AZ108" i="15"/>
  <c r="AK108" i="15"/>
  <c r="BA37" i="15"/>
  <c r="AL37" i="15"/>
  <c r="AE46" i="2"/>
  <c r="AL50" i="3"/>
  <c r="O46" i="20"/>
  <c r="N46" i="12"/>
  <c r="AK29" i="3"/>
  <c r="AK39" i="3"/>
  <c r="AL31" i="3"/>
  <c r="AF44" i="3"/>
  <c r="AD40" i="2"/>
  <c r="N40" i="20"/>
  <c r="AK44" i="3"/>
  <c r="M40" i="12"/>
  <c r="F47" i="3"/>
  <c r="T43" i="12"/>
  <c r="U43" i="20"/>
  <c r="AE28" i="2"/>
  <c r="AL32" i="3"/>
  <c r="N28" i="12"/>
  <c r="O28" i="20"/>
  <c r="F22" i="3"/>
  <c r="U18" i="20"/>
  <c r="T18" i="12"/>
  <c r="AD44" i="2"/>
  <c r="AF48" i="3"/>
  <c r="N44" i="20"/>
  <c r="AK48" i="3"/>
  <c r="M44" i="12"/>
  <c r="T3" i="12"/>
  <c r="AD7" i="2"/>
  <c r="AF11" i="3"/>
  <c r="M7" i="12"/>
  <c r="N7" i="20"/>
  <c r="AK11" i="3"/>
  <c r="T13" i="12"/>
  <c r="F17" i="3"/>
  <c r="U13" i="20"/>
  <c r="F13" i="3"/>
  <c r="U9" i="20"/>
  <c r="T9" i="12"/>
  <c r="AH61" i="3"/>
  <c r="P41" i="12"/>
  <c r="F14" i="3"/>
  <c r="T10" i="12"/>
  <c r="U10" i="20"/>
  <c r="P23" i="12"/>
  <c r="BM27" i="3"/>
  <c r="AC49" i="2"/>
  <c r="L49" i="12"/>
  <c r="M49" i="20"/>
  <c r="U33" i="20"/>
  <c r="T53" i="12"/>
  <c r="F57" i="3"/>
  <c r="U53" i="20"/>
  <c r="L38" i="12"/>
  <c r="M38" i="20"/>
  <c r="AC38" i="2"/>
  <c r="E17" i="3"/>
  <c r="Q13" i="20"/>
  <c r="AJ17" i="3"/>
  <c r="P13" i="12"/>
  <c r="BM17" i="3"/>
  <c r="AE40" i="2"/>
  <c r="N40" i="12"/>
  <c r="O40" i="20"/>
  <c r="AL44" i="3"/>
  <c r="L19" i="12"/>
  <c r="AC19" i="2"/>
  <c r="M19" i="20"/>
  <c r="BG19" i="5"/>
  <c r="BG18" i="5"/>
  <c r="BG20" i="5"/>
  <c r="BG15" i="5"/>
  <c r="BG21" i="5"/>
  <c r="AJ57" i="3"/>
  <c r="AF32" i="3"/>
  <c r="E53" i="3"/>
  <c r="P49" i="12"/>
  <c r="BM53" i="3"/>
  <c r="Q49" i="20"/>
  <c r="T11" i="12"/>
  <c r="F15" i="3"/>
  <c r="U11" i="20"/>
  <c r="Q15" i="20"/>
  <c r="AC15" i="2"/>
  <c r="L15" i="12"/>
  <c r="M15" i="20"/>
  <c r="AC30" i="2"/>
  <c r="L30" i="12"/>
  <c r="M30" i="20"/>
  <c r="AD33" i="2"/>
  <c r="AF37" i="3"/>
  <c r="N33" i="20"/>
  <c r="M33" i="12"/>
  <c r="AK37" i="3"/>
  <c r="AE48" i="2"/>
  <c r="N48" i="12"/>
  <c r="O48" i="20"/>
  <c r="AL52" i="3"/>
  <c r="AJ35" i="3"/>
  <c r="AF10" i="3"/>
  <c r="AC14" i="2"/>
  <c r="L14" i="12"/>
  <c r="M14" i="20"/>
  <c r="T12" i="12"/>
  <c r="F16" i="3"/>
  <c r="U12" i="20"/>
  <c r="Q50" i="20"/>
  <c r="P50" i="12"/>
  <c r="E54" i="3"/>
  <c r="AE51" i="2"/>
  <c r="N51" i="12"/>
  <c r="O51" i="20"/>
  <c r="AL55" i="3"/>
  <c r="U55" i="20"/>
  <c r="T55" i="12"/>
  <c r="F59" i="3"/>
  <c r="F33" i="3"/>
  <c r="U29" i="20"/>
  <c r="T29" i="12"/>
  <c r="BM9" i="3"/>
  <c r="G9" i="3" s="1"/>
  <c r="H5" i="2" s="1"/>
  <c r="P5" i="12"/>
  <c r="Q5" i="20"/>
  <c r="AJ9" i="3"/>
  <c r="E9" i="3"/>
  <c r="N47" i="12"/>
  <c r="AE47" i="2"/>
  <c r="O47" i="20"/>
  <c r="AL51" i="3"/>
  <c r="AZ18" i="15"/>
  <c r="AK18" i="15"/>
  <c r="BA105" i="15"/>
  <c r="AL105" i="15"/>
  <c r="F105" i="15" s="1"/>
  <c r="AZ43" i="15"/>
  <c r="AK43" i="15"/>
  <c r="BA112" i="15"/>
  <c r="AL112" i="15"/>
  <c r="F112" i="15" s="1"/>
  <c r="BA6" i="15"/>
  <c r="AL6" i="15"/>
  <c r="AZ8" i="15"/>
  <c r="AK8" i="15"/>
  <c r="BA87" i="15"/>
  <c r="AL87" i="15"/>
  <c r="F87" i="15" s="1"/>
  <c r="AH28" i="2"/>
  <c r="AF28" i="2"/>
  <c r="BA47" i="15"/>
  <c r="AL47" i="15"/>
  <c r="BA68" i="15"/>
  <c r="AL68" i="15"/>
  <c r="F68" i="15" s="1"/>
  <c r="BA38" i="15"/>
  <c r="AL38" i="15"/>
  <c r="AZ54" i="15"/>
  <c r="AK54" i="15"/>
  <c r="AZ47" i="15"/>
  <c r="AK47" i="15"/>
  <c r="AZ68" i="15"/>
  <c r="AK68" i="15"/>
  <c r="AZ13" i="15"/>
  <c r="AK13" i="15"/>
  <c r="BA49" i="15"/>
  <c r="AL49" i="15"/>
  <c r="BA14" i="15"/>
  <c r="AL14" i="15"/>
  <c r="AZ77" i="15"/>
  <c r="AK77" i="15"/>
  <c r="AZ49" i="15"/>
  <c r="AK49" i="15"/>
  <c r="AZ99" i="15"/>
  <c r="AK99" i="15"/>
  <c r="AZ100" i="15"/>
  <c r="AK100" i="15"/>
  <c r="AZ31" i="15"/>
  <c r="AK31" i="15"/>
  <c r="BA26" i="15"/>
  <c r="AL26" i="15"/>
  <c r="BA31" i="15"/>
  <c r="AL31" i="15"/>
  <c r="AZ69" i="15"/>
  <c r="AK69" i="15"/>
  <c r="AZ84" i="15"/>
  <c r="AK84" i="15"/>
  <c r="BA100" i="15"/>
  <c r="AL100" i="15"/>
  <c r="F100" i="15" s="1"/>
  <c r="BA83" i="15"/>
  <c r="AL83" i="15"/>
  <c r="F83" i="15" s="1"/>
  <c r="AZ51" i="15"/>
  <c r="AK51" i="15"/>
  <c r="AZ55" i="15"/>
  <c r="AK55" i="15"/>
  <c r="BA28" i="15"/>
  <c r="AL28" i="15"/>
  <c r="AI11" i="2"/>
  <c r="AH11" i="2"/>
  <c r="BA67" i="15"/>
  <c r="AL67" i="15"/>
  <c r="F67" i="15" s="1"/>
  <c r="BA15" i="15"/>
  <c r="AL15" i="15"/>
  <c r="BA103" i="15"/>
  <c r="AL103" i="15"/>
  <c r="F103" i="15" s="1"/>
  <c r="AI14" i="2"/>
  <c r="AG14" i="2"/>
  <c r="BA57" i="15"/>
  <c r="AL57" i="15"/>
  <c r="BA60" i="15"/>
  <c r="AL60" i="15"/>
  <c r="F60" i="15" s="1"/>
  <c r="AZ97" i="15"/>
  <c r="AK97" i="15"/>
  <c r="AZ11" i="15"/>
  <c r="AK11" i="15"/>
  <c r="BA55" i="15"/>
  <c r="AL55" i="15"/>
  <c r="AI35" i="2"/>
  <c r="BA21" i="15"/>
  <c r="AL21" i="15"/>
  <c r="BA65" i="15"/>
  <c r="AL65" i="15"/>
  <c r="F65" i="15" s="1"/>
  <c r="AZ15" i="15"/>
  <c r="AK15" i="15"/>
  <c r="AF49" i="2"/>
  <c r="AI49" i="2"/>
  <c r="AZ21" i="15"/>
  <c r="AK21" i="15"/>
  <c r="AZ22" i="15"/>
  <c r="AK22" i="15"/>
  <c r="AZ38" i="15"/>
  <c r="AK38" i="15"/>
  <c r="BA56" i="15"/>
  <c r="AL56" i="15"/>
  <c r="BA19" i="15"/>
  <c r="AL19" i="15"/>
  <c r="BA9" i="15"/>
  <c r="AL9" i="15"/>
  <c r="AZ63" i="15"/>
  <c r="AK63" i="15"/>
  <c r="BA51" i="15"/>
  <c r="AL51" i="15"/>
  <c r="AZ86" i="15"/>
  <c r="AK86" i="15"/>
  <c r="AZ67" i="15"/>
  <c r="AK67" i="15"/>
  <c r="BA78" i="15"/>
  <c r="AL78" i="15"/>
  <c r="F78" i="15" s="1"/>
  <c r="AZ111" i="15"/>
  <c r="AK111" i="15"/>
  <c r="AZ92" i="15"/>
  <c r="AK92" i="15"/>
  <c r="AH16" i="2"/>
  <c r="AZ62" i="15"/>
  <c r="AK62" i="15"/>
  <c r="AZ12" i="15"/>
  <c r="AK12" i="15"/>
  <c r="AF52" i="2"/>
  <c r="BA13" i="15"/>
  <c r="AL13" i="15"/>
  <c r="BA10" i="15"/>
  <c r="AL10" i="15"/>
  <c r="AL18" i="3"/>
  <c r="AL28" i="3"/>
  <c r="AC35" i="2"/>
  <c r="L35" i="12"/>
  <c r="M35" i="20"/>
  <c r="AL46" i="3"/>
  <c r="L42" i="12"/>
  <c r="M42" i="20"/>
  <c r="AC42" i="2"/>
  <c r="AC37" i="2"/>
  <c r="M37" i="20"/>
  <c r="L37" i="12"/>
  <c r="AC11" i="2"/>
  <c r="L11" i="12"/>
  <c r="M11" i="20"/>
  <c r="AK31" i="3"/>
  <c r="P47" i="12" l="1"/>
  <c r="Q18" i="20"/>
  <c r="U20" i="20"/>
  <c r="AJ54" i="3"/>
  <c r="BM45" i="3"/>
  <c r="BM40" i="3"/>
  <c r="P6" i="12"/>
  <c r="U23" i="20"/>
  <c r="BM8" i="3"/>
  <c r="BM35" i="3"/>
  <c r="G35" i="3" s="1"/>
  <c r="H31" i="2" s="1"/>
  <c r="BM57" i="3"/>
  <c r="G57" i="3" s="1"/>
  <c r="H53" i="2" s="1"/>
  <c r="AJ27" i="3"/>
  <c r="P36" i="12"/>
  <c r="Q55" i="20"/>
  <c r="Q20" i="20"/>
  <c r="T17" i="12"/>
  <c r="P31" i="12"/>
  <c r="Q53" i="20"/>
  <c r="F39" i="3"/>
  <c r="AJ45" i="3"/>
  <c r="BM36" i="3"/>
  <c r="AJ34" i="3"/>
  <c r="AJ23" i="3"/>
  <c r="U17" i="20"/>
  <c r="G34" i="3"/>
  <c r="H30" i="2" s="1"/>
  <c r="E19" i="3"/>
  <c r="E55" i="3"/>
  <c r="F51" i="2" s="1"/>
  <c r="T35" i="12"/>
  <c r="AJ42" i="3"/>
  <c r="E13" i="3"/>
  <c r="BM20" i="3"/>
  <c r="G20" i="3" s="1"/>
  <c r="H16" i="2" s="1"/>
  <c r="U16" i="20"/>
  <c r="P15" i="12"/>
  <c r="E57" i="3"/>
  <c r="U19" i="20"/>
  <c r="G17" i="3"/>
  <c r="H13" i="2" s="1"/>
  <c r="E27" i="3"/>
  <c r="Q41" i="20"/>
  <c r="P9" i="12"/>
  <c r="E59" i="3"/>
  <c r="BE6" i="3"/>
  <c r="BC6" i="3"/>
  <c r="BD6" i="3"/>
  <c r="Q4" i="20"/>
  <c r="E35" i="3"/>
  <c r="T19" i="12"/>
  <c r="T33" i="12"/>
  <c r="U3" i="20"/>
  <c r="P38" i="12"/>
  <c r="AJ22" i="3"/>
  <c r="P18" i="20" s="1"/>
  <c r="AJ8" i="3"/>
  <c r="AJ13" i="3"/>
  <c r="T20" i="12"/>
  <c r="BM23" i="3"/>
  <c r="E23" i="3"/>
  <c r="F24" i="3"/>
  <c r="P19" i="12"/>
  <c r="BK1" i="3"/>
  <c r="BJ6" i="3"/>
  <c r="BI6" i="3"/>
  <c r="BH6" i="3"/>
  <c r="BE58" i="3"/>
  <c r="AH54" i="2" s="1"/>
  <c r="BC58" i="3"/>
  <c r="BF58" i="3"/>
  <c r="BD58" i="3"/>
  <c r="P4" i="12"/>
  <c r="Q47" i="20"/>
  <c r="P18" i="12"/>
  <c r="E42" i="3"/>
  <c r="E22" i="3"/>
  <c r="G22" i="3" s="1"/>
  <c r="H18" i="2" s="1"/>
  <c r="BM19" i="3"/>
  <c r="AJ10" i="3"/>
  <c r="Q51" i="20"/>
  <c r="T16" i="12"/>
  <c r="F20" i="3"/>
  <c r="T14" i="12"/>
  <c r="U14" i="20"/>
  <c r="F18" i="3"/>
  <c r="G29" i="2"/>
  <c r="H29" i="20"/>
  <c r="F55" i="3"/>
  <c r="U51" i="20"/>
  <c r="T51" i="12"/>
  <c r="H12" i="20"/>
  <c r="G12" i="2"/>
  <c r="G17" i="2"/>
  <c r="H17" i="20"/>
  <c r="T48" i="12"/>
  <c r="U48" i="20"/>
  <c r="F52" i="3"/>
  <c r="P33" i="12"/>
  <c r="E37" i="3"/>
  <c r="AJ37" i="3"/>
  <c r="BM37" i="3"/>
  <c r="Q33" i="20"/>
  <c r="AC28" i="2"/>
  <c r="L28" i="12"/>
  <c r="M28" i="20"/>
  <c r="G23" i="20"/>
  <c r="F23" i="2"/>
  <c r="G10" i="2"/>
  <c r="H10" i="20"/>
  <c r="AC7" i="2"/>
  <c r="L7" i="12"/>
  <c r="M7" i="20"/>
  <c r="H3" i="20"/>
  <c r="G3" i="2"/>
  <c r="W42" i="3"/>
  <c r="O38" i="12"/>
  <c r="U42" i="3"/>
  <c r="P38" i="20"/>
  <c r="R42" i="3"/>
  <c r="BN42" i="3"/>
  <c r="D42" i="3" s="1"/>
  <c r="V42" i="3"/>
  <c r="F32" i="3"/>
  <c r="U28" i="20"/>
  <c r="T28" i="12"/>
  <c r="G43" i="2"/>
  <c r="H43" i="20"/>
  <c r="AJ29" i="3"/>
  <c r="P25" i="12"/>
  <c r="BM29" i="3"/>
  <c r="G29" i="3" s="1"/>
  <c r="H25" i="2" s="1"/>
  <c r="Q25" i="20"/>
  <c r="E29" i="3"/>
  <c r="AJ30" i="3"/>
  <c r="BM30" i="3"/>
  <c r="Q26" i="20"/>
  <c r="E30" i="3"/>
  <c r="P26" i="12"/>
  <c r="F26" i="3"/>
  <c r="T22" i="12"/>
  <c r="U22" i="20"/>
  <c r="BM18" i="3"/>
  <c r="G18" i="3" s="1"/>
  <c r="H14" i="2" s="1"/>
  <c r="AC4" i="2"/>
  <c r="L4" i="12"/>
  <c r="M4" i="20"/>
  <c r="G34" i="20"/>
  <c r="F34" i="2"/>
  <c r="F56" i="3"/>
  <c r="U52" i="20"/>
  <c r="T52" i="12"/>
  <c r="H34" i="20"/>
  <c r="G34" i="2"/>
  <c r="E56" i="3"/>
  <c r="AJ56" i="3"/>
  <c r="BM56" i="3"/>
  <c r="Q52" i="20"/>
  <c r="P52" i="12"/>
  <c r="BM7" i="15"/>
  <c r="AJ7" i="15"/>
  <c r="E7" i="15"/>
  <c r="V22" i="19"/>
  <c r="V20" i="19"/>
  <c r="U3" i="16"/>
  <c r="U57" i="16"/>
  <c r="U36" i="16"/>
  <c r="U90" i="16"/>
  <c r="V104" i="19"/>
  <c r="E40" i="15"/>
  <c r="V67" i="19"/>
  <c r="AJ40" i="15"/>
  <c r="BM40" i="15"/>
  <c r="U86" i="16"/>
  <c r="V70" i="19"/>
  <c r="U32" i="16"/>
  <c r="V29" i="19"/>
  <c r="BM36" i="15"/>
  <c r="AJ36" i="15"/>
  <c r="E36" i="15"/>
  <c r="AF40" i="19"/>
  <c r="AF27" i="19"/>
  <c r="F53" i="15"/>
  <c r="AA103" i="16"/>
  <c r="AA49" i="16"/>
  <c r="E66" i="15"/>
  <c r="BM66" i="15"/>
  <c r="AJ66" i="15"/>
  <c r="V38" i="19"/>
  <c r="AJ20" i="15"/>
  <c r="V11" i="19"/>
  <c r="U16" i="16"/>
  <c r="BM20" i="15"/>
  <c r="U70" i="16"/>
  <c r="E20" i="15"/>
  <c r="F50" i="15"/>
  <c r="AF88" i="19"/>
  <c r="AF3" i="19"/>
  <c r="AA100" i="16"/>
  <c r="AA46" i="16"/>
  <c r="E112" i="15"/>
  <c r="BM112" i="15"/>
  <c r="G112" i="15" s="1"/>
  <c r="AJ112" i="15"/>
  <c r="F42" i="15"/>
  <c r="AA38" i="16"/>
  <c r="AF66" i="19"/>
  <c r="AF34" i="19"/>
  <c r="AA92" i="16"/>
  <c r="AA82" i="16"/>
  <c r="AF68" i="19"/>
  <c r="F32" i="15"/>
  <c r="AA28" i="16"/>
  <c r="AF46" i="19"/>
  <c r="F52" i="15"/>
  <c r="AF33" i="19"/>
  <c r="AF28" i="19"/>
  <c r="AA102" i="16"/>
  <c r="AA48" i="16"/>
  <c r="E79" i="15"/>
  <c r="BM79" i="15"/>
  <c r="AJ79" i="15"/>
  <c r="BM65" i="15"/>
  <c r="AJ65" i="15"/>
  <c r="E65" i="15"/>
  <c r="F25" i="15"/>
  <c r="AA21" i="16"/>
  <c r="AF81" i="19"/>
  <c r="AA75" i="16"/>
  <c r="AF44" i="19"/>
  <c r="AF102" i="19"/>
  <c r="AA30" i="16"/>
  <c r="F34" i="15"/>
  <c r="AF63" i="19"/>
  <c r="AA84" i="16"/>
  <c r="U107" i="16"/>
  <c r="BM57" i="15"/>
  <c r="AJ57" i="15"/>
  <c r="V92" i="19"/>
  <c r="U53" i="16"/>
  <c r="E57" i="15"/>
  <c r="V108" i="19"/>
  <c r="AA8" i="16"/>
  <c r="AF94" i="19"/>
  <c r="AF77" i="19"/>
  <c r="F12" i="15"/>
  <c r="AA62" i="16"/>
  <c r="AF36" i="19"/>
  <c r="AA14" i="16"/>
  <c r="AA68" i="16"/>
  <c r="F18" i="15"/>
  <c r="AF6" i="19"/>
  <c r="V43" i="19"/>
  <c r="U74" i="16"/>
  <c r="E24" i="15"/>
  <c r="AJ24" i="15"/>
  <c r="V80" i="19"/>
  <c r="U20" i="16"/>
  <c r="BM24" i="15"/>
  <c r="E33" i="15"/>
  <c r="U29" i="16"/>
  <c r="U83" i="16"/>
  <c r="V47" i="19"/>
  <c r="V101" i="19"/>
  <c r="BM33" i="15"/>
  <c r="AJ33" i="15"/>
  <c r="U25" i="16"/>
  <c r="AJ29" i="15"/>
  <c r="V56" i="19"/>
  <c r="BM29" i="15"/>
  <c r="V99" i="19"/>
  <c r="E29" i="15"/>
  <c r="U79" i="16"/>
  <c r="Q8" i="20"/>
  <c r="AJ12" i="3"/>
  <c r="P8" i="12"/>
  <c r="BM12" i="3"/>
  <c r="E12" i="3"/>
  <c r="L8" i="12"/>
  <c r="AC8" i="2"/>
  <c r="M8" i="20"/>
  <c r="BM55" i="3"/>
  <c r="F36" i="3"/>
  <c r="T32" i="12"/>
  <c r="U32" i="20"/>
  <c r="AC12" i="2"/>
  <c r="L12" i="12"/>
  <c r="M12" i="20"/>
  <c r="G13" i="3"/>
  <c r="H9" i="2" s="1"/>
  <c r="G5" i="2"/>
  <c r="H5" i="20"/>
  <c r="G23" i="3"/>
  <c r="H19" i="2" s="1"/>
  <c r="G19" i="20"/>
  <c r="F19" i="2"/>
  <c r="G59" i="3"/>
  <c r="H55" i="2" s="1"/>
  <c r="F20" i="2"/>
  <c r="G20" i="20"/>
  <c r="Q42" i="20"/>
  <c r="BM46" i="3"/>
  <c r="G46" i="3" s="1"/>
  <c r="H42" i="2" s="1"/>
  <c r="E46" i="3"/>
  <c r="AJ46" i="3"/>
  <c r="P42" i="12"/>
  <c r="P17" i="12"/>
  <c r="Q17" i="20"/>
  <c r="AJ21" i="3"/>
  <c r="E21" i="3"/>
  <c r="BM21" i="3"/>
  <c r="AF18" i="19"/>
  <c r="AF49" i="19"/>
  <c r="AA44" i="16"/>
  <c r="F48" i="15"/>
  <c r="AA98" i="16"/>
  <c r="BM10" i="15"/>
  <c r="V76" i="19"/>
  <c r="AJ10" i="15"/>
  <c r="V17" i="19"/>
  <c r="U6" i="16"/>
  <c r="E10" i="15"/>
  <c r="U60" i="16"/>
  <c r="E14" i="15"/>
  <c r="BM14" i="15"/>
  <c r="AJ14" i="15"/>
  <c r="V4" i="19"/>
  <c r="V12" i="19"/>
  <c r="U10" i="16"/>
  <c r="U64" i="16"/>
  <c r="AJ75" i="15"/>
  <c r="E75" i="15"/>
  <c r="BM75" i="15"/>
  <c r="AF105" i="19"/>
  <c r="AA91" i="16"/>
  <c r="AF71" i="19"/>
  <c r="AA37" i="16"/>
  <c r="F41" i="15"/>
  <c r="AJ25" i="15"/>
  <c r="V81" i="19"/>
  <c r="E25" i="15"/>
  <c r="U21" i="16"/>
  <c r="V44" i="19"/>
  <c r="BM25" i="15"/>
  <c r="U75" i="16"/>
  <c r="BM80" i="15"/>
  <c r="AJ80" i="15"/>
  <c r="E80" i="15"/>
  <c r="F20" i="15"/>
  <c r="AF38" i="19"/>
  <c r="AA16" i="16"/>
  <c r="AA70" i="16"/>
  <c r="AF11" i="19"/>
  <c r="AL1" i="3"/>
  <c r="T2" i="12"/>
  <c r="U2" i="20"/>
  <c r="F6" i="3"/>
  <c r="AL61" i="3"/>
  <c r="AA96" i="16"/>
  <c r="AA42" i="16"/>
  <c r="F46" i="15"/>
  <c r="AF8" i="19"/>
  <c r="AF60" i="19"/>
  <c r="F54" i="15"/>
  <c r="AF89" i="19"/>
  <c r="AA104" i="16"/>
  <c r="AA50" i="16"/>
  <c r="AF106" i="19"/>
  <c r="E45" i="15"/>
  <c r="BM45" i="15"/>
  <c r="V57" i="19"/>
  <c r="U95" i="16"/>
  <c r="V64" i="19"/>
  <c r="AJ45" i="15"/>
  <c r="U41" i="16"/>
  <c r="AF93" i="19"/>
  <c r="AF109" i="19"/>
  <c r="AA108" i="16"/>
  <c r="F58" i="15"/>
  <c r="AA54" i="16"/>
  <c r="AJ102" i="15"/>
  <c r="BM102" i="15"/>
  <c r="G102" i="15" s="1"/>
  <c r="E102" i="15"/>
  <c r="BM78" i="15"/>
  <c r="AJ78" i="15"/>
  <c r="E78" i="15"/>
  <c r="Q54" i="20"/>
  <c r="P54" i="12"/>
  <c r="AJ58" i="3"/>
  <c r="E58" i="3"/>
  <c r="BM58" i="3"/>
  <c r="G58" i="3" s="1"/>
  <c r="H54" i="2" s="1"/>
  <c r="V85" i="19"/>
  <c r="AJ35" i="15"/>
  <c r="U31" i="16"/>
  <c r="BM35" i="15"/>
  <c r="G35" i="15" s="1"/>
  <c r="V103" i="19"/>
  <c r="E35" i="15"/>
  <c r="U85" i="16"/>
  <c r="U28" i="16"/>
  <c r="E32" i="15"/>
  <c r="V68" i="19"/>
  <c r="U82" i="16"/>
  <c r="V46" i="19"/>
  <c r="AJ32" i="15"/>
  <c r="BM32" i="15"/>
  <c r="E19" i="15"/>
  <c r="BM19" i="15"/>
  <c r="U69" i="16"/>
  <c r="AJ19" i="15"/>
  <c r="V15" i="19"/>
  <c r="U15" i="16"/>
  <c r="V7" i="19"/>
  <c r="AF29" i="19"/>
  <c r="AF70" i="19"/>
  <c r="F36" i="15"/>
  <c r="AA32" i="16"/>
  <c r="AA86" i="16"/>
  <c r="V40" i="19"/>
  <c r="E53" i="15"/>
  <c r="U49" i="16"/>
  <c r="V27" i="19"/>
  <c r="U103" i="16"/>
  <c r="AJ53" i="15"/>
  <c r="BM53" i="15"/>
  <c r="P16" i="20"/>
  <c r="R20" i="3"/>
  <c r="U20" i="3"/>
  <c r="W20" i="3"/>
  <c r="V20" i="3"/>
  <c r="BN20" i="3"/>
  <c r="O16" i="12"/>
  <c r="G30" i="2"/>
  <c r="H30" i="20"/>
  <c r="E31" i="3"/>
  <c r="Q27" i="20"/>
  <c r="AJ31" i="3"/>
  <c r="P27" i="12"/>
  <c r="BM31" i="3"/>
  <c r="F10" i="15"/>
  <c r="AF76" i="19"/>
  <c r="AF17" i="19"/>
  <c r="AA6" i="16"/>
  <c r="AA60" i="16"/>
  <c r="V77" i="19"/>
  <c r="V94" i="19"/>
  <c r="U8" i="16"/>
  <c r="BM12" i="15"/>
  <c r="AJ12" i="15"/>
  <c r="E12" i="15"/>
  <c r="U62" i="16"/>
  <c r="AJ92" i="15"/>
  <c r="BM92" i="15"/>
  <c r="E92" i="15"/>
  <c r="AJ86" i="15"/>
  <c r="BM86" i="15"/>
  <c r="E86" i="15"/>
  <c r="BM63" i="15"/>
  <c r="G63" i="15" s="1"/>
  <c r="AJ63" i="15"/>
  <c r="E63" i="15"/>
  <c r="F19" i="15"/>
  <c r="AF7" i="19"/>
  <c r="AA15" i="16"/>
  <c r="AF15" i="19"/>
  <c r="AA69" i="16"/>
  <c r="V30" i="19"/>
  <c r="BM38" i="15"/>
  <c r="G38" i="15" s="1"/>
  <c r="U88" i="16"/>
  <c r="V9" i="19"/>
  <c r="AJ38" i="15"/>
  <c r="E38" i="15"/>
  <c r="U34" i="16"/>
  <c r="AJ21" i="15"/>
  <c r="V79" i="19"/>
  <c r="E21" i="15"/>
  <c r="BM21" i="15"/>
  <c r="U17" i="16"/>
  <c r="U71" i="16"/>
  <c r="V52" i="19"/>
  <c r="AF90" i="19"/>
  <c r="AF107" i="19"/>
  <c r="AA105" i="16"/>
  <c r="AA51" i="16"/>
  <c r="F55" i="15"/>
  <c r="AJ97" i="15"/>
  <c r="BM97" i="15"/>
  <c r="G97" i="15" s="1"/>
  <c r="E97" i="15"/>
  <c r="F57" i="15"/>
  <c r="AA53" i="16"/>
  <c r="AA107" i="16"/>
  <c r="AF108" i="19"/>
  <c r="AF92" i="19"/>
  <c r="AA65" i="16"/>
  <c r="F15" i="15"/>
  <c r="AF5" i="19"/>
  <c r="AA11" i="16"/>
  <c r="AF48" i="19"/>
  <c r="AA78" i="16"/>
  <c r="AF98" i="19"/>
  <c r="F28" i="15"/>
  <c r="AA24" i="16"/>
  <c r="AF50" i="19"/>
  <c r="V58" i="19"/>
  <c r="U47" i="16"/>
  <c r="BM51" i="15"/>
  <c r="AJ51" i="15"/>
  <c r="E51" i="15"/>
  <c r="V41" i="19"/>
  <c r="U101" i="16"/>
  <c r="AJ69" i="15"/>
  <c r="BM69" i="15"/>
  <c r="E69" i="15"/>
  <c r="AF45" i="19"/>
  <c r="AA22" i="16"/>
  <c r="AA76" i="16"/>
  <c r="AF16" i="19"/>
  <c r="F26" i="15"/>
  <c r="BM100" i="15"/>
  <c r="G100" i="15" s="1"/>
  <c r="AJ100" i="15"/>
  <c r="E100" i="15"/>
  <c r="V62" i="19"/>
  <c r="U99" i="16"/>
  <c r="AJ49" i="15"/>
  <c r="BM49" i="15"/>
  <c r="G49" i="15" s="1"/>
  <c r="U45" i="16"/>
  <c r="V59" i="19"/>
  <c r="E49" i="15"/>
  <c r="F14" i="15"/>
  <c r="AA64" i="16"/>
  <c r="AF4" i="19"/>
  <c r="AF12" i="19"/>
  <c r="AA10" i="16"/>
  <c r="E13" i="15"/>
  <c r="U9" i="16"/>
  <c r="V95" i="19"/>
  <c r="BM13" i="15"/>
  <c r="U63" i="16"/>
  <c r="V78" i="19"/>
  <c r="AJ13" i="15"/>
  <c r="V61" i="19"/>
  <c r="V69" i="19"/>
  <c r="U97" i="16"/>
  <c r="AJ47" i="15"/>
  <c r="E47" i="15"/>
  <c r="U43" i="16"/>
  <c r="BM47" i="15"/>
  <c r="G47" i="15" s="1"/>
  <c r="F38" i="15"/>
  <c r="AF9" i="19"/>
  <c r="AF30" i="19"/>
  <c r="AA88" i="16"/>
  <c r="AA34" i="16"/>
  <c r="F47" i="15"/>
  <c r="AA43" i="16"/>
  <c r="AA97" i="16"/>
  <c r="AF69" i="19"/>
  <c r="AF61" i="19"/>
  <c r="U4" i="16"/>
  <c r="E8" i="15"/>
  <c r="V21" i="19"/>
  <c r="BM8" i="15"/>
  <c r="V74" i="19"/>
  <c r="AJ8" i="15"/>
  <c r="U58" i="16"/>
  <c r="F51" i="3"/>
  <c r="T47" i="12"/>
  <c r="U47" i="20"/>
  <c r="F5" i="2"/>
  <c r="G5" i="20"/>
  <c r="H55" i="20"/>
  <c r="G55" i="2"/>
  <c r="W54" i="3"/>
  <c r="R54" i="3"/>
  <c r="P50" i="20"/>
  <c r="V54" i="3"/>
  <c r="O50" i="12"/>
  <c r="BN54" i="3"/>
  <c r="D54" i="3" s="1"/>
  <c r="U54" i="3"/>
  <c r="U8" i="3"/>
  <c r="P4" i="20"/>
  <c r="W8" i="3"/>
  <c r="O4" i="12"/>
  <c r="BN8" i="3"/>
  <c r="D8" i="3" s="1"/>
  <c r="R8" i="3"/>
  <c r="V8" i="3"/>
  <c r="AC6" i="2"/>
  <c r="L6" i="12"/>
  <c r="M6" i="20"/>
  <c r="F47" i="2"/>
  <c r="G47" i="20"/>
  <c r="H11" i="20"/>
  <c r="G11" i="2"/>
  <c r="BN57" i="3"/>
  <c r="D57" i="3" s="1"/>
  <c r="O53" i="12"/>
  <c r="P53" i="20"/>
  <c r="U57" i="3"/>
  <c r="R57" i="3"/>
  <c r="V57" i="3"/>
  <c r="W57" i="3"/>
  <c r="G19" i="2"/>
  <c r="H19" i="20"/>
  <c r="F44" i="3"/>
  <c r="U40" i="20"/>
  <c r="T40" i="12"/>
  <c r="G13" i="20"/>
  <c r="F13" i="2"/>
  <c r="G33" i="2"/>
  <c r="H33" i="20"/>
  <c r="G27" i="3"/>
  <c r="H23" i="2" s="1"/>
  <c r="V27" i="3"/>
  <c r="W27" i="3"/>
  <c r="O23" i="12"/>
  <c r="U27" i="3"/>
  <c r="P23" i="20"/>
  <c r="BN27" i="3"/>
  <c r="D27" i="3" s="1"/>
  <c r="R27" i="3"/>
  <c r="G9" i="2"/>
  <c r="H9" i="20"/>
  <c r="E11" i="3"/>
  <c r="AJ11" i="3"/>
  <c r="BM11" i="3"/>
  <c r="P7" i="12"/>
  <c r="Q7" i="20"/>
  <c r="G38" i="20"/>
  <c r="F38" i="2"/>
  <c r="AC44" i="2"/>
  <c r="L44" i="12"/>
  <c r="M44" i="20"/>
  <c r="G18" i="2"/>
  <c r="H18" i="20"/>
  <c r="L40" i="12"/>
  <c r="AC40" i="2"/>
  <c r="M40" i="20"/>
  <c r="F37" i="15"/>
  <c r="AF86" i="19"/>
  <c r="AA33" i="16"/>
  <c r="AA87" i="16"/>
  <c r="AF25" i="19"/>
  <c r="BM60" i="15"/>
  <c r="AJ60" i="15"/>
  <c r="E60" i="15"/>
  <c r="AF67" i="19"/>
  <c r="AA90" i="16"/>
  <c r="F40" i="15"/>
  <c r="AA36" i="16"/>
  <c r="AF104" i="19"/>
  <c r="BM95" i="15"/>
  <c r="E95" i="15"/>
  <c r="AJ95" i="15"/>
  <c r="E85" i="15"/>
  <c r="BM85" i="15"/>
  <c r="AJ85" i="15"/>
  <c r="AA29" i="16"/>
  <c r="AA83" i="16"/>
  <c r="AF47" i="19"/>
  <c r="F33" i="15"/>
  <c r="AF101" i="19"/>
  <c r="F11" i="15"/>
  <c r="AA7" i="16"/>
  <c r="AF23" i="19"/>
  <c r="AA61" i="16"/>
  <c r="AF13" i="19"/>
  <c r="E46" i="15"/>
  <c r="V8" i="19"/>
  <c r="U96" i="16"/>
  <c r="BM46" i="15"/>
  <c r="G46" i="15" s="1"/>
  <c r="U42" i="16"/>
  <c r="V60" i="19"/>
  <c r="AJ46" i="15"/>
  <c r="AF96" i="19"/>
  <c r="AA12" i="16"/>
  <c r="F16" i="15"/>
  <c r="AF35" i="19"/>
  <c r="AA66" i="16"/>
  <c r="BM70" i="15"/>
  <c r="AJ70" i="15"/>
  <c r="E70" i="15"/>
  <c r="F29" i="15"/>
  <c r="AA25" i="16"/>
  <c r="AF99" i="19"/>
  <c r="AA79" i="16"/>
  <c r="AF56" i="19"/>
  <c r="BM61" i="15"/>
  <c r="E61" i="15"/>
  <c r="AJ61" i="15"/>
  <c r="U76" i="16"/>
  <c r="E26" i="15"/>
  <c r="V16" i="19"/>
  <c r="AJ26" i="15"/>
  <c r="U22" i="16"/>
  <c r="V45" i="19"/>
  <c r="BM26" i="15"/>
  <c r="E82" i="15"/>
  <c r="AJ82" i="15"/>
  <c r="BM82" i="15"/>
  <c r="G82" i="15" s="1"/>
  <c r="AA93" i="16"/>
  <c r="AF72" i="19"/>
  <c r="F43" i="15"/>
  <c r="AA39" i="16"/>
  <c r="AF55" i="19"/>
  <c r="AJ109" i="15"/>
  <c r="E109" i="15"/>
  <c r="BM109" i="15"/>
  <c r="E103" i="15"/>
  <c r="AJ103" i="15"/>
  <c r="BM103" i="15"/>
  <c r="G103" i="15" s="1"/>
  <c r="AJ81" i="15"/>
  <c r="BM81" i="15"/>
  <c r="E81" i="15"/>
  <c r="E87" i="15"/>
  <c r="AJ87" i="15"/>
  <c r="BM87" i="15"/>
  <c r="AJ64" i="15"/>
  <c r="E64" i="15"/>
  <c r="BM64" i="15"/>
  <c r="AJ107" i="15"/>
  <c r="E107" i="15"/>
  <c r="BM107" i="15"/>
  <c r="BM73" i="15"/>
  <c r="E73" i="15"/>
  <c r="AJ73" i="15"/>
  <c r="AJ28" i="15"/>
  <c r="V50" i="19"/>
  <c r="U78" i="16"/>
  <c r="V98" i="19"/>
  <c r="U24" i="16"/>
  <c r="BM28" i="15"/>
  <c r="G28" i="15" s="1"/>
  <c r="E28" i="15"/>
  <c r="AC26" i="2"/>
  <c r="L26" i="12"/>
  <c r="M26" i="20"/>
  <c r="N57" i="20"/>
  <c r="M57" i="12"/>
  <c r="AJ18" i="3"/>
  <c r="W10" i="3"/>
  <c r="U10" i="3"/>
  <c r="V10" i="3"/>
  <c r="P6" i="20"/>
  <c r="BN10" i="3"/>
  <c r="D10" i="3" s="1"/>
  <c r="O6" i="12"/>
  <c r="R10" i="3"/>
  <c r="F6" i="2"/>
  <c r="G6" i="20"/>
  <c r="V47" i="3"/>
  <c r="U47" i="3"/>
  <c r="BN47" i="3"/>
  <c r="D47" i="3" s="1"/>
  <c r="P43" i="20"/>
  <c r="O43" i="12"/>
  <c r="R47" i="3"/>
  <c r="W47" i="3"/>
  <c r="BM26" i="3"/>
  <c r="F22" i="2"/>
  <c r="G22" i="20"/>
  <c r="U4" i="20"/>
  <c r="F8" i="3"/>
  <c r="T4" i="12"/>
  <c r="H39" i="20"/>
  <c r="G39" i="2"/>
  <c r="L41" i="12"/>
  <c r="AC41" i="2"/>
  <c r="M41" i="20"/>
  <c r="G44" i="2"/>
  <c r="H44" i="20"/>
  <c r="F45" i="3"/>
  <c r="T41" i="12"/>
  <c r="U41" i="20"/>
  <c r="W34" i="3"/>
  <c r="V34" i="3"/>
  <c r="R34" i="3"/>
  <c r="U34" i="3"/>
  <c r="BN34" i="3"/>
  <c r="D34" i="3" s="1"/>
  <c r="O30" i="12"/>
  <c r="P30" i="20"/>
  <c r="F53" i="3"/>
  <c r="U49" i="20"/>
  <c r="T49" i="12"/>
  <c r="F49" i="3"/>
  <c r="T45" i="12"/>
  <c r="U45" i="20"/>
  <c r="U50" i="20"/>
  <c r="F54" i="3"/>
  <c r="G54" i="3" s="1"/>
  <c r="H50" i="2" s="1"/>
  <c r="T50" i="12"/>
  <c r="G36" i="20"/>
  <c r="F36" i="2"/>
  <c r="H21" i="20"/>
  <c r="G21" i="2"/>
  <c r="F28" i="2"/>
  <c r="G28" i="20"/>
  <c r="G20" i="2"/>
  <c r="H20" i="20"/>
  <c r="N57" i="12"/>
  <c r="O57" i="20"/>
  <c r="V59" i="3"/>
  <c r="P55" i="20"/>
  <c r="BN59" i="3"/>
  <c r="D59" i="3" s="1"/>
  <c r="O55" i="12"/>
  <c r="R59" i="3"/>
  <c r="W59" i="3"/>
  <c r="U59" i="3"/>
  <c r="Q46" i="20"/>
  <c r="E50" i="3"/>
  <c r="P46" i="12"/>
  <c r="AJ50" i="3"/>
  <c r="BM50" i="3"/>
  <c r="F42" i="3"/>
  <c r="G42" i="3" s="1"/>
  <c r="H38" i="2" s="1"/>
  <c r="T38" i="12"/>
  <c r="U38" i="20"/>
  <c r="F12" i="3"/>
  <c r="T8" i="12"/>
  <c r="U8" i="20"/>
  <c r="P39" i="12"/>
  <c r="BM43" i="3"/>
  <c r="G43" i="3" s="1"/>
  <c r="H39" i="2" s="1"/>
  <c r="Q39" i="20"/>
  <c r="E43" i="3"/>
  <c r="AJ43" i="3"/>
  <c r="BJ1" i="3"/>
  <c r="BH1" i="3"/>
  <c r="BI1" i="3"/>
  <c r="AG54" i="2"/>
  <c r="AI54" i="2"/>
  <c r="AF54" i="2"/>
  <c r="G14" i="3"/>
  <c r="H10" i="2" s="1"/>
  <c r="BN14" i="3"/>
  <c r="D14" i="3" s="1"/>
  <c r="O10" i="12"/>
  <c r="P10" i="20"/>
  <c r="U14" i="3"/>
  <c r="V14" i="3"/>
  <c r="W14" i="3"/>
  <c r="R14" i="3"/>
  <c r="AJ49" i="3"/>
  <c r="U9" i="3"/>
  <c r="O5" i="12"/>
  <c r="V9" i="3"/>
  <c r="P5" i="20"/>
  <c r="BN9" i="3"/>
  <c r="D9" i="3" s="1"/>
  <c r="W9" i="3"/>
  <c r="R9" i="3"/>
  <c r="G50" i="20"/>
  <c r="F50" i="2"/>
  <c r="F31" i="2"/>
  <c r="G31" i="20"/>
  <c r="G15" i="20"/>
  <c r="F15" i="2"/>
  <c r="F49" i="2"/>
  <c r="G49" i="20"/>
  <c r="G53" i="20"/>
  <c r="F53" i="2"/>
  <c r="H53" i="20"/>
  <c r="G53" i="2"/>
  <c r="G35" i="2"/>
  <c r="H35" i="20"/>
  <c r="W45" i="3"/>
  <c r="R45" i="3"/>
  <c r="P41" i="20"/>
  <c r="V45" i="3"/>
  <c r="O41" i="12"/>
  <c r="U45" i="3"/>
  <c r="BN45" i="3"/>
  <c r="D45" i="3" s="1"/>
  <c r="E44" i="3"/>
  <c r="Q40" i="20"/>
  <c r="P40" i="12"/>
  <c r="BM44" i="3"/>
  <c r="AJ44" i="3"/>
  <c r="U27" i="20"/>
  <c r="F31" i="3"/>
  <c r="T27" i="12"/>
  <c r="AC21" i="2"/>
  <c r="L21" i="12"/>
  <c r="M21" i="20"/>
  <c r="AC45" i="2"/>
  <c r="L45" i="12"/>
  <c r="M45" i="20"/>
  <c r="Q29" i="20"/>
  <c r="E33" i="3"/>
  <c r="AJ33" i="3"/>
  <c r="P29" i="12"/>
  <c r="BM33" i="3"/>
  <c r="P3" i="12"/>
  <c r="BM7" i="3"/>
  <c r="Q3" i="20"/>
  <c r="E7" i="3"/>
  <c r="AJ7" i="3"/>
  <c r="AC3" i="2"/>
  <c r="L3" i="12"/>
  <c r="M3" i="20"/>
  <c r="AF61" i="3"/>
  <c r="AF1" i="3"/>
  <c r="F43" i="2"/>
  <c r="G43" i="20"/>
  <c r="F32" i="2"/>
  <c r="G32" i="20"/>
  <c r="V36" i="3"/>
  <c r="W36" i="3"/>
  <c r="U36" i="3"/>
  <c r="R36" i="3"/>
  <c r="BN36" i="3"/>
  <c r="D36" i="3" s="1"/>
  <c r="P32" i="20"/>
  <c r="O32" i="12"/>
  <c r="G37" i="2"/>
  <c r="H37" i="20"/>
  <c r="U38" i="3"/>
  <c r="W38" i="3"/>
  <c r="V38" i="3"/>
  <c r="P34" i="20"/>
  <c r="BN38" i="3"/>
  <c r="D38" i="3" s="1"/>
  <c r="O34" i="12"/>
  <c r="R38" i="3"/>
  <c r="G38" i="3"/>
  <c r="H34" i="2" s="1"/>
  <c r="AC48" i="2"/>
  <c r="L48" i="12"/>
  <c r="M48" i="20"/>
  <c r="G15" i="2"/>
  <c r="H15" i="20"/>
  <c r="E110" i="15"/>
  <c r="BM110" i="15"/>
  <c r="AJ110" i="15"/>
  <c r="AA40" i="16"/>
  <c r="AF51" i="19"/>
  <c r="AF10" i="19"/>
  <c r="F44" i="15"/>
  <c r="AA94" i="16"/>
  <c r="BM71" i="15"/>
  <c r="G71" i="15" s="1"/>
  <c r="AJ71" i="15"/>
  <c r="E71" i="15"/>
  <c r="E106" i="15"/>
  <c r="BM106" i="15"/>
  <c r="AJ106" i="15"/>
  <c r="BM48" i="15"/>
  <c r="G48" i="15" s="1"/>
  <c r="V49" i="19"/>
  <c r="U44" i="16"/>
  <c r="E48" i="15"/>
  <c r="V18" i="19"/>
  <c r="U98" i="16"/>
  <c r="AJ48" i="15"/>
  <c r="AA19" i="16"/>
  <c r="AF37" i="19"/>
  <c r="AF42" i="19"/>
  <c r="AA73" i="16"/>
  <c r="F23" i="15"/>
  <c r="AJ93" i="15"/>
  <c r="BM93" i="15"/>
  <c r="E93" i="15"/>
  <c r="U100" i="16"/>
  <c r="BM50" i="15"/>
  <c r="V3" i="19"/>
  <c r="U46" i="16"/>
  <c r="V88" i="19"/>
  <c r="E50" i="15"/>
  <c r="AJ50" i="15"/>
  <c r="E105" i="15"/>
  <c r="AJ105" i="15"/>
  <c r="BM105" i="15"/>
  <c r="U52" i="16"/>
  <c r="BM56" i="15"/>
  <c r="V91" i="19"/>
  <c r="U106" i="16"/>
  <c r="AJ56" i="15"/>
  <c r="V39" i="19"/>
  <c r="E56" i="15"/>
  <c r="F45" i="15"/>
  <c r="AF64" i="19"/>
  <c r="AA95" i="16"/>
  <c r="AA41" i="16"/>
  <c r="AF57" i="19"/>
  <c r="V96" i="19"/>
  <c r="AJ16" i="15"/>
  <c r="V35" i="19"/>
  <c r="U66" i="16"/>
  <c r="BM16" i="15"/>
  <c r="E16" i="15"/>
  <c r="U12" i="16"/>
  <c r="BM98" i="15"/>
  <c r="AJ98" i="15"/>
  <c r="E98" i="15"/>
  <c r="F27" i="15"/>
  <c r="AA77" i="16"/>
  <c r="AA23" i="16"/>
  <c r="AF24" i="19"/>
  <c r="AF82" i="19"/>
  <c r="BM37" i="15"/>
  <c r="AJ37" i="15"/>
  <c r="U87" i="16"/>
  <c r="V86" i="19"/>
  <c r="E37" i="15"/>
  <c r="V25" i="19"/>
  <c r="U33" i="16"/>
  <c r="BM28" i="3"/>
  <c r="G28" i="3" s="1"/>
  <c r="H24" i="2" s="1"/>
  <c r="AJ28" i="3"/>
  <c r="P24" i="12"/>
  <c r="Q24" i="20"/>
  <c r="E28" i="3"/>
  <c r="AC24" i="2"/>
  <c r="L24" i="12"/>
  <c r="M24" i="20"/>
  <c r="G51" i="20"/>
  <c r="Q12" i="20"/>
  <c r="P12" i="12"/>
  <c r="E16" i="3"/>
  <c r="AJ16" i="3"/>
  <c r="BM16" i="3"/>
  <c r="BN13" i="3"/>
  <c r="D13" i="3" s="1"/>
  <c r="P9" i="20"/>
  <c r="W13" i="3"/>
  <c r="V13" i="3"/>
  <c r="R13" i="3"/>
  <c r="U13" i="3"/>
  <c r="O9" i="12"/>
  <c r="F11" i="3"/>
  <c r="U7" i="20"/>
  <c r="T7" i="12"/>
  <c r="BM32" i="3"/>
  <c r="G32" i="3" s="1"/>
  <c r="H28" i="2" s="1"/>
  <c r="F55" i="2"/>
  <c r="G55" i="20"/>
  <c r="BN24" i="3"/>
  <c r="D24" i="3" s="1"/>
  <c r="V24" i="3"/>
  <c r="U24" i="3"/>
  <c r="W24" i="3"/>
  <c r="O20" i="12"/>
  <c r="R24" i="3"/>
  <c r="P20" i="20"/>
  <c r="Q11" i="20"/>
  <c r="AJ15" i="3"/>
  <c r="BM15" i="3"/>
  <c r="E15" i="3"/>
  <c r="P11" i="12"/>
  <c r="AC17" i="2"/>
  <c r="M17" i="20"/>
  <c r="L17" i="12"/>
  <c r="AC39" i="2"/>
  <c r="L39" i="12"/>
  <c r="M39" i="20"/>
  <c r="AJ96" i="15"/>
  <c r="E96" i="15"/>
  <c r="BM96" i="15"/>
  <c r="AF97" i="19"/>
  <c r="AA13" i="16"/>
  <c r="AA67" i="16"/>
  <c r="AF2" i="19"/>
  <c r="F17" i="15"/>
  <c r="U94" i="16"/>
  <c r="AJ44" i="15"/>
  <c r="BM44" i="15"/>
  <c r="E44" i="15"/>
  <c r="V51" i="19"/>
  <c r="U40" i="16"/>
  <c r="V10" i="19"/>
  <c r="E101" i="15"/>
  <c r="BM101" i="15"/>
  <c r="G101" i="15" s="1"/>
  <c r="AJ101" i="15"/>
  <c r="F35" i="15"/>
  <c r="AF103" i="19"/>
  <c r="AF85" i="19"/>
  <c r="AA31" i="16"/>
  <c r="AA85" i="16"/>
  <c r="BM104" i="15"/>
  <c r="E104" i="15"/>
  <c r="AJ104" i="15"/>
  <c r="BM72" i="15"/>
  <c r="E72" i="15"/>
  <c r="AJ72" i="15"/>
  <c r="Q2" i="20"/>
  <c r="AJ6" i="3"/>
  <c r="BM6" i="3"/>
  <c r="AK1" i="3"/>
  <c r="AK61" i="3"/>
  <c r="E6" i="3"/>
  <c r="P2" i="12"/>
  <c r="U92" i="16"/>
  <c r="E42" i="15"/>
  <c r="V66" i="19"/>
  <c r="U38" i="16"/>
  <c r="BM42" i="15"/>
  <c r="AJ42" i="15"/>
  <c r="V34" i="19"/>
  <c r="E27" i="15"/>
  <c r="AJ27" i="15"/>
  <c r="V24" i="19"/>
  <c r="U77" i="16"/>
  <c r="BM27" i="15"/>
  <c r="V82" i="19"/>
  <c r="U23" i="16"/>
  <c r="F7" i="15"/>
  <c r="AF20" i="19"/>
  <c r="AA57" i="16"/>
  <c r="AF22" i="19"/>
  <c r="AA3" i="16"/>
  <c r="E90" i="15"/>
  <c r="AJ90" i="15"/>
  <c r="BM90" i="15"/>
  <c r="AF87" i="19"/>
  <c r="AA35" i="16"/>
  <c r="AF31" i="19"/>
  <c r="F39" i="15"/>
  <c r="AA89" i="16"/>
  <c r="F30" i="15"/>
  <c r="AF83" i="19"/>
  <c r="AF100" i="19"/>
  <c r="AA26" i="16"/>
  <c r="AA80" i="16"/>
  <c r="AJ76" i="15"/>
  <c r="E76" i="15"/>
  <c r="BM76" i="15"/>
  <c r="E94" i="15"/>
  <c r="BM94" i="15"/>
  <c r="AJ94" i="15"/>
  <c r="AJ113" i="15"/>
  <c r="BM113" i="15"/>
  <c r="E113" i="15"/>
  <c r="BM83" i="15"/>
  <c r="AJ83" i="15"/>
  <c r="E83" i="15"/>
  <c r="F35" i="3"/>
  <c r="U31" i="20"/>
  <c r="T31" i="12"/>
  <c r="F45" i="2"/>
  <c r="G45" i="20"/>
  <c r="BM49" i="3"/>
  <c r="G49" i="3" s="1"/>
  <c r="H45" i="2" s="1"/>
  <c r="G54" i="2"/>
  <c r="H54" i="20"/>
  <c r="G16" i="20"/>
  <c r="F16" i="2"/>
  <c r="G25" i="2"/>
  <c r="H25" i="20"/>
  <c r="U42" i="20"/>
  <c r="F46" i="3"/>
  <c r="T42" i="12"/>
  <c r="F28" i="3"/>
  <c r="U24" i="20"/>
  <c r="T24" i="12"/>
  <c r="AF95" i="19"/>
  <c r="AF78" i="19"/>
  <c r="AA9" i="16"/>
  <c r="AA63" i="16"/>
  <c r="F13" i="15"/>
  <c r="E62" i="15"/>
  <c r="AJ62" i="15"/>
  <c r="BM62" i="15"/>
  <c r="E111" i="15"/>
  <c r="AJ111" i="15"/>
  <c r="BM111" i="15"/>
  <c r="E67" i="15"/>
  <c r="BM67" i="15"/>
  <c r="AJ67" i="15"/>
  <c r="AF41" i="19"/>
  <c r="AA47" i="16"/>
  <c r="F51" i="15"/>
  <c r="AF58" i="19"/>
  <c r="AA101" i="16"/>
  <c r="F9" i="15"/>
  <c r="AF75" i="19"/>
  <c r="AA59" i="16"/>
  <c r="AA5" i="16"/>
  <c r="AF26" i="19"/>
  <c r="F56" i="15"/>
  <c r="AA106" i="16"/>
  <c r="AA52" i="16"/>
  <c r="AF91" i="19"/>
  <c r="AF39" i="19"/>
  <c r="U72" i="16"/>
  <c r="E22" i="15"/>
  <c r="BM22" i="15"/>
  <c r="V73" i="19"/>
  <c r="V53" i="19"/>
  <c r="AJ22" i="15"/>
  <c r="U18" i="16"/>
  <c r="U65" i="16"/>
  <c r="V48" i="19"/>
  <c r="U11" i="16"/>
  <c r="AJ15" i="15"/>
  <c r="V5" i="19"/>
  <c r="E15" i="15"/>
  <c r="BM15" i="15"/>
  <c r="F21" i="15"/>
  <c r="AA17" i="16"/>
  <c r="AF52" i="19"/>
  <c r="AA71" i="16"/>
  <c r="AF79" i="19"/>
  <c r="U61" i="16"/>
  <c r="U7" i="16"/>
  <c r="E11" i="15"/>
  <c r="V13" i="19"/>
  <c r="V23" i="19"/>
  <c r="BM11" i="15"/>
  <c r="AJ11" i="15"/>
  <c r="V90" i="19"/>
  <c r="AJ55" i="15"/>
  <c r="U51" i="16"/>
  <c r="E55" i="15"/>
  <c r="BM55" i="15"/>
  <c r="V107" i="19"/>
  <c r="U105" i="16"/>
  <c r="BM84" i="15"/>
  <c r="E84" i="15"/>
  <c r="AJ84" i="15"/>
  <c r="F31" i="15"/>
  <c r="AF32" i="19"/>
  <c r="AA27" i="16"/>
  <c r="AA81" i="16"/>
  <c r="AF84" i="19"/>
  <c r="E31" i="15"/>
  <c r="V32" i="19"/>
  <c r="V84" i="19"/>
  <c r="U81" i="16"/>
  <c r="AJ31" i="15"/>
  <c r="U27" i="16"/>
  <c r="BM31" i="15"/>
  <c r="AJ99" i="15"/>
  <c r="E99" i="15"/>
  <c r="BM99" i="15"/>
  <c r="AJ77" i="15"/>
  <c r="E77" i="15"/>
  <c r="BM77" i="15"/>
  <c r="F49" i="15"/>
  <c r="AA99" i="16"/>
  <c r="AF59" i="19"/>
  <c r="AF62" i="19"/>
  <c r="AA45" i="16"/>
  <c r="BM68" i="15"/>
  <c r="E68" i="15"/>
  <c r="AJ68" i="15"/>
  <c r="BM54" i="15"/>
  <c r="U104" i="16"/>
  <c r="V89" i="19"/>
  <c r="V106" i="19"/>
  <c r="AJ54" i="15"/>
  <c r="U50" i="16"/>
  <c r="E54" i="15"/>
  <c r="AA56" i="16"/>
  <c r="F6" i="15"/>
  <c r="AF14" i="19"/>
  <c r="AF19" i="19"/>
  <c r="AL1" i="15"/>
  <c r="AL115" i="15"/>
  <c r="AA2" i="16"/>
  <c r="U39" i="16"/>
  <c r="V72" i="19"/>
  <c r="V55" i="19"/>
  <c r="U93" i="16"/>
  <c r="AJ43" i="15"/>
  <c r="BM43" i="15"/>
  <c r="G43" i="15" s="1"/>
  <c r="E43" i="15"/>
  <c r="V36" i="19"/>
  <c r="U14" i="16"/>
  <c r="U68" i="16"/>
  <c r="BM18" i="15"/>
  <c r="E18" i="15"/>
  <c r="AJ18" i="15"/>
  <c r="V6" i="19"/>
  <c r="F4" i="2"/>
  <c r="G4" i="20"/>
  <c r="V35" i="3"/>
  <c r="O31" i="12"/>
  <c r="W35" i="3"/>
  <c r="P31" i="20"/>
  <c r="BN35" i="3"/>
  <c r="D35" i="3" s="1"/>
  <c r="U35" i="3"/>
  <c r="R35" i="3"/>
  <c r="BM51" i="3"/>
  <c r="G51" i="3" s="1"/>
  <c r="H47" i="2" s="1"/>
  <c r="AJ51" i="3"/>
  <c r="AC33" i="2"/>
  <c r="M33" i="20"/>
  <c r="L33" i="12"/>
  <c r="G19" i="3"/>
  <c r="H15" i="2" s="1"/>
  <c r="W19" i="3"/>
  <c r="U19" i="3"/>
  <c r="BN19" i="3"/>
  <c r="D19" i="3" s="1"/>
  <c r="V19" i="3"/>
  <c r="O15" i="12"/>
  <c r="R19" i="3"/>
  <c r="P15" i="20"/>
  <c r="U53" i="3"/>
  <c r="R53" i="3"/>
  <c r="V53" i="3"/>
  <c r="W53" i="3"/>
  <c r="BN53" i="3"/>
  <c r="D53" i="3" s="1"/>
  <c r="O49" i="12"/>
  <c r="P49" i="20"/>
  <c r="W17" i="3"/>
  <c r="BN17" i="3"/>
  <c r="D17" i="3" s="1"/>
  <c r="V17" i="3"/>
  <c r="U17" i="3"/>
  <c r="O13" i="12"/>
  <c r="R17" i="3"/>
  <c r="P13" i="20"/>
  <c r="G41" i="20"/>
  <c r="F41" i="2"/>
  <c r="H13" i="20"/>
  <c r="G13" i="2"/>
  <c r="E48" i="3"/>
  <c r="AJ48" i="3"/>
  <c r="BM48" i="3"/>
  <c r="G48" i="3" s="1"/>
  <c r="H44" i="2" s="1"/>
  <c r="P44" i="12"/>
  <c r="Q44" i="20"/>
  <c r="Q35" i="20"/>
  <c r="P35" i="12"/>
  <c r="E39" i="3"/>
  <c r="AJ39" i="3"/>
  <c r="BM39" i="3"/>
  <c r="F50" i="3"/>
  <c r="U46" i="20"/>
  <c r="T46" i="12"/>
  <c r="AJ108" i="15"/>
  <c r="E108" i="15"/>
  <c r="BM108" i="15"/>
  <c r="F24" i="15"/>
  <c r="AA74" i="16"/>
  <c r="AF80" i="19"/>
  <c r="AA20" i="16"/>
  <c r="AF43" i="19"/>
  <c r="E91" i="15"/>
  <c r="AJ91" i="15"/>
  <c r="BM91" i="15"/>
  <c r="V97" i="19"/>
  <c r="U13" i="16"/>
  <c r="BM17" i="15"/>
  <c r="V2" i="19"/>
  <c r="U67" i="16"/>
  <c r="E17" i="15"/>
  <c r="AJ17" i="15"/>
  <c r="AJ52" i="15"/>
  <c r="U48" i="16"/>
  <c r="E52" i="15"/>
  <c r="U102" i="16"/>
  <c r="V28" i="19"/>
  <c r="BM52" i="15"/>
  <c r="V33" i="19"/>
  <c r="E58" i="15"/>
  <c r="U108" i="16"/>
  <c r="U54" i="16"/>
  <c r="V93" i="19"/>
  <c r="AJ58" i="15"/>
  <c r="V109" i="19"/>
  <c r="BM58" i="15"/>
  <c r="G58" i="15" s="1"/>
  <c r="U109" i="16"/>
  <c r="BM59" i="15"/>
  <c r="V54" i="19"/>
  <c r="V65" i="19"/>
  <c r="U55" i="16"/>
  <c r="AJ59" i="15"/>
  <c r="E59" i="15"/>
  <c r="U37" i="16"/>
  <c r="E41" i="15"/>
  <c r="U91" i="16"/>
  <c r="BM41" i="15"/>
  <c r="V105" i="19"/>
  <c r="AJ41" i="15"/>
  <c r="V71" i="19"/>
  <c r="V102" i="19"/>
  <c r="E34" i="15"/>
  <c r="U30" i="16"/>
  <c r="AJ34" i="15"/>
  <c r="BM34" i="15"/>
  <c r="V63" i="19"/>
  <c r="U84" i="16"/>
  <c r="AJ74" i="15"/>
  <c r="BM74" i="15"/>
  <c r="E74" i="15"/>
  <c r="E23" i="15"/>
  <c r="U19" i="16"/>
  <c r="U73" i="16"/>
  <c r="V37" i="19"/>
  <c r="V42" i="19"/>
  <c r="BM23" i="15"/>
  <c r="AJ23" i="15"/>
  <c r="AK1" i="15"/>
  <c r="E6" i="15"/>
  <c r="V14" i="19"/>
  <c r="BM6" i="15"/>
  <c r="AK115" i="15"/>
  <c r="AJ6" i="15"/>
  <c r="U56" i="16"/>
  <c r="U2" i="16"/>
  <c r="V19" i="19"/>
  <c r="F8" i="15"/>
  <c r="AA4" i="16"/>
  <c r="AF21" i="19"/>
  <c r="AF74" i="19"/>
  <c r="AA58" i="16"/>
  <c r="E89" i="15"/>
  <c r="AJ89" i="15"/>
  <c r="BM89" i="15"/>
  <c r="G89" i="15" s="1"/>
  <c r="F59" i="15"/>
  <c r="AA109" i="16"/>
  <c r="AF54" i="19"/>
  <c r="AA55" i="16"/>
  <c r="AF65" i="19"/>
  <c r="AJ88" i="15"/>
  <c r="E88" i="15"/>
  <c r="BM88" i="15"/>
  <c r="U89" i="16"/>
  <c r="E39" i="15"/>
  <c r="BM39" i="15"/>
  <c r="V31" i="19"/>
  <c r="AJ39" i="15"/>
  <c r="U35" i="16"/>
  <c r="V87" i="19"/>
  <c r="V100" i="19"/>
  <c r="V83" i="19"/>
  <c r="BM30" i="15"/>
  <c r="E30" i="15"/>
  <c r="U26" i="16"/>
  <c r="AJ30" i="15"/>
  <c r="U80" i="16"/>
  <c r="E9" i="15"/>
  <c r="V75" i="19"/>
  <c r="AJ9" i="15"/>
  <c r="U59" i="16"/>
  <c r="BM9" i="15"/>
  <c r="G9" i="15" s="1"/>
  <c r="U5" i="16"/>
  <c r="V26" i="19"/>
  <c r="AA72" i="16"/>
  <c r="F22" i="15"/>
  <c r="AA18" i="16"/>
  <c r="AF53" i="19"/>
  <c r="AF73" i="19"/>
  <c r="F40" i="3"/>
  <c r="U36" i="20"/>
  <c r="T36" i="12"/>
  <c r="R22" i="3"/>
  <c r="O18" i="12"/>
  <c r="BN22" i="3"/>
  <c r="D22" i="3" s="1"/>
  <c r="V22" i="3"/>
  <c r="U22" i="3"/>
  <c r="AJ25" i="3"/>
  <c r="P21" i="12"/>
  <c r="BM25" i="3"/>
  <c r="E25" i="3"/>
  <c r="Q21" i="20"/>
  <c r="AC29" i="2"/>
  <c r="M29" i="20"/>
  <c r="L29" i="12"/>
  <c r="G14" i="20"/>
  <c r="F14" i="2"/>
  <c r="AJ26" i="3"/>
  <c r="E52" i="3"/>
  <c r="P48" i="12"/>
  <c r="BM52" i="3"/>
  <c r="AJ52" i="3"/>
  <c r="Q48" i="20"/>
  <c r="G30" i="20"/>
  <c r="F30" i="2"/>
  <c r="AJ55" i="3"/>
  <c r="H23" i="20"/>
  <c r="G23" i="2"/>
  <c r="AJ40" i="3"/>
  <c r="G9" i="20"/>
  <c r="F9" i="2"/>
  <c r="AJ32" i="3"/>
  <c r="O19" i="12"/>
  <c r="P19" i="20"/>
  <c r="W23" i="3"/>
  <c r="BN23" i="3"/>
  <c r="D23" i="3" s="1"/>
  <c r="U23" i="3"/>
  <c r="V23" i="3"/>
  <c r="R23" i="3"/>
  <c r="F10" i="3"/>
  <c r="T6" i="12"/>
  <c r="U6" i="20"/>
  <c r="G24" i="3"/>
  <c r="H20" i="2" s="1"/>
  <c r="F30" i="3"/>
  <c r="T26" i="12"/>
  <c r="U26" i="20"/>
  <c r="E41" i="3"/>
  <c r="P37" i="12"/>
  <c r="AJ41" i="3"/>
  <c r="Q37" i="20"/>
  <c r="BM41" i="3"/>
  <c r="G41" i="3" s="1"/>
  <c r="H37" i="2" s="1"/>
  <c r="F10" i="2"/>
  <c r="G10" i="20"/>
  <c r="P99" i="4"/>
  <c r="P105" i="4"/>
  <c r="G16" i="2"/>
  <c r="H16" i="20"/>
  <c r="V129" i="19" l="1"/>
  <c r="V127" i="19"/>
  <c r="V121" i="19"/>
  <c r="V125" i="19"/>
  <c r="V128" i="19"/>
  <c r="V123" i="19"/>
  <c r="V126" i="19"/>
  <c r="V120" i="19"/>
  <c r="V122" i="19"/>
  <c r="V124" i="19"/>
  <c r="V167" i="19"/>
  <c r="V165" i="19"/>
  <c r="V161" i="19"/>
  <c r="V164" i="19"/>
  <c r="V160" i="19"/>
  <c r="V163" i="19"/>
  <c r="V166" i="19"/>
  <c r="V162" i="19"/>
  <c r="V158" i="19"/>
  <c r="V159" i="19"/>
  <c r="V147" i="19"/>
  <c r="V139" i="19"/>
  <c r="V144" i="19"/>
  <c r="V146" i="19"/>
  <c r="V145" i="19"/>
  <c r="V148" i="19"/>
  <c r="V142" i="19"/>
  <c r="V141" i="19"/>
  <c r="V140" i="19"/>
  <c r="V143" i="19"/>
  <c r="G25" i="3"/>
  <c r="H21" i="2" s="1"/>
  <c r="W22" i="3"/>
  <c r="G18" i="20"/>
  <c r="D20" i="3"/>
  <c r="G55" i="3"/>
  <c r="H51" i="2" s="1"/>
  <c r="F18" i="2"/>
  <c r="G18" i="15"/>
  <c r="G72" i="15"/>
  <c r="G93" i="15"/>
  <c r="G69" i="15"/>
  <c r="G86" i="15"/>
  <c r="G12" i="15"/>
  <c r="G20" i="15"/>
  <c r="G40" i="15"/>
  <c r="G15" i="15"/>
  <c r="G94" i="15"/>
  <c r="G44" i="15"/>
  <c r="G96" i="15"/>
  <c r="G16" i="15"/>
  <c r="G19" i="15"/>
  <c r="G33" i="15"/>
  <c r="G34" i="15"/>
  <c r="G42" i="15"/>
  <c r="G74" i="15"/>
  <c r="G92" i="15"/>
  <c r="G98" i="15"/>
  <c r="G105" i="15"/>
  <c r="G26" i="3"/>
  <c r="H22" i="2" s="1"/>
  <c r="G87" i="15"/>
  <c r="G81" i="15"/>
  <c r="G26" i="15"/>
  <c r="G80" i="15"/>
  <c r="G79" i="15"/>
  <c r="G39" i="15"/>
  <c r="G41" i="15"/>
  <c r="G91" i="15"/>
  <c r="G108" i="15"/>
  <c r="G54" i="15"/>
  <c r="G99" i="15"/>
  <c r="G55" i="15"/>
  <c r="G62" i="15"/>
  <c r="G76" i="15"/>
  <c r="G110" i="15"/>
  <c r="G64" i="15"/>
  <c r="G109" i="15"/>
  <c r="G70" i="15"/>
  <c r="AI2" i="2"/>
  <c r="BF1" i="3"/>
  <c r="R41" i="3"/>
  <c r="V41" i="3"/>
  <c r="O37" i="12"/>
  <c r="W41" i="3"/>
  <c r="P37" i="20"/>
  <c r="U41" i="3"/>
  <c r="BN41" i="3"/>
  <c r="D41" i="3" s="1"/>
  <c r="T19" i="2"/>
  <c r="J19" i="20"/>
  <c r="I19" i="12"/>
  <c r="G52" i="3"/>
  <c r="H48" i="2" s="1"/>
  <c r="U18" i="2"/>
  <c r="K18" i="20"/>
  <c r="J18" i="12"/>
  <c r="G36" i="2"/>
  <c r="H36" i="20"/>
  <c r="M73" i="19"/>
  <c r="M53" i="19"/>
  <c r="V9" i="15"/>
  <c r="U26" i="19"/>
  <c r="U9" i="15"/>
  <c r="Z59" i="16"/>
  <c r="Z5" i="16"/>
  <c r="W9" i="15"/>
  <c r="BN9" i="15"/>
  <c r="D9" i="15" s="1"/>
  <c r="U75" i="19"/>
  <c r="R9" i="15"/>
  <c r="BN30" i="15"/>
  <c r="D30" i="15" s="1"/>
  <c r="Z80" i="16"/>
  <c r="U30" i="15"/>
  <c r="U100" i="19"/>
  <c r="W30" i="15"/>
  <c r="R30" i="15"/>
  <c r="Z26" i="16"/>
  <c r="U83" i="19"/>
  <c r="V30" i="15"/>
  <c r="W39" i="15"/>
  <c r="U31" i="19"/>
  <c r="BN39" i="15"/>
  <c r="D39" i="15" s="1"/>
  <c r="Z89" i="16"/>
  <c r="R39" i="15"/>
  <c r="Z35" i="16"/>
  <c r="U87" i="19"/>
  <c r="V39" i="15"/>
  <c r="U39" i="15"/>
  <c r="M65" i="19"/>
  <c r="M54" i="19"/>
  <c r="L19" i="19"/>
  <c r="E115" i="15"/>
  <c r="E3" i="15"/>
  <c r="L14" i="19"/>
  <c r="E2" i="15"/>
  <c r="L42" i="19"/>
  <c r="L37" i="19"/>
  <c r="R41" i="15"/>
  <c r="U41" i="15"/>
  <c r="Z37" i="16"/>
  <c r="BN41" i="15"/>
  <c r="D41" i="15" s="1"/>
  <c r="V41" i="15"/>
  <c r="U105" i="19"/>
  <c r="U71" i="19"/>
  <c r="W41" i="15"/>
  <c r="Z91" i="16"/>
  <c r="L71" i="19"/>
  <c r="L105" i="19"/>
  <c r="L33" i="19"/>
  <c r="L28" i="19"/>
  <c r="L2" i="19"/>
  <c r="L97" i="19"/>
  <c r="U108" i="15"/>
  <c r="W108" i="15"/>
  <c r="BN108" i="15"/>
  <c r="D108" i="15" s="1"/>
  <c r="R108" i="15"/>
  <c r="V108" i="15"/>
  <c r="G39" i="3"/>
  <c r="H35" i="2" s="1"/>
  <c r="BN48" i="3"/>
  <c r="D48" i="3" s="1"/>
  <c r="W48" i="3"/>
  <c r="R48" i="3"/>
  <c r="U48" i="3"/>
  <c r="O44" i="12"/>
  <c r="V48" i="3"/>
  <c r="P44" i="20"/>
  <c r="J13" i="12"/>
  <c r="K13" i="20"/>
  <c r="U13" i="2"/>
  <c r="I49" i="20"/>
  <c r="Q49" i="2"/>
  <c r="H49" i="12"/>
  <c r="D15" i="2"/>
  <c r="L15" i="20"/>
  <c r="K15" i="12"/>
  <c r="T31" i="2"/>
  <c r="J31" i="20"/>
  <c r="I31" i="12"/>
  <c r="L55" i="19"/>
  <c r="L72" i="19"/>
  <c r="L89" i="19"/>
  <c r="L106" i="19"/>
  <c r="BN99" i="15"/>
  <c r="D99" i="15" s="1"/>
  <c r="U99" i="15"/>
  <c r="W99" i="15"/>
  <c r="R99" i="15"/>
  <c r="V99" i="15"/>
  <c r="M32" i="19"/>
  <c r="M84" i="19"/>
  <c r="L13" i="19"/>
  <c r="L23" i="19"/>
  <c r="G22" i="15"/>
  <c r="V67" i="15"/>
  <c r="W67" i="15"/>
  <c r="R67" i="15"/>
  <c r="BN67" i="15"/>
  <c r="D67" i="15" s="1"/>
  <c r="U67" i="15"/>
  <c r="BN111" i="15"/>
  <c r="D111" i="15" s="1"/>
  <c r="V111" i="15"/>
  <c r="W111" i="15"/>
  <c r="U111" i="15"/>
  <c r="R111" i="15"/>
  <c r="H31" i="20"/>
  <c r="G31" i="2"/>
  <c r="BN76" i="15"/>
  <c r="D76" i="15" s="1"/>
  <c r="R76" i="15"/>
  <c r="V76" i="15"/>
  <c r="W76" i="15"/>
  <c r="U76" i="15"/>
  <c r="R90" i="15"/>
  <c r="U90" i="15"/>
  <c r="BN90" i="15"/>
  <c r="D90" i="15" s="1"/>
  <c r="V90" i="15"/>
  <c r="W90" i="15"/>
  <c r="M20" i="19"/>
  <c r="M22" i="19"/>
  <c r="E61" i="3"/>
  <c r="E3" i="3"/>
  <c r="G2" i="20"/>
  <c r="E2" i="3"/>
  <c r="F2" i="2"/>
  <c r="V6" i="3"/>
  <c r="AJ1" i="3"/>
  <c r="P2" i="20"/>
  <c r="AJ61" i="3"/>
  <c r="U6" i="3"/>
  <c r="O2" i="12"/>
  <c r="BN6" i="3"/>
  <c r="D6" i="3" s="1"/>
  <c r="R6" i="3"/>
  <c r="W6" i="3"/>
  <c r="M85" i="19"/>
  <c r="M103" i="19"/>
  <c r="BN15" i="3"/>
  <c r="D15" i="3" s="1"/>
  <c r="O11" i="12"/>
  <c r="P11" i="20"/>
  <c r="R15" i="3"/>
  <c r="U15" i="3"/>
  <c r="W15" i="3"/>
  <c r="V15" i="3"/>
  <c r="F20" i="20"/>
  <c r="I24" i="3"/>
  <c r="E20" i="2"/>
  <c r="D9" i="2"/>
  <c r="K9" i="12"/>
  <c r="L9" i="20"/>
  <c r="R16" i="3"/>
  <c r="U16" i="3"/>
  <c r="O12" i="12"/>
  <c r="W16" i="3"/>
  <c r="P12" i="20"/>
  <c r="BN16" i="3"/>
  <c r="D16" i="3" s="1"/>
  <c r="V16" i="3"/>
  <c r="W37" i="15"/>
  <c r="V37" i="15"/>
  <c r="U25" i="19"/>
  <c r="BN37" i="15"/>
  <c r="D37" i="15" s="1"/>
  <c r="Z87" i="16"/>
  <c r="U86" i="19"/>
  <c r="U37" i="15"/>
  <c r="R37" i="15"/>
  <c r="Z33" i="16"/>
  <c r="W98" i="15"/>
  <c r="U98" i="15"/>
  <c r="R98" i="15"/>
  <c r="V98" i="15"/>
  <c r="BN98" i="15"/>
  <c r="D98" i="15" s="1"/>
  <c r="U91" i="19"/>
  <c r="R56" i="15"/>
  <c r="V56" i="15"/>
  <c r="Z106" i="16"/>
  <c r="U56" i="15"/>
  <c r="W56" i="15"/>
  <c r="U39" i="19"/>
  <c r="BN56" i="15"/>
  <c r="D56" i="15" s="1"/>
  <c r="Z52" i="16"/>
  <c r="U50" i="15"/>
  <c r="Z100" i="16"/>
  <c r="W50" i="15"/>
  <c r="BN50" i="15"/>
  <c r="D50" i="15" s="1"/>
  <c r="U88" i="19"/>
  <c r="R50" i="15"/>
  <c r="Z46" i="16"/>
  <c r="V50" i="15"/>
  <c r="U3" i="19"/>
  <c r="L34" i="20"/>
  <c r="D34" i="2"/>
  <c r="K34" i="12"/>
  <c r="Q32" i="2"/>
  <c r="I32" i="20"/>
  <c r="H32" i="12"/>
  <c r="V7" i="3"/>
  <c r="W7" i="3"/>
  <c r="R7" i="3"/>
  <c r="U7" i="3"/>
  <c r="O3" i="12"/>
  <c r="P3" i="20"/>
  <c r="BN7" i="3"/>
  <c r="D7" i="3" s="1"/>
  <c r="F29" i="2"/>
  <c r="G29" i="20"/>
  <c r="H27" i="20"/>
  <c r="G27" i="2"/>
  <c r="E41" i="2"/>
  <c r="F41" i="20"/>
  <c r="I45" i="3"/>
  <c r="D10" i="2"/>
  <c r="L10" i="20"/>
  <c r="K10" i="12"/>
  <c r="G38" i="2"/>
  <c r="H38" i="20"/>
  <c r="G46" i="20"/>
  <c r="F46" i="2"/>
  <c r="I55" i="20"/>
  <c r="Q55" i="2"/>
  <c r="H55" i="12"/>
  <c r="U55" i="2"/>
  <c r="K55" i="20"/>
  <c r="J55" i="12"/>
  <c r="H50" i="20"/>
  <c r="G50" i="2"/>
  <c r="G45" i="2"/>
  <c r="H45" i="20"/>
  <c r="G49" i="2"/>
  <c r="H49" i="20"/>
  <c r="J30" i="20"/>
  <c r="T30" i="2"/>
  <c r="I30" i="12"/>
  <c r="I43" i="20"/>
  <c r="H43" i="12"/>
  <c r="Q43" i="2"/>
  <c r="T43" i="2"/>
  <c r="J43" i="20"/>
  <c r="I43" i="12"/>
  <c r="V18" i="3"/>
  <c r="W18" i="3"/>
  <c r="P14" i="20"/>
  <c r="U18" i="3"/>
  <c r="O14" i="12"/>
  <c r="BN18" i="3"/>
  <c r="D18" i="3" s="1"/>
  <c r="R18" i="3"/>
  <c r="W28" i="15"/>
  <c r="U50" i="19"/>
  <c r="U28" i="15"/>
  <c r="Z24" i="16"/>
  <c r="V28" i="15"/>
  <c r="BN28" i="15"/>
  <c r="D28" i="15" s="1"/>
  <c r="Z78" i="16"/>
  <c r="R28" i="15"/>
  <c r="U98" i="19"/>
  <c r="G107" i="15"/>
  <c r="M55" i="19"/>
  <c r="M72" i="19"/>
  <c r="R82" i="15"/>
  <c r="BN82" i="15"/>
  <c r="D82" i="15" s="1"/>
  <c r="U82" i="15"/>
  <c r="V82" i="15"/>
  <c r="W82" i="15"/>
  <c r="M56" i="19"/>
  <c r="M99" i="19"/>
  <c r="G85" i="15"/>
  <c r="G95" i="15"/>
  <c r="G60" i="15"/>
  <c r="G11" i="3"/>
  <c r="H7" i="2" s="1"/>
  <c r="I27" i="3"/>
  <c r="F23" i="20"/>
  <c r="E23" i="2"/>
  <c r="K23" i="12"/>
  <c r="D23" i="2"/>
  <c r="L23" i="20"/>
  <c r="K53" i="20"/>
  <c r="J53" i="12"/>
  <c r="U53" i="2"/>
  <c r="H4" i="12"/>
  <c r="I4" i="20"/>
  <c r="Q4" i="2"/>
  <c r="L50" i="20"/>
  <c r="D50" i="2"/>
  <c r="K50" i="12"/>
  <c r="V8" i="15"/>
  <c r="U8" i="15"/>
  <c r="BN8" i="15"/>
  <c r="D8" i="15" s="1"/>
  <c r="W8" i="15"/>
  <c r="U74" i="19"/>
  <c r="U21" i="19"/>
  <c r="Z4" i="16"/>
  <c r="R8" i="15"/>
  <c r="Z58" i="16"/>
  <c r="M9" i="19"/>
  <c r="M30" i="19"/>
  <c r="W47" i="15"/>
  <c r="Z97" i="16"/>
  <c r="BN47" i="15"/>
  <c r="D47" i="15" s="1"/>
  <c r="U47" i="15"/>
  <c r="Z43" i="16"/>
  <c r="R47" i="15"/>
  <c r="U61" i="19"/>
  <c r="V47" i="15"/>
  <c r="U69" i="19"/>
  <c r="Z9" i="16"/>
  <c r="V13" i="15"/>
  <c r="BN13" i="15"/>
  <c r="D13" i="15" s="1"/>
  <c r="U95" i="19"/>
  <c r="U78" i="19"/>
  <c r="U13" i="15"/>
  <c r="W13" i="15"/>
  <c r="Z63" i="16"/>
  <c r="R13" i="15"/>
  <c r="M12" i="19"/>
  <c r="M4" i="19"/>
  <c r="M45" i="19"/>
  <c r="M16" i="19"/>
  <c r="G51" i="15"/>
  <c r="M5" i="19"/>
  <c r="M48" i="19"/>
  <c r="W38" i="15"/>
  <c r="U9" i="19"/>
  <c r="U38" i="15"/>
  <c r="R38" i="15"/>
  <c r="Z88" i="16"/>
  <c r="V38" i="15"/>
  <c r="U30" i="19"/>
  <c r="BN38" i="15"/>
  <c r="D38" i="15" s="1"/>
  <c r="Z34" i="16"/>
  <c r="L94" i="19"/>
  <c r="L77" i="19"/>
  <c r="BN31" i="3"/>
  <c r="D31" i="3" s="1"/>
  <c r="O27" i="12"/>
  <c r="P27" i="20"/>
  <c r="W31" i="3"/>
  <c r="U31" i="3"/>
  <c r="V31" i="3"/>
  <c r="R31" i="3"/>
  <c r="U16" i="2"/>
  <c r="K16" i="20"/>
  <c r="J16" i="12"/>
  <c r="W19" i="15"/>
  <c r="BN19" i="15"/>
  <c r="D19" i="15" s="1"/>
  <c r="U15" i="19"/>
  <c r="R19" i="15"/>
  <c r="Z69" i="16"/>
  <c r="V19" i="15"/>
  <c r="Z15" i="16"/>
  <c r="U19" i="15"/>
  <c r="U7" i="19"/>
  <c r="G32" i="15"/>
  <c r="L85" i="19"/>
  <c r="L103" i="19"/>
  <c r="U85" i="19"/>
  <c r="V35" i="15"/>
  <c r="Z31" i="16"/>
  <c r="U35" i="15"/>
  <c r="W35" i="15"/>
  <c r="U103" i="19"/>
  <c r="R35" i="15"/>
  <c r="Z85" i="16"/>
  <c r="BN35" i="15"/>
  <c r="D35" i="15" s="1"/>
  <c r="W58" i="3"/>
  <c r="BN58" i="3"/>
  <c r="D58" i="3" s="1"/>
  <c r="R58" i="3"/>
  <c r="V58" i="3"/>
  <c r="O54" i="12"/>
  <c r="P54" i="20"/>
  <c r="U58" i="3"/>
  <c r="V78" i="15"/>
  <c r="W78" i="15"/>
  <c r="R78" i="15"/>
  <c r="BN78" i="15"/>
  <c r="D78" i="15" s="1"/>
  <c r="U78" i="15"/>
  <c r="W102" i="15"/>
  <c r="R102" i="15"/>
  <c r="BN102" i="15"/>
  <c r="D102" i="15" s="1"/>
  <c r="U102" i="15"/>
  <c r="V102" i="15"/>
  <c r="L57" i="19"/>
  <c r="L64" i="19"/>
  <c r="M60" i="19"/>
  <c r="M8" i="19"/>
  <c r="F61" i="3"/>
  <c r="H2" i="20"/>
  <c r="F2" i="3"/>
  <c r="G2" i="2"/>
  <c r="F3" i="3"/>
  <c r="M38" i="19"/>
  <c r="M11" i="19"/>
  <c r="L81" i="19"/>
  <c r="L44" i="19"/>
  <c r="G75" i="15"/>
  <c r="G14" i="15"/>
  <c r="G42" i="20"/>
  <c r="F42" i="2"/>
  <c r="G32" i="2"/>
  <c r="H32" i="20"/>
  <c r="U12" i="3"/>
  <c r="O8" i="12"/>
  <c r="R12" i="3"/>
  <c r="P8" i="20"/>
  <c r="V12" i="3"/>
  <c r="BN12" i="3"/>
  <c r="D12" i="3" s="1"/>
  <c r="W12" i="3"/>
  <c r="G24" i="15"/>
  <c r="L43" i="19"/>
  <c r="L80" i="19"/>
  <c r="M6" i="19"/>
  <c r="M36" i="19"/>
  <c r="BN65" i="15"/>
  <c r="D65" i="15" s="1"/>
  <c r="W65" i="15"/>
  <c r="U65" i="15"/>
  <c r="V65" i="15"/>
  <c r="R65" i="15"/>
  <c r="M46" i="19"/>
  <c r="M68" i="19"/>
  <c r="V112" i="15"/>
  <c r="R112" i="15"/>
  <c r="U112" i="15"/>
  <c r="W112" i="15"/>
  <c r="BN112" i="15"/>
  <c r="D112" i="15" s="1"/>
  <c r="L38" i="19"/>
  <c r="L11" i="19"/>
  <c r="G66" i="15"/>
  <c r="M40" i="19"/>
  <c r="M27" i="19"/>
  <c r="V36" i="15"/>
  <c r="Z32" i="16"/>
  <c r="W36" i="15"/>
  <c r="R36" i="15"/>
  <c r="U70" i="19"/>
  <c r="U36" i="15"/>
  <c r="U29" i="19"/>
  <c r="BN36" i="15"/>
  <c r="D36" i="15" s="1"/>
  <c r="Z86" i="16"/>
  <c r="G7" i="15"/>
  <c r="G56" i="3"/>
  <c r="H52" i="2" s="1"/>
  <c r="G52" i="2"/>
  <c r="H52" i="20"/>
  <c r="G36" i="3"/>
  <c r="H32" i="2" s="1"/>
  <c r="O26" i="12"/>
  <c r="BN30" i="3"/>
  <c r="D30" i="3" s="1"/>
  <c r="R30" i="3"/>
  <c r="V30" i="3"/>
  <c r="P26" i="20"/>
  <c r="W30" i="3"/>
  <c r="U30" i="3"/>
  <c r="G25" i="20"/>
  <c r="F25" i="2"/>
  <c r="R29" i="3"/>
  <c r="U29" i="3"/>
  <c r="BN29" i="3"/>
  <c r="D29" i="3" s="1"/>
  <c r="W29" i="3"/>
  <c r="O25" i="12"/>
  <c r="P25" i="20"/>
  <c r="V29" i="3"/>
  <c r="I42" i="3"/>
  <c r="E38" i="2"/>
  <c r="F38" i="20"/>
  <c r="U37" i="3"/>
  <c r="R37" i="3"/>
  <c r="BN37" i="3"/>
  <c r="D37" i="3" s="1"/>
  <c r="P33" i="20"/>
  <c r="O33" i="12"/>
  <c r="V37" i="3"/>
  <c r="W37" i="3"/>
  <c r="BH1" i="15"/>
  <c r="G14" i="2"/>
  <c r="H14" i="20"/>
  <c r="BE1" i="3"/>
  <c r="V1" i="3" s="1"/>
  <c r="AH2" i="2"/>
  <c r="H26" i="20"/>
  <c r="G26" i="2"/>
  <c r="G6" i="2"/>
  <c r="H6" i="20"/>
  <c r="F19" i="20"/>
  <c r="I23" i="3"/>
  <c r="E19" i="2"/>
  <c r="V32" i="3"/>
  <c r="O28" i="12"/>
  <c r="R32" i="3"/>
  <c r="P28" i="20"/>
  <c r="W32" i="3"/>
  <c r="BN32" i="3"/>
  <c r="D32" i="3" s="1"/>
  <c r="U32" i="3"/>
  <c r="U40" i="3"/>
  <c r="V40" i="3"/>
  <c r="R40" i="3"/>
  <c r="W40" i="3"/>
  <c r="BN40" i="3"/>
  <c r="D40" i="3" s="1"/>
  <c r="O36" i="12"/>
  <c r="P36" i="20"/>
  <c r="R55" i="3"/>
  <c r="W55" i="3"/>
  <c r="U55" i="3"/>
  <c r="P51" i="20"/>
  <c r="BN55" i="3"/>
  <c r="D55" i="3" s="1"/>
  <c r="O51" i="12"/>
  <c r="V55" i="3"/>
  <c r="L18" i="20"/>
  <c r="K18" i="12"/>
  <c r="D18" i="2"/>
  <c r="Q18" i="2"/>
  <c r="H18" i="12"/>
  <c r="I18" i="20"/>
  <c r="G88" i="15"/>
  <c r="E1" i="15"/>
  <c r="U111" i="16"/>
  <c r="L102" i="19"/>
  <c r="L63" i="19"/>
  <c r="G52" i="15"/>
  <c r="M43" i="19"/>
  <c r="M80" i="19"/>
  <c r="R39" i="3"/>
  <c r="P35" i="20"/>
  <c r="U39" i="3"/>
  <c r="O35" i="12"/>
  <c r="V39" i="3"/>
  <c r="BN39" i="3"/>
  <c r="D39" i="3" s="1"/>
  <c r="W39" i="3"/>
  <c r="F44" i="2"/>
  <c r="G44" i="20"/>
  <c r="I13" i="20"/>
  <c r="Q13" i="2"/>
  <c r="H13" i="12"/>
  <c r="F13" i="20"/>
  <c r="I17" i="3"/>
  <c r="E13" i="2"/>
  <c r="I53" i="3"/>
  <c r="E49" i="2"/>
  <c r="F49" i="20"/>
  <c r="T49" i="2"/>
  <c r="J49" i="20"/>
  <c r="I49" i="12"/>
  <c r="U15" i="2"/>
  <c r="K15" i="20"/>
  <c r="J15" i="12"/>
  <c r="R51" i="3"/>
  <c r="O47" i="12"/>
  <c r="W51" i="3"/>
  <c r="P47" i="20"/>
  <c r="BN51" i="3"/>
  <c r="D51" i="3" s="1"/>
  <c r="U51" i="3"/>
  <c r="V51" i="3"/>
  <c r="F31" i="20"/>
  <c r="E31" i="2"/>
  <c r="I35" i="3"/>
  <c r="U31" i="2"/>
  <c r="K31" i="20"/>
  <c r="J31" i="12"/>
  <c r="F1" i="15"/>
  <c r="AA111" i="16"/>
  <c r="G68" i="15"/>
  <c r="R77" i="15"/>
  <c r="W77" i="15"/>
  <c r="V77" i="15"/>
  <c r="U77" i="15"/>
  <c r="BN77" i="15"/>
  <c r="D77" i="15" s="1"/>
  <c r="G31" i="15"/>
  <c r="W84" i="15"/>
  <c r="V84" i="15"/>
  <c r="BN84" i="15"/>
  <c r="D84" i="15" s="1"/>
  <c r="R84" i="15"/>
  <c r="U84" i="15"/>
  <c r="V55" i="15"/>
  <c r="Z105" i="16"/>
  <c r="BN55" i="15"/>
  <c r="D55" i="15" s="1"/>
  <c r="U90" i="19"/>
  <c r="W55" i="15"/>
  <c r="U107" i="19"/>
  <c r="R55" i="15"/>
  <c r="U55" i="15"/>
  <c r="Z51" i="16"/>
  <c r="G11" i="15"/>
  <c r="L48" i="19"/>
  <c r="L5" i="19"/>
  <c r="V22" i="15"/>
  <c r="U73" i="19"/>
  <c r="W22" i="15"/>
  <c r="U53" i="19"/>
  <c r="R22" i="15"/>
  <c r="BN22" i="15"/>
  <c r="D22" i="15" s="1"/>
  <c r="Z72" i="16"/>
  <c r="Z18" i="16"/>
  <c r="U22" i="15"/>
  <c r="L53" i="19"/>
  <c r="L73" i="19"/>
  <c r="M75" i="19"/>
  <c r="M26" i="19"/>
  <c r="M41" i="19"/>
  <c r="M58" i="19"/>
  <c r="G67" i="15"/>
  <c r="M95" i="19"/>
  <c r="M78" i="19"/>
  <c r="G24" i="2"/>
  <c r="H24" i="20"/>
  <c r="G113" i="15"/>
  <c r="M83" i="19"/>
  <c r="M100" i="19"/>
  <c r="U66" i="19"/>
  <c r="U42" i="15"/>
  <c r="Z38" i="16"/>
  <c r="W42" i="15"/>
  <c r="V42" i="15"/>
  <c r="Z92" i="16"/>
  <c r="U34" i="19"/>
  <c r="BN42" i="15"/>
  <c r="D42" i="15" s="1"/>
  <c r="R42" i="15"/>
  <c r="L34" i="19"/>
  <c r="L66" i="19"/>
  <c r="R104" i="15"/>
  <c r="V104" i="15"/>
  <c r="W104" i="15"/>
  <c r="BN104" i="15"/>
  <c r="D104" i="15" s="1"/>
  <c r="U104" i="15"/>
  <c r="V101" i="15"/>
  <c r="W101" i="15"/>
  <c r="BN101" i="15"/>
  <c r="D101" i="15" s="1"/>
  <c r="R101" i="15"/>
  <c r="U101" i="15"/>
  <c r="V44" i="15"/>
  <c r="Z40" i="16"/>
  <c r="W44" i="15"/>
  <c r="U51" i="19"/>
  <c r="BN44" i="15"/>
  <c r="D44" i="15" s="1"/>
  <c r="U44" i="15"/>
  <c r="Z94" i="16"/>
  <c r="R44" i="15"/>
  <c r="U10" i="19"/>
  <c r="L20" i="20"/>
  <c r="D20" i="2"/>
  <c r="K20" i="12"/>
  <c r="T9" i="2"/>
  <c r="I9" i="12"/>
  <c r="J9" i="20"/>
  <c r="G12" i="20"/>
  <c r="F12" i="2"/>
  <c r="U28" i="3"/>
  <c r="R28" i="3"/>
  <c r="V28" i="3"/>
  <c r="W28" i="3"/>
  <c r="BN28" i="3"/>
  <c r="D28" i="3" s="1"/>
  <c r="P24" i="20"/>
  <c r="O24" i="12"/>
  <c r="L86" i="19"/>
  <c r="L25" i="19"/>
  <c r="G37" i="15"/>
  <c r="M64" i="19"/>
  <c r="M57" i="19"/>
  <c r="L3" i="19"/>
  <c r="L88" i="19"/>
  <c r="G50" i="15"/>
  <c r="V93" i="15"/>
  <c r="R93" i="15"/>
  <c r="W93" i="15"/>
  <c r="BN93" i="15"/>
  <c r="D93" i="15" s="1"/>
  <c r="U93" i="15"/>
  <c r="M10" i="19"/>
  <c r="M51" i="19"/>
  <c r="U110" i="15"/>
  <c r="R110" i="15"/>
  <c r="V110" i="15"/>
  <c r="W110" i="15"/>
  <c r="BN110" i="15"/>
  <c r="D110" i="15" s="1"/>
  <c r="E34" i="2"/>
  <c r="F34" i="20"/>
  <c r="I38" i="3"/>
  <c r="J34" i="20"/>
  <c r="T34" i="2"/>
  <c r="I34" i="12"/>
  <c r="T32" i="2"/>
  <c r="J32" i="20"/>
  <c r="I32" i="12"/>
  <c r="G3" i="20"/>
  <c r="F3" i="2"/>
  <c r="G33" i="3"/>
  <c r="H29" i="2" s="1"/>
  <c r="J41" i="20"/>
  <c r="I41" i="12"/>
  <c r="T41" i="2"/>
  <c r="H41" i="12"/>
  <c r="Q41" i="2"/>
  <c r="I41" i="20"/>
  <c r="I5" i="20"/>
  <c r="H5" i="12"/>
  <c r="Q5" i="2"/>
  <c r="U5" i="2"/>
  <c r="J5" i="12"/>
  <c r="K5" i="20"/>
  <c r="U10" i="2"/>
  <c r="J10" i="12"/>
  <c r="K10" i="20"/>
  <c r="F10" i="20"/>
  <c r="I14" i="3"/>
  <c r="E10" i="2"/>
  <c r="H8" i="20"/>
  <c r="G8" i="2"/>
  <c r="G50" i="3"/>
  <c r="H46" i="2" s="1"/>
  <c r="I30" i="20"/>
  <c r="H30" i="12"/>
  <c r="Q30" i="2"/>
  <c r="G4" i="2"/>
  <c r="H4" i="20"/>
  <c r="U43" i="2"/>
  <c r="K43" i="20"/>
  <c r="J43" i="12"/>
  <c r="Q6" i="2"/>
  <c r="H6" i="12"/>
  <c r="I6" i="20"/>
  <c r="K6" i="20"/>
  <c r="J6" i="12"/>
  <c r="U6" i="2"/>
  <c r="V73" i="15"/>
  <c r="U73" i="15"/>
  <c r="R73" i="15"/>
  <c r="W73" i="15"/>
  <c r="BN73" i="15"/>
  <c r="D73" i="15" s="1"/>
  <c r="BN64" i="15"/>
  <c r="D64" i="15" s="1"/>
  <c r="U64" i="15"/>
  <c r="V64" i="15"/>
  <c r="W64" i="15"/>
  <c r="R64" i="15"/>
  <c r="V103" i="15"/>
  <c r="BN103" i="15"/>
  <c r="D103" i="15" s="1"/>
  <c r="U103" i="15"/>
  <c r="W103" i="15"/>
  <c r="R103" i="15"/>
  <c r="BN109" i="15"/>
  <c r="D109" i="15" s="1"/>
  <c r="U109" i="15"/>
  <c r="W109" i="15"/>
  <c r="V109" i="15"/>
  <c r="R109" i="15"/>
  <c r="V26" i="15"/>
  <c r="U45" i="19"/>
  <c r="W26" i="15"/>
  <c r="BN26" i="15"/>
  <c r="D26" i="15" s="1"/>
  <c r="Z22" i="16"/>
  <c r="R26" i="15"/>
  <c r="Z76" i="16"/>
  <c r="U26" i="15"/>
  <c r="U16" i="19"/>
  <c r="W61" i="15"/>
  <c r="R61" i="15"/>
  <c r="V61" i="15"/>
  <c r="BN61" i="15"/>
  <c r="D61" i="15" s="1"/>
  <c r="U61" i="15"/>
  <c r="V46" i="15"/>
  <c r="Z42" i="16"/>
  <c r="W46" i="15"/>
  <c r="U8" i="19"/>
  <c r="R46" i="15"/>
  <c r="Z96" i="16"/>
  <c r="U46" i="15"/>
  <c r="BN46" i="15"/>
  <c r="D46" i="15" s="1"/>
  <c r="U60" i="19"/>
  <c r="M23" i="19"/>
  <c r="M13" i="19"/>
  <c r="M25" i="19"/>
  <c r="M86" i="19"/>
  <c r="P7" i="20"/>
  <c r="W11" i="3"/>
  <c r="U11" i="3"/>
  <c r="R11" i="3"/>
  <c r="V11" i="3"/>
  <c r="O7" i="12"/>
  <c r="BN11" i="3"/>
  <c r="D11" i="3" s="1"/>
  <c r="J23" i="12"/>
  <c r="K23" i="20"/>
  <c r="U23" i="2"/>
  <c r="I53" i="20"/>
  <c r="H53" i="12"/>
  <c r="Q53" i="2"/>
  <c r="F53" i="20"/>
  <c r="E53" i="2"/>
  <c r="I57" i="3"/>
  <c r="E4" i="2"/>
  <c r="I8" i="3"/>
  <c r="F4" i="20"/>
  <c r="T4" i="2"/>
  <c r="J4" i="20"/>
  <c r="I4" i="12"/>
  <c r="U50" i="2"/>
  <c r="K50" i="20"/>
  <c r="J50" i="12"/>
  <c r="G47" i="2"/>
  <c r="H47" i="20"/>
  <c r="L74" i="19"/>
  <c r="L21" i="19"/>
  <c r="M98" i="19"/>
  <c r="M50" i="19"/>
  <c r="U97" i="15"/>
  <c r="V97" i="15"/>
  <c r="W97" i="15"/>
  <c r="R97" i="15"/>
  <c r="BN97" i="15"/>
  <c r="D97" i="15" s="1"/>
  <c r="W21" i="15"/>
  <c r="U21" i="15"/>
  <c r="U52" i="19"/>
  <c r="BN21" i="15"/>
  <c r="D21" i="15" s="1"/>
  <c r="Z17" i="16"/>
  <c r="Z71" i="16"/>
  <c r="U79" i="19"/>
  <c r="R21" i="15"/>
  <c r="V21" i="15"/>
  <c r="M7" i="19"/>
  <c r="M15" i="19"/>
  <c r="V12" i="15"/>
  <c r="U94" i="19"/>
  <c r="U77" i="19"/>
  <c r="W12" i="15"/>
  <c r="BN12" i="15"/>
  <c r="D12" i="15" s="1"/>
  <c r="R12" i="15"/>
  <c r="Z62" i="16"/>
  <c r="U12" i="15"/>
  <c r="Z8" i="16"/>
  <c r="M76" i="19"/>
  <c r="M17" i="19"/>
  <c r="K16" i="12"/>
  <c r="L16" i="20"/>
  <c r="D16" i="2"/>
  <c r="G53" i="15"/>
  <c r="V32" i="15"/>
  <c r="U68" i="19"/>
  <c r="R32" i="15"/>
  <c r="U46" i="19"/>
  <c r="W32" i="15"/>
  <c r="Z82" i="16"/>
  <c r="BN32" i="15"/>
  <c r="D32" i="15" s="1"/>
  <c r="U32" i="15"/>
  <c r="Z28" i="16"/>
  <c r="L46" i="19"/>
  <c r="L68" i="19"/>
  <c r="G78" i="15"/>
  <c r="M106" i="19"/>
  <c r="M89" i="19"/>
  <c r="G25" i="15"/>
  <c r="L4" i="19"/>
  <c r="L12" i="19"/>
  <c r="Z6" i="16"/>
  <c r="U76" i="19"/>
  <c r="U10" i="15"/>
  <c r="Z60" i="16"/>
  <c r="W10" i="15"/>
  <c r="R10" i="15"/>
  <c r="BN10" i="15"/>
  <c r="D10" i="15" s="1"/>
  <c r="U17" i="19"/>
  <c r="V10" i="15"/>
  <c r="M18" i="19"/>
  <c r="M49" i="19"/>
  <c r="G21" i="3"/>
  <c r="H17" i="2" s="1"/>
  <c r="G8" i="20"/>
  <c r="F8" i="2"/>
  <c r="G29" i="15"/>
  <c r="W33" i="15"/>
  <c r="U47" i="19"/>
  <c r="R33" i="15"/>
  <c r="U101" i="19"/>
  <c r="V33" i="15"/>
  <c r="Z83" i="16"/>
  <c r="Z29" i="16"/>
  <c r="BN33" i="15"/>
  <c r="D33" i="15" s="1"/>
  <c r="U33" i="15"/>
  <c r="M94" i="19"/>
  <c r="M77" i="19"/>
  <c r="G65" i="15"/>
  <c r="M28" i="19"/>
  <c r="M33" i="19"/>
  <c r="U20" i="15"/>
  <c r="R20" i="15"/>
  <c r="U11" i="19"/>
  <c r="W20" i="15"/>
  <c r="U38" i="19"/>
  <c r="BN20" i="15"/>
  <c r="D20" i="15" s="1"/>
  <c r="Z16" i="16"/>
  <c r="V20" i="15"/>
  <c r="Z70" i="16"/>
  <c r="G36" i="15"/>
  <c r="L104" i="19"/>
  <c r="L67" i="19"/>
  <c r="U56" i="3"/>
  <c r="V56" i="3"/>
  <c r="R56" i="3"/>
  <c r="W56" i="3"/>
  <c r="BN56" i="3"/>
  <c r="D56" i="3" s="1"/>
  <c r="O52" i="12"/>
  <c r="P52" i="20"/>
  <c r="G26" i="20"/>
  <c r="F26" i="2"/>
  <c r="BE1" i="15"/>
  <c r="I38" i="20"/>
  <c r="H38" i="12"/>
  <c r="Q38" i="2"/>
  <c r="D38" i="2"/>
  <c r="K38" i="12"/>
  <c r="L38" i="20"/>
  <c r="G53" i="3"/>
  <c r="H49" i="2" s="1"/>
  <c r="F33" i="2"/>
  <c r="G33" i="20"/>
  <c r="G8" i="3"/>
  <c r="H4" i="2" s="1"/>
  <c r="BI1" i="15"/>
  <c r="BC1" i="3"/>
  <c r="R1" i="3" s="1"/>
  <c r="AF2" i="2"/>
  <c r="F48" i="2"/>
  <c r="G48" i="20"/>
  <c r="R25" i="3"/>
  <c r="BN25" i="3"/>
  <c r="D25" i="3" s="1"/>
  <c r="V25" i="3"/>
  <c r="W25" i="3"/>
  <c r="P21" i="20"/>
  <c r="O21" i="12"/>
  <c r="U25" i="3"/>
  <c r="L26" i="19"/>
  <c r="L75" i="19"/>
  <c r="L100" i="19"/>
  <c r="L83" i="19"/>
  <c r="R89" i="15"/>
  <c r="V89" i="15"/>
  <c r="U89" i="15"/>
  <c r="BN89" i="15"/>
  <c r="D89" i="15" s="1"/>
  <c r="W89" i="15"/>
  <c r="M21" i="19"/>
  <c r="M74" i="19"/>
  <c r="AH4" i="15"/>
  <c r="F4" i="15" s="1"/>
  <c r="AG4" i="15"/>
  <c r="E4" i="15" s="1"/>
  <c r="G6" i="15"/>
  <c r="U23" i="15"/>
  <c r="V23" i="15"/>
  <c r="Z19" i="16"/>
  <c r="W23" i="15"/>
  <c r="R23" i="15"/>
  <c r="U37" i="19"/>
  <c r="BN23" i="15"/>
  <c r="D23" i="15" s="1"/>
  <c r="U42" i="19"/>
  <c r="Z73" i="16"/>
  <c r="L65" i="19"/>
  <c r="L54" i="19"/>
  <c r="R52" i="15"/>
  <c r="Z48" i="16"/>
  <c r="U52" i="15"/>
  <c r="U28" i="19"/>
  <c r="V52" i="15"/>
  <c r="BN52" i="15"/>
  <c r="D52" i="15" s="1"/>
  <c r="U33" i="19"/>
  <c r="W52" i="15"/>
  <c r="Z102" i="16"/>
  <c r="F35" i="2"/>
  <c r="G35" i="20"/>
  <c r="L13" i="20"/>
  <c r="D13" i="2"/>
  <c r="K13" i="12"/>
  <c r="D49" i="2"/>
  <c r="L49" i="20"/>
  <c r="K49" i="12"/>
  <c r="E15" i="2"/>
  <c r="F15" i="20"/>
  <c r="I19" i="3"/>
  <c r="R18" i="15"/>
  <c r="U18" i="15"/>
  <c r="U36" i="19"/>
  <c r="W18" i="15"/>
  <c r="V18" i="15"/>
  <c r="Z14" i="16"/>
  <c r="BN18" i="15"/>
  <c r="D18" i="15" s="1"/>
  <c r="U6" i="19"/>
  <c r="Z68" i="16"/>
  <c r="V43" i="15"/>
  <c r="U72" i="19"/>
  <c r="U43" i="15"/>
  <c r="Z93" i="16"/>
  <c r="W43" i="15"/>
  <c r="U55" i="19"/>
  <c r="R43" i="15"/>
  <c r="BN43" i="15"/>
  <c r="D43" i="15" s="1"/>
  <c r="Z39" i="16"/>
  <c r="F115" i="15"/>
  <c r="M14" i="19"/>
  <c r="M19" i="19"/>
  <c r="F2" i="15"/>
  <c r="F3" i="15"/>
  <c r="U54" i="15"/>
  <c r="V54" i="15"/>
  <c r="Z50" i="16"/>
  <c r="R54" i="15"/>
  <c r="U106" i="19"/>
  <c r="BN54" i="15"/>
  <c r="D54" i="15" s="1"/>
  <c r="Z104" i="16"/>
  <c r="W54" i="15"/>
  <c r="U89" i="19"/>
  <c r="M62" i="19"/>
  <c r="M59" i="19"/>
  <c r="BN83" i="15"/>
  <c r="D83" i="15" s="1"/>
  <c r="R83" i="15"/>
  <c r="U83" i="15"/>
  <c r="W83" i="15"/>
  <c r="V83" i="15"/>
  <c r="R113" i="15"/>
  <c r="U113" i="15"/>
  <c r="V113" i="15"/>
  <c r="BN113" i="15"/>
  <c r="D113" i="15" s="1"/>
  <c r="W113" i="15"/>
  <c r="R27" i="15"/>
  <c r="BN27" i="15"/>
  <c r="D27" i="15" s="1"/>
  <c r="U82" i="19"/>
  <c r="U27" i="15"/>
  <c r="Z23" i="16"/>
  <c r="W27" i="15"/>
  <c r="U24" i="19"/>
  <c r="Z77" i="16"/>
  <c r="V27" i="15"/>
  <c r="P57" i="12"/>
  <c r="E1" i="3"/>
  <c r="Q57" i="20"/>
  <c r="V72" i="15"/>
  <c r="U72" i="15"/>
  <c r="R72" i="15"/>
  <c r="W72" i="15"/>
  <c r="BN72" i="15"/>
  <c r="D72" i="15" s="1"/>
  <c r="W96" i="15"/>
  <c r="R96" i="15"/>
  <c r="U96" i="15"/>
  <c r="V96" i="15"/>
  <c r="BN96" i="15"/>
  <c r="D96" i="15" s="1"/>
  <c r="F11" i="2"/>
  <c r="G11" i="20"/>
  <c r="I20" i="12"/>
  <c r="T20" i="2"/>
  <c r="J20" i="20"/>
  <c r="H9" i="12"/>
  <c r="Q9" i="2"/>
  <c r="I9" i="20"/>
  <c r="I13" i="3"/>
  <c r="E9" i="2"/>
  <c r="F9" i="20"/>
  <c r="F24" i="2"/>
  <c r="G24" i="20"/>
  <c r="M82" i="19"/>
  <c r="M24" i="19"/>
  <c r="L91" i="19"/>
  <c r="L39" i="19"/>
  <c r="BN105" i="15"/>
  <c r="D105" i="15" s="1"/>
  <c r="V105" i="15"/>
  <c r="R105" i="15"/>
  <c r="U105" i="15"/>
  <c r="W105" i="15"/>
  <c r="M37" i="19"/>
  <c r="M42" i="19"/>
  <c r="L18" i="19"/>
  <c r="L49" i="19"/>
  <c r="W106" i="15"/>
  <c r="BN106" i="15"/>
  <c r="D106" i="15" s="1"/>
  <c r="R106" i="15"/>
  <c r="U106" i="15"/>
  <c r="V106" i="15"/>
  <c r="W71" i="15"/>
  <c r="V71" i="15"/>
  <c r="R71" i="15"/>
  <c r="U71" i="15"/>
  <c r="BN71" i="15"/>
  <c r="D71" i="15" s="1"/>
  <c r="D32" i="2"/>
  <c r="K32" i="12"/>
  <c r="L32" i="20"/>
  <c r="G10" i="3"/>
  <c r="H6" i="2" s="1"/>
  <c r="O40" i="12"/>
  <c r="V44" i="3"/>
  <c r="P40" i="20"/>
  <c r="R44" i="3"/>
  <c r="W44" i="3"/>
  <c r="BN44" i="3"/>
  <c r="D44" i="3" s="1"/>
  <c r="U44" i="3"/>
  <c r="G40" i="20"/>
  <c r="F40" i="2"/>
  <c r="L41" i="20"/>
  <c r="D41" i="2"/>
  <c r="K41" i="12"/>
  <c r="D5" i="2"/>
  <c r="K5" i="12"/>
  <c r="L5" i="20"/>
  <c r="BN49" i="3"/>
  <c r="D49" i="3" s="1"/>
  <c r="O45" i="12"/>
  <c r="P45" i="20"/>
  <c r="R49" i="3"/>
  <c r="U49" i="3"/>
  <c r="W49" i="3"/>
  <c r="V49" i="3"/>
  <c r="T10" i="2"/>
  <c r="J10" i="20"/>
  <c r="I10" i="12"/>
  <c r="BN43" i="3"/>
  <c r="D43" i="3" s="1"/>
  <c r="P39" i="20"/>
  <c r="U43" i="3"/>
  <c r="W43" i="3"/>
  <c r="R43" i="3"/>
  <c r="V43" i="3"/>
  <c r="O39" i="12"/>
  <c r="BN50" i="3"/>
  <c r="D50" i="3" s="1"/>
  <c r="O46" i="12"/>
  <c r="P46" i="20"/>
  <c r="W50" i="3"/>
  <c r="V50" i="3"/>
  <c r="R50" i="3"/>
  <c r="U50" i="3"/>
  <c r="I55" i="12"/>
  <c r="J55" i="20"/>
  <c r="T55" i="2"/>
  <c r="F55" i="20"/>
  <c r="I59" i="3"/>
  <c r="E55" i="2"/>
  <c r="U30" i="2"/>
  <c r="K30" i="20"/>
  <c r="J30" i="12"/>
  <c r="G41" i="2"/>
  <c r="H41" i="20"/>
  <c r="J6" i="20"/>
  <c r="T6" i="2"/>
  <c r="I6" i="12"/>
  <c r="L50" i="19"/>
  <c r="L98" i="19"/>
  <c r="R107" i="15"/>
  <c r="W107" i="15"/>
  <c r="V107" i="15"/>
  <c r="BN107" i="15"/>
  <c r="D107" i="15" s="1"/>
  <c r="U107" i="15"/>
  <c r="R70" i="15"/>
  <c r="W70" i="15"/>
  <c r="V70" i="15"/>
  <c r="U70" i="15"/>
  <c r="BN70" i="15"/>
  <c r="D70" i="15" s="1"/>
  <c r="M96" i="19"/>
  <c r="M35" i="19"/>
  <c r="W95" i="15"/>
  <c r="U95" i="15"/>
  <c r="V95" i="15"/>
  <c r="BN95" i="15"/>
  <c r="D95" i="15" s="1"/>
  <c r="R95" i="15"/>
  <c r="F7" i="2"/>
  <c r="G7" i="20"/>
  <c r="G45" i="3"/>
  <c r="H41" i="2" s="1"/>
  <c r="J23" i="20"/>
  <c r="T23" i="2"/>
  <c r="I23" i="12"/>
  <c r="I53" i="12"/>
  <c r="T53" i="2"/>
  <c r="J53" i="20"/>
  <c r="I50" i="12"/>
  <c r="T50" i="2"/>
  <c r="J50" i="20"/>
  <c r="L62" i="19"/>
  <c r="L59" i="19"/>
  <c r="R49" i="15"/>
  <c r="Z99" i="16"/>
  <c r="U49" i="15"/>
  <c r="U59" i="19"/>
  <c r="W49" i="15"/>
  <c r="Z45" i="16"/>
  <c r="BN49" i="15"/>
  <c r="D49" i="15" s="1"/>
  <c r="V49" i="15"/>
  <c r="U62" i="19"/>
  <c r="V100" i="15"/>
  <c r="W100" i="15"/>
  <c r="R100" i="15"/>
  <c r="BN100" i="15"/>
  <c r="D100" i="15" s="1"/>
  <c r="U100" i="15"/>
  <c r="L58" i="19"/>
  <c r="L41" i="19"/>
  <c r="M108" i="19"/>
  <c r="M92" i="19"/>
  <c r="M107" i="19"/>
  <c r="M90" i="19"/>
  <c r="G21" i="15"/>
  <c r="W92" i="15"/>
  <c r="R92" i="15"/>
  <c r="BN92" i="15"/>
  <c r="D92" i="15" s="1"/>
  <c r="U92" i="15"/>
  <c r="V92" i="15"/>
  <c r="G31" i="3"/>
  <c r="H27" i="2" s="1"/>
  <c r="F27" i="2"/>
  <c r="G27" i="20"/>
  <c r="T16" i="2"/>
  <c r="I16" i="12"/>
  <c r="J16" i="20"/>
  <c r="W53" i="15"/>
  <c r="V53" i="15"/>
  <c r="Z49" i="16"/>
  <c r="R53" i="15"/>
  <c r="U40" i="19"/>
  <c r="BN53" i="15"/>
  <c r="D53" i="15" s="1"/>
  <c r="U27" i="19"/>
  <c r="Z103" i="16"/>
  <c r="U53" i="15"/>
  <c r="L40" i="19"/>
  <c r="L27" i="19"/>
  <c r="M29" i="19"/>
  <c r="M70" i="19"/>
  <c r="M109" i="19"/>
  <c r="M93" i="19"/>
  <c r="U80" i="15"/>
  <c r="W80" i="15"/>
  <c r="V80" i="15"/>
  <c r="BN80" i="15"/>
  <c r="D80" i="15" s="1"/>
  <c r="R80" i="15"/>
  <c r="U25" i="15"/>
  <c r="U44" i="19"/>
  <c r="BN25" i="15"/>
  <c r="D25" i="15" s="1"/>
  <c r="Z21" i="16"/>
  <c r="W25" i="15"/>
  <c r="U81" i="19"/>
  <c r="V25" i="15"/>
  <c r="R25" i="15"/>
  <c r="Z75" i="16"/>
  <c r="BN75" i="15"/>
  <c r="D75" i="15" s="1"/>
  <c r="U75" i="15"/>
  <c r="W75" i="15"/>
  <c r="R75" i="15"/>
  <c r="V75" i="15"/>
  <c r="L17" i="19"/>
  <c r="L76" i="19"/>
  <c r="G17" i="20"/>
  <c r="F17" i="2"/>
  <c r="G12" i="3"/>
  <c r="H8" i="2" s="1"/>
  <c r="V57" i="15"/>
  <c r="Z107" i="16"/>
  <c r="W57" i="15"/>
  <c r="U108" i="19"/>
  <c r="U57" i="15"/>
  <c r="BN57" i="15"/>
  <c r="D57" i="15" s="1"/>
  <c r="U92" i="19"/>
  <c r="R57" i="15"/>
  <c r="Z53" i="16"/>
  <c r="M81" i="19"/>
  <c r="M44" i="19"/>
  <c r="W79" i="15"/>
  <c r="BN79" i="15"/>
  <c r="D79" i="15" s="1"/>
  <c r="R79" i="15"/>
  <c r="V79" i="15"/>
  <c r="U79" i="15"/>
  <c r="L20" i="19"/>
  <c r="L22" i="19"/>
  <c r="G52" i="20"/>
  <c r="F52" i="2"/>
  <c r="BD1" i="15"/>
  <c r="BF1" i="15"/>
  <c r="G28" i="2"/>
  <c r="H28" i="20"/>
  <c r="BJ1" i="15"/>
  <c r="F37" i="2"/>
  <c r="G37" i="20"/>
  <c r="H19" i="12"/>
  <c r="Q19" i="2"/>
  <c r="I19" i="20"/>
  <c r="L19" i="20"/>
  <c r="D19" i="2"/>
  <c r="K19" i="12"/>
  <c r="P100" i="4"/>
  <c r="P106" i="4"/>
  <c r="BD1" i="3"/>
  <c r="U1" i="3" s="1"/>
  <c r="AG2" i="2"/>
  <c r="K19" i="20"/>
  <c r="J19" i="12"/>
  <c r="U19" i="2"/>
  <c r="R52" i="3"/>
  <c r="W52" i="3"/>
  <c r="V52" i="3"/>
  <c r="P48" i="20"/>
  <c r="BN52" i="3"/>
  <c r="D52" i="3" s="1"/>
  <c r="O48" i="12"/>
  <c r="U52" i="3"/>
  <c r="V26" i="3"/>
  <c r="U26" i="3"/>
  <c r="R26" i="3"/>
  <c r="W26" i="3"/>
  <c r="BN26" i="3"/>
  <c r="D26" i="3" s="1"/>
  <c r="P22" i="20"/>
  <c r="O22" i="12"/>
  <c r="F21" i="2"/>
  <c r="G21" i="20"/>
  <c r="I18" i="12"/>
  <c r="T18" i="2"/>
  <c r="J18" i="20"/>
  <c r="E18" i="2"/>
  <c r="I22" i="3"/>
  <c r="F18" i="20"/>
  <c r="G30" i="15"/>
  <c r="L87" i="19"/>
  <c r="L31" i="19"/>
  <c r="W88" i="15"/>
  <c r="U88" i="15"/>
  <c r="BN88" i="15"/>
  <c r="D88" i="15" s="1"/>
  <c r="V88" i="15"/>
  <c r="R88" i="15"/>
  <c r="R6" i="15"/>
  <c r="V6" i="15"/>
  <c r="U14" i="19"/>
  <c r="BN6" i="15"/>
  <c r="D6" i="15" s="1"/>
  <c r="U6" i="15"/>
  <c r="AJ115" i="15"/>
  <c r="Z2" i="16"/>
  <c r="U19" i="19"/>
  <c r="Z56" i="16"/>
  <c r="W6" i="15"/>
  <c r="AJ1" i="15"/>
  <c r="G23" i="15"/>
  <c r="R74" i="15"/>
  <c r="V74" i="15"/>
  <c r="U74" i="15"/>
  <c r="W74" i="15"/>
  <c r="BN74" i="15"/>
  <c r="D74" i="15" s="1"/>
  <c r="BN34" i="15"/>
  <c r="D34" i="15" s="1"/>
  <c r="Z84" i="16"/>
  <c r="R34" i="15"/>
  <c r="Z30" i="16"/>
  <c r="V34" i="15"/>
  <c r="U34" i="15"/>
  <c r="U63" i="19"/>
  <c r="W34" i="15"/>
  <c r="U102" i="19"/>
  <c r="W59" i="15"/>
  <c r="Z55" i="16"/>
  <c r="R59" i="15"/>
  <c r="U65" i="19"/>
  <c r="U59" i="15"/>
  <c r="U54" i="19"/>
  <c r="BN59" i="15"/>
  <c r="D59" i="15" s="1"/>
  <c r="Z109" i="16"/>
  <c r="V59" i="15"/>
  <c r="G59" i="15"/>
  <c r="U58" i="15"/>
  <c r="Z108" i="16"/>
  <c r="R58" i="15"/>
  <c r="Z54" i="16"/>
  <c r="V58" i="15"/>
  <c r="U93" i="19"/>
  <c r="W58" i="15"/>
  <c r="BN58" i="15"/>
  <c r="D58" i="15" s="1"/>
  <c r="U109" i="19"/>
  <c r="L109" i="19"/>
  <c r="L93" i="19"/>
  <c r="V17" i="15"/>
  <c r="R17" i="15"/>
  <c r="Z13" i="16"/>
  <c r="W17" i="15"/>
  <c r="Z67" i="16"/>
  <c r="BN17" i="15"/>
  <c r="D17" i="15" s="1"/>
  <c r="U2" i="19"/>
  <c r="U17" i="15"/>
  <c r="U97" i="19"/>
  <c r="G17" i="15"/>
  <c r="V91" i="15"/>
  <c r="R91" i="15"/>
  <c r="U91" i="15"/>
  <c r="W91" i="15"/>
  <c r="BN91" i="15"/>
  <c r="D91" i="15" s="1"/>
  <c r="G46" i="2"/>
  <c r="H46" i="20"/>
  <c r="I13" i="12"/>
  <c r="J13" i="20"/>
  <c r="T13" i="2"/>
  <c r="U49" i="2"/>
  <c r="J49" i="12"/>
  <c r="K49" i="20"/>
  <c r="Q15" i="2"/>
  <c r="H15" i="12"/>
  <c r="I15" i="20"/>
  <c r="T15" i="2"/>
  <c r="J15" i="20"/>
  <c r="I15" i="12"/>
  <c r="I31" i="20"/>
  <c r="H31" i="12"/>
  <c r="Q31" i="2"/>
  <c r="K31" i="12"/>
  <c r="D31" i="2"/>
  <c r="L31" i="20"/>
  <c r="L6" i="19"/>
  <c r="L36" i="19"/>
  <c r="V68" i="15"/>
  <c r="R68" i="15"/>
  <c r="BN68" i="15"/>
  <c r="D68" i="15" s="1"/>
  <c r="W68" i="15"/>
  <c r="U68" i="15"/>
  <c r="G77" i="15"/>
  <c r="V31" i="15"/>
  <c r="BN31" i="15"/>
  <c r="D31" i="15" s="1"/>
  <c r="U84" i="19"/>
  <c r="R31" i="15"/>
  <c r="Z27" i="16"/>
  <c r="W31" i="15"/>
  <c r="U32" i="19"/>
  <c r="U31" i="15"/>
  <c r="Z81" i="16"/>
  <c r="L32" i="19"/>
  <c r="L84" i="19"/>
  <c r="G84" i="15"/>
  <c r="L90" i="19"/>
  <c r="L107" i="19"/>
  <c r="W11" i="15"/>
  <c r="R11" i="15"/>
  <c r="Z7" i="16"/>
  <c r="BN11" i="15"/>
  <c r="D11" i="15" s="1"/>
  <c r="U13" i="19"/>
  <c r="Z61" i="16"/>
  <c r="V11" i="15"/>
  <c r="U23" i="19"/>
  <c r="U11" i="15"/>
  <c r="M79" i="19"/>
  <c r="M52" i="19"/>
  <c r="V15" i="15"/>
  <c r="Z65" i="16"/>
  <c r="R15" i="15"/>
  <c r="Z11" i="16"/>
  <c r="U15" i="15"/>
  <c r="U5" i="19"/>
  <c r="BN15" i="15"/>
  <c r="D15" i="15" s="1"/>
  <c r="W15" i="15"/>
  <c r="U48" i="19"/>
  <c r="M39" i="19"/>
  <c r="M91" i="19"/>
  <c r="G111" i="15"/>
  <c r="BN62" i="15"/>
  <c r="D62" i="15" s="1"/>
  <c r="R62" i="15"/>
  <c r="U62" i="15"/>
  <c r="W62" i="15"/>
  <c r="V62" i="15"/>
  <c r="G42" i="2"/>
  <c r="H42" i="20"/>
  <c r="G83" i="15"/>
  <c r="R94" i="15"/>
  <c r="V94" i="15"/>
  <c r="BN94" i="15"/>
  <c r="D94" i="15" s="1"/>
  <c r="W94" i="15"/>
  <c r="U94" i="15"/>
  <c r="M31" i="19"/>
  <c r="M87" i="19"/>
  <c r="G90" i="15"/>
  <c r="G27" i="15"/>
  <c r="L24" i="19"/>
  <c r="L82" i="19"/>
  <c r="G6" i="3"/>
  <c r="H2" i="2" s="1"/>
  <c r="AH4" i="3"/>
  <c r="F4" i="3" s="1"/>
  <c r="AG4" i="3"/>
  <c r="E4" i="3" s="1"/>
  <c r="G104" i="15"/>
  <c r="L10" i="19"/>
  <c r="L51" i="19"/>
  <c r="M97" i="19"/>
  <c r="M2" i="19"/>
  <c r="G15" i="3"/>
  <c r="H11" i="2" s="1"/>
  <c r="Q20" i="2"/>
  <c r="I20" i="20"/>
  <c r="H20" i="12"/>
  <c r="U20" i="2"/>
  <c r="K20" i="20"/>
  <c r="J20" i="12"/>
  <c r="G7" i="2"/>
  <c r="H7" i="20"/>
  <c r="U9" i="2"/>
  <c r="K9" i="20"/>
  <c r="J9" i="12"/>
  <c r="G16" i="3"/>
  <c r="H12" i="2" s="1"/>
  <c r="L96" i="19"/>
  <c r="L35" i="19"/>
  <c r="V16" i="15"/>
  <c r="R16" i="15"/>
  <c r="Z66" i="16"/>
  <c r="U16" i="15"/>
  <c r="W16" i="15"/>
  <c r="Z12" i="16"/>
  <c r="BN16" i="15"/>
  <c r="D16" i="15" s="1"/>
  <c r="U35" i="19"/>
  <c r="U96" i="19"/>
  <c r="G56" i="15"/>
  <c r="BN48" i="15"/>
  <c r="D48" i="15" s="1"/>
  <c r="V48" i="15"/>
  <c r="Z44" i="16"/>
  <c r="U18" i="19"/>
  <c r="R48" i="15"/>
  <c r="U49" i="19"/>
  <c r="W48" i="15"/>
  <c r="U48" i="15"/>
  <c r="Z98" i="16"/>
  <c r="G106" i="15"/>
  <c r="Q34" i="2"/>
  <c r="H34" i="12"/>
  <c r="I34" i="20"/>
  <c r="J34" i="12"/>
  <c r="U34" i="2"/>
  <c r="K34" i="20"/>
  <c r="I36" i="3"/>
  <c r="E32" i="2"/>
  <c r="F32" i="20"/>
  <c r="K32" i="20"/>
  <c r="U32" i="2"/>
  <c r="J32" i="12"/>
  <c r="M57" i="20"/>
  <c r="L57" i="12"/>
  <c r="G7" i="3"/>
  <c r="H3" i="2" s="1"/>
  <c r="R33" i="3"/>
  <c r="U33" i="3"/>
  <c r="V33" i="3"/>
  <c r="W33" i="3"/>
  <c r="O29" i="12"/>
  <c r="BN33" i="3"/>
  <c r="D33" i="3" s="1"/>
  <c r="P29" i="20"/>
  <c r="G44" i="3"/>
  <c r="H40" i="2" s="1"/>
  <c r="J41" i="12"/>
  <c r="K41" i="20"/>
  <c r="U41" i="2"/>
  <c r="F5" i="20"/>
  <c r="E5" i="2"/>
  <c r="I9" i="3"/>
  <c r="T5" i="2"/>
  <c r="J5" i="20"/>
  <c r="I5" i="12"/>
  <c r="Q10" i="2"/>
  <c r="H10" i="12"/>
  <c r="I10" i="20"/>
  <c r="F39" i="2"/>
  <c r="G39" i="20"/>
  <c r="D55" i="2"/>
  <c r="K55" i="12"/>
  <c r="L55" i="20"/>
  <c r="E30" i="2"/>
  <c r="F30" i="20"/>
  <c r="I34" i="3"/>
  <c r="D30" i="2"/>
  <c r="K30" i="12"/>
  <c r="L30" i="20"/>
  <c r="L43" i="20"/>
  <c r="K43" i="12"/>
  <c r="D43" i="2"/>
  <c r="I47" i="3"/>
  <c r="E43" i="2"/>
  <c r="F43" i="20"/>
  <c r="F6" i="20"/>
  <c r="E6" i="2"/>
  <c r="I10" i="3"/>
  <c r="K6" i="12"/>
  <c r="D6" i="2"/>
  <c r="L6" i="20"/>
  <c r="G73" i="15"/>
  <c r="V87" i="15"/>
  <c r="BN87" i="15"/>
  <c r="D87" i="15" s="1"/>
  <c r="U87" i="15"/>
  <c r="R87" i="15"/>
  <c r="W87" i="15"/>
  <c r="W81" i="15"/>
  <c r="U81" i="15"/>
  <c r="V81" i="15"/>
  <c r="BN81" i="15"/>
  <c r="D81" i="15" s="1"/>
  <c r="R81" i="15"/>
  <c r="L45" i="19"/>
  <c r="L16" i="19"/>
  <c r="G61" i="15"/>
  <c r="L8" i="19"/>
  <c r="L60" i="19"/>
  <c r="M47" i="19"/>
  <c r="M101" i="19"/>
  <c r="V85" i="15"/>
  <c r="R85" i="15"/>
  <c r="BN85" i="15"/>
  <c r="D85" i="15" s="1"/>
  <c r="U85" i="15"/>
  <c r="W85" i="15"/>
  <c r="M67" i="19"/>
  <c r="M104" i="19"/>
  <c r="BN60" i="15"/>
  <c r="D60" i="15" s="1"/>
  <c r="U60" i="15"/>
  <c r="V60" i="15"/>
  <c r="R60" i="15"/>
  <c r="W60" i="15"/>
  <c r="H23" i="12"/>
  <c r="I23" i="20"/>
  <c r="Q23" i="2"/>
  <c r="G40" i="2"/>
  <c r="H40" i="20"/>
  <c r="D53" i="2"/>
  <c r="L53" i="20"/>
  <c r="K53" i="12"/>
  <c r="U4" i="2"/>
  <c r="K4" i="20"/>
  <c r="J4" i="12"/>
  <c r="K4" i="12"/>
  <c r="D4" i="2"/>
  <c r="L4" i="20"/>
  <c r="F50" i="20"/>
  <c r="I54" i="3"/>
  <c r="E50" i="2"/>
  <c r="H50" i="12"/>
  <c r="Q50" i="2"/>
  <c r="I50" i="20"/>
  <c r="G8" i="15"/>
  <c r="M61" i="19"/>
  <c r="M69" i="19"/>
  <c r="L61" i="19"/>
  <c r="L69" i="19"/>
  <c r="G13" i="15"/>
  <c r="L95" i="19"/>
  <c r="L78" i="19"/>
  <c r="BN69" i="15"/>
  <c r="D69" i="15" s="1"/>
  <c r="V69" i="15"/>
  <c r="U69" i="15"/>
  <c r="R69" i="15"/>
  <c r="W69" i="15"/>
  <c r="U58" i="19"/>
  <c r="R51" i="15"/>
  <c r="U51" i="15"/>
  <c r="U41" i="19"/>
  <c r="W51" i="15"/>
  <c r="V51" i="15"/>
  <c r="Z47" i="16"/>
  <c r="BN51" i="15"/>
  <c r="D51" i="15" s="1"/>
  <c r="Z101" i="16"/>
  <c r="L52" i="19"/>
  <c r="L79" i="19"/>
  <c r="L30" i="19"/>
  <c r="L9" i="19"/>
  <c r="U63" i="15"/>
  <c r="BN63" i="15"/>
  <c r="D63" i="15" s="1"/>
  <c r="V63" i="15"/>
  <c r="W63" i="15"/>
  <c r="R63" i="15"/>
  <c r="R86" i="15"/>
  <c r="V86" i="15"/>
  <c r="BN86" i="15"/>
  <c r="D86" i="15" s="1"/>
  <c r="U86" i="15"/>
  <c r="W86" i="15"/>
  <c r="I20" i="3"/>
  <c r="E16" i="2"/>
  <c r="F16" i="20"/>
  <c r="Q16" i="2"/>
  <c r="I16" i="20"/>
  <c r="H16" i="12"/>
  <c r="L7" i="19"/>
  <c r="L15" i="19"/>
  <c r="F54" i="2"/>
  <c r="G54" i="20"/>
  <c r="R45" i="15"/>
  <c r="U64" i="19"/>
  <c r="U45" i="15"/>
  <c r="V45" i="15"/>
  <c r="Z95" i="16"/>
  <c r="W45" i="15"/>
  <c r="U57" i="19"/>
  <c r="BN45" i="15"/>
  <c r="D45" i="15" s="1"/>
  <c r="Z41" i="16"/>
  <c r="G45" i="15"/>
  <c r="F1" i="3"/>
  <c r="U57" i="20"/>
  <c r="T57" i="12"/>
  <c r="M71" i="19"/>
  <c r="M105" i="19"/>
  <c r="W14" i="15"/>
  <c r="U4" i="19"/>
  <c r="V14" i="15"/>
  <c r="Z10" i="16"/>
  <c r="BN14" i="15"/>
  <c r="D14" i="15" s="1"/>
  <c r="U14" i="15"/>
  <c r="Z64" i="16"/>
  <c r="U12" i="19"/>
  <c r="R14" i="15"/>
  <c r="G10" i="15"/>
  <c r="V21" i="3"/>
  <c r="P17" i="20"/>
  <c r="BN21" i="3"/>
  <c r="D21" i="3" s="1"/>
  <c r="U21" i="3"/>
  <c r="W21" i="3"/>
  <c r="O17" i="12"/>
  <c r="R21" i="3"/>
  <c r="U46" i="3"/>
  <c r="BN46" i="3"/>
  <c r="D46" i="3" s="1"/>
  <c r="V46" i="3"/>
  <c r="W46" i="3"/>
  <c r="P42" i="20"/>
  <c r="O42" i="12"/>
  <c r="R46" i="3"/>
  <c r="L56" i="19"/>
  <c r="L99" i="19"/>
  <c r="R29" i="15"/>
  <c r="Z25" i="16"/>
  <c r="U29" i="15"/>
  <c r="BN29" i="15"/>
  <c r="D29" i="15" s="1"/>
  <c r="U56" i="19"/>
  <c r="W29" i="15"/>
  <c r="U99" i="19"/>
  <c r="Z79" i="16"/>
  <c r="V29" i="15"/>
  <c r="L101" i="19"/>
  <c r="L47" i="19"/>
  <c r="W24" i="15"/>
  <c r="U43" i="19"/>
  <c r="BN24" i="15"/>
  <c r="D24" i="15" s="1"/>
  <c r="Z74" i="16"/>
  <c r="V24" i="15"/>
  <c r="U80" i="19"/>
  <c r="Z20" i="16"/>
  <c r="U24" i="15"/>
  <c r="R24" i="15"/>
  <c r="L108" i="19"/>
  <c r="L92" i="19"/>
  <c r="G57" i="15"/>
  <c r="M63" i="19"/>
  <c r="M102" i="19"/>
  <c r="M66" i="19"/>
  <c r="M34" i="19"/>
  <c r="M88" i="19"/>
  <c r="M3" i="19"/>
  <c r="W66" i="15"/>
  <c r="R66" i="15"/>
  <c r="U66" i="15"/>
  <c r="V66" i="15"/>
  <c r="BN66" i="15"/>
  <c r="D66" i="15" s="1"/>
  <c r="L70" i="19"/>
  <c r="L29" i="19"/>
  <c r="V40" i="15"/>
  <c r="U67" i="19"/>
  <c r="U40" i="15"/>
  <c r="W40" i="15"/>
  <c r="Z36" i="16"/>
  <c r="BN40" i="15"/>
  <c r="D40" i="15" s="1"/>
  <c r="R40" i="15"/>
  <c r="Z90" i="16"/>
  <c r="U104" i="19"/>
  <c r="BN7" i="15"/>
  <c r="D7" i="15" s="1"/>
  <c r="U20" i="19"/>
  <c r="Z57" i="16"/>
  <c r="Z3" i="16"/>
  <c r="V7" i="15"/>
  <c r="W7" i="15"/>
  <c r="R7" i="15"/>
  <c r="U22" i="19"/>
  <c r="U7" i="15"/>
  <c r="G22" i="2"/>
  <c r="H22" i="20"/>
  <c r="G30" i="3"/>
  <c r="H26" i="2" s="1"/>
  <c r="BC1" i="15"/>
  <c r="U38" i="2"/>
  <c r="J38" i="12"/>
  <c r="K38" i="20"/>
  <c r="J38" i="20"/>
  <c r="I38" i="12"/>
  <c r="T38" i="2"/>
  <c r="G37" i="3"/>
  <c r="H33" i="2" s="1"/>
  <c r="G48" i="2"/>
  <c r="H48" i="20"/>
  <c r="H51" i="20"/>
  <c r="G51" i="2"/>
  <c r="BK1" i="15"/>
  <c r="G40" i="3"/>
  <c r="H36" i="2" s="1"/>
  <c r="V195" i="19" l="1"/>
  <c r="V196" i="19"/>
  <c r="V130" i="19"/>
  <c r="V134" i="19" s="1"/>
  <c r="V131" i="19"/>
  <c r="V135" i="19" s="1"/>
  <c r="U125" i="19"/>
  <c r="U128" i="19"/>
  <c r="U121" i="19"/>
  <c r="U124" i="19"/>
  <c r="U126" i="19"/>
  <c r="U122" i="19"/>
  <c r="U127" i="19"/>
  <c r="U120" i="19"/>
  <c r="U123" i="19"/>
  <c r="U129" i="19"/>
  <c r="U160" i="19"/>
  <c r="U163" i="19"/>
  <c r="U158" i="19"/>
  <c r="U161" i="19"/>
  <c r="U162" i="19"/>
  <c r="U164" i="19"/>
  <c r="U167" i="19"/>
  <c r="U166" i="19"/>
  <c r="U165" i="19"/>
  <c r="U159" i="19"/>
  <c r="U147" i="19"/>
  <c r="U146" i="19"/>
  <c r="U140" i="19"/>
  <c r="U142" i="19"/>
  <c r="U139" i="19"/>
  <c r="U141" i="19"/>
  <c r="U145" i="19"/>
  <c r="U148" i="19"/>
  <c r="U144" i="19"/>
  <c r="U143" i="19"/>
  <c r="R1" i="15"/>
  <c r="K111" i="16" s="1"/>
  <c r="H2" i="24" s="1"/>
  <c r="V169" i="19"/>
  <c r="V173" i="19" s="1"/>
  <c r="G4" i="15"/>
  <c r="K20" i="19"/>
  <c r="K22" i="19"/>
  <c r="T42" i="2"/>
  <c r="I42" i="12"/>
  <c r="J42" i="20"/>
  <c r="H64" i="16"/>
  <c r="H10" i="16"/>
  <c r="O12" i="19"/>
  <c r="O4" i="19"/>
  <c r="K64" i="19"/>
  <c r="K57" i="19"/>
  <c r="J101" i="16"/>
  <c r="J47" i="16"/>
  <c r="Q58" i="19"/>
  <c r="Q41" i="19"/>
  <c r="I29" i="20"/>
  <c r="H29" i="12"/>
  <c r="Q29" i="2"/>
  <c r="J44" i="16"/>
  <c r="Q18" i="19"/>
  <c r="Q49" i="19"/>
  <c r="J98" i="16"/>
  <c r="J12" i="16"/>
  <c r="J66" i="16"/>
  <c r="Q96" i="19"/>
  <c r="Q35" i="19"/>
  <c r="P35" i="19"/>
  <c r="P96" i="19"/>
  <c r="I12" i="16"/>
  <c r="E12" i="23" s="1"/>
  <c r="I66" i="16"/>
  <c r="H11" i="16"/>
  <c r="O48" i="19"/>
  <c r="H65" i="16"/>
  <c r="O5" i="19"/>
  <c r="P23" i="19"/>
  <c r="I61" i="16"/>
  <c r="P13" i="19"/>
  <c r="I7" i="16"/>
  <c r="K23" i="19"/>
  <c r="K13" i="19"/>
  <c r="Q32" i="19"/>
  <c r="J81" i="16"/>
  <c r="J27" i="16"/>
  <c r="Q84" i="19"/>
  <c r="K32" i="19"/>
  <c r="K84" i="19"/>
  <c r="H67" i="16"/>
  <c r="O2" i="19"/>
  <c r="H13" i="16"/>
  <c r="O97" i="19"/>
  <c r="J67" i="16"/>
  <c r="J13" i="16"/>
  <c r="Q2" i="19"/>
  <c r="Q97" i="19"/>
  <c r="P93" i="19"/>
  <c r="P109" i="19"/>
  <c r="I54" i="16"/>
  <c r="I108" i="16"/>
  <c r="H108" i="16"/>
  <c r="O109" i="19"/>
  <c r="O93" i="19"/>
  <c r="H54" i="16"/>
  <c r="K54" i="19"/>
  <c r="K65" i="19"/>
  <c r="N54" i="19"/>
  <c r="N65" i="19"/>
  <c r="K55" i="16"/>
  <c r="K109" i="16"/>
  <c r="Q63" i="19"/>
  <c r="Q102" i="19"/>
  <c r="J84" i="16"/>
  <c r="J30" i="16"/>
  <c r="T22" i="2"/>
  <c r="J22" i="20"/>
  <c r="I22" i="12"/>
  <c r="E48" i="2"/>
  <c r="F48" i="20"/>
  <c r="I52" i="3"/>
  <c r="H48" i="12"/>
  <c r="I48" i="20"/>
  <c r="Q48" i="2"/>
  <c r="P101" i="4"/>
  <c r="P107" i="4"/>
  <c r="J53" i="16"/>
  <c r="Q92" i="19"/>
  <c r="Q108" i="19"/>
  <c r="J107" i="16"/>
  <c r="I75" i="16"/>
  <c r="I21" i="16"/>
  <c r="E21" i="23" s="1"/>
  <c r="P44" i="19"/>
  <c r="P81" i="19"/>
  <c r="K44" i="19"/>
  <c r="K81" i="19"/>
  <c r="H103" i="16"/>
  <c r="H49" i="16"/>
  <c r="O27" i="19"/>
  <c r="O40" i="19"/>
  <c r="J49" i="16"/>
  <c r="J103" i="16"/>
  <c r="Q27" i="19"/>
  <c r="Q40" i="19"/>
  <c r="I99" i="16"/>
  <c r="I45" i="16"/>
  <c r="P62" i="19"/>
  <c r="P59" i="19"/>
  <c r="I46" i="12"/>
  <c r="J46" i="20"/>
  <c r="T46" i="2"/>
  <c r="U39" i="2"/>
  <c r="K39" i="20"/>
  <c r="J39" i="12"/>
  <c r="Q45" i="2"/>
  <c r="H45" i="12"/>
  <c r="I45" i="20"/>
  <c r="Q40" i="2"/>
  <c r="H40" i="12"/>
  <c r="I40" i="20"/>
  <c r="I77" i="16"/>
  <c r="P82" i="19"/>
  <c r="P24" i="19"/>
  <c r="I23" i="16"/>
  <c r="N82" i="19"/>
  <c r="N24" i="19"/>
  <c r="K23" i="16"/>
  <c r="K77" i="16"/>
  <c r="J50" i="16"/>
  <c r="J104" i="16"/>
  <c r="Q89" i="19"/>
  <c r="Q106" i="19"/>
  <c r="K104" i="16"/>
  <c r="N106" i="19"/>
  <c r="K50" i="16"/>
  <c r="N89" i="19"/>
  <c r="K36" i="19"/>
  <c r="K6" i="19"/>
  <c r="I102" i="16"/>
  <c r="I48" i="16"/>
  <c r="P28" i="19"/>
  <c r="P33" i="19"/>
  <c r="K102" i="16"/>
  <c r="N28" i="19"/>
  <c r="N33" i="19"/>
  <c r="K48" i="16"/>
  <c r="P42" i="19"/>
  <c r="P37" i="19"/>
  <c r="I19" i="16"/>
  <c r="E19" i="23" s="1"/>
  <c r="I73" i="16"/>
  <c r="I21" i="20"/>
  <c r="Q21" i="2"/>
  <c r="H21" i="12"/>
  <c r="F52" i="20"/>
  <c r="E52" i="2"/>
  <c r="I56" i="3"/>
  <c r="T52" i="2"/>
  <c r="J52" i="20"/>
  <c r="I52" i="12"/>
  <c r="J60" i="16"/>
  <c r="Q76" i="19"/>
  <c r="Q17" i="19"/>
  <c r="J6" i="16"/>
  <c r="K94" i="19"/>
  <c r="K77" i="19"/>
  <c r="Q7" i="2"/>
  <c r="H7" i="12"/>
  <c r="I7" i="20"/>
  <c r="O16" i="19"/>
  <c r="H76" i="16"/>
  <c r="H22" i="16"/>
  <c r="O45" i="19"/>
  <c r="K16" i="19"/>
  <c r="K45" i="19"/>
  <c r="J24" i="12"/>
  <c r="U24" i="2"/>
  <c r="K24" i="20"/>
  <c r="K10" i="19"/>
  <c r="K51" i="19"/>
  <c r="I40" i="16"/>
  <c r="P10" i="19"/>
  <c r="I94" i="16"/>
  <c r="P51" i="19"/>
  <c r="K34" i="19"/>
  <c r="K66" i="19"/>
  <c r="J38" i="16"/>
  <c r="Q34" i="19"/>
  <c r="Q66" i="19"/>
  <c r="J92" i="16"/>
  <c r="O53" i="19"/>
  <c r="H18" i="16"/>
  <c r="H72" i="16"/>
  <c r="O73" i="19"/>
  <c r="N53" i="19"/>
  <c r="K18" i="16"/>
  <c r="K72" i="16"/>
  <c r="N73" i="19"/>
  <c r="I18" i="16"/>
  <c r="E18" i="23" s="1"/>
  <c r="P53" i="19"/>
  <c r="I72" i="16"/>
  <c r="P73" i="19"/>
  <c r="H51" i="16"/>
  <c r="O107" i="19"/>
  <c r="H105" i="16"/>
  <c r="O90" i="19"/>
  <c r="L35" i="20"/>
  <c r="D35" i="2"/>
  <c r="K35" i="12"/>
  <c r="J35" i="20"/>
  <c r="T35" i="2"/>
  <c r="I35" i="12"/>
  <c r="H36" i="12"/>
  <c r="I36" i="20"/>
  <c r="Q36" i="2"/>
  <c r="F28" i="20"/>
  <c r="I32" i="3"/>
  <c r="E28" i="2"/>
  <c r="T33" i="2"/>
  <c r="I33" i="12"/>
  <c r="J33" i="20"/>
  <c r="K25" i="12"/>
  <c r="L25" i="20"/>
  <c r="D25" i="2"/>
  <c r="D26" i="2"/>
  <c r="K26" i="12"/>
  <c r="L26" i="20"/>
  <c r="F26" i="20"/>
  <c r="I30" i="3"/>
  <c r="E26" i="2"/>
  <c r="P29" i="19"/>
  <c r="I32" i="16"/>
  <c r="I86" i="16"/>
  <c r="P70" i="19"/>
  <c r="H59" i="20"/>
  <c r="T54" i="2"/>
  <c r="I54" i="12"/>
  <c r="J54" i="20"/>
  <c r="I54" i="20"/>
  <c r="Q54" i="2"/>
  <c r="H54" i="12"/>
  <c r="O85" i="19"/>
  <c r="O103" i="19"/>
  <c r="H31" i="16"/>
  <c r="H85" i="16"/>
  <c r="P15" i="19"/>
  <c r="I15" i="16"/>
  <c r="E15" i="23" s="1"/>
  <c r="P7" i="19"/>
  <c r="I69" i="16"/>
  <c r="K15" i="19"/>
  <c r="K7" i="19"/>
  <c r="L27" i="20"/>
  <c r="K27" i="12"/>
  <c r="D27" i="2"/>
  <c r="P30" i="19"/>
  <c r="I34" i="16"/>
  <c r="P9" i="19"/>
  <c r="I88" i="16"/>
  <c r="O78" i="19"/>
  <c r="H63" i="16"/>
  <c r="H9" i="16"/>
  <c r="O95" i="19"/>
  <c r="P78" i="19"/>
  <c r="P95" i="19"/>
  <c r="I63" i="16"/>
  <c r="I9" i="16"/>
  <c r="I43" i="16"/>
  <c r="P69" i="19"/>
  <c r="P61" i="19"/>
  <c r="I97" i="16"/>
  <c r="O61" i="19"/>
  <c r="H43" i="16"/>
  <c r="H97" i="16"/>
  <c r="O69" i="19"/>
  <c r="K98" i="19"/>
  <c r="K50" i="19"/>
  <c r="U14" i="2"/>
  <c r="J14" i="12"/>
  <c r="K14" i="20"/>
  <c r="E3" i="2"/>
  <c r="F3" i="20"/>
  <c r="I7" i="3"/>
  <c r="I3" i="20"/>
  <c r="Q3" i="2"/>
  <c r="H3" i="12"/>
  <c r="K46" i="16"/>
  <c r="K100" i="16"/>
  <c r="N3" i="19"/>
  <c r="N88" i="19"/>
  <c r="P39" i="19"/>
  <c r="P91" i="19"/>
  <c r="I106" i="16"/>
  <c r="I52" i="16"/>
  <c r="Q86" i="19"/>
  <c r="Q25" i="19"/>
  <c r="J33" i="16"/>
  <c r="J87" i="16"/>
  <c r="D12" i="2"/>
  <c r="L12" i="20"/>
  <c r="K12" i="12"/>
  <c r="L11" i="20"/>
  <c r="D11" i="2"/>
  <c r="K11" i="12"/>
  <c r="D82" i="3"/>
  <c r="F2" i="20"/>
  <c r="D61" i="3"/>
  <c r="D3" i="3"/>
  <c r="I6" i="3"/>
  <c r="E2" i="2"/>
  <c r="D2" i="3"/>
  <c r="G58" i="20"/>
  <c r="T44" i="2"/>
  <c r="J44" i="20"/>
  <c r="I44" i="12"/>
  <c r="H89" i="16"/>
  <c r="H35" i="16"/>
  <c r="O87" i="19"/>
  <c r="O31" i="19"/>
  <c r="K89" i="16"/>
  <c r="K35" i="16"/>
  <c r="N31" i="19"/>
  <c r="N87" i="19"/>
  <c r="Q87" i="19"/>
  <c r="J35" i="16"/>
  <c r="J89" i="16"/>
  <c r="Q31" i="19"/>
  <c r="K80" i="16"/>
  <c r="N100" i="19"/>
  <c r="K26" i="16"/>
  <c r="N83" i="19"/>
  <c r="P26" i="19"/>
  <c r="P75" i="19"/>
  <c r="I5" i="16"/>
  <c r="I59" i="16"/>
  <c r="T37" i="2"/>
  <c r="I37" i="12"/>
  <c r="J37" i="20"/>
  <c r="K37" i="20"/>
  <c r="U37" i="2"/>
  <c r="J37" i="12"/>
  <c r="K3" i="16"/>
  <c r="N22" i="19"/>
  <c r="K57" i="16"/>
  <c r="N20" i="19"/>
  <c r="I74" i="16"/>
  <c r="P80" i="19"/>
  <c r="I20" i="16"/>
  <c r="E20" i="23" s="1"/>
  <c r="P43" i="19"/>
  <c r="J17" i="20"/>
  <c r="I17" i="12"/>
  <c r="T17" i="2"/>
  <c r="I41" i="16"/>
  <c r="P64" i="19"/>
  <c r="I95" i="16"/>
  <c r="P57" i="19"/>
  <c r="P67" i="19"/>
  <c r="I36" i="16"/>
  <c r="P104" i="19"/>
  <c r="I90" i="16"/>
  <c r="F17" i="20"/>
  <c r="I21" i="3"/>
  <c r="E17" i="2"/>
  <c r="K4" i="19"/>
  <c r="K12" i="19"/>
  <c r="H57" i="20"/>
  <c r="H41" i="16"/>
  <c r="O64" i="19"/>
  <c r="H95" i="16"/>
  <c r="O57" i="19"/>
  <c r="K58" i="19"/>
  <c r="K41" i="19"/>
  <c r="L29" i="20"/>
  <c r="K29" i="12"/>
  <c r="D29" i="2"/>
  <c r="P49" i="19"/>
  <c r="I98" i="16"/>
  <c r="P18" i="19"/>
  <c r="I44" i="16"/>
  <c r="O35" i="19"/>
  <c r="H12" i="16"/>
  <c r="H66" i="16"/>
  <c r="O96" i="19"/>
  <c r="G4" i="3"/>
  <c r="Q5" i="19"/>
  <c r="J11" i="16"/>
  <c r="Q48" i="19"/>
  <c r="J65" i="16"/>
  <c r="P48" i="19"/>
  <c r="I65" i="16"/>
  <c r="P5" i="19"/>
  <c r="I11" i="16"/>
  <c r="P84" i="19"/>
  <c r="I81" i="16"/>
  <c r="I27" i="16"/>
  <c r="P32" i="19"/>
  <c r="K109" i="19"/>
  <c r="K93" i="19"/>
  <c r="K30" i="16"/>
  <c r="N102" i="19"/>
  <c r="K84" i="16"/>
  <c r="N63" i="19"/>
  <c r="P14" i="19"/>
  <c r="P19" i="19"/>
  <c r="I56" i="16"/>
  <c r="V3" i="15"/>
  <c r="I113" i="16" s="1"/>
  <c r="I2" i="16"/>
  <c r="V2" i="15"/>
  <c r="I112" i="16" s="1"/>
  <c r="E7" i="24" s="1"/>
  <c r="F22" i="20"/>
  <c r="E22" i="2"/>
  <c r="I26" i="3"/>
  <c r="U22" i="2"/>
  <c r="J22" i="12"/>
  <c r="K22" i="20"/>
  <c r="I57" i="12"/>
  <c r="J57" i="20"/>
  <c r="K92" i="19"/>
  <c r="K108" i="19"/>
  <c r="N40" i="19"/>
  <c r="N27" i="19"/>
  <c r="K49" i="16"/>
  <c r="K103" i="16"/>
  <c r="K59" i="19"/>
  <c r="K62" i="19"/>
  <c r="O59" i="19"/>
  <c r="O62" i="19"/>
  <c r="H45" i="16"/>
  <c r="H99" i="16"/>
  <c r="H46" i="12"/>
  <c r="Q46" i="2"/>
  <c r="I46" i="20"/>
  <c r="I39" i="20"/>
  <c r="H39" i="12"/>
  <c r="Q39" i="2"/>
  <c r="E39" i="2"/>
  <c r="I43" i="3"/>
  <c r="F39" i="20"/>
  <c r="U45" i="2"/>
  <c r="K45" i="20"/>
  <c r="J45" i="12"/>
  <c r="T40" i="2"/>
  <c r="I40" i="12"/>
  <c r="J40" i="20"/>
  <c r="H23" i="16"/>
  <c r="O24" i="19"/>
  <c r="O82" i="19"/>
  <c r="H77" i="16"/>
  <c r="Q72" i="19"/>
  <c r="J93" i="16"/>
  <c r="J39" i="16"/>
  <c r="Q55" i="19"/>
  <c r="P72" i="19"/>
  <c r="I93" i="16"/>
  <c r="I39" i="16"/>
  <c r="P55" i="19"/>
  <c r="O36" i="19"/>
  <c r="O6" i="19"/>
  <c r="H14" i="16"/>
  <c r="H68" i="16"/>
  <c r="J48" i="16"/>
  <c r="J102" i="16"/>
  <c r="Q33" i="19"/>
  <c r="Q28" i="19"/>
  <c r="N42" i="19"/>
  <c r="K73" i="16"/>
  <c r="N37" i="19"/>
  <c r="K19" i="16"/>
  <c r="H73" i="16"/>
  <c r="O37" i="19"/>
  <c r="H19" i="16"/>
  <c r="O42" i="19"/>
  <c r="K21" i="12"/>
  <c r="L21" i="20"/>
  <c r="D21" i="2"/>
  <c r="H57" i="12"/>
  <c r="I57" i="20"/>
  <c r="L52" i="20"/>
  <c r="D52" i="2"/>
  <c r="K52" i="12"/>
  <c r="K38" i="19"/>
  <c r="K11" i="19"/>
  <c r="N38" i="19"/>
  <c r="K70" i="16"/>
  <c r="N11" i="19"/>
  <c r="K16" i="16"/>
  <c r="O47" i="19"/>
  <c r="O101" i="19"/>
  <c r="H29" i="16"/>
  <c r="H83" i="16"/>
  <c r="P47" i="19"/>
  <c r="I83" i="16"/>
  <c r="I29" i="16"/>
  <c r="P101" i="19"/>
  <c r="J83" i="16"/>
  <c r="J29" i="16"/>
  <c r="Q47" i="19"/>
  <c r="Q101" i="19"/>
  <c r="K17" i="19"/>
  <c r="K76" i="19"/>
  <c r="Q68" i="19"/>
  <c r="Q46" i="19"/>
  <c r="J82" i="16"/>
  <c r="J28" i="16"/>
  <c r="I82" i="16"/>
  <c r="P68" i="19"/>
  <c r="I28" i="16"/>
  <c r="P46" i="19"/>
  <c r="O94" i="19"/>
  <c r="H62" i="16"/>
  <c r="O77" i="19"/>
  <c r="H8" i="16"/>
  <c r="P77" i="19"/>
  <c r="I8" i="16"/>
  <c r="P94" i="19"/>
  <c r="I62" i="16"/>
  <c r="O79" i="19"/>
  <c r="H71" i="16"/>
  <c r="O52" i="19"/>
  <c r="H17" i="16"/>
  <c r="E7" i="2"/>
  <c r="F7" i="20"/>
  <c r="I11" i="3"/>
  <c r="T7" i="2"/>
  <c r="J7" i="20"/>
  <c r="I7" i="12"/>
  <c r="K96" i="16"/>
  <c r="N8" i="19"/>
  <c r="N60" i="19"/>
  <c r="K42" i="16"/>
  <c r="I96" i="16"/>
  <c r="I42" i="16"/>
  <c r="P60" i="19"/>
  <c r="P8" i="19"/>
  <c r="J22" i="16"/>
  <c r="F33" i="26" s="1"/>
  <c r="Q45" i="19"/>
  <c r="Q16" i="19"/>
  <c r="J76" i="16"/>
  <c r="H24" i="12"/>
  <c r="Q24" i="2"/>
  <c r="I24" i="20"/>
  <c r="N51" i="19"/>
  <c r="K40" i="16"/>
  <c r="N10" i="19"/>
  <c r="K94" i="16"/>
  <c r="N107" i="19"/>
  <c r="N90" i="19"/>
  <c r="K51" i="16"/>
  <c r="K105" i="16"/>
  <c r="K107" i="19"/>
  <c r="K90" i="19"/>
  <c r="J47" i="12"/>
  <c r="K47" i="20"/>
  <c r="U47" i="2"/>
  <c r="K47" i="12"/>
  <c r="L47" i="20"/>
  <c r="D47" i="2"/>
  <c r="E35" i="2"/>
  <c r="I39" i="3"/>
  <c r="F35" i="20"/>
  <c r="K51" i="20"/>
  <c r="U51" i="2"/>
  <c r="J51" i="12"/>
  <c r="J51" i="20"/>
  <c r="I51" i="12"/>
  <c r="T51" i="2"/>
  <c r="U36" i="2"/>
  <c r="J36" i="12"/>
  <c r="K36" i="20"/>
  <c r="L28" i="20"/>
  <c r="D28" i="2"/>
  <c r="K28" i="12"/>
  <c r="U28" i="2"/>
  <c r="K28" i="20"/>
  <c r="J28" i="12"/>
  <c r="J57" i="12"/>
  <c r="K57" i="20"/>
  <c r="U25" i="2"/>
  <c r="J25" i="12"/>
  <c r="K25" i="20"/>
  <c r="E25" i="2"/>
  <c r="F25" i="20"/>
  <c r="I29" i="3"/>
  <c r="K70" i="19"/>
  <c r="K29" i="19"/>
  <c r="N70" i="19"/>
  <c r="K86" i="16"/>
  <c r="K32" i="16"/>
  <c r="N29" i="19"/>
  <c r="D8" i="2"/>
  <c r="K8" i="12"/>
  <c r="L8" i="20"/>
  <c r="H8" i="12"/>
  <c r="Q8" i="2"/>
  <c r="I8" i="20"/>
  <c r="F54" i="20"/>
  <c r="E54" i="2"/>
  <c r="I58" i="3"/>
  <c r="K85" i="16"/>
  <c r="N85" i="19"/>
  <c r="N103" i="19"/>
  <c r="K31" i="16"/>
  <c r="Q15" i="19"/>
  <c r="Q7" i="19"/>
  <c r="J69" i="16"/>
  <c r="J15" i="16"/>
  <c r="Q27" i="2"/>
  <c r="I27" i="20"/>
  <c r="H27" i="12"/>
  <c r="J34" i="16"/>
  <c r="J88" i="16"/>
  <c r="Q30" i="19"/>
  <c r="Q9" i="19"/>
  <c r="N95" i="19"/>
  <c r="N78" i="19"/>
  <c r="K9" i="16"/>
  <c r="K63" i="16"/>
  <c r="K61" i="19"/>
  <c r="K69" i="19"/>
  <c r="N74" i="19"/>
  <c r="K58" i="16"/>
  <c r="K4" i="16"/>
  <c r="N21" i="19"/>
  <c r="O21" i="19"/>
  <c r="H58" i="16"/>
  <c r="H4" i="16"/>
  <c r="O74" i="19"/>
  <c r="P50" i="19"/>
  <c r="I24" i="16"/>
  <c r="I78" i="16"/>
  <c r="P98" i="19"/>
  <c r="J78" i="16"/>
  <c r="Q98" i="19"/>
  <c r="Q50" i="19"/>
  <c r="J24" i="16"/>
  <c r="T14" i="2"/>
  <c r="J14" i="20"/>
  <c r="I14" i="12"/>
  <c r="K3" i="12"/>
  <c r="L3" i="20"/>
  <c r="D3" i="2"/>
  <c r="H100" i="16"/>
  <c r="O88" i="19"/>
  <c r="H46" i="16"/>
  <c r="O3" i="19"/>
  <c r="J52" i="16"/>
  <c r="J106" i="16"/>
  <c r="Q39" i="19"/>
  <c r="Q91" i="19"/>
  <c r="N91" i="19"/>
  <c r="K52" i="16"/>
  <c r="N39" i="19"/>
  <c r="K106" i="16"/>
  <c r="K87" i="16"/>
  <c r="N25" i="19"/>
  <c r="N86" i="19"/>
  <c r="K33" i="16"/>
  <c r="K25" i="19"/>
  <c r="K86" i="19"/>
  <c r="U12" i="2"/>
  <c r="J12" i="12"/>
  <c r="K12" i="20"/>
  <c r="T11" i="2"/>
  <c r="I11" i="12"/>
  <c r="J11" i="20"/>
  <c r="I15" i="3"/>
  <c r="E11" i="2"/>
  <c r="F11" i="20"/>
  <c r="O57" i="12"/>
  <c r="D1" i="3"/>
  <c r="P57" i="20"/>
  <c r="Q44" i="2"/>
  <c r="H44" i="12"/>
  <c r="I44" i="20"/>
  <c r="O105" i="19"/>
  <c r="H91" i="16"/>
  <c r="O71" i="19"/>
  <c r="H37" i="16"/>
  <c r="I89" i="16"/>
  <c r="P87" i="19"/>
  <c r="I35" i="16"/>
  <c r="P31" i="19"/>
  <c r="P100" i="19"/>
  <c r="I26" i="16"/>
  <c r="I80" i="16"/>
  <c r="P83" i="19"/>
  <c r="J80" i="16"/>
  <c r="Q100" i="19"/>
  <c r="Q83" i="19"/>
  <c r="J26" i="16"/>
  <c r="K100" i="19"/>
  <c r="K83" i="19"/>
  <c r="K75" i="19"/>
  <c r="K26" i="19"/>
  <c r="O26" i="19"/>
  <c r="O75" i="19"/>
  <c r="H59" i="16"/>
  <c r="H5" i="16"/>
  <c r="H37" i="12"/>
  <c r="Q37" i="2"/>
  <c r="I37" i="20"/>
  <c r="K104" i="19"/>
  <c r="K67" i="19"/>
  <c r="K74" i="16"/>
  <c r="N43" i="19"/>
  <c r="N80" i="19"/>
  <c r="K20" i="16"/>
  <c r="Q99" i="19"/>
  <c r="Q56" i="19"/>
  <c r="J79" i="16"/>
  <c r="J25" i="16"/>
  <c r="H74" i="16"/>
  <c r="O80" i="19"/>
  <c r="O43" i="19"/>
  <c r="H20" i="16"/>
  <c r="P56" i="19"/>
  <c r="I25" i="16"/>
  <c r="P99" i="19"/>
  <c r="I79" i="16"/>
  <c r="N56" i="19"/>
  <c r="K79" i="16"/>
  <c r="N99" i="19"/>
  <c r="K25" i="16"/>
  <c r="D42" i="2"/>
  <c r="L42" i="20"/>
  <c r="K42" i="12"/>
  <c r="K64" i="16"/>
  <c r="N4" i="19"/>
  <c r="K10" i="16"/>
  <c r="N12" i="19"/>
  <c r="H57" i="16"/>
  <c r="O22" i="19"/>
  <c r="O20" i="19"/>
  <c r="H3" i="16"/>
  <c r="J57" i="16"/>
  <c r="Q22" i="19"/>
  <c r="J3" i="16"/>
  <c r="Q20" i="19"/>
  <c r="Q104" i="19"/>
  <c r="Q67" i="19"/>
  <c r="J36" i="16"/>
  <c r="J90" i="16"/>
  <c r="K80" i="19"/>
  <c r="K43" i="19"/>
  <c r="K99" i="19"/>
  <c r="K56" i="19"/>
  <c r="Q42" i="2"/>
  <c r="H42" i="12"/>
  <c r="I42" i="20"/>
  <c r="K42" i="20"/>
  <c r="U42" i="2"/>
  <c r="J42" i="12"/>
  <c r="Q4" i="19"/>
  <c r="J64" i="16"/>
  <c r="Q12" i="19"/>
  <c r="J10" i="16"/>
  <c r="Q57" i="19"/>
  <c r="J41" i="16"/>
  <c r="J95" i="16"/>
  <c r="Q64" i="19"/>
  <c r="O41" i="19"/>
  <c r="H47" i="16"/>
  <c r="O58" i="19"/>
  <c r="H101" i="16"/>
  <c r="K29" i="20"/>
  <c r="J29" i="12"/>
  <c r="U29" i="2"/>
  <c r="K44" i="16"/>
  <c r="N18" i="19"/>
  <c r="K98" i="16"/>
  <c r="N49" i="19"/>
  <c r="K18" i="19"/>
  <c r="K49" i="19"/>
  <c r="K96" i="19"/>
  <c r="K35" i="19"/>
  <c r="H58" i="2"/>
  <c r="K48" i="19"/>
  <c r="K5" i="19"/>
  <c r="H7" i="16"/>
  <c r="O23" i="19"/>
  <c r="H61" i="16"/>
  <c r="O13" i="19"/>
  <c r="N23" i="19"/>
  <c r="K61" i="16"/>
  <c r="K7" i="16"/>
  <c r="N13" i="19"/>
  <c r="O32" i="19"/>
  <c r="H27" i="16"/>
  <c r="H81" i="16"/>
  <c r="O84" i="19"/>
  <c r="K81" i="16"/>
  <c r="N32" i="19"/>
  <c r="N84" i="19"/>
  <c r="K27" i="16"/>
  <c r="K2" i="19"/>
  <c r="K97" i="19"/>
  <c r="N2" i="19"/>
  <c r="K13" i="16"/>
  <c r="K67" i="16"/>
  <c r="N97" i="19"/>
  <c r="Q93" i="19"/>
  <c r="J108" i="16"/>
  <c r="J54" i="16"/>
  <c r="Q109" i="19"/>
  <c r="N109" i="19"/>
  <c r="N93" i="19"/>
  <c r="K54" i="16"/>
  <c r="K108" i="16"/>
  <c r="I109" i="16"/>
  <c r="I55" i="16"/>
  <c r="P65" i="19"/>
  <c r="P54" i="19"/>
  <c r="O54" i="19"/>
  <c r="O65" i="19"/>
  <c r="H55" i="16"/>
  <c r="H109" i="16"/>
  <c r="J109" i="16"/>
  <c r="Q65" i="19"/>
  <c r="Q54" i="19"/>
  <c r="J55" i="16"/>
  <c r="O63" i="19"/>
  <c r="H84" i="16"/>
  <c r="O102" i="19"/>
  <c r="H30" i="16"/>
  <c r="V149" i="19"/>
  <c r="V153" i="19" s="1"/>
  <c r="Z111" i="16"/>
  <c r="D1" i="15"/>
  <c r="U3" i="15"/>
  <c r="H113" i="16" s="1"/>
  <c r="H2" i="16"/>
  <c r="H56" i="16"/>
  <c r="O14" i="19"/>
  <c r="O19" i="19"/>
  <c r="U2" i="15"/>
  <c r="H112" i="16" s="1"/>
  <c r="G7" i="24" s="1"/>
  <c r="K56" i="16"/>
  <c r="R2" i="15"/>
  <c r="K112" i="16" s="1"/>
  <c r="H7" i="24" s="1"/>
  <c r="N14" i="19"/>
  <c r="N19" i="19"/>
  <c r="K2" i="16"/>
  <c r="R3" i="15"/>
  <c r="K113" i="16" s="1"/>
  <c r="L22" i="20"/>
  <c r="D22" i="2"/>
  <c r="K22" i="12"/>
  <c r="J48" i="20"/>
  <c r="I48" i="12"/>
  <c r="T48" i="2"/>
  <c r="J48" i="12"/>
  <c r="K48" i="20"/>
  <c r="U48" i="2"/>
  <c r="W1" i="15"/>
  <c r="J111" i="16" s="1"/>
  <c r="F2" i="24" s="1"/>
  <c r="H53" i="16"/>
  <c r="O108" i="19"/>
  <c r="O92" i="19"/>
  <c r="H107" i="16"/>
  <c r="P92" i="19"/>
  <c r="I107" i="16"/>
  <c r="P108" i="19"/>
  <c r="I53" i="16"/>
  <c r="J21" i="16"/>
  <c r="J75" i="16"/>
  <c r="Q81" i="19"/>
  <c r="Q44" i="19"/>
  <c r="O81" i="19"/>
  <c r="H21" i="16"/>
  <c r="O44" i="19"/>
  <c r="H75" i="16"/>
  <c r="K46" i="20"/>
  <c r="U46" i="2"/>
  <c r="J46" i="12"/>
  <c r="F46" i="20"/>
  <c r="I50" i="3"/>
  <c r="E46" i="2"/>
  <c r="L39" i="20"/>
  <c r="D39" i="2"/>
  <c r="K39" i="12"/>
  <c r="D45" i="2"/>
  <c r="L45" i="20"/>
  <c r="K45" i="12"/>
  <c r="I44" i="3"/>
  <c r="F40" i="20"/>
  <c r="E40" i="2"/>
  <c r="U40" i="2"/>
  <c r="K40" i="20"/>
  <c r="J40" i="12"/>
  <c r="G57" i="20"/>
  <c r="K106" i="19"/>
  <c r="K89" i="19"/>
  <c r="I50" i="16"/>
  <c r="P106" i="19"/>
  <c r="P89" i="19"/>
  <c r="I104" i="16"/>
  <c r="K72" i="19"/>
  <c r="K55" i="19"/>
  <c r="I14" i="16"/>
  <c r="E14" i="23" s="1"/>
  <c r="I68" i="16"/>
  <c r="P36" i="19"/>
  <c r="P6" i="19"/>
  <c r="N6" i="19"/>
  <c r="K14" i="16"/>
  <c r="K68" i="16"/>
  <c r="N36" i="19"/>
  <c r="O33" i="19"/>
  <c r="O28" i="19"/>
  <c r="H102" i="16"/>
  <c r="H48" i="16"/>
  <c r="J19" i="16"/>
  <c r="Q42" i="19"/>
  <c r="Q37" i="19"/>
  <c r="J73" i="16"/>
  <c r="I21" i="12"/>
  <c r="T21" i="2"/>
  <c r="J21" i="20"/>
  <c r="J21" i="12"/>
  <c r="U21" i="2"/>
  <c r="K21" i="20"/>
  <c r="V1" i="15"/>
  <c r="I111" i="16" s="1"/>
  <c r="E2" i="24" s="1"/>
  <c r="Q52" i="2"/>
  <c r="H52" i="12"/>
  <c r="I52" i="20"/>
  <c r="H70" i="16"/>
  <c r="H16" i="16"/>
  <c r="O38" i="19"/>
  <c r="O11" i="19"/>
  <c r="K101" i="19"/>
  <c r="K47" i="19"/>
  <c r="H28" i="16"/>
  <c r="H82" i="16"/>
  <c r="O46" i="19"/>
  <c r="O68" i="19"/>
  <c r="Q94" i="19"/>
  <c r="J8" i="16"/>
  <c r="Q77" i="19"/>
  <c r="J62" i="16"/>
  <c r="P52" i="19"/>
  <c r="I17" i="16"/>
  <c r="E17" i="23" s="1"/>
  <c r="P79" i="19"/>
  <c r="I71" i="16"/>
  <c r="J71" i="16"/>
  <c r="Q52" i="19"/>
  <c r="Q79" i="19"/>
  <c r="J17" i="16"/>
  <c r="D7" i="2"/>
  <c r="L7" i="20"/>
  <c r="K7" i="12"/>
  <c r="K60" i="19"/>
  <c r="K8" i="19"/>
  <c r="K22" i="16"/>
  <c r="K76" i="16"/>
  <c r="N45" i="19"/>
  <c r="N16" i="19"/>
  <c r="F24" i="20"/>
  <c r="E24" i="2"/>
  <c r="I28" i="3"/>
  <c r="I24" i="12"/>
  <c r="J24" i="20"/>
  <c r="T24" i="2"/>
  <c r="Q51" i="19"/>
  <c r="J94" i="16"/>
  <c r="J40" i="16"/>
  <c r="Q10" i="19"/>
  <c r="O66" i="19"/>
  <c r="O34" i="19"/>
  <c r="H38" i="16"/>
  <c r="H92" i="16"/>
  <c r="Q73" i="19"/>
  <c r="J18" i="16"/>
  <c r="J72" i="16"/>
  <c r="Q53" i="19"/>
  <c r="I47" i="12"/>
  <c r="T47" i="2"/>
  <c r="J47" i="20"/>
  <c r="U35" i="2"/>
  <c r="K35" i="20"/>
  <c r="J35" i="12"/>
  <c r="H35" i="12"/>
  <c r="Q35" i="2"/>
  <c r="I35" i="20"/>
  <c r="L51" i="20"/>
  <c r="K51" i="12"/>
  <c r="D51" i="2"/>
  <c r="E36" i="2"/>
  <c r="F36" i="20"/>
  <c r="I40" i="3"/>
  <c r="I36" i="12"/>
  <c r="T36" i="2"/>
  <c r="J36" i="20"/>
  <c r="L33" i="20"/>
  <c r="K33" i="12"/>
  <c r="D33" i="2"/>
  <c r="I37" i="3"/>
  <c r="F33" i="20"/>
  <c r="E33" i="2"/>
  <c r="T25" i="2"/>
  <c r="J25" i="20"/>
  <c r="I25" i="12"/>
  <c r="U26" i="2"/>
  <c r="J26" i="12"/>
  <c r="K26" i="20"/>
  <c r="Q70" i="19"/>
  <c r="J86" i="16"/>
  <c r="J32" i="16"/>
  <c r="Q29" i="19"/>
  <c r="E8" i="2"/>
  <c r="I12" i="3"/>
  <c r="F8" i="20"/>
  <c r="G58" i="2"/>
  <c r="K54" i="12"/>
  <c r="D54" i="2"/>
  <c r="L54" i="20"/>
  <c r="I31" i="16"/>
  <c r="P85" i="19"/>
  <c r="P103" i="19"/>
  <c r="I85" i="16"/>
  <c r="H15" i="16"/>
  <c r="O7" i="19"/>
  <c r="H69" i="16"/>
  <c r="O15" i="19"/>
  <c r="K15" i="16"/>
  <c r="K69" i="16"/>
  <c r="N15" i="19"/>
  <c r="N7" i="19"/>
  <c r="U27" i="2"/>
  <c r="K27" i="20"/>
  <c r="J27" i="12"/>
  <c r="K30" i="19"/>
  <c r="K9" i="19"/>
  <c r="N9" i="19"/>
  <c r="N30" i="19"/>
  <c r="K34" i="16"/>
  <c r="K88" i="16"/>
  <c r="K97" i="16"/>
  <c r="K43" i="16"/>
  <c r="N69" i="19"/>
  <c r="N61" i="19"/>
  <c r="J58" i="16"/>
  <c r="Q74" i="19"/>
  <c r="J4" i="16"/>
  <c r="Q21" i="19"/>
  <c r="I4" i="16"/>
  <c r="P74" i="19"/>
  <c r="P21" i="19"/>
  <c r="I58" i="16"/>
  <c r="K78" i="16"/>
  <c r="K24" i="16"/>
  <c r="N50" i="19"/>
  <c r="N98" i="19"/>
  <c r="I14" i="20"/>
  <c r="H14" i="12"/>
  <c r="Q14" i="2"/>
  <c r="U3" i="2"/>
  <c r="K3" i="20"/>
  <c r="J3" i="12"/>
  <c r="I100" i="16"/>
  <c r="P3" i="19"/>
  <c r="I46" i="16"/>
  <c r="P88" i="19"/>
  <c r="K88" i="19"/>
  <c r="K3" i="19"/>
  <c r="O91" i="19"/>
  <c r="H52" i="16"/>
  <c r="O39" i="19"/>
  <c r="H106" i="16"/>
  <c r="H87" i="16"/>
  <c r="O86" i="19"/>
  <c r="O25" i="19"/>
  <c r="H33" i="16"/>
  <c r="I16" i="3"/>
  <c r="E12" i="2"/>
  <c r="F12" i="20"/>
  <c r="T12" i="2"/>
  <c r="I12" i="12"/>
  <c r="J12" i="20"/>
  <c r="I11" i="20"/>
  <c r="H11" i="12"/>
  <c r="Q11" i="2"/>
  <c r="D2" i="2"/>
  <c r="L2" i="20"/>
  <c r="K2" i="12"/>
  <c r="W2" i="3"/>
  <c r="W3" i="3"/>
  <c r="T2" i="2"/>
  <c r="J2" i="20"/>
  <c r="U3" i="3"/>
  <c r="I2" i="12"/>
  <c r="U2" i="3"/>
  <c r="V3" i="3"/>
  <c r="U2" i="2"/>
  <c r="K2" i="20"/>
  <c r="V2" i="3"/>
  <c r="J2" i="12"/>
  <c r="G59" i="20"/>
  <c r="K44" i="20"/>
  <c r="J44" i="12"/>
  <c r="U44" i="2"/>
  <c r="D44" i="2"/>
  <c r="K44" i="12"/>
  <c r="L44" i="20"/>
  <c r="I37" i="16"/>
  <c r="I91" i="16"/>
  <c r="P71" i="19"/>
  <c r="P105" i="19"/>
  <c r="N71" i="19"/>
  <c r="K91" i="16"/>
  <c r="K37" i="16"/>
  <c r="N105" i="19"/>
  <c r="K87" i="19"/>
  <c r="K31" i="19"/>
  <c r="Q75" i="19"/>
  <c r="J59" i="16"/>
  <c r="J5" i="16"/>
  <c r="Q26" i="19"/>
  <c r="K37" i="12"/>
  <c r="L37" i="20"/>
  <c r="D37" i="2"/>
  <c r="W1" i="3"/>
  <c r="J20" i="16"/>
  <c r="Q80" i="19"/>
  <c r="Q43" i="19"/>
  <c r="J74" i="16"/>
  <c r="Q17" i="2"/>
  <c r="I17" i="20"/>
  <c r="H17" i="12"/>
  <c r="P22" i="19"/>
  <c r="P20" i="19"/>
  <c r="I3" i="16"/>
  <c r="I57" i="16"/>
  <c r="K90" i="16"/>
  <c r="K36" i="16"/>
  <c r="N104" i="19"/>
  <c r="N67" i="19"/>
  <c r="O104" i="19"/>
  <c r="O67" i="19"/>
  <c r="H36" i="16"/>
  <c r="H90" i="16"/>
  <c r="O56" i="19"/>
  <c r="O99" i="19"/>
  <c r="H79" i="16"/>
  <c r="H25" i="16"/>
  <c r="I46" i="3"/>
  <c r="E42" i="2"/>
  <c r="F42" i="20"/>
  <c r="D17" i="2"/>
  <c r="K17" i="12"/>
  <c r="L17" i="20"/>
  <c r="J17" i="12"/>
  <c r="K17" i="20"/>
  <c r="U17" i="2"/>
  <c r="P12" i="19"/>
  <c r="I10" i="16"/>
  <c r="I64" i="16"/>
  <c r="P4" i="19"/>
  <c r="N57" i="19"/>
  <c r="K41" i="16"/>
  <c r="K95" i="16"/>
  <c r="N64" i="19"/>
  <c r="P41" i="19"/>
  <c r="P58" i="19"/>
  <c r="I101" i="16"/>
  <c r="I47" i="16"/>
  <c r="N58" i="19"/>
  <c r="K101" i="16"/>
  <c r="N41" i="19"/>
  <c r="K47" i="16"/>
  <c r="F29" i="20"/>
  <c r="E29" i="2"/>
  <c r="I33" i="3"/>
  <c r="T29" i="2"/>
  <c r="J29" i="20"/>
  <c r="I29" i="12"/>
  <c r="H44" i="16"/>
  <c r="H98" i="16"/>
  <c r="O18" i="19"/>
  <c r="O49" i="19"/>
  <c r="N96" i="19"/>
  <c r="N35" i="19"/>
  <c r="K12" i="16"/>
  <c r="K66" i="16"/>
  <c r="N48" i="19"/>
  <c r="N5" i="19"/>
  <c r="K65" i="16"/>
  <c r="K11" i="16"/>
  <c r="J61" i="16"/>
  <c r="Q13" i="19"/>
  <c r="J7" i="16"/>
  <c r="Q23" i="19"/>
  <c r="P97" i="19"/>
  <c r="I13" i="16"/>
  <c r="E13" i="23" s="1"/>
  <c r="I67" i="16"/>
  <c r="P2" i="19"/>
  <c r="I84" i="16"/>
  <c r="P102" i="19"/>
  <c r="I30" i="16"/>
  <c r="P63" i="19"/>
  <c r="K102" i="19"/>
  <c r="K63" i="19"/>
  <c r="V150" i="19"/>
  <c r="V154" i="19" s="1"/>
  <c r="V168" i="19"/>
  <c r="V172" i="19" s="1"/>
  <c r="V203" i="19"/>
  <c r="V199" i="19"/>
  <c r="V204" i="19"/>
  <c r="V200" i="19"/>
  <c r="J56" i="16"/>
  <c r="J2" i="16"/>
  <c r="Q14" i="19"/>
  <c r="W3" i="15"/>
  <c r="J113" i="16" s="1"/>
  <c r="W2" i="15"/>
  <c r="J112" i="16" s="1"/>
  <c r="F7" i="24" s="1"/>
  <c r="Q19" i="19"/>
  <c r="D3" i="15"/>
  <c r="D2" i="15"/>
  <c r="K14" i="19"/>
  <c r="D115" i="15"/>
  <c r="K19" i="19"/>
  <c r="Q22" i="2"/>
  <c r="H22" i="12"/>
  <c r="I22" i="20"/>
  <c r="L48" i="20"/>
  <c r="D48" i="2"/>
  <c r="K48" i="12"/>
  <c r="U1" i="15"/>
  <c r="H111" i="16" s="1"/>
  <c r="G2" i="24" s="1"/>
  <c r="K107" i="16"/>
  <c r="K53" i="16"/>
  <c r="N108" i="19"/>
  <c r="N92" i="19"/>
  <c r="K21" i="16"/>
  <c r="N44" i="19"/>
  <c r="N81" i="19"/>
  <c r="K75" i="16"/>
  <c r="K27" i="19"/>
  <c r="K40" i="19"/>
  <c r="I49" i="16"/>
  <c r="P27" i="19"/>
  <c r="I103" i="16"/>
  <c r="P40" i="19"/>
  <c r="Q59" i="19"/>
  <c r="Q62" i="19"/>
  <c r="J45" i="16"/>
  <c r="J99" i="16"/>
  <c r="N59" i="19"/>
  <c r="K99" i="16"/>
  <c r="N62" i="19"/>
  <c r="K45" i="16"/>
  <c r="L46" i="20"/>
  <c r="K46" i="12"/>
  <c r="D46" i="2"/>
  <c r="T39" i="2"/>
  <c r="I39" i="12"/>
  <c r="J39" i="20"/>
  <c r="T45" i="2"/>
  <c r="I45" i="12"/>
  <c r="J45" i="20"/>
  <c r="E45" i="2"/>
  <c r="I49" i="3"/>
  <c r="F45" i="20"/>
  <c r="K40" i="12"/>
  <c r="D40" i="2"/>
  <c r="L40" i="20"/>
  <c r="Q82" i="19"/>
  <c r="J77" i="16"/>
  <c r="Q24" i="19"/>
  <c r="J23" i="16"/>
  <c r="F34" i="26" s="1"/>
  <c r="K82" i="19"/>
  <c r="K24" i="19"/>
  <c r="H104" i="16"/>
  <c r="O106" i="19"/>
  <c r="H50" i="16"/>
  <c r="O89" i="19"/>
  <c r="N55" i="19"/>
  <c r="N72" i="19"/>
  <c r="K93" i="16"/>
  <c r="K39" i="16"/>
  <c r="H39" i="16"/>
  <c r="O72" i="19"/>
  <c r="O55" i="19"/>
  <c r="H93" i="16"/>
  <c r="Q6" i="19"/>
  <c r="J14" i="16"/>
  <c r="J68" i="16"/>
  <c r="Q36" i="19"/>
  <c r="K33" i="19"/>
  <c r="K28" i="19"/>
  <c r="K37" i="19"/>
  <c r="K42" i="19"/>
  <c r="F21" i="20"/>
  <c r="E21" i="2"/>
  <c r="I25" i="3"/>
  <c r="J52" i="12"/>
  <c r="K52" i="20"/>
  <c r="U52" i="2"/>
  <c r="I70" i="16"/>
  <c r="I16" i="16"/>
  <c r="E16" i="23" s="1"/>
  <c r="P38" i="19"/>
  <c r="P11" i="19"/>
  <c r="Q11" i="19"/>
  <c r="J16" i="16"/>
  <c r="J70" i="16"/>
  <c r="Q38" i="19"/>
  <c r="K83" i="16"/>
  <c r="K29" i="16"/>
  <c r="N101" i="19"/>
  <c r="N47" i="19"/>
  <c r="I60" i="16"/>
  <c r="P17" i="19"/>
  <c r="P76" i="19"/>
  <c r="I6" i="16"/>
  <c r="N76" i="19"/>
  <c r="K6" i="16"/>
  <c r="N17" i="19"/>
  <c r="K60" i="16"/>
  <c r="H60" i="16"/>
  <c r="O17" i="19"/>
  <c r="O76" i="19"/>
  <c r="H6" i="16"/>
  <c r="K46" i="19"/>
  <c r="K68" i="19"/>
  <c r="N68" i="19"/>
  <c r="K82" i="16"/>
  <c r="K28" i="16"/>
  <c r="N46" i="19"/>
  <c r="N77" i="19"/>
  <c r="K62" i="16"/>
  <c r="N94" i="19"/>
  <c r="K8" i="16"/>
  <c r="K17" i="16"/>
  <c r="N52" i="19"/>
  <c r="N79" i="19"/>
  <c r="K71" i="16"/>
  <c r="K52" i="19"/>
  <c r="K79" i="19"/>
  <c r="K7" i="20"/>
  <c r="U7" i="2"/>
  <c r="J7" i="12"/>
  <c r="H42" i="16"/>
  <c r="O60" i="19"/>
  <c r="O8" i="19"/>
  <c r="H96" i="16"/>
  <c r="J96" i="16"/>
  <c r="Q8" i="19"/>
  <c r="Q60" i="19"/>
  <c r="J42" i="16"/>
  <c r="P45" i="19"/>
  <c r="I22" i="16"/>
  <c r="I76" i="16"/>
  <c r="P16" i="19"/>
  <c r="L24" i="20"/>
  <c r="D24" i="2"/>
  <c r="K24" i="12"/>
  <c r="O51" i="19"/>
  <c r="O10" i="19"/>
  <c r="H40" i="16"/>
  <c r="H94" i="16"/>
  <c r="N66" i="19"/>
  <c r="K38" i="16"/>
  <c r="N34" i="19"/>
  <c r="K92" i="16"/>
  <c r="I92" i="16"/>
  <c r="P66" i="19"/>
  <c r="P34" i="19"/>
  <c r="I38" i="16"/>
  <c r="K73" i="19"/>
  <c r="K53" i="19"/>
  <c r="J105" i="16"/>
  <c r="Q107" i="19"/>
  <c r="Q90" i="19"/>
  <c r="J51" i="16"/>
  <c r="I51" i="16"/>
  <c r="P107" i="19"/>
  <c r="P90" i="19"/>
  <c r="I105" i="16"/>
  <c r="F47" i="20"/>
  <c r="E47" i="2"/>
  <c r="I51" i="3"/>
  <c r="Q47" i="2"/>
  <c r="H47" i="12"/>
  <c r="I47" i="20"/>
  <c r="E51" i="2"/>
  <c r="I55" i="3"/>
  <c r="F51" i="20"/>
  <c r="H51" i="12"/>
  <c r="Q51" i="2"/>
  <c r="I51" i="20"/>
  <c r="D36" i="2"/>
  <c r="K36" i="12"/>
  <c r="L36" i="20"/>
  <c r="I28" i="12"/>
  <c r="J28" i="20"/>
  <c r="T28" i="2"/>
  <c r="H28" i="12"/>
  <c r="Q28" i="2"/>
  <c r="I28" i="20"/>
  <c r="J33" i="12"/>
  <c r="K33" i="20"/>
  <c r="U33" i="2"/>
  <c r="Q33" i="2"/>
  <c r="H33" i="12"/>
  <c r="I33" i="20"/>
  <c r="H25" i="12"/>
  <c r="Q25" i="2"/>
  <c r="I25" i="20"/>
  <c r="I26" i="12"/>
  <c r="J26" i="20"/>
  <c r="T26" i="2"/>
  <c r="I26" i="20"/>
  <c r="Q26" i="2"/>
  <c r="H26" i="12"/>
  <c r="O70" i="19"/>
  <c r="H86" i="16"/>
  <c r="O29" i="19"/>
  <c r="H32" i="16"/>
  <c r="U8" i="2"/>
  <c r="K8" i="20"/>
  <c r="J8" i="12"/>
  <c r="T8" i="2"/>
  <c r="J8" i="20"/>
  <c r="I8" i="12"/>
  <c r="H58" i="20"/>
  <c r="U54" i="2"/>
  <c r="K54" i="20"/>
  <c r="J54" i="12"/>
  <c r="K103" i="19"/>
  <c r="K85" i="19"/>
  <c r="J85" i="16"/>
  <c r="J31" i="16"/>
  <c r="Q103" i="19"/>
  <c r="Q85" i="19"/>
  <c r="T27" i="2"/>
  <c r="I27" i="12"/>
  <c r="J27" i="20"/>
  <c r="E27" i="2"/>
  <c r="I31" i="3"/>
  <c r="F27" i="20"/>
  <c r="O9" i="19"/>
  <c r="O30" i="19"/>
  <c r="H88" i="16"/>
  <c r="H34" i="16"/>
  <c r="J63" i="16"/>
  <c r="Q78" i="19"/>
  <c r="J9" i="16"/>
  <c r="Q95" i="19"/>
  <c r="K78" i="19"/>
  <c r="K95" i="19"/>
  <c r="J43" i="16"/>
  <c r="J97" i="16"/>
  <c r="Q61" i="19"/>
  <c r="Q69" i="19"/>
  <c r="K21" i="19"/>
  <c r="K74" i="19"/>
  <c r="O98" i="19"/>
  <c r="H24" i="16"/>
  <c r="O50" i="19"/>
  <c r="H78" i="16"/>
  <c r="F14" i="20"/>
  <c r="E14" i="2"/>
  <c r="I18" i="3"/>
  <c r="D14" i="2"/>
  <c r="L14" i="20"/>
  <c r="K14" i="12"/>
  <c r="T3" i="2"/>
  <c r="J3" i="20"/>
  <c r="I3" i="12"/>
  <c r="J100" i="16"/>
  <c r="Q88" i="19"/>
  <c r="Q3" i="19"/>
  <c r="J46" i="16"/>
  <c r="K39" i="19"/>
  <c r="K91" i="19"/>
  <c r="I87" i="16"/>
  <c r="P25" i="19"/>
  <c r="P86" i="19"/>
  <c r="I33" i="16"/>
  <c r="I12" i="20"/>
  <c r="Q12" i="2"/>
  <c r="H12" i="12"/>
  <c r="K11" i="20"/>
  <c r="J11" i="12"/>
  <c r="U11" i="2"/>
  <c r="H2" i="12"/>
  <c r="Q2" i="2"/>
  <c r="I2" i="20"/>
  <c r="R3" i="3"/>
  <c r="R2" i="3"/>
  <c r="F58" i="2"/>
  <c r="E44" i="2"/>
  <c r="F44" i="20"/>
  <c r="I48" i="3"/>
  <c r="Q105" i="19"/>
  <c r="Q71" i="19"/>
  <c r="J91" i="16"/>
  <c r="J37" i="16"/>
  <c r="K71" i="19"/>
  <c r="K105" i="19"/>
  <c r="O83" i="19"/>
  <c r="H80" i="16"/>
  <c r="O100" i="19"/>
  <c r="H26" i="16"/>
  <c r="N75" i="19"/>
  <c r="N26" i="19"/>
  <c r="K5" i="16"/>
  <c r="K59" i="16"/>
  <c r="E37" i="2"/>
  <c r="I41" i="3"/>
  <c r="F37" i="20"/>
  <c r="U196" i="19" l="1"/>
  <c r="U130" i="19"/>
  <c r="U134" i="19" s="1"/>
  <c r="U195" i="19"/>
  <c r="U131" i="19"/>
  <c r="U135" i="19" s="1"/>
  <c r="P123" i="19"/>
  <c r="C7" i="22" s="1"/>
  <c r="P129" i="19"/>
  <c r="C13" i="22" s="1"/>
  <c r="P126" i="19"/>
  <c r="C10" i="22" s="1"/>
  <c r="P121" i="19"/>
  <c r="P122" i="19"/>
  <c r="C6" i="22" s="1"/>
  <c r="P124" i="19"/>
  <c r="C8" i="22" s="1"/>
  <c r="P128" i="19"/>
  <c r="C12" i="22" s="1"/>
  <c r="P127" i="19"/>
  <c r="C11" i="22" s="1"/>
  <c r="P125" i="19"/>
  <c r="C9" i="22" s="1"/>
  <c r="P120" i="19"/>
  <c r="K127" i="19"/>
  <c r="K121" i="19"/>
  <c r="K131" i="19" s="1"/>
  <c r="K135" i="19" s="1"/>
  <c r="K128" i="19"/>
  <c r="K123" i="19"/>
  <c r="K126" i="19"/>
  <c r="K129" i="19"/>
  <c r="K124" i="19"/>
  <c r="K120" i="19"/>
  <c r="K122" i="19"/>
  <c r="K125" i="19"/>
  <c r="Q123" i="19"/>
  <c r="D7" i="22" s="1"/>
  <c r="Q126" i="19"/>
  <c r="D10" i="22" s="1"/>
  <c r="Q122" i="19"/>
  <c r="D6" i="22" s="1"/>
  <c r="Q129" i="19"/>
  <c r="D13" i="22" s="1"/>
  <c r="Q125" i="19"/>
  <c r="D9" i="22" s="1"/>
  <c r="Q120" i="19"/>
  <c r="Q121" i="19"/>
  <c r="Q128" i="19"/>
  <c r="D12" i="22" s="1"/>
  <c r="Q124" i="19"/>
  <c r="D8" i="22" s="1"/>
  <c r="Q127" i="19"/>
  <c r="D11" i="22" s="1"/>
  <c r="O120" i="19"/>
  <c r="O129" i="19"/>
  <c r="B13" i="22" s="1"/>
  <c r="O121" i="19"/>
  <c r="O124" i="19"/>
  <c r="B8" i="22" s="1"/>
  <c r="O127" i="19"/>
  <c r="B11" i="22" s="1"/>
  <c r="O126" i="19"/>
  <c r="B10" i="22" s="1"/>
  <c r="O125" i="19"/>
  <c r="B9" i="22" s="1"/>
  <c r="O123" i="19"/>
  <c r="B7" i="22" s="1"/>
  <c r="O128" i="19"/>
  <c r="B12" i="22" s="1"/>
  <c r="O122" i="19"/>
  <c r="B6" i="22" s="1"/>
  <c r="P160" i="19"/>
  <c r="P158" i="19"/>
  <c r="P159" i="19"/>
  <c r="P161" i="19"/>
  <c r="I7" i="22" s="1"/>
  <c r="P164" i="19"/>
  <c r="P163" i="19"/>
  <c r="P166" i="19"/>
  <c r="P162" i="19"/>
  <c r="I8" i="22" s="1"/>
  <c r="P167" i="19"/>
  <c r="P165" i="19"/>
  <c r="P144" i="19"/>
  <c r="P143" i="19"/>
  <c r="F8" i="22" s="1"/>
  <c r="P140" i="19"/>
  <c r="P139" i="19"/>
  <c r="P146" i="19"/>
  <c r="P141" i="19"/>
  <c r="F6" i="22" s="1"/>
  <c r="P148" i="19"/>
  <c r="P147" i="19"/>
  <c r="P145" i="19"/>
  <c r="P142" i="19"/>
  <c r="F7" i="22" s="1"/>
  <c r="V186" i="19"/>
  <c r="R186" i="19"/>
  <c r="V185" i="19"/>
  <c r="R185" i="19"/>
  <c r="V184" i="19"/>
  <c r="R184" i="19"/>
  <c r="V183" i="19"/>
  <c r="R183" i="19"/>
  <c r="V182" i="19"/>
  <c r="R182" i="19"/>
  <c r="V181" i="19"/>
  <c r="R181" i="19"/>
  <c r="V180" i="19"/>
  <c r="R180" i="19"/>
  <c r="V179" i="19"/>
  <c r="R179" i="19"/>
  <c r="V178" i="19"/>
  <c r="R178" i="19"/>
  <c r="V177" i="19"/>
  <c r="R177" i="19"/>
  <c r="K186" i="19"/>
  <c r="K182" i="19"/>
  <c r="K178" i="19"/>
  <c r="U186" i="19"/>
  <c r="Q186" i="19"/>
  <c r="U185" i="19"/>
  <c r="Q185" i="19"/>
  <c r="U184" i="19"/>
  <c r="Q184" i="19"/>
  <c r="U183" i="19"/>
  <c r="Q183" i="19"/>
  <c r="U182" i="19"/>
  <c r="Q182" i="19"/>
  <c r="U181" i="19"/>
  <c r="Q181" i="19"/>
  <c r="U180" i="19"/>
  <c r="Q180" i="19"/>
  <c r="U179" i="19"/>
  <c r="Q179" i="19"/>
  <c r="U178" i="19"/>
  <c r="Q178" i="19"/>
  <c r="U177" i="19"/>
  <c r="Q177" i="19"/>
  <c r="K185" i="19"/>
  <c r="K181" i="19"/>
  <c r="K177" i="19"/>
  <c r="T186" i="19"/>
  <c r="T185" i="19"/>
  <c r="T184" i="19"/>
  <c r="T183" i="19"/>
  <c r="T182" i="19"/>
  <c r="T181" i="19"/>
  <c r="T180" i="19"/>
  <c r="T179" i="19"/>
  <c r="T178" i="19"/>
  <c r="T177" i="19"/>
  <c r="T187" i="19" s="1"/>
  <c r="K180" i="19"/>
  <c r="P186" i="19"/>
  <c r="P184" i="19"/>
  <c r="P182" i="19"/>
  <c r="P180" i="19"/>
  <c r="P178" i="19"/>
  <c r="K184" i="19"/>
  <c r="O185" i="19"/>
  <c r="O183" i="19"/>
  <c r="O181" i="19"/>
  <c r="O179" i="19"/>
  <c r="O177" i="19"/>
  <c r="S186" i="19"/>
  <c r="S185" i="19"/>
  <c r="S184" i="19"/>
  <c r="S183" i="19"/>
  <c r="S182" i="19"/>
  <c r="S181" i="19"/>
  <c r="S180" i="19"/>
  <c r="S179" i="19"/>
  <c r="S178" i="19"/>
  <c r="S177" i="19"/>
  <c r="K179" i="19"/>
  <c r="P185" i="19"/>
  <c r="P183" i="19"/>
  <c r="P181" i="19"/>
  <c r="P179" i="19"/>
  <c r="P177" i="19"/>
  <c r="O186" i="19"/>
  <c r="O184" i="19"/>
  <c r="O182" i="19"/>
  <c r="O180" i="19"/>
  <c r="O188" i="19" s="1"/>
  <c r="O178" i="19"/>
  <c r="K183" i="19"/>
  <c r="K159" i="19"/>
  <c r="K162" i="19"/>
  <c r="K167" i="19"/>
  <c r="K163" i="19"/>
  <c r="K166" i="19"/>
  <c r="K160" i="19"/>
  <c r="K161" i="19"/>
  <c r="K158" i="19"/>
  <c r="K165" i="19"/>
  <c r="K164" i="19"/>
  <c r="K146" i="19"/>
  <c r="K145" i="19"/>
  <c r="K140" i="19"/>
  <c r="K144" i="19"/>
  <c r="K143" i="19"/>
  <c r="K141" i="19"/>
  <c r="K139" i="19"/>
  <c r="K148" i="19"/>
  <c r="K142" i="19"/>
  <c r="K147" i="19"/>
  <c r="Q164" i="19"/>
  <c r="Q167" i="19"/>
  <c r="J13" i="22" s="1"/>
  <c r="Q162" i="19"/>
  <c r="J8" i="22" s="1"/>
  <c r="Q161" i="19"/>
  <c r="J7" i="22" s="1"/>
  <c r="Q166" i="19"/>
  <c r="J12" i="22" s="1"/>
  <c r="Q160" i="19"/>
  <c r="J6" i="22" s="1"/>
  <c r="Q163" i="19"/>
  <c r="Q159" i="19"/>
  <c r="Q158" i="19"/>
  <c r="Q165" i="19"/>
  <c r="J11" i="22" s="1"/>
  <c r="Q144" i="19"/>
  <c r="Q147" i="19"/>
  <c r="Q146" i="19"/>
  <c r="G11" i="22" s="1"/>
  <c r="Q148" i="19"/>
  <c r="G13" i="22" s="1"/>
  <c r="Q143" i="19"/>
  <c r="G8" i="22" s="1"/>
  <c r="Q142" i="19"/>
  <c r="G7" i="22" s="1"/>
  <c r="Q145" i="19"/>
  <c r="G10" i="22" s="1"/>
  <c r="Q140" i="19"/>
  <c r="Q139" i="19"/>
  <c r="Q141" i="19"/>
  <c r="G6" i="22" s="1"/>
  <c r="O166" i="19"/>
  <c r="H12" i="22" s="1"/>
  <c r="O162" i="19"/>
  <c r="H8" i="22" s="1"/>
  <c r="O165" i="19"/>
  <c r="O167" i="19"/>
  <c r="H13" i="22" s="1"/>
  <c r="O159" i="19"/>
  <c r="O161" i="19"/>
  <c r="H7" i="22" s="1"/>
  <c r="O160" i="19"/>
  <c r="O158" i="19"/>
  <c r="O164" i="19"/>
  <c r="H10" i="22" s="1"/>
  <c r="O163" i="19"/>
  <c r="H9" i="22" s="1"/>
  <c r="O147" i="19"/>
  <c r="E12" i="22" s="1"/>
  <c r="O145" i="19"/>
  <c r="E10" i="22" s="1"/>
  <c r="O144" i="19"/>
  <c r="E9" i="22" s="1"/>
  <c r="O142" i="19"/>
  <c r="E7" i="22" s="1"/>
  <c r="O146" i="19"/>
  <c r="E11" i="22" s="1"/>
  <c r="O143" i="19"/>
  <c r="E8" i="22" s="1"/>
  <c r="O141" i="19"/>
  <c r="E6" i="22" s="1"/>
  <c r="O140" i="19"/>
  <c r="O148" i="19"/>
  <c r="E13" i="22" s="1"/>
  <c r="O139" i="19"/>
  <c r="U149" i="19"/>
  <c r="U153" i="19" s="1"/>
  <c r="Q87" i="2"/>
  <c r="Q58" i="2" a="1"/>
  <c r="F25" i="26"/>
  <c r="F14" i="23"/>
  <c r="B20" i="17" a="1"/>
  <c r="J9" i="22"/>
  <c r="J10" i="22"/>
  <c r="G12" i="22"/>
  <c r="G9" i="22"/>
  <c r="F18" i="26"/>
  <c r="F28" i="23"/>
  <c r="F7" i="23"/>
  <c r="F40" i="23"/>
  <c r="F3" i="26"/>
  <c r="E36" i="23"/>
  <c r="E24" i="23"/>
  <c r="E3" i="23"/>
  <c r="U87" i="2"/>
  <c r="U58" i="2" a="1"/>
  <c r="J59" i="20"/>
  <c r="I59" i="12"/>
  <c r="L58" i="20"/>
  <c r="K58" i="12"/>
  <c r="P102" i="4"/>
  <c r="P108" i="4"/>
  <c r="U203" i="19"/>
  <c r="U199" i="19"/>
  <c r="U204" i="19"/>
  <c r="U168" i="19"/>
  <c r="U172" i="19" s="1"/>
  <c r="U200" i="19"/>
  <c r="F20" i="26"/>
  <c r="F30" i="23"/>
  <c r="F9" i="23"/>
  <c r="F42" i="23"/>
  <c r="F6" i="26"/>
  <c r="E27" i="23"/>
  <c r="E39" i="23"/>
  <c r="E6" i="23"/>
  <c r="F27" i="26"/>
  <c r="F16" i="23"/>
  <c r="F35" i="26"/>
  <c r="F35" i="23"/>
  <c r="F46" i="23"/>
  <c r="F2" i="23"/>
  <c r="F23" i="23"/>
  <c r="F10" i="26"/>
  <c r="E43" i="23"/>
  <c r="E10" i="23"/>
  <c r="E31" i="23"/>
  <c r="F16" i="26"/>
  <c r="F5" i="23"/>
  <c r="F38" i="23"/>
  <c r="F26" i="23"/>
  <c r="K59" i="20"/>
  <c r="J59" i="12"/>
  <c r="F4" i="26"/>
  <c r="E4" i="23"/>
  <c r="E37" i="23"/>
  <c r="E47" i="23"/>
  <c r="E25" i="23"/>
  <c r="F29" i="26"/>
  <c r="F18" i="23"/>
  <c r="F28" i="26"/>
  <c r="F17" i="23"/>
  <c r="F32" i="26"/>
  <c r="F21" i="23"/>
  <c r="H6" i="22"/>
  <c r="H11" i="22"/>
  <c r="F57" i="20"/>
  <c r="F2" i="26"/>
  <c r="E46" i="23"/>
  <c r="E2" i="23"/>
  <c r="E23" i="23"/>
  <c r="E35" i="23"/>
  <c r="I6" i="22"/>
  <c r="I12" i="22"/>
  <c r="I11" i="22"/>
  <c r="I13" i="22"/>
  <c r="I10" i="22"/>
  <c r="I9" i="22"/>
  <c r="F11" i="22"/>
  <c r="F12" i="22"/>
  <c r="F10" i="22"/>
  <c r="F13" i="22"/>
  <c r="F9" i="22"/>
  <c r="F5" i="26"/>
  <c r="E5" i="23"/>
  <c r="E38" i="23"/>
  <c r="E26" i="23"/>
  <c r="F59" i="20"/>
  <c r="R84" i="3"/>
  <c r="R168" i="3" s="1"/>
  <c r="R130" i="3" s="1"/>
  <c r="R92" i="3"/>
  <c r="U88" i="3"/>
  <c r="V91" i="3"/>
  <c r="U112" i="3"/>
  <c r="V88" i="3"/>
  <c r="R110" i="3"/>
  <c r="V103" i="3"/>
  <c r="W97" i="3"/>
  <c r="V115" i="3"/>
  <c r="D96" i="3"/>
  <c r="A96" i="3" s="1"/>
  <c r="R115" i="3"/>
  <c r="D126" i="3"/>
  <c r="A126" i="3" s="1"/>
  <c r="U97" i="3"/>
  <c r="V114" i="3"/>
  <c r="R107" i="3"/>
  <c r="D128" i="3"/>
  <c r="A128" i="3" s="1"/>
  <c r="U105" i="3"/>
  <c r="D105" i="3"/>
  <c r="A105" i="3" s="1"/>
  <c r="R93" i="3"/>
  <c r="R114" i="3"/>
  <c r="D108" i="3"/>
  <c r="A108" i="3" s="1"/>
  <c r="R89" i="3"/>
  <c r="V106" i="3"/>
  <c r="D84" i="3"/>
  <c r="A84" i="3" s="1"/>
  <c r="U99" i="3"/>
  <c r="W101" i="3"/>
  <c r="R88" i="3"/>
  <c r="U93" i="3"/>
  <c r="R103" i="3"/>
  <c r="V109" i="3"/>
  <c r="D116" i="3"/>
  <c r="A116" i="3" s="1"/>
  <c r="D112" i="3"/>
  <c r="A112" i="3" s="1"/>
  <c r="V97" i="3"/>
  <c r="V87" i="3"/>
  <c r="R116" i="3"/>
  <c r="D85" i="3"/>
  <c r="A85" i="3" s="1"/>
  <c r="R91" i="3"/>
  <c r="W91" i="3"/>
  <c r="D93" i="3"/>
  <c r="A93" i="3" s="1"/>
  <c r="W113" i="3"/>
  <c r="R118" i="3"/>
  <c r="D106" i="3"/>
  <c r="A106" i="3" s="1"/>
  <c r="U114" i="3"/>
  <c r="D125" i="3"/>
  <c r="A125" i="3" s="1"/>
  <c r="D118" i="3"/>
  <c r="A118" i="3" s="1"/>
  <c r="W95" i="3"/>
  <c r="U111" i="3"/>
  <c r="V110" i="3"/>
  <c r="W115" i="3"/>
  <c r="D100" i="3"/>
  <c r="A100" i="3" s="1"/>
  <c r="V101" i="3"/>
  <c r="V85" i="3"/>
  <c r="R108" i="3"/>
  <c r="W107" i="3"/>
  <c r="D117" i="3"/>
  <c r="A117" i="3" s="1"/>
  <c r="R104" i="3"/>
  <c r="D87" i="3"/>
  <c r="A87" i="3" s="1"/>
  <c r="W93" i="3"/>
  <c r="D90" i="3"/>
  <c r="A90" i="3" s="1"/>
  <c r="D92" i="3"/>
  <c r="A92" i="3" s="1"/>
  <c r="U94" i="3"/>
  <c r="R101" i="3"/>
  <c r="D121" i="3"/>
  <c r="A121" i="3" s="1"/>
  <c r="V94" i="3"/>
  <c r="V116" i="3"/>
  <c r="V108" i="3"/>
  <c r="R112" i="3"/>
  <c r="W92" i="3"/>
  <c r="U91" i="3"/>
  <c r="U95" i="3"/>
  <c r="D115" i="3"/>
  <c r="A115" i="3" s="1"/>
  <c r="V107" i="3"/>
  <c r="D123" i="3"/>
  <c r="A123" i="3" s="1"/>
  <c r="D102" i="3"/>
  <c r="A102" i="3" s="1"/>
  <c r="D119" i="3"/>
  <c r="A119" i="3" s="1"/>
  <c r="W99" i="3"/>
  <c r="R90" i="3"/>
  <c r="R87" i="3"/>
  <c r="V89" i="3"/>
  <c r="W103" i="3"/>
  <c r="U107" i="3"/>
  <c r="D110" i="3"/>
  <c r="A110" i="3" s="1"/>
  <c r="V86" i="3"/>
  <c r="W100" i="3"/>
  <c r="W104" i="3"/>
  <c r="U104" i="3"/>
  <c r="U102" i="3"/>
  <c r="W89" i="3"/>
  <c r="W105" i="3"/>
  <c r="U100" i="3"/>
  <c r="R113" i="3"/>
  <c r="U109" i="3"/>
  <c r="R100" i="3"/>
  <c r="D89" i="3"/>
  <c r="A89" i="3" s="1"/>
  <c r="R120" i="3"/>
  <c r="R97" i="3"/>
  <c r="W114" i="3"/>
  <c r="W96" i="3"/>
  <c r="D94" i="3"/>
  <c r="A94" i="3" s="1"/>
  <c r="R85" i="3"/>
  <c r="R169" i="3" s="1"/>
  <c r="R131" i="3" s="1"/>
  <c r="U115" i="3"/>
  <c r="U106" i="3"/>
  <c r="V105" i="3"/>
  <c r="D103" i="3"/>
  <c r="A103" i="3" s="1"/>
  <c r="D122" i="3"/>
  <c r="A122" i="3" s="1"/>
  <c r="D95" i="3"/>
  <c r="A95" i="3" s="1"/>
  <c r="U84" i="3"/>
  <c r="V93" i="3"/>
  <c r="R102" i="3"/>
  <c r="W109" i="3"/>
  <c r="V92" i="3"/>
  <c r="U87" i="3"/>
  <c r="V95" i="3"/>
  <c r="R105" i="3"/>
  <c r="W84" i="3"/>
  <c r="W106" i="3"/>
  <c r="R98" i="3"/>
  <c r="U103" i="3"/>
  <c r="V113" i="3"/>
  <c r="U85" i="3"/>
  <c r="U89" i="3"/>
  <c r="D109" i="3"/>
  <c r="A109" i="3" s="1"/>
  <c r="R95" i="3"/>
  <c r="V111" i="3"/>
  <c r="U110" i="3"/>
  <c r="R96" i="3"/>
  <c r="W90" i="3"/>
  <c r="V98" i="3"/>
  <c r="V84" i="3"/>
  <c r="R119" i="3"/>
  <c r="R111" i="3"/>
  <c r="U116" i="3"/>
  <c r="V112" i="3"/>
  <c r="U108" i="3"/>
  <c r="D101" i="3"/>
  <c r="A101" i="3" s="1"/>
  <c r="D113" i="3"/>
  <c r="A113" i="3" s="1"/>
  <c r="U98" i="3"/>
  <c r="R99" i="3"/>
  <c r="W94" i="3"/>
  <c r="W87" i="3"/>
  <c r="V90" i="3"/>
  <c r="R86" i="3"/>
  <c r="V99" i="3"/>
  <c r="V100" i="3"/>
  <c r="W85" i="3"/>
  <c r="D114" i="3"/>
  <c r="A114" i="3" s="1"/>
  <c r="W108" i="3"/>
  <c r="V104" i="3"/>
  <c r="W110" i="3"/>
  <c r="U120" i="3"/>
  <c r="W88" i="3"/>
  <c r="D120" i="3"/>
  <c r="A120" i="3" s="1"/>
  <c r="U101" i="3"/>
  <c r="U118" i="3"/>
  <c r="U119" i="3"/>
  <c r="U113" i="3"/>
  <c r="D98" i="3"/>
  <c r="A98" i="3" s="1"/>
  <c r="V96" i="3"/>
  <c r="W98" i="3"/>
  <c r="D107" i="3"/>
  <c r="A107" i="3" s="1"/>
  <c r="U117" i="3"/>
  <c r="W86" i="3"/>
  <c r="D127" i="3"/>
  <c r="A127" i="3" s="1"/>
  <c r="U86" i="3"/>
  <c r="D124" i="3"/>
  <c r="A124" i="3" s="1"/>
  <c r="D86" i="3"/>
  <c r="A86" i="3" s="1"/>
  <c r="U96" i="3"/>
  <c r="R94" i="3"/>
  <c r="W112" i="3"/>
  <c r="R117" i="3"/>
  <c r="R109" i="3"/>
  <c r="W111" i="3"/>
  <c r="D97" i="3"/>
  <c r="A97" i="3" s="1"/>
  <c r="V102" i="3"/>
  <c r="D111" i="3"/>
  <c r="A111" i="3" s="1"/>
  <c r="U90" i="3"/>
  <c r="U92" i="3"/>
  <c r="D88" i="3"/>
  <c r="A88" i="3" s="1"/>
  <c r="D99" i="3"/>
  <c r="A99" i="3" s="1"/>
  <c r="R106" i="3"/>
  <c r="D104" i="3"/>
  <c r="A104" i="3" s="1"/>
  <c r="W102" i="3"/>
  <c r="D91" i="3"/>
  <c r="A91" i="3" s="1"/>
  <c r="F17" i="26"/>
  <c r="F39" i="23"/>
  <c r="F27" i="23"/>
  <c r="F6" i="23"/>
  <c r="U169" i="19"/>
  <c r="U173" i="19" s="1"/>
  <c r="H58" i="12"/>
  <c r="I58" i="20"/>
  <c r="I59" i="20"/>
  <c r="H59" i="12"/>
  <c r="F31" i="26"/>
  <c r="F20" i="23"/>
  <c r="K58" i="20"/>
  <c r="J58" i="12"/>
  <c r="J58" i="20"/>
  <c r="I58" i="12"/>
  <c r="T58" i="2" a="1"/>
  <c r="T87" i="2"/>
  <c r="F58" i="20"/>
  <c r="F9" i="26"/>
  <c r="E30" i="23"/>
  <c r="E9" i="23"/>
  <c r="E42" i="23"/>
  <c r="U150" i="19"/>
  <c r="U154" i="19" s="1"/>
  <c r="F24" i="26"/>
  <c r="F13" i="23"/>
  <c r="F7" i="26"/>
  <c r="E7" i="23"/>
  <c r="E28" i="23"/>
  <c r="E40" i="23"/>
  <c r="F23" i="26"/>
  <c r="F12" i="23"/>
  <c r="L57" i="20"/>
  <c r="K57" i="12"/>
  <c r="L59" i="20"/>
  <c r="K59" i="12"/>
  <c r="D58" i="2" a="1"/>
  <c r="F15" i="26"/>
  <c r="F37" i="23"/>
  <c r="F4" i="23"/>
  <c r="F47" i="23"/>
  <c r="F25" i="23"/>
  <c r="F19" i="26"/>
  <c r="F8" i="23"/>
  <c r="F29" i="23"/>
  <c r="F41" i="23"/>
  <c r="F30" i="26"/>
  <c r="F19" i="23"/>
  <c r="F21" i="26"/>
  <c r="F31" i="23"/>
  <c r="F10" i="23"/>
  <c r="F43" i="23"/>
  <c r="F14" i="26"/>
  <c r="F36" i="23"/>
  <c r="F3" i="23"/>
  <c r="F24" i="23"/>
  <c r="F26" i="26"/>
  <c r="F15" i="23"/>
  <c r="F8" i="26"/>
  <c r="E29" i="23"/>
  <c r="E41" i="23"/>
  <c r="E8" i="23"/>
  <c r="F11" i="26"/>
  <c r="E32" i="23"/>
  <c r="E11" i="23"/>
  <c r="E44" i="23"/>
  <c r="F22" i="26"/>
  <c r="F32" i="23"/>
  <c r="F44" i="23"/>
  <c r="F11" i="23"/>
  <c r="E87" i="2"/>
  <c r="E58" i="2" a="1"/>
  <c r="O195" i="19" l="1"/>
  <c r="O196" i="19"/>
  <c r="B4" i="22"/>
  <c r="O130" i="19"/>
  <c r="D5" i="22"/>
  <c r="Q131" i="19"/>
  <c r="Q195" i="19"/>
  <c r="D4" i="22"/>
  <c r="Q130" i="19"/>
  <c r="Q196" i="19"/>
  <c r="K196" i="19"/>
  <c r="K195" i="19"/>
  <c r="K130" i="19"/>
  <c r="K134" i="19" s="1"/>
  <c r="P196" i="19"/>
  <c r="C4" i="22"/>
  <c r="P195" i="19"/>
  <c r="P130" i="19"/>
  <c r="C5" i="22"/>
  <c r="P131" i="19"/>
  <c r="B5" i="22"/>
  <c r="O131" i="19"/>
  <c r="R187" i="19"/>
  <c r="R191" i="19" s="1"/>
  <c r="P188" i="19"/>
  <c r="T191" i="19"/>
  <c r="Q187" i="19"/>
  <c r="Q191" i="19" s="1"/>
  <c r="O187" i="19"/>
  <c r="O191" i="19" s="1"/>
  <c r="P187" i="19"/>
  <c r="P191" i="19" s="1"/>
  <c r="U188" i="19"/>
  <c r="U192" i="19" s="1"/>
  <c r="V188" i="19"/>
  <c r="V192" i="19" s="1"/>
  <c r="K187" i="19"/>
  <c r="K191" i="19" s="1"/>
  <c r="U187" i="19"/>
  <c r="U191" i="19" s="1"/>
  <c r="K169" i="19"/>
  <c r="K173" i="19" s="1"/>
  <c r="V187" i="19"/>
  <c r="V191" i="19" s="1"/>
  <c r="T188" i="19"/>
  <c r="T192" i="19" s="1"/>
  <c r="S187" i="19"/>
  <c r="S191" i="19" s="1"/>
  <c r="U170" i="3"/>
  <c r="U132" i="3" s="1"/>
  <c r="U174" i="3"/>
  <c r="U136" i="3" s="1"/>
  <c r="U169" i="3"/>
  <c r="U131" i="3" s="1"/>
  <c r="V183" i="3"/>
  <c r="V145" i="3" s="1"/>
  <c r="V170" i="3"/>
  <c r="V132" i="3" s="1"/>
  <c r="V176" i="3"/>
  <c r="V138" i="3" s="1"/>
  <c r="R170" i="3"/>
  <c r="R132" i="3" s="1"/>
  <c r="R190" i="3"/>
  <c r="R152" i="3" s="1"/>
  <c r="R178" i="3"/>
  <c r="R140" i="3" s="1"/>
  <c r="V174" i="3"/>
  <c r="V136" i="3" s="1"/>
  <c r="V184" i="3"/>
  <c r="V146" i="3" s="1"/>
  <c r="V186" i="3"/>
  <c r="V148" i="3" s="1"/>
  <c r="V180" i="3"/>
  <c r="V142" i="3" s="1"/>
  <c r="W182" i="3"/>
  <c r="W144" i="3" s="1"/>
  <c r="W172" i="3"/>
  <c r="W134" i="3" s="1"/>
  <c r="W195" i="3"/>
  <c r="W157" i="3" s="1"/>
  <c r="W170" i="3"/>
  <c r="W132" i="3" s="1"/>
  <c r="U197" i="3"/>
  <c r="U159" i="3" s="1"/>
  <c r="V188" i="3"/>
  <c r="V150" i="3" s="1"/>
  <c r="W171" i="3"/>
  <c r="W133" i="3" s="1"/>
  <c r="U200" i="3"/>
  <c r="U162" i="3" s="1"/>
  <c r="V182" i="3"/>
  <c r="V144" i="3" s="1"/>
  <c r="V195" i="3"/>
  <c r="V157" i="3" s="1"/>
  <c r="W190" i="3"/>
  <c r="W152" i="3" s="1"/>
  <c r="U171" i="3"/>
  <c r="U133" i="3" s="1"/>
  <c r="V177" i="3"/>
  <c r="V139" i="3" s="1"/>
  <c r="R181" i="3"/>
  <c r="R143" i="3" s="1"/>
  <c r="U193" i="3"/>
  <c r="U155" i="3" s="1"/>
  <c r="W173" i="3"/>
  <c r="W135" i="3" s="1"/>
  <c r="W184" i="3"/>
  <c r="W146" i="3" s="1"/>
  <c r="W187" i="3"/>
  <c r="W149" i="3" s="1"/>
  <c r="W183" i="3"/>
  <c r="W145" i="3" s="1"/>
  <c r="V191" i="3"/>
  <c r="V153" i="3" s="1"/>
  <c r="W176" i="3"/>
  <c r="W138" i="3" s="1"/>
  <c r="V178" i="3"/>
  <c r="V140" i="3" s="1"/>
  <c r="R188" i="3"/>
  <c r="R150" i="3" s="1"/>
  <c r="V169" i="3"/>
  <c r="V131" i="3" s="1"/>
  <c r="V194" i="3"/>
  <c r="V156" i="3" s="1"/>
  <c r="W197" i="3"/>
  <c r="W159" i="3" s="1"/>
  <c r="U177" i="3"/>
  <c r="U139" i="3" s="1"/>
  <c r="R198" i="3"/>
  <c r="R160" i="3" s="1"/>
  <c r="W181" i="3"/>
  <c r="W143" i="3" s="1"/>
  <c r="U196" i="3"/>
  <c r="U158" i="3" s="1"/>
  <c r="R193" i="3"/>
  <c r="R155" i="3" s="1"/>
  <c r="U203" i="3"/>
  <c r="U165" i="3" s="1"/>
  <c r="W192" i="3"/>
  <c r="W154" i="3" s="1"/>
  <c r="W178" i="3"/>
  <c r="W140" i="3" s="1"/>
  <c r="R195" i="3"/>
  <c r="R157" i="3" s="1"/>
  <c r="W174" i="3"/>
  <c r="W136" i="3" s="1"/>
  <c r="R179" i="3"/>
  <c r="R141" i="3" s="1"/>
  <c r="V197" i="3"/>
  <c r="V159" i="3" s="1"/>
  <c r="W201" i="3"/>
  <c r="W163" i="3" s="1"/>
  <c r="U189" i="3"/>
  <c r="U151" i="3" s="1"/>
  <c r="V189" i="3"/>
  <c r="V151" i="3" s="1"/>
  <c r="R204" i="3"/>
  <c r="R166" i="3" s="1"/>
  <c r="R197" i="3"/>
  <c r="R159" i="3" s="1"/>
  <c r="U186" i="3"/>
  <c r="U148" i="3" s="1"/>
  <c r="V173" i="3"/>
  <c r="V135" i="3" s="1"/>
  <c r="R196" i="3"/>
  <c r="R158" i="3" s="1"/>
  <c r="V185" i="3"/>
  <c r="V147" i="3" s="1"/>
  <c r="U195" i="3"/>
  <c r="U157" i="3" s="1"/>
  <c r="U198" i="3"/>
  <c r="U160" i="3" s="1"/>
  <c r="R200" i="3"/>
  <c r="R162" i="3" s="1"/>
  <c r="R172" i="3"/>
  <c r="R134" i="3" s="1"/>
  <c r="V190" i="3"/>
  <c r="V152" i="3" s="1"/>
  <c r="R177" i="3"/>
  <c r="R139" i="3" s="1"/>
  <c r="R191" i="3"/>
  <c r="R153" i="3" s="1"/>
  <c r="R199" i="3"/>
  <c r="R161" i="3" s="1"/>
  <c r="V187" i="3"/>
  <c r="V149" i="3" s="1"/>
  <c r="V175" i="3"/>
  <c r="V137" i="3" s="1"/>
  <c r="W186" i="3"/>
  <c r="W148" i="3" s="1"/>
  <c r="R201" i="3"/>
  <c r="R163" i="3" s="1"/>
  <c r="U202" i="3"/>
  <c r="U164" i="3" s="1"/>
  <c r="U204" i="3"/>
  <c r="U166" i="3" s="1"/>
  <c r="R183" i="3"/>
  <c r="R145" i="3" s="1"/>
  <c r="U192" i="3"/>
  <c r="U154" i="3" s="1"/>
  <c r="R203" i="3"/>
  <c r="R165" i="3" s="1"/>
  <c r="R180" i="3"/>
  <c r="R142" i="3" s="1"/>
  <c r="U187" i="3"/>
  <c r="U149" i="3" s="1"/>
  <c r="R189" i="3"/>
  <c r="R151" i="3" s="1"/>
  <c r="W193" i="3"/>
  <c r="W155" i="3" s="1"/>
  <c r="U190" i="3"/>
  <c r="U152" i="3" s="1"/>
  <c r="W180" i="3"/>
  <c r="W142" i="3" s="1"/>
  <c r="U184" i="3"/>
  <c r="U146" i="3" s="1"/>
  <c r="U188" i="3"/>
  <c r="U150" i="3" s="1"/>
  <c r="R171" i="3"/>
  <c r="R133" i="3" s="1"/>
  <c r="U179" i="3"/>
  <c r="U141" i="3" s="1"/>
  <c r="V192" i="3"/>
  <c r="V154" i="3" s="1"/>
  <c r="R185" i="3"/>
  <c r="R147" i="3" s="1"/>
  <c r="W177" i="3"/>
  <c r="W139" i="3" s="1"/>
  <c r="W191" i="3"/>
  <c r="W153" i="3" s="1"/>
  <c r="W179" i="3"/>
  <c r="W141" i="3" s="1"/>
  <c r="W175" i="3"/>
  <c r="W137" i="3" s="1"/>
  <c r="V171" i="3"/>
  <c r="V133" i="3" s="1"/>
  <c r="V193" i="3"/>
  <c r="V155" i="3" s="1"/>
  <c r="W185" i="3"/>
  <c r="W147" i="3" s="1"/>
  <c r="R173" i="3"/>
  <c r="R135" i="3" s="1"/>
  <c r="V198" i="3"/>
  <c r="V160" i="3" s="1"/>
  <c r="R194" i="3"/>
  <c r="R156" i="3" s="1"/>
  <c r="U172" i="3"/>
  <c r="U134" i="3" s="1"/>
  <c r="U180" i="3"/>
  <c r="U142" i="3" s="1"/>
  <c r="U176" i="3"/>
  <c r="U138" i="3" s="1"/>
  <c r="W196" i="3"/>
  <c r="W158" i="3" s="1"/>
  <c r="U201" i="3"/>
  <c r="U163" i="3" s="1"/>
  <c r="U185" i="3"/>
  <c r="U147" i="3" s="1"/>
  <c r="W194" i="3"/>
  <c r="W156" i="3" s="1"/>
  <c r="W169" i="3"/>
  <c r="W131" i="3" s="1"/>
  <c r="U182" i="3"/>
  <c r="U144" i="3" s="1"/>
  <c r="V196" i="3"/>
  <c r="V158" i="3" s="1"/>
  <c r="V201" i="3"/>
  <c r="V163" i="3" s="1"/>
  <c r="U194" i="3"/>
  <c r="U156" i="3" s="1"/>
  <c r="U173" i="3"/>
  <c r="U135" i="3" s="1"/>
  <c r="R182" i="3"/>
  <c r="R144" i="3" s="1"/>
  <c r="V179" i="3"/>
  <c r="V141" i="3" s="1"/>
  <c r="R186" i="3"/>
  <c r="R148" i="3" s="1"/>
  <c r="U199" i="3"/>
  <c r="U161" i="3" s="1"/>
  <c r="W198" i="3"/>
  <c r="W160" i="3" s="1"/>
  <c r="R184" i="3"/>
  <c r="R146" i="3" s="1"/>
  <c r="W189" i="3"/>
  <c r="W151" i="3" s="1"/>
  <c r="W188" i="3"/>
  <c r="W150" i="3" s="1"/>
  <c r="U191" i="3"/>
  <c r="U153" i="3" s="1"/>
  <c r="R174" i="3"/>
  <c r="R136" i="3" s="1"/>
  <c r="U175" i="3"/>
  <c r="U137" i="3" s="1"/>
  <c r="V200" i="3"/>
  <c r="V162" i="3" s="1"/>
  <c r="U178" i="3"/>
  <c r="U140" i="3" s="1"/>
  <c r="R192" i="3"/>
  <c r="R154" i="3" s="1"/>
  <c r="W199" i="3"/>
  <c r="W161" i="3" s="1"/>
  <c r="R202" i="3"/>
  <c r="R164" i="3" s="1"/>
  <c r="R175" i="3"/>
  <c r="R137" i="3" s="1"/>
  <c r="V181" i="3"/>
  <c r="V143" i="3" s="1"/>
  <c r="R187" i="3"/>
  <c r="R149" i="3" s="1"/>
  <c r="U181" i="3"/>
  <c r="U143" i="3" s="1"/>
  <c r="V172" i="3"/>
  <c r="V134" i="3" s="1"/>
  <c r="D59" i="2"/>
  <c r="D63" i="2"/>
  <c r="D64" i="2"/>
  <c r="D62" i="2"/>
  <c r="D61" i="2"/>
  <c r="D58" i="2"/>
  <c r="D60" i="2"/>
  <c r="F84" i="3"/>
  <c r="E124" i="3"/>
  <c r="F101" i="3"/>
  <c r="E67" i="2"/>
  <c r="E62" i="2"/>
  <c r="E58" i="2"/>
  <c r="E60" i="2"/>
  <c r="E61" i="2"/>
  <c r="E68" i="2"/>
  <c r="E63" i="2"/>
  <c r="E66" i="2"/>
  <c r="E65" i="2"/>
  <c r="E59" i="2"/>
  <c r="E69" i="2"/>
  <c r="E64" i="2"/>
  <c r="T63" i="2"/>
  <c r="T62" i="2"/>
  <c r="T65" i="2"/>
  <c r="T66" i="2"/>
  <c r="T64" i="2"/>
  <c r="T60" i="2"/>
  <c r="T59" i="2"/>
  <c r="T58" i="2"/>
  <c r="T67" i="2"/>
  <c r="T61" i="2"/>
  <c r="F112" i="3"/>
  <c r="E97" i="3"/>
  <c r="F102" i="3"/>
  <c r="F85" i="3"/>
  <c r="E118" i="3"/>
  <c r="E119" i="3"/>
  <c r="E115" i="3"/>
  <c r="E87" i="3"/>
  <c r="F114" i="3"/>
  <c r="F126" i="3"/>
  <c r="E110" i="3"/>
  <c r="E109" i="3"/>
  <c r="F108" i="3"/>
  <c r="E98" i="3"/>
  <c r="F115" i="3"/>
  <c r="E89" i="3"/>
  <c r="F96" i="3"/>
  <c r="F94" i="3"/>
  <c r="F98" i="3"/>
  <c r="F111" i="3"/>
  <c r="E128" i="3"/>
  <c r="F117" i="3"/>
  <c r="F122" i="3"/>
  <c r="F106" i="3"/>
  <c r="W203" i="3"/>
  <c r="W165" i="3" s="1"/>
  <c r="W202" i="3"/>
  <c r="W164" i="3" s="1"/>
  <c r="P149" i="19"/>
  <c r="F4" i="22"/>
  <c r="P168" i="19"/>
  <c r="P199" i="19"/>
  <c r="P204" i="19"/>
  <c r="P203" i="19"/>
  <c r="I4" i="22"/>
  <c r="P200" i="19"/>
  <c r="O150" i="19"/>
  <c r="E5" i="22"/>
  <c r="Q169" i="19"/>
  <c r="J5" i="22"/>
  <c r="Q188" i="19"/>
  <c r="Q192" i="19" s="1"/>
  <c r="E90" i="3"/>
  <c r="F91" i="3"/>
  <c r="F100" i="3"/>
  <c r="F103" i="3"/>
  <c r="F121" i="3"/>
  <c r="E105" i="3"/>
  <c r="F99" i="3"/>
  <c r="F88" i="3"/>
  <c r="E116" i="3"/>
  <c r="E117" i="3"/>
  <c r="F116" i="3"/>
  <c r="E112" i="3"/>
  <c r="E111" i="3"/>
  <c r="E102" i="3"/>
  <c r="E96" i="3"/>
  <c r="F118" i="3"/>
  <c r="F86" i="3"/>
  <c r="E126" i="3"/>
  <c r="E101" i="3"/>
  <c r="E123" i="3"/>
  <c r="E125" i="3"/>
  <c r="E122" i="3"/>
  <c r="W204" i="3"/>
  <c r="W166" i="3" s="1"/>
  <c r="V199" i="3"/>
  <c r="V161" i="3" s="1"/>
  <c r="V204" i="3"/>
  <c r="V166" i="3" s="1"/>
  <c r="P150" i="19"/>
  <c r="F5" i="22"/>
  <c r="Q149" i="19"/>
  <c r="G4" i="22"/>
  <c r="Q150" i="19"/>
  <c r="G5" i="22"/>
  <c r="K149" i="19"/>
  <c r="K153" i="19" s="1"/>
  <c r="E95" i="3"/>
  <c r="F95" i="3"/>
  <c r="E120" i="3"/>
  <c r="E86" i="3"/>
  <c r="F104" i="3"/>
  <c r="E127" i="3"/>
  <c r="E104" i="3"/>
  <c r="F128" i="3"/>
  <c r="F97" i="3"/>
  <c r="E107" i="3"/>
  <c r="F123" i="3"/>
  <c r="F109" i="3"/>
  <c r="E91" i="3"/>
  <c r="F110" i="3"/>
  <c r="E99" i="3"/>
  <c r="F125" i="3"/>
  <c r="E94" i="3"/>
  <c r="E93" i="3"/>
  <c r="F113" i="3"/>
  <c r="F87" i="3"/>
  <c r="E92" i="3"/>
  <c r="V203" i="3"/>
  <c r="V165" i="3" s="1"/>
  <c r="U183" i="3"/>
  <c r="U145" i="3" s="1"/>
  <c r="W168" i="3"/>
  <c r="W130" i="3" s="1"/>
  <c r="W200" i="3"/>
  <c r="W162" i="3" s="1"/>
  <c r="V168" i="3"/>
  <c r="V130" i="3" s="1"/>
  <c r="P169" i="19"/>
  <c r="I5" i="22"/>
  <c r="O169" i="19"/>
  <c r="H5" i="22"/>
  <c r="P110" i="4"/>
  <c r="P103" i="4"/>
  <c r="P111" i="4" s="1"/>
  <c r="P109" i="4"/>
  <c r="J145" i="4"/>
  <c r="E134" i="4"/>
  <c r="B125" i="4"/>
  <c r="H137" i="4"/>
  <c r="H126" i="4"/>
  <c r="G121" i="4"/>
  <c r="M141" i="4"/>
  <c r="F133" i="4"/>
  <c r="M133" i="4"/>
  <c r="I127" i="4"/>
  <c r="B128" i="4"/>
  <c r="H141" i="4"/>
  <c r="K145" i="4"/>
  <c r="C141" i="4"/>
  <c r="J132" i="4"/>
  <c r="B126" i="4"/>
  <c r="D129" i="4"/>
  <c r="C127" i="4"/>
  <c r="G133" i="4"/>
  <c r="L144" i="4"/>
  <c r="G125" i="4"/>
  <c r="I142" i="4"/>
  <c r="K116" i="4"/>
  <c r="K121" i="4"/>
  <c r="I144" i="4"/>
  <c r="C125" i="4"/>
  <c r="G119" i="4"/>
  <c r="B140" i="4"/>
  <c r="H123" i="4"/>
  <c r="D132" i="4"/>
  <c r="M140" i="4"/>
  <c r="A131" i="4"/>
  <c r="M137" i="4"/>
  <c r="K141" i="4"/>
  <c r="I129" i="4"/>
  <c r="H138" i="4"/>
  <c r="M145" i="4"/>
  <c r="E131" i="4"/>
  <c r="H119" i="4"/>
  <c r="E127" i="4"/>
  <c r="B136" i="4"/>
  <c r="D141" i="4"/>
  <c r="G128" i="4"/>
  <c r="G140" i="4"/>
  <c r="M132" i="4"/>
  <c r="B143" i="4"/>
  <c r="I139" i="4"/>
  <c r="E132" i="4"/>
  <c r="H136" i="4"/>
  <c r="E116" i="4"/>
  <c r="I119" i="4"/>
  <c r="L132" i="4"/>
  <c r="B129" i="4"/>
  <c r="A119" i="4"/>
  <c r="G127" i="4"/>
  <c r="H127" i="4"/>
  <c r="H129" i="4"/>
  <c r="C132" i="4"/>
  <c r="B144" i="4"/>
  <c r="M131" i="4"/>
  <c r="D119" i="4"/>
  <c r="J130" i="4"/>
  <c r="F126" i="4"/>
  <c r="E142" i="4"/>
  <c r="C118" i="4"/>
  <c r="F122" i="4"/>
  <c r="C116" i="4"/>
  <c r="A125" i="4"/>
  <c r="H116" i="4"/>
  <c r="A133" i="4"/>
  <c r="D125" i="4"/>
  <c r="B138" i="4"/>
  <c r="J117" i="4"/>
  <c r="G136" i="4"/>
  <c r="F116" i="4"/>
  <c r="A129" i="4"/>
  <c r="J128" i="4"/>
  <c r="M123" i="4"/>
  <c r="F142" i="4"/>
  <c r="B141" i="4"/>
  <c r="I132" i="4"/>
  <c r="J142" i="4"/>
  <c r="H132" i="4"/>
  <c r="E138" i="4"/>
  <c r="G138" i="4"/>
  <c r="I120" i="4"/>
  <c r="F139" i="4"/>
  <c r="I136" i="4"/>
  <c r="F128" i="4"/>
  <c r="J144" i="4"/>
  <c r="I130" i="4"/>
  <c r="G122" i="4"/>
  <c r="F125" i="4"/>
  <c r="J141" i="4"/>
  <c r="D126" i="4"/>
  <c r="D121" i="4"/>
  <c r="G126" i="4"/>
  <c r="D139" i="4"/>
  <c r="B120" i="4"/>
  <c r="B127" i="4"/>
  <c r="F131" i="4"/>
  <c r="A121" i="4"/>
  <c r="G117" i="4"/>
  <c r="E124" i="4"/>
  <c r="K120" i="4"/>
  <c r="A138" i="4"/>
  <c r="I134" i="4"/>
  <c r="M142" i="4"/>
  <c r="L131" i="4"/>
  <c r="M129" i="4"/>
  <c r="E119" i="4"/>
  <c r="J139" i="4"/>
  <c r="H120" i="4"/>
  <c r="B117" i="4"/>
  <c r="A123" i="4"/>
  <c r="J126" i="4"/>
  <c r="I116" i="4"/>
  <c r="M143" i="4"/>
  <c r="J127" i="4"/>
  <c r="K137" i="4"/>
  <c r="E139" i="4"/>
  <c r="M144" i="4"/>
  <c r="C140" i="4"/>
  <c r="E128" i="4"/>
  <c r="E130" i="4"/>
  <c r="B139" i="4"/>
  <c r="F121" i="4"/>
  <c r="E137" i="4"/>
  <c r="J134" i="4"/>
  <c r="F129" i="4"/>
  <c r="A122" i="4"/>
  <c r="K125" i="4"/>
  <c r="F144" i="4"/>
  <c r="F130" i="4"/>
  <c r="J122" i="4"/>
  <c r="E140" i="4"/>
  <c r="K122" i="4"/>
  <c r="A118" i="4"/>
  <c r="H124" i="4"/>
  <c r="A130" i="4"/>
  <c r="E135" i="4"/>
  <c r="J118" i="4"/>
  <c r="J129" i="4"/>
  <c r="J116" i="4"/>
  <c r="L126" i="4"/>
  <c r="B123" i="4"/>
  <c r="I145" i="4"/>
  <c r="E129" i="4"/>
  <c r="D131" i="4"/>
  <c r="E145" i="4"/>
  <c r="I135" i="4"/>
  <c r="C121" i="4"/>
  <c r="A139" i="4"/>
  <c r="C117" i="4"/>
  <c r="C119" i="4"/>
  <c r="J138" i="4"/>
  <c r="E123" i="4"/>
  <c r="D122" i="4"/>
  <c r="F127" i="4"/>
  <c r="G135" i="4"/>
  <c r="A128" i="4"/>
  <c r="B142" i="4"/>
  <c r="L135" i="4"/>
  <c r="K150" i="19"/>
  <c r="K154" i="19" s="1"/>
  <c r="P192" i="19"/>
  <c r="O192" i="19"/>
  <c r="R188" i="19"/>
  <c r="R192" i="19" s="1"/>
  <c r="S188" i="19"/>
  <c r="S192" i="19" s="1"/>
  <c r="Q65" i="2"/>
  <c r="Q59" i="2"/>
  <c r="Q60" i="2"/>
  <c r="Q62" i="2"/>
  <c r="Q66" i="2"/>
  <c r="Q63" i="2"/>
  <c r="Q64" i="2"/>
  <c r="Q58" i="2"/>
  <c r="Q67" i="2"/>
  <c r="Q61" i="2"/>
  <c r="E106" i="3"/>
  <c r="E88" i="3"/>
  <c r="F127" i="3"/>
  <c r="E100" i="3"/>
  <c r="E108" i="3"/>
  <c r="F92" i="3"/>
  <c r="E121" i="3"/>
  <c r="F90" i="3"/>
  <c r="F107" i="3"/>
  <c r="F93" i="3"/>
  <c r="E114" i="3"/>
  <c r="F89" i="3"/>
  <c r="F124" i="3"/>
  <c r="E103" i="3"/>
  <c r="E113" i="3"/>
  <c r="F105" i="3"/>
  <c r="F120" i="3"/>
  <c r="E85" i="3"/>
  <c r="F119" i="3"/>
  <c r="E84" i="3"/>
  <c r="R176" i="3"/>
  <c r="R138" i="3" s="1"/>
  <c r="U168" i="3"/>
  <c r="U130" i="3" s="1"/>
  <c r="V202" i="3"/>
  <c r="V164" i="3" s="1"/>
  <c r="O149" i="19"/>
  <c r="E4" i="22"/>
  <c r="O204" i="19"/>
  <c r="O203" i="19"/>
  <c r="O168" i="19"/>
  <c r="O199" i="19"/>
  <c r="H4" i="22"/>
  <c r="O200" i="19"/>
  <c r="U66" i="2"/>
  <c r="U62" i="2"/>
  <c r="U67" i="2"/>
  <c r="U63" i="2"/>
  <c r="U64" i="2"/>
  <c r="U65" i="2"/>
  <c r="U61" i="2"/>
  <c r="U60" i="2"/>
  <c r="U58" i="2"/>
  <c r="U59" i="2"/>
  <c r="Q168" i="19"/>
  <c r="Q199" i="19"/>
  <c r="Q204" i="19"/>
  <c r="Q203" i="19"/>
  <c r="J4" i="22"/>
  <c r="Q200" i="19"/>
  <c r="K168" i="19"/>
  <c r="K172" i="19" s="1"/>
  <c r="K199" i="19"/>
  <c r="K204" i="19"/>
  <c r="K203" i="19"/>
  <c r="K200" i="19"/>
  <c r="K188" i="19"/>
  <c r="K192" i="19" s="1"/>
  <c r="C21" i="17"/>
  <c r="B20" i="17"/>
  <c r="C23" i="17"/>
  <c r="B21" i="17"/>
  <c r="B23" i="17"/>
  <c r="B24" i="17"/>
  <c r="B22" i="17"/>
  <c r="C20" i="17"/>
  <c r="C24" i="17"/>
  <c r="C22" i="17"/>
  <c r="P135" i="19" l="1"/>
  <c r="C19" i="22" s="1"/>
  <c r="C15" i="22"/>
  <c r="Q135" i="19"/>
  <c r="D19" i="22" s="1"/>
  <c r="D15" i="22"/>
  <c r="O134" i="19"/>
  <c r="B18" i="22" s="1"/>
  <c r="B14" i="22"/>
  <c r="O135" i="19"/>
  <c r="B19" i="22" s="1"/>
  <c r="B15" i="22"/>
  <c r="P134" i="19"/>
  <c r="C18" i="22" s="1"/>
  <c r="C14" i="22"/>
  <c r="Q134" i="19"/>
  <c r="D18" i="22" s="1"/>
  <c r="D14" i="22"/>
  <c r="Q172" i="19"/>
  <c r="J18" i="22" s="1"/>
  <c r="J14" i="22"/>
  <c r="H142" i="4"/>
  <c r="F118" i="4"/>
  <c r="M136" i="4"/>
  <c r="B133" i="4"/>
  <c r="D142" i="4"/>
  <c r="H125" i="4"/>
  <c r="J124" i="4"/>
  <c r="B137" i="4"/>
  <c r="L123" i="4"/>
  <c r="M128" i="4"/>
  <c r="C123" i="4"/>
  <c r="A127" i="4"/>
  <c r="D133" i="4"/>
  <c r="L130" i="4"/>
  <c r="I138" i="4"/>
  <c r="B121" i="4"/>
  <c r="K139" i="4"/>
  <c r="D137" i="4"/>
  <c r="A132" i="4"/>
  <c r="E133" i="4"/>
  <c r="I143" i="4"/>
  <c r="H143" i="4"/>
  <c r="A116" i="4"/>
  <c r="F124" i="4"/>
  <c r="L125" i="4"/>
  <c r="J137" i="4"/>
  <c r="G129" i="4"/>
  <c r="C138" i="4"/>
  <c r="G130" i="4"/>
  <c r="G137" i="4"/>
  <c r="B124" i="4"/>
  <c r="C130" i="4"/>
  <c r="H121" i="4"/>
  <c r="J135" i="4"/>
  <c r="F135" i="4"/>
  <c r="H118" i="4"/>
  <c r="B130" i="4"/>
  <c r="A126" i="4"/>
  <c r="K127" i="4"/>
  <c r="G123" i="4"/>
  <c r="C128" i="4"/>
  <c r="G141" i="4"/>
  <c r="D144" i="4"/>
  <c r="G145" i="4"/>
  <c r="I122" i="4"/>
  <c r="H131" i="4"/>
  <c r="K132" i="4"/>
  <c r="I117" i="4"/>
  <c r="K128" i="4"/>
  <c r="H140" i="4"/>
  <c r="M138" i="4"/>
  <c r="A141" i="4"/>
  <c r="A120" i="4"/>
  <c r="B134" i="4"/>
  <c r="F145" i="4"/>
  <c r="B145" i="4"/>
  <c r="L134" i="4"/>
  <c r="B135" i="4"/>
  <c r="K134" i="4"/>
  <c r="K135" i="4"/>
  <c r="D118" i="4"/>
  <c r="I121" i="4"/>
  <c r="L140" i="4"/>
  <c r="K140" i="4"/>
  <c r="C135" i="4"/>
  <c r="L127" i="4"/>
  <c r="C145" i="4"/>
  <c r="E120" i="4"/>
  <c r="G142" i="4"/>
  <c r="K130" i="4"/>
  <c r="H134" i="4"/>
  <c r="I124" i="4"/>
  <c r="C136" i="4"/>
  <c r="H139" i="4"/>
  <c r="L138" i="4"/>
  <c r="J131" i="4"/>
  <c r="F123" i="4"/>
  <c r="L133" i="4"/>
  <c r="L128" i="4"/>
  <c r="F136" i="4"/>
  <c r="M135" i="4"/>
  <c r="J120" i="4"/>
  <c r="C137" i="4"/>
  <c r="B116" i="4"/>
  <c r="A142" i="4"/>
  <c r="I133" i="4"/>
  <c r="L142" i="4"/>
  <c r="L139" i="4"/>
  <c r="J133" i="4"/>
  <c r="D116" i="4"/>
  <c r="L141" i="4"/>
  <c r="G139" i="4"/>
  <c r="K131" i="4"/>
  <c r="J123" i="4"/>
  <c r="D134" i="4"/>
  <c r="I137" i="4"/>
  <c r="H144" i="4"/>
  <c r="F132" i="4"/>
  <c r="I126" i="4"/>
  <c r="D120" i="4"/>
  <c r="E122" i="4"/>
  <c r="D130" i="4"/>
  <c r="G118" i="4"/>
  <c r="A144" i="4"/>
  <c r="I140" i="4"/>
  <c r="G124" i="4"/>
  <c r="D135" i="4"/>
  <c r="B131" i="4"/>
  <c r="G120" i="4"/>
  <c r="G134" i="4"/>
  <c r="D124" i="4"/>
  <c r="M130" i="4"/>
  <c r="D117" i="4"/>
  <c r="K124" i="4"/>
  <c r="J143" i="4"/>
  <c r="C133" i="4"/>
  <c r="E117" i="4"/>
  <c r="C129" i="4"/>
  <c r="K133" i="4"/>
  <c r="L145" i="4"/>
  <c r="A135" i="4"/>
  <c r="H117" i="4"/>
  <c r="F117" i="4"/>
  <c r="E121" i="4"/>
  <c r="C122" i="4"/>
  <c r="J121" i="4"/>
  <c r="C142" i="4"/>
  <c r="I128" i="4"/>
  <c r="I141" i="4"/>
  <c r="H145" i="4"/>
  <c r="L143" i="4"/>
  <c r="I131" i="4"/>
  <c r="M124" i="4"/>
  <c r="B122" i="4"/>
  <c r="C139" i="4"/>
  <c r="K119" i="4"/>
  <c r="D127" i="4"/>
  <c r="C143" i="4"/>
  <c r="E136" i="4"/>
  <c r="H133" i="4"/>
  <c r="M126" i="4"/>
  <c r="K136" i="4"/>
  <c r="I123" i="4"/>
  <c r="A136" i="4"/>
  <c r="E118" i="4"/>
  <c r="M125" i="4"/>
  <c r="A134" i="4"/>
  <c r="G131" i="4"/>
  <c r="D140" i="4"/>
  <c r="J140" i="4"/>
  <c r="F120" i="4"/>
  <c r="E125" i="4"/>
  <c r="H128" i="4"/>
  <c r="B118" i="4"/>
  <c r="J119" i="4"/>
  <c r="B119" i="4"/>
  <c r="M127" i="4"/>
  <c r="D128" i="4"/>
  <c r="E143" i="4"/>
  <c r="K138" i="4"/>
  <c r="I118" i="4"/>
  <c r="E126" i="4"/>
  <c r="K118" i="4"/>
  <c r="F134" i="4"/>
  <c r="H135" i="4"/>
  <c r="C126" i="4"/>
  <c r="C134" i="4"/>
  <c r="M134" i="4"/>
  <c r="G116" i="4"/>
  <c r="H130" i="4"/>
  <c r="J136" i="4"/>
  <c r="G132" i="4"/>
  <c r="F141" i="4"/>
  <c r="L124" i="4"/>
  <c r="D138" i="4"/>
  <c r="D123" i="4"/>
  <c r="J125" i="4"/>
  <c r="F140" i="4"/>
  <c r="A143" i="4"/>
  <c r="D136" i="4"/>
  <c r="B132" i="4"/>
  <c r="L137" i="4"/>
  <c r="K142" i="4"/>
  <c r="C124" i="4"/>
  <c r="A145" i="4"/>
  <c r="G143" i="4"/>
  <c r="K123" i="4"/>
  <c r="K126" i="4"/>
  <c r="E141" i="4"/>
  <c r="F138" i="4"/>
  <c r="K129" i="4"/>
  <c r="C120" i="4"/>
  <c r="M139" i="4"/>
  <c r="I125" i="4"/>
  <c r="F137" i="4"/>
  <c r="L129" i="4"/>
  <c r="F119" i="4"/>
  <c r="A124" i="4"/>
  <c r="K144" i="4"/>
  <c r="D145" i="4"/>
  <c r="K143" i="4"/>
  <c r="A137" i="4"/>
  <c r="C144" i="4"/>
  <c r="L136" i="4"/>
  <c r="C131" i="4"/>
  <c r="A140" i="4"/>
  <c r="K117" i="4"/>
  <c r="F143" i="4"/>
  <c r="A117" i="4"/>
  <c r="E144" i="4"/>
  <c r="H122" i="4"/>
  <c r="G144" i="4"/>
  <c r="D143" i="4"/>
  <c r="Q153" i="19"/>
  <c r="G18" i="22" s="1"/>
  <c r="G14" i="22"/>
  <c r="O172" i="19"/>
  <c r="H18" i="22" s="1"/>
  <c r="H14" i="22"/>
  <c r="O153" i="19"/>
  <c r="E18" i="22" s="1"/>
  <c r="E14" i="22"/>
  <c r="P173" i="19"/>
  <c r="I19" i="22" s="1"/>
  <c r="I15" i="22"/>
  <c r="O154" i="19"/>
  <c r="E19" i="22" s="1"/>
  <c r="E15" i="22"/>
  <c r="P153" i="19"/>
  <c r="F18" i="22" s="1"/>
  <c r="F14" i="22"/>
  <c r="Q154" i="19"/>
  <c r="G19" i="22" s="1"/>
  <c r="G15" i="22"/>
  <c r="P154" i="19"/>
  <c r="F19" i="22" s="1"/>
  <c r="F15" i="22"/>
  <c r="O173" i="19"/>
  <c r="H19" i="22" s="1"/>
  <c r="H15" i="22"/>
  <c r="Q173" i="19"/>
  <c r="J19" i="22" s="1"/>
  <c r="J15" i="22"/>
  <c r="P172" i="19"/>
  <c r="I18" i="22" s="1"/>
  <c r="I14" i="22"/>
  <c r="B1" i="25"/>
</calcChain>
</file>

<file path=xl/comments1.xml><?xml version="1.0" encoding="utf-8"?>
<comments xmlns="http://schemas.openxmlformats.org/spreadsheetml/2006/main">
  <authors>
    <author>Cliff Anderson</author>
  </authors>
  <commentList>
    <comment ref="J248" authorId="0">
      <text>
        <r>
          <rPr>
            <b/>
            <sz val="8"/>
            <color indexed="81"/>
            <rFont val="Tahoma"/>
            <family val="2"/>
          </rPr>
          <t>Cliff Anderson:</t>
        </r>
        <r>
          <rPr>
            <sz val="8"/>
            <color indexed="81"/>
            <rFont val="Tahoma"/>
            <family val="2"/>
          </rPr>
          <t xml:space="preserve">
was 1</t>
        </r>
      </text>
    </comment>
  </commentList>
</comments>
</file>

<file path=xl/comments2.xml><?xml version="1.0" encoding="utf-8"?>
<comments xmlns="http://schemas.openxmlformats.org/spreadsheetml/2006/main">
  <authors>
    <author>Cliff Anderson</author>
  </authors>
  <commentList>
    <comment ref="BE1" authorId="0">
      <text>
        <r>
          <rPr>
            <b/>
            <sz val="8"/>
            <color indexed="81"/>
            <rFont val="Tahoma"/>
            <family val="2"/>
          </rPr>
          <t>Cliff Anderson:
2013 data is not used</t>
        </r>
      </text>
    </comment>
  </commentList>
</comments>
</file>

<file path=xl/sharedStrings.xml><?xml version="1.0" encoding="utf-8"?>
<sst xmlns="http://schemas.openxmlformats.org/spreadsheetml/2006/main" count="12236" uniqueCount="924">
  <si>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</si>
  <si>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</si>
  <si>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</si>
  <si>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</si>
  <si>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</si>
  <si>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</si>
  <si>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</si>
  <si>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</si>
  <si>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</si>
  <si>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</si>
  <si>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</si>
  <si>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</si>
  <si>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</si>
  <si>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</si>
  <si>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</si>
  <si>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</si>
  <si>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</si>
  <si>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</si>
  <si>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</si>
  <si>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</si>
  <si>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</si>
  <si>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</si>
  <si>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</si>
  <si>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</si>
  <si>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</si>
  <si>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</si>
  <si>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</si>
  <si>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</si>
  <si>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</si>
  <si>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</si>
  <si>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</si>
  <si>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</si>
  <si>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</si>
  <si>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</si>
  <si>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</si>
  <si>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</si>
  <si>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</si>
  <si>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</si>
  <si>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</si>
  <si>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</si>
  <si>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</si>
  <si>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</si>
  <si>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</si>
  <si>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</si>
  <si>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</si>
  <si>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</si>
  <si>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</si>
  <si>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</si>
  <si>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</si>
  <si>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</si>
  <si>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</si>
  <si>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</si>
  <si>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</si>
  <si>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</si>
  <si>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</si>
  <si>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</si>
  <si>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</si>
  <si>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</si>
  <si>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</si>
  <si>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</si>
  <si>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</si>
  <si>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</si>
  <si>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</si>
  <si>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</si>
  <si>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</si>
  <si>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</si>
  <si>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</si>
  <si>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</si>
  <si>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</si>
  <si>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</si>
  <si>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</si>
  <si>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</si>
  <si>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</si>
  <si>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</si>
  <si>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</si>
  <si>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</si>
  <si>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</si>
  <si>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</si>
  <si>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</si>
  <si>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</si>
  <si>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</si>
  <si>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</si>
  <si>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</si>
  <si>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</si>
  <si>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</si>
  <si>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</si>
  <si>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</si>
  <si>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</si>
  <si>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</si>
  <si>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</si>
  <si>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</si>
  <si>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</si>
  <si>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</si>
  <si>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</si>
  <si>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</si>
  <si>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</si>
  <si>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</si>
  <si>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</si>
  <si>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</si>
  <si>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</si>
  <si>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</si>
  <si>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</si>
  <si>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</si>
  <si>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</si>
  <si>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</si>
  <si>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</si>
  <si>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</si>
  <si>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</si>
  <si>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</si>
  <si>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</si>
  <si>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</si>
  <si>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</si>
  <si>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</si>
  <si>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</si>
  <si>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</si>
  <si>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</si>
  <si>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</si>
  <si>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</si>
  <si>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</si>
  <si>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</si>
  <si>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</si>
  <si>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</si>
  <si>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</si>
  <si>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</si>
  <si>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</si>
  <si>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</si>
  <si>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</si>
  <si>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</si>
  <si>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</si>
  <si>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</si>
  <si>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</si>
  <si>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</si>
  <si>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</si>
  <si>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</si>
  <si>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</si>
  <si>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</si>
  <si>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</si>
  <si>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</si>
  <si>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</si>
  <si>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</si>
  <si>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</si>
  <si>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</si>
  <si>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</si>
  <si>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</si>
  <si>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</si>
  <si>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</si>
  <si>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</si>
  <si>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</si>
  <si>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</si>
  <si>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</si>
  <si>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</si>
  <si>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</si>
  <si>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</si>
  <si>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</si>
  <si>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</si>
  <si>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</si>
  <si>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</si>
  <si>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</si>
  <si>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</si>
  <si>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</si>
  <si>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</si>
  <si>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</si>
  <si>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</si>
  <si>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</si>
  <si>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</si>
  <si>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</si>
  <si>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</si>
  <si>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</si>
  <si>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</si>
  <si>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</si>
  <si>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</si>
  <si>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</si>
  <si>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</si>
  <si>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</si>
  <si>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</si>
  <si>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</si>
  <si>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</si>
  <si>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</si>
  <si>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</si>
  <si>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</si>
  <si>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</si>
  <si>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</si>
  <si>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</si>
  <si>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</si>
  <si>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</si>
  <si>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</si>
  <si>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</si>
  <si>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</si>
  <si>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</si>
  <si>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Reverse</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</si>
  <si>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</si>
  <si>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</si>
  <si>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</si>
  <si>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</si>
  <si>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</si>
  <si>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</si>
  <si>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</si>
  <si>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</si>
  <si>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</si>
  <si>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</si>
  <si>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</si>
  <si>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</si>
  <si>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</si>
  <si>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</si>
  <si>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</si>
  <si>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</si>
  <si>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</si>
  <si>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</si>
  <si>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</si>
  <si>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</si>
  <si>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</si>
  <si>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</si>
  <si>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</si>
  <si>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</si>
  <si>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</si>
  <si>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</si>
  <si>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</si>
  <si>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</si>
  <si>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</si>
  <si>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</si>
  <si>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</si>
  <si>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</si>
  <si>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</si>
  <si>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</si>
  <si>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</si>
  <si>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</si>
  <si>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</si>
  <si>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</si>
  <si>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</si>
  <si>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</si>
  <si>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</si>
  <si>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</si>
  <si>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</si>
  <si>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</si>
  <si>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</si>
  <si>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</si>
  <si>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</si>
  <si>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</si>
  <si>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</si>
  <si>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</si>
  <si>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</si>
  <si>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</si>
  <si>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</si>
  <si>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</si>
  <si>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</si>
  <si>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</si>
  <si>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</si>
  <si>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</si>
  <si>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</si>
  <si>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</si>
  <si>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</si>
  <si>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</si>
  <si>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</si>
  <si>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</si>
  <si>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</si>
  <si>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</si>
  <si>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</si>
  <si>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</si>
  <si>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</si>
  <si>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</si>
  <si>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</si>
  <si>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</si>
  <si>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</si>
  <si>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</si>
  <si>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</si>
  <si>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</si>
  <si>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</si>
  <si>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</si>
  <si>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Rio Salado Pwky</t>
  </si>
  <si>
    <t>Curry Rd to Rio Salado Pwky</t>
  </si>
  <si>
    <t>Hardy Dr to Mill Ave</t>
  </si>
  <si>
    <t xml:space="preserve">Rio Salado </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</si>
  <si>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</si>
  <si>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</si>
  <si>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</si>
  <si>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</si>
  <si>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</si>
  <si>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</si>
  <si>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</si>
  <si>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</si>
  <si>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</si>
  <si>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</si>
  <si>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</si>
  <si>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</si>
  <si>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</si>
  <si>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</si>
  <si>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</si>
  <si>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</si>
  <si>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</si>
  <si>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</si>
  <si>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</si>
  <si>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</si>
  <si>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</si>
  <si>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</si>
  <si>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</si>
  <si>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</si>
  <si>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</si>
  <si>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</si>
  <si>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</si>
  <si>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</si>
  <si>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</si>
  <si>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</si>
  <si>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</si>
  <si>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</si>
  <si>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</si>
  <si>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Southern AVe</t>
  </si>
  <si>
    <t>Broadway Rd to Southern AVe</t>
  </si>
  <si>
    <t>Tempe Cana</t>
  </si>
  <si>
    <t>Price Rd to Tempe Cana</t>
  </si>
  <si>
    <t>Broadway Rd to Southern Ave</t>
  </si>
  <si>
    <t>Dorsey Lane</t>
  </si>
  <si>
    <t>Alameda Dr</t>
  </si>
  <si>
    <t>Priest Dr to Roosevelt St</t>
  </si>
  <si>
    <t xml:space="preserve">I-10 </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</si>
  <si>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</si>
  <si>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</si>
  <si>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</si>
  <si>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</si>
  <si>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</si>
  <si>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</si>
  <si>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</si>
  <si>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</si>
  <si>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</si>
  <si>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</si>
  <si>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</si>
  <si>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</si>
  <si>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</si>
  <si>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</si>
  <si>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</si>
  <si>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</si>
  <si>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</si>
  <si>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</si>
  <si>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</si>
  <si>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</si>
  <si>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Guadalupe RD</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</si>
  <si>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</si>
  <si>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</si>
  <si>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</si>
  <si>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</si>
  <si>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</si>
  <si>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</si>
  <si>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</si>
  <si>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</si>
  <si>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</si>
  <si>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</si>
  <si>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</si>
  <si>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</si>
  <si>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</si>
  <si>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</si>
  <si>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</si>
  <si>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</si>
  <si>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</si>
  <si>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</si>
  <si>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</si>
  <si>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</si>
  <si>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</si>
  <si>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</si>
  <si>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</si>
  <si>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</si>
  <si>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</si>
  <si>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</si>
  <si>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</si>
  <si>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</si>
  <si>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</si>
  <si>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</si>
  <si>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</si>
  <si>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</si>
  <si>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</si>
  <si>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</si>
  <si>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</si>
  <si>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</si>
  <si>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</si>
  <si>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</si>
  <si>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</si>
  <si>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</si>
  <si>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</si>
  <si>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</si>
  <si>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</si>
  <si>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</si>
  <si>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</si>
  <si>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</si>
  <si>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</si>
  <si>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</si>
  <si>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Pwky &amp; McClintock Dr</t>
  </si>
  <si>
    <t>Rio Salado Pkwy &amp; Mill Ave</t>
  </si>
  <si>
    <t>Rio Salado  &amp; Priest Dr</t>
  </si>
  <si>
    <t>University Dr &amp; Priest Dr</t>
  </si>
  <si>
    <t>5th St &amp; Priest Dr</t>
  </si>
  <si>
    <t>5th St &amp; Hardy Dr</t>
  </si>
  <si>
    <t>5th St &amp; Mill Ave</t>
  </si>
  <si>
    <t>5th St &amp; College Ave</t>
  </si>
  <si>
    <t>Rio Salado Pkwy &amp; Rural Rd</t>
  </si>
  <si>
    <t>Rio Salado Pwky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</si>
  <si>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</si>
  <si>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</si>
  <si>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</si>
  <si>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</si>
  <si>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</si>
  <si>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</si>
  <si>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</si>
  <si>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</si>
  <si>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</si>
  <si>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</si>
  <si>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</si>
  <si>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</si>
  <si>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</si>
  <si>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</si>
  <si>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</si>
  <si>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</si>
  <si>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</si>
  <si>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</si>
  <si>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</si>
  <si>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</si>
  <si>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</si>
  <si>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</si>
  <si>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</si>
  <si>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</si>
  <si>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</si>
  <si>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</si>
  <si>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</si>
  <si>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</si>
  <si>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</si>
  <si>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</si>
  <si>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</si>
  <si>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</si>
  <si>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</si>
  <si>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</si>
  <si>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</si>
  <si>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</si>
  <si>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</si>
  <si>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</si>
  <si>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</si>
  <si>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</si>
  <si>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</si>
  <si>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Roosevelt St</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</si>
  <si>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</si>
  <si>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</si>
  <si>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</si>
  <si>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</si>
  <si>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</si>
  <si>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</si>
  <si>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</si>
  <si>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</si>
  <si>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</si>
  <si>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</si>
  <si>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</si>
  <si>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</si>
  <si>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</si>
  <si>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</si>
  <si>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</si>
  <si>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</si>
  <si>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</si>
  <si>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</si>
  <si>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</si>
  <si>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</si>
  <si>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</si>
  <si>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</si>
  <si>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</si>
  <si>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</si>
  <si>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</si>
  <si>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</si>
  <si>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</si>
  <si>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</si>
  <si>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</si>
  <si>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</si>
  <si>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</si>
  <si>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</si>
  <si>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</si>
  <si>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</si>
  <si>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</si>
  <si>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</si>
  <si>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</si>
  <si>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</si>
  <si>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</si>
  <si>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</si>
  <si>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</si>
  <si>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</si>
  <si>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</si>
  <si>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</si>
  <si>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</si>
  <si>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</si>
  <si>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</si>
  <si>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</si>
  <si>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</si>
  <si>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</si>
  <si>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</si>
  <si>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</si>
  <si>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</si>
  <si>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</si>
  <si>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</si>
  <si>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</si>
  <si>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</si>
  <si>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</si>
  <si>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</si>
  <si>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</si>
  <si>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</si>
  <si>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</si>
  <si>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</si>
  <si>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</si>
  <si>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</si>
  <si>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</si>
  <si>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</si>
  <si>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</si>
  <si>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</si>
  <si>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</si>
  <si>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</si>
  <si>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</si>
  <si>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</si>
  <si>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</si>
  <si>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</si>
  <si>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</si>
  <si>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</si>
  <si>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</si>
  <si>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</si>
  <si>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</si>
  <si>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</si>
  <si>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</si>
  <si>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</si>
  <si>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</si>
  <si>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</si>
  <si>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</si>
  <si>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</si>
  <si>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</si>
  <si>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</si>
  <si>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</si>
  <si>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</si>
  <si>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</si>
  <si>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</si>
  <si>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</si>
  <si>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</si>
  <si>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</si>
  <si>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</si>
  <si>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</si>
  <si>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</si>
  <si>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</si>
  <si>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</si>
  <si>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</si>
  <si>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</si>
  <si>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</si>
  <si>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</si>
  <si>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</si>
  <si>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</si>
  <si>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</si>
  <si>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</si>
  <si>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</si>
  <si>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</si>
  <si>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</si>
  <si>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</si>
  <si>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</si>
  <si>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</si>
  <si>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</si>
  <si>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</si>
  <si>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</si>
  <si>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</si>
  <si>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</si>
  <si>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</si>
  <si>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</si>
  <si>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</si>
  <si>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</si>
  <si>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</si>
  <si>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</si>
  <si>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</si>
  <si>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</si>
  <si>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</si>
  <si>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</si>
  <si>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</si>
  <si>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</si>
  <si>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</si>
  <si>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</si>
  <si>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</si>
  <si>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</si>
  <si>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</si>
  <si>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</si>
  <si>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</si>
  <si>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</si>
  <si>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</si>
  <si>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</si>
  <si>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</si>
  <si>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</si>
  <si>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</si>
  <si>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</si>
  <si>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</si>
  <si>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</si>
  <si>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</si>
  <si>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</si>
  <si>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</si>
  <si>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</si>
  <si>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</si>
  <si>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</si>
  <si>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</si>
  <si>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</si>
  <si>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</si>
  <si>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</si>
  <si>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</si>
  <si>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</si>
  <si>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</si>
  <si>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</si>
  <si>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</si>
  <si>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</si>
  <si>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</si>
  <si>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</si>
  <si>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</si>
  <si>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</si>
  <si>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</si>
  <si>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</si>
  <si>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</si>
  <si>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</si>
  <si>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Paste data into "Data"; do not overwrite the highlighted (with formulas) columns.</t>
  </si>
  <si>
    <t>Total bike count calculation, regardless of direction</t>
  </si>
  <si>
    <t>"ErrCount": sort by count(desc), locid, AM/PM</t>
  </si>
  <si>
    <t>Not Counted</t>
  </si>
  <si>
    <t>Decide on a threshold for error exclusion (Summary!P1:P2); 1 or higher; typ 2 or 3</t>
  </si>
  <si>
    <t>Error</t>
  </si>
  <si>
    <t>Tempe Lake</t>
  </si>
  <si>
    <t>TCA Bridge</t>
  </si>
  <si>
    <t>Terrace Rd</t>
  </si>
  <si>
    <t>Enter new locations in tab "LocIDs"</t>
  </si>
  <si>
    <t>Apache Blvd &amp; McAllister Ave</t>
  </si>
  <si>
    <t>no data</t>
  </si>
  <si>
    <t>Exlude attribute</t>
  </si>
  <si>
    <t>2011 dist</t>
  </si>
  <si>
    <t>2012 dist</t>
  </si>
  <si>
    <t>count sheet order</t>
  </si>
  <si>
    <t>As in Data</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</si>
  <si>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</si>
  <si>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</si>
  <si>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</si>
  <si>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</si>
  <si>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</si>
  <si>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</si>
  <si>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</si>
  <si>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</si>
  <si>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</si>
  <si>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</si>
  <si>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</si>
  <si>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</si>
  <si>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</si>
  <si>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</si>
  <si>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</si>
  <si>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</si>
  <si>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</si>
  <si>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</si>
  <si>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</si>
  <si>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</si>
  <si>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Replace 2012 data with 2013</t>
  </si>
  <si>
    <t>2012-2013</t>
  </si>
  <si>
    <t>Allyson Brennan</t>
  </si>
  <si>
    <t>Light rail stop is before intersection/ and intersection before crossing lane hence low bike numbers.None.</t>
  </si>
  <si>
    <t>Sat on SE corner at Moeur Park on bench good spot to see everything (xcept lawn mowers last 15 minutes)none</t>
  </si>
  <si>
    <t>Jeff Caslake</t>
  </si>
  <si>
    <t>Final quarter hour 100% wearing helmets.</t>
  </si>
  <si>
    <t>Okie O'Connor</t>
  </si>
  <si>
    <t>*ran redlight. 7:03 AM start time (sdw: two cyclists ran redlights; one SB, one WB)</t>
  </si>
  <si>
    <t>Ran red light (at 8am, NB, and at 8:15am, WB)</t>
  </si>
  <si>
    <t>Alex Oreschak</t>
  </si>
  <si>
    <t>Katie WongCarter</t>
  </si>
  <si>
    <t>EB &amp; WB Have bike lanes.</t>
  </si>
  <si>
    <t>Richard Inman</t>
  </si>
  <si>
    <t>South Bound both sides on side walk. Only marked side walk for wrong way riding.Should consider E/W traffic on bike path. Fix sidewalk counts - SB</t>
  </si>
  <si>
    <t>EB and WB have bike lanes, lots of SB traffic turning right @ light.</t>
  </si>
  <si>
    <t>WB bike lane only.</t>
  </si>
  <si>
    <t>WB bike Lane only</t>
  </si>
  <si>
    <t>Michelle Garcia</t>
  </si>
  <si>
    <t>Rachael Inman</t>
  </si>
  <si>
    <t>1-tricycle (standing power)</t>
  </si>
  <si>
    <t>1 electric scooter/human powered 8:00 EB female</t>
  </si>
  <si>
    <t>Kolby Granville</t>
  </si>
  <si>
    <t>Construction SEC ; SB Forest closed south of 5th, lane restrictions on 5th west of forestSB= Exit from Transit center</t>
  </si>
  <si>
    <t>Construction SEC; SB Forest closed south of 5th, lane restrictions on 5th west of ForestSB = Exit from Transit Center</t>
  </si>
  <si>
    <t>THOMAS TOMCZYK</t>
  </si>
  <si>
    <t>const on forest, const on 5th W of Forest</t>
  </si>
  <si>
    <t>Thomas Tomczyk</t>
  </si>
  <si>
    <t>Lots of EB riders use correct side until they reach Farmer. At Farmer, they move to the wrong side of the street in order to turn on Ash.</t>
  </si>
  <si>
    <t>People generally bike around the traffic- calming chokers / bike speed bumps / bulbouts / whatever there called on 5th</t>
  </si>
  <si>
    <t>Karyn Gitlis</t>
  </si>
  <si>
    <t>Skateboard 4:00 5 4:15 4 4:30 1 4:45 1 Did not see a bike counter at Ash &amp; 5th - (from where I was sitting)Long train at 4:30</t>
  </si>
  <si>
    <t>Skateboards: 5:00 - 2 / 5:30 - 1 / 5:45 - 2</t>
  </si>
  <si>
    <t>Leslie Ringler</t>
  </si>
  <si>
    <t>hummingbirds 4, bees 13, kids 33, dogs 12, pedestrians, buses and strollers, oh my !</t>
  </si>
  <si>
    <t>Motorcyclist illegally drove in bike cut-out</t>
  </si>
  <si>
    <t>Ariel Biscoe</t>
  </si>
  <si>
    <t>almost witnessed car collision caused by driver blatantly running red light SB</t>
  </si>
  <si>
    <t>Stephanie Terrell</t>
  </si>
  <si>
    <t>Sharon Newman Matt</t>
  </si>
  <si>
    <t>Please share this data w/ Melinda Helton @ ASU Director of Parking + Transportation thx</t>
  </si>
  <si>
    <t>RS Matt</t>
  </si>
  <si>
    <t>RSMatt</t>
  </si>
  <si>
    <t>Galonel Vest</t>
  </si>
  <si>
    <t>Gabriel Vest</t>
  </si>
  <si>
    <t>Hard to tell the dudes from the chicks. Skinny jeans are weird.</t>
  </si>
  <si>
    <t>Angie Peace</t>
  </si>
  <si>
    <t>College &amp; the 60 is an interesting intersection. College has a pedestrian/bike bridgegoing N/S band over the 60. There are no EB or WB. Also no cars- so no wrong way riding or riding on the side walk.</t>
  </si>
  <si>
    <t>See note on page 1. Actually would have been easier to count those NOT wearing helmets today!</t>
  </si>
  <si>
    <t>Debbie Foster</t>
  </si>
  <si>
    <t>I sat in Palmer Park, NW corner of Palmer and College, just south of the College Ave overpass. There is no E or W bound here!</t>
  </si>
  <si>
    <t>No east or west bound at this location.</t>
  </si>
  <si>
    <t>Laura Kajfez</t>
  </si>
  <si>
    <t>Almost as many skateboarders - most riding against traffic. More peds than bikes.</t>
  </si>
  <si>
    <t>would appear 8:45 - 9:00 busiest and getting busier9 - 9:15 might have more traffic -- recon next year 8 - 10 a.m.</t>
  </si>
  <si>
    <t>(nearly) every WB, WWR, ROS, tally is from the 'frontage' road on 13th st</t>
  </si>
  <si>
    <t>Valerie M. Roy</t>
  </si>
  <si>
    <t>Valerie N. Roy</t>
  </si>
  <si>
    <t>The final quarter hour was the busiest</t>
  </si>
  <si>
    <t>A few bikers were not riding on the sidewalk or the wrong way until just before the intersection, they were marked sidewalk or wrong way.</t>
  </si>
  <si>
    <t>Angie Peace &amp; Ilyssa Summer</t>
  </si>
  <si>
    <t>NB is coming from ASU campus, where there is no street when approaching, so has no wrong way or sidewalk riding data.</t>
  </si>
  <si>
    <t>Ryan Furcini</t>
  </si>
  <si>
    <t>Alex Oreshack took E &amp; W Bound Traffic. ##Will need to combine 115P NB/SB with 115P EB/WB</t>
  </si>
  <si>
    <t>Alex Oreshak E&amp;W Bound Traffic</t>
  </si>
  <si>
    <t>Ryan Furcin: took N/S traffic</t>
  </si>
  <si>
    <t>Alex M. Fink</t>
  </si>
  <si>
    <t>Two helmeted WB cyclists were riding two abreast in the bike lane. At 8:32AM, a wrong-way WB sidewalk rider turned south, on the (wrong side) sidewalk of Dorsey, after traveling south for a little bit, he entered the street, crossing the opposing lane and entering the right lane, pulling right out in front of a car (the car had approached the intersection WB, and turned left to go south) -- I thought I was going to watch him die; the cyclist was oblivious.</t>
  </si>
  <si>
    <t>One rider cut across SE parking lot, going wrong way (not counted). One wrong way rider got off bus at SE corner. One WB wrong-way rider crossed at intersection (against traffic).</t>
  </si>
  <si>
    <t>Bryan Harding</t>
  </si>
  <si>
    <t>There are a lot more women 'salmoning' on the sidewalk than men. I'm also drinking a tall boy.None</t>
  </si>
  <si>
    <t>I should've brought more tall boys.None.</t>
  </si>
  <si>
    <t>EB and SB have bike lanes</t>
  </si>
  <si>
    <t>Tyler King</t>
  </si>
  <si>
    <t>Saw a weird stair master/trike/ xc ski machine thing. Saw a few chicks/dudes where I had to guess on Gender.</t>
  </si>
  <si>
    <t>construction in west bound rt lane of University Dr. Barricades up at 8:35 Am - Bike lane closed.</t>
  </si>
  <si>
    <t>Mostly females ride on the sidewalkSaw a drag queen hooker</t>
  </si>
  <si>
    <t>Stephanie Terrel</t>
  </si>
  <si>
    <t>Intersection is a deathtrap!</t>
  </si>
  <si>
    <t>Kelly Nelson</t>
  </si>
  <si>
    <t>Bike lanes on both streets although bike lane disappears on south side of Mill Ave.</t>
  </si>
  <si>
    <t>Cliff Anderson</t>
  </si>
  <si>
    <t>Clock synchronized. Folded sheet to prevent recording in wrong time slot. (Post-it would -- Used timer for reminder set to 14:45 (less than 15:00 to allow time to reset). Listened to headphones while counting. Wispy clouds - mostly sunny, slight breeze. Sat on NE corner. Vehicular traffic. Counted self (arrived at exactly -- cut corner (depends ) riding sidewalk (NB) (one car only) Leaving road surface to reach button != sidewalk. Wish I had a 'bike count' sign.NWS! 62 def F.  Ee 8mphh wind 28% RH</t>
  </si>
  <si>
    <t>Vehicles can obscure view , standing is better.</t>
  </si>
  <si>
    <t>Steve Wilson</t>
  </si>
  <si>
    <t>Paul Ewry</t>
  </si>
  <si>
    <t>Suzanne Day</t>
  </si>
  <si>
    <t>Folks riding on sidewalk against traffic tend to be females.</t>
  </si>
  <si>
    <t>No 'sidewalk' for North or SouthboundNo Wrong way for north or south bound.</t>
  </si>
  <si>
    <t>N &amp; S bound do not have "sidewalks" or "wrongway" becuase they are located on bikepath.</t>
  </si>
  <si>
    <t>Josiah S Pargo</t>
  </si>
  <si>
    <t>Josiah Spargo</t>
  </si>
  <si>
    <t>aprox. 3 Beards worthy of Documentation</t>
  </si>
  <si>
    <t>Chris Casias</t>
  </si>
  <si>
    <t>Had one guy bypass light by riding down center lane &amp; make u-turn.</t>
  </si>
  <si>
    <t>Chris Casjas</t>
  </si>
  <si>
    <t>Betsy Estes</t>
  </si>
  <si>
    <t>Cyclists from residential area on SW corner, ride NB on sidewalk to canal (wrong way). See diagram below. Note: Yellow flashing light appears to confuse motorists. Many 'speed up' as if to get thru crosswalk before it turns red.(diagram shows rider riding wrong way NB -- sdw)</t>
  </si>
  <si>
    <t>See notes from 7-8 am. Same pattern.</t>
  </si>
  <si>
    <t>Chris Cascias</t>
  </si>
  <si>
    <t>Steve Bass</t>
  </si>
  <si>
    <t>Steve Boss</t>
  </si>
  <si>
    <t>Ben Fiedler</t>
  </si>
  <si>
    <t>Over the 2 hour shift, witnesses 5 total cyclists who jaywalked across Baseline</t>
  </si>
  <si>
    <t>Scott Walters</t>
  </si>
  <si>
    <t>Gusty Overcast. People came off the canal onto sidewalk. People often cross at train crossing which has a medianSplit intersection Taking WB traffic on Baseline, NB traffic on canal.</t>
  </si>
  <si>
    <t>Paul &amp; Paige Ewry</t>
  </si>
  <si>
    <t>West connection</t>
  </si>
  <si>
    <t>* West Connection</t>
  </si>
  <si>
    <t>Alexander Deem</t>
  </si>
  <si>
    <t>Elliot E/W: 3 X 3 lanes; no bike laneMcClintock N/S: 3 X 3 lanes no bike lanes * Some riders on McClintock arrive at intersection in bike lane but get on sidewalk when a bus is pulled over at a stop, I count those riders as riding in the bike lane</t>
  </si>
  <si>
    <t>Elliot E/W 3x3 lanes w/o bike lane. McClintock N/S 3x3 lanes w/ bike lane*. *Some riders on McClintock arrive at intersection in bike lane but get on sidewalk  when a bus is pulled over at a stop. I count those riders as riding in the bike lane.  Seemed to be a younger batch of cyclists (than AM), perhaps riding home from school?</t>
  </si>
  <si>
    <t>Alexander Deen</t>
  </si>
  <si>
    <t>Kristian Dock</t>
  </si>
  <si>
    <t>Kristian Dook</t>
  </si>
  <si>
    <t>Patrick Carlson</t>
  </si>
  <si>
    <t>No bike lane on McClintock, one rider had phone strapped to face. Total 26 riders. Rider every 2.3 minutes</t>
  </si>
  <si>
    <t>sitting cross-legged for an hour sucks</t>
  </si>
  <si>
    <t>Mieko Lape</t>
  </si>
  <si>
    <t>Otto Weispfenning</t>
  </si>
  <si>
    <t>Alameda has a bicycle lane (E&amp;W)</t>
  </si>
  <si>
    <t>Kevin Jacobsen</t>
  </si>
  <si>
    <t>Construction in the NB lane of the intersection cause some people to turn at Balboa.</t>
  </si>
  <si>
    <t>See notes on page 1</t>
  </si>
  <si>
    <t>no bike lanes north/south bound bike lanes. total count 87</t>
  </si>
  <si>
    <t>Cyclist crashed by a car, she was going the SB on the wrong side of street. Total count 140.</t>
  </si>
  <si>
    <t>Allen Booker</t>
  </si>
  <si>
    <t>NB- N/A</t>
  </si>
  <si>
    <t>Allen</t>
  </si>
  <si>
    <t>Philip Bernick</t>
  </si>
  <si>
    <t>Bikes Arriving Streetcar Arrive Direction, Bike lane.What about cedar? Sidewalk to signal train.</t>
  </si>
  <si>
    <t>What if they skip intersection through parking lot?</t>
  </si>
  <si>
    <t>David Lucier</t>
  </si>
  <si>
    <t>Joey Korkames</t>
  </si>
  <si>
    <t>Jaclyn Smith</t>
  </si>
  <si>
    <t>Jaclyn Smith email: hedge_wm@hotmail.com</t>
  </si>
  <si>
    <t>Julie Brozo</t>
  </si>
  <si>
    <t>Dozens of people stopped, punched the button, waiting 60 or 90 seconds, then crossed against the  light when it failed to change. NB/SB is a sidewalk, so I didn't count  any as sidewalk or wrong way.</t>
  </si>
  <si>
    <t>Julie Brozzo</t>
  </si>
  <si>
    <t>Poseodel Sober is a sidewalk, so I didnt count any NB SB riders as sidewalk/wrong way. Quite a few people approached intersection wrong way sidewalk, crossed over + left right way road.Note: This intersection is Busy from 8-9 am and from 4-5 pm Next year you might get a more accurate count by having an extra counter during those times (I'm still more than 90% accurate, I'm sure But couldn't be sure of every detail.)</t>
  </si>
  <si>
    <t>Julie Brozio</t>
  </si>
  <si>
    <t>NB/SB is a sidewalk, so I didnt count any asThis intersection has a restaurant off the SE corner that does bike delivery. Requires Helmets.</t>
  </si>
  <si>
    <t>Okie OConnor</t>
  </si>
  <si>
    <t>(Two riders at :45 SB) Ran Traffic Signal  659 Start Time The Good: Very Little Traffic Light Running The Bad: Tremendous Lack of Helmets (1 in 30)  The Ugly: Lots of Wrong Way Riding6:59AM start time</t>
  </si>
  <si>
    <t>David Nyer</t>
  </si>
  <si>
    <t>Potential collision/close call observed btwn bicyclists + cars (right-turning) EB.</t>
  </si>
  <si>
    <t>William Terruno</t>
  </si>
  <si>
    <t>William Terrance</t>
  </si>
  <si>
    <t>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t>
  </si>
  <si>
    <t>1 person in the street</t>
  </si>
  <si>
    <t>Sharon Newman, Matt</t>
  </si>
  <si>
    <t>Signage on W.bound Spense indicates L turn, straight, and R turn. However, striping on the road indicates L only &amp; R only.</t>
  </si>
  <si>
    <t>Road surface is rough at best, broken in places (SE corner)Setup of Strantion (sp) and lane closures began this hour or Priest SB</t>
  </si>
  <si>
    <t>Seriously, there are an extraordinary number of 18-wheelers and industrial vehicles making wide turns here. It is difficult for them to not block traffic.</t>
  </si>
  <si>
    <t>Street is broken pavement on SW corner. Makes it difficult for cyclists, requiring slowing down for navigation.</t>
  </si>
  <si>
    <t>Many cyclists engage intersection multiple times to head is desired ???? (????)ie - EB and then circled to approach NB they were counted for each approach</t>
  </si>
  <si>
    <t>Scott Drive By 410 PM</t>
  </si>
  <si>
    <t>Ilsen Svarez</t>
  </si>
  <si>
    <t>One elliptical contraption counted.</t>
  </si>
  <si>
    <t>Ilsen Suarez</t>
  </si>
  <si>
    <t>Valerie M Roy</t>
  </si>
  <si>
    <t>See 4p notes</t>
  </si>
  <si>
    <t>*Consider E. bound turns from other directions - use sidewalk due to alley / 'inside road' inaccessible to autos&amp; reason most wb riders are on sidewalk</t>
  </si>
  <si>
    <t>Matthew Messina</t>
  </si>
  <si>
    <t>High speed/chaotic intersection. Very threatening/intimidating. Almost all people who asked what I was doing liked that we were even considering improvements.</t>
  </si>
  <si>
    <t>Way more pedestrians, most that got off of transit systems. Saw two fender benders.</t>
  </si>
  <si>
    <t>Celina Tchida</t>
  </si>
  <si>
    <t>2 Solo dos' :00 WB</t>
  </si>
  <si>
    <t>Tom Walling</t>
  </si>
  <si>
    <t>Every SB Cyclist that W cut through Circle K</t>
  </si>
  <si>
    <t>College has designated bike lanes, Southern does not.</t>
  </si>
  <si>
    <t>Matt Adams</t>
  </si>
  <si>
    <t>Nicole Guest</t>
  </si>
  <si>
    <t>(3:50-4) Prior to actual shift start there were 8 bikes that passed through the intersectionsaw a few skateboarders and skooters.</t>
  </si>
  <si>
    <t>Yesterday, I was at Rural &amp; Alameda and saw a rider who I really had to take a hard look at to decifer sex--marked "her" down as a woman. Saw same rider today and NOT a woman, just a very pretty boy. OOPS :)</t>
  </si>
  <si>
    <t>Marge Zylla, Joe Zylla</t>
  </si>
  <si>
    <t>Phillip E Lucier</t>
  </si>
  <si>
    <t>Only 1 Female wearing helmet</t>
  </si>
  <si>
    <t>Phillip E. Lucier</t>
  </si>
  <si>
    <t>Tim McKinstyr</t>
  </si>
  <si>
    <t>Tim McKinstry</t>
  </si>
  <si>
    <t>NB Narrow bike lane has numerous potholes leading up to intersection.1 cyclist cutoff by RT driver at the intersection while traveling NB in the bike lane.</t>
  </si>
  <si>
    <t>1 biker used crosswalk to cross never going against the traffic while pedaling. 20 cyclists enter intersection legally then wrong way crossed</t>
  </si>
  <si>
    <t>Broadway too crowded during rush hour to ride in the street. [Sorry had to leave early 10 min]Cars speed</t>
  </si>
  <si>
    <t>Broadway really needs bike lanes almost ran of rode twice!</t>
  </si>
  <si>
    <t>Julia Skinner</t>
  </si>
  <si>
    <t>The sidewalks on the south side of Baseline are wide and smooth and set off from traffic much more appealing than a busy road with no bike lane.</t>
  </si>
  <si>
    <t>Don Eydenberg  &amp; Lisa Cozzetti</t>
  </si>
  <si>
    <t>For some riders, difficult to tell if construction had forced them on the sidewalkConstruction on 3 corner ( SE, SW &amp; NE) Barricades in bike lanes &amp; Right lanes EB, NB &amp; WB</t>
  </si>
  <si>
    <t>Lisa Cozzett/Don Eydenberg</t>
  </si>
  <si>
    <t>Construction on 3 corners (All except NW) Bike lane and right lane closed WB, EB and NB</t>
  </si>
  <si>
    <t>Betsy Estes (Phone 214-507-1974)</t>
  </si>
  <si>
    <t>Busy Intersection with no bike lanes to intersection; bike lanes stop about 40-50 yards prior to intersection.</t>
  </si>
  <si>
    <t>Dick Landis</t>
  </si>
  <si>
    <t>Angela Fretz</t>
  </si>
  <si>
    <t>Jennifer Guzy</t>
  </si>
  <si>
    <t>Most NB traffic headed to high school. Some highschoolers that were not on the correct side of the road moved to the wrong side while in intersection. Counted as how they started.*Organized road ride of 11 people. group of roadies  sdw: :15 WB was marked with an '*'</t>
  </si>
  <si>
    <t>Diane Sahakian</t>
  </si>
  <si>
    <t>No Kids Wearing Helmets</t>
  </si>
  <si>
    <t>Barbara McNally</t>
  </si>
  <si>
    <t>NB = TCA parking lot/driveway. RH side counts E/W thru cyclists on north side - no female/helmet data (too fast to see)</t>
  </si>
  <si>
    <t>Alix Oreschak</t>
  </si>
  <si>
    <t>NB = TCA parking lot/driveway. RH side counts E/W thru cyclists on north side - no helmet/female data (too far to see)</t>
  </si>
  <si>
    <t>Vehicles are not allowed at this intersection, so no bikes were counted as riding on the sidewalks. Bikes were recorded as going the wrong way if they were riding on the left half of the pathway. It is not possible to approach the intersection from a northbound direction unless you are coming from the north end of the TCA lobby. Kids wearing helmets, parents are not.</t>
  </si>
  <si>
    <t>On both sheets: almost all north and south bound turned west on University</t>
  </si>
  <si>
    <t>There is a bike lane east and west bound on University, but it ends just before the intersection and restarts just after.</t>
  </si>
  <si>
    <t>William Dodge</t>
  </si>
  <si>
    <t>Most motorists are courteous to cyclists in this area.No Road closures/ construction in immediate area.</t>
  </si>
  <si>
    <t>Traffic gets congested around 5:15pm to 5:45pm</t>
  </si>
  <si>
    <t>Tempe 2013</t>
  </si>
  <si>
    <t>Tempe 2013 Max</t>
  </si>
  <si>
    <t>helmet 0 was 1</t>
  </si>
  <si>
    <t>helmet 0 was 1; count tick was apparently erased; infer that helmet tick erasure was missed</t>
  </si>
  <si>
    <t>Original</t>
  </si>
  <si>
    <t>sidewalk 0 was 3; transcription error</t>
  </si>
  <si>
    <t>sidewalk 3 was 10; transcription error</t>
  </si>
  <si>
    <t>sidewalk 10 was 1; transcription error</t>
  </si>
  <si>
    <t>count 5 was 4; recording error; infer that counter forgot one tick</t>
  </si>
  <si>
    <t>count 8 was 7; recording error; infer that counter forgot one tick</t>
  </si>
  <si>
    <t>count 2 was 1; recording error; infer that counter forgot one tick</t>
  </si>
  <si>
    <t>NEED TO COMBINE TWO SETS</t>
  </si>
  <si>
    <t>count 3 was 2; recording error; infer that counter forgot one tick</t>
  </si>
  <si>
    <t>Duplicate recordings, different days</t>
  </si>
  <si>
    <t>AM was PM</t>
  </si>
  <si>
    <t>Page 2 corrected to be AM</t>
  </si>
  <si>
    <t>"Had to leave early 10 min"</t>
  </si>
  <si>
    <t>Please share this data w/ Melinda Helton @ ASU Director of Parking + Transportation thx_</t>
  </si>
  <si>
    <t>_</t>
  </si>
  <si>
    <t>Alex Oreshak E&amp;W Bound Traffic_Ryan Furcin: took N/S traffic</t>
  </si>
  <si>
    <t>Alex Oreshack took E &amp; W Bound Traffic. ##Will need to combine 115P NB/SB with 115P EB/WB_</t>
  </si>
  <si>
    <t>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t>
  </si>
  <si>
    <t>Signage on W.bound Spense indicates L turn, straight, and R turn. However, striping on the road indicates L only &amp; R only._</t>
  </si>
  <si>
    <t>Combined shared-count data: 111AM, 115PM, 136PM</t>
  </si>
  <si>
    <t>DONE</t>
  </si>
  <si>
    <t>IGNORE</t>
  </si>
  <si>
    <t>Duplicate recordings, same day, locations offset (canal path split)</t>
  </si>
  <si>
    <t>David Lucier PDF has Page 1 only</t>
  </si>
  <si>
    <t>Remove from data set</t>
  </si>
  <si>
    <t>Reps</t>
  </si>
  <si>
    <t>Debbie Foster_Jaclyn Smith</t>
  </si>
  <si>
    <t>Debbie Foster_Jaclyn Smith email: hedge_wm@hotmail.com</t>
  </si>
  <si>
    <t>Duplicate Turks</t>
  </si>
  <si>
    <t>delete duplicate</t>
  </si>
  <si>
    <t>Duplicate listing</t>
  </si>
  <si>
    <t>Missing data: 133AM David Lucier page 2 (133A-2.pdf has page 1 only); removed
142AM Matt Adams was listed twice in the data set; deleted the extra instance
146PM Tim McKinstry was listed twice in the data set (looks like a duplicate transcription count), and the counts were the same except for:
1) error in one field (corrected)
2) Note was completely different.
Deleted one of the duplicates (kept the one that matched the PDF).
133 PM COMBINED TWO SETS</t>
  </si>
  <si>
    <t>Average</t>
  </si>
  <si>
    <t>keep A: Paul &amp; Paige Ewry</t>
  </si>
  <si>
    <t>Check "Count": rows 5:22 are total count (regardless of direction)</t>
  </si>
  <si>
    <t>Correct errors by checking data against original count sheets</t>
  </si>
  <si>
    <t>Check TrafficCount and adjust TCID as needed; LocIDs!Y:AL</t>
  </si>
  <si>
    <t>email attachment from Scott Walters: 2013_cliff_out.csv</t>
  </si>
  <si>
    <t>Put the active locIDs (locs with valid data) into "Summary" and SummDir"; move inactive to below</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</si>
  <si>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</si>
  <si>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</si>
  <si>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</si>
  <si>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</si>
  <si>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</si>
  <si>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</si>
  <si>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</si>
  <si>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</si>
  <si>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</si>
  <si>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</si>
  <si>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</si>
  <si>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</si>
  <si>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</si>
  <si>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</si>
  <si>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</si>
  <si>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</si>
  <si>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</si>
  <si>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</si>
  <si>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</si>
  <si>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</si>
  <si>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Used file from Google drive; Summary!P1, P2 = 1 was 7; update instructions; adjusted ranges of charts in Summary; refreshed TC data to remove "" fields; note: 2013 TC data not used in formulas - needs work; GPS_ data TC_IDs!T:U is incomplete; LocIDs!X (traffic count) is incomplete; correct RegressDir ranges; adjust formatting for ReportDir</t>
  </si>
  <si>
    <t>Fails due to missing TC data</t>
  </si>
  <si>
    <t>correct recorder count (omit duplicates): 77 was 91</t>
  </si>
  <si>
    <t>Total per hr vs. Distance to ASU</t>
  </si>
  <si>
    <t>Correct “EW” bike count and attribute data (index error); and direction plots and correlations. Add plot total count vs. distance from ASU (combined directions).</t>
  </si>
  <si>
    <t>Estimated 24-hour totals, East/West</t>
  </si>
  <si>
    <t>Estimated 24-hour totals, North/South</t>
  </si>
  <si>
    <t>Estimated 24-hour totals, Combined E/W &amp; 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</si>
</sst>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h:mm;@"/>
    <numFmt numFmtId="166" formatCode="0.0"/>
  </numFmts>
  <fonts count="23"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8"/>
      <color indexed="81"/>
      <name val="Tahoma"/>
      <family val="2"/>
    </font>
    <font>
      <b/>
      <sz val="8"/>
      <color indexed="81"/>
      <name val="Tahoma"/>
      <family val="2"/>
    </font>
    <font>
      <sz val="10"/>
      <color rgb="FFFF0000"/>
      <name val="Arial"/>
      <family val="2"/>
    </font>
  </fonts>
  <fills count="3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s>
  <borders count="33">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303">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0" fillId="0" borderId="0" xfId="0" applyNumberFormat="1" applyFill="1" applyAlignment="1"/>
    <xf numFmtId="0" fontId="7" fillId="0" borderId="0" xfId="0" applyFont="1" applyFill="1"/>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xf numFmtId="0" fontId="0" fillId="27" borderId="0" xfId="0" applyFill="1" applyAlignment="1">
      <alignment horizontal="center"/>
    </xf>
    <xf numFmtId="0" fontId="22" fillId="27" borderId="0" xfId="0" applyFont="1" applyFill="1"/>
    <xf numFmtId="0" fontId="22"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7" borderId="5" xfId="0" applyFill="1" applyBorder="1"/>
    <xf numFmtId="0" fontId="0" fillId="27" borderId="5" xfId="0" applyFill="1" applyBorder="1" applyAlignment="1"/>
    <xf numFmtId="0" fontId="0" fillId="27" borderId="5" xfId="0" applyFill="1" applyBorder="1" applyAlignment="1">
      <alignment wrapText="1"/>
    </xf>
    <xf numFmtId="0" fontId="0" fillId="27" borderId="5" xfId="0" applyFill="1" applyBorder="1" applyAlignment="1">
      <alignment horizontal="center"/>
    </xf>
    <xf numFmtId="0" fontId="22" fillId="27" borderId="5" xfId="0" applyFont="1" applyFill="1" applyBorder="1" applyAlignment="1">
      <alignment horizontal="center"/>
    </xf>
    <xf numFmtId="0" fontId="22" fillId="0" borderId="0" xfId="0" applyFont="1" applyAlignment="1">
      <alignment horizontal="left"/>
    </xf>
    <xf numFmtId="0" fontId="0" fillId="28" borderId="0" xfId="0" applyFill="1"/>
    <xf numFmtId="0" fontId="0" fillId="28" borderId="0" xfId="0" applyFill="1" applyAlignment="1">
      <alignment horizontal="center"/>
    </xf>
    <xf numFmtId="0" fontId="0" fillId="28" borderId="0" xfId="0" applyFill="1" applyBorder="1"/>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2"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164" fontId="0" fillId="29" borderId="1" xfId="0" applyNumberFormat="1" applyFill="1" applyBorder="1" applyAlignment="1">
      <alignment horizontal="center"/>
    </xf>
    <xf numFmtId="0" fontId="22"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6" fillId="0" borderId="5" xfId="1" applyBorder="1" applyAlignment="1" applyProtection="1">
      <alignment horizontal="center"/>
    </xf>
  </cellXfs>
  <cellStyles count="2">
    <cellStyle name="Hyperlink" xfId="1" builtinId="8"/>
    <cellStyle name="Normal" xfId="0" builtinId="0"/>
  </cellStyles>
  <dxfs count="4">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RegressDir!$P$117</c:f>
              <c:strCache>
                <c:ptCount val="1"/>
                <c:pt idx="0">
                  <c:v>Wrong way% vs. Traffic Count in Direction</c:v>
                </c:pt>
              </c:strCache>
            </c:strRef>
          </c:tx>
          <c:spPr>
            <a:ln w="28575">
              <a:noFill/>
            </a:ln>
          </c:spPr>
          <c:marker>
            <c:symbol val="diamond"/>
            <c:size val="5"/>
            <c:spPr>
              <a:solidFill>
                <a:srgbClr val="000080"/>
              </a:solidFill>
              <a:ln>
                <a:solidFill>
                  <a:srgbClr val="000080"/>
                </a:solidFill>
                <a:prstDash val="solid"/>
              </a:ln>
            </c:spPr>
          </c:marker>
          <c:xVal>
            <c:numRef>
              <c:f>RegressDir!$X$2:$X$73</c:f>
              <c:numCache>
                <c:formatCode>General</c:formatCode>
                <c:ptCount val="72"/>
                <c:pt idx="0">
                  <c:v>1774</c:v>
                </c:pt>
                <c:pt idx="1">
                  <c:v>1841</c:v>
                </c:pt>
                <c:pt idx="2">
                  <c:v>3747</c:v>
                </c:pt>
                <c:pt idx="3">
                  <c:v>3747</c:v>
                </c:pt>
                <c:pt idx="4">
                  <c:v>3917</c:v>
                </c:pt>
                <c:pt idx="5">
                  <c:v>3917</c:v>
                </c:pt>
                <c:pt idx="6">
                  <c:v>4442</c:v>
                </c:pt>
                <c:pt idx="7">
                  <c:v>4997</c:v>
                </c:pt>
                <c:pt idx="8">
                  <c:v>4997</c:v>
                </c:pt>
                <c:pt idx="9">
                  <c:v>5044</c:v>
                </c:pt>
                <c:pt idx="10">
                  <c:v>6409</c:v>
                </c:pt>
                <c:pt idx="11">
                  <c:v>6739</c:v>
                </c:pt>
                <c:pt idx="12">
                  <c:v>9628</c:v>
                </c:pt>
                <c:pt idx="13">
                  <c:v>9690</c:v>
                </c:pt>
                <c:pt idx="14">
                  <c:v>9690</c:v>
                </c:pt>
                <c:pt idx="15">
                  <c:v>9784</c:v>
                </c:pt>
                <c:pt idx="16">
                  <c:v>13469</c:v>
                </c:pt>
                <c:pt idx="17">
                  <c:v>14035</c:v>
                </c:pt>
                <c:pt idx="18">
                  <c:v>14634</c:v>
                </c:pt>
                <c:pt idx="19">
                  <c:v>14634</c:v>
                </c:pt>
                <c:pt idx="20">
                  <c:v>14670</c:v>
                </c:pt>
                <c:pt idx="21">
                  <c:v>14670</c:v>
                </c:pt>
                <c:pt idx="22">
                  <c:v>14788</c:v>
                </c:pt>
                <c:pt idx="23">
                  <c:v>18699</c:v>
                </c:pt>
                <c:pt idx="24">
                  <c:v>20597</c:v>
                </c:pt>
                <c:pt idx="25">
                  <c:v>21981</c:v>
                </c:pt>
                <c:pt idx="26">
                  <c:v>22102</c:v>
                </c:pt>
                <c:pt idx="27">
                  <c:v>22165</c:v>
                </c:pt>
                <c:pt idx="28">
                  <c:v>22165</c:v>
                </c:pt>
                <c:pt idx="29">
                  <c:v>22165</c:v>
                </c:pt>
                <c:pt idx="30">
                  <c:v>24094</c:v>
                </c:pt>
                <c:pt idx="31">
                  <c:v>24224</c:v>
                </c:pt>
                <c:pt idx="32">
                  <c:v>24403</c:v>
                </c:pt>
                <c:pt idx="33">
                  <c:v>26392</c:v>
                </c:pt>
                <c:pt idx="34">
                  <c:v>26392</c:v>
                </c:pt>
                <c:pt idx="35">
                  <c:v>26392</c:v>
                </c:pt>
                <c:pt idx="36">
                  <c:v>26482</c:v>
                </c:pt>
                <c:pt idx="37">
                  <c:v>26482</c:v>
                </c:pt>
                <c:pt idx="38">
                  <c:v>26863</c:v>
                </c:pt>
                <c:pt idx="39">
                  <c:v>26912</c:v>
                </c:pt>
                <c:pt idx="40">
                  <c:v>27003</c:v>
                </c:pt>
                <c:pt idx="41">
                  <c:v>27003</c:v>
                </c:pt>
                <c:pt idx="42">
                  <c:v>27003</c:v>
                </c:pt>
                <c:pt idx="43">
                  <c:v>27003</c:v>
                </c:pt>
                <c:pt idx="44">
                  <c:v>27418</c:v>
                </c:pt>
                <c:pt idx="45">
                  <c:v>27807</c:v>
                </c:pt>
                <c:pt idx="46">
                  <c:v>28310</c:v>
                </c:pt>
                <c:pt idx="47">
                  <c:v>28429</c:v>
                </c:pt>
                <c:pt idx="48">
                  <c:v>29395</c:v>
                </c:pt>
                <c:pt idx="49">
                  <c:v>29614</c:v>
                </c:pt>
                <c:pt idx="50">
                  <c:v>30015</c:v>
                </c:pt>
                <c:pt idx="51">
                  <c:v>30015</c:v>
                </c:pt>
                <c:pt idx="52">
                  <c:v>30015</c:v>
                </c:pt>
                <c:pt idx="53">
                  <c:v>30063</c:v>
                </c:pt>
                <c:pt idx="54">
                  <c:v>30170</c:v>
                </c:pt>
                <c:pt idx="55">
                  <c:v>30697</c:v>
                </c:pt>
                <c:pt idx="56">
                  <c:v>31585</c:v>
                </c:pt>
                <c:pt idx="57">
                  <c:v>34482</c:v>
                </c:pt>
                <c:pt idx="58">
                  <c:v>35372</c:v>
                </c:pt>
                <c:pt idx="59">
                  <c:v>35372</c:v>
                </c:pt>
                <c:pt idx="60">
                  <c:v>35372</c:v>
                </c:pt>
                <c:pt idx="61">
                  <c:v>35740</c:v>
                </c:pt>
                <c:pt idx="62">
                  <c:v>36313</c:v>
                </c:pt>
                <c:pt idx="63">
                  <c:v>36366</c:v>
                </c:pt>
                <c:pt idx="64">
                  <c:v>37476</c:v>
                </c:pt>
                <c:pt idx="65">
                  <c:v>37510</c:v>
                </c:pt>
                <c:pt idx="66">
                  <c:v>38743</c:v>
                </c:pt>
                <c:pt idx="67">
                  <c:v>40059</c:v>
                </c:pt>
                <c:pt idx="68">
                  <c:v>44120</c:v>
                </c:pt>
                <c:pt idx="69">
                  <c:v>44120</c:v>
                </c:pt>
                <c:pt idx="70">
                  <c:v>44120</c:v>
                </c:pt>
                <c:pt idx="71">
                  <c:v>51380</c:v>
                </c:pt>
              </c:numCache>
            </c:numRef>
          </c:xVal>
          <c:yVal>
            <c:numRef>
              <c:f>RegressDir!$P$2:$P$73</c:f>
              <c:numCache>
                <c:formatCode>General</c:formatCode>
                <c:ptCount val="72"/>
                <c:pt idx="0">
                  <c:v>0</c:v>
                </c:pt>
                <c:pt idx="1">
                  <c:v>0.27272727272727271</c:v>
                </c:pt>
                <c:pt idx="2">
                  <c:v>0.11267605633802817</c:v>
                </c:pt>
                <c:pt idx="3">
                  <c:v>0</c:v>
                </c:pt>
                <c:pt idx="4">
                  <c:v>0.27083333333333331</c:v>
                </c:pt>
                <c:pt idx="5">
                  <c:v>7.0000000000000007E-2</c:v>
                </c:pt>
                <c:pt idx="6">
                  <c:v>1.7543859649122806E-2</c:v>
                </c:pt>
                <c:pt idx="7">
                  <c:v>0.10732984293193717</c:v>
                </c:pt>
                <c:pt idx="8">
                  <c:v>2.1881838074398249E-2</c:v>
                </c:pt>
                <c:pt idx="9">
                  <c:v>0.24008350730688935</c:v>
                </c:pt>
                <c:pt idx="10">
                  <c:v>9.4736842105263161E-2</c:v>
                </c:pt>
                <c:pt idx="11">
                  <c:v>5.3658536585365853E-2</c:v>
                </c:pt>
                <c:pt idx="12">
                  <c:v>0.16216216216216217</c:v>
                </c:pt>
                <c:pt idx="13">
                  <c:v>8.9108910891089105E-2</c:v>
                </c:pt>
                <c:pt idx="14">
                  <c:v>0.11904761904761904</c:v>
                </c:pt>
                <c:pt idx="15">
                  <c:v>0.1</c:v>
                </c:pt>
                <c:pt idx="16">
                  <c:v>0.22580645161290322</c:v>
                </c:pt>
                <c:pt idx="17">
                  <c:v>0.10144927536231885</c:v>
                </c:pt>
                <c:pt idx="18">
                  <c:v>0.22727272727272727</c:v>
                </c:pt>
                <c:pt idx="19">
                  <c:v>0.20481927710843373</c:v>
                </c:pt>
                <c:pt idx="20">
                  <c:v>0.15283842794759825</c:v>
                </c:pt>
                <c:pt idx="21">
                  <c:v>7.5630252100840331E-2</c:v>
                </c:pt>
                <c:pt idx="22">
                  <c:v>0.46875</c:v>
                </c:pt>
                <c:pt idx="23">
                  <c:v>0.33636363636363636</c:v>
                </c:pt>
                <c:pt idx="24">
                  <c:v>0.21739130434782608</c:v>
                </c:pt>
                <c:pt idx="25">
                  <c:v>0.24193548387096775</c:v>
                </c:pt>
                <c:pt idx="26">
                  <c:v>0.23287671232876711</c:v>
                </c:pt>
                <c:pt idx="27">
                  <c:v>0.26848249027237353</c:v>
                </c:pt>
                <c:pt idx="28">
                  <c:v>0.1575091575091575</c:v>
                </c:pt>
                <c:pt idx="29">
                  <c:v>0.33420365535248042</c:v>
                </c:pt>
                <c:pt idx="30">
                  <c:v>0.25892857142857145</c:v>
                </c:pt>
                <c:pt idx="31">
                  <c:v>0.31428571428571428</c:v>
                </c:pt>
                <c:pt idx="32">
                  <c:v>0.21428571428571427</c:v>
                </c:pt>
                <c:pt idx="33">
                  <c:v>0.28472222222222221</c:v>
                </c:pt>
                <c:pt idx="34">
                  <c:v>0.36249999999999999</c:v>
                </c:pt>
                <c:pt idx="35">
                  <c:v>9.1891891891891897E-2</c:v>
                </c:pt>
                <c:pt idx="36">
                  <c:v>0.23940149625935161</c:v>
                </c:pt>
                <c:pt idx="37">
                  <c:v>0.23943661971830985</c:v>
                </c:pt>
                <c:pt idx="38">
                  <c:v>0.2391304347826087</c:v>
                </c:pt>
                <c:pt idx="39">
                  <c:v>0.17391304347826086</c:v>
                </c:pt>
                <c:pt idx="40">
                  <c:v>0.17451820128479659</c:v>
                </c:pt>
                <c:pt idx="41">
                  <c:v>0.3110236220472441</c:v>
                </c:pt>
                <c:pt idx="42">
                  <c:v>0.19689119170984457</c:v>
                </c:pt>
                <c:pt idx="43">
                  <c:v>0.19607843137254902</c:v>
                </c:pt>
                <c:pt idx="44">
                  <c:v>0.14705882352941177</c:v>
                </c:pt>
                <c:pt idx="45">
                  <c:v>0.29166666666666669</c:v>
                </c:pt>
                <c:pt idx="46">
                  <c:v>0.22</c:v>
                </c:pt>
                <c:pt idx="47">
                  <c:v>0</c:v>
                </c:pt>
                <c:pt idx="48">
                  <c:v>0.32</c:v>
                </c:pt>
                <c:pt idx="49">
                  <c:v>0.12195121951219512</c:v>
                </c:pt>
                <c:pt idx="50">
                  <c:v>0.19469026548672566</c:v>
                </c:pt>
                <c:pt idx="51">
                  <c:v>0.25699745547073793</c:v>
                </c:pt>
                <c:pt idx="52">
                  <c:v>0.15555555555555556</c:v>
                </c:pt>
                <c:pt idx="53">
                  <c:v>0.42553191489361702</c:v>
                </c:pt>
                <c:pt idx="54">
                  <c:v>0.13513513513513514</c:v>
                </c:pt>
                <c:pt idx="55">
                  <c:v>0.20370370370370369</c:v>
                </c:pt>
                <c:pt idx="56">
                  <c:v>0.18932038834951456</c:v>
                </c:pt>
                <c:pt idx="57">
                  <c:v>0.30555555555555558</c:v>
                </c:pt>
                <c:pt idx="58">
                  <c:v>0.12</c:v>
                </c:pt>
                <c:pt idx="59">
                  <c:v>0.25</c:v>
                </c:pt>
                <c:pt idx="60">
                  <c:v>0.44444444444444442</c:v>
                </c:pt>
                <c:pt idx="61">
                  <c:v>0.17518248175182483</c:v>
                </c:pt>
                <c:pt idx="62">
                  <c:v>0.23076923076923078</c:v>
                </c:pt>
                <c:pt idx="63">
                  <c:v>0.42696629213483145</c:v>
                </c:pt>
                <c:pt idx="64">
                  <c:v>0.29411764705882354</c:v>
                </c:pt>
                <c:pt idx="65">
                  <c:v>0.36789297658862874</c:v>
                </c:pt>
                <c:pt idx="66">
                  <c:v>0.26315789473684209</c:v>
                </c:pt>
                <c:pt idx="67">
                  <c:v>0.1891891891891892</c:v>
                </c:pt>
                <c:pt idx="68">
                  <c:v>0.18711656441717792</c:v>
                </c:pt>
                <c:pt idx="69">
                  <c:v>0.17124735729386892</c:v>
                </c:pt>
                <c:pt idx="70">
                  <c:v>0.21582733812949639</c:v>
                </c:pt>
                <c:pt idx="71">
                  <c:v>0.36871508379888268</c:v>
                </c:pt>
              </c:numCache>
            </c:numRef>
          </c:yVal>
          <c:smooth val="0"/>
        </c:ser>
        <c:ser>
          <c:idx val="1"/>
          <c:order val="1"/>
          <c:tx>
            <c:v>Regress</c:v>
          </c:tx>
          <c:spPr>
            <a:ln w="25400">
              <a:solidFill>
                <a:srgbClr val="000000"/>
              </a:solidFill>
              <a:prstDash val="solid"/>
            </a:ln>
          </c:spPr>
          <c:marker>
            <c:symbol val="none"/>
          </c:marker>
          <c:xVal>
            <c:numRef>
              <c:f>RegressDir!$X$195:$X$196</c:f>
              <c:numCache>
                <c:formatCode>General</c:formatCode>
                <c:ptCount val="2"/>
                <c:pt idx="0">
                  <c:v>0</c:v>
                </c:pt>
                <c:pt idx="1">
                  <c:v>51380</c:v>
                </c:pt>
              </c:numCache>
            </c:numRef>
          </c:xVal>
          <c:yVal>
            <c:numRef>
              <c:f>RegressDir!$P$195:$P$196</c:f>
              <c:numCache>
                <c:formatCode>0.0%</c:formatCode>
                <c:ptCount val="2"/>
                <c:pt idx="0">
                  <c:v>0.11401979246484309</c:v>
                </c:pt>
                <c:pt idx="1">
                  <c:v>0.32030663310979923</c:v>
                </c:pt>
              </c:numCache>
            </c:numRef>
          </c:yVal>
          <c:smooth val="0"/>
        </c:ser>
        <c:dLbls>
          <c:showLegendKey val="0"/>
          <c:showVal val="0"/>
          <c:showCatName val="0"/>
          <c:showSerName val="0"/>
          <c:showPercent val="0"/>
          <c:showBubbleSize val="0"/>
        </c:dLbls>
        <c:axId val="147078144"/>
        <c:axId val="147100416"/>
      </c:scatterChart>
      <c:valAx>
        <c:axId val="14707814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100416"/>
        <c:crosses val="autoZero"/>
        <c:crossBetween val="midCat"/>
      </c:valAx>
      <c:valAx>
        <c:axId val="147100416"/>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07814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RegressDir!$Q$117</c:f>
              <c:strCache>
                <c:ptCount val="1"/>
                <c:pt idx="0">
                  <c:v>Sidewalk% vs. Traffic Count in Direction</c:v>
                </c:pt>
              </c:strCache>
            </c:strRef>
          </c:tx>
          <c:spPr>
            <a:ln w="28575">
              <a:noFill/>
            </a:ln>
          </c:spPr>
          <c:marker>
            <c:symbol val="diamond"/>
            <c:size val="5"/>
            <c:spPr>
              <a:solidFill>
                <a:srgbClr val="000080"/>
              </a:solidFill>
              <a:ln>
                <a:solidFill>
                  <a:srgbClr val="000080"/>
                </a:solidFill>
                <a:prstDash val="solid"/>
              </a:ln>
            </c:spPr>
          </c:marker>
          <c:xVal>
            <c:numRef>
              <c:f>RegressDir!$X$2:$X$73</c:f>
              <c:numCache>
                <c:formatCode>General</c:formatCode>
                <c:ptCount val="72"/>
                <c:pt idx="0">
                  <c:v>1774</c:v>
                </c:pt>
                <c:pt idx="1">
                  <c:v>1841</c:v>
                </c:pt>
                <c:pt idx="2">
                  <c:v>3747</c:v>
                </c:pt>
                <c:pt idx="3">
                  <c:v>3747</c:v>
                </c:pt>
                <c:pt idx="4">
                  <c:v>3917</c:v>
                </c:pt>
                <c:pt idx="5">
                  <c:v>3917</c:v>
                </c:pt>
                <c:pt idx="6">
                  <c:v>4442</c:v>
                </c:pt>
                <c:pt idx="7">
                  <c:v>4997</c:v>
                </c:pt>
                <c:pt idx="8">
                  <c:v>4997</c:v>
                </c:pt>
                <c:pt idx="9">
                  <c:v>5044</c:v>
                </c:pt>
                <c:pt idx="10">
                  <c:v>6409</c:v>
                </c:pt>
                <c:pt idx="11">
                  <c:v>6739</c:v>
                </c:pt>
                <c:pt idx="12">
                  <c:v>9628</c:v>
                </c:pt>
                <c:pt idx="13">
                  <c:v>9690</c:v>
                </c:pt>
                <c:pt idx="14">
                  <c:v>9690</c:v>
                </c:pt>
                <c:pt idx="15">
                  <c:v>9784</c:v>
                </c:pt>
                <c:pt idx="16">
                  <c:v>13469</c:v>
                </c:pt>
                <c:pt idx="17">
                  <c:v>14035</c:v>
                </c:pt>
                <c:pt idx="18">
                  <c:v>14634</c:v>
                </c:pt>
                <c:pt idx="19">
                  <c:v>14634</c:v>
                </c:pt>
                <c:pt idx="20">
                  <c:v>14670</c:v>
                </c:pt>
                <c:pt idx="21">
                  <c:v>14670</c:v>
                </c:pt>
                <c:pt idx="22">
                  <c:v>14788</c:v>
                </c:pt>
                <c:pt idx="23">
                  <c:v>18699</c:v>
                </c:pt>
                <c:pt idx="24">
                  <c:v>20597</c:v>
                </c:pt>
                <c:pt idx="25">
                  <c:v>21981</c:v>
                </c:pt>
                <c:pt idx="26">
                  <c:v>22102</c:v>
                </c:pt>
                <c:pt idx="27">
                  <c:v>22165</c:v>
                </c:pt>
                <c:pt idx="28">
                  <c:v>22165</c:v>
                </c:pt>
                <c:pt idx="29">
                  <c:v>22165</c:v>
                </c:pt>
                <c:pt idx="30">
                  <c:v>24094</c:v>
                </c:pt>
                <c:pt idx="31">
                  <c:v>24224</c:v>
                </c:pt>
                <c:pt idx="32">
                  <c:v>24403</c:v>
                </c:pt>
                <c:pt idx="33">
                  <c:v>26392</c:v>
                </c:pt>
                <c:pt idx="34">
                  <c:v>26392</c:v>
                </c:pt>
                <c:pt idx="35">
                  <c:v>26392</c:v>
                </c:pt>
                <c:pt idx="36">
                  <c:v>26482</c:v>
                </c:pt>
                <c:pt idx="37">
                  <c:v>26482</c:v>
                </c:pt>
                <c:pt idx="38">
                  <c:v>26863</c:v>
                </c:pt>
                <c:pt idx="39">
                  <c:v>26912</c:v>
                </c:pt>
                <c:pt idx="40">
                  <c:v>27003</c:v>
                </c:pt>
                <c:pt idx="41">
                  <c:v>27003</c:v>
                </c:pt>
                <c:pt idx="42">
                  <c:v>27003</c:v>
                </c:pt>
                <c:pt idx="43">
                  <c:v>27003</c:v>
                </c:pt>
                <c:pt idx="44">
                  <c:v>27418</c:v>
                </c:pt>
                <c:pt idx="45">
                  <c:v>27807</c:v>
                </c:pt>
                <c:pt idx="46">
                  <c:v>28310</c:v>
                </c:pt>
                <c:pt idx="47">
                  <c:v>28429</c:v>
                </c:pt>
                <c:pt idx="48">
                  <c:v>29395</c:v>
                </c:pt>
                <c:pt idx="49">
                  <c:v>29614</c:v>
                </c:pt>
                <c:pt idx="50">
                  <c:v>30015</c:v>
                </c:pt>
                <c:pt idx="51">
                  <c:v>30015</c:v>
                </c:pt>
                <c:pt idx="52">
                  <c:v>30015</c:v>
                </c:pt>
                <c:pt idx="53">
                  <c:v>30063</c:v>
                </c:pt>
                <c:pt idx="54">
                  <c:v>30170</c:v>
                </c:pt>
                <c:pt idx="55">
                  <c:v>30697</c:v>
                </c:pt>
                <c:pt idx="56">
                  <c:v>31585</c:v>
                </c:pt>
                <c:pt idx="57">
                  <c:v>34482</c:v>
                </c:pt>
                <c:pt idx="58">
                  <c:v>35372</c:v>
                </c:pt>
                <c:pt idx="59">
                  <c:v>35372</c:v>
                </c:pt>
                <c:pt idx="60">
                  <c:v>35372</c:v>
                </c:pt>
                <c:pt idx="61">
                  <c:v>35740</c:v>
                </c:pt>
                <c:pt idx="62">
                  <c:v>36313</c:v>
                </c:pt>
                <c:pt idx="63">
                  <c:v>36366</c:v>
                </c:pt>
                <c:pt idx="64">
                  <c:v>37476</c:v>
                </c:pt>
                <c:pt idx="65">
                  <c:v>37510</c:v>
                </c:pt>
                <c:pt idx="66">
                  <c:v>38743</c:v>
                </c:pt>
                <c:pt idx="67">
                  <c:v>40059</c:v>
                </c:pt>
                <c:pt idx="68">
                  <c:v>44120</c:v>
                </c:pt>
                <c:pt idx="69">
                  <c:v>44120</c:v>
                </c:pt>
                <c:pt idx="70">
                  <c:v>44120</c:v>
                </c:pt>
                <c:pt idx="71">
                  <c:v>51380</c:v>
                </c:pt>
              </c:numCache>
            </c:numRef>
          </c:xVal>
          <c:yVal>
            <c:numRef>
              <c:f>RegressDir!$Q$2:$Q$73</c:f>
              <c:numCache>
                <c:formatCode>General</c:formatCode>
                <c:ptCount val="72"/>
                <c:pt idx="0">
                  <c:v>0</c:v>
                </c:pt>
                <c:pt idx="1">
                  <c:v>0.45454545454545453</c:v>
                </c:pt>
                <c:pt idx="2">
                  <c:v>0.20422535211267606</c:v>
                </c:pt>
                <c:pt idx="3">
                  <c:v>0.25</c:v>
                </c:pt>
                <c:pt idx="4">
                  <c:v>0.2638888888888889</c:v>
                </c:pt>
                <c:pt idx="5">
                  <c:v>0.09</c:v>
                </c:pt>
                <c:pt idx="6">
                  <c:v>9.6491228070175433E-2</c:v>
                </c:pt>
                <c:pt idx="7">
                  <c:v>0.12827225130890052</c:v>
                </c:pt>
                <c:pt idx="8">
                  <c:v>2.4070021881838075E-2</c:v>
                </c:pt>
                <c:pt idx="9">
                  <c:v>7.3068893528183715E-2</c:v>
                </c:pt>
                <c:pt idx="10">
                  <c:v>0.1368421052631579</c:v>
                </c:pt>
                <c:pt idx="11">
                  <c:v>9.2682926829268292E-2</c:v>
                </c:pt>
                <c:pt idx="12">
                  <c:v>0.29729729729729731</c:v>
                </c:pt>
                <c:pt idx="13">
                  <c:v>0.12871287128712872</c:v>
                </c:pt>
                <c:pt idx="14">
                  <c:v>0.44047619047619047</c:v>
                </c:pt>
                <c:pt idx="15">
                  <c:v>0.1</c:v>
                </c:pt>
                <c:pt idx="16">
                  <c:v>0.29032258064516131</c:v>
                </c:pt>
                <c:pt idx="17">
                  <c:v>0.34782608695652173</c:v>
                </c:pt>
                <c:pt idx="18">
                  <c:v>0.31818181818181818</c:v>
                </c:pt>
                <c:pt idx="19">
                  <c:v>0.5662650602409639</c:v>
                </c:pt>
                <c:pt idx="20">
                  <c:v>0.24890829694323144</c:v>
                </c:pt>
                <c:pt idx="21">
                  <c:v>9.2436974789915971E-2</c:v>
                </c:pt>
                <c:pt idx="22">
                  <c:v>0.71875</c:v>
                </c:pt>
                <c:pt idx="23">
                  <c:v>0.4681818181818182</c:v>
                </c:pt>
                <c:pt idx="24">
                  <c:v>0.39130434782608697</c:v>
                </c:pt>
                <c:pt idx="25">
                  <c:v>0.43548387096774194</c:v>
                </c:pt>
                <c:pt idx="26">
                  <c:v>0.87671232876712324</c:v>
                </c:pt>
                <c:pt idx="27">
                  <c:v>0.56031128404669261</c:v>
                </c:pt>
                <c:pt idx="28">
                  <c:v>0.36630036630036628</c:v>
                </c:pt>
                <c:pt idx="29">
                  <c:v>0.51174934725848564</c:v>
                </c:pt>
                <c:pt idx="30">
                  <c:v>0.9107142857142857</c:v>
                </c:pt>
                <c:pt idx="31">
                  <c:v>0.68571428571428572</c:v>
                </c:pt>
                <c:pt idx="32">
                  <c:v>0.8214285714285714</c:v>
                </c:pt>
                <c:pt idx="33">
                  <c:v>0.54861111111111116</c:v>
                </c:pt>
                <c:pt idx="34">
                  <c:v>0.58750000000000002</c:v>
                </c:pt>
                <c:pt idx="35">
                  <c:v>0.20810810810810812</c:v>
                </c:pt>
                <c:pt idx="36">
                  <c:v>0.43391521197007482</c:v>
                </c:pt>
                <c:pt idx="37">
                  <c:v>0.31690140845070425</c:v>
                </c:pt>
                <c:pt idx="38">
                  <c:v>0.65217391304347827</c:v>
                </c:pt>
                <c:pt idx="39">
                  <c:v>0.36956521739130432</c:v>
                </c:pt>
                <c:pt idx="40">
                  <c:v>0.27087794432548179</c:v>
                </c:pt>
                <c:pt idx="41">
                  <c:v>0.44488188976377951</c:v>
                </c:pt>
                <c:pt idx="42">
                  <c:v>0.32124352331606215</c:v>
                </c:pt>
                <c:pt idx="43">
                  <c:v>0.49019607843137253</c:v>
                </c:pt>
                <c:pt idx="44">
                  <c:v>0.58823529411764708</c:v>
                </c:pt>
                <c:pt idx="45">
                  <c:v>0.83333333333333337</c:v>
                </c:pt>
                <c:pt idx="46">
                  <c:v>0.44</c:v>
                </c:pt>
                <c:pt idx="47">
                  <c:v>0.88235294117647056</c:v>
                </c:pt>
                <c:pt idx="48">
                  <c:v>0.8</c:v>
                </c:pt>
                <c:pt idx="49">
                  <c:v>0.64634146341463417</c:v>
                </c:pt>
                <c:pt idx="50">
                  <c:v>0.47345132743362833</c:v>
                </c:pt>
                <c:pt idx="51">
                  <c:v>0.4681933842239186</c:v>
                </c:pt>
                <c:pt idx="52">
                  <c:v>0.52592592592592591</c:v>
                </c:pt>
                <c:pt idx="53">
                  <c:v>0.95744680851063835</c:v>
                </c:pt>
                <c:pt idx="54">
                  <c:v>0.40540540540540543</c:v>
                </c:pt>
                <c:pt idx="55">
                  <c:v>0.88888888888888884</c:v>
                </c:pt>
                <c:pt idx="56">
                  <c:v>0.57281553398058249</c:v>
                </c:pt>
                <c:pt idx="57">
                  <c:v>0.86111111111111116</c:v>
                </c:pt>
                <c:pt idx="58">
                  <c:v>0.44</c:v>
                </c:pt>
                <c:pt idx="59">
                  <c:v>0.8928571428571429</c:v>
                </c:pt>
                <c:pt idx="60">
                  <c:v>0.97777777777777775</c:v>
                </c:pt>
                <c:pt idx="61">
                  <c:v>0.89051094890510951</c:v>
                </c:pt>
                <c:pt idx="62">
                  <c:v>0.42307692307692307</c:v>
                </c:pt>
                <c:pt idx="63">
                  <c:v>0.93258426966292129</c:v>
                </c:pt>
                <c:pt idx="64">
                  <c:v>0.97058823529411764</c:v>
                </c:pt>
                <c:pt idx="65">
                  <c:v>0.97658862876254182</c:v>
                </c:pt>
                <c:pt idx="66">
                  <c:v>0.84210526315789469</c:v>
                </c:pt>
                <c:pt idx="67">
                  <c:v>0.91891891891891897</c:v>
                </c:pt>
                <c:pt idx="68">
                  <c:v>0.93251533742331283</c:v>
                </c:pt>
                <c:pt idx="69">
                  <c:v>0.98097251585623679</c:v>
                </c:pt>
                <c:pt idx="70">
                  <c:v>0.97841726618705038</c:v>
                </c:pt>
                <c:pt idx="71">
                  <c:v>0.95530726256983245</c:v>
                </c:pt>
              </c:numCache>
            </c:numRef>
          </c:yVal>
          <c:smooth val="0"/>
        </c:ser>
        <c:ser>
          <c:idx val="1"/>
          <c:order val="1"/>
          <c:tx>
            <c:v>Regress</c:v>
          </c:tx>
          <c:spPr>
            <a:ln w="25400">
              <a:solidFill>
                <a:srgbClr val="000000"/>
              </a:solidFill>
              <a:prstDash val="solid"/>
            </a:ln>
          </c:spPr>
          <c:marker>
            <c:symbol val="none"/>
          </c:marker>
          <c:xVal>
            <c:numRef>
              <c:f>RegressDir!$X$195:$X$196</c:f>
              <c:numCache>
                <c:formatCode>General</c:formatCode>
                <c:ptCount val="2"/>
                <c:pt idx="0">
                  <c:v>0</c:v>
                </c:pt>
                <c:pt idx="1">
                  <c:v>51380</c:v>
                </c:pt>
              </c:numCache>
            </c:numRef>
          </c:xVal>
          <c:yVal>
            <c:numRef>
              <c:f>RegressDir!$Q$195:$Q$196</c:f>
              <c:numCache>
                <c:formatCode>0.0%</c:formatCode>
                <c:ptCount val="2"/>
                <c:pt idx="0">
                  <c:v>6.8476796915534044E-2</c:v>
                </c:pt>
                <c:pt idx="1">
                  <c:v>1.0655546995059229</c:v>
                </c:pt>
              </c:numCache>
            </c:numRef>
          </c:yVal>
          <c:smooth val="0"/>
        </c:ser>
        <c:dLbls>
          <c:showLegendKey val="0"/>
          <c:showVal val="0"/>
          <c:showCatName val="0"/>
          <c:showSerName val="0"/>
          <c:showPercent val="0"/>
          <c:showBubbleSize val="0"/>
        </c:dLbls>
        <c:axId val="146351232"/>
        <c:axId val="146352768"/>
      </c:scatterChart>
      <c:valAx>
        <c:axId val="14635123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352768"/>
        <c:crosses val="autoZero"/>
        <c:crossBetween val="midCat"/>
      </c:valAx>
      <c:valAx>
        <c:axId val="14635276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351232"/>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RegressDir!$K$155</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2</c:v>
                </c:pt>
                <c:pt idx="1">
                  <c:v>1</c:v>
                </c:pt>
                <c:pt idx="2">
                  <c:v>0.72</c:v>
                </c:pt>
                <c:pt idx="3">
                  <c:v>1.24</c:v>
                </c:pt>
                <c:pt idx="4">
                  <c:v>0</c:v>
                </c:pt>
                <c:pt idx="5">
                  <c:v>0.72</c:v>
                </c:pt>
                <c:pt idx="6">
                  <c:v>1.5</c:v>
                </c:pt>
                <c:pt idx="7">
                  <c:v>0</c:v>
                </c:pt>
                <c:pt idx="8">
                  <c:v>0.5</c:v>
                </c:pt>
                <c:pt idx="9">
                  <c:v>0</c:v>
                </c:pt>
                <c:pt idx="10">
                  <c:v>0.72</c:v>
                </c:pt>
                <c:pt idx="11">
                  <c:v>0</c:v>
                </c:pt>
                <c:pt idx="12">
                  <c:v>0.39</c:v>
                </c:pt>
                <c:pt idx="13">
                  <c:v>0.72</c:v>
                </c:pt>
                <c:pt idx="14">
                  <c:v>0.72</c:v>
                </c:pt>
                <c:pt idx="15">
                  <c:v>0.83</c:v>
                </c:pt>
                <c:pt idx="16">
                  <c:v>2.2200000000000002</c:v>
                </c:pt>
                <c:pt idx="17">
                  <c:v>0.39</c:v>
                </c:pt>
                <c:pt idx="18">
                  <c:v>0</c:v>
                </c:pt>
                <c:pt idx="19">
                  <c:v>0</c:v>
                </c:pt>
                <c:pt idx="20">
                  <c:v>0</c:v>
                </c:pt>
                <c:pt idx="21">
                  <c:v>0</c:v>
                </c:pt>
                <c:pt idx="22">
                  <c:v>2.2000000000000002</c:v>
                </c:pt>
                <c:pt idx="23">
                  <c:v>0.5</c:v>
                </c:pt>
                <c:pt idx="24">
                  <c:v>1</c:v>
                </c:pt>
                <c:pt idx="25">
                  <c:v>2.87</c:v>
                </c:pt>
                <c:pt idx="26">
                  <c:v>2.5</c:v>
                </c:pt>
                <c:pt idx="27">
                  <c:v>0</c:v>
                </c:pt>
                <c:pt idx="28">
                  <c:v>0</c:v>
                </c:pt>
                <c:pt idx="29">
                  <c:v>0</c:v>
                </c:pt>
                <c:pt idx="30">
                  <c:v>2.9</c:v>
                </c:pt>
                <c:pt idx="31">
                  <c:v>2.5</c:v>
                </c:pt>
                <c:pt idx="32">
                  <c:v>1.75</c:v>
                </c:pt>
                <c:pt idx="33">
                  <c:v>0</c:v>
                </c:pt>
                <c:pt idx="34">
                  <c:v>0</c:v>
                </c:pt>
                <c:pt idx="35">
                  <c:v>0</c:v>
                </c:pt>
                <c:pt idx="36">
                  <c:v>0</c:v>
                </c:pt>
                <c:pt idx="37">
                  <c:v>0</c:v>
                </c:pt>
                <c:pt idx="38">
                  <c:v>2.87</c:v>
                </c:pt>
                <c:pt idx="39">
                  <c:v>0.5</c:v>
                </c:pt>
                <c:pt idx="40">
                  <c:v>0</c:v>
                </c:pt>
                <c:pt idx="41">
                  <c:v>0.11</c:v>
                </c:pt>
                <c:pt idx="42">
                  <c:v>0.43</c:v>
                </c:pt>
                <c:pt idx="43">
                  <c:v>0.72</c:v>
                </c:pt>
                <c:pt idx="44">
                  <c:v>5.5</c:v>
                </c:pt>
                <c:pt idx="45">
                  <c:v>2</c:v>
                </c:pt>
                <c:pt idx="46">
                  <c:v>1.24</c:v>
                </c:pt>
                <c:pt idx="47">
                  <c:v>2.2200000000000002</c:v>
                </c:pt>
                <c:pt idx="48">
                  <c:v>4</c:v>
                </c:pt>
                <c:pt idx="49">
                  <c:v>0.5</c:v>
                </c:pt>
                <c:pt idx="50">
                  <c:v>0.5</c:v>
                </c:pt>
                <c:pt idx="51">
                  <c:v>0</c:v>
                </c:pt>
                <c:pt idx="52">
                  <c:v>1</c:v>
                </c:pt>
                <c:pt idx="53">
                  <c:v>0.5</c:v>
                </c:pt>
                <c:pt idx="54">
                  <c:v>5</c:v>
                </c:pt>
                <c:pt idx="55">
                  <c:v>2.75</c:v>
                </c:pt>
                <c:pt idx="56">
                  <c:v>0.5</c:v>
                </c:pt>
                <c:pt idx="57">
                  <c:v>1.5</c:v>
                </c:pt>
                <c:pt idx="58">
                  <c:v>1.5</c:v>
                </c:pt>
                <c:pt idx="59">
                  <c:v>1.5</c:v>
                </c:pt>
                <c:pt idx="60">
                  <c:v>1.5</c:v>
                </c:pt>
                <c:pt idx="61">
                  <c:v>1</c:v>
                </c:pt>
                <c:pt idx="62">
                  <c:v>2.75</c:v>
                </c:pt>
                <c:pt idx="63">
                  <c:v>1</c:v>
                </c:pt>
                <c:pt idx="64">
                  <c:v>1.75</c:v>
                </c:pt>
                <c:pt idx="65">
                  <c:v>0</c:v>
                </c:pt>
                <c:pt idx="66">
                  <c:v>5.5</c:v>
                </c:pt>
                <c:pt idx="67">
                  <c:v>1.5</c:v>
                </c:pt>
                <c:pt idx="68">
                  <c:v>0</c:v>
                </c:pt>
                <c:pt idx="69">
                  <c:v>0</c:v>
                </c:pt>
                <c:pt idx="70">
                  <c:v>0.5</c:v>
                </c:pt>
                <c:pt idx="71">
                  <c:v>0</c:v>
                </c:pt>
                <c:pt idx="72">
                  <c:v>0</c:v>
                </c:pt>
                <c:pt idx="73">
                  <c:v>1</c:v>
                </c:pt>
                <c:pt idx="74">
                  <c:v>0.83</c:v>
                </c:pt>
                <c:pt idx="75">
                  <c:v>0</c:v>
                </c:pt>
                <c:pt idx="76">
                  <c:v>0.25</c:v>
                </c:pt>
                <c:pt idx="77">
                  <c:v>0.5</c:v>
                </c:pt>
                <c:pt idx="78">
                  <c:v>0.11</c:v>
                </c:pt>
                <c:pt idx="79">
                  <c:v>0.43</c:v>
                </c:pt>
                <c:pt idx="80">
                  <c:v>2.2000000000000002</c:v>
                </c:pt>
                <c:pt idx="81">
                  <c:v>4.5</c:v>
                </c:pt>
                <c:pt idx="82">
                  <c:v>2.9</c:v>
                </c:pt>
                <c:pt idx="83">
                  <c:v>2.5</c:v>
                </c:pt>
                <c:pt idx="84">
                  <c:v>0.5</c:v>
                </c:pt>
                <c:pt idx="85">
                  <c:v>0</c:v>
                </c:pt>
                <c:pt idx="86">
                  <c:v>1</c:v>
                </c:pt>
                <c:pt idx="87">
                  <c:v>5</c:v>
                </c:pt>
                <c:pt idx="88">
                  <c:v>4.5</c:v>
                </c:pt>
                <c:pt idx="89">
                  <c:v>0</c:v>
                </c:pt>
                <c:pt idx="90">
                  <c:v>0.8</c:v>
                </c:pt>
                <c:pt idx="91">
                  <c:v>0</c:v>
                </c:pt>
                <c:pt idx="92">
                  <c:v>0</c:v>
                </c:pt>
                <c:pt idx="93">
                  <c:v>0.25</c:v>
                </c:pt>
                <c:pt idx="94">
                  <c:v>0</c:v>
                </c:pt>
                <c:pt idx="95">
                  <c:v>2</c:v>
                </c:pt>
                <c:pt idx="96">
                  <c:v>4</c:v>
                </c:pt>
                <c:pt idx="97">
                  <c:v>5</c:v>
                </c:pt>
                <c:pt idx="98">
                  <c:v>4.5</c:v>
                </c:pt>
                <c:pt idx="99">
                  <c:v>2</c:v>
                </c:pt>
                <c:pt idx="100">
                  <c:v>1</c:v>
                </c:pt>
                <c:pt idx="101">
                  <c:v>2.5</c:v>
                </c:pt>
                <c:pt idx="102">
                  <c:v>0</c:v>
                </c:pt>
                <c:pt idx="103">
                  <c:v>0</c:v>
                </c:pt>
                <c:pt idx="104">
                  <c:v>5</c:v>
                </c:pt>
                <c:pt idx="105">
                  <c:v>4.5</c:v>
                </c:pt>
                <c:pt idx="106">
                  <c:v>0.8</c:v>
                </c:pt>
                <c:pt idx="107">
                  <c:v>0</c:v>
                </c:pt>
              </c:numCache>
            </c:numRef>
          </c:xVal>
          <c:yVal>
            <c:numRef>
              <c:f>RegressDir!$K$2:$K$109</c:f>
              <c:numCache>
                <c:formatCode>General</c:formatCode>
                <c:ptCount val="108"/>
                <c:pt idx="0">
                  <c:v>38.25</c:v>
                </c:pt>
                <c:pt idx="1">
                  <c:v>8.25</c:v>
                </c:pt>
                <c:pt idx="2">
                  <c:v>35.5</c:v>
                </c:pt>
                <c:pt idx="3">
                  <c:v>4</c:v>
                </c:pt>
                <c:pt idx="4">
                  <c:v>36</c:v>
                </c:pt>
                <c:pt idx="5">
                  <c:v>25</c:v>
                </c:pt>
                <c:pt idx="6">
                  <c:v>85.5</c:v>
                </c:pt>
                <c:pt idx="7">
                  <c:v>191</c:v>
                </c:pt>
                <c:pt idx="8">
                  <c:v>114.25</c:v>
                </c:pt>
                <c:pt idx="9">
                  <c:v>119.75</c:v>
                </c:pt>
                <c:pt idx="10">
                  <c:v>23.75</c:v>
                </c:pt>
                <c:pt idx="11">
                  <c:v>51.25</c:v>
                </c:pt>
                <c:pt idx="12">
                  <c:v>27.75</c:v>
                </c:pt>
                <c:pt idx="13">
                  <c:v>25.25</c:v>
                </c:pt>
                <c:pt idx="14">
                  <c:v>21</c:v>
                </c:pt>
                <c:pt idx="15">
                  <c:v>5</c:v>
                </c:pt>
                <c:pt idx="16">
                  <c:v>15.5</c:v>
                </c:pt>
                <c:pt idx="17">
                  <c:v>17.25</c:v>
                </c:pt>
                <c:pt idx="18">
                  <c:v>11</c:v>
                </c:pt>
                <c:pt idx="19">
                  <c:v>20.75</c:v>
                </c:pt>
                <c:pt idx="20">
                  <c:v>57.25</c:v>
                </c:pt>
                <c:pt idx="21">
                  <c:v>59.5</c:v>
                </c:pt>
                <c:pt idx="22">
                  <c:v>8</c:v>
                </c:pt>
                <c:pt idx="23">
                  <c:v>55</c:v>
                </c:pt>
                <c:pt idx="24">
                  <c:v>11.5</c:v>
                </c:pt>
                <c:pt idx="25">
                  <c:v>15.5</c:v>
                </c:pt>
                <c:pt idx="26">
                  <c:v>18.25</c:v>
                </c:pt>
                <c:pt idx="27">
                  <c:v>64.25</c:v>
                </c:pt>
                <c:pt idx="28">
                  <c:v>68.25</c:v>
                </c:pt>
                <c:pt idx="29">
                  <c:v>95.75</c:v>
                </c:pt>
                <c:pt idx="30">
                  <c:v>28</c:v>
                </c:pt>
                <c:pt idx="31">
                  <c:v>8.75</c:v>
                </c:pt>
                <c:pt idx="32">
                  <c:v>14</c:v>
                </c:pt>
                <c:pt idx="33">
                  <c:v>36</c:v>
                </c:pt>
                <c:pt idx="34">
                  <c:v>20</c:v>
                </c:pt>
                <c:pt idx="35">
                  <c:v>92.5</c:v>
                </c:pt>
                <c:pt idx="36">
                  <c:v>100.25</c:v>
                </c:pt>
                <c:pt idx="37">
                  <c:v>71</c:v>
                </c:pt>
                <c:pt idx="38">
                  <c:v>11.5</c:v>
                </c:pt>
                <c:pt idx="39">
                  <c:v>34.5</c:v>
                </c:pt>
                <c:pt idx="40">
                  <c:v>116.75</c:v>
                </c:pt>
                <c:pt idx="41">
                  <c:v>63.5</c:v>
                </c:pt>
                <c:pt idx="42">
                  <c:v>48.25</c:v>
                </c:pt>
                <c:pt idx="43">
                  <c:v>25.5</c:v>
                </c:pt>
                <c:pt idx="44">
                  <c:v>8.5</c:v>
                </c:pt>
                <c:pt idx="45">
                  <c:v>12</c:v>
                </c:pt>
                <c:pt idx="46">
                  <c:v>12.5</c:v>
                </c:pt>
                <c:pt idx="47">
                  <c:v>8.5</c:v>
                </c:pt>
                <c:pt idx="48">
                  <c:v>12.5</c:v>
                </c:pt>
                <c:pt idx="49">
                  <c:v>20.5</c:v>
                </c:pt>
                <c:pt idx="50">
                  <c:v>56.5</c:v>
                </c:pt>
                <c:pt idx="51">
                  <c:v>98.25</c:v>
                </c:pt>
                <c:pt idx="52">
                  <c:v>33.75</c:v>
                </c:pt>
                <c:pt idx="53">
                  <c:v>23.5</c:v>
                </c:pt>
                <c:pt idx="54">
                  <c:v>9.25</c:v>
                </c:pt>
                <c:pt idx="55">
                  <c:v>13.5</c:v>
                </c:pt>
                <c:pt idx="56">
                  <c:v>25.75</c:v>
                </c:pt>
                <c:pt idx="57">
                  <c:v>18</c:v>
                </c:pt>
                <c:pt idx="58">
                  <c:v>37.5</c:v>
                </c:pt>
                <c:pt idx="59">
                  <c:v>14</c:v>
                </c:pt>
                <c:pt idx="60">
                  <c:v>22.5</c:v>
                </c:pt>
                <c:pt idx="61">
                  <c:v>34.25</c:v>
                </c:pt>
                <c:pt idx="62">
                  <c:v>13</c:v>
                </c:pt>
                <c:pt idx="63">
                  <c:v>22.25</c:v>
                </c:pt>
                <c:pt idx="64">
                  <c:v>8.5</c:v>
                </c:pt>
                <c:pt idx="65">
                  <c:v>74.75</c:v>
                </c:pt>
                <c:pt idx="66">
                  <c:v>4.75</c:v>
                </c:pt>
                <c:pt idx="67">
                  <c:v>18.5</c:v>
                </c:pt>
                <c:pt idx="68">
                  <c:v>81.5</c:v>
                </c:pt>
                <c:pt idx="69">
                  <c:v>118.25</c:v>
                </c:pt>
                <c:pt idx="70">
                  <c:v>69.5</c:v>
                </c:pt>
                <c:pt idx="71">
                  <c:v>44.75</c:v>
                </c:pt>
                <c:pt idx="72">
                  <c:v>49.5</c:v>
                </c:pt>
                <c:pt idx="73">
                  <c:v>9.5</c:v>
                </c:pt>
                <c:pt idx="74">
                  <c:v>13.75</c:v>
                </c:pt>
                <c:pt idx="75">
                  <c:v>23.5</c:v>
                </c:pt>
                <c:pt idx="76">
                  <c:v>11.25</c:v>
                </c:pt>
                <c:pt idx="77">
                  <c:v>5.25</c:v>
                </c:pt>
                <c:pt idx="78">
                  <c:v>31.75</c:v>
                </c:pt>
                <c:pt idx="79">
                  <c:v>6.25</c:v>
                </c:pt>
                <c:pt idx="80">
                  <c:v>34.75</c:v>
                </c:pt>
                <c:pt idx="81">
                  <c:v>12.5</c:v>
                </c:pt>
                <c:pt idx="82">
                  <c:v>9.75</c:v>
                </c:pt>
                <c:pt idx="83">
                  <c:v>8</c:v>
                </c:pt>
                <c:pt idx="84">
                  <c:v>9</c:v>
                </c:pt>
                <c:pt idx="85">
                  <c:v>85.75</c:v>
                </c:pt>
                <c:pt idx="86">
                  <c:v>12.75</c:v>
                </c:pt>
                <c:pt idx="87">
                  <c:v>9.75</c:v>
                </c:pt>
                <c:pt idx="88">
                  <c:v>11.75</c:v>
                </c:pt>
                <c:pt idx="89">
                  <c:v>56.5</c:v>
                </c:pt>
                <c:pt idx="90">
                  <c:v>21.25</c:v>
                </c:pt>
                <c:pt idx="91">
                  <c:v>84</c:v>
                </c:pt>
                <c:pt idx="92">
                  <c:v>43.5</c:v>
                </c:pt>
                <c:pt idx="93">
                  <c:v>67.75</c:v>
                </c:pt>
                <c:pt idx="94">
                  <c:v>99.5</c:v>
                </c:pt>
                <c:pt idx="95">
                  <c:v>0</c:v>
                </c:pt>
                <c:pt idx="96">
                  <c:v>49</c:v>
                </c:pt>
                <c:pt idx="97">
                  <c:v>28.5</c:v>
                </c:pt>
                <c:pt idx="98">
                  <c:v>42</c:v>
                </c:pt>
                <c:pt idx="99">
                  <c:v>12</c:v>
                </c:pt>
                <c:pt idx="100">
                  <c:v>25.5</c:v>
                </c:pt>
                <c:pt idx="101">
                  <c:v>12.5</c:v>
                </c:pt>
                <c:pt idx="102">
                  <c:v>74.5</c:v>
                </c:pt>
                <c:pt idx="103">
                  <c:v>51.25</c:v>
                </c:pt>
                <c:pt idx="104">
                  <c:v>16.25</c:v>
                </c:pt>
                <c:pt idx="105">
                  <c:v>11</c:v>
                </c:pt>
                <c:pt idx="106">
                  <c:v>21.25</c:v>
                </c:pt>
                <c:pt idx="107">
                  <c:v>110.5</c:v>
                </c:pt>
              </c:numCache>
            </c:numRef>
          </c:yVal>
          <c:smooth val="0"/>
        </c:ser>
        <c:ser>
          <c:idx val="1"/>
          <c:order val="1"/>
          <c:tx>
            <c:v>Regress</c:v>
          </c:tx>
          <c:spPr>
            <a:ln w="25400">
              <a:solidFill>
                <a:srgbClr val="000000"/>
              </a:solidFill>
              <a:prstDash val="solid"/>
            </a:ln>
          </c:spPr>
          <c:marker>
            <c:symbol val="none"/>
          </c:marker>
          <c:xVal>
            <c:numRef>
              <c:f>RegressDir!$Y$199:$Y$200</c:f>
              <c:numCache>
                <c:formatCode>General</c:formatCode>
                <c:ptCount val="2"/>
                <c:pt idx="0">
                  <c:v>0</c:v>
                </c:pt>
                <c:pt idx="1">
                  <c:v>5.5</c:v>
                </c:pt>
              </c:numCache>
            </c:numRef>
          </c:xVal>
          <c:yVal>
            <c:numRef>
              <c:f>RegressDir!$K$199:$K$200</c:f>
              <c:numCache>
                <c:formatCode>0.00</c:formatCode>
                <c:ptCount val="2"/>
                <c:pt idx="0">
                  <c:v>56.909552549039752</c:v>
                </c:pt>
                <c:pt idx="1">
                  <c:v>-24.03345891076011</c:v>
                </c:pt>
              </c:numCache>
            </c:numRef>
          </c:yVal>
          <c:smooth val="0"/>
        </c:ser>
        <c:dLbls>
          <c:showLegendKey val="0"/>
          <c:showVal val="0"/>
          <c:showCatName val="0"/>
          <c:showSerName val="0"/>
          <c:showPercent val="0"/>
          <c:showBubbleSize val="0"/>
        </c:dLbls>
        <c:axId val="146377728"/>
        <c:axId val="146387712"/>
      </c:scatterChart>
      <c:valAx>
        <c:axId val="14637772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387712"/>
        <c:crosses val="autoZero"/>
        <c:crossBetween val="midCat"/>
      </c:valAx>
      <c:valAx>
        <c:axId val="1463877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377728"/>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RegressDir!$P$136</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0</c:v>
                </c:pt>
                <c:pt idx="1">
                  <c:v>0.27272727272727271</c:v>
                </c:pt>
                <c:pt idx="2">
                  <c:v>0.11267605633802817</c:v>
                </c:pt>
                <c:pt idx="3">
                  <c:v>0</c:v>
                </c:pt>
                <c:pt idx="4">
                  <c:v>0.27083333333333331</c:v>
                </c:pt>
                <c:pt idx="5">
                  <c:v>7.0000000000000007E-2</c:v>
                </c:pt>
                <c:pt idx="6">
                  <c:v>1.7543859649122806E-2</c:v>
                </c:pt>
                <c:pt idx="7">
                  <c:v>0.10732984293193717</c:v>
                </c:pt>
                <c:pt idx="8">
                  <c:v>2.1881838074398249E-2</c:v>
                </c:pt>
                <c:pt idx="9">
                  <c:v>0.24008350730688935</c:v>
                </c:pt>
                <c:pt idx="10">
                  <c:v>9.4736842105263161E-2</c:v>
                </c:pt>
                <c:pt idx="11">
                  <c:v>5.3658536585365853E-2</c:v>
                </c:pt>
                <c:pt idx="12">
                  <c:v>0.16216216216216217</c:v>
                </c:pt>
                <c:pt idx="13">
                  <c:v>8.9108910891089105E-2</c:v>
                </c:pt>
                <c:pt idx="14">
                  <c:v>0.11904761904761904</c:v>
                </c:pt>
                <c:pt idx="15">
                  <c:v>0.1</c:v>
                </c:pt>
                <c:pt idx="16">
                  <c:v>0.22580645161290322</c:v>
                </c:pt>
                <c:pt idx="17">
                  <c:v>0.10144927536231885</c:v>
                </c:pt>
                <c:pt idx="18">
                  <c:v>0.22727272727272727</c:v>
                </c:pt>
                <c:pt idx="19">
                  <c:v>0.20481927710843373</c:v>
                </c:pt>
                <c:pt idx="20">
                  <c:v>0.15283842794759825</c:v>
                </c:pt>
                <c:pt idx="21">
                  <c:v>7.5630252100840331E-2</c:v>
                </c:pt>
                <c:pt idx="22">
                  <c:v>0.46875</c:v>
                </c:pt>
                <c:pt idx="23">
                  <c:v>0.33636363636363636</c:v>
                </c:pt>
                <c:pt idx="24">
                  <c:v>0.21739130434782608</c:v>
                </c:pt>
                <c:pt idx="25">
                  <c:v>0.24193548387096775</c:v>
                </c:pt>
                <c:pt idx="26">
                  <c:v>0.23287671232876711</c:v>
                </c:pt>
                <c:pt idx="27">
                  <c:v>0.26848249027237353</c:v>
                </c:pt>
                <c:pt idx="28">
                  <c:v>0.1575091575091575</c:v>
                </c:pt>
                <c:pt idx="29">
                  <c:v>0.33420365535248042</c:v>
                </c:pt>
                <c:pt idx="30">
                  <c:v>0.25892857142857145</c:v>
                </c:pt>
                <c:pt idx="31">
                  <c:v>0.31428571428571428</c:v>
                </c:pt>
                <c:pt idx="32">
                  <c:v>0.21428571428571427</c:v>
                </c:pt>
                <c:pt idx="33">
                  <c:v>0.28472222222222221</c:v>
                </c:pt>
                <c:pt idx="34">
                  <c:v>0.36249999999999999</c:v>
                </c:pt>
                <c:pt idx="35">
                  <c:v>9.1891891891891897E-2</c:v>
                </c:pt>
                <c:pt idx="36">
                  <c:v>0.23940149625935161</c:v>
                </c:pt>
                <c:pt idx="37">
                  <c:v>0.23943661971830985</c:v>
                </c:pt>
                <c:pt idx="38">
                  <c:v>0.2391304347826087</c:v>
                </c:pt>
                <c:pt idx="39">
                  <c:v>0.17391304347826086</c:v>
                </c:pt>
                <c:pt idx="40">
                  <c:v>0.17451820128479659</c:v>
                </c:pt>
                <c:pt idx="41">
                  <c:v>0.3110236220472441</c:v>
                </c:pt>
                <c:pt idx="42">
                  <c:v>0.19689119170984457</c:v>
                </c:pt>
                <c:pt idx="43">
                  <c:v>0.19607843137254902</c:v>
                </c:pt>
                <c:pt idx="44">
                  <c:v>0.14705882352941177</c:v>
                </c:pt>
                <c:pt idx="45">
                  <c:v>0.29166666666666669</c:v>
                </c:pt>
                <c:pt idx="46">
                  <c:v>0.22</c:v>
                </c:pt>
                <c:pt idx="47">
                  <c:v>0</c:v>
                </c:pt>
                <c:pt idx="48">
                  <c:v>0.32</c:v>
                </c:pt>
                <c:pt idx="49">
                  <c:v>0.12195121951219512</c:v>
                </c:pt>
                <c:pt idx="50">
                  <c:v>0.19469026548672566</c:v>
                </c:pt>
                <c:pt idx="51">
                  <c:v>0.25699745547073793</c:v>
                </c:pt>
                <c:pt idx="52">
                  <c:v>0.15555555555555556</c:v>
                </c:pt>
                <c:pt idx="53">
                  <c:v>0.42553191489361702</c:v>
                </c:pt>
                <c:pt idx="54">
                  <c:v>0.13513513513513514</c:v>
                </c:pt>
                <c:pt idx="55">
                  <c:v>0.20370370370370369</c:v>
                </c:pt>
                <c:pt idx="56">
                  <c:v>0.18932038834951456</c:v>
                </c:pt>
                <c:pt idx="57">
                  <c:v>0.30555555555555558</c:v>
                </c:pt>
                <c:pt idx="58">
                  <c:v>0.12</c:v>
                </c:pt>
                <c:pt idx="59">
                  <c:v>0.25</c:v>
                </c:pt>
                <c:pt idx="60">
                  <c:v>0.44444444444444442</c:v>
                </c:pt>
                <c:pt idx="61">
                  <c:v>0.17518248175182483</c:v>
                </c:pt>
                <c:pt idx="62">
                  <c:v>0.23076923076923078</c:v>
                </c:pt>
                <c:pt idx="63">
                  <c:v>0.42696629213483145</c:v>
                </c:pt>
                <c:pt idx="64">
                  <c:v>0.29411764705882354</c:v>
                </c:pt>
                <c:pt idx="65">
                  <c:v>0.36789297658862874</c:v>
                </c:pt>
                <c:pt idx="66">
                  <c:v>0.26315789473684209</c:v>
                </c:pt>
                <c:pt idx="67">
                  <c:v>0.1891891891891892</c:v>
                </c:pt>
                <c:pt idx="68">
                  <c:v>0.18711656441717792</c:v>
                </c:pt>
                <c:pt idx="69">
                  <c:v>0.17124735729386892</c:v>
                </c:pt>
                <c:pt idx="70">
                  <c:v>0.21582733812949639</c:v>
                </c:pt>
                <c:pt idx="71">
                  <c:v>0.36871508379888268</c:v>
                </c:pt>
                <c:pt idx="72">
                  <c:v>0.27777777777777779</c:v>
                </c:pt>
                <c:pt idx="73">
                  <c:v>0.31578947368421051</c:v>
                </c:pt>
                <c:pt idx="74">
                  <c:v>0.10909090909090909</c:v>
                </c:pt>
                <c:pt idx="75">
                  <c:v>0</c:v>
                </c:pt>
                <c:pt idx="76">
                  <c:v>8.8888888888888892E-2</c:v>
                </c:pt>
                <c:pt idx="77">
                  <c:v>0.33333333333333331</c:v>
                </c:pt>
                <c:pt idx="78">
                  <c:v>0.15748031496062992</c:v>
                </c:pt>
                <c:pt idx="79">
                  <c:v>0.2</c:v>
                </c:pt>
                <c:pt idx="80">
                  <c:v>0</c:v>
                </c:pt>
                <c:pt idx="81">
                  <c:v>0</c:v>
                </c:pt>
                <c:pt idx="82">
                  <c:v>0</c:v>
                </c:pt>
                <c:pt idx="83">
                  <c:v>6.25E-2</c:v>
                </c:pt>
                <c:pt idx="84">
                  <c:v>0.3611111111111111</c:v>
                </c:pt>
                <c:pt idx="85">
                  <c:v>0</c:v>
                </c:pt>
                <c:pt idx="86">
                  <c:v>0.19607843137254902</c:v>
                </c:pt>
                <c:pt idx="87">
                  <c:v>3.8461538461538464E-2</c:v>
                </c:pt>
                <c:pt idx="88">
                  <c:v>8.5106382978723402E-2</c:v>
                </c:pt>
                <c:pt idx="89">
                  <c:v>0.26548672566371684</c:v>
                </c:pt>
                <c:pt idx="90">
                  <c:v>0</c:v>
                </c:pt>
                <c:pt idx="91">
                  <c:v>0.26785714285714285</c:v>
                </c:pt>
                <c:pt idx="92">
                  <c:v>0.12643678160919541</c:v>
                </c:pt>
                <c:pt idx="93">
                  <c:v>4.797047970479705E-2</c:v>
                </c:pt>
                <c:pt idx="94">
                  <c:v>6.030150753768844E-2</c:v>
                </c:pt>
                <c:pt idx="95">
                  <c:v>0</c:v>
                </c:pt>
                <c:pt idx="96">
                  <c:v>1.020408163265306E-2</c:v>
                </c:pt>
                <c:pt idx="97">
                  <c:v>0</c:v>
                </c:pt>
                <c:pt idx="98">
                  <c:v>0</c:v>
                </c:pt>
                <c:pt idx="99">
                  <c:v>0</c:v>
                </c:pt>
                <c:pt idx="100">
                  <c:v>3.9215686274509803E-2</c:v>
                </c:pt>
                <c:pt idx="101">
                  <c:v>0.08</c:v>
                </c:pt>
                <c:pt idx="102">
                  <c:v>0.15436241610738255</c:v>
                </c:pt>
                <c:pt idx="103">
                  <c:v>0.31707317073170732</c:v>
                </c:pt>
                <c:pt idx="104">
                  <c:v>3.8461538461538464E-2</c:v>
                </c:pt>
                <c:pt idx="105">
                  <c:v>0.13636363636363635</c:v>
                </c:pt>
                <c:pt idx="106">
                  <c:v>0</c:v>
                </c:pt>
                <c:pt idx="107">
                  <c:v>6.7873303167420809E-2</c:v>
                </c:pt>
              </c:numCache>
            </c:numRef>
          </c:yVal>
          <c:smooth val="0"/>
        </c:ser>
        <c:ser>
          <c:idx val="1"/>
          <c:order val="1"/>
          <c:tx>
            <c:v>Regress</c:v>
          </c:tx>
          <c:spPr>
            <a:ln w="25400">
              <a:solidFill>
                <a:srgbClr val="000000"/>
              </a:solidFill>
              <a:prstDash val="solid"/>
            </a:ln>
          </c:spPr>
          <c:marker>
            <c:symbol val="none"/>
          </c:marker>
          <c:xVal>
            <c:numRef>
              <c:f>RegressDir!$Z$203:$Z$204</c:f>
              <c:numCache>
                <c:formatCode>General</c:formatCode>
                <c:ptCount val="2"/>
                <c:pt idx="0">
                  <c:v>-1</c:v>
                </c:pt>
                <c:pt idx="1">
                  <c:v>1</c:v>
                </c:pt>
              </c:numCache>
            </c:numRef>
          </c:xVal>
          <c:yVal>
            <c:numRef>
              <c:f>RegressDir!$P$203:$P$204</c:f>
              <c:numCache>
                <c:formatCode>0.0%</c:formatCode>
                <c:ptCount val="2"/>
                <c:pt idx="0">
                  <c:v>0.20055253710431184</c:v>
                </c:pt>
                <c:pt idx="1">
                  <c:v>0.20720216332819932</c:v>
                </c:pt>
              </c:numCache>
            </c:numRef>
          </c:yVal>
          <c:smooth val="0"/>
        </c:ser>
        <c:dLbls>
          <c:showLegendKey val="0"/>
          <c:showVal val="0"/>
          <c:showCatName val="0"/>
          <c:showSerName val="0"/>
          <c:showPercent val="0"/>
          <c:showBubbleSize val="0"/>
        </c:dLbls>
        <c:axId val="147851904"/>
        <c:axId val="147882368"/>
      </c:scatterChart>
      <c:valAx>
        <c:axId val="14785190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882368"/>
        <c:crosses val="autoZero"/>
        <c:crossBetween val="midCat"/>
        <c:majorUnit val="1"/>
      </c:valAx>
      <c:valAx>
        <c:axId val="147882368"/>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851904"/>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RegressDir!$Q$136</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0</c:v>
                </c:pt>
                <c:pt idx="1">
                  <c:v>0.45454545454545453</c:v>
                </c:pt>
                <c:pt idx="2">
                  <c:v>0.20422535211267606</c:v>
                </c:pt>
                <c:pt idx="3">
                  <c:v>0.25</c:v>
                </c:pt>
                <c:pt idx="4">
                  <c:v>0.2638888888888889</c:v>
                </c:pt>
                <c:pt idx="5">
                  <c:v>0.09</c:v>
                </c:pt>
                <c:pt idx="6">
                  <c:v>9.6491228070175433E-2</c:v>
                </c:pt>
                <c:pt idx="7">
                  <c:v>0.12827225130890052</c:v>
                </c:pt>
                <c:pt idx="8">
                  <c:v>2.4070021881838075E-2</c:v>
                </c:pt>
                <c:pt idx="9">
                  <c:v>7.3068893528183715E-2</c:v>
                </c:pt>
                <c:pt idx="10">
                  <c:v>0.1368421052631579</c:v>
                </c:pt>
                <c:pt idx="11">
                  <c:v>9.2682926829268292E-2</c:v>
                </c:pt>
                <c:pt idx="12">
                  <c:v>0.29729729729729731</c:v>
                </c:pt>
                <c:pt idx="13">
                  <c:v>0.12871287128712872</c:v>
                </c:pt>
                <c:pt idx="14">
                  <c:v>0.44047619047619047</c:v>
                </c:pt>
                <c:pt idx="15">
                  <c:v>0.1</c:v>
                </c:pt>
                <c:pt idx="16">
                  <c:v>0.29032258064516131</c:v>
                </c:pt>
                <c:pt idx="17">
                  <c:v>0.34782608695652173</c:v>
                </c:pt>
                <c:pt idx="18">
                  <c:v>0.31818181818181818</c:v>
                </c:pt>
                <c:pt idx="19">
                  <c:v>0.5662650602409639</c:v>
                </c:pt>
                <c:pt idx="20">
                  <c:v>0.24890829694323144</c:v>
                </c:pt>
                <c:pt idx="21">
                  <c:v>9.2436974789915971E-2</c:v>
                </c:pt>
                <c:pt idx="22">
                  <c:v>0.71875</c:v>
                </c:pt>
                <c:pt idx="23">
                  <c:v>0.4681818181818182</c:v>
                </c:pt>
                <c:pt idx="24">
                  <c:v>0.39130434782608697</c:v>
                </c:pt>
                <c:pt idx="25">
                  <c:v>0.43548387096774194</c:v>
                </c:pt>
                <c:pt idx="26">
                  <c:v>0.87671232876712324</c:v>
                </c:pt>
                <c:pt idx="27">
                  <c:v>0.56031128404669261</c:v>
                </c:pt>
                <c:pt idx="28">
                  <c:v>0.36630036630036628</c:v>
                </c:pt>
                <c:pt idx="29">
                  <c:v>0.51174934725848564</c:v>
                </c:pt>
                <c:pt idx="30">
                  <c:v>0.9107142857142857</c:v>
                </c:pt>
                <c:pt idx="31">
                  <c:v>0.68571428571428572</c:v>
                </c:pt>
                <c:pt idx="32">
                  <c:v>0.8214285714285714</c:v>
                </c:pt>
                <c:pt idx="33">
                  <c:v>0.54861111111111116</c:v>
                </c:pt>
                <c:pt idx="34">
                  <c:v>0.58750000000000002</c:v>
                </c:pt>
                <c:pt idx="35">
                  <c:v>0.20810810810810812</c:v>
                </c:pt>
                <c:pt idx="36">
                  <c:v>0.43391521197007482</c:v>
                </c:pt>
                <c:pt idx="37">
                  <c:v>0.31690140845070425</c:v>
                </c:pt>
                <c:pt idx="38">
                  <c:v>0.65217391304347827</c:v>
                </c:pt>
                <c:pt idx="39">
                  <c:v>0.36956521739130432</c:v>
                </c:pt>
                <c:pt idx="40">
                  <c:v>0.27087794432548179</c:v>
                </c:pt>
                <c:pt idx="41">
                  <c:v>0.44488188976377951</c:v>
                </c:pt>
                <c:pt idx="42">
                  <c:v>0.32124352331606215</c:v>
                </c:pt>
                <c:pt idx="43">
                  <c:v>0.49019607843137253</c:v>
                </c:pt>
                <c:pt idx="44">
                  <c:v>0.58823529411764708</c:v>
                </c:pt>
                <c:pt idx="45">
                  <c:v>0.83333333333333337</c:v>
                </c:pt>
                <c:pt idx="46">
                  <c:v>0.44</c:v>
                </c:pt>
                <c:pt idx="47">
                  <c:v>0.88235294117647056</c:v>
                </c:pt>
                <c:pt idx="48">
                  <c:v>0.8</c:v>
                </c:pt>
                <c:pt idx="49">
                  <c:v>0.64634146341463417</c:v>
                </c:pt>
                <c:pt idx="50">
                  <c:v>0.47345132743362833</c:v>
                </c:pt>
                <c:pt idx="51">
                  <c:v>0.4681933842239186</c:v>
                </c:pt>
                <c:pt idx="52">
                  <c:v>0.52592592592592591</c:v>
                </c:pt>
                <c:pt idx="53">
                  <c:v>0.95744680851063835</c:v>
                </c:pt>
                <c:pt idx="54">
                  <c:v>0.40540540540540543</c:v>
                </c:pt>
                <c:pt idx="55">
                  <c:v>0.88888888888888884</c:v>
                </c:pt>
                <c:pt idx="56">
                  <c:v>0.57281553398058249</c:v>
                </c:pt>
                <c:pt idx="57">
                  <c:v>0.86111111111111116</c:v>
                </c:pt>
                <c:pt idx="58">
                  <c:v>0.44</c:v>
                </c:pt>
                <c:pt idx="59">
                  <c:v>0.8928571428571429</c:v>
                </c:pt>
                <c:pt idx="60">
                  <c:v>0.97777777777777775</c:v>
                </c:pt>
                <c:pt idx="61">
                  <c:v>0.89051094890510951</c:v>
                </c:pt>
                <c:pt idx="62">
                  <c:v>0.42307692307692307</c:v>
                </c:pt>
                <c:pt idx="63">
                  <c:v>0.93258426966292129</c:v>
                </c:pt>
                <c:pt idx="64">
                  <c:v>0.97058823529411764</c:v>
                </c:pt>
                <c:pt idx="65">
                  <c:v>0.97658862876254182</c:v>
                </c:pt>
                <c:pt idx="66">
                  <c:v>0.84210526315789469</c:v>
                </c:pt>
                <c:pt idx="67">
                  <c:v>0.91891891891891897</c:v>
                </c:pt>
                <c:pt idx="68">
                  <c:v>0.93251533742331283</c:v>
                </c:pt>
                <c:pt idx="69">
                  <c:v>0.98097251585623679</c:v>
                </c:pt>
                <c:pt idx="70">
                  <c:v>0.97841726618705038</c:v>
                </c:pt>
                <c:pt idx="71">
                  <c:v>0.95530726256983245</c:v>
                </c:pt>
                <c:pt idx="72">
                  <c:v>0.99494949494949492</c:v>
                </c:pt>
                <c:pt idx="73">
                  <c:v>1</c:v>
                </c:pt>
                <c:pt idx="74">
                  <c:v>7.2727272727272724E-2</c:v>
                </c:pt>
                <c:pt idx="75">
                  <c:v>0.1702127659574468</c:v>
                </c:pt>
                <c:pt idx="76">
                  <c:v>8.8888888888888892E-2</c:v>
                </c:pt>
                <c:pt idx="77">
                  <c:v>0.47619047619047616</c:v>
                </c:pt>
                <c:pt idx="78">
                  <c:v>0.31496062992125984</c:v>
                </c:pt>
                <c:pt idx="79">
                  <c:v>0.24</c:v>
                </c:pt>
                <c:pt idx="80">
                  <c:v>0</c:v>
                </c:pt>
                <c:pt idx="81">
                  <c:v>0</c:v>
                </c:pt>
                <c:pt idx="82">
                  <c:v>2.564102564102564E-2</c:v>
                </c:pt>
                <c:pt idx="83">
                  <c:v>0.125</c:v>
                </c:pt>
                <c:pt idx="84">
                  <c:v>0.33333333333333331</c:v>
                </c:pt>
                <c:pt idx="85">
                  <c:v>0</c:v>
                </c:pt>
                <c:pt idx="86">
                  <c:v>0.5490196078431373</c:v>
                </c:pt>
                <c:pt idx="87">
                  <c:v>0.12820512820512819</c:v>
                </c:pt>
                <c:pt idx="88">
                  <c:v>0.10638297872340426</c:v>
                </c:pt>
                <c:pt idx="89">
                  <c:v>0.31858407079646017</c:v>
                </c:pt>
                <c:pt idx="90">
                  <c:v>0</c:v>
                </c:pt>
                <c:pt idx="91">
                  <c:v>0.97023809523809523</c:v>
                </c:pt>
                <c:pt idx="92">
                  <c:v>0.17816091954022989</c:v>
                </c:pt>
                <c:pt idx="93">
                  <c:v>8.8560885608856083E-2</c:v>
                </c:pt>
                <c:pt idx="94">
                  <c:v>9.5477386934673364E-2</c:v>
                </c:pt>
                <c:pt idx="95">
                  <c:v>0</c:v>
                </c:pt>
                <c:pt idx="96">
                  <c:v>0</c:v>
                </c:pt>
                <c:pt idx="97">
                  <c:v>0</c:v>
                </c:pt>
                <c:pt idx="98">
                  <c:v>0</c:v>
                </c:pt>
                <c:pt idx="99">
                  <c:v>0.16666666666666666</c:v>
                </c:pt>
                <c:pt idx="100">
                  <c:v>0.16666666666666666</c:v>
                </c:pt>
                <c:pt idx="101">
                  <c:v>0.04</c:v>
                </c:pt>
                <c:pt idx="102">
                  <c:v>0.4261744966442953</c:v>
                </c:pt>
                <c:pt idx="103">
                  <c:v>0.81951219512195117</c:v>
                </c:pt>
                <c:pt idx="104">
                  <c:v>0.15384615384615385</c:v>
                </c:pt>
                <c:pt idx="105">
                  <c:v>0.31818181818181818</c:v>
                </c:pt>
                <c:pt idx="106">
                  <c:v>0</c:v>
                </c:pt>
                <c:pt idx="107">
                  <c:v>0.99547511312217196</c:v>
                </c:pt>
              </c:numCache>
            </c:numRef>
          </c:yVal>
          <c:smooth val="0"/>
        </c:ser>
        <c:ser>
          <c:idx val="1"/>
          <c:order val="1"/>
          <c:tx>
            <c:v>Regress</c:v>
          </c:tx>
          <c:spPr>
            <a:ln w="25400">
              <a:solidFill>
                <a:srgbClr val="000000"/>
              </a:solidFill>
              <a:prstDash val="solid"/>
            </a:ln>
          </c:spPr>
          <c:marker>
            <c:symbol val="none"/>
          </c:marker>
          <c:xVal>
            <c:numRef>
              <c:f>RegressDir!$Z$203:$Z$204</c:f>
              <c:numCache>
                <c:formatCode>General</c:formatCode>
                <c:ptCount val="2"/>
                <c:pt idx="0">
                  <c:v>-1</c:v>
                </c:pt>
                <c:pt idx="1">
                  <c:v>1</c:v>
                </c:pt>
              </c:numCache>
            </c:numRef>
          </c:xVal>
          <c:yVal>
            <c:numRef>
              <c:f>RegressDir!$Q$203:$Q$204</c:f>
              <c:numCache>
                <c:formatCode>0.0%</c:formatCode>
                <c:ptCount val="2"/>
                <c:pt idx="0">
                  <c:v>0.38558044323230234</c:v>
                </c:pt>
                <c:pt idx="1">
                  <c:v>0.51340109890608421</c:v>
                </c:pt>
              </c:numCache>
            </c:numRef>
          </c:yVal>
          <c:smooth val="0"/>
        </c:ser>
        <c:dLbls>
          <c:showLegendKey val="0"/>
          <c:showVal val="0"/>
          <c:showCatName val="0"/>
          <c:showSerName val="0"/>
          <c:showPercent val="0"/>
          <c:showBubbleSize val="0"/>
        </c:dLbls>
        <c:axId val="147889152"/>
        <c:axId val="147903232"/>
      </c:scatterChart>
      <c:valAx>
        <c:axId val="14788915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903232"/>
        <c:crosses val="autoZero"/>
        <c:crossBetween val="midCat"/>
        <c:majorUnit val="1"/>
      </c:valAx>
      <c:valAx>
        <c:axId val="14790323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889152"/>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0.39</c:v>
                </c:pt>
                <c:pt idx="1">
                  <c:v>0</c:v>
                </c:pt>
                <c:pt idx="2">
                  <c:v>0</c:v>
                </c:pt>
                <c:pt idx="3">
                  <c:v>1</c:v>
                </c:pt>
                <c:pt idx="4">
                  <c:v>0.83</c:v>
                </c:pt>
                <c:pt idx="5">
                  <c:v>0</c:v>
                </c:pt>
                <c:pt idx="6">
                  <c:v>0</c:v>
                </c:pt>
                <c:pt idx="7">
                  <c:v>0.25</c:v>
                </c:pt>
                <c:pt idx="8">
                  <c:v>0.72</c:v>
                </c:pt>
                <c:pt idx="9">
                  <c:v>1.24</c:v>
                </c:pt>
                <c:pt idx="10">
                  <c:v>0</c:v>
                </c:pt>
                <c:pt idx="11">
                  <c:v>2</c:v>
                </c:pt>
                <c:pt idx="12">
                  <c:v>0</c:v>
                </c:pt>
                <c:pt idx="13">
                  <c:v>0.72</c:v>
                </c:pt>
                <c:pt idx="14">
                  <c:v>0</c:v>
                </c:pt>
                <c:pt idx="15">
                  <c:v>0.5</c:v>
                </c:pt>
                <c:pt idx="16">
                  <c:v>0</c:v>
                </c:pt>
                <c:pt idx="17">
                  <c:v>0</c:v>
                </c:pt>
                <c:pt idx="18">
                  <c:v>0.11</c:v>
                </c:pt>
                <c:pt idx="19">
                  <c:v>0.43</c:v>
                </c:pt>
                <c:pt idx="20">
                  <c:v>0.72</c:v>
                </c:pt>
                <c:pt idx="21">
                  <c:v>2.2000000000000002</c:v>
                </c:pt>
                <c:pt idx="22">
                  <c:v>4</c:v>
                </c:pt>
                <c:pt idx="23">
                  <c:v>5</c:v>
                </c:pt>
                <c:pt idx="24">
                  <c:v>4.5</c:v>
                </c:pt>
                <c:pt idx="25">
                  <c:v>2.9</c:v>
                </c:pt>
                <c:pt idx="26">
                  <c:v>5.5</c:v>
                </c:pt>
                <c:pt idx="27">
                  <c:v>2</c:v>
                </c:pt>
                <c:pt idx="28">
                  <c:v>1</c:v>
                </c:pt>
                <c:pt idx="29">
                  <c:v>2.5</c:v>
                </c:pt>
                <c:pt idx="30">
                  <c:v>0</c:v>
                </c:pt>
                <c:pt idx="31">
                  <c:v>0.5</c:v>
                </c:pt>
                <c:pt idx="32">
                  <c:v>0</c:v>
                </c:pt>
                <c:pt idx="33">
                  <c:v>0</c:v>
                </c:pt>
                <c:pt idx="34">
                  <c:v>0</c:v>
                </c:pt>
                <c:pt idx="35">
                  <c:v>0</c:v>
                </c:pt>
                <c:pt idx="36">
                  <c:v>1.75</c:v>
                </c:pt>
                <c:pt idx="37">
                  <c:v>0.5</c:v>
                </c:pt>
                <c:pt idx="38">
                  <c:v>0.5</c:v>
                </c:pt>
                <c:pt idx="39">
                  <c:v>2.75</c:v>
                </c:pt>
                <c:pt idx="40">
                  <c:v>1.5</c:v>
                </c:pt>
                <c:pt idx="41">
                  <c:v>1.5</c:v>
                </c:pt>
                <c:pt idx="42">
                  <c:v>2.2200000000000002</c:v>
                </c:pt>
                <c:pt idx="43">
                  <c:v>1.5</c:v>
                </c:pt>
                <c:pt idx="44">
                  <c:v>1</c:v>
                </c:pt>
                <c:pt idx="45">
                  <c:v>0.5</c:v>
                </c:pt>
                <c:pt idx="46">
                  <c:v>2.5</c:v>
                </c:pt>
                <c:pt idx="47">
                  <c:v>2.87</c:v>
                </c:pt>
                <c:pt idx="48">
                  <c:v>5</c:v>
                </c:pt>
                <c:pt idx="49">
                  <c:v>4.5</c:v>
                </c:pt>
                <c:pt idx="50">
                  <c:v>0</c:v>
                </c:pt>
                <c:pt idx="51">
                  <c:v>0.8</c:v>
                </c:pt>
                <c:pt idx="52">
                  <c:v>0</c:v>
                </c:pt>
                <c:pt idx="53">
                  <c:v>1</c:v>
                </c:pt>
              </c:numCache>
            </c:numRef>
          </c:xVal>
          <c:yVal>
            <c:numRef>
              <c:f>Regress!$F$2:$F$55</c:f>
              <c:numCache>
                <c:formatCode>General</c:formatCode>
                <c:ptCount val="54"/>
                <c:pt idx="0">
                  <c:v>45</c:v>
                </c:pt>
                <c:pt idx="1">
                  <c:v>68.25</c:v>
                </c:pt>
                <c:pt idx="2">
                  <c:v>70.25</c:v>
                </c:pt>
                <c:pt idx="3">
                  <c:v>21</c:v>
                </c:pt>
                <c:pt idx="4">
                  <c:v>18.75</c:v>
                </c:pt>
                <c:pt idx="5">
                  <c:v>110.75</c:v>
                </c:pt>
                <c:pt idx="6">
                  <c:v>67</c:v>
                </c:pt>
                <c:pt idx="7">
                  <c:v>79</c:v>
                </c:pt>
                <c:pt idx="8">
                  <c:v>59.25</c:v>
                </c:pt>
                <c:pt idx="9">
                  <c:v>16.5</c:v>
                </c:pt>
                <c:pt idx="10">
                  <c:v>135.5</c:v>
                </c:pt>
                <c:pt idx="11">
                  <c:v>38.25</c:v>
                </c:pt>
                <c:pt idx="12">
                  <c:v>56</c:v>
                </c:pt>
                <c:pt idx="13">
                  <c:v>50.25</c:v>
                </c:pt>
                <c:pt idx="14">
                  <c:v>220</c:v>
                </c:pt>
                <c:pt idx="15">
                  <c:v>61.75</c:v>
                </c:pt>
                <c:pt idx="16">
                  <c:v>143</c:v>
                </c:pt>
                <c:pt idx="17">
                  <c:v>123.375</c:v>
                </c:pt>
                <c:pt idx="18">
                  <c:v>95.25</c:v>
                </c:pt>
                <c:pt idx="19">
                  <c:v>54.5</c:v>
                </c:pt>
                <c:pt idx="20">
                  <c:v>46.5</c:v>
                </c:pt>
                <c:pt idx="21">
                  <c:v>42.75</c:v>
                </c:pt>
                <c:pt idx="22">
                  <c:v>61.5</c:v>
                </c:pt>
                <c:pt idx="23">
                  <c:v>37.75</c:v>
                </c:pt>
                <c:pt idx="24">
                  <c:v>54.5</c:v>
                </c:pt>
                <c:pt idx="25">
                  <c:v>37.75</c:v>
                </c:pt>
                <c:pt idx="26">
                  <c:v>13.25</c:v>
                </c:pt>
                <c:pt idx="27">
                  <c:v>24</c:v>
                </c:pt>
                <c:pt idx="28">
                  <c:v>59.75</c:v>
                </c:pt>
                <c:pt idx="29">
                  <c:v>20.5</c:v>
                </c:pt>
                <c:pt idx="30">
                  <c:v>145.75</c:v>
                </c:pt>
                <c:pt idx="31">
                  <c:v>64</c:v>
                </c:pt>
                <c:pt idx="32">
                  <c:v>163.75</c:v>
                </c:pt>
                <c:pt idx="33">
                  <c:v>181.5</c:v>
                </c:pt>
                <c:pt idx="34">
                  <c:v>149.25</c:v>
                </c:pt>
                <c:pt idx="35">
                  <c:v>169.5</c:v>
                </c:pt>
                <c:pt idx="36">
                  <c:v>22.5</c:v>
                </c:pt>
                <c:pt idx="37">
                  <c:v>93</c:v>
                </c:pt>
                <c:pt idx="38">
                  <c:v>134.75</c:v>
                </c:pt>
                <c:pt idx="39">
                  <c:v>26.5</c:v>
                </c:pt>
                <c:pt idx="40">
                  <c:v>61.5</c:v>
                </c:pt>
                <c:pt idx="41">
                  <c:v>32.5</c:v>
                </c:pt>
                <c:pt idx="42">
                  <c:v>24</c:v>
                </c:pt>
                <c:pt idx="43">
                  <c:v>40.5</c:v>
                </c:pt>
                <c:pt idx="44">
                  <c:v>21</c:v>
                </c:pt>
                <c:pt idx="45">
                  <c:v>36.25</c:v>
                </c:pt>
                <c:pt idx="46">
                  <c:v>27</c:v>
                </c:pt>
                <c:pt idx="47">
                  <c:v>27</c:v>
                </c:pt>
                <c:pt idx="48">
                  <c:v>17.75</c:v>
                </c:pt>
                <c:pt idx="49">
                  <c:v>22.75</c:v>
                </c:pt>
                <c:pt idx="50">
                  <c:v>127.5</c:v>
                </c:pt>
                <c:pt idx="51">
                  <c:v>42.5</c:v>
                </c:pt>
                <c:pt idx="52">
                  <c:v>194.5</c:v>
                </c:pt>
                <c:pt idx="53">
                  <c:v>56</c:v>
                </c:pt>
              </c:numCache>
            </c:numRef>
          </c:yVal>
          <c:smooth val="0"/>
        </c:ser>
        <c:dLbls>
          <c:showLegendKey val="0"/>
          <c:showVal val="0"/>
          <c:showCatName val="0"/>
          <c:showSerName val="0"/>
          <c:showPercent val="0"/>
          <c:showBubbleSize val="0"/>
        </c:dLbls>
        <c:axId val="147592320"/>
        <c:axId val="147594240"/>
      </c:scatterChart>
      <c:valAx>
        <c:axId val="14759232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594240"/>
        <c:crosses val="autoZero"/>
        <c:crossBetween val="midCat"/>
      </c:valAx>
      <c:valAx>
        <c:axId val="14759424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7592320"/>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8</c:v>
                </c:pt>
                <c:pt idx="1">
                  <c:v>11</c:v>
                </c:pt>
                <c:pt idx="2">
                  <c:v>7</c:v>
                </c:pt>
                <c:pt idx="3">
                  <c:v>10</c:v>
                </c:pt>
                <c:pt idx="4">
                  <c:v>7</c:v>
                </c:pt>
                <c:pt idx="5">
                  <c:v>4</c:v>
                </c:pt>
                <c:pt idx="6">
                  <c:v>7</c:v>
                </c:pt>
              </c:numCache>
            </c:numRef>
          </c:val>
        </c:ser>
        <c:dLbls>
          <c:showLegendKey val="0"/>
          <c:showVal val="0"/>
          <c:showCatName val="0"/>
          <c:showSerName val="0"/>
          <c:showPercent val="0"/>
          <c:showBubbleSize val="0"/>
        </c:dLbls>
        <c:gapWidth val="100"/>
        <c:axId val="148230528"/>
        <c:axId val="148232064"/>
      </c:barChart>
      <c:catAx>
        <c:axId val="14823052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8232064"/>
        <c:crossesAt val="0"/>
        <c:auto val="1"/>
        <c:lblAlgn val="ctr"/>
        <c:lblOffset val="100"/>
        <c:tickLblSkip val="1"/>
        <c:tickMarkSkip val="1"/>
        <c:noMultiLvlLbl val="0"/>
      </c:catAx>
      <c:valAx>
        <c:axId val="14823206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823052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4</c:v>
                </c:pt>
                <c:pt idx="1">
                  <c:v>15</c:v>
                </c:pt>
                <c:pt idx="2">
                  <c:v>12</c:v>
                </c:pt>
                <c:pt idx="3">
                  <c:v>8</c:v>
                </c:pt>
                <c:pt idx="4">
                  <c:v>2</c:v>
                </c:pt>
                <c:pt idx="5">
                  <c:v>1</c:v>
                </c:pt>
                <c:pt idx="6">
                  <c:v>4</c:v>
                </c:pt>
                <c:pt idx="7">
                  <c:v>3</c:v>
                </c:pt>
                <c:pt idx="8">
                  <c:v>2</c:v>
                </c:pt>
                <c:pt idx="9">
                  <c:v>2</c:v>
                </c:pt>
                <c:pt idx="10">
                  <c:v>1</c:v>
                </c:pt>
                <c:pt idx="11">
                  <c:v>0</c:v>
                </c:pt>
              </c:numCache>
            </c:numRef>
          </c:val>
        </c:ser>
        <c:dLbls>
          <c:showLegendKey val="0"/>
          <c:showVal val="0"/>
          <c:showCatName val="0"/>
          <c:showSerName val="0"/>
          <c:showPercent val="0"/>
          <c:showBubbleSize val="0"/>
        </c:dLbls>
        <c:gapWidth val="100"/>
        <c:axId val="148985344"/>
        <c:axId val="148986880"/>
      </c:barChart>
      <c:catAx>
        <c:axId val="14898534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8986880"/>
        <c:crossesAt val="0"/>
        <c:auto val="1"/>
        <c:lblAlgn val="ctr"/>
        <c:lblOffset val="100"/>
        <c:tickLblSkip val="2"/>
        <c:tickMarkSkip val="1"/>
        <c:noMultiLvlLbl val="0"/>
      </c:catAx>
      <c:valAx>
        <c:axId val="14898688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8985344"/>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1</c:v>
                </c:pt>
                <c:pt idx="1">
                  <c:v>1</c:v>
                </c:pt>
                <c:pt idx="2">
                  <c:v>1</c:v>
                </c:pt>
                <c:pt idx="3">
                  <c:v>13</c:v>
                </c:pt>
                <c:pt idx="4">
                  <c:v>15</c:v>
                </c:pt>
                <c:pt idx="5">
                  <c:v>10</c:v>
                </c:pt>
                <c:pt idx="6">
                  <c:v>11</c:v>
                </c:pt>
                <c:pt idx="7">
                  <c:v>1</c:v>
                </c:pt>
                <c:pt idx="8">
                  <c:v>1</c:v>
                </c:pt>
                <c:pt idx="9">
                  <c:v>0</c:v>
                </c:pt>
              </c:numCache>
            </c:numRef>
          </c:val>
        </c:ser>
        <c:dLbls>
          <c:showLegendKey val="0"/>
          <c:showVal val="0"/>
          <c:showCatName val="0"/>
          <c:showSerName val="0"/>
          <c:showPercent val="0"/>
          <c:showBubbleSize val="0"/>
        </c:dLbls>
        <c:gapWidth val="100"/>
        <c:axId val="149003264"/>
        <c:axId val="149017344"/>
      </c:barChart>
      <c:catAx>
        <c:axId val="14900326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017344"/>
        <c:crossesAt val="0"/>
        <c:auto val="1"/>
        <c:lblAlgn val="ctr"/>
        <c:lblOffset val="100"/>
        <c:tickLblSkip val="2"/>
        <c:tickMarkSkip val="1"/>
        <c:noMultiLvlLbl val="0"/>
      </c:catAx>
      <c:valAx>
        <c:axId val="1490173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003264"/>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10</c:v>
                </c:pt>
                <c:pt idx="1">
                  <c:v>13</c:v>
                </c:pt>
                <c:pt idx="2">
                  <c:v>10</c:v>
                </c:pt>
                <c:pt idx="3">
                  <c:v>8</c:v>
                </c:pt>
                <c:pt idx="4">
                  <c:v>7</c:v>
                </c:pt>
                <c:pt idx="5">
                  <c:v>3</c:v>
                </c:pt>
                <c:pt idx="6">
                  <c:v>3</c:v>
                </c:pt>
                <c:pt idx="7">
                  <c:v>0</c:v>
                </c:pt>
              </c:numCache>
            </c:numRef>
          </c:val>
        </c:ser>
        <c:dLbls>
          <c:showLegendKey val="0"/>
          <c:showVal val="0"/>
          <c:showCatName val="0"/>
          <c:showSerName val="0"/>
          <c:showPercent val="0"/>
          <c:showBubbleSize val="0"/>
        </c:dLbls>
        <c:gapWidth val="100"/>
        <c:axId val="149299584"/>
        <c:axId val="149301120"/>
      </c:barChart>
      <c:catAx>
        <c:axId val="14929958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301120"/>
        <c:crossesAt val="0"/>
        <c:auto val="1"/>
        <c:lblAlgn val="ctr"/>
        <c:lblOffset val="100"/>
        <c:tickLblSkip val="2"/>
        <c:tickMarkSkip val="1"/>
        <c:noMultiLvlLbl val="0"/>
      </c:catAx>
      <c:valAx>
        <c:axId val="14930112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299584"/>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5</c:v>
                </c:pt>
                <c:pt idx="1">
                  <c:v>9</c:v>
                </c:pt>
                <c:pt idx="2">
                  <c:v>9</c:v>
                </c:pt>
                <c:pt idx="3">
                  <c:v>8</c:v>
                </c:pt>
                <c:pt idx="4">
                  <c:v>10</c:v>
                </c:pt>
                <c:pt idx="5">
                  <c:v>10</c:v>
                </c:pt>
                <c:pt idx="6">
                  <c:v>2</c:v>
                </c:pt>
                <c:pt idx="7">
                  <c:v>1</c:v>
                </c:pt>
              </c:numCache>
            </c:numRef>
          </c:val>
        </c:ser>
        <c:dLbls>
          <c:showLegendKey val="0"/>
          <c:showVal val="0"/>
          <c:showCatName val="0"/>
          <c:showSerName val="0"/>
          <c:showPercent val="0"/>
          <c:showBubbleSize val="0"/>
        </c:dLbls>
        <c:gapWidth val="100"/>
        <c:axId val="149424000"/>
        <c:axId val="149425536"/>
      </c:barChart>
      <c:catAx>
        <c:axId val="14942400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425536"/>
        <c:crossesAt val="0"/>
        <c:auto val="1"/>
        <c:lblAlgn val="ctr"/>
        <c:lblOffset val="100"/>
        <c:tickLblSkip val="2"/>
        <c:tickMarkSkip val="1"/>
        <c:noMultiLvlLbl val="0"/>
      </c:catAx>
      <c:valAx>
        <c:axId val="14942553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942400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Washington/Curry &amp; Mill Ave (N/S)</c:v>
                </c:pt>
                <c:pt idx="1">
                  <c:v>Rio Salado Pkwy &amp; Mill Ave (N/S)</c:v>
                </c:pt>
                <c:pt idx="2">
                  <c:v>Rio Salado Pkwy &amp; Rural Rd (N/S)</c:v>
                </c:pt>
                <c:pt idx="3">
                  <c:v>Rio Salado Pkwy &amp; McClintock Dr (N/S)</c:v>
                </c:pt>
                <c:pt idx="4">
                  <c:v>Rio Salado Pkwy &amp; Hardy Dr (N/S)</c:v>
                </c:pt>
                <c:pt idx="5">
                  <c:v>5th St &amp; Mill Ave (N/S)</c:v>
                </c:pt>
                <c:pt idx="6">
                  <c:v>5th St &amp; Forest Ave (N/S)</c:v>
                </c:pt>
                <c:pt idx="7">
                  <c:v>5th St &amp; Farmer Ave (N/S)</c:v>
                </c:pt>
                <c:pt idx="8">
                  <c:v>5th St &amp; Hardy Dr (N/S)</c:v>
                </c:pt>
                <c:pt idx="9">
                  <c:v>5th St &amp; Priest Dr (N/S)</c:v>
                </c:pt>
              </c:strCache>
            </c:strRef>
          </c:cat>
          <c:val>
            <c:numRef>
              <c:f>ChartData_OLD_METHOD!$F$2:$F$11</c:f>
              <c:numCache>
                <c:formatCode>0.0%</c:formatCode>
                <c:ptCount val="10"/>
                <c:pt idx="0">
                  <c:v>0.16216216216216217</c:v>
                </c:pt>
                <c:pt idx="1">
                  <c:v>0.15283842794759825</c:v>
                </c:pt>
                <c:pt idx="2">
                  <c:v>0.27777777777777779</c:v>
                </c:pt>
                <c:pt idx="3">
                  <c:v>0.31578947368421051</c:v>
                </c:pt>
                <c:pt idx="4">
                  <c:v>0.10909090909090909</c:v>
                </c:pt>
                <c:pt idx="5">
                  <c:v>7.5630252100840331E-2</c:v>
                </c:pt>
                <c:pt idx="6">
                  <c:v>0</c:v>
                </c:pt>
                <c:pt idx="7">
                  <c:v>8.8888888888888892E-2</c:v>
                </c:pt>
                <c:pt idx="8">
                  <c:v>9.4736842105263161E-2</c:v>
                </c:pt>
                <c:pt idx="9">
                  <c:v>0.22</c:v>
                </c:pt>
              </c:numCache>
            </c:numRef>
          </c:val>
        </c:ser>
        <c:dLbls>
          <c:showLegendKey val="0"/>
          <c:showVal val="0"/>
          <c:showCatName val="0"/>
          <c:showSerName val="0"/>
          <c:showPercent val="0"/>
          <c:showBubbleSize val="0"/>
        </c:dLbls>
        <c:gapWidth val="150"/>
        <c:axId val="149512192"/>
        <c:axId val="149513728"/>
      </c:barChart>
      <c:catAx>
        <c:axId val="14951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49513728"/>
        <c:crosses val="autoZero"/>
        <c:auto val="1"/>
        <c:lblAlgn val="ctr"/>
        <c:lblOffset val="100"/>
        <c:tickLblSkip val="1"/>
        <c:tickMarkSkip val="1"/>
        <c:noMultiLvlLbl val="0"/>
      </c:catAx>
      <c:valAx>
        <c:axId val="14951372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4951219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Rio Salado Pkwy &amp; Mill Ave (N/S)</c:v>
                </c:pt>
                <c:pt idx="1">
                  <c:v>Rio Salado Pkwy &amp; Rural Rd (N/S)</c:v>
                </c:pt>
                <c:pt idx="2">
                  <c:v>Rio Salado Pkwy &amp; McClintock Dr (N/S)</c:v>
                </c:pt>
                <c:pt idx="3">
                  <c:v>Rio Salado Pkwy &amp; Hardy Dr (N/S)</c:v>
                </c:pt>
                <c:pt idx="4">
                  <c:v>5th St &amp; Mill Ave (N/S)</c:v>
                </c:pt>
                <c:pt idx="5">
                  <c:v>5th St &amp; Forest Ave (N/S)</c:v>
                </c:pt>
                <c:pt idx="6">
                  <c:v>5th St &amp; Farmer Ave (N/S)</c:v>
                </c:pt>
                <c:pt idx="7">
                  <c:v>5th St &amp; Hardy Dr (N/S)</c:v>
                </c:pt>
                <c:pt idx="8">
                  <c:v>5th St &amp; Priest Dr (N/S)</c:v>
                </c:pt>
                <c:pt idx="9">
                  <c:v>10th St &amp; Mill Ave (N/S)</c:v>
                </c:pt>
              </c:strCache>
            </c:strRef>
          </c:cat>
          <c:val>
            <c:numRef>
              <c:f>ChartData_OLD_METHOD!$F$14:$F$23</c:f>
              <c:numCache>
                <c:formatCode>0.0%</c:formatCode>
                <c:ptCount val="10"/>
                <c:pt idx="0">
                  <c:v>0.24890829694323144</c:v>
                </c:pt>
                <c:pt idx="1">
                  <c:v>0.99494949494949492</c:v>
                </c:pt>
                <c:pt idx="2">
                  <c:v>1</c:v>
                </c:pt>
                <c:pt idx="3">
                  <c:v>7.2727272727272724E-2</c:v>
                </c:pt>
                <c:pt idx="4">
                  <c:v>9.2436974789915971E-2</c:v>
                </c:pt>
                <c:pt idx="5">
                  <c:v>0.1702127659574468</c:v>
                </c:pt>
                <c:pt idx="6">
                  <c:v>8.8888888888888892E-2</c:v>
                </c:pt>
                <c:pt idx="7">
                  <c:v>0.1368421052631579</c:v>
                </c:pt>
                <c:pt idx="8">
                  <c:v>0.44</c:v>
                </c:pt>
                <c:pt idx="9">
                  <c:v>0.54861111111111116</c:v>
                </c:pt>
              </c:numCache>
            </c:numRef>
          </c:val>
        </c:ser>
        <c:dLbls>
          <c:showLegendKey val="0"/>
          <c:showVal val="0"/>
          <c:showCatName val="0"/>
          <c:showSerName val="0"/>
          <c:showPercent val="0"/>
          <c:showBubbleSize val="0"/>
        </c:dLbls>
        <c:gapWidth val="150"/>
        <c:axId val="149546112"/>
        <c:axId val="149547648"/>
      </c:barChart>
      <c:catAx>
        <c:axId val="14954611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49547648"/>
        <c:crosses val="autoZero"/>
        <c:auto val="1"/>
        <c:lblAlgn val="ctr"/>
        <c:lblOffset val="100"/>
        <c:tickLblSkip val="1"/>
        <c:tickMarkSkip val="1"/>
        <c:noMultiLvlLbl val="0"/>
      </c:catAx>
      <c:valAx>
        <c:axId val="149547648"/>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4954611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36.326530612244895</c:v>
                </c:pt>
                <c:pt idx="1">
                  <c:v>41.469387755102041</c:v>
                </c:pt>
                <c:pt idx="2">
                  <c:v>35.673469387755105</c:v>
                </c:pt>
                <c:pt idx="3">
                  <c:v>41.061224489795919</c:v>
                </c:pt>
                <c:pt idx="4">
                  <c:v>42.938775510204081</c:v>
                </c:pt>
                <c:pt idx="5">
                  <c:v>48.816326530612244</c:v>
                </c:pt>
                <c:pt idx="6">
                  <c:v>61.306122448979593</c:v>
                </c:pt>
                <c:pt idx="7">
                  <c:v>105.06122448979592</c:v>
                </c:pt>
                <c:pt idx="10">
                  <c:v>93.36</c:v>
                </c:pt>
                <c:pt idx="11">
                  <c:v>115.32</c:v>
                </c:pt>
                <c:pt idx="12">
                  <c:v>85.72</c:v>
                </c:pt>
                <c:pt idx="13">
                  <c:v>78.2</c:v>
                </c:pt>
                <c:pt idx="14">
                  <c:v>77.239999999999995</c:v>
                </c:pt>
                <c:pt idx="15">
                  <c:v>76.56</c:v>
                </c:pt>
                <c:pt idx="16">
                  <c:v>87.88</c:v>
                </c:pt>
                <c:pt idx="17">
                  <c:v>113.68</c:v>
                </c:pt>
              </c:numCache>
            </c:numRef>
          </c:val>
        </c:ser>
        <c:dLbls>
          <c:showLegendKey val="0"/>
          <c:showVal val="0"/>
          <c:showCatName val="0"/>
          <c:showSerName val="0"/>
          <c:showPercent val="0"/>
          <c:showBubbleSize val="0"/>
        </c:dLbls>
        <c:gapWidth val="150"/>
        <c:axId val="149047936"/>
        <c:axId val="149082880"/>
      </c:barChart>
      <c:catAx>
        <c:axId val="14904793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149082880"/>
        <c:crosses val="autoZero"/>
        <c:auto val="1"/>
        <c:lblAlgn val="ctr"/>
        <c:lblOffset val="100"/>
        <c:tickLblSkip val="2"/>
        <c:tickMarkSkip val="1"/>
        <c:noMultiLvlLbl val="0"/>
      </c:catAx>
      <c:valAx>
        <c:axId val="14908288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49047936"/>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Alameda &amp; CntryClub</c:v>
                </c:pt>
                <c:pt idx="1">
                  <c:v>Apache &amp; College</c:v>
                </c:pt>
                <c:pt idx="2">
                  <c:v>10th &amp; Mill</c:v>
                </c:pt>
                <c:pt idx="3">
                  <c:v>5th &amp; Farmer</c:v>
                </c:pt>
                <c:pt idx="4">
                  <c:v>Univ &amp; Forest</c:v>
                </c:pt>
                <c:pt idx="5">
                  <c:v>5th &amp; Hardy</c:v>
                </c:pt>
                <c:pt idx="6">
                  <c:v>Canal &amp; Rural</c:v>
                </c:pt>
                <c:pt idx="7">
                  <c:v>Terrace &amp; Rural</c:v>
                </c:pt>
                <c:pt idx="8">
                  <c:v>Lemon &amp; Rural</c:v>
                </c:pt>
                <c:pt idx="9">
                  <c:v>Univ &amp; Ash</c:v>
                </c:pt>
                <c:pt idx="10">
                  <c:v>Univ &amp; Dorsey</c:v>
                </c:pt>
                <c:pt idx="11">
                  <c:v>5th &amp; Mill</c:v>
                </c:pt>
                <c:pt idx="12">
                  <c:v>Apache &amp; Paseo</c:v>
                </c:pt>
                <c:pt idx="13">
                  <c:v>Univ &amp; Mill</c:v>
                </c:pt>
                <c:pt idx="14">
                  <c:v>Tempe Lake &amp; TCA Bridge</c:v>
                </c:pt>
                <c:pt idx="15">
                  <c:v>Univ &amp; Rural</c:v>
                </c:pt>
                <c:pt idx="16">
                  <c:v>Bway &amp; College</c:v>
                </c:pt>
                <c:pt idx="17">
                  <c:v>Spence &amp; Rural</c:v>
                </c:pt>
                <c:pt idx="18">
                  <c:v>5th &amp; Forest</c:v>
                </c:pt>
                <c:pt idx="19">
                  <c:v>Guad &amp; CntryClub</c:v>
                </c:pt>
              </c:strCache>
            </c:strRef>
          </c:cat>
          <c:val>
            <c:numRef>
              <c:f>Summary!$R$84:$R$103</c:f>
              <c:numCache>
                <c:formatCode>0.0%</c:formatCode>
                <c:ptCount val="20"/>
                <c:pt idx="0">
                  <c:v>0.41463414634146339</c:v>
                </c:pt>
                <c:pt idx="1">
                  <c:v>0.35877862595419846</c:v>
                </c:pt>
                <c:pt idx="2">
                  <c:v>0.34317343173431736</c:v>
                </c:pt>
                <c:pt idx="3">
                  <c:v>0.34177215189873417</c:v>
                </c:pt>
                <c:pt idx="4">
                  <c:v>0.33137254901960783</c:v>
                </c:pt>
                <c:pt idx="5">
                  <c:v>0.32911392405063289</c:v>
                </c:pt>
                <c:pt idx="6">
                  <c:v>0.32520325203252032</c:v>
                </c:pt>
                <c:pt idx="7">
                  <c:v>0.31876606683804626</c:v>
                </c:pt>
                <c:pt idx="8">
                  <c:v>0.31323283082077052</c:v>
                </c:pt>
                <c:pt idx="9">
                  <c:v>0.30971128608923887</c:v>
                </c:pt>
                <c:pt idx="10">
                  <c:v>0.30769230769230771</c:v>
                </c:pt>
                <c:pt idx="11">
                  <c:v>0.30248306997742663</c:v>
                </c:pt>
                <c:pt idx="12">
                  <c:v>0.30027548209366389</c:v>
                </c:pt>
                <c:pt idx="13">
                  <c:v>0.2917933130699088</c:v>
                </c:pt>
                <c:pt idx="14">
                  <c:v>0.28823529411764703</c:v>
                </c:pt>
                <c:pt idx="15">
                  <c:v>0.28671328671328672</c:v>
                </c:pt>
                <c:pt idx="16">
                  <c:v>0.28385899814471244</c:v>
                </c:pt>
                <c:pt idx="17">
                  <c:v>0.28171091445427726</c:v>
                </c:pt>
                <c:pt idx="18">
                  <c:v>0.27985074626865669</c:v>
                </c:pt>
                <c:pt idx="19">
                  <c:v>0.27464788732394368</c:v>
                </c:pt>
              </c:numCache>
            </c:numRef>
          </c:val>
        </c:ser>
        <c:dLbls>
          <c:showLegendKey val="0"/>
          <c:showVal val="0"/>
          <c:showCatName val="0"/>
          <c:showSerName val="0"/>
          <c:showPercent val="0"/>
          <c:showBubbleSize val="0"/>
        </c:dLbls>
        <c:gapWidth val="100"/>
        <c:axId val="150062976"/>
        <c:axId val="150064512"/>
      </c:barChart>
      <c:catAx>
        <c:axId val="15006297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50064512"/>
        <c:crossesAt val="0"/>
        <c:auto val="1"/>
        <c:lblAlgn val="ctr"/>
        <c:lblOffset val="100"/>
        <c:tickLblSkip val="1"/>
        <c:tickMarkSkip val="1"/>
        <c:noMultiLvlLbl val="0"/>
      </c:catAx>
      <c:valAx>
        <c:axId val="15006451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062976"/>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Summary!$U$83</c:f>
              <c:strCache>
                <c:ptCount val="1"/>
                <c:pt idx="0">
                  <c:v>Helmet%</c:v>
                </c:pt>
              </c:strCache>
            </c:strRef>
          </c:tx>
          <c:spPr>
            <a:solidFill>
              <a:srgbClr val="004586"/>
            </a:solidFill>
            <a:ln w="3175">
              <a:solidFill>
                <a:srgbClr val="000000"/>
              </a:solidFill>
              <a:prstDash val="solid"/>
            </a:ln>
          </c:spPr>
          <c:invertIfNegative val="0"/>
          <c:cat>
            <c:strRef>
              <c:f>Summary!$U$130:$U$149</c:f>
              <c:strCache>
                <c:ptCount val="20"/>
                <c:pt idx="0">
                  <c:v>Alameda &amp; CntryClub</c:v>
                </c:pt>
                <c:pt idx="1">
                  <c:v>Curry &amp; Mill</c:v>
                </c:pt>
                <c:pt idx="2">
                  <c:v>60 Fwy &amp; College</c:v>
                </c:pt>
                <c:pt idx="3">
                  <c:v>Guad &amp; Lakeshore</c:v>
                </c:pt>
                <c:pt idx="4">
                  <c:v>Guad &amp; CntryClub</c:v>
                </c:pt>
                <c:pt idx="5">
                  <c:v>Canal &amp; Lakeshore</c:v>
                </c:pt>
                <c:pt idx="6">
                  <c:v>Canal &amp; Rural</c:v>
                </c:pt>
                <c:pt idx="7">
                  <c:v>Canal &amp; McClntk</c:v>
                </c:pt>
                <c:pt idx="8">
                  <c:v>Guad &amp; Kyrene</c:v>
                </c:pt>
                <c:pt idx="9">
                  <c:v>Rio Sal. &amp; Mill</c:v>
                </c:pt>
                <c:pt idx="10">
                  <c:v>McKlps &amp; Greenbelt</c:v>
                </c:pt>
                <c:pt idx="11">
                  <c:v>Southern &amp; Hardy</c:v>
                </c:pt>
                <c:pt idx="12">
                  <c:v>Tempe Lake &amp; TCA Bridge</c:v>
                </c:pt>
                <c:pt idx="13">
                  <c:v>Rio Sal. &amp; Hardy</c:v>
                </c:pt>
                <c:pt idx="14">
                  <c:v>Rio Sal. &amp; McClntk</c:v>
                </c:pt>
                <c:pt idx="15">
                  <c:v>Baseline &amp; Mill</c:v>
                </c:pt>
                <c:pt idx="16">
                  <c:v>Elliot &amp; McClntk</c:v>
                </c:pt>
                <c:pt idx="17">
                  <c:v>Alameda &amp; McClntk</c:v>
                </c:pt>
                <c:pt idx="18">
                  <c:v>Baseline &amp; Western</c:v>
                </c:pt>
                <c:pt idx="19">
                  <c:v>Southern &amp; College</c:v>
                </c:pt>
              </c:strCache>
            </c:strRef>
          </c:cat>
          <c:val>
            <c:numRef>
              <c:f>Summary!$U$84:$U$103</c:f>
              <c:numCache>
                <c:formatCode>0.0%</c:formatCode>
                <c:ptCount val="20"/>
                <c:pt idx="0">
                  <c:v>0.63414634146341464</c:v>
                </c:pt>
                <c:pt idx="1">
                  <c:v>0.6166666666666667</c:v>
                </c:pt>
                <c:pt idx="2">
                  <c:v>0.60784313725490191</c:v>
                </c:pt>
                <c:pt idx="3">
                  <c:v>0.56043956043956045</c:v>
                </c:pt>
                <c:pt idx="4">
                  <c:v>0.55633802816901412</c:v>
                </c:pt>
                <c:pt idx="5">
                  <c:v>0.54587155963302747</c:v>
                </c:pt>
                <c:pt idx="6">
                  <c:v>0.49593495934959347</c:v>
                </c:pt>
                <c:pt idx="7">
                  <c:v>0.49006622516556292</c:v>
                </c:pt>
                <c:pt idx="8">
                  <c:v>0.47222222222222221</c:v>
                </c:pt>
                <c:pt idx="9">
                  <c:v>0.46153846153846156</c:v>
                </c:pt>
                <c:pt idx="10">
                  <c:v>0.45614035087719296</c:v>
                </c:pt>
                <c:pt idx="11">
                  <c:v>0.4375</c:v>
                </c:pt>
                <c:pt idx="12">
                  <c:v>0.40588235294117647</c:v>
                </c:pt>
                <c:pt idx="13">
                  <c:v>0.4</c:v>
                </c:pt>
                <c:pt idx="14">
                  <c:v>0.38095238095238093</c:v>
                </c:pt>
                <c:pt idx="15">
                  <c:v>0.37962962962962965</c:v>
                </c:pt>
                <c:pt idx="16">
                  <c:v>0.37735849056603776</c:v>
                </c:pt>
                <c:pt idx="17">
                  <c:v>0.375</c:v>
                </c:pt>
                <c:pt idx="18">
                  <c:v>0.35099337748344372</c:v>
                </c:pt>
                <c:pt idx="19">
                  <c:v>0.34959349593495936</c:v>
                </c:pt>
              </c:numCache>
            </c:numRef>
          </c:val>
        </c:ser>
        <c:dLbls>
          <c:showLegendKey val="0"/>
          <c:showVal val="0"/>
          <c:showCatName val="0"/>
          <c:showSerName val="0"/>
          <c:showPercent val="0"/>
          <c:showBubbleSize val="0"/>
        </c:dLbls>
        <c:gapWidth val="100"/>
        <c:axId val="150109568"/>
        <c:axId val="150115456"/>
      </c:barChart>
      <c:catAx>
        <c:axId val="1501095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50115456"/>
        <c:crossesAt val="0"/>
        <c:auto val="1"/>
        <c:lblAlgn val="ctr"/>
        <c:lblOffset val="100"/>
        <c:tickLblSkip val="1"/>
        <c:tickMarkSkip val="1"/>
        <c:noMultiLvlLbl val="0"/>
      </c:catAx>
      <c:valAx>
        <c:axId val="1501154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109568"/>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Summary!$V$83</c:f>
              <c:strCache>
                <c:ptCount val="1"/>
                <c:pt idx="0">
                  <c:v>Wrong way%</c:v>
                </c:pt>
              </c:strCache>
            </c:strRef>
          </c:tx>
          <c:spPr>
            <a:solidFill>
              <a:srgbClr val="004586"/>
            </a:solidFill>
            <a:ln w="3175">
              <a:solidFill>
                <a:srgbClr val="000000"/>
              </a:solidFill>
              <a:prstDash val="solid"/>
            </a:ln>
          </c:spPr>
          <c:invertIfNegative val="0"/>
          <c:cat>
            <c:strRef>
              <c:f>Summary!$V$130:$V$149</c:f>
              <c:strCache>
                <c:ptCount val="20"/>
                <c:pt idx="0">
                  <c:v>Southern &amp; Mill</c:v>
                </c:pt>
                <c:pt idx="1">
                  <c:v>Apache &amp; Dorsey</c:v>
                </c:pt>
                <c:pt idx="2">
                  <c:v>13th &amp; Mill</c:v>
                </c:pt>
                <c:pt idx="3">
                  <c:v>Bway &amp; Mill</c:v>
                </c:pt>
                <c:pt idx="4">
                  <c:v>Univ &amp; Rural</c:v>
                </c:pt>
                <c:pt idx="5">
                  <c:v>Bway &amp; Rural</c:v>
                </c:pt>
                <c:pt idx="6">
                  <c:v>University &amp; McClintock</c:v>
                </c:pt>
                <c:pt idx="7">
                  <c:v>Rio Sal. &amp; McClntk</c:v>
                </c:pt>
                <c:pt idx="8">
                  <c:v>Lemon &amp; Rural</c:v>
                </c:pt>
                <c:pt idx="9">
                  <c:v>Univ &amp; Ash</c:v>
                </c:pt>
                <c:pt idx="10">
                  <c:v>Baseline &amp; Mill</c:v>
                </c:pt>
                <c:pt idx="11">
                  <c:v>Rio Sal. &amp; Rural</c:v>
                </c:pt>
                <c:pt idx="12">
                  <c:v>Univ &amp; Forest</c:v>
                </c:pt>
                <c:pt idx="13">
                  <c:v>Bway &amp; Priest</c:v>
                </c:pt>
                <c:pt idx="14">
                  <c:v>Guad &amp; Kyrene</c:v>
                </c:pt>
                <c:pt idx="15">
                  <c:v>Univ &amp; College</c:v>
                </c:pt>
                <c:pt idx="16">
                  <c:v>Univ &amp; Mill</c:v>
                </c:pt>
                <c:pt idx="17">
                  <c:v>Alameda &amp; Mill</c:v>
                </c:pt>
                <c:pt idx="18">
                  <c:v>Apache &amp; Rural</c:v>
                </c:pt>
                <c:pt idx="19">
                  <c:v>Southern &amp; Priest</c:v>
                </c:pt>
              </c:strCache>
            </c:strRef>
          </c:cat>
          <c:val>
            <c:numRef>
              <c:f>Summary!$V$84:$V$103</c:f>
              <c:numCache>
                <c:formatCode>0.0%</c:formatCode>
                <c:ptCount val="20"/>
                <c:pt idx="0">
                  <c:v>0.38271604938271603</c:v>
                </c:pt>
                <c:pt idx="1">
                  <c:v>0.33984375</c:v>
                </c:pt>
                <c:pt idx="2">
                  <c:v>0.30357142857142855</c:v>
                </c:pt>
                <c:pt idx="3">
                  <c:v>0.3</c:v>
                </c:pt>
                <c:pt idx="4">
                  <c:v>0.29195804195804198</c:v>
                </c:pt>
                <c:pt idx="5">
                  <c:v>0.26881720430107525</c:v>
                </c:pt>
                <c:pt idx="6">
                  <c:v>0.26339285714285715</c:v>
                </c:pt>
                <c:pt idx="7">
                  <c:v>0.26190476190476192</c:v>
                </c:pt>
                <c:pt idx="8">
                  <c:v>0.2613065326633166</c:v>
                </c:pt>
                <c:pt idx="9">
                  <c:v>0.25984251968503935</c:v>
                </c:pt>
                <c:pt idx="10">
                  <c:v>0.25925925925925924</c:v>
                </c:pt>
                <c:pt idx="11">
                  <c:v>0.25622775800711745</c:v>
                </c:pt>
                <c:pt idx="12">
                  <c:v>0.25098039215686274</c:v>
                </c:pt>
                <c:pt idx="13">
                  <c:v>0.24444444444444444</c:v>
                </c:pt>
                <c:pt idx="14">
                  <c:v>0.24074074074074073</c:v>
                </c:pt>
                <c:pt idx="15">
                  <c:v>0.23977272727272728</c:v>
                </c:pt>
                <c:pt idx="16">
                  <c:v>0.23404255319148937</c:v>
                </c:pt>
                <c:pt idx="17">
                  <c:v>0.22619047619047619</c:v>
                </c:pt>
                <c:pt idx="18">
                  <c:v>0.22298456260720412</c:v>
                </c:pt>
                <c:pt idx="19">
                  <c:v>0.21698113207547171</c:v>
                </c:pt>
              </c:numCache>
            </c:numRef>
          </c:val>
        </c:ser>
        <c:dLbls>
          <c:showLegendKey val="0"/>
          <c:showVal val="0"/>
          <c:showCatName val="0"/>
          <c:showSerName val="0"/>
          <c:showPercent val="0"/>
          <c:showBubbleSize val="0"/>
        </c:dLbls>
        <c:gapWidth val="100"/>
        <c:axId val="150475904"/>
        <c:axId val="150477440"/>
      </c:barChart>
      <c:catAx>
        <c:axId val="15047590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50477440"/>
        <c:crossesAt val="0"/>
        <c:auto val="1"/>
        <c:lblAlgn val="ctr"/>
        <c:lblOffset val="100"/>
        <c:tickLblSkip val="1"/>
        <c:tickMarkSkip val="1"/>
        <c:noMultiLvlLbl val="0"/>
      </c:catAx>
      <c:valAx>
        <c:axId val="15047744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475904"/>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Summary!$W$83</c:f>
              <c:strCache>
                <c:ptCount val="1"/>
                <c:pt idx="0">
                  <c:v>Sidewalk%</c:v>
                </c:pt>
              </c:strCache>
            </c:strRef>
          </c:tx>
          <c:spPr>
            <a:solidFill>
              <a:srgbClr val="004586"/>
            </a:solidFill>
            <a:ln w="3175">
              <a:solidFill>
                <a:srgbClr val="000000"/>
              </a:solidFill>
              <a:prstDash val="solid"/>
            </a:ln>
          </c:spPr>
          <c:invertIfNegative val="0"/>
          <c:cat>
            <c:strRef>
              <c:f>Summary!$W$130:$W$149</c:f>
              <c:strCache>
                <c:ptCount val="20"/>
                <c:pt idx="0">
                  <c:v>Terrace &amp; Rural</c:v>
                </c:pt>
                <c:pt idx="1">
                  <c:v>Bway &amp; Rural</c:v>
                </c:pt>
                <c:pt idx="2">
                  <c:v>Spence &amp; Rural</c:v>
                </c:pt>
                <c:pt idx="3">
                  <c:v>Southern &amp; Mill</c:v>
                </c:pt>
                <c:pt idx="4">
                  <c:v>Southern &amp; Rural</c:v>
                </c:pt>
                <c:pt idx="5">
                  <c:v>Bway &amp; Priest</c:v>
                </c:pt>
                <c:pt idx="6">
                  <c:v>Rio Sal. &amp; Rural</c:v>
                </c:pt>
                <c:pt idx="7">
                  <c:v>Baseline &amp; Mill</c:v>
                </c:pt>
                <c:pt idx="8">
                  <c:v>Apache &amp; Rural</c:v>
                </c:pt>
                <c:pt idx="9">
                  <c:v>Bway &amp; Mill</c:v>
                </c:pt>
                <c:pt idx="10">
                  <c:v>Lemon &amp; Rural</c:v>
                </c:pt>
                <c:pt idx="11">
                  <c:v>University &amp; McClintock</c:v>
                </c:pt>
                <c:pt idx="12">
                  <c:v>Baseline &amp; Western</c:v>
                </c:pt>
                <c:pt idx="13">
                  <c:v>Elliot &amp; McClntk</c:v>
                </c:pt>
                <c:pt idx="14">
                  <c:v>Rio Sal. &amp; McClntk</c:v>
                </c:pt>
                <c:pt idx="15">
                  <c:v>Southern &amp; Priest</c:v>
                </c:pt>
                <c:pt idx="16">
                  <c:v>Univ &amp; Rural</c:v>
                </c:pt>
                <c:pt idx="17">
                  <c:v>Alameda &amp; Rural</c:v>
                </c:pt>
                <c:pt idx="18">
                  <c:v>Guad &amp; Kyrene</c:v>
                </c:pt>
                <c:pt idx="19">
                  <c:v>Alameda &amp; Mill</c:v>
                </c:pt>
              </c:strCache>
            </c:strRef>
          </c:cat>
          <c:val>
            <c:numRef>
              <c:f>Summary!$W$84:$W$103</c:f>
              <c:numCache>
                <c:formatCode>0.0%</c:formatCode>
                <c:ptCount val="20"/>
                <c:pt idx="0">
                  <c:v>0.98457583547557836</c:v>
                </c:pt>
                <c:pt idx="1">
                  <c:v>0.9731182795698925</c:v>
                </c:pt>
                <c:pt idx="2">
                  <c:v>0.93215339233038352</c:v>
                </c:pt>
                <c:pt idx="3">
                  <c:v>0.92592592592592593</c:v>
                </c:pt>
                <c:pt idx="4">
                  <c:v>0.90769230769230769</c:v>
                </c:pt>
                <c:pt idx="5">
                  <c:v>0.87777777777777777</c:v>
                </c:pt>
                <c:pt idx="6">
                  <c:v>0.8683274021352313</c:v>
                </c:pt>
                <c:pt idx="7">
                  <c:v>0.81481481481481477</c:v>
                </c:pt>
                <c:pt idx="8">
                  <c:v>0.76843910806174953</c:v>
                </c:pt>
                <c:pt idx="9">
                  <c:v>0.75862068965517238</c:v>
                </c:pt>
                <c:pt idx="10">
                  <c:v>0.7018425460636516</c:v>
                </c:pt>
                <c:pt idx="11">
                  <c:v>0.6875</c:v>
                </c:pt>
                <c:pt idx="12">
                  <c:v>0.68211920529801329</c:v>
                </c:pt>
                <c:pt idx="13">
                  <c:v>0.67924528301886788</c:v>
                </c:pt>
                <c:pt idx="14">
                  <c:v>0.66666666666666663</c:v>
                </c:pt>
                <c:pt idx="15">
                  <c:v>0.660377358490566</c:v>
                </c:pt>
                <c:pt idx="16">
                  <c:v>0.62062937062937062</c:v>
                </c:pt>
                <c:pt idx="17">
                  <c:v>0.58158995815899583</c:v>
                </c:pt>
                <c:pt idx="18">
                  <c:v>0.52777777777777779</c:v>
                </c:pt>
                <c:pt idx="19">
                  <c:v>0.51190476190476186</c:v>
                </c:pt>
              </c:numCache>
            </c:numRef>
          </c:val>
        </c:ser>
        <c:dLbls>
          <c:showLegendKey val="0"/>
          <c:showVal val="0"/>
          <c:showCatName val="0"/>
          <c:showSerName val="0"/>
          <c:showPercent val="0"/>
          <c:showBubbleSize val="0"/>
        </c:dLbls>
        <c:gapWidth val="100"/>
        <c:axId val="150506112"/>
        <c:axId val="150516096"/>
      </c:barChart>
      <c:catAx>
        <c:axId val="15050611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50516096"/>
        <c:crossesAt val="0"/>
        <c:auto val="1"/>
        <c:lblAlgn val="ctr"/>
        <c:lblOffset val="100"/>
        <c:tickLblSkip val="1"/>
        <c:tickMarkSkip val="1"/>
        <c:noMultiLvlLbl val="0"/>
      </c:catAx>
      <c:valAx>
        <c:axId val="150516096"/>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506112"/>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Summary!$X$83</c:f>
              <c:strCache>
                <c:ptCount val="1"/>
                <c:pt idx="0">
                  <c:v>Wrong way * sidewalk</c:v>
                </c:pt>
              </c:strCache>
            </c:strRef>
          </c:tx>
          <c:spPr>
            <a:solidFill>
              <a:srgbClr val="004586"/>
            </a:solidFill>
            <a:ln w="3175">
              <a:solidFill>
                <a:srgbClr val="000000"/>
              </a:solidFill>
              <a:prstDash val="solid"/>
            </a:ln>
          </c:spPr>
          <c:invertIfNegative val="0"/>
          <c:cat>
            <c:strRef>
              <c:f>Summary!$X$130:$X$151</c:f>
              <c:strCache>
                <c:ptCount val="22"/>
                <c:pt idx="0">
                  <c:v>Southern &amp; Mill</c:v>
                </c:pt>
                <c:pt idx="1">
                  <c:v>Bway &amp; Rural</c:v>
                </c:pt>
                <c:pt idx="2">
                  <c:v>Bway &amp; Mill</c:v>
                </c:pt>
                <c:pt idx="3">
                  <c:v>Rio Sal. &amp; Rural</c:v>
                </c:pt>
                <c:pt idx="4">
                  <c:v>Bway &amp; Priest</c:v>
                </c:pt>
                <c:pt idx="5">
                  <c:v>Baseline &amp; Mill</c:v>
                </c:pt>
                <c:pt idx="6">
                  <c:v>Spence &amp; Rural</c:v>
                </c:pt>
                <c:pt idx="7">
                  <c:v>Southern &amp; Rural</c:v>
                </c:pt>
                <c:pt idx="8">
                  <c:v>Lemon &amp; Rural</c:v>
                </c:pt>
                <c:pt idx="9">
                  <c:v>Univ &amp; Rural</c:v>
                </c:pt>
                <c:pt idx="10">
                  <c:v>University &amp; McClintock</c:v>
                </c:pt>
                <c:pt idx="11">
                  <c:v>Rio Sal. &amp; McClntk</c:v>
                </c:pt>
                <c:pt idx="12">
                  <c:v>Apache &amp; Rural</c:v>
                </c:pt>
                <c:pt idx="13">
                  <c:v>Apache &amp; Dorsey</c:v>
                </c:pt>
                <c:pt idx="14">
                  <c:v>Terrace &amp; Rural</c:v>
                </c:pt>
                <c:pt idx="15">
                  <c:v>Southern &amp; Priest</c:v>
                </c:pt>
                <c:pt idx="16">
                  <c:v>Baseline &amp; Western</c:v>
                </c:pt>
                <c:pt idx="17">
                  <c:v>Elliot &amp; McClntk</c:v>
                </c:pt>
                <c:pt idx="18">
                  <c:v>Guad &amp; Kyrene</c:v>
                </c:pt>
                <c:pt idx="19">
                  <c:v>Alameda &amp; Mill</c:v>
                </c:pt>
                <c:pt idx="20">
                  <c:v>13th &amp; Mill</c:v>
                </c:pt>
                <c:pt idx="21">
                  <c:v>Univ &amp; Ash</c:v>
                </c:pt>
              </c:strCache>
            </c:strRef>
          </c:cat>
          <c:val>
            <c:numRef>
              <c:f>Summary!$X$84:$X$105</c:f>
              <c:numCache>
                <c:formatCode>0.0%</c:formatCode>
                <c:ptCount val="22"/>
                <c:pt idx="0">
                  <c:v>0.35436671239140372</c:v>
                </c:pt>
                <c:pt idx="1">
                  <c:v>0.26159093536825068</c:v>
                </c:pt>
                <c:pt idx="2">
                  <c:v>0.22758620689655171</c:v>
                </c:pt>
                <c:pt idx="3">
                  <c:v>0.22248958346525499</c:v>
                </c:pt>
                <c:pt idx="4">
                  <c:v>0.2145679012345679</c:v>
                </c:pt>
                <c:pt idx="5">
                  <c:v>0.21124828532235937</c:v>
                </c:pt>
                <c:pt idx="6">
                  <c:v>0.20072919657851918</c:v>
                </c:pt>
                <c:pt idx="7">
                  <c:v>0.19550295857988167</c:v>
                </c:pt>
                <c:pt idx="8">
                  <c:v>0.18339604218748687</c:v>
                </c:pt>
                <c:pt idx="9">
                  <c:v>0.18119773583060297</c:v>
                </c:pt>
                <c:pt idx="10">
                  <c:v>0.1810825892857143</c:v>
                </c:pt>
                <c:pt idx="11">
                  <c:v>0.17460317460317459</c:v>
                </c:pt>
                <c:pt idx="12">
                  <c:v>0.17135005840141929</c:v>
                </c:pt>
                <c:pt idx="13">
                  <c:v>0.1526641845703125</c:v>
                </c:pt>
                <c:pt idx="14">
                  <c:v>0.15186259673145167</c:v>
                </c:pt>
                <c:pt idx="15">
                  <c:v>0.14328942684229262</c:v>
                </c:pt>
                <c:pt idx="16">
                  <c:v>0.13100302618306217</c:v>
                </c:pt>
                <c:pt idx="17">
                  <c:v>0.12815948736205054</c:v>
                </c:pt>
                <c:pt idx="18">
                  <c:v>0.12705761316872427</c:v>
                </c:pt>
                <c:pt idx="19">
                  <c:v>0.11578798185941042</c:v>
                </c:pt>
                <c:pt idx="20">
                  <c:v>0.11519451530612243</c:v>
                </c:pt>
                <c:pt idx="21">
                  <c:v>0.10434620869241738</c:v>
                </c:pt>
              </c:numCache>
            </c:numRef>
          </c:val>
        </c:ser>
        <c:dLbls>
          <c:showLegendKey val="0"/>
          <c:showVal val="0"/>
          <c:showCatName val="0"/>
          <c:showSerName val="0"/>
          <c:showPercent val="0"/>
          <c:showBubbleSize val="0"/>
        </c:dLbls>
        <c:gapWidth val="100"/>
        <c:axId val="150610688"/>
        <c:axId val="150612224"/>
      </c:barChart>
      <c:catAx>
        <c:axId val="15061068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50612224"/>
        <c:crossesAt val="0"/>
        <c:auto val="1"/>
        <c:lblAlgn val="ctr"/>
        <c:lblOffset val="100"/>
        <c:tickLblSkip val="1"/>
        <c:tickMarkSkip val="1"/>
        <c:noMultiLvlLbl val="0"/>
      </c:catAx>
      <c:valAx>
        <c:axId val="15061222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610688"/>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numRef>
              <c:f>Summary!$S$130:$S$139</c:f>
              <c:numCache>
                <c:formatCode>General</c:formatCode>
                <c:ptCount val="10"/>
              </c:numCache>
            </c:numRef>
          </c:cat>
          <c:val>
            <c:numRef>
              <c:f>Summary!$S$84:$S$93</c:f>
              <c:numCache>
                <c:formatCode>0.0%</c:formatCode>
                <c:ptCount val="10"/>
              </c:numCache>
            </c:numRef>
          </c:val>
        </c:ser>
        <c:dLbls>
          <c:showLegendKey val="0"/>
          <c:showVal val="0"/>
          <c:showCatName val="0"/>
          <c:showSerName val="0"/>
          <c:showPercent val="0"/>
          <c:showBubbleSize val="0"/>
        </c:dLbls>
        <c:gapWidth val="100"/>
        <c:axId val="150636416"/>
        <c:axId val="150637952"/>
      </c:barChart>
      <c:catAx>
        <c:axId val="150636416"/>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150637952"/>
        <c:crossesAt val="0"/>
        <c:auto val="1"/>
        <c:lblAlgn val="ctr"/>
        <c:lblOffset val="100"/>
        <c:tickLblSkip val="1"/>
        <c:tickMarkSkip val="1"/>
        <c:noMultiLvlLbl val="0"/>
      </c:catAx>
      <c:valAx>
        <c:axId val="15063795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636416"/>
        <c:crosses val="autoZero"/>
        <c:crossBetween val="between"/>
      </c:valAx>
      <c:spPr>
        <a:noFill/>
        <a:ln w="3175">
          <a:solidFill>
            <a:srgbClr val="B3B3B3"/>
          </a:solidFill>
          <a:prstDash val="solid"/>
        </a:ln>
      </c:spPr>
    </c:plotArea>
    <c:legend>
      <c:legendPos val="r"/>
      <c:layout>
        <c:manualLayout>
          <c:xMode val="edge"/>
          <c:yMode val="edge"/>
          <c:wMode val="edge"/>
          <c:hMode val="edge"/>
          <c:x val="0.44285745531808524"/>
          <c:y val="0.1736849012294516"/>
          <c:w val="0.68809555055618044"/>
          <c:h val="0.23421156237049318"/>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Summary!$T$83</c:f>
              <c:strCache>
                <c:ptCount val="1"/>
              </c:strCache>
            </c:strRef>
          </c:tx>
          <c:spPr>
            <a:solidFill>
              <a:srgbClr val="004586"/>
            </a:solidFill>
            <a:ln w="3175">
              <a:solidFill>
                <a:srgbClr val="000000"/>
              </a:solidFill>
              <a:prstDash val="solid"/>
            </a:ln>
          </c:spPr>
          <c:invertIfNegative val="0"/>
          <c:cat>
            <c:numRef>
              <c:f>Summary!$T$130:$T$139</c:f>
              <c:numCache>
                <c:formatCode>General</c:formatCode>
                <c:ptCount val="10"/>
              </c:numCache>
            </c:numRef>
          </c:cat>
          <c:val>
            <c:numRef>
              <c:f>Summary!$T$84:$T$93</c:f>
              <c:numCache>
                <c:formatCode>0.0%</c:formatCode>
                <c:ptCount val="10"/>
              </c:numCache>
            </c:numRef>
          </c:val>
        </c:ser>
        <c:dLbls>
          <c:showLegendKey val="0"/>
          <c:showVal val="0"/>
          <c:showCatName val="0"/>
          <c:showSerName val="0"/>
          <c:showPercent val="0"/>
          <c:showBubbleSize val="0"/>
        </c:dLbls>
        <c:gapWidth val="100"/>
        <c:axId val="150752640"/>
        <c:axId val="150758912"/>
      </c:barChart>
      <c:catAx>
        <c:axId val="150752640"/>
        <c:scaling>
          <c:orientation val="minMax"/>
        </c:scaling>
        <c:delete val="0"/>
        <c:axPos val="b"/>
        <c:title>
          <c:tx>
            <c:rich>
              <a:bodyPr/>
              <a:lstStyle/>
              <a:p>
                <a:pPr>
                  <a:defRPr sz="1000" b="1" i="0" u="none" strike="noStrike" baseline="0">
                    <a:solidFill>
                      <a:srgbClr val="000000"/>
                    </a:solidFill>
                    <a:latin typeface="Arial"/>
                    <a:ea typeface="Arial"/>
                    <a:cs typeface="Arial"/>
                  </a:defRPr>
                </a:pPr>
                <a:r>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758912"/>
        <c:crossesAt val="0"/>
        <c:auto val="1"/>
        <c:lblAlgn val="ctr"/>
        <c:lblOffset val="100"/>
        <c:tickLblSkip val="2"/>
        <c:tickMarkSkip val="1"/>
        <c:noMultiLvlLbl val="0"/>
      </c:catAx>
      <c:valAx>
        <c:axId val="15075891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0752640"/>
        <c:crosses val="autoZero"/>
        <c:crossBetween val="between"/>
      </c:valAx>
      <c:spPr>
        <a:noFill/>
        <a:ln w="3175">
          <a:solidFill>
            <a:srgbClr val="B3B3B3"/>
          </a:solidFill>
          <a:prstDash val="solid"/>
        </a:ln>
      </c:spPr>
    </c:plotArea>
    <c:legend>
      <c:legendPos val="r"/>
      <c:layout>
        <c:manualLayout>
          <c:xMode val="edge"/>
          <c:yMode val="edge"/>
          <c:wMode val="edge"/>
          <c:hMode val="edge"/>
          <c:x val="0.47242363589443409"/>
          <c:y val="0.18927486193563342"/>
          <c:w val="0.64508613581575691"/>
          <c:h val="0.26183006698295203"/>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119</xdr:row>
      <xdr:rowOff>0</xdr:rowOff>
    </xdr:from>
    <xdr:to>
      <xdr:col>49</xdr:col>
      <xdr:colOff>30480</xdr:colOff>
      <xdr:row>136</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137</xdr:row>
      <xdr:rowOff>0</xdr:rowOff>
    </xdr:from>
    <xdr:to>
      <xdr:col>49</xdr:col>
      <xdr:colOff>38100</xdr:colOff>
      <xdr:row>154</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119</xdr:row>
      <xdr:rowOff>30480</xdr:rowOff>
    </xdr:from>
    <xdr:to>
      <xdr:col>56</xdr:col>
      <xdr:colOff>381000</xdr:colOff>
      <xdr:row>136</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119</xdr:row>
      <xdr:rowOff>7620</xdr:rowOff>
    </xdr:from>
    <xdr:to>
      <xdr:col>36</xdr:col>
      <xdr:colOff>251460</xdr:colOff>
      <xdr:row>136</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137</xdr:row>
      <xdr:rowOff>0</xdr:rowOff>
    </xdr:from>
    <xdr:to>
      <xdr:col>36</xdr:col>
      <xdr:colOff>236220</xdr:colOff>
      <xdr:row>154</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0"/>
  <sheetViews>
    <sheetView tabSelected="1" zoomScale="80" zoomScaleNormal="80" workbookViewId="0">
      <selection activeCell="D7" sqref="D7"/>
    </sheetView>
  </sheetViews>
  <sheetFormatPr defaultRowHeight="13.2" x14ac:dyDescent="0.25"/>
  <cols>
    <col min="1" max="1" width="10.6640625" style="1" customWidth="1"/>
    <col min="2" max="2" width="68.33203125" style="266" customWidth="1"/>
    <col min="3" max="3" width="12.44140625" customWidth="1"/>
  </cols>
  <sheetData>
    <row r="1" spans="1:4" x14ac:dyDescent="0.25">
      <c r="A1" s="85" t="s">
        <v>132</v>
      </c>
      <c r="B1" s="265" t="s">
        <v>0</v>
      </c>
      <c r="C1" s="51" t="s">
        <v>1</v>
      </c>
      <c r="D1" s="52" t="s">
        <v>132</v>
      </c>
    </row>
    <row r="2" spans="1:4" x14ac:dyDescent="0.25">
      <c r="A2" s="85">
        <v>41478</v>
      </c>
      <c r="B2" s="265" t="s">
        <v>644</v>
      </c>
      <c r="C2" s="51" t="s">
        <v>2</v>
      </c>
      <c r="D2" s="52"/>
    </row>
    <row r="3" spans="1:4" x14ac:dyDescent="0.25">
      <c r="A3" s="85">
        <v>41482</v>
      </c>
      <c r="B3" s="265" t="s">
        <v>876</v>
      </c>
      <c r="C3" s="51" t="s">
        <v>2</v>
      </c>
      <c r="D3" s="302"/>
    </row>
    <row r="4" spans="1:4" ht="118.8" x14ac:dyDescent="0.25">
      <c r="A4" s="85">
        <v>41484</v>
      </c>
      <c r="B4" s="264" t="s">
        <v>888</v>
      </c>
      <c r="C4" s="51"/>
      <c r="D4" s="52"/>
    </row>
    <row r="5" spans="1:4" ht="66" x14ac:dyDescent="0.25">
      <c r="A5" s="85">
        <v>41672</v>
      </c>
      <c r="B5" s="264" t="s">
        <v>916</v>
      </c>
      <c r="C5" s="51" t="s">
        <v>2</v>
      </c>
      <c r="D5" s="52"/>
    </row>
    <row r="6" spans="1:4" x14ac:dyDescent="0.25">
      <c r="A6" s="85">
        <v>41720</v>
      </c>
      <c r="B6" s="264" t="s">
        <v>918</v>
      </c>
      <c r="C6" s="51" t="s">
        <v>2</v>
      </c>
      <c r="D6" s="52">
        <v>0</v>
      </c>
    </row>
    <row r="7" spans="1:4" ht="26.4" x14ac:dyDescent="0.25">
      <c r="A7" s="85">
        <v>41766</v>
      </c>
      <c r="B7" s="265" t="s">
        <v>920</v>
      </c>
      <c r="C7" s="51" t="s">
        <v>2</v>
      </c>
      <c r="D7" s="52">
        <v>1</v>
      </c>
    </row>
    <row r="9" spans="1:4" x14ac:dyDescent="0.25">
      <c r="A9" s="86" t="s">
        <v>130</v>
      </c>
      <c r="B9" s="265" t="s">
        <v>128</v>
      </c>
      <c r="C9" s="52" t="s">
        <v>129</v>
      </c>
      <c r="D9" s="51" t="s">
        <v>131</v>
      </c>
    </row>
    <row r="10" spans="1:4" x14ac:dyDescent="0.25">
      <c r="A10" s="85">
        <v>41478</v>
      </c>
      <c r="B10" s="265" t="s">
        <v>894</v>
      </c>
      <c r="C10" s="51" t="s">
        <v>2</v>
      </c>
      <c r="D10"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heetViews>
  <sheetFormatPr defaultRowHeight="13.2" x14ac:dyDescent="0.25"/>
  <cols>
    <col min="1" max="1" width="3.33203125" customWidth="1"/>
    <col min="2" max="2" width="12"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623</v>
      </c>
      <c r="D10" s="66" t="s">
        <v>189</v>
      </c>
      <c r="E10" s="66" t="s">
        <v>622</v>
      </c>
    </row>
    <row r="11" spans="1:5" x14ac:dyDescent="0.25">
      <c r="A11">
        <v>1</v>
      </c>
      <c r="B11" t="s">
        <v>177</v>
      </c>
      <c r="C11">
        <f>A11</f>
        <v>1</v>
      </c>
      <c r="D11">
        <v>2</v>
      </c>
      <c r="E11">
        <v>1</v>
      </c>
    </row>
    <row r="12" spans="1:5" x14ac:dyDescent="0.25">
      <c r="A12">
        <v>2</v>
      </c>
      <c r="B12" t="s">
        <v>178</v>
      </c>
      <c r="C12">
        <f>A12</f>
        <v>2</v>
      </c>
      <c r="D12">
        <v>1</v>
      </c>
      <c r="E12">
        <v>2</v>
      </c>
    </row>
    <row r="13" spans="1:5" x14ac:dyDescent="0.25">
      <c r="A13">
        <v>3</v>
      </c>
      <c r="B13" t="s">
        <v>180</v>
      </c>
      <c r="C13">
        <f>A13</f>
        <v>3</v>
      </c>
      <c r="D13">
        <v>4</v>
      </c>
      <c r="E13">
        <v>4</v>
      </c>
    </row>
    <row r="14" spans="1:5" x14ac:dyDescent="0.25">
      <c r="A14">
        <v>4</v>
      </c>
      <c r="B14" t="s">
        <v>179</v>
      </c>
      <c r="C14">
        <f>A14</f>
        <v>4</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sheetData>
  <phoneticPr fontId="5" type="noConversion"/>
  <pageMargins left="0.75" right="0.75" top="1" bottom="1" header="0.5" footer="0.5"/>
  <pageSetup orientation="portrait"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4" sqref="B4"/>
    </sheetView>
  </sheetViews>
  <sheetFormatPr defaultRowHeight="13.2" x14ac:dyDescent="0.25"/>
  <cols>
    <col min="1" max="1" width="3.88671875" style="16" bestFit="1" customWidth="1"/>
    <col min="2" max="2" width="50.88671875" style="66" customWidth="1"/>
  </cols>
  <sheetData>
    <row r="1" spans="1:2" x14ac:dyDescent="0.25">
      <c r="A1" s="16" t="s">
        <v>175</v>
      </c>
      <c r="B1" s="66" t="s">
        <v>176</v>
      </c>
    </row>
    <row r="2" spans="1:2" x14ac:dyDescent="0.25">
      <c r="A2" s="16">
        <v>1</v>
      </c>
      <c r="B2" s="66" t="s">
        <v>174</v>
      </c>
    </row>
    <row r="3" spans="1:2" ht="26.4" x14ac:dyDescent="0.25">
      <c r="A3" s="16">
        <v>2</v>
      </c>
      <c r="B3" s="66" t="s">
        <v>495</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7" t="s">
        <v>508</v>
      </c>
      <c r="B1" s="167" t="s">
        <v>509</v>
      </c>
    </row>
    <row r="2" spans="1:9" x14ac:dyDescent="0.25">
      <c r="A2" s="168" t="s">
        <v>510</v>
      </c>
      <c r="B2" s="168" t="s">
        <v>511</v>
      </c>
    </row>
    <row r="3" spans="1:9" x14ac:dyDescent="0.25">
      <c r="A3" s="168" t="s">
        <v>512</v>
      </c>
      <c r="B3" s="168" t="s">
        <v>513</v>
      </c>
    </row>
    <row r="4" spans="1:9" ht="66" x14ac:dyDescent="0.25">
      <c r="A4" s="168" t="s">
        <v>514</v>
      </c>
      <c r="B4" s="168" t="s">
        <v>515</v>
      </c>
    </row>
    <row r="5" spans="1:9" x14ac:dyDescent="0.25">
      <c r="A5" s="168" t="s">
        <v>516</v>
      </c>
      <c r="B5" s="168" t="s">
        <v>517</v>
      </c>
    </row>
    <row r="6" spans="1:9" ht="26.4" x14ac:dyDescent="0.25">
      <c r="A6" s="168" t="s">
        <v>518</v>
      </c>
      <c r="B6" s="168" t="s">
        <v>519</v>
      </c>
    </row>
    <row r="7" spans="1:9" ht="52.8" x14ac:dyDescent="0.25">
      <c r="A7" s="168" t="s">
        <v>520</v>
      </c>
      <c r="B7" s="168" t="s">
        <v>521</v>
      </c>
    </row>
    <row r="8" spans="1:9" x14ac:dyDescent="0.25">
      <c r="A8" s="168" t="s">
        <v>522</v>
      </c>
      <c r="B8" s="168" t="s">
        <v>523</v>
      </c>
    </row>
    <row r="9" spans="1:9" ht="26.4" x14ac:dyDescent="0.25">
      <c r="A9" s="168" t="s">
        <v>524</v>
      </c>
      <c r="B9" s="168" t="s">
        <v>525</v>
      </c>
    </row>
    <row r="11" spans="1:9" x14ac:dyDescent="0.25">
      <c r="A11" s="169" t="s">
        <v>526</v>
      </c>
    </row>
    <row r="12" spans="1:9" x14ac:dyDescent="0.25">
      <c r="A12" t="s">
        <v>527</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514</v>
      </c>
      <c r="E17" t="s">
        <v>538</v>
      </c>
    </row>
    <row r="18" spans="1:9" x14ac:dyDescent="0.25">
      <c r="C18">
        <v>4</v>
      </c>
      <c r="D18" t="s">
        <v>518</v>
      </c>
      <c r="E18" t="s">
        <v>520</v>
      </c>
    </row>
    <row r="19" spans="1:9" x14ac:dyDescent="0.25">
      <c r="C19">
        <v>5</v>
      </c>
      <c r="D19" t="s">
        <v>522</v>
      </c>
      <c r="E19" t="s">
        <v>524</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514</v>
      </c>
      <c r="E24" t="s">
        <v>538</v>
      </c>
    </row>
    <row r="25" spans="1:9" x14ac:dyDescent="0.25">
      <c r="C25">
        <v>4</v>
      </c>
      <c r="D25" t="s">
        <v>518</v>
      </c>
      <c r="E25" t="s">
        <v>520</v>
      </c>
    </row>
    <row r="26" spans="1:9" x14ac:dyDescent="0.25">
      <c r="C26">
        <v>5</v>
      </c>
      <c r="D26" t="s">
        <v>522</v>
      </c>
      <c r="E26" t="s">
        <v>524</v>
      </c>
    </row>
    <row r="27" spans="1:9" x14ac:dyDescent="0.25">
      <c r="A27" s="169" t="s">
        <v>528</v>
      </c>
    </row>
    <row r="30" spans="1:9" x14ac:dyDescent="0.25">
      <c r="A30" s="169" t="s">
        <v>540</v>
      </c>
    </row>
    <row r="33" spans="1:2" x14ac:dyDescent="0.25">
      <c r="A33" s="169" t="s">
        <v>541</v>
      </c>
    </row>
    <row r="34" spans="1:2" ht="13.8" thickBot="1" x14ac:dyDescent="0.3">
      <c r="B34" t="s">
        <v>542</v>
      </c>
    </row>
    <row r="35" spans="1:2" ht="29.4" thickBot="1" x14ac:dyDescent="0.3">
      <c r="A35" s="178" t="s">
        <v>543</v>
      </c>
      <c r="B35" s="178" t="s">
        <v>544</v>
      </c>
    </row>
    <row r="36" spans="1:2" ht="13.8" thickBot="1" x14ac:dyDescent="0.3">
      <c r="A36" s="179">
        <v>1</v>
      </c>
      <c r="B36" s="179" t="s">
        <v>545</v>
      </c>
    </row>
    <row r="37" spans="1:2" ht="13.8" thickBot="1" x14ac:dyDescent="0.3">
      <c r="A37" s="180">
        <v>2</v>
      </c>
      <c r="B37" s="180" t="s">
        <v>546</v>
      </c>
    </row>
    <row r="38" spans="1:2" ht="13.8" thickBot="1" x14ac:dyDescent="0.3">
      <c r="A38" s="179">
        <v>3</v>
      </c>
      <c r="B38" s="179" t="s">
        <v>547</v>
      </c>
    </row>
    <row r="40" spans="1:2" x14ac:dyDescent="0.25">
      <c r="A40" s="169" t="s">
        <v>552</v>
      </c>
    </row>
    <row r="41" spans="1:2" ht="26.4" x14ac:dyDescent="0.25">
      <c r="B41" s="183" t="s">
        <v>553</v>
      </c>
    </row>
    <row r="43" spans="1:2" x14ac:dyDescent="0.25">
      <c r="A43" s="169" t="s">
        <v>554</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6" t="s">
        <v>624</v>
      </c>
    </row>
    <row r="2" spans="1:12" x14ac:dyDescent="0.25">
      <c r="A2" s="51"/>
      <c r="B2" s="86" t="s">
        <v>588</v>
      </c>
      <c r="C2" s="52"/>
      <c r="D2" s="193"/>
      <c r="E2" s="196" t="s">
        <v>589</v>
      </c>
      <c r="F2" s="197"/>
      <c r="G2" s="198"/>
      <c r="H2" s="194" t="s">
        <v>590</v>
      </c>
      <c r="I2" s="52"/>
      <c r="J2" s="52"/>
    </row>
    <row r="3" spans="1:12" s="66" customFormat="1" ht="26.4" x14ac:dyDescent="0.25">
      <c r="A3" s="53" t="s">
        <v>591</v>
      </c>
      <c r="B3" s="113" t="s">
        <v>136</v>
      </c>
      <c r="C3" s="113" t="s">
        <v>137</v>
      </c>
      <c r="D3" s="113" t="s">
        <v>134</v>
      </c>
      <c r="E3" s="195" t="s">
        <v>136</v>
      </c>
      <c r="F3" s="195" t="s">
        <v>137</v>
      </c>
      <c r="G3" s="195" t="s">
        <v>134</v>
      </c>
      <c r="H3" s="113" t="s">
        <v>136</v>
      </c>
      <c r="I3" s="113" t="s">
        <v>137</v>
      </c>
      <c r="J3" s="113" t="s">
        <v>134</v>
      </c>
      <c r="L3" s="77"/>
    </row>
    <row r="4" spans="1:12" x14ac:dyDescent="0.25">
      <c r="A4" s="51" t="str">
        <f t="shared" ref="A4:A19" si="0">INDEX(stat_row,L4)</f>
        <v>m1</v>
      </c>
      <c r="B4" s="52">
        <f t="shared" ref="B4:D19" si="1">INDEX(Reg_TC,$L4,MATCH(B$3,Reg_hdr,0))</f>
        <v>-0.28602473154434144</v>
      </c>
      <c r="C4" s="52">
        <f t="shared" si="1"/>
        <v>0.20628684064495617</v>
      </c>
      <c r="D4" s="52">
        <f t="shared" si="1"/>
        <v>0.99707790259038886</v>
      </c>
      <c r="E4" s="52">
        <f t="shared" ref="E4:G19" si="2">INDEX(Reg_Lane,$L4,MATCH(E$3,Reg_hdr,0))</f>
        <v>4.443106470558468E-2</v>
      </c>
      <c r="F4" s="52">
        <f t="shared" si="2"/>
        <v>-2.6469288061419603E-2</v>
      </c>
      <c r="G4" s="52">
        <f t="shared" si="2"/>
        <v>-0.2362331485646908</v>
      </c>
      <c r="H4" s="52">
        <f t="shared" ref="H4:J19" si="3">INDEX(Reg_Dist,$L4,MATCH(H$3,Reg_hdr,0))</f>
        <v>4.5419966622062997E-2</v>
      </c>
      <c r="I4" s="52">
        <f t="shared" si="3"/>
        <v>3.3248131119437471E-3</v>
      </c>
      <c r="J4" s="52">
        <f t="shared" si="3"/>
        <v>6.3910327836890962E-2</v>
      </c>
      <c r="L4" s="16">
        <v>1</v>
      </c>
    </row>
    <row r="5" spans="1:12" x14ac:dyDescent="0.25">
      <c r="A5" s="51" t="str">
        <f t="shared" si="0"/>
        <v>b</v>
      </c>
      <c r="B5" s="52">
        <f t="shared" si="1"/>
        <v>0.36250215287251419</v>
      </c>
      <c r="C5" s="52">
        <f t="shared" si="1"/>
        <v>0.11401979246484309</v>
      </c>
      <c r="D5" s="52">
        <f t="shared" si="1"/>
        <v>6.8476796915534044E-2</v>
      </c>
      <c r="E5" s="52">
        <f t="shared" si="2"/>
        <v>0.21549547575235672</v>
      </c>
      <c r="F5" s="52">
        <f t="shared" si="2"/>
        <v>0.21787581996196387</v>
      </c>
      <c r="G5" s="52">
        <f t="shared" si="2"/>
        <v>0.61257485109926413</v>
      </c>
      <c r="H5" s="52">
        <f t="shared" si="3"/>
        <v>0.18216250199774919</v>
      </c>
      <c r="I5" s="52">
        <f t="shared" si="3"/>
        <v>0.20387735021625558</v>
      </c>
      <c r="J5" s="52">
        <f t="shared" si="3"/>
        <v>0.44949077106919327</v>
      </c>
      <c r="L5" s="16">
        <v>2</v>
      </c>
    </row>
    <row r="6" spans="1:12" x14ac:dyDescent="0.25">
      <c r="A6" s="51" t="str">
        <f t="shared" si="0"/>
        <v>se1</v>
      </c>
      <c r="B6" s="52">
        <f t="shared" si="1"/>
        <v>7.5286876940385203E-2</v>
      </c>
      <c r="C6" s="52">
        <f t="shared" si="1"/>
        <v>4.8343972000026665E-2</v>
      </c>
      <c r="D6" s="52">
        <f t="shared" si="1"/>
        <v>9.2698407892835635E-2</v>
      </c>
      <c r="E6" s="52">
        <f t="shared" si="2"/>
        <v>2.031694134117103E-2</v>
      </c>
      <c r="F6" s="52">
        <f t="shared" si="2"/>
        <v>1.3414512702534393E-2</v>
      </c>
      <c r="G6" s="52">
        <f t="shared" si="2"/>
        <v>2.5943858710838846E-2</v>
      </c>
      <c r="H6" s="52">
        <f t="shared" si="3"/>
        <v>1.3881102659297158E-2</v>
      </c>
      <c r="I6" s="52">
        <f t="shared" si="3"/>
        <v>9.7743964138858799E-3</v>
      </c>
      <c r="J6" s="52">
        <f t="shared" si="3"/>
        <v>2.612205504355793E-2</v>
      </c>
      <c r="L6" s="16">
        <v>3</v>
      </c>
    </row>
    <row r="7" spans="1:12" x14ac:dyDescent="0.25">
      <c r="A7" s="51" t="str">
        <f t="shared" si="0"/>
        <v>seb</v>
      </c>
      <c r="B7" s="52">
        <f t="shared" si="1"/>
        <v>3.8422721082356066E-2</v>
      </c>
      <c r="C7" s="52">
        <f t="shared" si="1"/>
        <v>2.4672386844271619E-2</v>
      </c>
      <c r="D7" s="52">
        <f t="shared" si="1"/>
        <v>4.7308710574688828E-2</v>
      </c>
      <c r="E7" s="52">
        <f t="shared" si="2"/>
        <v>2.0316941341171027E-2</v>
      </c>
      <c r="F7" s="52">
        <f t="shared" si="2"/>
        <v>1.341451270253439E-2</v>
      </c>
      <c r="G7" s="52">
        <f t="shared" si="2"/>
        <v>2.5943858710838839E-2</v>
      </c>
      <c r="H7" s="52">
        <f t="shared" si="3"/>
        <v>2.3746328880383718E-2</v>
      </c>
      <c r="I7" s="52">
        <f t="shared" si="3"/>
        <v>1.6721008233154984E-2</v>
      </c>
      <c r="J7" s="52">
        <f t="shared" si="3"/>
        <v>4.4686861362584332E-2</v>
      </c>
      <c r="L7" s="16">
        <v>4</v>
      </c>
    </row>
    <row r="8" spans="1:12" x14ac:dyDescent="0.25">
      <c r="A8" s="51" t="str">
        <f t="shared" si="0"/>
        <v>r2</v>
      </c>
      <c r="B8" s="52">
        <f t="shared" si="1"/>
        <v>0.17094418727357294</v>
      </c>
      <c r="C8" s="52">
        <f t="shared" si="1"/>
        <v>0.20641973220952961</v>
      </c>
      <c r="D8" s="52">
        <f t="shared" si="1"/>
        <v>0.62303725903291085</v>
      </c>
      <c r="E8" s="52">
        <f t="shared" si="2"/>
        <v>6.3952377143389721E-2</v>
      </c>
      <c r="F8" s="52">
        <f t="shared" si="2"/>
        <v>5.2690069166672383E-2</v>
      </c>
      <c r="G8" s="52">
        <f t="shared" si="2"/>
        <v>0.54221758684252463</v>
      </c>
      <c r="H8" s="52">
        <f t="shared" si="3"/>
        <v>0.13265921364522737</v>
      </c>
      <c r="I8" s="52">
        <f t="shared" si="3"/>
        <v>1.6502102148870633E-3</v>
      </c>
      <c r="J8" s="52">
        <f t="shared" si="3"/>
        <v>7.8776115137547953E-2</v>
      </c>
      <c r="L8" s="16">
        <v>5</v>
      </c>
    </row>
    <row r="9" spans="1:12" x14ac:dyDescent="0.25">
      <c r="A9" s="51" t="str">
        <f t="shared" si="0"/>
        <v>sev</v>
      </c>
      <c r="B9" s="52">
        <f t="shared" si="1"/>
        <v>0.14947251043603704</v>
      </c>
      <c r="C9" s="52">
        <f t="shared" si="1"/>
        <v>9.5980802404851309E-2</v>
      </c>
      <c r="D9" s="52">
        <f t="shared" si="1"/>
        <v>0.18404088872138302</v>
      </c>
      <c r="E9" s="52">
        <f t="shared" si="2"/>
        <v>0.15882483643006123</v>
      </c>
      <c r="F9" s="52">
        <f t="shared" si="2"/>
        <v>0.10486606965053148</v>
      </c>
      <c r="G9" s="52">
        <f t="shared" si="2"/>
        <v>0.20281247294658475</v>
      </c>
      <c r="H9" s="52">
        <f t="shared" si="3"/>
        <v>0.15288480691197856</v>
      </c>
      <c r="I9" s="52">
        <f t="shared" si="3"/>
        <v>0.10765403477635127</v>
      </c>
      <c r="J9" s="52">
        <f t="shared" si="3"/>
        <v>0.28770519457282373</v>
      </c>
      <c r="L9" s="16">
        <v>6</v>
      </c>
    </row>
    <row r="10" spans="1:12" x14ac:dyDescent="0.25">
      <c r="A10" s="51" t="str">
        <f t="shared" si="0"/>
        <v>F</v>
      </c>
      <c r="B10" s="52">
        <f t="shared" si="1"/>
        <v>14.433398723541298</v>
      </c>
      <c r="C10" s="52">
        <f t="shared" si="1"/>
        <v>18.207838376447828</v>
      </c>
      <c r="D10" s="52">
        <f t="shared" si="1"/>
        <v>115.69474484511817</v>
      </c>
      <c r="E10" s="52">
        <f t="shared" si="2"/>
        <v>4.7825199174968098</v>
      </c>
      <c r="F10" s="52">
        <f t="shared" si="2"/>
        <v>3.893451046610001</v>
      </c>
      <c r="G10" s="52">
        <f t="shared" si="2"/>
        <v>82.911073007779081</v>
      </c>
      <c r="H10" s="52">
        <f t="shared" si="3"/>
        <v>10.706454834429474</v>
      </c>
      <c r="I10" s="52">
        <f t="shared" si="3"/>
        <v>0.11570565369374003</v>
      </c>
      <c r="J10" s="52">
        <f t="shared" si="3"/>
        <v>5.9858717845246714</v>
      </c>
      <c r="L10" s="16">
        <v>7</v>
      </c>
    </row>
    <row r="11" spans="1:12" x14ac:dyDescent="0.25">
      <c r="A11" s="51" t="str">
        <f t="shared" si="0"/>
        <v>df</v>
      </c>
      <c r="B11" s="52">
        <f t="shared" si="1"/>
        <v>70</v>
      </c>
      <c r="C11" s="52">
        <f t="shared" si="1"/>
        <v>70</v>
      </c>
      <c r="D11" s="52">
        <f t="shared" si="1"/>
        <v>70</v>
      </c>
      <c r="E11" s="52">
        <f t="shared" si="2"/>
        <v>70</v>
      </c>
      <c r="F11" s="52">
        <f t="shared" si="2"/>
        <v>70</v>
      </c>
      <c r="G11" s="52">
        <f t="shared" si="2"/>
        <v>70</v>
      </c>
      <c r="H11" s="52">
        <f t="shared" si="3"/>
        <v>70</v>
      </c>
      <c r="I11" s="52">
        <f t="shared" si="3"/>
        <v>70</v>
      </c>
      <c r="J11" s="52">
        <f t="shared" si="3"/>
        <v>70</v>
      </c>
      <c r="L11" s="16">
        <v>8</v>
      </c>
    </row>
    <row r="12" spans="1:12" x14ac:dyDescent="0.25">
      <c r="A12" s="51" t="str">
        <f t="shared" si="0"/>
        <v>ssreg</v>
      </c>
      <c r="B12" s="52">
        <f t="shared" si="1"/>
        <v>0.322471447144417</v>
      </c>
      <c r="C12" s="52">
        <f t="shared" si="1"/>
        <v>0.1677363322195401</v>
      </c>
      <c r="D12" s="52">
        <f t="shared" si="1"/>
        <v>3.9187023394539051</v>
      </c>
      <c r="E12" s="52">
        <f t="shared" si="2"/>
        <v>0.12064063677550152</v>
      </c>
      <c r="F12" s="52">
        <f t="shared" si="2"/>
        <v>4.2815862862569332E-2</v>
      </c>
      <c r="G12" s="52">
        <f t="shared" si="2"/>
        <v>3.410372807159217</v>
      </c>
      <c r="H12" s="52">
        <f t="shared" si="3"/>
        <v>0.25025015055209332</v>
      </c>
      <c r="I12" s="52">
        <f t="shared" si="3"/>
        <v>1.340958085128241E-3</v>
      </c>
      <c r="J12" s="52">
        <f t="shared" si="3"/>
        <v>0.49547622105581457</v>
      </c>
      <c r="L12" s="16">
        <v>9</v>
      </c>
    </row>
    <row r="13" spans="1:12" x14ac:dyDescent="0.25">
      <c r="A13" s="51" t="str">
        <f t="shared" si="0"/>
        <v>ssresid</v>
      </c>
      <c r="B13" s="52">
        <f t="shared" si="1"/>
        <v>1.563942196323584</v>
      </c>
      <c r="C13" s="52">
        <f t="shared" si="1"/>
        <v>0.6448620101195377</v>
      </c>
      <c r="D13" s="52">
        <f t="shared" si="1"/>
        <v>2.3709734104949542</v>
      </c>
      <c r="E13" s="52">
        <f t="shared" si="2"/>
        <v>1.7657730066924995</v>
      </c>
      <c r="F13" s="52">
        <f t="shared" si="2"/>
        <v>0.76978247947650846</v>
      </c>
      <c r="G13" s="52">
        <f t="shared" si="2"/>
        <v>2.8793029427896424</v>
      </c>
      <c r="H13" s="52">
        <f t="shared" si="3"/>
        <v>1.6361634929159077</v>
      </c>
      <c r="I13" s="52">
        <f t="shared" si="3"/>
        <v>0.81125738425394955</v>
      </c>
      <c r="J13" s="52">
        <f t="shared" si="3"/>
        <v>5.7941995288930448</v>
      </c>
      <c r="L13" s="16">
        <v>10</v>
      </c>
    </row>
    <row r="14" spans="1:12" x14ac:dyDescent="0.25">
      <c r="A14" s="51" t="str">
        <f t="shared" si="0"/>
        <v>t1</v>
      </c>
      <c r="B14" s="52">
        <f t="shared" si="1"/>
        <v>-3.7991313117002568</v>
      </c>
      <c r="C14" s="52">
        <f t="shared" si="1"/>
        <v>4.2670643745375818</v>
      </c>
      <c r="D14" s="52">
        <f t="shared" si="1"/>
        <v>10.756149164320759</v>
      </c>
      <c r="E14" s="52">
        <f t="shared" si="2"/>
        <v>2.1868973266929634</v>
      </c>
      <c r="F14" s="52">
        <f t="shared" si="2"/>
        <v>-1.9731829734239084</v>
      </c>
      <c r="G14" s="52">
        <f t="shared" si="2"/>
        <v>-9.1055517684421066</v>
      </c>
      <c r="H14" s="52">
        <f t="shared" si="3"/>
        <v>3.2720719482354688</v>
      </c>
      <c r="I14" s="52">
        <f t="shared" si="3"/>
        <v>0.34015533759408312</v>
      </c>
      <c r="J14" s="52">
        <f t="shared" si="3"/>
        <v>2.4466041331863804</v>
      </c>
      <c r="L14" s="16">
        <v>11</v>
      </c>
    </row>
    <row r="15" spans="1:12" x14ac:dyDescent="0.25">
      <c r="A15" s="51" t="str">
        <f t="shared" si="0"/>
        <v>tb</v>
      </c>
      <c r="B15" s="52">
        <f t="shared" si="1"/>
        <v>9.4345778399067441</v>
      </c>
      <c r="C15" s="52">
        <f t="shared" si="1"/>
        <v>4.6213523314350899</v>
      </c>
      <c r="D15" s="52">
        <f t="shared" si="1"/>
        <v>1.447445852649609</v>
      </c>
      <c r="E15" s="52">
        <f t="shared" si="2"/>
        <v>10.606688877703675</v>
      </c>
      <c r="F15" s="52">
        <f t="shared" si="2"/>
        <v>16.241799071896278</v>
      </c>
      <c r="G15" s="52">
        <f t="shared" si="2"/>
        <v>23.611555163278094</v>
      </c>
      <c r="H15" s="52">
        <f t="shared" si="3"/>
        <v>7.671185845835284</v>
      </c>
      <c r="I15" s="52">
        <f t="shared" si="3"/>
        <v>12.192886180870399</v>
      </c>
      <c r="J15" s="52">
        <f t="shared" si="3"/>
        <v>10.058678487667192</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3.0640752986413669E-4</v>
      </c>
      <c r="C18" s="52">
        <f t="shared" si="1"/>
        <v>6.1008586398224028E-5</v>
      </c>
      <c r="D18" s="52">
        <f t="shared" si="1"/>
        <v>1.7678681730430017E-16</v>
      </c>
      <c r="E18" s="52">
        <f t="shared" si="2"/>
        <v>3.2093768717416184E-2</v>
      </c>
      <c r="F18" s="52">
        <f t="shared" si="2"/>
        <v>5.2424114655904561E-2</v>
      </c>
      <c r="G18" s="52">
        <f t="shared" si="2"/>
        <v>1.693816836359514E-13</v>
      </c>
      <c r="H18" s="52">
        <f t="shared" si="3"/>
        <v>1.659474370484755E-3</v>
      </c>
      <c r="I18" s="52">
        <f t="shared" si="3"/>
        <v>0.73475818994604114</v>
      </c>
      <c r="J18" s="52">
        <f t="shared" si="3"/>
        <v>1.6935412979023408E-2</v>
      </c>
      <c r="L18" s="16">
        <v>15</v>
      </c>
    </row>
    <row r="19" spans="1:12" x14ac:dyDescent="0.25">
      <c r="A19" s="51" t="str">
        <f t="shared" si="0"/>
        <v>P(b)</v>
      </c>
      <c r="B19" s="52">
        <f t="shared" si="1"/>
        <v>4.2429025860167021E-14</v>
      </c>
      <c r="C19" s="52">
        <f t="shared" si="1"/>
        <v>1.690338763455362E-5</v>
      </c>
      <c r="D19" s="52">
        <f t="shared" si="1"/>
        <v>0.15223597723341553</v>
      </c>
      <c r="E19" s="52">
        <f t="shared" si="2"/>
        <v>3.2605676331852238E-16</v>
      </c>
      <c r="F19" s="52">
        <f t="shared" si="2"/>
        <v>1.9228710522423825E-25</v>
      </c>
      <c r="G19" s="52">
        <f t="shared" si="2"/>
        <v>4.6194126295868793E-35</v>
      </c>
      <c r="H19" s="52">
        <f t="shared" si="3"/>
        <v>7.360821027729067E-11</v>
      </c>
      <c r="I19" s="52">
        <f t="shared" si="3"/>
        <v>5.5575386401841452E-19</v>
      </c>
      <c r="J19" s="52">
        <f t="shared" si="3"/>
        <v>3.1317165510633555E-15</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6" t="s">
        <v>624</v>
      </c>
    </row>
    <row r="2" spans="1:7" x14ac:dyDescent="0.25">
      <c r="B2" t="s">
        <v>532</v>
      </c>
      <c r="C2" t="s">
        <v>529</v>
      </c>
      <c r="D2" t="s">
        <v>530</v>
      </c>
      <c r="E2" t="s">
        <v>531</v>
      </c>
      <c r="F2" t="s">
        <v>533</v>
      </c>
    </row>
    <row r="3" spans="1:7" x14ac:dyDescent="0.25">
      <c r="A3">
        <v>3</v>
      </c>
      <c r="B3" t="s">
        <v>136</v>
      </c>
      <c r="C3" t="s">
        <v>497</v>
      </c>
      <c r="D3" t="s">
        <v>494</v>
      </c>
      <c r="F3" t="s">
        <v>536</v>
      </c>
    </row>
    <row r="4" spans="1:7" x14ac:dyDescent="0.25">
      <c r="A4">
        <v>4</v>
      </c>
      <c r="B4" t="s">
        <v>136</v>
      </c>
      <c r="C4" t="s">
        <v>503</v>
      </c>
      <c r="D4" t="s">
        <v>504</v>
      </c>
      <c r="F4" t="s">
        <v>505</v>
      </c>
    </row>
    <row r="5" spans="1:7" x14ac:dyDescent="0.25">
      <c r="A5">
        <v>5</v>
      </c>
      <c r="B5" t="s">
        <v>137</v>
      </c>
      <c r="C5" t="s">
        <v>503</v>
      </c>
      <c r="D5" t="s">
        <v>504</v>
      </c>
      <c r="E5" t="s">
        <v>497</v>
      </c>
      <c r="F5" t="s">
        <v>505</v>
      </c>
    </row>
    <row r="6" spans="1:7" x14ac:dyDescent="0.25">
      <c r="A6">
        <v>6</v>
      </c>
      <c r="B6" t="s">
        <v>134</v>
      </c>
      <c r="C6" t="s">
        <v>503</v>
      </c>
      <c r="D6" t="s">
        <v>504</v>
      </c>
      <c r="E6" t="s">
        <v>497</v>
      </c>
      <c r="F6" t="s">
        <v>505</v>
      </c>
    </row>
    <row r="7" spans="1:7" x14ac:dyDescent="0.25">
      <c r="A7">
        <v>7</v>
      </c>
      <c r="B7" t="s">
        <v>138</v>
      </c>
      <c r="C7" t="s">
        <v>7</v>
      </c>
      <c r="D7" t="s">
        <v>494</v>
      </c>
      <c r="E7" t="s">
        <v>497</v>
      </c>
      <c r="F7" t="s">
        <v>536</v>
      </c>
    </row>
    <row r="8" spans="1:7" x14ac:dyDescent="0.25">
      <c r="A8">
        <v>8</v>
      </c>
      <c r="B8" t="s">
        <v>135</v>
      </c>
      <c r="C8" t="s">
        <v>7</v>
      </c>
      <c r="D8" t="s">
        <v>494</v>
      </c>
      <c r="E8" t="s">
        <v>497</v>
      </c>
      <c r="F8" t="s">
        <v>536</v>
      </c>
    </row>
    <row r="9" spans="1:7" x14ac:dyDescent="0.25">
      <c r="A9">
        <v>9</v>
      </c>
      <c r="B9" s="172" t="s">
        <v>494</v>
      </c>
      <c r="C9" s="172" t="s">
        <v>497</v>
      </c>
      <c r="F9" t="s">
        <v>537</v>
      </c>
      <c r="G9" t="s">
        <v>534</v>
      </c>
    </row>
    <row r="10" spans="1:7" x14ac:dyDescent="0.25">
      <c r="B10" s="172" t="s">
        <v>7</v>
      </c>
      <c r="C10" s="172" t="s">
        <v>497</v>
      </c>
      <c r="D10" s="172" t="s">
        <v>503</v>
      </c>
      <c r="E10" s="172" t="s">
        <v>504</v>
      </c>
      <c r="G10" t="s">
        <v>535</v>
      </c>
    </row>
    <row r="11" spans="1:7" x14ac:dyDescent="0.25">
      <c r="B11" s="172" t="s">
        <v>7</v>
      </c>
      <c r="C11" s="172" t="s">
        <v>497</v>
      </c>
      <c r="D11" s="172" t="s">
        <v>494</v>
      </c>
      <c r="E11" s="172" t="s">
        <v>504</v>
      </c>
      <c r="G11" t="s">
        <v>535</v>
      </c>
    </row>
    <row r="14" spans="1:7" x14ac:dyDescent="0.25">
      <c r="A14">
        <v>9</v>
      </c>
      <c r="B14" t="e">
        <f t="array" ref="B14:C18">LINEST(ReportDir!L2:L73,ReportDir!N2:N73,TRUE,TRUE)</f>
        <v>#VALUE!</v>
      </c>
      <c r="C14" t="e">
        <v>#VALUE!</v>
      </c>
      <c r="D14" s="269" t="s">
        <v>917</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LINEST(ReportDir!E2:E109,ReportDir!N2:N109,TRUE,TRUE)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7"/>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4"/>
  <sheetViews>
    <sheetView topLeftCell="A2" zoomScale="70" zoomScaleNormal="70" workbookViewId="0">
      <pane ySplit="720" activePane="bottomLeft"/>
      <selection activeCell="AA2" sqref="AA2"/>
      <selection pane="bottomLeft"/>
    </sheetView>
  </sheetViews>
  <sheetFormatPr defaultRowHeight="13.2" x14ac:dyDescent="0.25"/>
  <cols>
    <col min="1" max="1" width="5" style="16" bestFit="1" customWidth="1"/>
    <col min="2" max="2" width="5.33203125" style="16" customWidth="1"/>
    <col min="3" max="3" width="13.6640625" style="165" customWidth="1"/>
    <col min="4" max="4" width="14" style="165"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INDEX(SummDir!$5:$113,$A1,B$116)</f>
        <v>Loc ID</v>
      </c>
      <c r="C1" s="162" t="str">
        <f>INDEX(SummDir!$5:$113,$A1,C$116)</f>
        <v xml:space="preserve">Location or Intersection: E/W  </v>
      </c>
      <c r="D1" s="162" t="str">
        <f>INDEX(SummDir!$5:$113,$A1,D$116)</f>
        <v>Location or Intersection: N/S</v>
      </c>
      <c r="E1" s="129" t="str">
        <f>INDEX(SummDir!$5:$113,$A1,E$116)</f>
        <v>Loc Total</v>
      </c>
      <c r="F1" s="149" t="s">
        <v>503</v>
      </c>
      <c r="G1" s="173"/>
      <c r="H1" s="129" t="str">
        <f>INDEX(SummDir!$5:$113,$A1,H$116)</f>
        <v>Loc Total</v>
      </c>
      <c r="I1" s="108" t="s">
        <v>504</v>
      </c>
      <c r="J1" s="173"/>
      <c r="K1" s="128" t="str">
        <f>INDEX(SummDir!$5:$113,$A1,K$116)</f>
        <v>Total per hr</v>
      </c>
      <c r="L1" s="128" t="str">
        <f>INDEX(SummDir!$5:$113,$A1,L$116)</f>
        <v>AM per hr</v>
      </c>
      <c r="M1" s="128" t="str">
        <f>INDEX(SummDir!$5:$113,$A1,M$116)</f>
        <v>PM per hr</v>
      </c>
      <c r="N1" s="128" t="str">
        <f>INDEX(SummDir!$5:$113,$A1,N$116)</f>
        <v>Female%</v>
      </c>
      <c r="O1" s="129" t="str">
        <f>INDEX(SummDir!$5:$113,$A1,O$116)</f>
        <v>Helmet%</v>
      </c>
      <c r="P1" s="129" t="str">
        <f>INDEX(SummDir!$5:$113,$A1,P$116)</f>
        <v>Wrong way%</v>
      </c>
      <c r="Q1" s="129" t="str">
        <f>INDEX(SummDir!$5:$113,$A1,Q$116)</f>
        <v>Sidewalk%</v>
      </c>
      <c r="R1" s="129" t="str">
        <f>INDEX(SummDir!$5:$113,$A1,R$116)</f>
        <v>Loc Total</v>
      </c>
      <c r="S1" s="129" t="str">
        <f>INDEX(SummDir!$5:$113,$A1,S$116)</f>
        <v>AM Total</v>
      </c>
      <c r="T1" s="129" t="str">
        <f>INDEX(SummDir!$5:$113,$A1,T$116)</f>
        <v>PM Total</v>
      </c>
      <c r="U1" s="129" t="str">
        <f>INDEX(SummDir!$5:$113,$A1,U$116)</f>
        <v>Loc Total</v>
      </c>
      <c r="V1" s="129" t="str">
        <f>INDEX(SummDir!$5:$113,$A1,V$116)</f>
        <v>AM Total</v>
      </c>
      <c r="W1" s="132" t="s">
        <v>494</v>
      </c>
      <c r="X1" s="149" t="s">
        <v>503</v>
      </c>
      <c r="Y1" s="130" t="s">
        <v>497</v>
      </c>
      <c r="Z1" s="108" t="s">
        <v>504</v>
      </c>
      <c r="AA1" s="149" t="s">
        <v>637</v>
      </c>
      <c r="AB1" s="130" t="s">
        <v>497</v>
      </c>
      <c r="AC1" s="108" t="s">
        <v>504</v>
      </c>
      <c r="AE1" s="126" t="s">
        <v>505</v>
      </c>
      <c r="AF1" s="82" t="str">
        <f>INDEX(SummDir!$5:$113,$A1,AF$116)</f>
        <v>PM Total</v>
      </c>
      <c r="AG1" s="82" t="s">
        <v>638</v>
      </c>
      <c r="AH1" s="82"/>
      <c r="AI1" s="82"/>
      <c r="AJ1" s="82"/>
      <c r="AK1" s="82"/>
      <c r="AL1" s="82"/>
      <c r="AM1" s="82"/>
      <c r="AN1" s="82"/>
      <c r="AO1" s="147"/>
      <c r="AP1" s="108" t="s">
        <v>153</v>
      </c>
      <c r="AQ1" s="108" t="s">
        <v>154</v>
      </c>
      <c r="AR1" s="108" t="s">
        <v>155</v>
      </c>
      <c r="AS1" s="108" t="s">
        <v>156</v>
      </c>
      <c r="AT1" s="108" t="s">
        <v>142</v>
      </c>
      <c r="AU1" s="108" t="s">
        <v>143</v>
      </c>
      <c r="AV1" s="108" t="s">
        <v>144</v>
      </c>
      <c r="AW1" s="108" t="s">
        <v>145</v>
      </c>
      <c r="AX1" s="150" t="s">
        <v>80</v>
      </c>
      <c r="AY1" s="150" t="s">
        <v>81</v>
      </c>
    </row>
    <row r="2" spans="1:51" x14ac:dyDescent="0.25">
      <c r="A2" s="16">
        <v>13</v>
      </c>
      <c r="B2" s="52">
        <f>INDEX(SummDir!$5:$113,$A2,B$116)</f>
        <v>112</v>
      </c>
      <c r="C2" s="163" t="str">
        <f>INDEX(SummDir!$5:$113,$A2,C$116)</f>
        <v>60 Fwy</v>
      </c>
      <c r="D2" s="163" t="str">
        <f>INDEX(SummDir!$5:$113,$A2,D$116)</f>
        <v>College Ave</v>
      </c>
      <c r="E2" s="52">
        <f>INDEX(SummDir!$5:$113,$A2,E$116)</f>
        <v>153</v>
      </c>
      <c r="F2" s="52">
        <f t="shared" ref="F2:F33" si="0">X2</f>
        <v>1774</v>
      </c>
      <c r="G2" s="117"/>
      <c r="H2" s="52">
        <f>INDEX(SummDir!$5:$113,$A2,H$116)</f>
        <v>153</v>
      </c>
      <c r="I2" s="52">
        <f t="shared" ref="I2:I33" si="1">Z2</f>
        <v>1</v>
      </c>
      <c r="J2" s="20">
        <v>18</v>
      </c>
      <c r="K2" s="52">
        <f>INDEX(SummDir!$5:$113,$A2,K$116)</f>
        <v>38.25</v>
      </c>
      <c r="L2" s="52">
        <f>INDEX(SummDir!$5:$113,$A2,L$116)</f>
        <v>35.5</v>
      </c>
      <c r="M2" s="52">
        <f>INDEX(SummDir!$5:$113,$A2,M$116)</f>
        <v>41</v>
      </c>
      <c r="N2" s="52">
        <f>INDEX(SummDir!$5:$113,$A2,N$116)</f>
        <v>0.22875816993464052</v>
      </c>
      <c r="O2" s="52">
        <f>INDEX(SummDir!$5:$113,$A2,O$116)</f>
        <v>0.60784313725490191</v>
      </c>
      <c r="P2" s="52">
        <f>INDEX(SummDir!$5:$113,$A2,P$116)</f>
        <v>0</v>
      </c>
      <c r="Q2" s="52">
        <f>INDEX(SummDir!$5:$113,$A2,Q$116)</f>
        <v>0</v>
      </c>
      <c r="R2" s="52">
        <f>INDEX(SummDir!$5:$113,$A2,R$116)</f>
        <v>153</v>
      </c>
      <c r="S2" s="52">
        <f>INDEX(SummDir!$5:$113,$A2,S$116)</f>
        <v>71</v>
      </c>
      <c r="T2" s="52">
        <f>INDEX(SummDir!$5:$113,$A2,T$116)</f>
        <v>82</v>
      </c>
      <c r="U2" s="52">
        <f>INDEX(SummDir!$5:$113,$A2,U$116)</f>
        <v>153</v>
      </c>
      <c r="V2" s="52">
        <f>INDEX(SummDir!$5:$113,$A2,V$116)</f>
        <v>71</v>
      </c>
      <c r="W2" s="52">
        <f t="shared" ref="W2:W33" si="2">INDEX(TrfCnt_by_loc,MATCH($B2,loc_ID,0))</f>
        <v>1774</v>
      </c>
      <c r="X2" s="52">
        <f t="shared" ref="X2:X33" si="3">INDEX(TC_loc_dir,MATCH($B2,loc_ID,0),IF(AE2="NS",1,2))</f>
        <v>1774</v>
      </c>
      <c r="Y2" s="52">
        <f t="shared" ref="Y2:Y33" si="4">INDEX(Loc_Dist,MATCH($B2,loc_ID,0))</f>
        <v>2</v>
      </c>
      <c r="Z2" s="52">
        <f t="shared" ref="Z2:Z33" si="5">IF(AND(AE2="NS",SUM(AP2,AQ2)&gt;0),Z$115,IF(AND(AE2="EW",SUM(AR2,AS2)&gt;0),Z$115,Z$116))</f>
        <v>1</v>
      </c>
      <c r="AA2" s="21">
        <f t="shared" ref="AA2:AA33" si="6">IF(LEN(X2)&gt;0,X2/X$113,"")</f>
        <v>3.4527053328143244E-2</v>
      </c>
      <c r="AB2" s="21">
        <f t="shared" ref="AB2:AB33" si="7">Y2/Y$113</f>
        <v>0.36363636363636365</v>
      </c>
      <c r="AC2" s="21"/>
      <c r="AE2" s="117" t="s">
        <v>362</v>
      </c>
      <c r="AF2" s="52">
        <f>INDEX(SummDir!$5:$113,$A2,AF$116)</f>
        <v>82</v>
      </c>
      <c r="AG2" s="52">
        <f t="shared" ref="AG2:AG33" si="8">IF(LEN(X2)&lt;1,1,0)</f>
        <v>0</v>
      </c>
      <c r="AH2" s="52"/>
      <c r="AI2" s="52"/>
      <c r="AJ2" s="52"/>
      <c r="AK2" s="52"/>
      <c r="AL2" s="52"/>
      <c r="AM2" s="52"/>
      <c r="AN2" s="52"/>
      <c r="AO2" s="83"/>
      <c r="AP2" s="52">
        <f t="shared" ref="AP2:AS21" si="9">INDEX(Lane,MATCH($B2,loc_ID,0),MATCH(AP$1,LaneHdr,0))</f>
        <v>2</v>
      </c>
      <c r="AQ2" s="52">
        <f t="shared" si="9"/>
        <v>3</v>
      </c>
      <c r="AR2" s="52">
        <f t="shared" si="9"/>
        <v>0</v>
      </c>
      <c r="AS2" s="52">
        <f t="shared" si="9"/>
        <v>0</v>
      </c>
      <c r="AT2" s="52">
        <f t="shared" ref="AT2:AW21" si="10">INDEX(Cordon,MATCH($B2,loc_ID,0),AT$115)</f>
        <v>0</v>
      </c>
      <c r="AU2" s="52">
        <f t="shared" si="10"/>
        <v>0</v>
      </c>
      <c r="AV2" s="52">
        <f t="shared" si="10"/>
        <v>0</v>
      </c>
      <c r="AW2" s="52">
        <f t="shared" si="10"/>
        <v>0</v>
      </c>
      <c r="AX2" s="52" t="str">
        <f t="shared" ref="AX2:AY21" si="11">IF(ISBLANK(INDEX(GPS_,MATCH($B2,loc_ID,0),AX$115)),"",INDEX(GPS_,MATCH($B2,loc_ID,0),AX$115))</f>
        <v xml:space="preserve"> 33°20'57.02"N</v>
      </c>
      <c r="AY2" s="52" t="str">
        <f t="shared" si="11"/>
        <v>111°54'40.24"W</v>
      </c>
    </row>
    <row r="3" spans="1:51" x14ac:dyDescent="0.25">
      <c r="A3" s="16">
        <v>100</v>
      </c>
      <c r="B3" s="142">
        <f>INDEX(SummDir!$5:$113,$A3,B$116)</f>
        <v>145</v>
      </c>
      <c r="C3" s="164" t="str">
        <f>INDEX(SummDir!$5:$113,$A3,C$116)</f>
        <v>Alameda Dr</v>
      </c>
      <c r="D3" s="164" t="str">
        <f>INDEX(SummDir!$5:$113,$A3,D$116)</f>
        <v>Mill Ave</v>
      </c>
      <c r="E3" s="142">
        <f>INDEX(SummDir!$5:$113,$A3,E$116)</f>
        <v>33</v>
      </c>
      <c r="F3" s="142">
        <f t="shared" si="0"/>
        <v>1841</v>
      </c>
      <c r="G3" s="117"/>
      <c r="H3" s="142">
        <f>INDEX(SummDir!$5:$113,$A3,H$116)</f>
        <v>33</v>
      </c>
      <c r="I3" s="142">
        <f t="shared" si="1"/>
        <v>1</v>
      </c>
      <c r="J3" s="20">
        <v>46</v>
      </c>
      <c r="K3" s="142">
        <f>INDEX(SummDir!$5:$113,$A3,K$116)</f>
        <v>8.25</v>
      </c>
      <c r="L3" s="142">
        <f>INDEX(SummDir!$5:$113,$A3,L$116)</f>
        <v>6.5</v>
      </c>
      <c r="M3" s="142">
        <f>INDEX(SummDir!$5:$113,$A3,M$116)</f>
        <v>10</v>
      </c>
      <c r="N3" s="142">
        <f>INDEX(SummDir!$5:$113,$A3,N$116)</f>
        <v>0.27272727272727271</v>
      </c>
      <c r="O3" s="142">
        <f>INDEX(SummDir!$5:$113,$A3,O$116)</f>
        <v>0.36363636363636365</v>
      </c>
      <c r="P3" s="142">
        <f>INDEX(SummDir!$5:$113,$A3,P$116)</f>
        <v>0.27272727272727271</v>
      </c>
      <c r="Q3" s="142">
        <f>INDEX(SummDir!$5:$113,$A3,Q$116)</f>
        <v>0.45454545454545453</v>
      </c>
      <c r="R3" s="142">
        <f>INDEX(SummDir!$5:$113,$A3,R$116)</f>
        <v>33</v>
      </c>
      <c r="S3" s="142">
        <f>INDEX(SummDir!$5:$113,$A3,S$116)</f>
        <v>13</v>
      </c>
      <c r="T3" s="142">
        <f>INDEX(SummDir!$5:$113,$A3,T$116)</f>
        <v>20</v>
      </c>
      <c r="U3" s="142">
        <f>INDEX(SummDir!$5:$113,$A3,U$116)</f>
        <v>33</v>
      </c>
      <c r="V3" s="142">
        <f>INDEX(SummDir!$5:$113,$A3,V$116)</f>
        <v>13</v>
      </c>
      <c r="W3" s="142">
        <f t="shared" si="2"/>
        <v>1841</v>
      </c>
      <c r="X3" s="142">
        <f t="shared" si="3"/>
        <v>1841</v>
      </c>
      <c r="Y3" s="142">
        <f t="shared" si="4"/>
        <v>1</v>
      </c>
      <c r="Z3" s="142">
        <f t="shared" si="5"/>
        <v>1</v>
      </c>
      <c r="AA3" s="21">
        <f t="shared" si="6"/>
        <v>3.5831062670299729E-2</v>
      </c>
      <c r="AB3" s="21">
        <f t="shared" si="7"/>
        <v>0.18181818181818182</v>
      </c>
      <c r="AC3" s="138"/>
      <c r="AD3" s="141"/>
      <c r="AE3" s="142" t="s">
        <v>361</v>
      </c>
      <c r="AF3" s="142">
        <f>INDEX(SummDir!$5:$113,$A3,AF$116)</f>
        <v>20</v>
      </c>
      <c r="AG3" s="142">
        <f t="shared" si="8"/>
        <v>0</v>
      </c>
      <c r="AH3" s="142"/>
      <c r="AI3" s="142"/>
      <c r="AJ3" s="142"/>
      <c r="AK3" s="142"/>
      <c r="AL3" s="142"/>
      <c r="AM3" s="142"/>
      <c r="AN3" s="142"/>
      <c r="AO3" s="148"/>
      <c r="AP3" s="142">
        <f t="shared" si="9"/>
        <v>1</v>
      </c>
      <c r="AQ3" s="142">
        <f t="shared" si="9"/>
        <v>1</v>
      </c>
      <c r="AR3" s="142">
        <f t="shared" si="9"/>
        <v>2</v>
      </c>
      <c r="AS3" s="142">
        <f t="shared" si="9"/>
        <v>2</v>
      </c>
      <c r="AT3" s="142">
        <f t="shared" si="10"/>
        <v>0</v>
      </c>
      <c r="AU3" s="142">
        <f t="shared" si="10"/>
        <v>0</v>
      </c>
      <c r="AV3" s="142">
        <f t="shared" si="10"/>
        <v>0</v>
      </c>
      <c r="AW3" s="142">
        <f t="shared" si="10"/>
        <v>0</v>
      </c>
      <c r="AX3" s="142" t="str">
        <f t="shared" si="11"/>
        <v/>
      </c>
      <c r="AY3" s="142" t="str">
        <f t="shared" si="11"/>
        <v/>
      </c>
    </row>
    <row r="4" spans="1:51" x14ac:dyDescent="0.25">
      <c r="A4" s="16">
        <v>64</v>
      </c>
      <c r="B4" s="142">
        <f>INDEX(SummDir!$5:$113,$A4,B$116)</f>
        <v>109</v>
      </c>
      <c r="C4" s="164" t="str">
        <f>INDEX(SummDir!$5:$113,$A4,C$116)</f>
        <v>5th St</v>
      </c>
      <c r="D4" s="164" t="str">
        <f>INDEX(SummDir!$5:$113,$A4,D$116)</f>
        <v>Hardy Dr</v>
      </c>
      <c r="E4" s="142">
        <f>INDEX(SummDir!$5:$113,$A4,E$116)</f>
        <v>142</v>
      </c>
      <c r="F4" s="142">
        <f t="shared" si="0"/>
        <v>3747</v>
      </c>
      <c r="G4" s="117"/>
      <c r="H4" s="142">
        <f>INDEX(SummDir!$5:$113,$A4,H$116)</f>
        <v>142</v>
      </c>
      <c r="I4" s="142">
        <f t="shared" si="1"/>
        <v>1</v>
      </c>
      <c r="J4" s="20">
        <v>30</v>
      </c>
      <c r="K4" s="142">
        <f>INDEX(SummDir!$5:$113,$A4,K$116)</f>
        <v>35.5</v>
      </c>
      <c r="L4" s="142">
        <f>INDEX(SummDir!$5:$113,$A4,L$116)</f>
        <v>24</v>
      </c>
      <c r="M4" s="142">
        <f>INDEX(SummDir!$5:$113,$A4,M$116)</f>
        <v>47</v>
      </c>
      <c r="N4" s="142">
        <f>INDEX(SummDir!$5:$113,$A4,N$116)</f>
        <v>0.40845070422535212</v>
      </c>
      <c r="O4" s="142">
        <f>INDEX(SummDir!$5:$113,$A4,O$116)</f>
        <v>0.18309859154929578</v>
      </c>
      <c r="P4" s="142">
        <f>INDEX(SummDir!$5:$113,$A4,P$116)</f>
        <v>0.11267605633802817</v>
      </c>
      <c r="Q4" s="142">
        <f>INDEX(SummDir!$5:$113,$A4,Q$116)</f>
        <v>0.20422535211267606</v>
      </c>
      <c r="R4" s="142">
        <f>INDEX(SummDir!$5:$113,$A4,R$116)</f>
        <v>142</v>
      </c>
      <c r="S4" s="142">
        <f>INDEX(SummDir!$5:$113,$A4,S$116)</f>
        <v>48</v>
      </c>
      <c r="T4" s="142">
        <f>INDEX(SummDir!$5:$113,$A4,T$116)</f>
        <v>94</v>
      </c>
      <c r="U4" s="142">
        <f>INDEX(SummDir!$5:$113,$A4,U$116)</f>
        <v>142</v>
      </c>
      <c r="V4" s="142">
        <f>INDEX(SummDir!$5:$113,$A4,V$116)</f>
        <v>48</v>
      </c>
      <c r="W4" s="142">
        <f t="shared" si="2"/>
        <v>6409</v>
      </c>
      <c r="X4" s="142">
        <f t="shared" si="3"/>
        <v>3747</v>
      </c>
      <c r="Y4" s="142">
        <f t="shared" si="4"/>
        <v>0.72</v>
      </c>
      <c r="Z4" s="142">
        <f t="shared" si="5"/>
        <v>1</v>
      </c>
      <c r="AA4" s="21">
        <f t="shared" si="6"/>
        <v>7.2927209030751269E-2</v>
      </c>
      <c r="AB4" s="21">
        <f t="shared" si="7"/>
        <v>0.13090909090909089</v>
      </c>
      <c r="AC4" s="138"/>
      <c r="AD4" s="141"/>
      <c r="AE4" s="142" t="s">
        <v>361</v>
      </c>
      <c r="AF4" s="142">
        <f>INDEX(SummDir!$5:$113,$A4,AF$116)</f>
        <v>94</v>
      </c>
      <c r="AG4" s="142">
        <f t="shared" si="8"/>
        <v>0</v>
      </c>
      <c r="AH4" s="142"/>
      <c r="AI4" s="142"/>
      <c r="AJ4" s="142"/>
      <c r="AK4" s="142"/>
      <c r="AL4" s="142"/>
      <c r="AM4" s="142"/>
      <c r="AN4" s="142"/>
      <c r="AO4" s="148"/>
      <c r="AP4" s="142">
        <f t="shared" si="9"/>
        <v>3</v>
      </c>
      <c r="AQ4" s="142">
        <f t="shared" si="9"/>
        <v>3</v>
      </c>
      <c r="AR4" s="142">
        <f t="shared" si="9"/>
        <v>3</v>
      </c>
      <c r="AS4" s="142">
        <f t="shared" si="9"/>
        <v>3</v>
      </c>
      <c r="AT4" s="142">
        <f t="shared" si="10"/>
        <v>0</v>
      </c>
      <c r="AU4" s="142">
        <f t="shared" si="10"/>
        <v>0</v>
      </c>
      <c r="AV4" s="142">
        <f t="shared" si="10"/>
        <v>0</v>
      </c>
      <c r="AW4" s="142">
        <f t="shared" si="10"/>
        <v>0</v>
      </c>
      <c r="AX4" s="142" t="str">
        <f t="shared" si="11"/>
        <v xml:space="preserve"> 33°21'27.78"N</v>
      </c>
      <c r="AY4" s="142" t="str">
        <f t="shared" si="11"/>
        <v>111°55'7.47"W</v>
      </c>
    </row>
    <row r="5" spans="1:51" x14ac:dyDescent="0.25">
      <c r="A5" s="16">
        <v>65</v>
      </c>
      <c r="B5" s="142">
        <f>INDEX(SummDir!$5:$113,$A5,B$116)</f>
        <v>110</v>
      </c>
      <c r="C5" s="164" t="str">
        <f>INDEX(SummDir!$5:$113,$A5,C$116)</f>
        <v>5th St</v>
      </c>
      <c r="D5" s="164" t="str">
        <f>INDEX(SummDir!$5:$113,$A5,D$116)</f>
        <v>Priest Dr</v>
      </c>
      <c r="E5" s="142">
        <f>INDEX(SummDir!$5:$113,$A5,E$116)</f>
        <v>16</v>
      </c>
      <c r="F5" s="142">
        <f t="shared" si="0"/>
        <v>3747</v>
      </c>
      <c r="G5" s="117"/>
      <c r="H5" s="142">
        <f>INDEX(SummDir!$5:$113,$A5,H$116)</f>
        <v>16</v>
      </c>
      <c r="I5" s="142">
        <f t="shared" si="1"/>
        <v>1</v>
      </c>
      <c r="J5" s="20">
        <v>31</v>
      </c>
      <c r="K5" s="142">
        <f>INDEX(SummDir!$5:$113,$A5,K$116)</f>
        <v>4</v>
      </c>
      <c r="L5" s="142">
        <f>INDEX(SummDir!$5:$113,$A5,L$116)</f>
        <v>4</v>
      </c>
      <c r="M5" s="142">
        <f>INDEX(SummDir!$5:$113,$A5,M$116)</f>
        <v>4</v>
      </c>
      <c r="N5" s="142">
        <f>INDEX(SummDir!$5:$113,$A5,N$116)</f>
        <v>0.4375</v>
      </c>
      <c r="O5" s="142">
        <f>INDEX(SummDir!$5:$113,$A5,O$116)</f>
        <v>0.125</v>
      </c>
      <c r="P5" s="142">
        <f>INDEX(SummDir!$5:$113,$A5,P$116)</f>
        <v>0</v>
      </c>
      <c r="Q5" s="142">
        <f>INDEX(SummDir!$5:$113,$A5,Q$116)</f>
        <v>0.25</v>
      </c>
      <c r="R5" s="142">
        <f>INDEX(SummDir!$5:$113,$A5,R$116)</f>
        <v>16</v>
      </c>
      <c r="S5" s="142">
        <f>INDEX(SummDir!$5:$113,$A5,S$116)</f>
        <v>8</v>
      </c>
      <c r="T5" s="142">
        <f>INDEX(SummDir!$5:$113,$A5,T$116)</f>
        <v>8</v>
      </c>
      <c r="U5" s="142">
        <f>INDEX(SummDir!$5:$113,$A5,U$116)</f>
        <v>16</v>
      </c>
      <c r="V5" s="142">
        <f>INDEX(SummDir!$5:$113,$A5,V$116)</f>
        <v>8</v>
      </c>
      <c r="W5" s="142">
        <f t="shared" si="2"/>
        <v>28310</v>
      </c>
      <c r="X5" s="142">
        <f t="shared" si="3"/>
        <v>3747</v>
      </c>
      <c r="Y5" s="142">
        <f t="shared" si="4"/>
        <v>1.24</v>
      </c>
      <c r="Z5" s="142">
        <f t="shared" si="5"/>
        <v>1</v>
      </c>
      <c r="AA5" s="21">
        <f t="shared" si="6"/>
        <v>7.2927209030751269E-2</v>
      </c>
      <c r="AB5" s="21">
        <f t="shared" si="7"/>
        <v>0.22545454545454546</v>
      </c>
      <c r="AC5" s="138"/>
      <c r="AD5" s="141"/>
      <c r="AE5" s="142" t="s">
        <v>361</v>
      </c>
      <c r="AF5" s="142">
        <f>INDEX(SummDir!$5:$113,$A5,AF$116)</f>
        <v>8</v>
      </c>
      <c r="AG5" s="142">
        <f t="shared" si="8"/>
        <v>0</v>
      </c>
      <c r="AH5" s="142"/>
      <c r="AI5" s="142"/>
      <c r="AJ5" s="142"/>
      <c r="AK5" s="142"/>
      <c r="AL5" s="142"/>
      <c r="AM5" s="142"/>
      <c r="AN5" s="142"/>
      <c r="AO5" s="148"/>
      <c r="AP5" s="142">
        <f t="shared" si="9"/>
        <v>1</v>
      </c>
      <c r="AQ5" s="142">
        <f t="shared" si="9"/>
        <v>1</v>
      </c>
      <c r="AR5" s="142">
        <f t="shared" si="9"/>
        <v>0</v>
      </c>
      <c r="AS5" s="142">
        <f t="shared" si="9"/>
        <v>3</v>
      </c>
      <c r="AT5" s="142">
        <f t="shared" si="10"/>
        <v>0</v>
      </c>
      <c r="AU5" s="142">
        <f t="shared" si="10"/>
        <v>0</v>
      </c>
      <c r="AV5" s="142">
        <f t="shared" si="10"/>
        <v>0</v>
      </c>
      <c r="AW5" s="142">
        <f t="shared" si="10"/>
        <v>0</v>
      </c>
      <c r="AX5" s="142" t="str">
        <f t="shared" si="11"/>
        <v xml:space="preserve"> 33°25'52.38"N</v>
      </c>
      <c r="AY5" s="142" t="str">
        <f t="shared" si="11"/>
        <v>111°54'53.39"W</v>
      </c>
    </row>
    <row r="6" spans="1:51" x14ac:dyDescent="0.25">
      <c r="A6" s="16">
        <v>68</v>
      </c>
      <c r="B6" s="142">
        <f>INDEX(SummDir!$5:$113,$A6,B$116)</f>
        <v>113</v>
      </c>
      <c r="C6" s="164" t="str">
        <f>INDEX(SummDir!$5:$113,$A6,C$116)</f>
        <v>13th St</v>
      </c>
      <c r="D6" s="164" t="str">
        <f>INDEX(SummDir!$5:$113,$A6,D$116)</f>
        <v>Mill Ave</v>
      </c>
      <c r="E6" s="142">
        <f>INDEX(SummDir!$5:$113,$A6,E$116)</f>
        <v>144</v>
      </c>
      <c r="F6" s="142">
        <f t="shared" si="0"/>
        <v>3917</v>
      </c>
      <c r="G6" s="117"/>
      <c r="H6" s="142">
        <f>INDEX(SummDir!$5:$113,$A6,H$116)</f>
        <v>144</v>
      </c>
      <c r="I6" s="142">
        <f t="shared" si="1"/>
        <v>1</v>
      </c>
      <c r="J6" s="20">
        <v>36</v>
      </c>
      <c r="K6" s="142">
        <f>INDEX(SummDir!$5:$113,$A6,K$116)</f>
        <v>36</v>
      </c>
      <c r="L6" s="142">
        <f>INDEX(SummDir!$5:$113,$A6,L$116)</f>
        <v>26</v>
      </c>
      <c r="M6" s="142">
        <f>INDEX(SummDir!$5:$113,$A6,M$116)</f>
        <v>46</v>
      </c>
      <c r="N6" s="142">
        <f>INDEX(SummDir!$5:$113,$A6,N$116)</f>
        <v>0.22222222222222221</v>
      </c>
      <c r="O6" s="142">
        <f>INDEX(SummDir!$5:$113,$A6,O$116)</f>
        <v>0.16666666666666666</v>
      </c>
      <c r="P6" s="142">
        <f>INDEX(SummDir!$5:$113,$A6,P$116)</f>
        <v>0.27083333333333331</v>
      </c>
      <c r="Q6" s="142">
        <f>INDEX(SummDir!$5:$113,$A6,Q$116)</f>
        <v>0.2638888888888889</v>
      </c>
      <c r="R6" s="142">
        <f>INDEX(SummDir!$5:$113,$A6,R$116)</f>
        <v>144</v>
      </c>
      <c r="S6" s="142">
        <f>INDEX(SummDir!$5:$113,$A6,S$116)</f>
        <v>52</v>
      </c>
      <c r="T6" s="142">
        <f>INDEX(SummDir!$5:$113,$A6,T$116)</f>
        <v>92</v>
      </c>
      <c r="U6" s="142">
        <f>INDEX(SummDir!$5:$113,$A6,U$116)</f>
        <v>144</v>
      </c>
      <c r="V6" s="142">
        <f>INDEX(SummDir!$5:$113,$A6,V$116)</f>
        <v>52</v>
      </c>
      <c r="W6" s="142">
        <f t="shared" si="2"/>
        <v>26392</v>
      </c>
      <c r="X6" s="142">
        <f t="shared" si="3"/>
        <v>3917</v>
      </c>
      <c r="Y6" s="142">
        <f t="shared" si="4"/>
        <v>0</v>
      </c>
      <c r="Z6" s="142">
        <f t="shared" si="5"/>
        <v>1</v>
      </c>
      <c r="AA6" s="21">
        <f t="shared" si="6"/>
        <v>7.62358894511483E-2</v>
      </c>
      <c r="AB6" s="21">
        <f t="shared" si="7"/>
        <v>0</v>
      </c>
      <c r="AC6" s="138"/>
      <c r="AD6" s="141"/>
      <c r="AE6" s="142" t="s">
        <v>361</v>
      </c>
      <c r="AF6" s="142">
        <f>INDEX(SummDir!$5:$113,$A6,AF$116)</f>
        <v>92</v>
      </c>
      <c r="AG6" s="142">
        <f t="shared" si="8"/>
        <v>0</v>
      </c>
      <c r="AH6" s="142"/>
      <c r="AI6" s="142"/>
      <c r="AJ6" s="142"/>
      <c r="AK6" s="142"/>
      <c r="AL6" s="142"/>
      <c r="AM6" s="142"/>
      <c r="AN6" s="142"/>
      <c r="AO6" s="148"/>
      <c r="AP6" s="142">
        <f t="shared" si="9"/>
        <v>1</v>
      </c>
      <c r="AQ6" s="142">
        <f t="shared" si="9"/>
        <v>0</v>
      </c>
      <c r="AR6" s="142">
        <f t="shared" si="9"/>
        <v>3</v>
      </c>
      <c r="AS6" s="142">
        <f t="shared" si="9"/>
        <v>3</v>
      </c>
      <c r="AT6" s="142">
        <f t="shared" si="10"/>
        <v>1</v>
      </c>
      <c r="AU6" s="142">
        <f t="shared" si="10"/>
        <v>0</v>
      </c>
      <c r="AV6" s="142">
        <f t="shared" si="10"/>
        <v>1</v>
      </c>
      <c r="AW6" s="142">
        <f t="shared" si="10"/>
        <v>0</v>
      </c>
      <c r="AX6" s="142" t="str">
        <f t="shared" si="11"/>
        <v xml:space="preserve"> 33°24'52.95"N</v>
      </c>
      <c r="AY6" s="142" t="str">
        <f t="shared" si="11"/>
        <v>111°55'34.62"W</v>
      </c>
    </row>
    <row r="7" spans="1:51" x14ac:dyDescent="0.25">
      <c r="A7" s="16">
        <v>69</v>
      </c>
      <c r="B7" s="142">
        <f>INDEX(SummDir!$5:$113,$A7,B$116)</f>
        <v>114</v>
      </c>
      <c r="C7" s="164" t="str">
        <f>INDEX(SummDir!$5:$113,$A7,C$116)</f>
        <v>13th St</v>
      </c>
      <c r="D7" s="164" t="str">
        <f>INDEX(SummDir!$5:$113,$A7,D$116)</f>
        <v>Hardy Dr</v>
      </c>
      <c r="E7" s="142">
        <f>INDEX(SummDir!$5:$113,$A7,E$116)</f>
        <v>100</v>
      </c>
      <c r="F7" s="142">
        <f t="shared" si="0"/>
        <v>3917</v>
      </c>
      <c r="G7" s="117"/>
      <c r="H7" s="142">
        <f>INDEX(SummDir!$5:$113,$A7,H$116)</f>
        <v>100</v>
      </c>
      <c r="I7" s="142">
        <f t="shared" si="1"/>
        <v>1</v>
      </c>
      <c r="J7" s="20">
        <v>37</v>
      </c>
      <c r="K7" s="142">
        <f>INDEX(SummDir!$5:$113,$A7,K$116)</f>
        <v>25</v>
      </c>
      <c r="L7" s="142">
        <f>INDEX(SummDir!$5:$113,$A7,L$116)</f>
        <v>11.5</v>
      </c>
      <c r="M7" s="142">
        <f>INDEX(SummDir!$5:$113,$A7,M$116)</f>
        <v>38.5</v>
      </c>
      <c r="N7" s="142">
        <f>INDEX(SummDir!$5:$113,$A7,N$116)</f>
        <v>0.32</v>
      </c>
      <c r="O7" s="142">
        <f>INDEX(SummDir!$5:$113,$A7,O$116)</f>
        <v>0.2</v>
      </c>
      <c r="P7" s="142">
        <f>INDEX(SummDir!$5:$113,$A7,P$116)</f>
        <v>7.0000000000000007E-2</v>
      </c>
      <c r="Q7" s="142">
        <f>INDEX(SummDir!$5:$113,$A7,Q$116)</f>
        <v>0.09</v>
      </c>
      <c r="R7" s="142">
        <f>INDEX(SummDir!$5:$113,$A7,R$116)</f>
        <v>100</v>
      </c>
      <c r="S7" s="142">
        <f>INDEX(SummDir!$5:$113,$A7,S$116)</f>
        <v>23</v>
      </c>
      <c r="T7" s="142">
        <f>INDEX(SummDir!$5:$113,$A7,T$116)</f>
        <v>77</v>
      </c>
      <c r="U7" s="142">
        <f>INDEX(SummDir!$5:$113,$A7,U$116)</f>
        <v>100</v>
      </c>
      <c r="V7" s="142">
        <f>INDEX(SummDir!$5:$113,$A7,V$116)</f>
        <v>23</v>
      </c>
      <c r="W7" s="142">
        <f t="shared" si="2"/>
        <v>9690</v>
      </c>
      <c r="X7" s="142">
        <f t="shared" si="3"/>
        <v>3917</v>
      </c>
      <c r="Y7" s="142">
        <f t="shared" si="4"/>
        <v>0.72</v>
      </c>
      <c r="Z7" s="142">
        <f t="shared" si="5"/>
        <v>1</v>
      </c>
      <c r="AA7" s="21">
        <f t="shared" si="6"/>
        <v>7.62358894511483E-2</v>
      </c>
      <c r="AB7" s="21">
        <f t="shared" si="7"/>
        <v>0.13090909090909089</v>
      </c>
      <c r="AC7" s="138"/>
      <c r="AD7" s="141"/>
      <c r="AE7" s="142" t="s">
        <v>361</v>
      </c>
      <c r="AF7" s="142">
        <f>INDEX(SummDir!$5:$113,$A7,AF$116)</f>
        <v>77</v>
      </c>
      <c r="AG7" s="142">
        <f t="shared" si="8"/>
        <v>0</v>
      </c>
      <c r="AH7" s="142"/>
      <c r="AI7" s="142"/>
      <c r="AJ7" s="142"/>
      <c r="AK7" s="142"/>
      <c r="AL7" s="142"/>
      <c r="AM7" s="142"/>
      <c r="AN7" s="142"/>
      <c r="AO7" s="148"/>
      <c r="AP7" s="142">
        <f t="shared" si="9"/>
        <v>3</v>
      </c>
      <c r="AQ7" s="142">
        <f t="shared" si="9"/>
        <v>3</v>
      </c>
      <c r="AR7" s="142">
        <f t="shared" si="9"/>
        <v>3</v>
      </c>
      <c r="AS7" s="142">
        <f t="shared" si="9"/>
        <v>3</v>
      </c>
      <c r="AT7" s="142">
        <f t="shared" si="10"/>
        <v>0</v>
      </c>
      <c r="AU7" s="142">
        <f t="shared" si="10"/>
        <v>0</v>
      </c>
      <c r="AV7" s="142">
        <f t="shared" si="10"/>
        <v>0</v>
      </c>
      <c r="AW7" s="142">
        <f t="shared" si="10"/>
        <v>0</v>
      </c>
      <c r="AX7" s="142" t="str">
        <f t="shared" si="11"/>
        <v xml:space="preserve"> 33°25'0.62"N</v>
      </c>
      <c r="AY7" s="142" t="str">
        <f t="shared" si="11"/>
        <v>111°55'34.64"W</v>
      </c>
    </row>
    <row r="8" spans="1:51" x14ac:dyDescent="0.25">
      <c r="A8" s="16">
        <v>42</v>
      </c>
      <c r="B8" s="52">
        <f>INDEX(SummDir!$5:$113,$A8,B$116)</f>
        <v>141</v>
      </c>
      <c r="C8" s="163" t="str">
        <f>INDEX(SummDir!$5:$113,$A8,C$116)</f>
        <v>Southern Ave</v>
      </c>
      <c r="D8" s="163" t="str">
        <f>INDEX(SummDir!$5:$113,$A8,D$116)</f>
        <v>College Ave</v>
      </c>
      <c r="E8" s="52">
        <f>INDEX(SummDir!$5:$113,$A8,E$116)</f>
        <v>171</v>
      </c>
      <c r="F8" s="52">
        <f t="shared" si="0"/>
        <v>4442</v>
      </c>
      <c r="G8" s="117"/>
      <c r="H8" s="52">
        <f>INDEX(SummDir!$5:$113,$A8,H$116)</f>
        <v>171</v>
      </c>
      <c r="I8" s="52">
        <f t="shared" si="1"/>
        <v>1</v>
      </c>
      <c r="J8" s="20">
        <v>19</v>
      </c>
      <c r="K8" s="52">
        <f>INDEX(SummDir!$5:$113,$A8,K$116)</f>
        <v>85.5</v>
      </c>
      <c r="L8" s="52" t="str">
        <f>INDEX(SummDir!$5:$113,$A8,L$116)</f>
        <v/>
      </c>
      <c r="M8" s="52">
        <f>INDEX(SummDir!$5:$113,$A8,M$116)</f>
        <v>85.5</v>
      </c>
      <c r="N8" s="52">
        <f>INDEX(SummDir!$5:$113,$A8,N$116)</f>
        <v>9.6491228070175433E-2</v>
      </c>
      <c r="O8" s="52">
        <f>INDEX(SummDir!$5:$113,$A8,O$116)</f>
        <v>0.22514619883040934</v>
      </c>
      <c r="P8" s="52">
        <f>INDEX(SummDir!$5:$113,$A8,P$116)</f>
        <v>1.7543859649122806E-2</v>
      </c>
      <c r="Q8" s="52">
        <f>INDEX(SummDir!$5:$113,$A8,Q$116)</f>
        <v>9.6491228070175433E-2</v>
      </c>
      <c r="R8" s="52">
        <f>INDEX(SummDir!$5:$113,$A8,R$116)</f>
        <v>171</v>
      </c>
      <c r="S8" s="52">
        <f>INDEX(SummDir!$5:$113,$A8,S$116)</f>
        <v>0</v>
      </c>
      <c r="T8" s="52">
        <f>INDEX(SummDir!$5:$113,$A8,T$116)</f>
        <v>171</v>
      </c>
      <c r="U8" s="52">
        <f>INDEX(SummDir!$5:$113,$A8,U$116)</f>
        <v>171</v>
      </c>
      <c r="V8" s="52">
        <f>INDEX(SummDir!$5:$113,$A8,V$116)</f>
        <v>0</v>
      </c>
      <c r="W8" s="52">
        <f t="shared" si="2"/>
        <v>35372</v>
      </c>
      <c r="X8" s="52">
        <f t="shared" si="3"/>
        <v>4442</v>
      </c>
      <c r="Y8" s="52">
        <f t="shared" si="4"/>
        <v>1.5</v>
      </c>
      <c r="Z8" s="52">
        <f t="shared" si="5"/>
        <v>1</v>
      </c>
      <c r="AA8" s="21">
        <f t="shared" si="6"/>
        <v>8.6453873102374471E-2</v>
      </c>
      <c r="AB8" s="21">
        <f t="shared" si="7"/>
        <v>0.27272727272727271</v>
      </c>
      <c r="AC8" s="21"/>
      <c r="AE8" s="117" t="s">
        <v>362</v>
      </c>
      <c r="AF8" s="52">
        <f>INDEX(SummDir!$5:$113,$A8,AF$116)</f>
        <v>171</v>
      </c>
      <c r="AG8" s="52">
        <f t="shared" si="8"/>
        <v>0</v>
      </c>
      <c r="AH8" s="52"/>
      <c r="AI8" s="52"/>
      <c r="AJ8" s="52"/>
      <c r="AK8" s="52"/>
      <c r="AL8" s="52"/>
      <c r="AM8" s="52"/>
      <c r="AN8" s="52"/>
      <c r="AO8" s="83"/>
      <c r="AP8" s="52">
        <f t="shared" si="9"/>
        <v>3</v>
      </c>
      <c r="AQ8" s="52">
        <f t="shared" si="9"/>
        <v>3</v>
      </c>
      <c r="AR8" s="52">
        <f t="shared" si="9"/>
        <v>0</v>
      </c>
      <c r="AS8" s="52">
        <f t="shared" si="9"/>
        <v>0</v>
      </c>
      <c r="AT8" s="52">
        <f t="shared" si="10"/>
        <v>0</v>
      </c>
      <c r="AU8" s="52">
        <f t="shared" si="10"/>
        <v>0</v>
      </c>
      <c r="AV8" s="52">
        <f t="shared" si="10"/>
        <v>0</v>
      </c>
      <c r="AW8" s="52">
        <f t="shared" si="10"/>
        <v>0</v>
      </c>
      <c r="AX8" s="52" t="str">
        <f t="shared" si="11"/>
        <v/>
      </c>
      <c r="AY8" s="52" t="str">
        <f t="shared" si="11"/>
        <v/>
      </c>
    </row>
    <row r="9" spans="1:51" x14ac:dyDescent="0.25">
      <c r="A9" s="16">
        <v>34</v>
      </c>
      <c r="B9" s="52">
        <f>INDEX(SummDir!$5:$113,$A9,B$116)</f>
        <v>133</v>
      </c>
      <c r="C9" s="163" t="str">
        <f>INDEX(SummDir!$5:$113,$A9,C$116)</f>
        <v>Apache Blvd</v>
      </c>
      <c r="D9" s="163" t="str">
        <f>INDEX(SummDir!$5:$113,$A9,D$116)</f>
        <v>College Ave</v>
      </c>
      <c r="E9" s="52">
        <f>INDEX(SummDir!$5:$113,$A9,E$116)</f>
        <v>382</v>
      </c>
      <c r="F9" s="52">
        <f t="shared" si="0"/>
        <v>4997</v>
      </c>
      <c r="G9" s="117"/>
      <c r="H9" s="52">
        <f>INDEX(SummDir!$5:$113,$A9,H$116)</f>
        <v>382</v>
      </c>
      <c r="I9" s="52">
        <f t="shared" si="1"/>
        <v>1</v>
      </c>
      <c r="J9" s="20">
        <v>19</v>
      </c>
      <c r="K9" s="52">
        <f>INDEX(SummDir!$5:$113,$A9,K$116)</f>
        <v>191</v>
      </c>
      <c r="L9" s="52" t="str">
        <f>INDEX(SummDir!$5:$113,$A9,L$116)</f>
        <v/>
      </c>
      <c r="M9" s="52">
        <f>INDEX(SummDir!$5:$113,$A9,M$116)</f>
        <v>191</v>
      </c>
      <c r="N9" s="52">
        <f>INDEX(SummDir!$5:$113,$A9,N$116)</f>
        <v>0.33769633507853403</v>
      </c>
      <c r="O9" s="52">
        <f>INDEX(SummDir!$5:$113,$A9,O$116)</f>
        <v>0.19895287958115182</v>
      </c>
      <c r="P9" s="52">
        <f>INDEX(SummDir!$5:$113,$A9,P$116)</f>
        <v>0.10732984293193717</v>
      </c>
      <c r="Q9" s="52">
        <f>INDEX(SummDir!$5:$113,$A9,Q$116)</f>
        <v>0.12827225130890052</v>
      </c>
      <c r="R9" s="52">
        <f>INDEX(SummDir!$5:$113,$A9,R$116)</f>
        <v>382</v>
      </c>
      <c r="S9" s="52">
        <f>INDEX(SummDir!$5:$113,$A9,S$116)</f>
        <v>0</v>
      </c>
      <c r="T9" s="52">
        <f>INDEX(SummDir!$5:$113,$A9,T$116)</f>
        <v>382</v>
      </c>
      <c r="U9" s="52">
        <f>INDEX(SummDir!$5:$113,$A9,U$116)</f>
        <v>382</v>
      </c>
      <c r="V9" s="52">
        <f>INDEX(SummDir!$5:$113,$A9,V$116)</f>
        <v>0</v>
      </c>
      <c r="W9" s="52">
        <f t="shared" si="2"/>
        <v>22165</v>
      </c>
      <c r="X9" s="52">
        <f t="shared" si="3"/>
        <v>4997</v>
      </c>
      <c r="Y9" s="52">
        <f t="shared" si="4"/>
        <v>0</v>
      </c>
      <c r="Z9" s="52">
        <f t="shared" si="5"/>
        <v>1</v>
      </c>
      <c r="AA9" s="21">
        <f t="shared" si="6"/>
        <v>9.7255741533670684E-2</v>
      </c>
      <c r="AB9" s="21">
        <f t="shared" si="7"/>
        <v>0</v>
      </c>
      <c r="AC9" s="21"/>
      <c r="AE9" s="117" t="s">
        <v>362</v>
      </c>
      <c r="AF9" s="52">
        <f>INDEX(SummDir!$5:$113,$A9,AF$116)</f>
        <v>382</v>
      </c>
      <c r="AG9" s="52">
        <f t="shared" si="8"/>
        <v>0</v>
      </c>
      <c r="AH9" s="52"/>
      <c r="AI9" s="52"/>
      <c r="AJ9" s="52"/>
      <c r="AK9" s="52"/>
      <c r="AL9" s="52"/>
      <c r="AM9" s="52"/>
      <c r="AN9" s="52"/>
      <c r="AO9" s="83"/>
      <c r="AP9" s="52">
        <f t="shared" si="9"/>
        <v>3</v>
      </c>
      <c r="AQ9" s="52">
        <f t="shared" si="9"/>
        <v>3</v>
      </c>
      <c r="AR9" s="52">
        <f t="shared" si="9"/>
        <v>3</v>
      </c>
      <c r="AS9" s="52">
        <f t="shared" si="9"/>
        <v>3</v>
      </c>
      <c r="AT9" s="52">
        <f t="shared" si="10"/>
        <v>1</v>
      </c>
      <c r="AU9" s="52">
        <f t="shared" si="10"/>
        <v>0</v>
      </c>
      <c r="AV9" s="52">
        <f t="shared" si="10"/>
        <v>0</v>
      </c>
      <c r="AW9" s="52">
        <f t="shared" si="10"/>
        <v>0</v>
      </c>
      <c r="AX9" s="52" t="str">
        <f t="shared" si="11"/>
        <v/>
      </c>
      <c r="AY9" s="52" t="str">
        <f t="shared" si="11"/>
        <v/>
      </c>
    </row>
    <row r="10" spans="1:51" x14ac:dyDescent="0.25">
      <c r="A10" s="16">
        <v>40</v>
      </c>
      <c r="B10" s="52">
        <f>INDEX(SummDir!$5:$113,$A10,B$116)</f>
        <v>139</v>
      </c>
      <c r="C10" s="163" t="str">
        <f>INDEX(SummDir!$5:$113,$A10,C$116)</f>
        <v>Broadway Rd</v>
      </c>
      <c r="D10" s="163" t="str">
        <f>INDEX(SummDir!$5:$113,$A10,D$116)</f>
        <v>College Ave</v>
      </c>
      <c r="E10" s="52">
        <f>INDEX(SummDir!$5:$113,$A10,E$116)</f>
        <v>457</v>
      </c>
      <c r="F10" s="52">
        <f t="shared" si="0"/>
        <v>4997</v>
      </c>
      <c r="G10" s="117"/>
      <c r="H10" s="52">
        <f>INDEX(SummDir!$5:$113,$A10,H$116)</f>
        <v>457</v>
      </c>
      <c r="I10" s="52">
        <f t="shared" si="1"/>
        <v>1</v>
      </c>
      <c r="J10" s="20">
        <v>19</v>
      </c>
      <c r="K10" s="52">
        <f>INDEX(SummDir!$5:$113,$A10,K$116)</f>
        <v>114.25</v>
      </c>
      <c r="L10" s="52">
        <f>INDEX(SummDir!$5:$113,$A10,L$116)</f>
        <v>89</v>
      </c>
      <c r="M10" s="52">
        <f>INDEX(SummDir!$5:$113,$A10,M$116)</f>
        <v>139.5</v>
      </c>
      <c r="N10" s="52">
        <f>INDEX(SummDir!$5:$113,$A10,N$116)</f>
        <v>0.28884026258205692</v>
      </c>
      <c r="O10" s="52">
        <f>INDEX(SummDir!$5:$113,$A10,O$116)</f>
        <v>0.33916849015317285</v>
      </c>
      <c r="P10" s="52">
        <f>INDEX(SummDir!$5:$113,$A10,P$116)</f>
        <v>2.1881838074398249E-2</v>
      </c>
      <c r="Q10" s="52">
        <f>INDEX(SummDir!$5:$113,$A10,Q$116)</f>
        <v>2.4070021881838075E-2</v>
      </c>
      <c r="R10" s="52">
        <f>INDEX(SummDir!$5:$113,$A10,R$116)</f>
        <v>457</v>
      </c>
      <c r="S10" s="52">
        <f>INDEX(SummDir!$5:$113,$A10,S$116)</f>
        <v>178</v>
      </c>
      <c r="T10" s="52">
        <f>INDEX(SummDir!$5:$113,$A10,T$116)</f>
        <v>279</v>
      </c>
      <c r="U10" s="52">
        <f>INDEX(SummDir!$5:$113,$A10,U$116)</f>
        <v>457</v>
      </c>
      <c r="V10" s="52">
        <f>INDEX(SummDir!$5:$113,$A10,V$116)</f>
        <v>178</v>
      </c>
      <c r="W10" s="52">
        <f t="shared" si="2"/>
        <v>29614</v>
      </c>
      <c r="X10" s="52">
        <f t="shared" si="3"/>
        <v>4997</v>
      </c>
      <c r="Y10" s="52">
        <f t="shared" si="4"/>
        <v>0.5</v>
      </c>
      <c r="Z10" s="52">
        <f t="shared" si="5"/>
        <v>1</v>
      </c>
      <c r="AA10" s="21">
        <f t="shared" si="6"/>
        <v>9.7255741533670684E-2</v>
      </c>
      <c r="AB10" s="21">
        <f t="shared" si="7"/>
        <v>9.0909090909090912E-2</v>
      </c>
      <c r="AC10" s="21"/>
      <c r="AE10" s="117" t="s">
        <v>362</v>
      </c>
      <c r="AF10" s="52">
        <f>INDEX(SummDir!$5:$113,$A10,AF$116)</f>
        <v>279</v>
      </c>
      <c r="AG10" s="52">
        <f t="shared" si="8"/>
        <v>0</v>
      </c>
      <c r="AH10" s="52"/>
      <c r="AI10" s="52"/>
      <c r="AJ10" s="52"/>
      <c r="AK10" s="52"/>
      <c r="AL10" s="52"/>
      <c r="AM10" s="52"/>
      <c r="AN10" s="52"/>
      <c r="AO10" s="83"/>
      <c r="AP10" s="52">
        <f t="shared" si="9"/>
        <v>3</v>
      </c>
      <c r="AQ10" s="52">
        <f t="shared" si="9"/>
        <v>3</v>
      </c>
      <c r="AR10" s="52">
        <f t="shared" si="9"/>
        <v>0</v>
      </c>
      <c r="AS10" s="52">
        <f t="shared" si="9"/>
        <v>0</v>
      </c>
      <c r="AT10" s="52">
        <f t="shared" si="10"/>
        <v>0</v>
      </c>
      <c r="AU10" s="52">
        <f t="shared" si="10"/>
        <v>0</v>
      </c>
      <c r="AV10" s="52">
        <f t="shared" si="10"/>
        <v>0</v>
      </c>
      <c r="AW10" s="52">
        <f t="shared" si="10"/>
        <v>0</v>
      </c>
      <c r="AX10" s="52" t="str">
        <f t="shared" si="11"/>
        <v/>
      </c>
      <c r="AY10" s="52" t="str">
        <f t="shared" si="11"/>
        <v/>
      </c>
    </row>
    <row r="11" spans="1:51" x14ac:dyDescent="0.25">
      <c r="A11" s="16">
        <v>16</v>
      </c>
      <c r="B11" s="52">
        <f>INDEX(SummDir!$5:$113,$A11,B$116)</f>
        <v>115</v>
      </c>
      <c r="C11" s="163" t="str">
        <f>INDEX(SummDir!$5:$113,$A11,C$116)</f>
        <v>University Dr</v>
      </c>
      <c r="D11" s="163" t="str">
        <f>INDEX(SummDir!$5:$113,$A11,D$116)</f>
        <v>College Ave</v>
      </c>
      <c r="E11" s="52">
        <f>INDEX(SummDir!$5:$113,$A11,E$116)</f>
        <v>479</v>
      </c>
      <c r="F11" s="52">
        <f t="shared" si="0"/>
        <v>5044</v>
      </c>
      <c r="G11" s="117"/>
      <c r="H11" s="52">
        <f>INDEX(SummDir!$5:$113,$A11,H$116)</f>
        <v>479</v>
      </c>
      <c r="I11" s="52">
        <f t="shared" si="1"/>
        <v>1</v>
      </c>
      <c r="J11" s="20">
        <v>19</v>
      </c>
      <c r="K11" s="52">
        <f>INDEX(SummDir!$5:$113,$A11,K$116)</f>
        <v>119.75</v>
      </c>
      <c r="L11" s="52">
        <f>INDEX(SummDir!$5:$113,$A11,L$116)</f>
        <v>64.5</v>
      </c>
      <c r="M11" s="52">
        <f>INDEX(SummDir!$5:$113,$A11,M$116)</f>
        <v>175</v>
      </c>
      <c r="N11" s="52">
        <f>INDEX(SummDir!$5:$113,$A11,N$116)</f>
        <v>0.27974947807933193</v>
      </c>
      <c r="O11" s="52">
        <f>INDEX(SummDir!$5:$113,$A11,O$116)</f>
        <v>0.12734864300626306</v>
      </c>
      <c r="P11" s="52">
        <f>INDEX(SummDir!$5:$113,$A11,P$116)</f>
        <v>0.24008350730688935</v>
      </c>
      <c r="Q11" s="52">
        <f>INDEX(SummDir!$5:$113,$A11,Q$116)</f>
        <v>7.3068893528183715E-2</v>
      </c>
      <c r="R11" s="52">
        <f>INDEX(SummDir!$5:$113,$A11,R$116)</f>
        <v>479</v>
      </c>
      <c r="S11" s="52">
        <f>INDEX(SummDir!$5:$113,$A11,S$116)</f>
        <v>129</v>
      </c>
      <c r="T11" s="52">
        <f>INDEX(SummDir!$5:$113,$A11,T$116)</f>
        <v>350</v>
      </c>
      <c r="U11" s="52">
        <f>INDEX(SummDir!$5:$113,$A11,U$116)</f>
        <v>479</v>
      </c>
      <c r="V11" s="52">
        <f>INDEX(SummDir!$5:$113,$A11,V$116)</f>
        <v>129</v>
      </c>
      <c r="W11" s="52">
        <f t="shared" si="2"/>
        <v>26482</v>
      </c>
      <c r="X11" s="52">
        <f t="shared" si="3"/>
        <v>5044</v>
      </c>
      <c r="Y11" s="52">
        <f t="shared" si="4"/>
        <v>0</v>
      </c>
      <c r="Z11" s="52">
        <f t="shared" si="5"/>
        <v>1</v>
      </c>
      <c r="AA11" s="21">
        <f t="shared" si="6"/>
        <v>9.8170494355780458E-2</v>
      </c>
      <c r="AB11" s="21">
        <f t="shared" si="7"/>
        <v>0</v>
      </c>
      <c r="AC11" s="21"/>
      <c r="AE11" s="117" t="s">
        <v>362</v>
      </c>
      <c r="AF11" s="52">
        <f>INDEX(SummDir!$5:$113,$A11,AF$116)</f>
        <v>350</v>
      </c>
      <c r="AG11" s="52">
        <f t="shared" si="8"/>
        <v>0</v>
      </c>
      <c r="AH11" s="52"/>
      <c r="AI11" s="52"/>
      <c r="AJ11" s="52"/>
      <c r="AK11" s="52"/>
      <c r="AL11" s="52"/>
      <c r="AM11" s="52"/>
      <c r="AN11" s="52"/>
      <c r="AO11" s="83"/>
      <c r="AP11" s="52">
        <f t="shared" si="9"/>
        <v>5</v>
      </c>
      <c r="AQ11" s="52">
        <f t="shared" si="9"/>
        <v>3</v>
      </c>
      <c r="AR11" s="52">
        <f t="shared" si="9"/>
        <v>3</v>
      </c>
      <c r="AS11" s="52">
        <f t="shared" si="9"/>
        <v>3</v>
      </c>
      <c r="AT11" s="52">
        <f t="shared" si="10"/>
        <v>0</v>
      </c>
      <c r="AU11" s="52">
        <f t="shared" si="10"/>
        <v>0</v>
      </c>
      <c r="AV11" s="52">
        <f t="shared" si="10"/>
        <v>0</v>
      </c>
      <c r="AW11" s="52">
        <f t="shared" si="10"/>
        <v>0</v>
      </c>
      <c r="AX11" s="52" t="str">
        <f t="shared" si="11"/>
        <v xml:space="preserve"> 33°24'53.41"N</v>
      </c>
      <c r="AY11" s="52" t="str">
        <f t="shared" si="11"/>
        <v>111°55'3.68"W</v>
      </c>
    </row>
    <row r="12" spans="1:51" x14ac:dyDescent="0.25">
      <c r="A12" s="16">
        <v>10</v>
      </c>
      <c r="B12" s="52">
        <f>INDEX(SummDir!$5:$113,$A12,B$116)</f>
        <v>109</v>
      </c>
      <c r="C12" s="163" t="str">
        <f>INDEX(SummDir!$5:$113,$A12,C$116)</f>
        <v>5th St</v>
      </c>
      <c r="D12" s="163" t="str">
        <f>INDEX(SummDir!$5:$113,$A12,D$116)</f>
        <v>Hardy Dr</v>
      </c>
      <c r="E12" s="52">
        <f>INDEX(SummDir!$5:$113,$A12,E$116)</f>
        <v>95</v>
      </c>
      <c r="F12" s="52">
        <f t="shared" si="0"/>
        <v>6409</v>
      </c>
      <c r="G12" s="117"/>
      <c r="H12" s="52">
        <f>INDEX(SummDir!$5:$113,$A12,H$116)</f>
        <v>95</v>
      </c>
      <c r="I12" s="52">
        <f t="shared" si="1"/>
        <v>1</v>
      </c>
      <c r="J12" s="20">
        <v>13</v>
      </c>
      <c r="K12" s="52">
        <f>INDEX(SummDir!$5:$113,$A12,K$116)</f>
        <v>23.75</v>
      </c>
      <c r="L12" s="52">
        <f>INDEX(SummDir!$5:$113,$A12,L$116)</f>
        <v>21.5</v>
      </c>
      <c r="M12" s="52">
        <f>INDEX(SummDir!$5:$113,$A12,M$116)</f>
        <v>26</v>
      </c>
      <c r="N12" s="52">
        <f>INDEX(SummDir!$5:$113,$A12,N$116)</f>
        <v>0.21052631578947367</v>
      </c>
      <c r="O12" s="52">
        <f>INDEX(SummDir!$5:$113,$A12,O$116)</f>
        <v>0.27368421052631581</v>
      </c>
      <c r="P12" s="52">
        <f>INDEX(SummDir!$5:$113,$A12,P$116)</f>
        <v>9.4736842105263161E-2</v>
      </c>
      <c r="Q12" s="52">
        <f>INDEX(SummDir!$5:$113,$A12,Q$116)</f>
        <v>0.1368421052631579</v>
      </c>
      <c r="R12" s="52">
        <f>INDEX(SummDir!$5:$113,$A12,R$116)</f>
        <v>95</v>
      </c>
      <c r="S12" s="52">
        <f>INDEX(SummDir!$5:$113,$A12,S$116)</f>
        <v>43</v>
      </c>
      <c r="T12" s="52">
        <f>INDEX(SummDir!$5:$113,$A12,T$116)</f>
        <v>52</v>
      </c>
      <c r="U12" s="52">
        <f>INDEX(SummDir!$5:$113,$A12,U$116)</f>
        <v>95</v>
      </c>
      <c r="V12" s="52">
        <f>INDEX(SummDir!$5:$113,$A12,V$116)</f>
        <v>43</v>
      </c>
      <c r="W12" s="52">
        <f t="shared" si="2"/>
        <v>6409</v>
      </c>
      <c r="X12" s="52">
        <f t="shared" si="3"/>
        <v>6409</v>
      </c>
      <c r="Y12" s="52">
        <f t="shared" si="4"/>
        <v>0.72</v>
      </c>
      <c r="Z12" s="52">
        <f t="shared" si="5"/>
        <v>1</v>
      </c>
      <c r="AA12" s="21">
        <f t="shared" si="6"/>
        <v>0.12473725184896847</v>
      </c>
      <c r="AB12" s="21">
        <f t="shared" si="7"/>
        <v>0.13090909090909089</v>
      </c>
      <c r="AC12" s="21"/>
      <c r="AE12" s="117" t="s">
        <v>362</v>
      </c>
      <c r="AF12" s="52">
        <f>INDEX(SummDir!$5:$113,$A12,AF$116)</f>
        <v>52</v>
      </c>
      <c r="AG12" s="52">
        <f t="shared" si="8"/>
        <v>0</v>
      </c>
      <c r="AH12" s="52"/>
      <c r="AI12" s="52"/>
      <c r="AJ12" s="52"/>
      <c r="AK12" s="52"/>
      <c r="AL12" s="52"/>
      <c r="AM12" s="52"/>
      <c r="AN12" s="52"/>
      <c r="AO12" s="83"/>
      <c r="AP12" s="52">
        <f t="shared" si="9"/>
        <v>3</v>
      </c>
      <c r="AQ12" s="52">
        <f t="shared" si="9"/>
        <v>3</v>
      </c>
      <c r="AR12" s="52">
        <f t="shared" si="9"/>
        <v>3</v>
      </c>
      <c r="AS12" s="52">
        <f t="shared" si="9"/>
        <v>3</v>
      </c>
      <c r="AT12" s="52">
        <f t="shared" si="10"/>
        <v>0</v>
      </c>
      <c r="AU12" s="52">
        <f t="shared" si="10"/>
        <v>0</v>
      </c>
      <c r="AV12" s="52">
        <f t="shared" si="10"/>
        <v>0</v>
      </c>
      <c r="AW12" s="52">
        <f t="shared" si="10"/>
        <v>0</v>
      </c>
      <c r="AX12" s="52" t="str">
        <f t="shared" si="11"/>
        <v xml:space="preserve"> 33°21'27.78"N</v>
      </c>
      <c r="AY12" s="52" t="str">
        <f t="shared" si="11"/>
        <v>111°55'7.47"W</v>
      </c>
    </row>
    <row r="13" spans="1:51" x14ac:dyDescent="0.25">
      <c r="A13" s="16">
        <v>61</v>
      </c>
      <c r="B13" s="142">
        <f>INDEX(SummDir!$5:$113,$A13,B$116)</f>
        <v>106</v>
      </c>
      <c r="C13" s="164" t="str">
        <f>INDEX(SummDir!$5:$113,$A13,C$116)</f>
        <v>5th St</v>
      </c>
      <c r="D13" s="164" t="str">
        <f>INDEX(SummDir!$5:$113,$A13,D$116)</f>
        <v>Mill Ave</v>
      </c>
      <c r="E13" s="142">
        <f>INDEX(SummDir!$5:$113,$A13,E$116)</f>
        <v>205</v>
      </c>
      <c r="F13" s="142">
        <f t="shared" si="0"/>
        <v>6739</v>
      </c>
      <c r="G13" s="117"/>
      <c r="H13" s="142">
        <f>INDEX(SummDir!$5:$113,$A13,H$116)</f>
        <v>205</v>
      </c>
      <c r="I13" s="142">
        <f t="shared" si="1"/>
        <v>1</v>
      </c>
      <c r="J13" s="20">
        <v>27</v>
      </c>
      <c r="K13" s="142">
        <f>INDEX(SummDir!$5:$113,$A13,K$116)</f>
        <v>51.25</v>
      </c>
      <c r="L13" s="142">
        <f>INDEX(SummDir!$5:$113,$A13,L$116)</f>
        <v>41.5</v>
      </c>
      <c r="M13" s="142">
        <f>INDEX(SummDir!$5:$113,$A13,M$116)</f>
        <v>61</v>
      </c>
      <c r="N13" s="142">
        <f>INDEX(SummDir!$5:$113,$A13,N$116)</f>
        <v>0.37560975609756098</v>
      </c>
      <c r="O13" s="142">
        <f>INDEX(SummDir!$5:$113,$A13,O$116)</f>
        <v>0.18048780487804877</v>
      </c>
      <c r="P13" s="142">
        <f>INDEX(SummDir!$5:$113,$A13,P$116)</f>
        <v>5.3658536585365853E-2</v>
      </c>
      <c r="Q13" s="142">
        <f>INDEX(SummDir!$5:$113,$A13,Q$116)</f>
        <v>9.2682926829268292E-2</v>
      </c>
      <c r="R13" s="142">
        <f>INDEX(SummDir!$5:$113,$A13,R$116)</f>
        <v>205</v>
      </c>
      <c r="S13" s="142">
        <f>INDEX(SummDir!$5:$113,$A13,S$116)</f>
        <v>83</v>
      </c>
      <c r="T13" s="142">
        <f>INDEX(SummDir!$5:$113,$A13,T$116)</f>
        <v>122</v>
      </c>
      <c r="U13" s="142">
        <f>INDEX(SummDir!$5:$113,$A13,U$116)</f>
        <v>205</v>
      </c>
      <c r="V13" s="142">
        <f>INDEX(SummDir!$5:$113,$A13,V$116)</f>
        <v>83</v>
      </c>
      <c r="W13" s="142">
        <f t="shared" si="2"/>
        <v>14670</v>
      </c>
      <c r="X13" s="142">
        <f t="shared" si="3"/>
        <v>6739</v>
      </c>
      <c r="Y13" s="142">
        <f t="shared" si="4"/>
        <v>0</v>
      </c>
      <c r="Z13" s="142">
        <f t="shared" si="5"/>
        <v>1</v>
      </c>
      <c r="AA13" s="21">
        <f t="shared" si="6"/>
        <v>0.1311599844297392</v>
      </c>
      <c r="AB13" s="21">
        <f t="shared" si="7"/>
        <v>0</v>
      </c>
      <c r="AC13" s="138"/>
      <c r="AD13" s="141"/>
      <c r="AE13" s="142" t="s">
        <v>361</v>
      </c>
      <c r="AF13" s="142">
        <f>INDEX(SummDir!$5:$113,$A13,AF$116)</f>
        <v>122</v>
      </c>
      <c r="AG13" s="142">
        <f t="shared" si="8"/>
        <v>0</v>
      </c>
      <c r="AH13" s="142"/>
      <c r="AI13" s="142"/>
      <c r="AJ13" s="142"/>
      <c r="AK13" s="142"/>
      <c r="AL13" s="142"/>
      <c r="AM13" s="142"/>
      <c r="AN13" s="142"/>
      <c r="AO13" s="148"/>
      <c r="AP13" s="142">
        <f t="shared" si="9"/>
        <v>3</v>
      </c>
      <c r="AQ13" s="142">
        <f t="shared" si="9"/>
        <v>3</v>
      </c>
      <c r="AR13" s="142">
        <f t="shared" si="9"/>
        <v>3</v>
      </c>
      <c r="AS13" s="142">
        <f t="shared" si="9"/>
        <v>3</v>
      </c>
      <c r="AT13" s="142">
        <f t="shared" si="10"/>
        <v>0</v>
      </c>
      <c r="AU13" s="142">
        <f t="shared" si="10"/>
        <v>0</v>
      </c>
      <c r="AV13" s="142">
        <f t="shared" si="10"/>
        <v>1</v>
      </c>
      <c r="AW13" s="142">
        <f t="shared" si="10"/>
        <v>0</v>
      </c>
      <c r="AX13" s="142" t="str">
        <f t="shared" si="11"/>
        <v xml:space="preserve"> 33°25'18.86"N</v>
      </c>
      <c r="AY13" s="142" t="str">
        <f t="shared" si="11"/>
        <v>111°56'47.06"W</v>
      </c>
    </row>
    <row r="14" spans="1:51" x14ac:dyDescent="0.25">
      <c r="A14" s="16">
        <v>2</v>
      </c>
      <c r="B14" s="52">
        <f>INDEX(SummDir!$5:$113,$A14,B$116)</f>
        <v>101</v>
      </c>
      <c r="C14" s="163" t="str">
        <f>INDEX(SummDir!$5:$113,$A14,C$116)</f>
        <v>Washington/Curry</v>
      </c>
      <c r="D14" s="163" t="str">
        <f>INDEX(SummDir!$5:$113,$A14,D$116)</f>
        <v>Mill Ave</v>
      </c>
      <c r="E14" s="52">
        <f>INDEX(SummDir!$5:$113,$A14,E$116)</f>
        <v>111</v>
      </c>
      <c r="F14" s="52">
        <f t="shared" si="0"/>
        <v>9628</v>
      </c>
      <c r="G14" s="117"/>
      <c r="H14" s="52">
        <f>INDEX(SummDir!$5:$113,$A14,H$116)</f>
        <v>111</v>
      </c>
      <c r="I14" s="52">
        <f t="shared" si="1"/>
        <v>1</v>
      </c>
      <c r="J14" s="20">
        <v>3</v>
      </c>
      <c r="K14" s="52">
        <f>INDEX(SummDir!$5:$113,$A14,K$116)</f>
        <v>27.75</v>
      </c>
      <c r="L14" s="52">
        <f>INDEX(SummDir!$5:$113,$A14,L$116)</f>
        <v>20</v>
      </c>
      <c r="M14" s="52">
        <f>INDEX(SummDir!$5:$113,$A14,M$116)</f>
        <v>35.5</v>
      </c>
      <c r="N14" s="52">
        <f>INDEX(SummDir!$5:$113,$A14,N$116)</f>
        <v>0.23423423423423423</v>
      </c>
      <c r="O14" s="52">
        <f>INDEX(SummDir!$5:$113,$A14,O$116)</f>
        <v>0.64864864864864868</v>
      </c>
      <c r="P14" s="52">
        <f>INDEX(SummDir!$5:$113,$A14,P$116)</f>
        <v>0.16216216216216217</v>
      </c>
      <c r="Q14" s="52">
        <f>INDEX(SummDir!$5:$113,$A14,Q$116)</f>
        <v>0.29729729729729731</v>
      </c>
      <c r="R14" s="52">
        <f>INDEX(SummDir!$5:$113,$A14,R$116)</f>
        <v>111</v>
      </c>
      <c r="S14" s="52">
        <f>INDEX(SummDir!$5:$113,$A14,S$116)</f>
        <v>40</v>
      </c>
      <c r="T14" s="52">
        <f>INDEX(SummDir!$5:$113,$A14,T$116)</f>
        <v>71</v>
      </c>
      <c r="U14" s="52">
        <f>INDEX(SummDir!$5:$113,$A14,U$116)</f>
        <v>111</v>
      </c>
      <c r="V14" s="52">
        <f>INDEX(SummDir!$5:$113,$A14,V$116)</f>
        <v>40</v>
      </c>
      <c r="W14" s="52">
        <f t="shared" si="2"/>
        <v>14035</v>
      </c>
      <c r="X14" s="52">
        <f t="shared" si="3"/>
        <v>9628</v>
      </c>
      <c r="Y14" s="52">
        <f t="shared" si="4"/>
        <v>0.39</v>
      </c>
      <c r="Z14" s="52">
        <f t="shared" si="5"/>
        <v>1</v>
      </c>
      <c r="AA14" s="21">
        <f t="shared" si="6"/>
        <v>0.18738808875048657</v>
      </c>
      <c r="AB14" s="21">
        <f t="shared" si="7"/>
        <v>7.0909090909090908E-2</v>
      </c>
      <c r="AC14" s="21"/>
      <c r="AE14" s="117" t="s">
        <v>362</v>
      </c>
      <c r="AF14" s="52">
        <f>INDEX(SummDir!$5:$113,$A14,AF$116)</f>
        <v>71</v>
      </c>
      <c r="AG14" s="52">
        <f t="shared" si="8"/>
        <v>0</v>
      </c>
      <c r="AH14" s="52"/>
      <c r="AI14" s="52"/>
      <c r="AJ14" s="52"/>
      <c r="AK14" s="52"/>
      <c r="AL14" s="52"/>
      <c r="AM14" s="52"/>
      <c r="AN14" s="52"/>
      <c r="AO14" s="83"/>
      <c r="AP14" s="52">
        <f t="shared" si="9"/>
        <v>3</v>
      </c>
      <c r="AQ14" s="52">
        <f t="shared" si="9"/>
        <v>0</v>
      </c>
      <c r="AR14" s="52">
        <f t="shared" si="9"/>
        <v>3</v>
      </c>
      <c r="AS14" s="52">
        <f t="shared" si="9"/>
        <v>0</v>
      </c>
      <c r="AT14" s="52">
        <f t="shared" si="10"/>
        <v>0</v>
      </c>
      <c r="AU14" s="52">
        <f t="shared" si="10"/>
        <v>0</v>
      </c>
      <c r="AV14" s="52">
        <f t="shared" si="10"/>
        <v>0</v>
      </c>
      <c r="AW14" s="52">
        <f t="shared" si="10"/>
        <v>0</v>
      </c>
      <c r="AX14" s="52" t="str">
        <f t="shared" si="11"/>
        <v xml:space="preserve"> 33°26'15.29"N</v>
      </c>
      <c r="AY14" s="52" t="str">
        <f t="shared" si="11"/>
        <v>111°56'35.72"W</v>
      </c>
    </row>
    <row r="15" spans="1:51" x14ac:dyDescent="0.25">
      <c r="A15" s="16">
        <v>15</v>
      </c>
      <c r="B15" s="52">
        <f>INDEX(SummDir!$5:$113,$A15,B$116)</f>
        <v>114</v>
      </c>
      <c r="C15" s="163" t="str">
        <f>INDEX(SummDir!$5:$113,$A15,C$116)</f>
        <v>13th St</v>
      </c>
      <c r="D15" s="163" t="str">
        <f>INDEX(SummDir!$5:$113,$A15,D$116)</f>
        <v>Hardy Dr</v>
      </c>
      <c r="E15" s="52">
        <f>INDEX(SummDir!$5:$113,$A15,E$116)</f>
        <v>101</v>
      </c>
      <c r="F15" s="52">
        <f t="shared" si="0"/>
        <v>9690</v>
      </c>
      <c r="G15" s="117"/>
      <c r="H15" s="52">
        <f>INDEX(SummDir!$5:$113,$A15,H$116)</f>
        <v>101</v>
      </c>
      <c r="I15" s="52">
        <f t="shared" si="1"/>
        <v>1</v>
      </c>
      <c r="J15" s="20">
        <v>19</v>
      </c>
      <c r="K15" s="52">
        <f>INDEX(SummDir!$5:$113,$A15,K$116)</f>
        <v>25.25</v>
      </c>
      <c r="L15" s="52">
        <f>INDEX(SummDir!$5:$113,$A15,L$116)</f>
        <v>27.5</v>
      </c>
      <c r="M15" s="52">
        <f>INDEX(SummDir!$5:$113,$A15,M$116)</f>
        <v>23</v>
      </c>
      <c r="N15" s="52">
        <f>INDEX(SummDir!$5:$113,$A15,N$116)</f>
        <v>0.17821782178217821</v>
      </c>
      <c r="O15" s="52">
        <f>INDEX(SummDir!$5:$113,$A15,O$116)</f>
        <v>0.28712871287128711</v>
      </c>
      <c r="P15" s="52">
        <f>INDEX(SummDir!$5:$113,$A15,P$116)</f>
        <v>8.9108910891089105E-2</v>
      </c>
      <c r="Q15" s="52">
        <f>INDEX(SummDir!$5:$113,$A15,Q$116)</f>
        <v>0.12871287128712872</v>
      </c>
      <c r="R15" s="52">
        <f>INDEX(SummDir!$5:$113,$A15,R$116)</f>
        <v>101</v>
      </c>
      <c r="S15" s="52">
        <f>INDEX(SummDir!$5:$113,$A15,S$116)</f>
        <v>55</v>
      </c>
      <c r="T15" s="52">
        <f>INDEX(SummDir!$5:$113,$A15,T$116)</f>
        <v>46</v>
      </c>
      <c r="U15" s="52">
        <f>INDEX(SummDir!$5:$113,$A15,U$116)</f>
        <v>101</v>
      </c>
      <c r="V15" s="52">
        <f>INDEX(SummDir!$5:$113,$A15,V$116)</f>
        <v>55</v>
      </c>
      <c r="W15" s="52">
        <f t="shared" si="2"/>
        <v>9690</v>
      </c>
      <c r="X15" s="52">
        <f t="shared" si="3"/>
        <v>9690</v>
      </c>
      <c r="Y15" s="52">
        <f t="shared" si="4"/>
        <v>0.72</v>
      </c>
      <c r="Z15" s="52">
        <f t="shared" si="5"/>
        <v>1</v>
      </c>
      <c r="AA15" s="21">
        <f t="shared" si="6"/>
        <v>0.18859478396263138</v>
      </c>
      <c r="AB15" s="21">
        <f t="shared" si="7"/>
        <v>0.13090909090909089</v>
      </c>
      <c r="AC15" s="21"/>
      <c r="AE15" s="117" t="s">
        <v>362</v>
      </c>
      <c r="AF15" s="52">
        <f>INDEX(SummDir!$5:$113,$A15,AF$116)</f>
        <v>46</v>
      </c>
      <c r="AG15" s="52">
        <f t="shared" si="8"/>
        <v>0</v>
      </c>
      <c r="AH15" s="52"/>
      <c r="AI15" s="52"/>
      <c r="AJ15" s="52"/>
      <c r="AK15" s="52"/>
      <c r="AL15" s="52"/>
      <c r="AM15" s="52"/>
      <c r="AN15" s="52"/>
      <c r="AO15" s="83"/>
      <c r="AP15" s="52">
        <f t="shared" si="9"/>
        <v>3</v>
      </c>
      <c r="AQ15" s="52">
        <f t="shared" si="9"/>
        <v>3</v>
      </c>
      <c r="AR15" s="52">
        <f t="shared" si="9"/>
        <v>3</v>
      </c>
      <c r="AS15" s="52">
        <f t="shared" si="9"/>
        <v>3</v>
      </c>
      <c r="AT15" s="52">
        <f t="shared" si="10"/>
        <v>0</v>
      </c>
      <c r="AU15" s="52">
        <f t="shared" si="10"/>
        <v>0</v>
      </c>
      <c r="AV15" s="52">
        <f t="shared" si="10"/>
        <v>0</v>
      </c>
      <c r="AW15" s="52">
        <f t="shared" si="10"/>
        <v>0</v>
      </c>
      <c r="AX15" s="52" t="str">
        <f t="shared" si="11"/>
        <v xml:space="preserve"> 33°25'0.62"N</v>
      </c>
      <c r="AY15" s="52" t="str">
        <f t="shared" si="11"/>
        <v>111°55'34.64"W</v>
      </c>
    </row>
    <row r="16" spans="1:51" x14ac:dyDescent="0.25">
      <c r="A16" s="16">
        <v>22</v>
      </c>
      <c r="B16" s="52">
        <f>INDEX(SummDir!$5:$113,$A16,B$116)</f>
        <v>121</v>
      </c>
      <c r="C16" s="163" t="str">
        <f>INDEX(SummDir!$5:$113,$A16,C$116)</f>
        <v>University Dr</v>
      </c>
      <c r="D16" s="163" t="str">
        <f>INDEX(SummDir!$5:$113,$A16,D$116)</f>
        <v>Hardy Dr</v>
      </c>
      <c r="E16" s="52">
        <f>INDEX(SummDir!$5:$113,$A16,E$116)</f>
        <v>84</v>
      </c>
      <c r="F16" s="52">
        <f t="shared" si="0"/>
        <v>9690</v>
      </c>
      <c r="G16" s="117"/>
      <c r="H16" s="52">
        <f>INDEX(SummDir!$5:$113,$A16,H$116)</f>
        <v>84</v>
      </c>
      <c r="I16" s="52">
        <f t="shared" si="1"/>
        <v>1</v>
      </c>
      <c r="J16" s="20">
        <v>19</v>
      </c>
      <c r="K16" s="52">
        <f>INDEX(SummDir!$5:$113,$A16,K$116)</f>
        <v>21</v>
      </c>
      <c r="L16" s="52">
        <f>INDEX(SummDir!$5:$113,$A16,L$116)</f>
        <v>18</v>
      </c>
      <c r="M16" s="52">
        <f>INDEX(SummDir!$5:$113,$A16,M$116)</f>
        <v>24</v>
      </c>
      <c r="N16" s="52">
        <f>INDEX(SummDir!$5:$113,$A16,N$116)</f>
        <v>0.15476190476190477</v>
      </c>
      <c r="O16" s="52">
        <f>INDEX(SummDir!$5:$113,$A16,O$116)</f>
        <v>0.21428571428571427</v>
      </c>
      <c r="P16" s="52">
        <f>INDEX(SummDir!$5:$113,$A16,P$116)</f>
        <v>0.11904761904761904</v>
      </c>
      <c r="Q16" s="52">
        <f>INDEX(SummDir!$5:$113,$A16,Q$116)</f>
        <v>0.44047619047619047</v>
      </c>
      <c r="R16" s="52">
        <f>INDEX(SummDir!$5:$113,$A16,R$116)</f>
        <v>84</v>
      </c>
      <c r="S16" s="52">
        <f>INDEX(SummDir!$5:$113,$A16,S$116)</f>
        <v>36</v>
      </c>
      <c r="T16" s="52">
        <f>INDEX(SummDir!$5:$113,$A16,T$116)</f>
        <v>48</v>
      </c>
      <c r="U16" s="52">
        <f>INDEX(SummDir!$5:$113,$A16,U$116)</f>
        <v>84</v>
      </c>
      <c r="V16" s="52">
        <f>INDEX(SummDir!$5:$113,$A16,V$116)</f>
        <v>36</v>
      </c>
      <c r="W16" s="52">
        <f t="shared" si="2"/>
        <v>27003</v>
      </c>
      <c r="X16" s="52">
        <f t="shared" si="3"/>
        <v>9690</v>
      </c>
      <c r="Y16" s="52">
        <f t="shared" si="4"/>
        <v>0.72</v>
      </c>
      <c r="Z16" s="52">
        <f t="shared" si="5"/>
        <v>1</v>
      </c>
      <c r="AA16" s="21">
        <f t="shared" si="6"/>
        <v>0.18859478396263138</v>
      </c>
      <c r="AB16" s="21">
        <f t="shared" si="7"/>
        <v>0.13090909090909089</v>
      </c>
      <c r="AC16" s="21"/>
      <c r="AE16" s="117" t="s">
        <v>362</v>
      </c>
      <c r="AF16" s="52">
        <f>INDEX(SummDir!$5:$113,$A16,AF$116)</f>
        <v>48</v>
      </c>
      <c r="AG16" s="52">
        <f t="shared" si="8"/>
        <v>0</v>
      </c>
      <c r="AH16" s="52"/>
      <c r="AI16" s="52"/>
      <c r="AJ16" s="52"/>
      <c r="AK16" s="52"/>
      <c r="AL16" s="52"/>
      <c r="AM16" s="52"/>
      <c r="AN16" s="52"/>
      <c r="AO16" s="83"/>
      <c r="AP16" s="52">
        <f t="shared" si="9"/>
        <v>3</v>
      </c>
      <c r="AQ16" s="52">
        <f t="shared" si="9"/>
        <v>3</v>
      </c>
      <c r="AR16" s="52">
        <f t="shared" si="9"/>
        <v>3</v>
      </c>
      <c r="AS16" s="52">
        <f t="shared" si="9"/>
        <v>3</v>
      </c>
      <c r="AT16" s="52">
        <f t="shared" si="10"/>
        <v>0</v>
      </c>
      <c r="AU16" s="52">
        <f t="shared" si="10"/>
        <v>0</v>
      </c>
      <c r="AV16" s="52">
        <f t="shared" si="10"/>
        <v>0</v>
      </c>
      <c r="AW16" s="52">
        <f t="shared" si="10"/>
        <v>0</v>
      </c>
      <c r="AX16" s="52" t="str">
        <f t="shared" si="11"/>
        <v/>
      </c>
      <c r="AY16" s="52" t="str">
        <f t="shared" si="11"/>
        <v/>
      </c>
    </row>
    <row r="17" spans="1:51" x14ac:dyDescent="0.25">
      <c r="A17" s="16">
        <v>60</v>
      </c>
      <c r="B17" s="142">
        <f>INDEX(SummDir!$5:$113,$A17,B$116)</f>
        <v>105</v>
      </c>
      <c r="C17" s="164" t="str">
        <f>INDEX(SummDir!$5:$113,$A17,C$116)</f>
        <v>Rio Salado Pkwy</v>
      </c>
      <c r="D17" s="164" t="str">
        <f>INDEX(SummDir!$5:$113,$A17,D$116)</f>
        <v>Hardy Dr</v>
      </c>
      <c r="E17" s="142">
        <f>INDEX(SummDir!$5:$113,$A17,E$116)</f>
        <v>20</v>
      </c>
      <c r="F17" s="142">
        <f t="shared" si="0"/>
        <v>9784</v>
      </c>
      <c r="G17" s="117"/>
      <c r="H17" s="142">
        <f>INDEX(SummDir!$5:$113,$A17,H$116)</f>
        <v>20</v>
      </c>
      <c r="I17" s="142">
        <f t="shared" si="1"/>
        <v>1</v>
      </c>
      <c r="J17" s="20">
        <v>26</v>
      </c>
      <c r="K17" s="142">
        <f>INDEX(SummDir!$5:$113,$A17,K$116)</f>
        <v>5</v>
      </c>
      <c r="L17" s="142">
        <f>INDEX(SummDir!$5:$113,$A17,L$116)</f>
        <v>5</v>
      </c>
      <c r="M17" s="142">
        <f>INDEX(SummDir!$5:$113,$A17,M$116)</f>
        <v>5</v>
      </c>
      <c r="N17" s="142">
        <f>INDEX(SummDir!$5:$113,$A17,N$116)</f>
        <v>0</v>
      </c>
      <c r="O17" s="142">
        <f>INDEX(SummDir!$5:$113,$A17,O$116)</f>
        <v>0.3</v>
      </c>
      <c r="P17" s="142">
        <f>INDEX(SummDir!$5:$113,$A17,P$116)</f>
        <v>0.1</v>
      </c>
      <c r="Q17" s="142">
        <f>INDEX(SummDir!$5:$113,$A17,Q$116)</f>
        <v>0.1</v>
      </c>
      <c r="R17" s="142">
        <f>INDEX(SummDir!$5:$113,$A17,R$116)</f>
        <v>20</v>
      </c>
      <c r="S17" s="142">
        <f>INDEX(SummDir!$5:$113,$A17,S$116)</f>
        <v>10</v>
      </c>
      <c r="T17" s="142">
        <f>INDEX(SummDir!$5:$113,$A17,T$116)</f>
        <v>10</v>
      </c>
      <c r="U17" s="142">
        <f>INDEX(SummDir!$5:$113,$A17,U$116)</f>
        <v>20</v>
      </c>
      <c r="V17" s="142">
        <f>INDEX(SummDir!$5:$113,$A17,V$116)</f>
        <v>10</v>
      </c>
      <c r="W17" s="142">
        <f t="shared" si="2"/>
        <v>9784</v>
      </c>
      <c r="X17" s="142">
        <f t="shared" si="3"/>
        <v>9784</v>
      </c>
      <c r="Y17" s="142">
        <f t="shared" si="4"/>
        <v>0.83</v>
      </c>
      <c r="Z17" s="142">
        <f t="shared" si="5"/>
        <v>1</v>
      </c>
      <c r="AA17" s="21">
        <f t="shared" si="6"/>
        <v>0.19042428960685093</v>
      </c>
      <c r="AB17" s="21">
        <f t="shared" si="7"/>
        <v>0.15090909090909091</v>
      </c>
      <c r="AC17" s="138"/>
      <c r="AD17" s="141"/>
      <c r="AE17" s="142" t="s">
        <v>361</v>
      </c>
      <c r="AF17" s="142">
        <f>INDEX(SummDir!$5:$113,$A17,AF$116)</f>
        <v>10</v>
      </c>
      <c r="AG17" s="142">
        <f t="shared" si="8"/>
        <v>0</v>
      </c>
      <c r="AH17" s="142"/>
      <c r="AI17" s="142"/>
      <c r="AJ17" s="142"/>
      <c r="AK17" s="142"/>
      <c r="AL17" s="142"/>
      <c r="AM17" s="142"/>
      <c r="AN17" s="142"/>
      <c r="AO17" s="148"/>
      <c r="AP17" s="142">
        <f t="shared" si="9"/>
        <v>3</v>
      </c>
      <c r="AQ17" s="142">
        <f t="shared" si="9"/>
        <v>4</v>
      </c>
      <c r="AR17" s="142">
        <f t="shared" si="9"/>
        <v>1</v>
      </c>
      <c r="AS17" s="142">
        <f t="shared" si="9"/>
        <v>1</v>
      </c>
      <c r="AT17" s="142">
        <f t="shared" si="10"/>
        <v>0</v>
      </c>
      <c r="AU17" s="142">
        <f t="shared" si="10"/>
        <v>0</v>
      </c>
      <c r="AV17" s="142">
        <f t="shared" si="10"/>
        <v>0</v>
      </c>
      <c r="AW17" s="142">
        <f t="shared" si="10"/>
        <v>0</v>
      </c>
      <c r="AX17" s="142" t="str">
        <f t="shared" si="11"/>
        <v xml:space="preserve"> 33°25'18.97"N</v>
      </c>
      <c r="AY17" s="142" t="str">
        <f t="shared" si="11"/>
        <v>111°56'32.60"W</v>
      </c>
    </row>
    <row r="18" spans="1:51" x14ac:dyDescent="0.25">
      <c r="A18" s="16">
        <v>44</v>
      </c>
      <c r="B18" s="52">
        <f>INDEX(SummDir!$5:$113,$A18,B$116)</f>
        <v>143</v>
      </c>
      <c r="C18" s="163" t="str">
        <f>INDEX(SummDir!$5:$113,$A18,C$116)</f>
        <v>Southern Ave</v>
      </c>
      <c r="D18" s="163" t="str">
        <f>INDEX(SummDir!$5:$113,$A18,D$116)</f>
        <v>Hardy Dr</v>
      </c>
      <c r="E18" s="52">
        <f>INDEX(SummDir!$5:$113,$A18,E$116)</f>
        <v>31</v>
      </c>
      <c r="F18" s="52">
        <f t="shared" si="0"/>
        <v>13469</v>
      </c>
      <c r="G18" s="117"/>
      <c r="H18" s="52">
        <f>INDEX(SummDir!$5:$113,$A18,H$116)</f>
        <v>31</v>
      </c>
      <c r="I18" s="52">
        <f t="shared" si="1"/>
        <v>1</v>
      </c>
      <c r="J18" s="20">
        <v>19</v>
      </c>
      <c r="K18" s="52">
        <f>INDEX(SummDir!$5:$113,$A18,K$116)</f>
        <v>15.5</v>
      </c>
      <c r="L18" s="52">
        <f>INDEX(SummDir!$5:$113,$A18,L$116)</f>
        <v>15.5</v>
      </c>
      <c r="M18" s="52" t="str">
        <f>INDEX(SummDir!$5:$113,$A18,M$116)</f>
        <v/>
      </c>
      <c r="N18" s="52">
        <f>INDEX(SummDir!$5:$113,$A18,N$116)</f>
        <v>6.4516129032258063E-2</v>
      </c>
      <c r="O18" s="52">
        <f>INDEX(SummDir!$5:$113,$A18,O$116)</f>
        <v>0.4838709677419355</v>
      </c>
      <c r="P18" s="52">
        <f>INDEX(SummDir!$5:$113,$A18,P$116)</f>
        <v>0.22580645161290322</v>
      </c>
      <c r="Q18" s="52">
        <f>INDEX(SummDir!$5:$113,$A18,Q$116)</f>
        <v>0.29032258064516131</v>
      </c>
      <c r="R18" s="52">
        <f>INDEX(SummDir!$5:$113,$A18,R$116)</f>
        <v>31</v>
      </c>
      <c r="S18" s="52">
        <f>INDEX(SummDir!$5:$113,$A18,S$116)</f>
        <v>31</v>
      </c>
      <c r="T18" s="52">
        <f>INDEX(SummDir!$5:$113,$A18,T$116)</f>
        <v>0</v>
      </c>
      <c r="U18" s="52">
        <f>INDEX(SummDir!$5:$113,$A18,U$116)</f>
        <v>31</v>
      </c>
      <c r="V18" s="52">
        <f>INDEX(SummDir!$5:$113,$A18,V$116)</f>
        <v>31</v>
      </c>
      <c r="W18" s="52">
        <f t="shared" si="2"/>
        <v>28429</v>
      </c>
      <c r="X18" s="52">
        <f t="shared" si="3"/>
        <v>13469</v>
      </c>
      <c r="Y18" s="52">
        <f t="shared" si="4"/>
        <v>2.2200000000000002</v>
      </c>
      <c r="Z18" s="52">
        <f t="shared" si="5"/>
        <v>1</v>
      </c>
      <c r="AA18" s="21">
        <f t="shared" si="6"/>
        <v>0.26214480342545737</v>
      </c>
      <c r="AB18" s="21">
        <f t="shared" si="7"/>
        <v>0.40363636363636368</v>
      </c>
      <c r="AC18" s="21"/>
      <c r="AE18" s="117" t="s">
        <v>362</v>
      </c>
      <c r="AF18" s="52">
        <f>INDEX(SummDir!$5:$113,$A18,AF$116)</f>
        <v>0</v>
      </c>
      <c r="AG18" s="52">
        <f t="shared" si="8"/>
        <v>0</v>
      </c>
      <c r="AH18" s="52"/>
      <c r="AI18" s="52"/>
      <c r="AJ18" s="52"/>
      <c r="AK18" s="52"/>
      <c r="AL18" s="52"/>
      <c r="AM18" s="52"/>
      <c r="AN18" s="52"/>
      <c r="AO18" s="83"/>
      <c r="AP18" s="52">
        <f t="shared" si="9"/>
        <v>3</v>
      </c>
      <c r="AQ18" s="52">
        <f t="shared" si="9"/>
        <v>3</v>
      </c>
      <c r="AR18" s="52">
        <f t="shared" si="9"/>
        <v>0</v>
      </c>
      <c r="AS18" s="52">
        <f t="shared" si="9"/>
        <v>0</v>
      </c>
      <c r="AT18" s="52">
        <f t="shared" si="10"/>
        <v>0</v>
      </c>
      <c r="AU18" s="52">
        <f t="shared" si="10"/>
        <v>0</v>
      </c>
      <c r="AV18" s="52">
        <f t="shared" si="10"/>
        <v>0</v>
      </c>
      <c r="AW18" s="52">
        <f t="shared" si="10"/>
        <v>0</v>
      </c>
      <c r="AX18" s="52" t="str">
        <f t="shared" si="11"/>
        <v/>
      </c>
      <c r="AY18" s="52" t="str">
        <f t="shared" si="11"/>
        <v/>
      </c>
    </row>
    <row r="19" spans="1:51" x14ac:dyDescent="0.25">
      <c r="A19" s="16">
        <v>56</v>
      </c>
      <c r="B19" s="142">
        <f>INDEX(SummDir!$5:$113,$A19,B$116)</f>
        <v>101</v>
      </c>
      <c r="C19" s="164" t="str">
        <f>INDEX(SummDir!$5:$113,$A19,C$116)</f>
        <v>Washington/Curry</v>
      </c>
      <c r="D19" s="164" t="str">
        <f>INDEX(SummDir!$5:$113,$A19,D$116)</f>
        <v>Mill Ave</v>
      </c>
      <c r="E19" s="142">
        <f>INDEX(SummDir!$5:$113,$A19,E$116)</f>
        <v>69</v>
      </c>
      <c r="F19" s="142">
        <f t="shared" si="0"/>
        <v>14035</v>
      </c>
      <c r="G19" s="117"/>
      <c r="H19" s="142">
        <f>INDEX(SummDir!$5:$113,$A19,H$116)</f>
        <v>69</v>
      </c>
      <c r="I19" s="142">
        <f t="shared" si="1"/>
        <v>1</v>
      </c>
      <c r="J19" s="20">
        <v>21</v>
      </c>
      <c r="K19" s="142">
        <f>INDEX(SummDir!$5:$113,$A19,K$116)</f>
        <v>17.25</v>
      </c>
      <c r="L19" s="142">
        <f>INDEX(SummDir!$5:$113,$A19,L$116)</f>
        <v>19.5</v>
      </c>
      <c r="M19" s="142">
        <f>INDEX(SummDir!$5:$113,$A19,M$116)</f>
        <v>15</v>
      </c>
      <c r="N19" s="142">
        <f>INDEX(SummDir!$5:$113,$A19,N$116)</f>
        <v>0.20289855072463769</v>
      </c>
      <c r="O19" s="142">
        <f>INDEX(SummDir!$5:$113,$A19,O$116)</f>
        <v>0.56521739130434778</v>
      </c>
      <c r="P19" s="142">
        <f>INDEX(SummDir!$5:$113,$A19,P$116)</f>
        <v>0.10144927536231885</v>
      </c>
      <c r="Q19" s="142">
        <f>INDEX(SummDir!$5:$113,$A19,Q$116)</f>
        <v>0.34782608695652173</v>
      </c>
      <c r="R19" s="142">
        <f>INDEX(SummDir!$5:$113,$A19,R$116)</f>
        <v>69</v>
      </c>
      <c r="S19" s="142">
        <f>INDEX(SummDir!$5:$113,$A19,S$116)</f>
        <v>39</v>
      </c>
      <c r="T19" s="142">
        <f>INDEX(SummDir!$5:$113,$A19,T$116)</f>
        <v>30</v>
      </c>
      <c r="U19" s="142">
        <f>INDEX(SummDir!$5:$113,$A19,U$116)</f>
        <v>69</v>
      </c>
      <c r="V19" s="142">
        <f>INDEX(SummDir!$5:$113,$A19,V$116)</f>
        <v>39</v>
      </c>
      <c r="W19" s="142">
        <f t="shared" si="2"/>
        <v>14035</v>
      </c>
      <c r="X19" s="142">
        <f t="shared" si="3"/>
        <v>14035</v>
      </c>
      <c r="Y19" s="142">
        <f t="shared" si="4"/>
        <v>0.39</v>
      </c>
      <c r="Z19" s="142">
        <f t="shared" si="5"/>
        <v>1</v>
      </c>
      <c r="AA19" s="21">
        <f t="shared" si="6"/>
        <v>0.2731607629427793</v>
      </c>
      <c r="AB19" s="21">
        <f t="shared" si="7"/>
        <v>7.0909090909090908E-2</v>
      </c>
      <c r="AC19" s="138"/>
      <c r="AD19" s="141"/>
      <c r="AE19" s="142" t="s">
        <v>361</v>
      </c>
      <c r="AF19" s="142">
        <f>INDEX(SummDir!$5:$113,$A19,AF$116)</f>
        <v>30</v>
      </c>
      <c r="AG19" s="142">
        <f t="shared" si="8"/>
        <v>0</v>
      </c>
      <c r="AH19" s="142"/>
      <c r="AI19" s="142"/>
      <c r="AJ19" s="142"/>
      <c r="AK19" s="142"/>
      <c r="AL19" s="142"/>
      <c r="AM19" s="142"/>
      <c r="AN19" s="142"/>
      <c r="AO19" s="148"/>
      <c r="AP19" s="142">
        <f t="shared" si="9"/>
        <v>3</v>
      </c>
      <c r="AQ19" s="142">
        <f t="shared" si="9"/>
        <v>0</v>
      </c>
      <c r="AR19" s="142">
        <f t="shared" si="9"/>
        <v>3</v>
      </c>
      <c r="AS19" s="142">
        <f t="shared" si="9"/>
        <v>0</v>
      </c>
      <c r="AT19" s="142">
        <f t="shared" si="10"/>
        <v>0</v>
      </c>
      <c r="AU19" s="142">
        <f t="shared" si="10"/>
        <v>0</v>
      </c>
      <c r="AV19" s="142">
        <f t="shared" si="10"/>
        <v>0</v>
      </c>
      <c r="AW19" s="142">
        <f t="shared" si="10"/>
        <v>0</v>
      </c>
      <c r="AX19" s="142" t="str">
        <f t="shared" si="11"/>
        <v xml:space="preserve"> 33°26'15.29"N</v>
      </c>
      <c r="AY19" s="142" t="str">
        <f t="shared" si="11"/>
        <v>111°56'35.72"W</v>
      </c>
    </row>
    <row r="20" spans="1:51" x14ac:dyDescent="0.25">
      <c r="A20" s="16">
        <v>57</v>
      </c>
      <c r="B20" s="142">
        <f>INDEX(SummDir!$5:$113,$A20,B$116)</f>
        <v>102</v>
      </c>
      <c r="C20" s="164" t="str">
        <f>INDEX(SummDir!$5:$113,$A20,C$116)</f>
        <v>Rio Salado Pkwy</v>
      </c>
      <c r="D20" s="164" t="str">
        <f>INDEX(SummDir!$5:$113,$A20,D$116)</f>
        <v>Mill Ave</v>
      </c>
      <c r="E20" s="142">
        <f>INDEX(SummDir!$5:$113,$A20,E$116)</f>
        <v>44</v>
      </c>
      <c r="F20" s="142">
        <f t="shared" si="0"/>
        <v>14634</v>
      </c>
      <c r="G20" s="117"/>
      <c r="H20" s="142">
        <f>INDEX(SummDir!$5:$113,$A20,H$116)</f>
        <v>44</v>
      </c>
      <c r="I20" s="142">
        <f t="shared" si="1"/>
        <v>1</v>
      </c>
      <c r="J20" s="20">
        <v>22</v>
      </c>
      <c r="K20" s="142">
        <f>INDEX(SummDir!$5:$113,$A20,K$116)</f>
        <v>11</v>
      </c>
      <c r="L20" s="142">
        <f>INDEX(SummDir!$5:$113,$A20,L$116)</f>
        <v>8.5</v>
      </c>
      <c r="M20" s="142">
        <f>INDEX(SummDir!$5:$113,$A20,M$116)</f>
        <v>13.5</v>
      </c>
      <c r="N20" s="142">
        <f>INDEX(SummDir!$5:$113,$A20,N$116)</f>
        <v>0.27272727272727271</v>
      </c>
      <c r="O20" s="142">
        <f>INDEX(SummDir!$5:$113,$A20,O$116)</f>
        <v>0.59090909090909094</v>
      </c>
      <c r="P20" s="142">
        <f>INDEX(SummDir!$5:$113,$A20,P$116)</f>
        <v>0.22727272727272727</v>
      </c>
      <c r="Q20" s="142">
        <f>INDEX(SummDir!$5:$113,$A20,Q$116)</f>
        <v>0.31818181818181818</v>
      </c>
      <c r="R20" s="142">
        <f>INDEX(SummDir!$5:$113,$A20,R$116)</f>
        <v>44</v>
      </c>
      <c r="S20" s="142">
        <f>INDEX(SummDir!$5:$113,$A20,S$116)</f>
        <v>17</v>
      </c>
      <c r="T20" s="142">
        <f>INDEX(SummDir!$5:$113,$A20,T$116)</f>
        <v>27</v>
      </c>
      <c r="U20" s="142">
        <f>INDEX(SummDir!$5:$113,$A20,U$116)</f>
        <v>44</v>
      </c>
      <c r="V20" s="142">
        <f>INDEX(SummDir!$5:$113,$A20,V$116)</f>
        <v>17</v>
      </c>
      <c r="W20" s="142">
        <f t="shared" si="2"/>
        <v>14670</v>
      </c>
      <c r="X20" s="142">
        <f t="shared" si="3"/>
        <v>14634</v>
      </c>
      <c r="Y20" s="142">
        <f t="shared" si="4"/>
        <v>0</v>
      </c>
      <c r="Z20" s="142">
        <f t="shared" si="5"/>
        <v>1</v>
      </c>
      <c r="AA20" s="21">
        <f t="shared" si="6"/>
        <v>0.28481899571817826</v>
      </c>
      <c r="AB20" s="21">
        <f t="shared" si="7"/>
        <v>0</v>
      </c>
      <c r="AC20" s="138"/>
      <c r="AD20" s="141"/>
      <c r="AE20" s="142" t="s">
        <v>361</v>
      </c>
      <c r="AF20" s="142">
        <f>INDEX(SummDir!$5:$113,$A20,AF$116)</f>
        <v>27</v>
      </c>
      <c r="AG20" s="142">
        <f t="shared" si="8"/>
        <v>0</v>
      </c>
      <c r="AH20" s="142"/>
      <c r="AI20" s="142"/>
      <c r="AJ20" s="142"/>
      <c r="AK20" s="142"/>
      <c r="AL20" s="142"/>
      <c r="AM20" s="142"/>
      <c r="AN20" s="142"/>
      <c r="AO20" s="148"/>
      <c r="AP20" s="142">
        <f t="shared" si="9"/>
        <v>3</v>
      </c>
      <c r="AQ20" s="142">
        <f t="shared" si="9"/>
        <v>3</v>
      </c>
      <c r="AR20" s="142">
        <f t="shared" si="9"/>
        <v>3</v>
      </c>
      <c r="AS20" s="142">
        <f t="shared" si="9"/>
        <v>3</v>
      </c>
      <c r="AT20" s="142">
        <f t="shared" si="10"/>
        <v>0</v>
      </c>
      <c r="AU20" s="142">
        <f t="shared" si="10"/>
        <v>1</v>
      </c>
      <c r="AV20" s="142">
        <f t="shared" si="10"/>
        <v>1</v>
      </c>
      <c r="AW20" s="142">
        <f t="shared" si="10"/>
        <v>0</v>
      </c>
      <c r="AX20" s="142" t="str">
        <f t="shared" si="11"/>
        <v xml:space="preserve"> 33°25'31.80"N</v>
      </c>
      <c r="AY20" s="142" t="str">
        <f t="shared" si="11"/>
        <v>111°56'24.23"W</v>
      </c>
    </row>
    <row r="21" spans="1:51" x14ac:dyDescent="0.25">
      <c r="A21" s="16">
        <v>58</v>
      </c>
      <c r="B21" s="142">
        <f>INDEX(SummDir!$5:$113,$A21,B$116)</f>
        <v>103</v>
      </c>
      <c r="C21" s="164" t="str">
        <f>INDEX(SummDir!$5:$113,$A21,C$116)</f>
        <v>Rio Salado Pkwy</v>
      </c>
      <c r="D21" s="164" t="str">
        <f>INDEX(SummDir!$5:$113,$A21,D$116)</f>
        <v>Rural Rd</v>
      </c>
      <c r="E21" s="142">
        <f>INDEX(SummDir!$5:$113,$A21,E$116)</f>
        <v>83</v>
      </c>
      <c r="F21" s="142">
        <f t="shared" si="0"/>
        <v>14634</v>
      </c>
      <c r="G21" s="117"/>
      <c r="H21" s="142">
        <f>INDEX(SummDir!$5:$113,$A21,H$116)</f>
        <v>83</v>
      </c>
      <c r="I21" s="142">
        <f t="shared" si="1"/>
        <v>1</v>
      </c>
      <c r="J21" s="20">
        <v>23</v>
      </c>
      <c r="K21" s="142">
        <f>INDEX(SummDir!$5:$113,$A21,K$116)</f>
        <v>20.75</v>
      </c>
      <c r="L21" s="142">
        <f>INDEX(SummDir!$5:$113,$A21,L$116)</f>
        <v>12.5</v>
      </c>
      <c r="M21" s="142">
        <f>INDEX(SummDir!$5:$113,$A21,M$116)</f>
        <v>29</v>
      </c>
      <c r="N21" s="142">
        <f>INDEX(SummDir!$5:$113,$A21,N$116)</f>
        <v>0.18072289156626506</v>
      </c>
      <c r="O21" s="142">
        <f>INDEX(SummDir!$5:$113,$A21,O$116)</f>
        <v>0.53012048192771088</v>
      </c>
      <c r="P21" s="142">
        <f>INDEX(SummDir!$5:$113,$A21,P$116)</f>
        <v>0.20481927710843373</v>
      </c>
      <c r="Q21" s="142">
        <f>INDEX(SummDir!$5:$113,$A21,Q$116)</f>
        <v>0.5662650602409639</v>
      </c>
      <c r="R21" s="142">
        <f>INDEX(SummDir!$5:$113,$A21,R$116)</f>
        <v>83</v>
      </c>
      <c r="S21" s="142">
        <f>INDEX(SummDir!$5:$113,$A21,S$116)</f>
        <v>25</v>
      </c>
      <c r="T21" s="142">
        <f>INDEX(SummDir!$5:$113,$A21,T$116)</f>
        <v>58</v>
      </c>
      <c r="U21" s="142">
        <f>INDEX(SummDir!$5:$113,$A21,U$116)</f>
        <v>83</v>
      </c>
      <c r="V21" s="142">
        <f>INDEX(SummDir!$5:$113,$A21,V$116)</f>
        <v>25</v>
      </c>
      <c r="W21" s="142">
        <f t="shared" si="2"/>
        <v>14634</v>
      </c>
      <c r="X21" s="142">
        <f t="shared" si="3"/>
        <v>14634</v>
      </c>
      <c r="Y21" s="142">
        <f t="shared" si="4"/>
        <v>0</v>
      </c>
      <c r="Z21" s="142">
        <f t="shared" si="5"/>
        <v>1</v>
      </c>
      <c r="AA21" s="21">
        <f t="shared" si="6"/>
        <v>0.28481899571817826</v>
      </c>
      <c r="AB21" s="21">
        <f t="shared" si="7"/>
        <v>0</v>
      </c>
      <c r="AC21" s="138"/>
      <c r="AD21" s="141"/>
      <c r="AE21" s="142" t="s">
        <v>361</v>
      </c>
      <c r="AF21" s="142">
        <f>INDEX(SummDir!$5:$113,$A21,AF$116)</f>
        <v>58</v>
      </c>
      <c r="AG21" s="142">
        <f t="shared" si="8"/>
        <v>0</v>
      </c>
      <c r="AH21" s="142"/>
      <c r="AI21" s="142"/>
      <c r="AJ21" s="142"/>
      <c r="AK21" s="142"/>
      <c r="AL21" s="142"/>
      <c r="AM21" s="142"/>
      <c r="AN21" s="142"/>
      <c r="AO21" s="148"/>
      <c r="AP21" s="142">
        <f t="shared" si="9"/>
        <v>0</v>
      </c>
      <c r="AQ21" s="142">
        <f t="shared" si="9"/>
        <v>0</v>
      </c>
      <c r="AR21" s="142">
        <f t="shared" si="9"/>
        <v>3</v>
      </c>
      <c r="AS21" s="142">
        <f t="shared" si="9"/>
        <v>3</v>
      </c>
      <c r="AT21" s="142">
        <f t="shared" si="10"/>
        <v>0</v>
      </c>
      <c r="AU21" s="142">
        <f t="shared" si="10"/>
        <v>1</v>
      </c>
      <c r="AV21" s="142">
        <f t="shared" si="10"/>
        <v>0</v>
      </c>
      <c r="AW21" s="142">
        <f t="shared" si="10"/>
        <v>1</v>
      </c>
      <c r="AX21" s="142" t="str">
        <f t="shared" si="11"/>
        <v xml:space="preserve"> 33°25'8.65"N</v>
      </c>
      <c r="AY21" s="142" t="str">
        <f t="shared" si="11"/>
        <v>111°56'23.58"W</v>
      </c>
    </row>
    <row r="22" spans="1:51" x14ac:dyDescent="0.25">
      <c r="A22" s="16">
        <v>3</v>
      </c>
      <c r="B22" s="52">
        <f>INDEX(SummDir!$5:$113,$A22,B$116)</f>
        <v>102</v>
      </c>
      <c r="C22" s="163" t="str">
        <f>INDEX(SummDir!$5:$113,$A22,C$116)</f>
        <v>Rio Salado Pkwy</v>
      </c>
      <c r="D22" s="163" t="str">
        <f>INDEX(SummDir!$5:$113,$A22,D$116)</f>
        <v>Mill Ave</v>
      </c>
      <c r="E22" s="52">
        <f>INDEX(SummDir!$5:$113,$A22,E$116)</f>
        <v>229</v>
      </c>
      <c r="F22" s="52">
        <f t="shared" si="0"/>
        <v>14670</v>
      </c>
      <c r="G22" s="117"/>
      <c r="H22" s="52">
        <f>INDEX(SummDir!$5:$113,$A22,H$116)</f>
        <v>229</v>
      </c>
      <c r="I22" s="52">
        <f t="shared" si="1"/>
        <v>1</v>
      </c>
      <c r="J22" s="20">
        <v>4</v>
      </c>
      <c r="K22" s="52">
        <f>INDEX(SummDir!$5:$113,$A22,K$116)</f>
        <v>57.25</v>
      </c>
      <c r="L22" s="52">
        <f>INDEX(SummDir!$5:$113,$A22,L$116)</f>
        <v>38.5</v>
      </c>
      <c r="M22" s="52">
        <f>INDEX(SummDir!$5:$113,$A22,M$116)</f>
        <v>76</v>
      </c>
      <c r="N22" s="52">
        <f>INDEX(SummDir!$5:$113,$A22,N$116)</f>
        <v>0.22270742358078602</v>
      </c>
      <c r="O22" s="52">
        <f>INDEX(SummDir!$5:$113,$A22,O$116)</f>
        <v>0.4366812227074236</v>
      </c>
      <c r="P22" s="52">
        <f>INDEX(SummDir!$5:$113,$A22,P$116)</f>
        <v>0.15283842794759825</v>
      </c>
      <c r="Q22" s="52">
        <f>INDEX(SummDir!$5:$113,$A22,Q$116)</f>
        <v>0.24890829694323144</v>
      </c>
      <c r="R22" s="52">
        <f>INDEX(SummDir!$5:$113,$A22,R$116)</f>
        <v>229</v>
      </c>
      <c r="S22" s="52">
        <f>INDEX(SummDir!$5:$113,$A22,S$116)</f>
        <v>77</v>
      </c>
      <c r="T22" s="52">
        <f>INDEX(SummDir!$5:$113,$A22,T$116)</f>
        <v>152</v>
      </c>
      <c r="U22" s="52">
        <f>INDEX(SummDir!$5:$113,$A22,U$116)</f>
        <v>229</v>
      </c>
      <c r="V22" s="52">
        <f>INDEX(SummDir!$5:$113,$A22,V$116)</f>
        <v>77</v>
      </c>
      <c r="W22" s="52">
        <f t="shared" si="2"/>
        <v>14670</v>
      </c>
      <c r="X22" s="52">
        <f t="shared" si="3"/>
        <v>14670</v>
      </c>
      <c r="Y22" s="52">
        <f t="shared" si="4"/>
        <v>0</v>
      </c>
      <c r="Z22" s="52">
        <f t="shared" si="5"/>
        <v>1</v>
      </c>
      <c r="AA22" s="21">
        <f t="shared" si="6"/>
        <v>0.28551965745426233</v>
      </c>
      <c r="AB22" s="21">
        <f t="shared" si="7"/>
        <v>0</v>
      </c>
      <c r="AC22" s="21"/>
      <c r="AE22" s="117" t="s">
        <v>362</v>
      </c>
      <c r="AF22" s="52">
        <f>INDEX(SummDir!$5:$113,$A22,AF$116)</f>
        <v>152</v>
      </c>
      <c r="AG22" s="52">
        <f t="shared" si="8"/>
        <v>0</v>
      </c>
      <c r="AH22" s="52"/>
      <c r="AI22" s="52"/>
      <c r="AJ22" s="52"/>
      <c r="AK22" s="52"/>
      <c r="AL22" s="52"/>
      <c r="AM22" s="52"/>
      <c r="AN22" s="52"/>
      <c r="AO22" s="83"/>
      <c r="AP22" s="52">
        <f t="shared" ref="AP22:AS41" si="12">INDEX(Lane,MATCH($B22,loc_ID,0),MATCH(AP$1,LaneHdr,0))</f>
        <v>3</v>
      </c>
      <c r="AQ22" s="52">
        <f t="shared" si="12"/>
        <v>3</v>
      </c>
      <c r="AR22" s="52">
        <f t="shared" si="12"/>
        <v>3</v>
      </c>
      <c r="AS22" s="52">
        <f t="shared" si="12"/>
        <v>3</v>
      </c>
      <c r="AT22" s="52">
        <f t="shared" ref="AT22:AW41" si="13">INDEX(Cordon,MATCH($B22,loc_ID,0),AT$115)</f>
        <v>0</v>
      </c>
      <c r="AU22" s="52">
        <f t="shared" si="13"/>
        <v>1</v>
      </c>
      <c r="AV22" s="52">
        <f t="shared" si="13"/>
        <v>1</v>
      </c>
      <c r="AW22" s="52">
        <f t="shared" si="13"/>
        <v>0</v>
      </c>
      <c r="AX22" s="52" t="str">
        <f t="shared" ref="AX22:AY41" si="14">IF(ISBLANK(INDEX(GPS_,MATCH($B22,loc_ID,0),AX$115)),"",INDEX(GPS_,MATCH($B22,loc_ID,0),AX$115))</f>
        <v xml:space="preserve"> 33°25'31.80"N</v>
      </c>
      <c r="AY22" s="52" t="str">
        <f t="shared" si="14"/>
        <v>111°56'24.23"W</v>
      </c>
    </row>
    <row r="23" spans="1:51" x14ac:dyDescent="0.25">
      <c r="A23" s="16">
        <v>7</v>
      </c>
      <c r="B23" s="52">
        <f>INDEX(SummDir!$5:$113,$A23,B$116)</f>
        <v>106</v>
      </c>
      <c r="C23" s="163" t="str">
        <f>INDEX(SummDir!$5:$113,$A23,C$116)</f>
        <v>5th St</v>
      </c>
      <c r="D23" s="163" t="str">
        <f>INDEX(SummDir!$5:$113,$A23,D$116)</f>
        <v>Mill Ave</v>
      </c>
      <c r="E23" s="52">
        <f>INDEX(SummDir!$5:$113,$A23,E$116)</f>
        <v>238</v>
      </c>
      <c r="F23" s="52">
        <f t="shared" si="0"/>
        <v>14670</v>
      </c>
      <c r="G23" s="117"/>
      <c r="H23" s="52">
        <f>INDEX(SummDir!$5:$113,$A23,H$116)</f>
        <v>238</v>
      </c>
      <c r="I23" s="52">
        <f t="shared" si="1"/>
        <v>1</v>
      </c>
      <c r="J23" s="20">
        <v>8</v>
      </c>
      <c r="K23" s="52">
        <f>INDEX(SummDir!$5:$113,$A23,K$116)</f>
        <v>59.5</v>
      </c>
      <c r="L23" s="52">
        <f>INDEX(SummDir!$5:$113,$A23,L$116)</f>
        <v>45</v>
      </c>
      <c r="M23" s="52">
        <f>INDEX(SummDir!$5:$113,$A23,M$116)</f>
        <v>74</v>
      </c>
      <c r="N23" s="52">
        <f>INDEX(SummDir!$5:$113,$A23,N$116)</f>
        <v>0.23949579831932774</v>
      </c>
      <c r="O23" s="52">
        <f>INDEX(SummDir!$5:$113,$A23,O$116)</f>
        <v>0.29831932773109243</v>
      </c>
      <c r="P23" s="52">
        <f>INDEX(SummDir!$5:$113,$A23,P$116)</f>
        <v>7.5630252100840331E-2</v>
      </c>
      <c r="Q23" s="52">
        <f>INDEX(SummDir!$5:$113,$A23,Q$116)</f>
        <v>9.2436974789915971E-2</v>
      </c>
      <c r="R23" s="52">
        <f>INDEX(SummDir!$5:$113,$A23,R$116)</f>
        <v>238</v>
      </c>
      <c r="S23" s="52">
        <f>INDEX(SummDir!$5:$113,$A23,S$116)</f>
        <v>90</v>
      </c>
      <c r="T23" s="52">
        <f>INDEX(SummDir!$5:$113,$A23,T$116)</f>
        <v>148</v>
      </c>
      <c r="U23" s="52">
        <f>INDEX(SummDir!$5:$113,$A23,U$116)</f>
        <v>238</v>
      </c>
      <c r="V23" s="52">
        <f>INDEX(SummDir!$5:$113,$A23,V$116)</f>
        <v>90</v>
      </c>
      <c r="W23" s="52">
        <f t="shared" si="2"/>
        <v>14670</v>
      </c>
      <c r="X23" s="52">
        <f t="shared" si="3"/>
        <v>14670</v>
      </c>
      <c r="Y23" s="52">
        <f t="shared" si="4"/>
        <v>0</v>
      </c>
      <c r="Z23" s="52">
        <f t="shared" si="5"/>
        <v>1</v>
      </c>
      <c r="AA23" s="21">
        <f t="shared" si="6"/>
        <v>0.28551965745426233</v>
      </c>
      <c r="AB23" s="21">
        <f t="shared" si="7"/>
        <v>0</v>
      </c>
      <c r="AC23" s="21"/>
      <c r="AE23" s="117" t="s">
        <v>362</v>
      </c>
      <c r="AF23" s="52">
        <f>INDEX(SummDir!$5:$113,$A23,AF$116)</f>
        <v>148</v>
      </c>
      <c r="AG23" s="52">
        <f t="shared" si="8"/>
        <v>0</v>
      </c>
      <c r="AH23" s="52"/>
      <c r="AI23" s="52"/>
      <c r="AJ23" s="52"/>
      <c r="AK23" s="52"/>
      <c r="AL23" s="52"/>
      <c r="AM23" s="52"/>
      <c r="AN23" s="52"/>
      <c r="AO23" s="83"/>
      <c r="AP23" s="52">
        <f t="shared" si="12"/>
        <v>3</v>
      </c>
      <c r="AQ23" s="52">
        <f t="shared" si="12"/>
        <v>3</v>
      </c>
      <c r="AR23" s="52">
        <f t="shared" si="12"/>
        <v>3</v>
      </c>
      <c r="AS23" s="52">
        <f t="shared" si="12"/>
        <v>3</v>
      </c>
      <c r="AT23" s="52">
        <f t="shared" si="13"/>
        <v>0</v>
      </c>
      <c r="AU23" s="52">
        <f t="shared" si="13"/>
        <v>0</v>
      </c>
      <c r="AV23" s="52">
        <f t="shared" si="13"/>
        <v>1</v>
      </c>
      <c r="AW23" s="52">
        <f t="shared" si="13"/>
        <v>0</v>
      </c>
      <c r="AX23" s="52" t="str">
        <f t="shared" si="14"/>
        <v xml:space="preserve"> 33°25'18.86"N</v>
      </c>
      <c r="AY23" s="52" t="str">
        <f t="shared" si="14"/>
        <v>111°56'47.06"W</v>
      </c>
    </row>
    <row r="24" spans="1:51" x14ac:dyDescent="0.25">
      <c r="A24" s="16">
        <v>77</v>
      </c>
      <c r="B24" s="142">
        <f>INDEX(SummDir!$5:$113,$A24,B$116)</f>
        <v>122</v>
      </c>
      <c r="C24" s="164" t="str">
        <f>INDEX(SummDir!$5:$113,$A24,C$116)</f>
        <v>McKellips Rd</v>
      </c>
      <c r="D24" s="164" t="str">
        <f>INDEX(SummDir!$5:$113,$A24,D$116)</f>
        <v>Greenbelt Path</v>
      </c>
      <c r="E24" s="142">
        <f>INDEX(SummDir!$5:$113,$A24,E$116)</f>
        <v>32</v>
      </c>
      <c r="F24" s="142">
        <f t="shared" si="0"/>
        <v>14788</v>
      </c>
      <c r="G24" s="117"/>
      <c r="H24" s="142">
        <f>INDEX(SummDir!$5:$113,$A24,H$116)</f>
        <v>32</v>
      </c>
      <c r="I24" s="142">
        <f t="shared" si="1"/>
        <v>1</v>
      </c>
      <c r="J24" s="20">
        <v>46</v>
      </c>
      <c r="K24" s="142">
        <f>INDEX(SummDir!$5:$113,$A24,K$116)</f>
        <v>8</v>
      </c>
      <c r="L24" s="142">
        <f>INDEX(SummDir!$5:$113,$A24,L$116)</f>
        <v>5.5</v>
      </c>
      <c r="M24" s="142">
        <f>INDEX(SummDir!$5:$113,$A24,M$116)</f>
        <v>10.5</v>
      </c>
      <c r="N24" s="142">
        <f>INDEX(SummDir!$5:$113,$A24,N$116)</f>
        <v>0.15625</v>
      </c>
      <c r="O24" s="142">
        <f>INDEX(SummDir!$5:$113,$A24,O$116)</f>
        <v>0.21875</v>
      </c>
      <c r="P24" s="142">
        <f>INDEX(SummDir!$5:$113,$A24,P$116)</f>
        <v>0.46875</v>
      </c>
      <c r="Q24" s="142">
        <f>INDEX(SummDir!$5:$113,$A24,Q$116)</f>
        <v>0.71875</v>
      </c>
      <c r="R24" s="142">
        <f>INDEX(SummDir!$5:$113,$A24,R$116)</f>
        <v>32</v>
      </c>
      <c r="S24" s="142">
        <f>INDEX(SummDir!$5:$113,$A24,S$116)</f>
        <v>11</v>
      </c>
      <c r="T24" s="142">
        <f>INDEX(SummDir!$5:$113,$A24,T$116)</f>
        <v>21</v>
      </c>
      <c r="U24" s="142">
        <f>INDEX(SummDir!$5:$113,$A24,U$116)</f>
        <v>32</v>
      </c>
      <c r="V24" s="142">
        <f>INDEX(SummDir!$5:$113,$A24,V$116)</f>
        <v>11</v>
      </c>
      <c r="W24" s="142">
        <f t="shared" si="2"/>
        <v>14788</v>
      </c>
      <c r="X24" s="142">
        <f t="shared" si="3"/>
        <v>14788</v>
      </c>
      <c r="Y24" s="142">
        <f t="shared" si="4"/>
        <v>2.2000000000000002</v>
      </c>
      <c r="Z24" s="142">
        <f t="shared" si="5"/>
        <v>1</v>
      </c>
      <c r="AA24" s="21">
        <f t="shared" si="6"/>
        <v>0.28781627092253798</v>
      </c>
      <c r="AB24" s="21">
        <f t="shared" si="7"/>
        <v>0.4</v>
      </c>
      <c r="AC24" s="138"/>
      <c r="AD24" s="141"/>
      <c r="AE24" s="142" t="s">
        <v>361</v>
      </c>
      <c r="AF24" s="142">
        <f>INDEX(SummDir!$5:$113,$A24,AF$116)</f>
        <v>21</v>
      </c>
      <c r="AG24" s="142">
        <f t="shared" si="8"/>
        <v>0</v>
      </c>
      <c r="AH24" s="142"/>
      <c r="AI24" s="142"/>
      <c r="AJ24" s="142"/>
      <c r="AK24" s="142"/>
      <c r="AL24" s="142"/>
      <c r="AM24" s="142"/>
      <c r="AN24" s="142"/>
      <c r="AO24" s="148"/>
      <c r="AP24" s="142">
        <f t="shared" si="12"/>
        <v>4</v>
      </c>
      <c r="AQ24" s="142">
        <f t="shared" si="12"/>
        <v>4</v>
      </c>
      <c r="AR24" s="142">
        <f t="shared" si="12"/>
        <v>3</v>
      </c>
      <c r="AS24" s="142">
        <f t="shared" si="12"/>
        <v>3</v>
      </c>
      <c r="AT24" s="142">
        <f t="shared" si="13"/>
        <v>0</v>
      </c>
      <c r="AU24" s="142">
        <f t="shared" si="13"/>
        <v>0</v>
      </c>
      <c r="AV24" s="142">
        <f t="shared" si="13"/>
        <v>0</v>
      </c>
      <c r="AW24" s="142">
        <f t="shared" si="13"/>
        <v>0</v>
      </c>
      <c r="AX24" s="142" t="str">
        <f t="shared" si="14"/>
        <v>33.451075,-111.913004</v>
      </c>
      <c r="AY24" s="142" t="str">
        <f t="shared" si="14"/>
        <v/>
      </c>
    </row>
    <row r="25" spans="1:51" x14ac:dyDescent="0.25">
      <c r="A25" s="16">
        <v>87</v>
      </c>
      <c r="B25" s="142">
        <f>INDEX(SummDir!$5:$113,$A25,B$116)</f>
        <v>132</v>
      </c>
      <c r="C25" s="164" t="str">
        <f>INDEX(SummDir!$5:$113,$A25,C$116)</f>
        <v>Apache Blvd</v>
      </c>
      <c r="D25" s="164" t="str">
        <f>INDEX(SummDir!$5:$113,$A25,D$116)</f>
        <v>S Dorsey Ln</v>
      </c>
      <c r="E25" s="142">
        <f>INDEX(SummDir!$5:$113,$A25,E$116)</f>
        <v>220</v>
      </c>
      <c r="F25" s="142">
        <f t="shared" si="0"/>
        <v>18699</v>
      </c>
      <c r="G25" s="117"/>
      <c r="H25" s="142">
        <f>INDEX(SummDir!$5:$113,$A25,H$116)</f>
        <v>220</v>
      </c>
      <c r="I25" s="142">
        <f t="shared" si="1"/>
        <v>1</v>
      </c>
      <c r="J25" s="20">
        <v>46</v>
      </c>
      <c r="K25" s="142">
        <f>INDEX(SummDir!$5:$113,$A25,K$116)</f>
        <v>55</v>
      </c>
      <c r="L25" s="142">
        <f>INDEX(SummDir!$5:$113,$A25,L$116)</f>
        <v>41</v>
      </c>
      <c r="M25" s="142">
        <f>INDEX(SummDir!$5:$113,$A25,M$116)</f>
        <v>69</v>
      </c>
      <c r="N25" s="142">
        <f>INDEX(SummDir!$5:$113,$A25,N$116)</f>
        <v>0.22272727272727272</v>
      </c>
      <c r="O25" s="142">
        <f>INDEX(SummDir!$5:$113,$A25,O$116)</f>
        <v>0.1409090909090909</v>
      </c>
      <c r="P25" s="142">
        <f>INDEX(SummDir!$5:$113,$A25,P$116)</f>
        <v>0.33636363636363636</v>
      </c>
      <c r="Q25" s="142">
        <f>INDEX(SummDir!$5:$113,$A25,Q$116)</f>
        <v>0.4681818181818182</v>
      </c>
      <c r="R25" s="142">
        <f>INDEX(SummDir!$5:$113,$A25,R$116)</f>
        <v>220</v>
      </c>
      <c r="S25" s="142">
        <f>INDEX(SummDir!$5:$113,$A25,S$116)</f>
        <v>82</v>
      </c>
      <c r="T25" s="142">
        <f>INDEX(SummDir!$5:$113,$A25,T$116)</f>
        <v>138</v>
      </c>
      <c r="U25" s="142">
        <f>INDEX(SummDir!$5:$113,$A25,U$116)</f>
        <v>220</v>
      </c>
      <c r="V25" s="142">
        <f>INDEX(SummDir!$5:$113,$A25,V$116)</f>
        <v>82</v>
      </c>
      <c r="W25" s="142">
        <f t="shared" si="2"/>
        <v>18699</v>
      </c>
      <c r="X25" s="142">
        <f t="shared" si="3"/>
        <v>18699</v>
      </c>
      <c r="Y25" s="142">
        <f t="shared" si="4"/>
        <v>0.5</v>
      </c>
      <c r="Z25" s="142">
        <f t="shared" si="5"/>
        <v>1</v>
      </c>
      <c r="AA25" s="21">
        <f t="shared" si="6"/>
        <v>0.36393538341767223</v>
      </c>
      <c r="AB25" s="21">
        <f t="shared" si="7"/>
        <v>9.0909090909090912E-2</v>
      </c>
      <c r="AC25" s="138"/>
      <c r="AD25" s="141"/>
      <c r="AE25" s="142" t="s">
        <v>361</v>
      </c>
      <c r="AF25" s="142">
        <f>INDEX(SummDir!$5:$113,$A25,AF$116)</f>
        <v>138</v>
      </c>
      <c r="AG25" s="142">
        <f t="shared" si="8"/>
        <v>0</v>
      </c>
      <c r="AH25" s="142"/>
      <c r="AI25" s="142"/>
      <c r="AJ25" s="142"/>
      <c r="AK25" s="142"/>
      <c r="AL25" s="142"/>
      <c r="AM25" s="142"/>
      <c r="AN25" s="142"/>
      <c r="AO25" s="148"/>
      <c r="AP25" s="142">
        <f t="shared" si="12"/>
        <v>0</v>
      </c>
      <c r="AQ25" s="142">
        <f t="shared" si="12"/>
        <v>0</v>
      </c>
      <c r="AR25" s="142">
        <f t="shared" si="12"/>
        <v>3</v>
      </c>
      <c r="AS25" s="142">
        <f t="shared" si="12"/>
        <v>3</v>
      </c>
      <c r="AT25" s="142">
        <f t="shared" si="13"/>
        <v>0</v>
      </c>
      <c r="AU25" s="142">
        <f t="shared" si="13"/>
        <v>0</v>
      </c>
      <c r="AV25" s="142">
        <f t="shared" si="13"/>
        <v>0</v>
      </c>
      <c r="AW25" s="142">
        <f t="shared" si="13"/>
        <v>0</v>
      </c>
      <c r="AX25" s="142" t="str">
        <f t="shared" si="14"/>
        <v/>
      </c>
      <c r="AY25" s="142" t="str">
        <f t="shared" si="14"/>
        <v/>
      </c>
    </row>
    <row r="26" spans="1:51" x14ac:dyDescent="0.25">
      <c r="A26" s="16">
        <v>59</v>
      </c>
      <c r="B26" s="142">
        <f>INDEX(SummDir!$5:$113,$A26,B$116)</f>
        <v>104</v>
      </c>
      <c r="C26" s="164" t="str">
        <f>INDEX(SummDir!$5:$113,$A26,C$116)</f>
        <v>Rio Salado Pkwy</v>
      </c>
      <c r="D26" s="164" t="str">
        <f>INDEX(SummDir!$5:$113,$A26,D$116)</f>
        <v>McClintock Dr</v>
      </c>
      <c r="E26" s="142">
        <f>INDEX(SummDir!$5:$113,$A26,E$116)</f>
        <v>23</v>
      </c>
      <c r="F26" s="142">
        <f t="shared" si="0"/>
        <v>20597</v>
      </c>
      <c r="G26" s="117"/>
      <c r="H26" s="142">
        <f>INDEX(SummDir!$5:$113,$A26,H$116)</f>
        <v>23</v>
      </c>
      <c r="I26" s="142">
        <f t="shared" si="1"/>
        <v>1</v>
      </c>
      <c r="J26" s="20">
        <v>24</v>
      </c>
      <c r="K26" s="142">
        <f>INDEX(SummDir!$5:$113,$A26,K$116)</f>
        <v>11.5</v>
      </c>
      <c r="L26" s="142">
        <f>INDEX(SummDir!$5:$113,$A26,L$116)</f>
        <v>11.5</v>
      </c>
      <c r="M26" s="142" t="str">
        <f>INDEX(SummDir!$5:$113,$A26,M$116)</f>
        <v/>
      </c>
      <c r="N26" s="142">
        <f>INDEX(SummDir!$5:$113,$A26,N$116)</f>
        <v>8.6956521739130432E-2</v>
      </c>
      <c r="O26" s="142">
        <f>INDEX(SummDir!$5:$113,$A26,O$116)</f>
        <v>0.60869565217391308</v>
      </c>
      <c r="P26" s="142">
        <f>INDEX(SummDir!$5:$113,$A26,P$116)</f>
        <v>0.21739130434782608</v>
      </c>
      <c r="Q26" s="142">
        <f>INDEX(SummDir!$5:$113,$A26,Q$116)</f>
        <v>0.39130434782608697</v>
      </c>
      <c r="R26" s="142">
        <f>INDEX(SummDir!$5:$113,$A26,R$116)</f>
        <v>23</v>
      </c>
      <c r="S26" s="142">
        <f>INDEX(SummDir!$5:$113,$A26,S$116)</f>
        <v>23</v>
      </c>
      <c r="T26" s="142">
        <f>INDEX(SummDir!$5:$113,$A26,T$116)</f>
        <v>0</v>
      </c>
      <c r="U26" s="142">
        <f>INDEX(SummDir!$5:$113,$A26,U$116)</f>
        <v>23</v>
      </c>
      <c r="V26" s="142">
        <f>INDEX(SummDir!$5:$113,$A26,V$116)</f>
        <v>23</v>
      </c>
      <c r="W26" s="142">
        <f t="shared" si="2"/>
        <v>20597</v>
      </c>
      <c r="X26" s="142">
        <f t="shared" si="3"/>
        <v>20597</v>
      </c>
      <c r="Y26" s="142">
        <f t="shared" si="4"/>
        <v>1</v>
      </c>
      <c r="Z26" s="142">
        <f t="shared" si="5"/>
        <v>1</v>
      </c>
      <c r="AA26" s="21">
        <f t="shared" si="6"/>
        <v>0.40087582717010511</v>
      </c>
      <c r="AB26" s="21">
        <f t="shared" si="7"/>
        <v>0.18181818181818182</v>
      </c>
      <c r="AC26" s="138"/>
      <c r="AD26" s="141"/>
      <c r="AE26" s="142" t="s">
        <v>361</v>
      </c>
      <c r="AF26" s="142">
        <f>INDEX(SummDir!$5:$113,$A26,AF$116)</f>
        <v>0</v>
      </c>
      <c r="AG26" s="142">
        <f t="shared" si="8"/>
        <v>0</v>
      </c>
      <c r="AH26" s="142"/>
      <c r="AI26" s="142"/>
      <c r="AJ26" s="142"/>
      <c r="AK26" s="142"/>
      <c r="AL26" s="142"/>
      <c r="AM26" s="142"/>
      <c r="AN26" s="142"/>
      <c r="AO26" s="148"/>
      <c r="AP26" s="142">
        <f t="shared" si="12"/>
        <v>0</v>
      </c>
      <c r="AQ26" s="142">
        <f t="shared" si="12"/>
        <v>0</v>
      </c>
      <c r="AR26" s="142">
        <f t="shared" si="12"/>
        <v>3</v>
      </c>
      <c r="AS26" s="142">
        <f t="shared" si="12"/>
        <v>3</v>
      </c>
      <c r="AT26" s="142">
        <f t="shared" si="13"/>
        <v>0</v>
      </c>
      <c r="AU26" s="142">
        <f t="shared" si="13"/>
        <v>0</v>
      </c>
      <c r="AV26" s="142">
        <f t="shared" si="13"/>
        <v>0</v>
      </c>
      <c r="AW26" s="142">
        <f t="shared" si="13"/>
        <v>0</v>
      </c>
      <c r="AX26" s="142" t="str">
        <f t="shared" si="14"/>
        <v xml:space="preserve"> 33°25'19.00"N</v>
      </c>
      <c r="AY26" s="142" t="str">
        <f t="shared" si="14"/>
        <v>111°56'24.21"W</v>
      </c>
    </row>
    <row r="27" spans="1:51" x14ac:dyDescent="0.25">
      <c r="A27" s="16">
        <v>103</v>
      </c>
      <c r="B27" s="142">
        <f>INDEX(SummDir!$5:$113,$A27,B$116)</f>
        <v>148</v>
      </c>
      <c r="C27" s="164" t="str">
        <f>INDEX(SummDir!$5:$113,$A27,C$116)</f>
        <v>Guadalupe Rd</v>
      </c>
      <c r="D27" s="164" t="str">
        <f>INDEX(SummDir!$5:$113,$A27,D$116)</f>
        <v>Kyrene Rd</v>
      </c>
      <c r="E27" s="142">
        <f>INDEX(SummDir!$5:$113,$A27,E$116)</f>
        <v>62</v>
      </c>
      <c r="F27" s="142">
        <f t="shared" si="0"/>
        <v>21981</v>
      </c>
      <c r="G27" s="117"/>
      <c r="H27" s="142">
        <f>INDEX(SummDir!$5:$113,$A27,H$116)</f>
        <v>62</v>
      </c>
      <c r="I27" s="142">
        <f t="shared" si="1"/>
        <v>1</v>
      </c>
      <c r="J27" s="20">
        <v>46</v>
      </c>
      <c r="K27" s="142">
        <f>INDEX(SummDir!$5:$113,$A27,K$116)</f>
        <v>15.5</v>
      </c>
      <c r="L27" s="142">
        <f>INDEX(SummDir!$5:$113,$A27,L$116)</f>
        <v>14.5</v>
      </c>
      <c r="M27" s="142">
        <f>INDEX(SummDir!$5:$113,$A27,M$116)</f>
        <v>16.5</v>
      </c>
      <c r="N27" s="142">
        <f>INDEX(SummDir!$5:$113,$A27,N$116)</f>
        <v>0.25806451612903225</v>
      </c>
      <c r="O27" s="142">
        <f>INDEX(SummDir!$5:$113,$A27,O$116)</f>
        <v>0.56451612903225812</v>
      </c>
      <c r="P27" s="142">
        <f>INDEX(SummDir!$5:$113,$A27,P$116)</f>
        <v>0.24193548387096775</v>
      </c>
      <c r="Q27" s="142">
        <f>INDEX(SummDir!$5:$113,$A27,Q$116)</f>
        <v>0.43548387096774194</v>
      </c>
      <c r="R27" s="142">
        <f>INDEX(SummDir!$5:$113,$A27,R$116)</f>
        <v>62</v>
      </c>
      <c r="S27" s="142">
        <f>INDEX(SummDir!$5:$113,$A27,S$116)</f>
        <v>29</v>
      </c>
      <c r="T27" s="142">
        <f>INDEX(SummDir!$5:$113,$A27,T$116)</f>
        <v>33</v>
      </c>
      <c r="U27" s="142">
        <f>INDEX(SummDir!$5:$113,$A27,U$116)</f>
        <v>62</v>
      </c>
      <c r="V27" s="142">
        <f>INDEX(SummDir!$5:$113,$A27,V$116)</f>
        <v>29</v>
      </c>
      <c r="W27" s="142">
        <f t="shared" si="2"/>
        <v>26863</v>
      </c>
      <c r="X27" s="142">
        <f t="shared" si="3"/>
        <v>21981</v>
      </c>
      <c r="Y27" s="142">
        <f t="shared" si="4"/>
        <v>2.87</v>
      </c>
      <c r="Z27" s="142">
        <f t="shared" si="5"/>
        <v>1</v>
      </c>
      <c r="AA27" s="21">
        <f t="shared" si="6"/>
        <v>0.42781237835733749</v>
      </c>
      <c r="AB27" s="21">
        <f t="shared" si="7"/>
        <v>0.52181818181818185</v>
      </c>
      <c r="AC27" s="138"/>
      <c r="AD27" s="141"/>
      <c r="AE27" s="142" t="s">
        <v>361</v>
      </c>
      <c r="AF27" s="142">
        <f>INDEX(SummDir!$5:$113,$A27,AF$116)</f>
        <v>33</v>
      </c>
      <c r="AG27" s="142">
        <f t="shared" si="8"/>
        <v>0</v>
      </c>
      <c r="AH27" s="142"/>
      <c r="AI27" s="142"/>
      <c r="AJ27" s="142"/>
      <c r="AK27" s="142"/>
      <c r="AL27" s="142"/>
      <c r="AM27" s="142"/>
      <c r="AN27" s="142"/>
      <c r="AO27" s="148"/>
      <c r="AP27" s="142">
        <f t="shared" si="12"/>
        <v>3</v>
      </c>
      <c r="AQ27" s="142">
        <f t="shared" si="12"/>
        <v>3</v>
      </c>
      <c r="AR27" s="142">
        <f t="shared" si="12"/>
        <v>3</v>
      </c>
      <c r="AS27" s="142">
        <f t="shared" si="12"/>
        <v>3</v>
      </c>
      <c r="AT27" s="142">
        <f t="shared" si="13"/>
        <v>0</v>
      </c>
      <c r="AU27" s="142">
        <f t="shared" si="13"/>
        <v>0</v>
      </c>
      <c r="AV27" s="142">
        <f t="shared" si="13"/>
        <v>0</v>
      </c>
      <c r="AW27" s="142">
        <f t="shared" si="13"/>
        <v>0</v>
      </c>
      <c r="AX27" s="142" t="str">
        <f t="shared" si="14"/>
        <v/>
      </c>
      <c r="AY27" s="142" t="str">
        <f t="shared" si="14"/>
        <v/>
      </c>
    </row>
    <row r="28" spans="1:51" x14ac:dyDescent="0.25">
      <c r="A28" s="16">
        <v>102</v>
      </c>
      <c r="B28" s="142">
        <f>INDEX(SummDir!$5:$113,$A28,B$116)</f>
        <v>147</v>
      </c>
      <c r="C28" s="164" t="str">
        <f>INDEX(SummDir!$5:$113,$A28,C$116)</f>
        <v>Baseline Rd</v>
      </c>
      <c r="D28" s="164" t="str">
        <f>INDEX(SummDir!$5:$113,$A28,D$116)</f>
        <v>Mill Ave</v>
      </c>
      <c r="E28" s="142">
        <f>INDEX(SummDir!$5:$113,$A28,E$116)</f>
        <v>73</v>
      </c>
      <c r="F28" s="142">
        <f t="shared" si="0"/>
        <v>22102</v>
      </c>
      <c r="G28" s="117"/>
      <c r="H28" s="142">
        <f>INDEX(SummDir!$5:$113,$A28,H$116)</f>
        <v>73</v>
      </c>
      <c r="I28" s="142">
        <f t="shared" si="1"/>
        <v>-1</v>
      </c>
      <c r="J28" s="20">
        <v>46</v>
      </c>
      <c r="K28" s="142">
        <f>INDEX(SummDir!$5:$113,$A28,K$116)</f>
        <v>18.25</v>
      </c>
      <c r="L28" s="142">
        <f>INDEX(SummDir!$5:$113,$A28,L$116)</f>
        <v>14</v>
      </c>
      <c r="M28" s="142">
        <f>INDEX(SummDir!$5:$113,$A28,M$116)</f>
        <v>22.5</v>
      </c>
      <c r="N28" s="142">
        <f>INDEX(SummDir!$5:$113,$A28,N$116)</f>
        <v>0.23287671232876711</v>
      </c>
      <c r="O28" s="142">
        <f>INDEX(SummDir!$5:$113,$A28,O$116)</f>
        <v>0.38356164383561642</v>
      </c>
      <c r="P28" s="142">
        <f>INDEX(SummDir!$5:$113,$A28,P$116)</f>
        <v>0.23287671232876711</v>
      </c>
      <c r="Q28" s="142">
        <f>INDEX(SummDir!$5:$113,$A28,Q$116)</f>
        <v>0.87671232876712324</v>
      </c>
      <c r="R28" s="142">
        <f>INDEX(SummDir!$5:$113,$A28,R$116)</f>
        <v>73</v>
      </c>
      <c r="S28" s="142">
        <f>INDEX(SummDir!$5:$113,$A28,S$116)</f>
        <v>28</v>
      </c>
      <c r="T28" s="142">
        <f>INDEX(SummDir!$5:$113,$A28,T$116)</f>
        <v>45</v>
      </c>
      <c r="U28" s="142">
        <f>INDEX(SummDir!$5:$113,$A28,U$116)</f>
        <v>73</v>
      </c>
      <c r="V28" s="142">
        <f>INDEX(SummDir!$5:$113,$A28,V$116)</f>
        <v>28</v>
      </c>
      <c r="W28" s="142">
        <f t="shared" si="2"/>
        <v>24224</v>
      </c>
      <c r="X28" s="142">
        <f t="shared" si="3"/>
        <v>22102</v>
      </c>
      <c r="Y28" s="142">
        <f t="shared" si="4"/>
        <v>2.5</v>
      </c>
      <c r="Z28" s="142">
        <f t="shared" si="5"/>
        <v>-1</v>
      </c>
      <c r="AA28" s="21">
        <f t="shared" si="6"/>
        <v>0.43016738030362006</v>
      </c>
      <c r="AB28" s="21">
        <f t="shared" si="7"/>
        <v>0.45454545454545453</v>
      </c>
      <c r="AC28" s="138"/>
      <c r="AD28" s="141"/>
      <c r="AE28" s="142" t="s">
        <v>361</v>
      </c>
      <c r="AF28" s="142">
        <f>INDEX(SummDir!$5:$113,$A28,AF$116)</f>
        <v>45</v>
      </c>
      <c r="AG28" s="142">
        <f t="shared" si="8"/>
        <v>0</v>
      </c>
      <c r="AH28" s="142"/>
      <c r="AI28" s="142"/>
      <c r="AJ28" s="142"/>
      <c r="AK28" s="142"/>
      <c r="AL28" s="142"/>
      <c r="AM28" s="142"/>
      <c r="AN28" s="142"/>
      <c r="AO28" s="148"/>
      <c r="AP28" s="142">
        <f t="shared" si="12"/>
        <v>3</v>
      </c>
      <c r="AQ28" s="142">
        <f t="shared" si="12"/>
        <v>1</v>
      </c>
      <c r="AR28" s="142">
        <f t="shared" si="12"/>
        <v>0</v>
      </c>
      <c r="AS28" s="142">
        <f t="shared" si="12"/>
        <v>0</v>
      </c>
      <c r="AT28" s="142">
        <f t="shared" si="13"/>
        <v>0</v>
      </c>
      <c r="AU28" s="142">
        <f t="shared" si="13"/>
        <v>0</v>
      </c>
      <c r="AV28" s="142">
        <f t="shared" si="13"/>
        <v>0</v>
      </c>
      <c r="AW28" s="142">
        <f t="shared" si="13"/>
        <v>0</v>
      </c>
      <c r="AX28" s="142" t="str">
        <f t="shared" si="14"/>
        <v/>
      </c>
      <c r="AY28" s="142" t="str">
        <f t="shared" si="14"/>
        <v/>
      </c>
    </row>
    <row r="29" spans="1:51" x14ac:dyDescent="0.25">
      <c r="A29" s="16">
        <v>86</v>
      </c>
      <c r="B29" s="142">
        <f>INDEX(SummDir!$5:$113,$A29,B$116)</f>
        <v>131</v>
      </c>
      <c r="C29" s="164" t="str">
        <f>INDEX(SummDir!$5:$113,$A29,C$116)</f>
        <v>Apache Blvd</v>
      </c>
      <c r="D29" s="164" t="str">
        <f>INDEX(SummDir!$5:$113,$A29,D$116)</f>
        <v>Rural Rd</v>
      </c>
      <c r="E29" s="142">
        <f>INDEX(SummDir!$5:$113,$A29,E$116)</f>
        <v>257</v>
      </c>
      <c r="F29" s="142">
        <f t="shared" si="0"/>
        <v>22165</v>
      </c>
      <c r="G29" s="117"/>
      <c r="H29" s="142">
        <f>INDEX(SummDir!$5:$113,$A29,H$116)</f>
        <v>257</v>
      </c>
      <c r="I29" s="142">
        <f t="shared" si="1"/>
        <v>1</v>
      </c>
      <c r="J29" s="20">
        <v>46</v>
      </c>
      <c r="K29" s="142">
        <f>INDEX(SummDir!$5:$113,$A29,K$116)</f>
        <v>64.25</v>
      </c>
      <c r="L29" s="142">
        <f>INDEX(SummDir!$5:$113,$A29,L$116)</f>
        <v>42</v>
      </c>
      <c r="M29" s="142">
        <f>INDEX(SummDir!$5:$113,$A29,M$116)</f>
        <v>86.5</v>
      </c>
      <c r="N29" s="142">
        <f>INDEX(SummDir!$5:$113,$A29,N$116)</f>
        <v>0.28404669260700388</v>
      </c>
      <c r="O29" s="142">
        <f>INDEX(SummDir!$5:$113,$A29,O$116)</f>
        <v>8.171206225680934E-2</v>
      </c>
      <c r="P29" s="142">
        <f>INDEX(SummDir!$5:$113,$A29,P$116)</f>
        <v>0.26848249027237353</v>
      </c>
      <c r="Q29" s="142">
        <f>INDEX(SummDir!$5:$113,$A29,Q$116)</f>
        <v>0.56031128404669261</v>
      </c>
      <c r="R29" s="142">
        <f>INDEX(SummDir!$5:$113,$A29,R$116)</f>
        <v>257</v>
      </c>
      <c r="S29" s="142">
        <f>INDEX(SummDir!$5:$113,$A29,S$116)</f>
        <v>84</v>
      </c>
      <c r="T29" s="142">
        <f>INDEX(SummDir!$5:$113,$A29,T$116)</f>
        <v>173</v>
      </c>
      <c r="U29" s="142">
        <f>INDEX(SummDir!$5:$113,$A29,U$116)</f>
        <v>257</v>
      </c>
      <c r="V29" s="142">
        <f>INDEX(SummDir!$5:$113,$A29,V$116)</f>
        <v>84</v>
      </c>
      <c r="W29" s="142">
        <f t="shared" si="2"/>
        <v>44120</v>
      </c>
      <c r="X29" s="142">
        <f t="shared" si="3"/>
        <v>22165</v>
      </c>
      <c r="Y29" s="142">
        <f t="shared" si="4"/>
        <v>0</v>
      </c>
      <c r="Z29" s="142">
        <f t="shared" si="5"/>
        <v>1</v>
      </c>
      <c r="AA29" s="21">
        <f t="shared" si="6"/>
        <v>0.43139353834176725</v>
      </c>
      <c r="AB29" s="21">
        <f t="shared" si="7"/>
        <v>0</v>
      </c>
      <c r="AC29" s="138"/>
      <c r="AD29" s="141"/>
      <c r="AE29" s="142" t="s">
        <v>361</v>
      </c>
      <c r="AF29" s="142">
        <f>INDEX(SummDir!$5:$113,$A29,AF$116)</f>
        <v>173</v>
      </c>
      <c r="AG29" s="142">
        <f t="shared" si="8"/>
        <v>0</v>
      </c>
      <c r="AH29" s="142"/>
      <c r="AI29" s="142"/>
      <c r="AJ29" s="142"/>
      <c r="AK29" s="142"/>
      <c r="AL29" s="142"/>
      <c r="AM29" s="142"/>
      <c r="AN29" s="142"/>
      <c r="AO29" s="148"/>
      <c r="AP29" s="142">
        <f t="shared" si="12"/>
        <v>0</v>
      </c>
      <c r="AQ29" s="142">
        <f t="shared" si="12"/>
        <v>0</v>
      </c>
      <c r="AR29" s="142">
        <f t="shared" si="12"/>
        <v>3</v>
      </c>
      <c r="AS29" s="142">
        <f t="shared" si="12"/>
        <v>3</v>
      </c>
      <c r="AT29" s="142">
        <f t="shared" si="13"/>
        <v>1</v>
      </c>
      <c r="AU29" s="142">
        <f t="shared" si="13"/>
        <v>0</v>
      </c>
      <c r="AV29" s="142">
        <f t="shared" si="13"/>
        <v>0</v>
      </c>
      <c r="AW29" s="142">
        <f t="shared" si="13"/>
        <v>1</v>
      </c>
      <c r="AX29" s="142" t="str">
        <f t="shared" si="14"/>
        <v/>
      </c>
      <c r="AY29" s="142" t="str">
        <f t="shared" si="14"/>
        <v/>
      </c>
    </row>
    <row r="30" spans="1:51" x14ac:dyDescent="0.25">
      <c r="A30" s="16">
        <v>88</v>
      </c>
      <c r="B30" s="142">
        <f>INDEX(SummDir!$5:$113,$A30,B$116)</f>
        <v>133</v>
      </c>
      <c r="C30" s="164" t="str">
        <f>INDEX(SummDir!$5:$113,$A30,C$116)</f>
        <v>Apache Blvd</v>
      </c>
      <c r="D30" s="164" t="str">
        <f>INDEX(SummDir!$5:$113,$A30,D$116)</f>
        <v>College Ave</v>
      </c>
      <c r="E30" s="142">
        <f>INDEX(SummDir!$5:$113,$A30,E$116)</f>
        <v>273</v>
      </c>
      <c r="F30" s="142">
        <f t="shared" si="0"/>
        <v>22165</v>
      </c>
      <c r="G30" s="117"/>
      <c r="H30" s="142">
        <f>INDEX(SummDir!$5:$113,$A30,H$116)</f>
        <v>273</v>
      </c>
      <c r="I30" s="142">
        <f t="shared" si="1"/>
        <v>1</v>
      </c>
      <c r="J30" s="20">
        <v>46</v>
      </c>
      <c r="K30" s="142">
        <f>INDEX(SummDir!$5:$113,$A30,K$116)</f>
        <v>68.25</v>
      </c>
      <c r="L30" s="142">
        <f>INDEX(SummDir!$5:$113,$A30,L$116)</f>
        <v>78</v>
      </c>
      <c r="M30" s="142">
        <f>INDEX(SummDir!$5:$113,$A30,M$116)</f>
        <v>58.5</v>
      </c>
      <c r="N30" s="142">
        <f>INDEX(SummDir!$5:$113,$A30,N$116)</f>
        <v>0.38827838827838829</v>
      </c>
      <c r="O30" s="142">
        <f>INDEX(SummDir!$5:$113,$A30,O$116)</f>
        <v>0.1391941391941392</v>
      </c>
      <c r="P30" s="142">
        <f>INDEX(SummDir!$5:$113,$A30,P$116)</f>
        <v>0.1575091575091575</v>
      </c>
      <c r="Q30" s="142">
        <f>INDEX(SummDir!$5:$113,$A30,Q$116)</f>
        <v>0.36630036630036628</v>
      </c>
      <c r="R30" s="142">
        <f>INDEX(SummDir!$5:$113,$A30,R$116)</f>
        <v>273</v>
      </c>
      <c r="S30" s="142">
        <f>INDEX(SummDir!$5:$113,$A30,S$116)</f>
        <v>156</v>
      </c>
      <c r="T30" s="142">
        <f>INDEX(SummDir!$5:$113,$A30,T$116)</f>
        <v>117</v>
      </c>
      <c r="U30" s="142">
        <f>INDEX(SummDir!$5:$113,$A30,U$116)</f>
        <v>273</v>
      </c>
      <c r="V30" s="142">
        <f>INDEX(SummDir!$5:$113,$A30,V$116)</f>
        <v>156</v>
      </c>
      <c r="W30" s="142">
        <f t="shared" si="2"/>
        <v>22165</v>
      </c>
      <c r="X30" s="142">
        <f t="shared" si="3"/>
        <v>22165</v>
      </c>
      <c r="Y30" s="142">
        <f t="shared" si="4"/>
        <v>0</v>
      </c>
      <c r="Z30" s="142">
        <f t="shared" si="5"/>
        <v>1</v>
      </c>
      <c r="AA30" s="21">
        <f t="shared" si="6"/>
        <v>0.43139353834176725</v>
      </c>
      <c r="AB30" s="21">
        <f t="shared" si="7"/>
        <v>0</v>
      </c>
      <c r="AC30" s="138"/>
      <c r="AD30" s="141"/>
      <c r="AE30" s="142" t="s">
        <v>361</v>
      </c>
      <c r="AF30" s="142">
        <f>INDEX(SummDir!$5:$113,$A30,AF$116)</f>
        <v>117</v>
      </c>
      <c r="AG30" s="142">
        <f t="shared" si="8"/>
        <v>0</v>
      </c>
      <c r="AH30" s="142"/>
      <c r="AI30" s="142"/>
      <c r="AJ30" s="142"/>
      <c r="AK30" s="142"/>
      <c r="AL30" s="142"/>
      <c r="AM30" s="142"/>
      <c r="AN30" s="142"/>
      <c r="AO30" s="148"/>
      <c r="AP30" s="142">
        <f t="shared" si="12"/>
        <v>3</v>
      </c>
      <c r="AQ30" s="142">
        <f t="shared" si="12"/>
        <v>3</v>
      </c>
      <c r="AR30" s="142">
        <f t="shared" si="12"/>
        <v>3</v>
      </c>
      <c r="AS30" s="142">
        <f t="shared" si="12"/>
        <v>3</v>
      </c>
      <c r="AT30" s="142">
        <f t="shared" si="13"/>
        <v>1</v>
      </c>
      <c r="AU30" s="142">
        <f t="shared" si="13"/>
        <v>0</v>
      </c>
      <c r="AV30" s="142">
        <f t="shared" si="13"/>
        <v>0</v>
      </c>
      <c r="AW30" s="142">
        <f t="shared" si="13"/>
        <v>0</v>
      </c>
      <c r="AX30" s="142" t="str">
        <f t="shared" si="14"/>
        <v/>
      </c>
      <c r="AY30" s="142" t="str">
        <f t="shared" si="14"/>
        <v/>
      </c>
    </row>
    <row r="31" spans="1:51" x14ac:dyDescent="0.25">
      <c r="A31" s="16">
        <v>89</v>
      </c>
      <c r="B31" s="142">
        <f>INDEX(SummDir!$5:$113,$A31,B$116)</f>
        <v>134</v>
      </c>
      <c r="C31" s="164" t="str">
        <f>INDEX(SummDir!$5:$113,$A31,C$116)</f>
        <v>Apache Blvd</v>
      </c>
      <c r="D31" s="164" t="str">
        <f>INDEX(SummDir!$5:$113,$A31,D$116)</f>
        <v>Paseo Del Saber</v>
      </c>
      <c r="E31" s="142">
        <f>INDEX(SummDir!$5:$113,$A31,E$116)</f>
        <v>383</v>
      </c>
      <c r="F31" s="142">
        <f t="shared" si="0"/>
        <v>22165</v>
      </c>
      <c r="G31" s="117"/>
      <c r="H31" s="142">
        <f>INDEX(SummDir!$5:$113,$A31,H$116)</f>
        <v>383</v>
      </c>
      <c r="I31" s="142">
        <f t="shared" si="1"/>
        <v>1</v>
      </c>
      <c r="J31" s="20">
        <v>46</v>
      </c>
      <c r="K31" s="142">
        <f>INDEX(SummDir!$5:$113,$A31,K$116)</f>
        <v>95.75</v>
      </c>
      <c r="L31" s="142">
        <f>INDEX(SummDir!$5:$113,$A31,L$116)</f>
        <v>87.5</v>
      </c>
      <c r="M31" s="142">
        <f>INDEX(SummDir!$5:$113,$A31,M$116)</f>
        <v>104</v>
      </c>
      <c r="N31" s="142">
        <f>INDEX(SummDir!$5:$113,$A31,N$116)</f>
        <v>0.31592689295039167</v>
      </c>
      <c r="O31" s="142">
        <f>INDEX(SummDir!$5:$113,$A31,O$116)</f>
        <v>9.921671018276762E-2</v>
      </c>
      <c r="P31" s="142">
        <f>INDEX(SummDir!$5:$113,$A31,P$116)</f>
        <v>0.33420365535248042</v>
      </c>
      <c r="Q31" s="142">
        <f>INDEX(SummDir!$5:$113,$A31,Q$116)</f>
        <v>0.51174934725848564</v>
      </c>
      <c r="R31" s="142">
        <f>INDEX(SummDir!$5:$113,$A31,R$116)</f>
        <v>383</v>
      </c>
      <c r="S31" s="142">
        <f>INDEX(SummDir!$5:$113,$A31,S$116)</f>
        <v>175</v>
      </c>
      <c r="T31" s="142">
        <f>INDEX(SummDir!$5:$113,$A31,T$116)</f>
        <v>208</v>
      </c>
      <c r="U31" s="142">
        <f>INDEX(SummDir!$5:$113,$A31,U$116)</f>
        <v>383</v>
      </c>
      <c r="V31" s="142">
        <f>INDEX(SummDir!$5:$113,$A31,V$116)</f>
        <v>175</v>
      </c>
      <c r="W31" s="142">
        <f t="shared" si="2"/>
        <v>22165</v>
      </c>
      <c r="X31" s="142">
        <f t="shared" si="3"/>
        <v>22165</v>
      </c>
      <c r="Y31" s="142">
        <f t="shared" si="4"/>
        <v>0</v>
      </c>
      <c r="Z31" s="142">
        <f t="shared" si="5"/>
        <v>1</v>
      </c>
      <c r="AA31" s="21">
        <f t="shared" si="6"/>
        <v>0.43139353834176725</v>
      </c>
      <c r="AB31" s="21">
        <f t="shared" si="7"/>
        <v>0</v>
      </c>
      <c r="AC31" s="138"/>
      <c r="AD31" s="141"/>
      <c r="AE31" s="142" t="s">
        <v>361</v>
      </c>
      <c r="AF31" s="142">
        <f>INDEX(SummDir!$5:$113,$A31,AF$116)</f>
        <v>208</v>
      </c>
      <c r="AG31" s="142">
        <f t="shared" si="8"/>
        <v>0</v>
      </c>
      <c r="AH31" s="142"/>
      <c r="AI31" s="142"/>
      <c r="AJ31" s="142"/>
      <c r="AK31" s="142"/>
      <c r="AL31" s="142"/>
      <c r="AM31" s="142"/>
      <c r="AN31" s="142"/>
      <c r="AO31" s="148"/>
      <c r="AP31" s="142">
        <f t="shared" si="12"/>
        <v>5</v>
      </c>
      <c r="AQ31" s="142">
        <f t="shared" si="12"/>
        <v>5</v>
      </c>
      <c r="AR31" s="142">
        <f t="shared" si="12"/>
        <v>3</v>
      </c>
      <c r="AS31" s="142">
        <f t="shared" si="12"/>
        <v>3</v>
      </c>
      <c r="AT31" s="142">
        <f t="shared" si="13"/>
        <v>1</v>
      </c>
      <c r="AU31" s="142">
        <f t="shared" si="13"/>
        <v>0</v>
      </c>
      <c r="AV31" s="142">
        <f t="shared" si="13"/>
        <v>0</v>
      </c>
      <c r="AW31" s="142">
        <f t="shared" si="13"/>
        <v>0</v>
      </c>
      <c r="AX31" s="142" t="str">
        <f t="shared" si="14"/>
        <v/>
      </c>
      <c r="AY31" s="142" t="str">
        <f t="shared" si="14"/>
        <v/>
      </c>
    </row>
    <row r="32" spans="1:51" x14ac:dyDescent="0.25">
      <c r="A32" s="16">
        <v>81</v>
      </c>
      <c r="B32" s="142">
        <f>INDEX(SummDir!$5:$113,$A32,B$116)</f>
        <v>126</v>
      </c>
      <c r="C32" s="164" t="str">
        <f>INDEX(SummDir!$5:$113,$A32,C$116)</f>
        <v>Baseline Rd</v>
      </c>
      <c r="D32" s="164" t="str">
        <f>INDEX(SummDir!$5:$113,$A32,D$116)</f>
        <v>Western Canal</v>
      </c>
      <c r="E32" s="142">
        <f>INDEX(SummDir!$5:$113,$A32,E$116)</f>
        <v>112</v>
      </c>
      <c r="F32" s="142">
        <f t="shared" si="0"/>
        <v>24094</v>
      </c>
      <c r="G32" s="117"/>
      <c r="H32" s="142">
        <f>INDEX(SummDir!$5:$113,$A32,H$116)</f>
        <v>112</v>
      </c>
      <c r="I32" s="142">
        <f t="shared" si="1"/>
        <v>-1</v>
      </c>
      <c r="J32" s="20">
        <v>46</v>
      </c>
      <c r="K32" s="142">
        <f>INDEX(SummDir!$5:$113,$A32,K$116)</f>
        <v>28</v>
      </c>
      <c r="L32" s="142">
        <f>INDEX(SummDir!$5:$113,$A32,L$116)</f>
        <v>16</v>
      </c>
      <c r="M32" s="142">
        <f>INDEX(SummDir!$5:$113,$A32,M$116)</f>
        <v>40</v>
      </c>
      <c r="N32" s="142">
        <f>INDEX(SummDir!$5:$113,$A32,N$116)</f>
        <v>0.1875</v>
      </c>
      <c r="O32" s="142">
        <f>INDEX(SummDir!$5:$113,$A32,O$116)</f>
        <v>0.32142857142857145</v>
      </c>
      <c r="P32" s="142">
        <f>INDEX(SummDir!$5:$113,$A32,P$116)</f>
        <v>0.25892857142857145</v>
      </c>
      <c r="Q32" s="142">
        <f>INDEX(SummDir!$5:$113,$A32,Q$116)</f>
        <v>0.9107142857142857</v>
      </c>
      <c r="R32" s="142">
        <f>INDEX(SummDir!$5:$113,$A32,R$116)</f>
        <v>112</v>
      </c>
      <c r="S32" s="142">
        <f>INDEX(SummDir!$5:$113,$A32,S$116)</f>
        <v>32</v>
      </c>
      <c r="T32" s="142">
        <f>INDEX(SummDir!$5:$113,$A32,T$116)</f>
        <v>80</v>
      </c>
      <c r="U32" s="142">
        <f>INDEX(SummDir!$5:$113,$A32,U$116)</f>
        <v>112</v>
      </c>
      <c r="V32" s="142">
        <f>INDEX(SummDir!$5:$113,$A32,V$116)</f>
        <v>32</v>
      </c>
      <c r="W32" s="142">
        <f t="shared" si="2"/>
        <v>24094</v>
      </c>
      <c r="X32" s="142">
        <f t="shared" si="3"/>
        <v>24094</v>
      </c>
      <c r="Y32" s="142">
        <f t="shared" si="4"/>
        <v>2.9</v>
      </c>
      <c r="Z32" s="142">
        <f t="shared" si="5"/>
        <v>-1</v>
      </c>
      <c r="AA32" s="21">
        <f t="shared" si="6"/>
        <v>0.46893732970027246</v>
      </c>
      <c r="AB32" s="21">
        <f t="shared" si="7"/>
        <v>0.52727272727272723</v>
      </c>
      <c r="AC32" s="138"/>
      <c r="AD32" s="141"/>
      <c r="AE32" s="142" t="s">
        <v>361</v>
      </c>
      <c r="AF32" s="142">
        <f>INDEX(SummDir!$5:$113,$A32,AF$116)</f>
        <v>80</v>
      </c>
      <c r="AG32" s="142">
        <f t="shared" si="8"/>
        <v>0</v>
      </c>
      <c r="AH32" s="142"/>
      <c r="AI32" s="142"/>
      <c r="AJ32" s="142"/>
      <c r="AK32" s="142"/>
      <c r="AL32" s="142"/>
      <c r="AM32" s="142"/>
      <c r="AN32" s="142"/>
      <c r="AO32" s="148"/>
      <c r="AP32" s="142">
        <f t="shared" si="12"/>
        <v>4</v>
      </c>
      <c r="AQ32" s="142">
        <f t="shared" si="12"/>
        <v>4</v>
      </c>
      <c r="AR32" s="142">
        <f t="shared" si="12"/>
        <v>0</v>
      </c>
      <c r="AS32" s="142">
        <f t="shared" si="12"/>
        <v>0</v>
      </c>
      <c r="AT32" s="142">
        <f t="shared" si="13"/>
        <v>0</v>
      </c>
      <c r="AU32" s="142">
        <f t="shared" si="13"/>
        <v>0</v>
      </c>
      <c r="AV32" s="142">
        <f t="shared" si="13"/>
        <v>0</v>
      </c>
      <c r="AW32" s="142">
        <f t="shared" si="13"/>
        <v>0</v>
      </c>
      <c r="AX32" s="142" t="str">
        <f t="shared" si="14"/>
        <v/>
      </c>
      <c r="AY32" s="142" t="str">
        <f t="shared" si="14"/>
        <v/>
      </c>
    </row>
    <row r="33" spans="1:51" x14ac:dyDescent="0.25">
      <c r="A33" s="16">
        <v>48</v>
      </c>
      <c r="B33" s="52">
        <f>INDEX(SummDir!$5:$113,$A33,B$116)</f>
        <v>147</v>
      </c>
      <c r="C33" s="163" t="str">
        <f>INDEX(SummDir!$5:$113,$A33,C$116)</f>
        <v>Baseline Rd</v>
      </c>
      <c r="D33" s="163" t="str">
        <f>INDEX(SummDir!$5:$113,$A33,D$116)</f>
        <v>Mill Ave</v>
      </c>
      <c r="E33" s="52">
        <f>INDEX(SummDir!$5:$113,$A33,E$116)</f>
        <v>35</v>
      </c>
      <c r="F33" s="52">
        <f t="shared" si="0"/>
        <v>24224</v>
      </c>
      <c r="G33" s="117"/>
      <c r="H33" s="52">
        <f>INDEX(SummDir!$5:$113,$A33,H$116)</f>
        <v>35</v>
      </c>
      <c r="I33" s="52">
        <f t="shared" si="1"/>
        <v>1</v>
      </c>
      <c r="J33" s="20">
        <v>19</v>
      </c>
      <c r="K33" s="52">
        <f>INDEX(SummDir!$5:$113,$A33,K$116)</f>
        <v>8.75</v>
      </c>
      <c r="L33" s="52">
        <f>INDEX(SummDir!$5:$113,$A33,L$116)</f>
        <v>9.5</v>
      </c>
      <c r="M33" s="52">
        <f>INDEX(SummDir!$5:$113,$A33,M$116)</f>
        <v>8</v>
      </c>
      <c r="N33" s="52">
        <f>INDEX(SummDir!$5:$113,$A33,N$116)</f>
        <v>0.11428571428571428</v>
      </c>
      <c r="O33" s="52">
        <f>INDEX(SummDir!$5:$113,$A33,O$116)</f>
        <v>0.37142857142857144</v>
      </c>
      <c r="P33" s="52">
        <f>INDEX(SummDir!$5:$113,$A33,P$116)</f>
        <v>0.31428571428571428</v>
      </c>
      <c r="Q33" s="52">
        <f>INDEX(SummDir!$5:$113,$A33,Q$116)</f>
        <v>0.68571428571428572</v>
      </c>
      <c r="R33" s="52">
        <f>INDEX(SummDir!$5:$113,$A33,R$116)</f>
        <v>35</v>
      </c>
      <c r="S33" s="52">
        <f>INDEX(SummDir!$5:$113,$A33,S$116)</f>
        <v>19</v>
      </c>
      <c r="T33" s="52">
        <f>INDEX(SummDir!$5:$113,$A33,T$116)</f>
        <v>16</v>
      </c>
      <c r="U33" s="52">
        <f>INDEX(SummDir!$5:$113,$A33,U$116)</f>
        <v>35</v>
      </c>
      <c r="V33" s="52">
        <f>INDEX(SummDir!$5:$113,$A33,V$116)</f>
        <v>19</v>
      </c>
      <c r="W33" s="52">
        <f t="shared" si="2"/>
        <v>24224</v>
      </c>
      <c r="X33" s="52">
        <f t="shared" si="3"/>
        <v>24224</v>
      </c>
      <c r="Y33" s="52">
        <f t="shared" si="4"/>
        <v>2.5</v>
      </c>
      <c r="Z33" s="52">
        <f t="shared" si="5"/>
        <v>1</v>
      </c>
      <c r="AA33" s="21">
        <f t="shared" si="6"/>
        <v>0.47146749708057611</v>
      </c>
      <c r="AB33" s="21">
        <f t="shared" si="7"/>
        <v>0.45454545454545453</v>
      </c>
      <c r="AC33" s="21"/>
      <c r="AE33" s="117" t="s">
        <v>362</v>
      </c>
      <c r="AF33" s="52">
        <f>INDEX(SummDir!$5:$113,$A33,AF$116)</f>
        <v>16</v>
      </c>
      <c r="AG33" s="52">
        <f t="shared" si="8"/>
        <v>0</v>
      </c>
      <c r="AH33" s="52"/>
      <c r="AI33" s="52"/>
      <c r="AJ33" s="52"/>
      <c r="AK33" s="52"/>
      <c r="AL33" s="52"/>
      <c r="AM33" s="52"/>
      <c r="AN33" s="52"/>
      <c r="AO33" s="83"/>
      <c r="AP33" s="52">
        <f t="shared" si="12"/>
        <v>3</v>
      </c>
      <c r="AQ33" s="52">
        <f t="shared" si="12"/>
        <v>1</v>
      </c>
      <c r="AR33" s="52">
        <f t="shared" si="12"/>
        <v>0</v>
      </c>
      <c r="AS33" s="52">
        <f t="shared" si="12"/>
        <v>0</v>
      </c>
      <c r="AT33" s="52">
        <f t="shared" si="13"/>
        <v>0</v>
      </c>
      <c r="AU33" s="52">
        <f t="shared" si="13"/>
        <v>0</v>
      </c>
      <c r="AV33" s="52">
        <f t="shared" si="13"/>
        <v>0</v>
      </c>
      <c r="AW33" s="52">
        <f t="shared" si="13"/>
        <v>0</v>
      </c>
      <c r="AX33" s="52" t="str">
        <f t="shared" si="14"/>
        <v/>
      </c>
      <c r="AY33" s="52" t="str">
        <f t="shared" si="14"/>
        <v/>
      </c>
    </row>
    <row r="34" spans="1:51" x14ac:dyDescent="0.25">
      <c r="A34" s="16">
        <v>38</v>
      </c>
      <c r="B34" s="52">
        <f>INDEX(SummDir!$5:$113,$A34,B$116)</f>
        <v>137</v>
      </c>
      <c r="C34" s="163" t="str">
        <f>INDEX(SummDir!$5:$113,$A34,C$116)</f>
        <v>Broadway Rd</v>
      </c>
      <c r="D34" s="163" t="str">
        <f>INDEX(SummDir!$5:$113,$A34,D$116)</f>
        <v>Priest Dr</v>
      </c>
      <c r="E34" s="52">
        <f>INDEX(SummDir!$5:$113,$A34,E$116)</f>
        <v>56</v>
      </c>
      <c r="F34" s="52">
        <f t="shared" ref="F34:F65" si="15">X34</f>
        <v>24403</v>
      </c>
      <c r="G34" s="117"/>
      <c r="H34" s="52">
        <f>INDEX(SummDir!$5:$113,$A34,H$116)</f>
        <v>56</v>
      </c>
      <c r="I34" s="52">
        <f t="shared" ref="I34:I65" si="16">Z34</f>
        <v>1</v>
      </c>
      <c r="J34" s="20">
        <v>19</v>
      </c>
      <c r="K34" s="52">
        <f>INDEX(SummDir!$5:$113,$A34,K$116)</f>
        <v>14</v>
      </c>
      <c r="L34" s="52">
        <f>INDEX(SummDir!$5:$113,$A34,L$116)</f>
        <v>10.5</v>
      </c>
      <c r="M34" s="52">
        <f>INDEX(SummDir!$5:$113,$A34,M$116)</f>
        <v>17.5</v>
      </c>
      <c r="N34" s="52">
        <f>INDEX(SummDir!$5:$113,$A34,N$116)</f>
        <v>0.19642857142857142</v>
      </c>
      <c r="O34" s="52">
        <f>INDEX(SummDir!$5:$113,$A34,O$116)</f>
        <v>0.30357142857142855</v>
      </c>
      <c r="P34" s="52">
        <f>INDEX(SummDir!$5:$113,$A34,P$116)</f>
        <v>0.21428571428571427</v>
      </c>
      <c r="Q34" s="52">
        <f>INDEX(SummDir!$5:$113,$A34,Q$116)</f>
        <v>0.8214285714285714</v>
      </c>
      <c r="R34" s="52">
        <f>INDEX(SummDir!$5:$113,$A34,R$116)</f>
        <v>56</v>
      </c>
      <c r="S34" s="52">
        <f>INDEX(SummDir!$5:$113,$A34,S$116)</f>
        <v>21</v>
      </c>
      <c r="T34" s="52">
        <f>INDEX(SummDir!$5:$113,$A34,T$116)</f>
        <v>35</v>
      </c>
      <c r="U34" s="52">
        <f>INDEX(SummDir!$5:$113,$A34,U$116)</f>
        <v>56</v>
      </c>
      <c r="V34" s="52">
        <f>INDEX(SummDir!$5:$113,$A34,V$116)</f>
        <v>21</v>
      </c>
      <c r="W34" s="52">
        <f t="shared" ref="W34:W65" si="17">INDEX(TrfCnt_by_loc,MATCH($B34,loc_ID,0))</f>
        <v>37476</v>
      </c>
      <c r="X34" s="52">
        <f t="shared" ref="X34:X65" si="18">INDEX(TC_loc_dir,MATCH($B34,loc_ID,0),IF(AE34="NS",1,2))</f>
        <v>24403</v>
      </c>
      <c r="Y34" s="52">
        <f t="shared" ref="Y34:Y65" si="19">INDEX(Loc_Dist,MATCH($B34,loc_ID,0))</f>
        <v>1.75</v>
      </c>
      <c r="Z34" s="52">
        <f t="shared" ref="Z34:Z65" si="20">IF(AND(AE34="NS",SUM(AP34,AQ34)&gt;0),Z$115,IF(AND(AE34="EW",SUM(AR34,AS34)&gt;0),Z$115,Z$116))</f>
        <v>1</v>
      </c>
      <c r="AA34" s="21">
        <f t="shared" ref="AA34:AA65" si="21">IF(LEN(X34)&gt;0,X34/X$113,"")</f>
        <v>0.47495134293499414</v>
      </c>
      <c r="AB34" s="21">
        <f t="shared" ref="AB34:AB65" si="22">Y34/Y$113</f>
        <v>0.31818181818181818</v>
      </c>
      <c r="AC34" s="21"/>
      <c r="AE34" s="117" t="s">
        <v>362</v>
      </c>
      <c r="AF34" s="52">
        <f>INDEX(SummDir!$5:$113,$A34,AF$116)</f>
        <v>35</v>
      </c>
      <c r="AG34" s="52">
        <f t="shared" ref="AG34:AG65" si="23">IF(LEN(X34)&lt;1,1,0)</f>
        <v>0</v>
      </c>
      <c r="AH34" s="52"/>
      <c r="AI34" s="52"/>
      <c r="AJ34" s="52"/>
      <c r="AK34" s="52"/>
      <c r="AL34" s="52"/>
      <c r="AM34" s="52"/>
      <c r="AN34" s="52"/>
      <c r="AO34" s="83"/>
      <c r="AP34" s="52">
        <f t="shared" si="12"/>
        <v>3</v>
      </c>
      <c r="AQ34" s="52">
        <f t="shared" si="12"/>
        <v>3</v>
      </c>
      <c r="AR34" s="52">
        <f t="shared" si="12"/>
        <v>0</v>
      </c>
      <c r="AS34" s="52">
        <f t="shared" si="12"/>
        <v>0</v>
      </c>
      <c r="AT34" s="52">
        <f t="shared" si="13"/>
        <v>0</v>
      </c>
      <c r="AU34" s="52">
        <f t="shared" si="13"/>
        <v>0</v>
      </c>
      <c r="AV34" s="52">
        <f t="shared" si="13"/>
        <v>0</v>
      </c>
      <c r="AW34" s="52">
        <f t="shared" si="13"/>
        <v>0</v>
      </c>
      <c r="AX34" s="52" t="str">
        <f t="shared" si="14"/>
        <v/>
      </c>
      <c r="AY34" s="52" t="str">
        <f t="shared" si="14"/>
        <v/>
      </c>
    </row>
    <row r="35" spans="1:51" x14ac:dyDescent="0.25">
      <c r="A35" s="16">
        <v>12</v>
      </c>
      <c r="B35" s="52">
        <f>INDEX(SummDir!$5:$113,$A35,B$116)</f>
        <v>111</v>
      </c>
      <c r="C35" s="163" t="str">
        <f>INDEX(SummDir!$5:$113,$A35,C$116)</f>
        <v>10th St</v>
      </c>
      <c r="D35" s="163" t="str">
        <f>INDEX(SummDir!$5:$113,$A35,D$116)</f>
        <v>Mill Ave</v>
      </c>
      <c r="E35" s="52">
        <f>INDEX(SummDir!$5:$113,$A35,E$116)</f>
        <v>144</v>
      </c>
      <c r="F35" s="52">
        <f t="shared" si="15"/>
        <v>26392</v>
      </c>
      <c r="G35" s="117"/>
      <c r="H35" s="52">
        <f>INDEX(SummDir!$5:$113,$A35,H$116)</f>
        <v>144</v>
      </c>
      <c r="I35" s="52">
        <f t="shared" si="16"/>
        <v>-1</v>
      </c>
      <c r="J35" s="20">
        <v>17</v>
      </c>
      <c r="K35" s="52">
        <f>INDEX(SummDir!$5:$113,$A35,K$116)</f>
        <v>36</v>
      </c>
      <c r="L35" s="52">
        <f>INDEX(SummDir!$5:$113,$A35,L$116)</f>
        <v>27</v>
      </c>
      <c r="M35" s="52">
        <f>INDEX(SummDir!$5:$113,$A35,M$116)</f>
        <v>45</v>
      </c>
      <c r="N35" s="52">
        <f>INDEX(SummDir!$5:$113,$A35,N$116)</f>
        <v>0.25694444444444442</v>
      </c>
      <c r="O35" s="52">
        <f>INDEX(SummDir!$5:$113,$A35,O$116)</f>
        <v>0.27777777777777779</v>
      </c>
      <c r="P35" s="52">
        <f>INDEX(SummDir!$5:$113,$A35,P$116)</f>
        <v>0.28472222222222221</v>
      </c>
      <c r="Q35" s="52">
        <f>INDEX(SummDir!$5:$113,$A35,Q$116)</f>
        <v>0.54861111111111116</v>
      </c>
      <c r="R35" s="52">
        <f>INDEX(SummDir!$5:$113,$A35,R$116)</f>
        <v>144</v>
      </c>
      <c r="S35" s="52">
        <f>INDEX(SummDir!$5:$113,$A35,S$116)</f>
        <v>54</v>
      </c>
      <c r="T35" s="52">
        <f>INDEX(SummDir!$5:$113,$A35,T$116)</f>
        <v>90</v>
      </c>
      <c r="U35" s="52">
        <f>INDEX(SummDir!$5:$113,$A35,U$116)</f>
        <v>144</v>
      </c>
      <c r="V35" s="52">
        <f>INDEX(SummDir!$5:$113,$A35,V$116)</f>
        <v>54</v>
      </c>
      <c r="W35" s="52">
        <f t="shared" si="17"/>
        <v>26392</v>
      </c>
      <c r="X35" s="52">
        <f t="shared" si="18"/>
        <v>26392</v>
      </c>
      <c r="Y35" s="52">
        <f t="shared" si="19"/>
        <v>0</v>
      </c>
      <c r="Z35" s="52">
        <f t="shared" si="20"/>
        <v>-1</v>
      </c>
      <c r="AA35" s="21">
        <f t="shared" si="21"/>
        <v>0.51366290385363955</v>
      </c>
      <c r="AB35" s="21">
        <f t="shared" si="22"/>
        <v>0</v>
      </c>
      <c r="AC35" s="21"/>
      <c r="AE35" s="117" t="s">
        <v>362</v>
      </c>
      <c r="AF35" s="52">
        <f>INDEX(SummDir!$5:$113,$A35,AF$116)</f>
        <v>90</v>
      </c>
      <c r="AG35" s="52">
        <f t="shared" si="23"/>
        <v>0</v>
      </c>
      <c r="AH35" s="52"/>
      <c r="AI35" s="52"/>
      <c r="AJ35" s="52"/>
      <c r="AK35" s="52"/>
      <c r="AL35" s="52"/>
      <c r="AM35" s="52"/>
      <c r="AN35" s="52"/>
      <c r="AO35" s="83"/>
      <c r="AP35" s="52">
        <f t="shared" si="12"/>
        <v>0</v>
      </c>
      <c r="AQ35" s="52">
        <f t="shared" si="12"/>
        <v>0</v>
      </c>
      <c r="AR35" s="52">
        <f t="shared" si="12"/>
        <v>2</v>
      </c>
      <c r="AS35" s="52">
        <f t="shared" si="12"/>
        <v>3</v>
      </c>
      <c r="AT35" s="52">
        <f t="shared" si="13"/>
        <v>0</v>
      </c>
      <c r="AU35" s="52">
        <f t="shared" si="13"/>
        <v>0</v>
      </c>
      <c r="AV35" s="52">
        <f t="shared" si="13"/>
        <v>1</v>
      </c>
      <c r="AW35" s="52">
        <f t="shared" si="13"/>
        <v>0</v>
      </c>
      <c r="AX35" s="52" t="str">
        <f t="shared" si="14"/>
        <v xml:space="preserve"> 33°25'51.17"N</v>
      </c>
      <c r="AY35" s="52" t="str">
        <f t="shared" si="14"/>
        <v>111°54'24.51"W</v>
      </c>
    </row>
    <row r="36" spans="1:51" x14ac:dyDescent="0.25">
      <c r="A36" s="16">
        <v>14</v>
      </c>
      <c r="B36" s="52">
        <f>INDEX(SummDir!$5:$113,$A36,B$116)</f>
        <v>113</v>
      </c>
      <c r="C36" s="163" t="str">
        <f>INDEX(SummDir!$5:$113,$A36,C$116)</f>
        <v>13th St</v>
      </c>
      <c r="D36" s="163" t="str">
        <f>INDEX(SummDir!$5:$113,$A36,D$116)</f>
        <v>Mill Ave</v>
      </c>
      <c r="E36" s="52">
        <f>INDEX(SummDir!$5:$113,$A36,E$116)</f>
        <v>80</v>
      </c>
      <c r="F36" s="52">
        <f t="shared" si="15"/>
        <v>26392</v>
      </c>
      <c r="G36" s="117"/>
      <c r="H36" s="52">
        <f>INDEX(SummDir!$5:$113,$A36,H$116)</f>
        <v>80</v>
      </c>
      <c r="I36" s="52">
        <f t="shared" si="16"/>
        <v>1</v>
      </c>
      <c r="J36" s="20">
        <v>19</v>
      </c>
      <c r="K36" s="52">
        <f>INDEX(SummDir!$5:$113,$A36,K$116)</f>
        <v>20</v>
      </c>
      <c r="L36" s="52">
        <f>INDEX(SummDir!$5:$113,$A36,L$116)</f>
        <v>10.5</v>
      </c>
      <c r="M36" s="52">
        <f>INDEX(SummDir!$5:$113,$A36,M$116)</f>
        <v>29.5</v>
      </c>
      <c r="N36" s="52">
        <f>INDEX(SummDir!$5:$113,$A36,N$116)</f>
        <v>0.23749999999999999</v>
      </c>
      <c r="O36" s="52">
        <f>INDEX(SummDir!$5:$113,$A36,O$116)</f>
        <v>0.15</v>
      </c>
      <c r="P36" s="52">
        <f>INDEX(SummDir!$5:$113,$A36,P$116)</f>
        <v>0.36249999999999999</v>
      </c>
      <c r="Q36" s="52">
        <f>INDEX(SummDir!$5:$113,$A36,Q$116)</f>
        <v>0.58750000000000002</v>
      </c>
      <c r="R36" s="52">
        <f>INDEX(SummDir!$5:$113,$A36,R$116)</f>
        <v>80</v>
      </c>
      <c r="S36" s="52">
        <f>INDEX(SummDir!$5:$113,$A36,S$116)</f>
        <v>21</v>
      </c>
      <c r="T36" s="52">
        <f>INDEX(SummDir!$5:$113,$A36,T$116)</f>
        <v>59</v>
      </c>
      <c r="U36" s="52">
        <f>INDEX(SummDir!$5:$113,$A36,U$116)</f>
        <v>80</v>
      </c>
      <c r="V36" s="52">
        <f>INDEX(SummDir!$5:$113,$A36,V$116)</f>
        <v>21</v>
      </c>
      <c r="W36" s="52">
        <f t="shared" si="17"/>
        <v>26392</v>
      </c>
      <c r="X36" s="52">
        <f t="shared" si="18"/>
        <v>26392</v>
      </c>
      <c r="Y36" s="52">
        <f t="shared" si="19"/>
        <v>0</v>
      </c>
      <c r="Z36" s="52">
        <f t="shared" si="20"/>
        <v>1</v>
      </c>
      <c r="AA36" s="21">
        <f t="shared" si="21"/>
        <v>0.51366290385363955</v>
      </c>
      <c r="AB36" s="21">
        <f t="shared" si="22"/>
        <v>0</v>
      </c>
      <c r="AC36" s="21"/>
      <c r="AE36" s="117" t="s">
        <v>362</v>
      </c>
      <c r="AF36" s="52">
        <f>INDEX(SummDir!$5:$113,$A36,AF$116)</f>
        <v>59</v>
      </c>
      <c r="AG36" s="52">
        <f t="shared" si="23"/>
        <v>0</v>
      </c>
      <c r="AH36" s="52"/>
      <c r="AI36" s="52"/>
      <c r="AJ36" s="52"/>
      <c r="AK36" s="52"/>
      <c r="AL36" s="52"/>
      <c r="AM36" s="52"/>
      <c r="AN36" s="52"/>
      <c r="AO36" s="83"/>
      <c r="AP36" s="52">
        <f t="shared" si="12"/>
        <v>1</v>
      </c>
      <c r="AQ36" s="52">
        <f t="shared" si="12"/>
        <v>0</v>
      </c>
      <c r="AR36" s="52">
        <f t="shared" si="12"/>
        <v>3</v>
      </c>
      <c r="AS36" s="52">
        <f t="shared" si="12"/>
        <v>3</v>
      </c>
      <c r="AT36" s="52">
        <f t="shared" si="13"/>
        <v>1</v>
      </c>
      <c r="AU36" s="52">
        <f t="shared" si="13"/>
        <v>0</v>
      </c>
      <c r="AV36" s="52">
        <f t="shared" si="13"/>
        <v>1</v>
      </c>
      <c r="AW36" s="52">
        <f t="shared" si="13"/>
        <v>0</v>
      </c>
      <c r="AX36" s="52" t="str">
        <f t="shared" si="14"/>
        <v xml:space="preserve"> 33°24'52.95"N</v>
      </c>
      <c r="AY36" s="52" t="str">
        <f t="shared" si="14"/>
        <v>111°55'34.62"W</v>
      </c>
    </row>
    <row r="37" spans="1:51" x14ac:dyDescent="0.25">
      <c r="A37" s="16">
        <v>19</v>
      </c>
      <c r="B37" s="52">
        <f>INDEX(SummDir!$5:$113,$A37,B$116)</f>
        <v>118</v>
      </c>
      <c r="C37" s="163" t="str">
        <f>INDEX(SummDir!$5:$113,$A37,C$116)</f>
        <v>University Dr</v>
      </c>
      <c r="D37" s="163" t="str">
        <f>INDEX(SummDir!$5:$113,$A37,D$116)</f>
        <v>Mill Ave</v>
      </c>
      <c r="E37" s="52">
        <f>INDEX(SummDir!$5:$113,$A37,E$116)</f>
        <v>370</v>
      </c>
      <c r="F37" s="52">
        <f t="shared" si="15"/>
        <v>26392</v>
      </c>
      <c r="G37" s="117"/>
      <c r="H37" s="52">
        <f>INDEX(SummDir!$5:$113,$A37,H$116)</f>
        <v>370</v>
      </c>
      <c r="I37" s="52">
        <f t="shared" si="16"/>
        <v>1</v>
      </c>
      <c r="J37" s="20">
        <v>19</v>
      </c>
      <c r="K37" s="52">
        <f>INDEX(SummDir!$5:$113,$A37,K$116)</f>
        <v>92.5</v>
      </c>
      <c r="L37" s="52">
        <f>INDEX(SummDir!$5:$113,$A37,L$116)</f>
        <v>33</v>
      </c>
      <c r="M37" s="52">
        <f>INDEX(SummDir!$5:$113,$A37,M$116)</f>
        <v>152</v>
      </c>
      <c r="N37" s="52">
        <f>INDEX(SummDir!$5:$113,$A37,N$116)</f>
        <v>0.15135135135135136</v>
      </c>
      <c r="O37" s="52">
        <f>INDEX(SummDir!$5:$113,$A37,O$116)</f>
        <v>0.13648648648648648</v>
      </c>
      <c r="P37" s="52">
        <f>INDEX(SummDir!$5:$113,$A37,P$116)</f>
        <v>9.1891891891891897E-2</v>
      </c>
      <c r="Q37" s="52">
        <f>INDEX(SummDir!$5:$113,$A37,Q$116)</f>
        <v>0.20810810810810812</v>
      </c>
      <c r="R37" s="52">
        <f>INDEX(SummDir!$5:$113,$A37,R$116)</f>
        <v>370</v>
      </c>
      <c r="S37" s="52">
        <f>INDEX(SummDir!$5:$113,$A37,S$116)</f>
        <v>66</v>
      </c>
      <c r="T37" s="52">
        <f>INDEX(SummDir!$5:$113,$A37,T$116)</f>
        <v>304</v>
      </c>
      <c r="U37" s="52">
        <f>INDEX(SummDir!$5:$113,$A37,U$116)</f>
        <v>370</v>
      </c>
      <c r="V37" s="52">
        <f>INDEX(SummDir!$5:$113,$A37,V$116)</f>
        <v>66</v>
      </c>
      <c r="W37" s="52">
        <f t="shared" si="17"/>
        <v>27003</v>
      </c>
      <c r="X37" s="52">
        <f t="shared" si="18"/>
        <v>26392</v>
      </c>
      <c r="Y37" s="52">
        <f t="shared" si="19"/>
        <v>0</v>
      </c>
      <c r="Z37" s="52">
        <f t="shared" si="20"/>
        <v>1</v>
      </c>
      <c r="AA37" s="21">
        <f t="shared" si="21"/>
        <v>0.51366290385363955</v>
      </c>
      <c r="AB37" s="21">
        <f t="shared" si="22"/>
        <v>0</v>
      </c>
      <c r="AC37" s="21"/>
      <c r="AE37" s="117" t="s">
        <v>362</v>
      </c>
      <c r="AF37" s="52">
        <f>INDEX(SummDir!$5:$113,$A37,AF$116)</f>
        <v>304</v>
      </c>
      <c r="AG37" s="52">
        <f t="shared" si="23"/>
        <v>0</v>
      </c>
      <c r="AH37" s="52"/>
      <c r="AI37" s="52"/>
      <c r="AJ37" s="52"/>
      <c r="AK37" s="52"/>
      <c r="AL37" s="52"/>
      <c r="AM37" s="52"/>
      <c r="AN37" s="52"/>
      <c r="AO37" s="83"/>
      <c r="AP37" s="52">
        <f t="shared" si="12"/>
        <v>0</v>
      </c>
      <c r="AQ37" s="52">
        <f t="shared" si="12"/>
        <v>3</v>
      </c>
      <c r="AR37" s="52">
        <f t="shared" si="12"/>
        <v>3</v>
      </c>
      <c r="AS37" s="52">
        <f t="shared" si="12"/>
        <v>3</v>
      </c>
      <c r="AT37" s="52">
        <f t="shared" si="13"/>
        <v>0</v>
      </c>
      <c r="AU37" s="52">
        <f t="shared" si="13"/>
        <v>0</v>
      </c>
      <c r="AV37" s="52">
        <f t="shared" si="13"/>
        <v>1</v>
      </c>
      <c r="AW37" s="52">
        <f t="shared" si="13"/>
        <v>0</v>
      </c>
      <c r="AX37" s="52" t="str">
        <f t="shared" si="14"/>
        <v xml:space="preserve"> 33°23'34.33"N</v>
      </c>
      <c r="AY37" s="52" t="str">
        <f t="shared" si="14"/>
        <v>111°57'38.74"W</v>
      </c>
    </row>
    <row r="38" spans="1:51" x14ac:dyDescent="0.25">
      <c r="A38" s="16">
        <v>70</v>
      </c>
      <c r="B38" s="142">
        <f>INDEX(SummDir!$5:$113,$A38,B$116)</f>
        <v>115</v>
      </c>
      <c r="C38" s="164" t="str">
        <f>INDEX(SummDir!$5:$113,$A38,C$116)</f>
        <v>University Dr</v>
      </c>
      <c r="D38" s="164" t="str">
        <f>INDEX(SummDir!$5:$113,$A38,D$116)</f>
        <v>College Ave</v>
      </c>
      <c r="E38" s="142">
        <f>INDEX(SummDir!$5:$113,$A38,E$116)</f>
        <v>401</v>
      </c>
      <c r="F38" s="142">
        <f t="shared" si="15"/>
        <v>26482</v>
      </c>
      <c r="G38" s="117"/>
      <c r="H38" s="142">
        <f>INDEX(SummDir!$5:$113,$A38,H$116)</f>
        <v>401</v>
      </c>
      <c r="I38" s="142">
        <f t="shared" si="16"/>
        <v>1</v>
      </c>
      <c r="J38" s="20">
        <v>38</v>
      </c>
      <c r="K38" s="142">
        <f>INDEX(SummDir!$5:$113,$A38,K$116)</f>
        <v>100.25</v>
      </c>
      <c r="L38" s="142">
        <f>INDEX(SummDir!$5:$113,$A38,L$116)</f>
        <v>72.5</v>
      </c>
      <c r="M38" s="142">
        <f>INDEX(SummDir!$5:$113,$A38,M$116)</f>
        <v>128</v>
      </c>
      <c r="N38" s="142">
        <f>INDEX(SummDir!$5:$113,$A38,N$116)</f>
        <v>0.26683291770573564</v>
      </c>
      <c r="O38" s="142">
        <f>INDEX(SummDir!$5:$113,$A38,O$116)</f>
        <v>8.2294264339152115E-2</v>
      </c>
      <c r="P38" s="142">
        <f>INDEX(SummDir!$5:$113,$A38,P$116)</f>
        <v>0.23940149625935161</v>
      </c>
      <c r="Q38" s="142">
        <f>INDEX(SummDir!$5:$113,$A38,Q$116)</f>
        <v>0.43391521197007482</v>
      </c>
      <c r="R38" s="142">
        <f>INDEX(SummDir!$5:$113,$A38,R$116)</f>
        <v>401</v>
      </c>
      <c r="S38" s="142">
        <f>INDEX(SummDir!$5:$113,$A38,S$116)</f>
        <v>145</v>
      </c>
      <c r="T38" s="142">
        <f>INDEX(SummDir!$5:$113,$A38,T$116)</f>
        <v>256</v>
      </c>
      <c r="U38" s="142">
        <f>INDEX(SummDir!$5:$113,$A38,U$116)</f>
        <v>401</v>
      </c>
      <c r="V38" s="142">
        <f>INDEX(SummDir!$5:$113,$A38,V$116)</f>
        <v>145</v>
      </c>
      <c r="W38" s="142">
        <f t="shared" si="17"/>
        <v>26482</v>
      </c>
      <c r="X38" s="142">
        <f t="shared" si="18"/>
        <v>26482</v>
      </c>
      <c r="Y38" s="142">
        <f t="shared" si="19"/>
        <v>0</v>
      </c>
      <c r="Z38" s="142">
        <f t="shared" si="20"/>
        <v>1</v>
      </c>
      <c r="AA38" s="21">
        <f t="shared" si="21"/>
        <v>0.51541455819384974</v>
      </c>
      <c r="AB38" s="21">
        <f t="shared" si="22"/>
        <v>0</v>
      </c>
      <c r="AC38" s="138"/>
      <c r="AD38" s="141"/>
      <c r="AE38" s="142" t="s">
        <v>361</v>
      </c>
      <c r="AF38" s="142">
        <f>INDEX(SummDir!$5:$113,$A38,AF$116)</f>
        <v>256</v>
      </c>
      <c r="AG38" s="142">
        <f t="shared" si="23"/>
        <v>0</v>
      </c>
      <c r="AH38" s="142"/>
      <c r="AI38" s="142"/>
      <c r="AJ38" s="142"/>
      <c r="AK38" s="142"/>
      <c r="AL38" s="142"/>
      <c r="AM38" s="142"/>
      <c r="AN38" s="142"/>
      <c r="AO38" s="148"/>
      <c r="AP38" s="142">
        <f t="shared" si="12"/>
        <v>5</v>
      </c>
      <c r="AQ38" s="142">
        <f t="shared" si="12"/>
        <v>3</v>
      </c>
      <c r="AR38" s="142">
        <f t="shared" si="12"/>
        <v>3</v>
      </c>
      <c r="AS38" s="142">
        <f t="shared" si="12"/>
        <v>3</v>
      </c>
      <c r="AT38" s="142">
        <f t="shared" si="13"/>
        <v>0</v>
      </c>
      <c r="AU38" s="142">
        <f t="shared" si="13"/>
        <v>0</v>
      </c>
      <c r="AV38" s="142">
        <f t="shared" si="13"/>
        <v>0</v>
      </c>
      <c r="AW38" s="142">
        <f t="shared" si="13"/>
        <v>0</v>
      </c>
      <c r="AX38" s="142" t="str">
        <f t="shared" si="14"/>
        <v xml:space="preserve"> 33°24'53.41"N</v>
      </c>
      <c r="AY38" s="142" t="str">
        <f t="shared" si="14"/>
        <v>111°55'3.68"W</v>
      </c>
    </row>
    <row r="39" spans="1:51" x14ac:dyDescent="0.25">
      <c r="A39" s="16">
        <v>106</v>
      </c>
      <c r="B39" s="142">
        <f>INDEX(SummDir!$5:$113,$A39,B$116)</f>
        <v>151</v>
      </c>
      <c r="C39" s="164" t="str">
        <f>INDEX(SummDir!$5:$113,$A39,C$116)</f>
        <v>University Dr</v>
      </c>
      <c r="D39" s="164" t="str">
        <f>INDEX(SummDir!$5:$113,$A39,D$116)</f>
        <v>Forest Ave</v>
      </c>
      <c r="E39" s="142">
        <f>INDEX(SummDir!$5:$113,$A39,E$116)</f>
        <v>284</v>
      </c>
      <c r="F39" s="142">
        <f t="shared" si="15"/>
        <v>26482</v>
      </c>
      <c r="G39" s="117"/>
      <c r="H39" s="142">
        <f>INDEX(SummDir!$5:$113,$A39,H$116)</f>
        <v>284</v>
      </c>
      <c r="I39" s="142">
        <f t="shared" si="16"/>
        <v>1</v>
      </c>
      <c r="J39" s="20">
        <v>46</v>
      </c>
      <c r="K39" s="142">
        <f>INDEX(SummDir!$5:$113,$A39,K$116)</f>
        <v>71</v>
      </c>
      <c r="L39" s="142">
        <f>INDEX(SummDir!$5:$113,$A39,L$116)</f>
        <v>53</v>
      </c>
      <c r="M39" s="142">
        <f>INDEX(SummDir!$5:$113,$A39,M$116)</f>
        <v>89</v>
      </c>
      <c r="N39" s="142">
        <f>INDEX(SummDir!$5:$113,$A39,N$116)</f>
        <v>0.27112676056338031</v>
      </c>
      <c r="O39" s="142">
        <f>INDEX(SummDir!$5:$113,$A39,O$116)</f>
        <v>7.0422535211267609E-2</v>
      </c>
      <c r="P39" s="142">
        <f>INDEX(SummDir!$5:$113,$A39,P$116)</f>
        <v>0.23943661971830985</v>
      </c>
      <c r="Q39" s="142">
        <f>INDEX(SummDir!$5:$113,$A39,Q$116)</f>
        <v>0.31690140845070425</v>
      </c>
      <c r="R39" s="142">
        <f>INDEX(SummDir!$5:$113,$A39,R$116)</f>
        <v>284</v>
      </c>
      <c r="S39" s="142">
        <f>INDEX(SummDir!$5:$113,$A39,S$116)</f>
        <v>106</v>
      </c>
      <c r="T39" s="142">
        <f>INDEX(SummDir!$5:$113,$A39,T$116)</f>
        <v>178</v>
      </c>
      <c r="U39" s="142">
        <f>INDEX(SummDir!$5:$113,$A39,U$116)</f>
        <v>284</v>
      </c>
      <c r="V39" s="142">
        <f>INDEX(SummDir!$5:$113,$A39,V$116)</f>
        <v>106</v>
      </c>
      <c r="W39" s="142">
        <f t="shared" si="17"/>
        <v>26482</v>
      </c>
      <c r="X39" s="142">
        <f t="shared" si="18"/>
        <v>26482</v>
      </c>
      <c r="Y39" s="142">
        <f t="shared" si="19"/>
        <v>0</v>
      </c>
      <c r="Z39" s="142">
        <f t="shared" si="20"/>
        <v>1</v>
      </c>
      <c r="AA39" s="21">
        <f t="shared" si="21"/>
        <v>0.51541455819384974</v>
      </c>
      <c r="AB39" s="21">
        <f t="shared" si="22"/>
        <v>0</v>
      </c>
      <c r="AC39" s="138"/>
      <c r="AD39" s="141"/>
      <c r="AE39" s="142" t="s">
        <v>361</v>
      </c>
      <c r="AF39" s="142">
        <f>INDEX(SummDir!$5:$113,$A39,AF$116)</f>
        <v>178</v>
      </c>
      <c r="AG39" s="142">
        <f t="shared" si="23"/>
        <v>0</v>
      </c>
      <c r="AH39" s="142"/>
      <c r="AI39" s="142"/>
      <c r="AJ39" s="142"/>
      <c r="AK39" s="142"/>
      <c r="AL39" s="142"/>
      <c r="AM39" s="142"/>
      <c r="AN39" s="142"/>
      <c r="AO39" s="148"/>
      <c r="AP39" s="142">
        <f t="shared" si="12"/>
        <v>0</v>
      </c>
      <c r="AQ39" s="142">
        <f t="shared" si="12"/>
        <v>0</v>
      </c>
      <c r="AR39" s="142">
        <f t="shared" si="12"/>
        <v>3</v>
      </c>
      <c r="AS39" s="142">
        <f t="shared" si="12"/>
        <v>3</v>
      </c>
      <c r="AT39" s="142">
        <f t="shared" si="13"/>
        <v>0</v>
      </c>
      <c r="AU39" s="142">
        <f t="shared" si="13"/>
        <v>0</v>
      </c>
      <c r="AV39" s="142">
        <f t="shared" si="13"/>
        <v>0</v>
      </c>
      <c r="AW39" s="142">
        <f t="shared" si="13"/>
        <v>0</v>
      </c>
      <c r="AX39" s="142" t="str">
        <f t="shared" si="14"/>
        <v/>
      </c>
      <c r="AY39" s="142" t="str">
        <f t="shared" si="14"/>
        <v/>
      </c>
    </row>
    <row r="40" spans="1:51" x14ac:dyDescent="0.25">
      <c r="A40" s="16">
        <v>49</v>
      </c>
      <c r="B40" s="52">
        <f>INDEX(SummDir!$5:$113,$A40,B$116)</f>
        <v>148</v>
      </c>
      <c r="C40" s="163" t="str">
        <f>INDEX(SummDir!$5:$113,$A40,C$116)</f>
        <v>Guadalupe Rd</v>
      </c>
      <c r="D40" s="163" t="str">
        <f>INDEX(SummDir!$5:$113,$A40,D$116)</f>
        <v>Kyrene Rd</v>
      </c>
      <c r="E40" s="52">
        <f>INDEX(SummDir!$5:$113,$A40,E$116)</f>
        <v>46</v>
      </c>
      <c r="F40" s="52">
        <f t="shared" si="15"/>
        <v>26863</v>
      </c>
      <c r="G40" s="117"/>
      <c r="H40" s="52">
        <f>INDEX(SummDir!$5:$113,$A40,H$116)</f>
        <v>46</v>
      </c>
      <c r="I40" s="52">
        <f t="shared" si="16"/>
        <v>1</v>
      </c>
      <c r="J40" s="20">
        <v>19</v>
      </c>
      <c r="K40" s="52">
        <f>INDEX(SummDir!$5:$113,$A40,K$116)</f>
        <v>11.5</v>
      </c>
      <c r="L40" s="52">
        <f>INDEX(SummDir!$5:$113,$A40,L$116)</f>
        <v>10.5</v>
      </c>
      <c r="M40" s="52">
        <f>INDEX(SummDir!$5:$113,$A40,M$116)</f>
        <v>12.5</v>
      </c>
      <c r="N40" s="52">
        <f>INDEX(SummDir!$5:$113,$A40,N$116)</f>
        <v>0.10869565217391304</v>
      </c>
      <c r="O40" s="52">
        <f>INDEX(SummDir!$5:$113,$A40,O$116)</f>
        <v>0.34782608695652173</v>
      </c>
      <c r="P40" s="52">
        <f>INDEX(SummDir!$5:$113,$A40,P$116)</f>
        <v>0.2391304347826087</v>
      </c>
      <c r="Q40" s="52">
        <f>INDEX(SummDir!$5:$113,$A40,Q$116)</f>
        <v>0.65217391304347827</v>
      </c>
      <c r="R40" s="52">
        <f>INDEX(SummDir!$5:$113,$A40,R$116)</f>
        <v>46</v>
      </c>
      <c r="S40" s="52">
        <f>INDEX(SummDir!$5:$113,$A40,S$116)</f>
        <v>21</v>
      </c>
      <c r="T40" s="52">
        <f>INDEX(SummDir!$5:$113,$A40,T$116)</f>
        <v>25</v>
      </c>
      <c r="U40" s="52">
        <f>INDEX(SummDir!$5:$113,$A40,U$116)</f>
        <v>46</v>
      </c>
      <c r="V40" s="52">
        <f>INDEX(SummDir!$5:$113,$A40,V$116)</f>
        <v>21</v>
      </c>
      <c r="W40" s="52">
        <f t="shared" si="17"/>
        <v>26863</v>
      </c>
      <c r="X40" s="52">
        <f t="shared" si="18"/>
        <v>26863</v>
      </c>
      <c r="Y40" s="52">
        <f t="shared" si="19"/>
        <v>2.87</v>
      </c>
      <c r="Z40" s="52">
        <f t="shared" si="20"/>
        <v>1</v>
      </c>
      <c r="AA40" s="21">
        <f t="shared" si="21"/>
        <v>0.52282989490073961</v>
      </c>
      <c r="AB40" s="21">
        <f t="shared" si="22"/>
        <v>0.52181818181818185</v>
      </c>
      <c r="AC40" s="21"/>
      <c r="AE40" s="117" t="s">
        <v>362</v>
      </c>
      <c r="AF40" s="52">
        <f>INDEX(SummDir!$5:$113,$A40,AF$116)</f>
        <v>25</v>
      </c>
      <c r="AG40" s="52">
        <f t="shared" si="23"/>
        <v>0</v>
      </c>
      <c r="AH40" s="52"/>
      <c r="AI40" s="52"/>
      <c r="AJ40" s="52"/>
      <c r="AK40" s="52"/>
      <c r="AL40" s="52"/>
      <c r="AM40" s="52"/>
      <c r="AN40" s="52"/>
      <c r="AO40" s="83"/>
      <c r="AP40" s="52">
        <f t="shared" si="12"/>
        <v>3</v>
      </c>
      <c r="AQ40" s="52">
        <f t="shared" si="12"/>
        <v>3</v>
      </c>
      <c r="AR40" s="52">
        <f t="shared" si="12"/>
        <v>3</v>
      </c>
      <c r="AS40" s="52">
        <f t="shared" si="12"/>
        <v>3</v>
      </c>
      <c r="AT40" s="52">
        <f t="shared" si="13"/>
        <v>0</v>
      </c>
      <c r="AU40" s="52">
        <f t="shared" si="13"/>
        <v>0</v>
      </c>
      <c r="AV40" s="52">
        <f t="shared" si="13"/>
        <v>0</v>
      </c>
      <c r="AW40" s="52">
        <f t="shared" si="13"/>
        <v>0</v>
      </c>
      <c r="AX40" s="52" t="str">
        <f t="shared" si="14"/>
        <v/>
      </c>
      <c r="AY40" s="52" t="str">
        <f t="shared" si="14"/>
        <v/>
      </c>
    </row>
    <row r="41" spans="1:51" x14ac:dyDescent="0.25">
      <c r="A41" s="16">
        <v>47</v>
      </c>
      <c r="B41" s="52">
        <f>INDEX(SummDir!$5:$113,$A41,B$116)</f>
        <v>146</v>
      </c>
      <c r="C41" s="163" t="str">
        <f>INDEX(SummDir!$5:$113,$A41,C$116)</f>
        <v>Broadway Rd</v>
      </c>
      <c r="D41" s="163" t="str">
        <f>INDEX(SummDir!$5:$113,$A41,D$116)</f>
        <v>Mill Ave</v>
      </c>
      <c r="E41" s="52">
        <f>INDEX(SummDir!$5:$113,$A41,E$116)</f>
        <v>138</v>
      </c>
      <c r="F41" s="52">
        <f t="shared" si="15"/>
        <v>26912</v>
      </c>
      <c r="G41" s="117"/>
      <c r="H41" s="52">
        <f>INDEX(SummDir!$5:$113,$A41,H$116)</f>
        <v>138</v>
      </c>
      <c r="I41" s="52">
        <f t="shared" si="16"/>
        <v>1</v>
      </c>
      <c r="J41" s="20">
        <v>19</v>
      </c>
      <c r="K41" s="52">
        <f>INDEX(SummDir!$5:$113,$A41,K$116)</f>
        <v>34.5</v>
      </c>
      <c r="L41" s="52">
        <f>INDEX(SummDir!$5:$113,$A41,L$116)</f>
        <v>14.5</v>
      </c>
      <c r="M41" s="52">
        <f>INDEX(SummDir!$5:$113,$A41,M$116)</f>
        <v>54.5</v>
      </c>
      <c r="N41" s="52">
        <f>INDEX(SummDir!$5:$113,$A41,N$116)</f>
        <v>8.6956521739130432E-2</v>
      </c>
      <c r="O41" s="52">
        <f>INDEX(SummDir!$5:$113,$A41,O$116)</f>
        <v>0.16666666666666666</v>
      </c>
      <c r="P41" s="52">
        <f>INDEX(SummDir!$5:$113,$A41,P$116)</f>
        <v>0.17391304347826086</v>
      </c>
      <c r="Q41" s="52">
        <f>INDEX(SummDir!$5:$113,$A41,Q$116)</f>
        <v>0.36956521739130432</v>
      </c>
      <c r="R41" s="52">
        <f>INDEX(SummDir!$5:$113,$A41,R$116)</f>
        <v>138</v>
      </c>
      <c r="S41" s="52">
        <f>INDEX(SummDir!$5:$113,$A41,S$116)</f>
        <v>29</v>
      </c>
      <c r="T41" s="52">
        <f>INDEX(SummDir!$5:$113,$A41,T$116)</f>
        <v>109</v>
      </c>
      <c r="U41" s="52">
        <f>INDEX(SummDir!$5:$113,$A41,U$116)</f>
        <v>138</v>
      </c>
      <c r="V41" s="52">
        <f>INDEX(SummDir!$5:$113,$A41,V$116)</f>
        <v>29</v>
      </c>
      <c r="W41" s="52">
        <f t="shared" si="17"/>
        <v>31585</v>
      </c>
      <c r="X41" s="52">
        <f t="shared" si="18"/>
        <v>26912</v>
      </c>
      <c r="Y41" s="52">
        <f t="shared" si="19"/>
        <v>0.5</v>
      </c>
      <c r="Z41" s="52">
        <f t="shared" si="20"/>
        <v>1</v>
      </c>
      <c r="AA41" s="21">
        <f t="shared" si="21"/>
        <v>0.52378357337485404</v>
      </c>
      <c r="AB41" s="21">
        <f t="shared" si="22"/>
        <v>9.0909090909090912E-2</v>
      </c>
      <c r="AC41" s="21"/>
      <c r="AE41" s="117" t="s">
        <v>362</v>
      </c>
      <c r="AF41" s="52">
        <f>INDEX(SummDir!$5:$113,$A41,AF$116)</f>
        <v>109</v>
      </c>
      <c r="AG41" s="52">
        <f t="shared" si="23"/>
        <v>0</v>
      </c>
      <c r="AH41" s="52"/>
      <c r="AI41" s="52"/>
      <c r="AJ41" s="52"/>
      <c r="AK41" s="52"/>
      <c r="AL41" s="52"/>
      <c r="AM41" s="52"/>
      <c r="AN41" s="52"/>
      <c r="AO41" s="83"/>
      <c r="AP41" s="52">
        <f t="shared" si="12"/>
        <v>1</v>
      </c>
      <c r="AQ41" s="52">
        <f t="shared" si="12"/>
        <v>1</v>
      </c>
      <c r="AR41" s="52">
        <f t="shared" si="12"/>
        <v>0</v>
      </c>
      <c r="AS41" s="52">
        <f t="shared" si="12"/>
        <v>0</v>
      </c>
      <c r="AT41" s="52">
        <f t="shared" si="13"/>
        <v>0</v>
      </c>
      <c r="AU41" s="52">
        <f t="shared" si="13"/>
        <v>0</v>
      </c>
      <c r="AV41" s="52">
        <f t="shared" si="13"/>
        <v>0</v>
      </c>
      <c r="AW41" s="52">
        <f t="shared" si="13"/>
        <v>0</v>
      </c>
      <c r="AX41" s="52" t="str">
        <f t="shared" si="14"/>
        <v/>
      </c>
      <c r="AY41" s="52" t="str">
        <f t="shared" si="14"/>
        <v/>
      </c>
    </row>
    <row r="42" spans="1:51" x14ac:dyDescent="0.25">
      <c r="A42" s="16">
        <v>73</v>
      </c>
      <c r="B42" s="142">
        <f>INDEX(SummDir!$5:$113,$A42,B$116)</f>
        <v>118</v>
      </c>
      <c r="C42" s="164" t="str">
        <f>INDEX(SummDir!$5:$113,$A42,C$116)</f>
        <v>University Dr</v>
      </c>
      <c r="D42" s="164" t="str">
        <f>INDEX(SummDir!$5:$113,$A42,D$116)</f>
        <v>Mill Ave</v>
      </c>
      <c r="E42" s="142">
        <f>INDEX(SummDir!$5:$113,$A42,E$116)</f>
        <v>467</v>
      </c>
      <c r="F42" s="142">
        <f t="shared" si="15"/>
        <v>27003</v>
      </c>
      <c r="G42" s="117"/>
      <c r="H42" s="142">
        <f>INDEX(SummDir!$5:$113,$A42,H$116)</f>
        <v>467</v>
      </c>
      <c r="I42" s="142">
        <f t="shared" si="16"/>
        <v>1</v>
      </c>
      <c r="J42" s="20">
        <v>42</v>
      </c>
      <c r="K42" s="142">
        <f>INDEX(SummDir!$5:$113,$A42,K$116)</f>
        <v>116.75</v>
      </c>
      <c r="L42" s="142">
        <f>INDEX(SummDir!$5:$113,$A42,L$116)</f>
        <v>42</v>
      </c>
      <c r="M42" s="142">
        <f>INDEX(SummDir!$5:$113,$A42,M$116)</f>
        <v>191.5</v>
      </c>
      <c r="N42" s="142">
        <f>INDEX(SummDir!$5:$113,$A42,N$116)</f>
        <v>0.18843683083511778</v>
      </c>
      <c r="O42" s="142">
        <f>INDEX(SummDir!$5:$113,$A42,O$116)</f>
        <v>4.3897216274089934E-2</v>
      </c>
      <c r="P42" s="142">
        <f>INDEX(SummDir!$5:$113,$A42,P$116)</f>
        <v>0.17451820128479659</v>
      </c>
      <c r="Q42" s="142">
        <f>INDEX(SummDir!$5:$113,$A42,Q$116)</f>
        <v>0.27087794432548179</v>
      </c>
      <c r="R42" s="142">
        <f>INDEX(SummDir!$5:$113,$A42,R$116)</f>
        <v>467</v>
      </c>
      <c r="S42" s="142">
        <f>INDEX(SummDir!$5:$113,$A42,S$116)</f>
        <v>84</v>
      </c>
      <c r="T42" s="142">
        <f>INDEX(SummDir!$5:$113,$A42,T$116)</f>
        <v>383</v>
      </c>
      <c r="U42" s="142">
        <f>INDEX(SummDir!$5:$113,$A42,U$116)</f>
        <v>467</v>
      </c>
      <c r="V42" s="142">
        <f>INDEX(SummDir!$5:$113,$A42,V$116)</f>
        <v>84</v>
      </c>
      <c r="W42" s="142">
        <f t="shared" si="17"/>
        <v>27003</v>
      </c>
      <c r="X42" s="142">
        <f t="shared" si="18"/>
        <v>27003</v>
      </c>
      <c r="Y42" s="142">
        <f t="shared" si="19"/>
        <v>0</v>
      </c>
      <c r="Z42" s="142">
        <f t="shared" si="20"/>
        <v>1</v>
      </c>
      <c r="AA42" s="21">
        <f t="shared" si="21"/>
        <v>0.52555469054106652</v>
      </c>
      <c r="AB42" s="21">
        <f t="shared" si="22"/>
        <v>0</v>
      </c>
      <c r="AC42" s="138"/>
      <c r="AD42" s="141"/>
      <c r="AE42" s="142" t="s">
        <v>361</v>
      </c>
      <c r="AF42" s="142">
        <f>INDEX(SummDir!$5:$113,$A42,AF$116)</f>
        <v>383</v>
      </c>
      <c r="AG42" s="142">
        <f t="shared" si="23"/>
        <v>0</v>
      </c>
      <c r="AH42" s="142"/>
      <c r="AI42" s="142"/>
      <c r="AJ42" s="142"/>
      <c r="AK42" s="142"/>
      <c r="AL42" s="142"/>
      <c r="AM42" s="142"/>
      <c r="AN42" s="142"/>
      <c r="AO42" s="148"/>
      <c r="AP42" s="142">
        <f t="shared" ref="AP42:AS61" si="24">INDEX(Lane,MATCH($B42,loc_ID,0),MATCH(AP$1,LaneHdr,0))</f>
        <v>0</v>
      </c>
      <c r="AQ42" s="142">
        <f t="shared" si="24"/>
        <v>3</v>
      </c>
      <c r="AR42" s="142">
        <f t="shared" si="24"/>
        <v>3</v>
      </c>
      <c r="AS42" s="142">
        <f t="shared" si="24"/>
        <v>3</v>
      </c>
      <c r="AT42" s="142">
        <f t="shared" ref="AT42:AW61" si="25">INDEX(Cordon,MATCH($B42,loc_ID,0),AT$115)</f>
        <v>0</v>
      </c>
      <c r="AU42" s="142">
        <f t="shared" si="25"/>
        <v>0</v>
      </c>
      <c r="AV42" s="142">
        <f t="shared" si="25"/>
        <v>1</v>
      </c>
      <c r="AW42" s="142">
        <f t="shared" si="25"/>
        <v>0</v>
      </c>
      <c r="AX42" s="142" t="str">
        <f t="shared" ref="AX42:AY61" si="26">IF(ISBLANK(INDEX(GPS_,MATCH($B42,loc_ID,0),AX$115)),"",INDEX(GPS_,MATCH($B42,loc_ID,0),AX$115))</f>
        <v xml:space="preserve"> 33°23'34.33"N</v>
      </c>
      <c r="AY42" s="142" t="str">
        <f t="shared" si="26"/>
        <v>111°57'38.74"W</v>
      </c>
    </row>
    <row r="43" spans="1:51" x14ac:dyDescent="0.25">
      <c r="A43" s="16">
        <v>74</v>
      </c>
      <c r="B43" s="142">
        <f>INDEX(SummDir!$5:$113,$A43,B$116)</f>
        <v>119</v>
      </c>
      <c r="C43" s="164" t="str">
        <f>INDEX(SummDir!$5:$113,$A43,C$116)</f>
        <v>University Dr</v>
      </c>
      <c r="D43" s="164" t="str">
        <f>INDEX(SummDir!$5:$113,$A43,D$116)</f>
        <v>Ash Ave</v>
      </c>
      <c r="E43" s="142">
        <f>INDEX(SummDir!$5:$113,$A43,E$116)</f>
        <v>254</v>
      </c>
      <c r="F43" s="142">
        <f t="shared" si="15"/>
        <v>27003</v>
      </c>
      <c r="G43" s="117"/>
      <c r="H43" s="142">
        <f>INDEX(SummDir!$5:$113,$A43,H$116)</f>
        <v>254</v>
      </c>
      <c r="I43" s="142">
        <f t="shared" si="16"/>
        <v>1</v>
      </c>
      <c r="J43" s="20">
        <v>43</v>
      </c>
      <c r="K43" s="142">
        <f>INDEX(SummDir!$5:$113,$A43,K$116)</f>
        <v>63.5</v>
      </c>
      <c r="L43" s="142">
        <f>INDEX(SummDir!$5:$113,$A43,L$116)</f>
        <v>38</v>
      </c>
      <c r="M43" s="142">
        <f>INDEX(SummDir!$5:$113,$A43,M$116)</f>
        <v>89</v>
      </c>
      <c r="N43" s="142">
        <f>INDEX(SummDir!$5:$113,$A43,N$116)</f>
        <v>0.28346456692913385</v>
      </c>
      <c r="O43" s="142">
        <f>INDEX(SummDir!$5:$113,$A43,O$116)</f>
        <v>5.5118110236220472E-2</v>
      </c>
      <c r="P43" s="142">
        <f>INDEX(SummDir!$5:$113,$A43,P$116)</f>
        <v>0.3110236220472441</v>
      </c>
      <c r="Q43" s="142">
        <f>INDEX(SummDir!$5:$113,$A43,Q$116)</f>
        <v>0.44488188976377951</v>
      </c>
      <c r="R43" s="142">
        <f>INDEX(SummDir!$5:$113,$A43,R$116)</f>
        <v>254</v>
      </c>
      <c r="S43" s="142">
        <f>INDEX(SummDir!$5:$113,$A43,S$116)</f>
        <v>76</v>
      </c>
      <c r="T43" s="142">
        <f>INDEX(SummDir!$5:$113,$A43,T$116)</f>
        <v>178</v>
      </c>
      <c r="U43" s="142">
        <f>INDEX(SummDir!$5:$113,$A43,U$116)</f>
        <v>254</v>
      </c>
      <c r="V43" s="142">
        <f>INDEX(SummDir!$5:$113,$A43,V$116)</f>
        <v>76</v>
      </c>
      <c r="W43" s="142">
        <f t="shared" si="17"/>
        <v>27003</v>
      </c>
      <c r="X43" s="142">
        <f t="shared" si="18"/>
        <v>27003</v>
      </c>
      <c r="Y43" s="142">
        <f t="shared" si="19"/>
        <v>0.11</v>
      </c>
      <c r="Z43" s="142">
        <f t="shared" si="20"/>
        <v>1</v>
      </c>
      <c r="AA43" s="21">
        <f t="shared" si="21"/>
        <v>0.52555469054106652</v>
      </c>
      <c r="AB43" s="21">
        <f t="shared" si="22"/>
        <v>0.02</v>
      </c>
      <c r="AC43" s="138"/>
      <c r="AD43" s="141"/>
      <c r="AE43" s="142" t="s">
        <v>361</v>
      </c>
      <c r="AF43" s="142">
        <f>INDEX(SummDir!$5:$113,$A43,AF$116)</f>
        <v>178</v>
      </c>
      <c r="AG43" s="142">
        <f t="shared" si="23"/>
        <v>0</v>
      </c>
      <c r="AH43" s="142"/>
      <c r="AI43" s="142"/>
      <c r="AJ43" s="142"/>
      <c r="AK43" s="142"/>
      <c r="AL43" s="142"/>
      <c r="AM43" s="142"/>
      <c r="AN43" s="142"/>
      <c r="AO43" s="148"/>
      <c r="AP43" s="142">
        <f t="shared" si="24"/>
        <v>0</v>
      </c>
      <c r="AQ43" s="142">
        <f t="shared" si="24"/>
        <v>3</v>
      </c>
      <c r="AR43" s="142">
        <f t="shared" si="24"/>
        <v>3</v>
      </c>
      <c r="AS43" s="142">
        <f t="shared" si="24"/>
        <v>3</v>
      </c>
      <c r="AT43" s="142">
        <f t="shared" si="25"/>
        <v>0</v>
      </c>
      <c r="AU43" s="142">
        <f t="shared" si="25"/>
        <v>0</v>
      </c>
      <c r="AV43" s="142">
        <f t="shared" si="25"/>
        <v>0</v>
      </c>
      <c r="AW43" s="142">
        <f t="shared" si="25"/>
        <v>0</v>
      </c>
      <c r="AX43" s="142" t="str">
        <f t="shared" si="26"/>
        <v xml:space="preserve"> 33°23'34.78"N</v>
      </c>
      <c r="AY43" s="142" t="str">
        <f t="shared" si="26"/>
        <v>111°56'7.82"W</v>
      </c>
    </row>
    <row r="44" spans="1:51" x14ac:dyDescent="0.25">
      <c r="A44" s="16">
        <v>75</v>
      </c>
      <c r="B44" s="142">
        <f>INDEX(SummDir!$5:$113,$A44,B$116)</f>
        <v>120</v>
      </c>
      <c r="C44" s="164" t="str">
        <f>INDEX(SummDir!$5:$113,$A44,C$116)</f>
        <v>University Dr</v>
      </c>
      <c r="D44" s="164" t="str">
        <f>INDEX(SummDir!$5:$113,$A44,D$116)</f>
        <v>Roosevelt St</v>
      </c>
      <c r="E44" s="142">
        <f>INDEX(SummDir!$5:$113,$A44,E$116)</f>
        <v>193</v>
      </c>
      <c r="F44" s="142">
        <f t="shared" si="15"/>
        <v>27003</v>
      </c>
      <c r="G44" s="117"/>
      <c r="H44" s="142">
        <f>INDEX(SummDir!$5:$113,$A44,H$116)</f>
        <v>193</v>
      </c>
      <c r="I44" s="142">
        <f t="shared" si="16"/>
        <v>1</v>
      </c>
      <c r="J44" s="20">
        <v>44</v>
      </c>
      <c r="K44" s="142">
        <f>INDEX(SummDir!$5:$113,$A44,K$116)</f>
        <v>48.25</v>
      </c>
      <c r="L44" s="142">
        <f>INDEX(SummDir!$5:$113,$A44,L$116)</f>
        <v>37.5</v>
      </c>
      <c r="M44" s="142">
        <f>INDEX(SummDir!$5:$113,$A44,M$116)</f>
        <v>59</v>
      </c>
      <c r="N44" s="142">
        <f>INDEX(SummDir!$5:$113,$A44,N$116)</f>
        <v>0.24870466321243523</v>
      </c>
      <c r="O44" s="142">
        <f>INDEX(SummDir!$5:$113,$A44,O$116)</f>
        <v>9.3264248704663211E-2</v>
      </c>
      <c r="P44" s="142">
        <f>INDEX(SummDir!$5:$113,$A44,P$116)</f>
        <v>0.19689119170984457</v>
      </c>
      <c r="Q44" s="142">
        <f>INDEX(SummDir!$5:$113,$A44,Q$116)</f>
        <v>0.32124352331606215</v>
      </c>
      <c r="R44" s="142">
        <f>INDEX(SummDir!$5:$113,$A44,R$116)</f>
        <v>193</v>
      </c>
      <c r="S44" s="142">
        <f>INDEX(SummDir!$5:$113,$A44,S$116)</f>
        <v>75</v>
      </c>
      <c r="T44" s="142">
        <f>INDEX(SummDir!$5:$113,$A44,T$116)</f>
        <v>118</v>
      </c>
      <c r="U44" s="142">
        <f>INDEX(SummDir!$5:$113,$A44,U$116)</f>
        <v>193</v>
      </c>
      <c r="V44" s="142">
        <f>INDEX(SummDir!$5:$113,$A44,V$116)</f>
        <v>75</v>
      </c>
      <c r="W44" s="142">
        <f t="shared" si="17"/>
        <v>27003</v>
      </c>
      <c r="X44" s="142">
        <f t="shared" si="18"/>
        <v>27003</v>
      </c>
      <c r="Y44" s="142">
        <f t="shared" si="19"/>
        <v>0.43</v>
      </c>
      <c r="Z44" s="142">
        <f t="shared" si="20"/>
        <v>1</v>
      </c>
      <c r="AA44" s="21">
        <f t="shared" si="21"/>
        <v>0.52555469054106652</v>
      </c>
      <c r="AB44" s="21">
        <f t="shared" si="22"/>
        <v>7.8181818181818186E-2</v>
      </c>
      <c r="AC44" s="138"/>
      <c r="AD44" s="141"/>
      <c r="AE44" s="142" t="s">
        <v>361</v>
      </c>
      <c r="AF44" s="142">
        <f>INDEX(SummDir!$5:$113,$A44,AF$116)</f>
        <v>118</v>
      </c>
      <c r="AG44" s="142">
        <f t="shared" si="23"/>
        <v>0</v>
      </c>
      <c r="AH44" s="142"/>
      <c r="AI44" s="142"/>
      <c r="AJ44" s="142"/>
      <c r="AK44" s="142"/>
      <c r="AL44" s="142"/>
      <c r="AM44" s="142"/>
      <c r="AN44" s="142"/>
      <c r="AO44" s="148"/>
      <c r="AP44" s="142">
        <f t="shared" si="24"/>
        <v>3</v>
      </c>
      <c r="AQ44" s="142">
        <f t="shared" si="24"/>
        <v>2</v>
      </c>
      <c r="AR44" s="142">
        <f t="shared" si="24"/>
        <v>3</v>
      </c>
      <c r="AS44" s="142">
        <f t="shared" si="24"/>
        <v>3</v>
      </c>
      <c r="AT44" s="142">
        <f t="shared" si="25"/>
        <v>0</v>
      </c>
      <c r="AU44" s="142">
        <f t="shared" si="25"/>
        <v>0</v>
      </c>
      <c r="AV44" s="142">
        <f t="shared" si="25"/>
        <v>0</v>
      </c>
      <c r="AW44" s="142">
        <f t="shared" si="25"/>
        <v>0</v>
      </c>
      <c r="AX44" s="142" t="str">
        <f t="shared" si="26"/>
        <v xml:space="preserve"> 33°21'49.15"N</v>
      </c>
      <c r="AY44" s="142" t="str">
        <f t="shared" si="26"/>
        <v>111°56'45.18"W</v>
      </c>
    </row>
    <row r="45" spans="1:51" x14ac:dyDescent="0.25">
      <c r="A45" s="16">
        <v>76</v>
      </c>
      <c r="B45" s="142">
        <f>INDEX(SummDir!$5:$113,$A45,B$116)</f>
        <v>121</v>
      </c>
      <c r="C45" s="164" t="str">
        <f>INDEX(SummDir!$5:$113,$A45,C$116)</f>
        <v>University Dr</v>
      </c>
      <c r="D45" s="164" t="str">
        <f>INDEX(SummDir!$5:$113,$A45,D$116)</f>
        <v>Hardy Dr</v>
      </c>
      <c r="E45" s="142">
        <f>INDEX(SummDir!$5:$113,$A45,E$116)</f>
        <v>102</v>
      </c>
      <c r="F45" s="142">
        <f t="shared" si="15"/>
        <v>27003</v>
      </c>
      <c r="G45" s="117"/>
      <c r="H45" s="142">
        <f>INDEX(SummDir!$5:$113,$A45,H$116)</f>
        <v>102</v>
      </c>
      <c r="I45" s="142">
        <f t="shared" si="16"/>
        <v>1</v>
      </c>
      <c r="J45" s="20">
        <v>45</v>
      </c>
      <c r="K45" s="142">
        <f>INDEX(SummDir!$5:$113,$A45,K$116)</f>
        <v>25.5</v>
      </c>
      <c r="L45" s="142">
        <f>INDEX(SummDir!$5:$113,$A45,L$116)</f>
        <v>18.5</v>
      </c>
      <c r="M45" s="142">
        <f>INDEX(SummDir!$5:$113,$A45,M$116)</f>
        <v>32.5</v>
      </c>
      <c r="N45" s="142">
        <f>INDEX(SummDir!$5:$113,$A45,N$116)</f>
        <v>0.19607843137254902</v>
      </c>
      <c r="O45" s="142">
        <f>INDEX(SummDir!$5:$113,$A45,O$116)</f>
        <v>9.8039215686274508E-2</v>
      </c>
      <c r="P45" s="142">
        <f>INDEX(SummDir!$5:$113,$A45,P$116)</f>
        <v>0.19607843137254902</v>
      </c>
      <c r="Q45" s="142">
        <f>INDEX(SummDir!$5:$113,$A45,Q$116)</f>
        <v>0.49019607843137253</v>
      </c>
      <c r="R45" s="142">
        <f>INDEX(SummDir!$5:$113,$A45,R$116)</f>
        <v>102</v>
      </c>
      <c r="S45" s="142">
        <f>INDEX(SummDir!$5:$113,$A45,S$116)</f>
        <v>37</v>
      </c>
      <c r="T45" s="142">
        <f>INDEX(SummDir!$5:$113,$A45,T$116)</f>
        <v>65</v>
      </c>
      <c r="U45" s="142">
        <f>INDEX(SummDir!$5:$113,$A45,U$116)</f>
        <v>102</v>
      </c>
      <c r="V45" s="142">
        <f>INDEX(SummDir!$5:$113,$A45,V$116)</f>
        <v>37</v>
      </c>
      <c r="W45" s="142">
        <f t="shared" si="17"/>
        <v>27003</v>
      </c>
      <c r="X45" s="142">
        <f t="shared" si="18"/>
        <v>27003</v>
      </c>
      <c r="Y45" s="142">
        <f t="shared" si="19"/>
        <v>0.72</v>
      </c>
      <c r="Z45" s="142">
        <f t="shared" si="20"/>
        <v>1</v>
      </c>
      <c r="AA45" s="21">
        <f t="shared" si="21"/>
        <v>0.52555469054106652</v>
      </c>
      <c r="AB45" s="21">
        <f t="shared" si="22"/>
        <v>0.13090909090909089</v>
      </c>
      <c r="AC45" s="138"/>
      <c r="AD45" s="141"/>
      <c r="AE45" s="142" t="s">
        <v>361</v>
      </c>
      <c r="AF45" s="142">
        <f>INDEX(SummDir!$5:$113,$A45,AF$116)</f>
        <v>65</v>
      </c>
      <c r="AG45" s="142">
        <f t="shared" si="23"/>
        <v>0</v>
      </c>
      <c r="AH45" s="142"/>
      <c r="AI45" s="142"/>
      <c r="AJ45" s="142"/>
      <c r="AK45" s="142"/>
      <c r="AL45" s="142"/>
      <c r="AM45" s="142"/>
      <c r="AN45" s="142"/>
      <c r="AO45" s="148"/>
      <c r="AP45" s="142">
        <f t="shared" si="24"/>
        <v>3</v>
      </c>
      <c r="AQ45" s="142">
        <f t="shared" si="24"/>
        <v>3</v>
      </c>
      <c r="AR45" s="142">
        <f t="shared" si="24"/>
        <v>3</v>
      </c>
      <c r="AS45" s="142">
        <f t="shared" si="24"/>
        <v>3</v>
      </c>
      <c r="AT45" s="142">
        <f t="shared" si="25"/>
        <v>0</v>
      </c>
      <c r="AU45" s="142">
        <f t="shared" si="25"/>
        <v>0</v>
      </c>
      <c r="AV45" s="142">
        <f t="shared" si="25"/>
        <v>0</v>
      </c>
      <c r="AW45" s="142">
        <f t="shared" si="25"/>
        <v>0</v>
      </c>
      <c r="AX45" s="142" t="str">
        <f t="shared" si="26"/>
        <v/>
      </c>
      <c r="AY45" s="142" t="str">
        <f t="shared" si="26"/>
        <v/>
      </c>
    </row>
    <row r="46" spans="1:51" x14ac:dyDescent="0.25">
      <c r="A46" s="16">
        <v>28</v>
      </c>
      <c r="B46" s="52">
        <f>INDEX(SummDir!$5:$113,$A46,B$116)</f>
        <v>127</v>
      </c>
      <c r="C46" s="163" t="str">
        <f>INDEX(SummDir!$5:$113,$A46,C$116)</f>
        <v>Elliot Rd</v>
      </c>
      <c r="D46" s="163" t="str">
        <f>INDEX(SummDir!$5:$113,$A46,D$116)</f>
        <v>McClintock Dr</v>
      </c>
      <c r="E46" s="52">
        <f>INDEX(SummDir!$5:$113,$A46,E$116)</f>
        <v>34</v>
      </c>
      <c r="F46" s="52">
        <f t="shared" si="15"/>
        <v>27418</v>
      </c>
      <c r="G46" s="117"/>
      <c r="H46" s="52">
        <f>INDEX(SummDir!$5:$113,$A46,H$116)</f>
        <v>34</v>
      </c>
      <c r="I46" s="52">
        <f t="shared" si="16"/>
        <v>1</v>
      </c>
      <c r="J46" s="20">
        <v>19</v>
      </c>
      <c r="K46" s="52">
        <f>INDEX(SummDir!$5:$113,$A46,K$116)</f>
        <v>8.5</v>
      </c>
      <c r="L46" s="52">
        <f>INDEX(SummDir!$5:$113,$A46,L$116)</f>
        <v>6.5</v>
      </c>
      <c r="M46" s="52">
        <f>INDEX(SummDir!$5:$113,$A46,M$116)</f>
        <v>10.5</v>
      </c>
      <c r="N46" s="52">
        <f>INDEX(SummDir!$5:$113,$A46,N$116)</f>
        <v>0.17647058823529413</v>
      </c>
      <c r="O46" s="52">
        <f>INDEX(SummDir!$5:$113,$A46,O$116)</f>
        <v>0.35294117647058826</v>
      </c>
      <c r="P46" s="52">
        <f>INDEX(SummDir!$5:$113,$A46,P$116)</f>
        <v>0.14705882352941177</v>
      </c>
      <c r="Q46" s="52">
        <f>INDEX(SummDir!$5:$113,$A46,Q$116)</f>
        <v>0.58823529411764708</v>
      </c>
      <c r="R46" s="52">
        <f>INDEX(SummDir!$5:$113,$A46,R$116)</f>
        <v>34</v>
      </c>
      <c r="S46" s="52">
        <f>INDEX(SummDir!$5:$113,$A46,S$116)</f>
        <v>13</v>
      </c>
      <c r="T46" s="52">
        <f>INDEX(SummDir!$5:$113,$A46,T$116)</f>
        <v>21</v>
      </c>
      <c r="U46" s="52">
        <f>INDEX(SummDir!$5:$113,$A46,U$116)</f>
        <v>34</v>
      </c>
      <c r="V46" s="52">
        <f>INDEX(SummDir!$5:$113,$A46,V$116)</f>
        <v>13</v>
      </c>
      <c r="W46" s="52">
        <f t="shared" si="17"/>
        <v>38743</v>
      </c>
      <c r="X46" s="52">
        <f t="shared" si="18"/>
        <v>27418</v>
      </c>
      <c r="Y46" s="52">
        <f t="shared" si="19"/>
        <v>5.5</v>
      </c>
      <c r="Z46" s="52">
        <f t="shared" si="20"/>
        <v>1</v>
      </c>
      <c r="AA46" s="21">
        <f t="shared" si="21"/>
        <v>0.53363176333203577</v>
      </c>
      <c r="AB46" s="21">
        <f t="shared" si="22"/>
        <v>1</v>
      </c>
      <c r="AC46" s="21"/>
      <c r="AE46" s="117" t="s">
        <v>362</v>
      </c>
      <c r="AF46" s="52">
        <f>INDEX(SummDir!$5:$113,$A46,AF$116)</f>
        <v>21</v>
      </c>
      <c r="AG46" s="52">
        <f t="shared" si="23"/>
        <v>0</v>
      </c>
      <c r="AH46" s="52"/>
      <c r="AI46" s="52"/>
      <c r="AJ46" s="52"/>
      <c r="AK46" s="52"/>
      <c r="AL46" s="52"/>
      <c r="AM46" s="52"/>
      <c r="AN46" s="52"/>
      <c r="AO46" s="83"/>
      <c r="AP46" s="52">
        <f t="shared" si="24"/>
        <v>3</v>
      </c>
      <c r="AQ46" s="52">
        <f t="shared" si="24"/>
        <v>3</v>
      </c>
      <c r="AR46" s="52">
        <f t="shared" si="24"/>
        <v>0</v>
      </c>
      <c r="AS46" s="52">
        <f t="shared" si="24"/>
        <v>0</v>
      </c>
      <c r="AT46" s="52">
        <f t="shared" si="25"/>
        <v>0</v>
      </c>
      <c r="AU46" s="52">
        <f t="shared" si="25"/>
        <v>0</v>
      </c>
      <c r="AV46" s="52">
        <f t="shared" si="25"/>
        <v>0</v>
      </c>
      <c r="AW46" s="52">
        <f t="shared" si="25"/>
        <v>0</v>
      </c>
      <c r="AX46" s="52" t="str">
        <f t="shared" si="26"/>
        <v/>
      </c>
      <c r="AY46" s="52" t="str">
        <f t="shared" si="26"/>
        <v/>
      </c>
    </row>
    <row r="47" spans="1:51" x14ac:dyDescent="0.25">
      <c r="A47" s="16">
        <v>29</v>
      </c>
      <c r="B47" s="52">
        <f>INDEX(SummDir!$5:$113,$A47,B$116)</f>
        <v>128</v>
      </c>
      <c r="C47" s="163" t="str">
        <f>INDEX(SummDir!$5:$113,$A47,C$116)</f>
        <v>Alameda Dr</v>
      </c>
      <c r="D47" s="163" t="str">
        <f>INDEX(SummDir!$5:$113,$A47,D$116)</f>
        <v>McClintock Dr</v>
      </c>
      <c r="E47" s="52">
        <f>INDEX(SummDir!$5:$113,$A47,E$116)</f>
        <v>48</v>
      </c>
      <c r="F47" s="52">
        <f t="shared" si="15"/>
        <v>27807</v>
      </c>
      <c r="G47" s="117"/>
      <c r="H47" s="52">
        <f>INDEX(SummDir!$5:$113,$A47,H$116)</f>
        <v>48</v>
      </c>
      <c r="I47" s="52">
        <f t="shared" si="16"/>
        <v>-1</v>
      </c>
      <c r="J47" s="20">
        <v>19</v>
      </c>
      <c r="K47" s="52">
        <f>INDEX(SummDir!$5:$113,$A47,K$116)</f>
        <v>12</v>
      </c>
      <c r="L47" s="52">
        <f>INDEX(SummDir!$5:$113,$A47,L$116)</f>
        <v>5.5</v>
      </c>
      <c r="M47" s="52">
        <f>INDEX(SummDir!$5:$113,$A47,M$116)</f>
        <v>18.5</v>
      </c>
      <c r="N47" s="52">
        <f>INDEX(SummDir!$5:$113,$A47,N$116)</f>
        <v>0.22916666666666666</v>
      </c>
      <c r="O47" s="52">
        <f>INDEX(SummDir!$5:$113,$A47,O$116)</f>
        <v>0.1875</v>
      </c>
      <c r="P47" s="52">
        <f>INDEX(SummDir!$5:$113,$A47,P$116)</f>
        <v>0.29166666666666669</v>
      </c>
      <c r="Q47" s="52">
        <f>INDEX(SummDir!$5:$113,$A47,Q$116)</f>
        <v>0.83333333333333337</v>
      </c>
      <c r="R47" s="52">
        <f>INDEX(SummDir!$5:$113,$A47,R$116)</f>
        <v>48</v>
      </c>
      <c r="S47" s="52">
        <f>INDEX(SummDir!$5:$113,$A47,S$116)</f>
        <v>11</v>
      </c>
      <c r="T47" s="52">
        <f>INDEX(SummDir!$5:$113,$A47,T$116)</f>
        <v>37</v>
      </c>
      <c r="U47" s="52">
        <f>INDEX(SummDir!$5:$113,$A47,U$116)</f>
        <v>48</v>
      </c>
      <c r="V47" s="52">
        <f>INDEX(SummDir!$5:$113,$A47,V$116)</f>
        <v>11</v>
      </c>
      <c r="W47" s="52">
        <f t="shared" si="17"/>
        <v>27807</v>
      </c>
      <c r="X47" s="52">
        <f t="shared" si="18"/>
        <v>27807</v>
      </c>
      <c r="Y47" s="52">
        <f t="shared" si="19"/>
        <v>2</v>
      </c>
      <c r="Z47" s="52">
        <f t="shared" si="20"/>
        <v>-1</v>
      </c>
      <c r="AA47" s="21">
        <f t="shared" si="21"/>
        <v>0.54120280264694431</v>
      </c>
      <c r="AB47" s="21">
        <f t="shared" si="22"/>
        <v>0.36363636363636365</v>
      </c>
      <c r="AC47" s="21"/>
      <c r="AE47" s="117" t="s">
        <v>362</v>
      </c>
      <c r="AF47" s="52">
        <f>INDEX(SummDir!$5:$113,$A47,AF$116)</f>
        <v>37</v>
      </c>
      <c r="AG47" s="52">
        <f t="shared" si="23"/>
        <v>0</v>
      </c>
      <c r="AH47" s="52"/>
      <c r="AI47" s="52"/>
      <c r="AJ47" s="52"/>
      <c r="AK47" s="52"/>
      <c r="AL47" s="52"/>
      <c r="AM47" s="52"/>
      <c r="AN47" s="52"/>
      <c r="AO47" s="83"/>
      <c r="AP47" s="52">
        <f t="shared" si="24"/>
        <v>0</v>
      </c>
      <c r="AQ47" s="52">
        <f t="shared" si="24"/>
        <v>0</v>
      </c>
      <c r="AR47" s="52">
        <f t="shared" si="24"/>
        <v>2</v>
      </c>
      <c r="AS47" s="52">
        <f t="shared" si="24"/>
        <v>2</v>
      </c>
      <c r="AT47" s="52">
        <f t="shared" si="25"/>
        <v>0</v>
      </c>
      <c r="AU47" s="52">
        <f t="shared" si="25"/>
        <v>0</v>
      </c>
      <c r="AV47" s="52">
        <f t="shared" si="25"/>
        <v>0</v>
      </c>
      <c r="AW47" s="52">
        <f t="shared" si="25"/>
        <v>0</v>
      </c>
      <c r="AX47" s="52" t="str">
        <f t="shared" si="26"/>
        <v/>
      </c>
      <c r="AY47" s="52" t="str">
        <f t="shared" si="26"/>
        <v/>
      </c>
    </row>
    <row r="48" spans="1:51" x14ac:dyDescent="0.25">
      <c r="A48" s="16">
        <v>11</v>
      </c>
      <c r="B48" s="52">
        <f>INDEX(SummDir!$5:$113,$A48,B$116)</f>
        <v>110</v>
      </c>
      <c r="C48" s="163" t="str">
        <f>INDEX(SummDir!$5:$113,$A48,C$116)</f>
        <v>5th St</v>
      </c>
      <c r="D48" s="163" t="str">
        <f>INDEX(SummDir!$5:$113,$A48,D$116)</f>
        <v>Priest Dr</v>
      </c>
      <c r="E48" s="52">
        <f>INDEX(SummDir!$5:$113,$A48,E$116)</f>
        <v>50</v>
      </c>
      <c r="F48" s="52">
        <f t="shared" si="15"/>
        <v>28310</v>
      </c>
      <c r="G48" s="117"/>
      <c r="H48" s="52">
        <f>INDEX(SummDir!$5:$113,$A48,H$116)</f>
        <v>50</v>
      </c>
      <c r="I48" s="52">
        <f t="shared" si="16"/>
        <v>1</v>
      </c>
      <c r="J48" s="20">
        <v>15</v>
      </c>
      <c r="K48" s="52">
        <f>INDEX(SummDir!$5:$113,$A48,K$116)</f>
        <v>12.5</v>
      </c>
      <c r="L48" s="52">
        <f>INDEX(SummDir!$5:$113,$A48,L$116)</f>
        <v>6.5</v>
      </c>
      <c r="M48" s="52">
        <f>INDEX(SummDir!$5:$113,$A48,M$116)</f>
        <v>18.5</v>
      </c>
      <c r="N48" s="52">
        <f>INDEX(SummDir!$5:$113,$A48,N$116)</f>
        <v>0.12</v>
      </c>
      <c r="O48" s="52">
        <f>INDEX(SummDir!$5:$113,$A48,O$116)</f>
        <v>0.32</v>
      </c>
      <c r="P48" s="52">
        <f>INDEX(SummDir!$5:$113,$A48,P$116)</f>
        <v>0.22</v>
      </c>
      <c r="Q48" s="52">
        <f>INDEX(SummDir!$5:$113,$A48,Q$116)</f>
        <v>0.44</v>
      </c>
      <c r="R48" s="52">
        <f>INDEX(SummDir!$5:$113,$A48,R$116)</f>
        <v>50</v>
      </c>
      <c r="S48" s="52">
        <f>INDEX(SummDir!$5:$113,$A48,S$116)</f>
        <v>13</v>
      </c>
      <c r="T48" s="52">
        <f>INDEX(SummDir!$5:$113,$A48,T$116)</f>
        <v>37</v>
      </c>
      <c r="U48" s="52">
        <f>INDEX(SummDir!$5:$113,$A48,U$116)</f>
        <v>50</v>
      </c>
      <c r="V48" s="52">
        <f>INDEX(SummDir!$5:$113,$A48,V$116)</f>
        <v>13</v>
      </c>
      <c r="W48" s="52">
        <f t="shared" si="17"/>
        <v>28310</v>
      </c>
      <c r="X48" s="52">
        <f t="shared" si="18"/>
        <v>28310</v>
      </c>
      <c r="Y48" s="52">
        <f t="shared" si="19"/>
        <v>1.24</v>
      </c>
      <c r="Z48" s="52">
        <f t="shared" si="20"/>
        <v>1</v>
      </c>
      <c r="AA48" s="21">
        <f t="shared" si="21"/>
        <v>0.55099260412611917</v>
      </c>
      <c r="AB48" s="21">
        <f t="shared" si="22"/>
        <v>0.22545454545454546</v>
      </c>
      <c r="AC48" s="21"/>
      <c r="AE48" s="117" t="s">
        <v>362</v>
      </c>
      <c r="AF48" s="52">
        <f>INDEX(SummDir!$5:$113,$A48,AF$116)</f>
        <v>37</v>
      </c>
      <c r="AG48" s="52">
        <f t="shared" si="23"/>
        <v>0</v>
      </c>
      <c r="AH48" s="52"/>
      <c r="AI48" s="52"/>
      <c r="AJ48" s="52"/>
      <c r="AK48" s="52"/>
      <c r="AL48" s="52"/>
      <c r="AM48" s="52"/>
      <c r="AN48" s="52"/>
      <c r="AO48" s="83"/>
      <c r="AP48" s="52">
        <f t="shared" si="24"/>
        <v>1</v>
      </c>
      <c r="AQ48" s="52">
        <f t="shared" si="24"/>
        <v>1</v>
      </c>
      <c r="AR48" s="52">
        <f t="shared" si="24"/>
        <v>0</v>
      </c>
      <c r="AS48" s="52">
        <f t="shared" si="24"/>
        <v>3</v>
      </c>
      <c r="AT48" s="52">
        <f t="shared" si="25"/>
        <v>0</v>
      </c>
      <c r="AU48" s="52">
        <f t="shared" si="25"/>
        <v>0</v>
      </c>
      <c r="AV48" s="52">
        <f t="shared" si="25"/>
        <v>0</v>
      </c>
      <c r="AW48" s="52">
        <f t="shared" si="25"/>
        <v>0</v>
      </c>
      <c r="AX48" s="52" t="str">
        <f t="shared" si="26"/>
        <v xml:space="preserve"> 33°25'52.38"N</v>
      </c>
      <c r="AY48" s="52" t="str">
        <f t="shared" si="26"/>
        <v>111°54'53.39"W</v>
      </c>
    </row>
    <row r="49" spans="1:51" x14ac:dyDescent="0.25">
      <c r="A49" s="16">
        <v>98</v>
      </c>
      <c r="B49" s="142">
        <f>INDEX(SummDir!$5:$113,$A49,B$116)</f>
        <v>143</v>
      </c>
      <c r="C49" s="164" t="str">
        <f>INDEX(SummDir!$5:$113,$A49,C$116)</f>
        <v>Southern Ave</v>
      </c>
      <c r="D49" s="164" t="str">
        <f>INDEX(SummDir!$5:$113,$A49,D$116)</f>
        <v>Hardy Dr</v>
      </c>
      <c r="E49" s="142">
        <f>INDEX(SummDir!$5:$113,$A49,E$116)</f>
        <v>17</v>
      </c>
      <c r="F49" s="142">
        <f t="shared" si="15"/>
        <v>28429</v>
      </c>
      <c r="G49" s="117"/>
      <c r="H49" s="142">
        <f>INDEX(SummDir!$5:$113,$A49,H$116)</f>
        <v>17</v>
      </c>
      <c r="I49" s="142">
        <f t="shared" si="16"/>
        <v>-1</v>
      </c>
      <c r="J49" s="20">
        <v>46</v>
      </c>
      <c r="K49" s="142">
        <f>INDEX(SummDir!$5:$113,$A49,K$116)</f>
        <v>8.5</v>
      </c>
      <c r="L49" s="142">
        <f>INDEX(SummDir!$5:$113,$A49,L$116)</f>
        <v>8.5</v>
      </c>
      <c r="M49" s="142" t="str">
        <f>INDEX(SummDir!$5:$113,$A49,M$116)</f>
        <v/>
      </c>
      <c r="N49" s="142">
        <f>INDEX(SummDir!$5:$113,$A49,N$116)</f>
        <v>0</v>
      </c>
      <c r="O49" s="142">
        <f>INDEX(SummDir!$5:$113,$A49,O$116)</f>
        <v>0.35294117647058826</v>
      </c>
      <c r="P49" s="142">
        <f>INDEX(SummDir!$5:$113,$A49,P$116)</f>
        <v>0</v>
      </c>
      <c r="Q49" s="142">
        <f>INDEX(SummDir!$5:$113,$A49,Q$116)</f>
        <v>0.88235294117647056</v>
      </c>
      <c r="R49" s="142">
        <f>INDEX(SummDir!$5:$113,$A49,R$116)</f>
        <v>17</v>
      </c>
      <c r="S49" s="142">
        <f>INDEX(SummDir!$5:$113,$A49,S$116)</f>
        <v>17</v>
      </c>
      <c r="T49" s="142">
        <f>INDEX(SummDir!$5:$113,$A49,T$116)</f>
        <v>0</v>
      </c>
      <c r="U49" s="142">
        <f>INDEX(SummDir!$5:$113,$A49,U$116)</f>
        <v>17</v>
      </c>
      <c r="V49" s="142">
        <f>INDEX(SummDir!$5:$113,$A49,V$116)</f>
        <v>17</v>
      </c>
      <c r="W49" s="142">
        <f t="shared" si="17"/>
        <v>28429</v>
      </c>
      <c r="X49" s="142">
        <f t="shared" si="18"/>
        <v>28429</v>
      </c>
      <c r="Y49" s="142">
        <f t="shared" si="19"/>
        <v>2.2200000000000002</v>
      </c>
      <c r="Z49" s="142">
        <f t="shared" si="20"/>
        <v>-1</v>
      </c>
      <c r="AA49" s="21">
        <f t="shared" si="21"/>
        <v>0.55330868042039705</v>
      </c>
      <c r="AB49" s="21">
        <f t="shared" si="22"/>
        <v>0.40363636363636368</v>
      </c>
      <c r="AC49" s="138"/>
      <c r="AD49" s="141"/>
      <c r="AE49" s="142" t="s">
        <v>361</v>
      </c>
      <c r="AF49" s="142">
        <f>INDEX(SummDir!$5:$113,$A49,AF$116)</f>
        <v>0</v>
      </c>
      <c r="AG49" s="142">
        <f t="shared" si="23"/>
        <v>0</v>
      </c>
      <c r="AH49" s="142"/>
      <c r="AI49" s="142"/>
      <c r="AJ49" s="142"/>
      <c r="AK49" s="142"/>
      <c r="AL49" s="142"/>
      <c r="AM49" s="142"/>
      <c r="AN49" s="142"/>
      <c r="AO49" s="148"/>
      <c r="AP49" s="142">
        <f t="shared" si="24"/>
        <v>3</v>
      </c>
      <c r="AQ49" s="142">
        <f t="shared" si="24"/>
        <v>3</v>
      </c>
      <c r="AR49" s="142">
        <f t="shared" si="24"/>
        <v>0</v>
      </c>
      <c r="AS49" s="142">
        <f t="shared" si="24"/>
        <v>0</v>
      </c>
      <c r="AT49" s="142">
        <f t="shared" si="25"/>
        <v>0</v>
      </c>
      <c r="AU49" s="142">
        <f t="shared" si="25"/>
        <v>0</v>
      </c>
      <c r="AV49" s="142">
        <f t="shared" si="25"/>
        <v>0</v>
      </c>
      <c r="AW49" s="142">
        <f t="shared" si="25"/>
        <v>0</v>
      </c>
      <c r="AX49" s="142" t="str">
        <f t="shared" si="26"/>
        <v/>
      </c>
      <c r="AY49" s="142" t="str">
        <f t="shared" si="26"/>
        <v/>
      </c>
    </row>
    <row r="50" spans="1:51" x14ac:dyDescent="0.25">
      <c r="A50" s="16">
        <v>24</v>
      </c>
      <c r="B50" s="52">
        <f>INDEX(SummDir!$5:$113,$A50,B$116)</f>
        <v>123</v>
      </c>
      <c r="C50" s="163" t="str">
        <f>INDEX(SummDir!$5:$113,$A50,C$116)</f>
        <v>Western Canal</v>
      </c>
      <c r="D50" s="163" t="str">
        <f>INDEX(SummDir!$5:$113,$A50,D$116)</f>
        <v>Rural Rd</v>
      </c>
      <c r="E50" s="52">
        <f>INDEX(SummDir!$5:$113,$A50,E$116)</f>
        <v>25</v>
      </c>
      <c r="F50" s="52">
        <f t="shared" si="15"/>
        <v>29395</v>
      </c>
      <c r="G50" s="117"/>
      <c r="H50" s="52">
        <f>INDEX(SummDir!$5:$113,$A50,H$116)</f>
        <v>25</v>
      </c>
      <c r="I50" s="52">
        <f t="shared" si="16"/>
        <v>-1</v>
      </c>
      <c r="J50" s="20">
        <v>19</v>
      </c>
      <c r="K50" s="52">
        <f>INDEX(SummDir!$5:$113,$A50,K$116)</f>
        <v>12.5</v>
      </c>
      <c r="L50" s="52" t="str">
        <f>INDEX(SummDir!$5:$113,$A50,L$116)</f>
        <v/>
      </c>
      <c r="M50" s="52">
        <f>INDEX(SummDir!$5:$113,$A50,M$116)</f>
        <v>12.5</v>
      </c>
      <c r="N50" s="52">
        <f>INDEX(SummDir!$5:$113,$A50,N$116)</f>
        <v>0.36</v>
      </c>
      <c r="O50" s="52">
        <f>INDEX(SummDir!$5:$113,$A50,O$116)</f>
        <v>0.32</v>
      </c>
      <c r="P50" s="52">
        <f>INDEX(SummDir!$5:$113,$A50,P$116)</f>
        <v>0.32</v>
      </c>
      <c r="Q50" s="52">
        <f>INDEX(SummDir!$5:$113,$A50,Q$116)</f>
        <v>0.8</v>
      </c>
      <c r="R50" s="52">
        <f>INDEX(SummDir!$5:$113,$A50,R$116)</f>
        <v>25</v>
      </c>
      <c r="S50" s="52">
        <f>INDEX(SummDir!$5:$113,$A50,S$116)</f>
        <v>0</v>
      </c>
      <c r="T50" s="52">
        <f>INDEX(SummDir!$5:$113,$A50,T$116)</f>
        <v>25</v>
      </c>
      <c r="U50" s="52">
        <f>INDEX(SummDir!$5:$113,$A50,U$116)</f>
        <v>25</v>
      </c>
      <c r="V50" s="52">
        <f>INDEX(SummDir!$5:$113,$A50,V$116)</f>
        <v>0</v>
      </c>
      <c r="W50" s="52">
        <f t="shared" si="17"/>
        <v>29395</v>
      </c>
      <c r="X50" s="52">
        <f t="shared" si="18"/>
        <v>29395</v>
      </c>
      <c r="Y50" s="52">
        <f t="shared" si="19"/>
        <v>4</v>
      </c>
      <c r="Z50" s="52">
        <f t="shared" si="20"/>
        <v>-1</v>
      </c>
      <c r="AA50" s="21">
        <f t="shared" si="21"/>
        <v>0.57210977033865318</v>
      </c>
      <c r="AB50" s="21">
        <f t="shared" si="22"/>
        <v>0.72727272727272729</v>
      </c>
      <c r="AC50" s="21"/>
      <c r="AE50" s="117" t="s">
        <v>362</v>
      </c>
      <c r="AF50" s="52">
        <f>INDEX(SummDir!$5:$113,$A50,AF$116)</f>
        <v>25</v>
      </c>
      <c r="AG50" s="52">
        <f t="shared" si="23"/>
        <v>0</v>
      </c>
      <c r="AH50" s="52"/>
      <c r="AI50" s="52"/>
      <c r="AJ50" s="52"/>
      <c r="AK50" s="52"/>
      <c r="AL50" s="52"/>
      <c r="AM50" s="52"/>
      <c r="AN50" s="52"/>
      <c r="AO50" s="83"/>
      <c r="AP50" s="52">
        <f t="shared" si="24"/>
        <v>0</v>
      </c>
      <c r="AQ50" s="52">
        <f t="shared" si="24"/>
        <v>0</v>
      </c>
      <c r="AR50" s="52">
        <f t="shared" si="24"/>
        <v>4</v>
      </c>
      <c r="AS50" s="52">
        <f t="shared" si="24"/>
        <v>4</v>
      </c>
      <c r="AT50" s="52">
        <f t="shared" si="25"/>
        <v>0</v>
      </c>
      <c r="AU50" s="52">
        <f t="shared" si="25"/>
        <v>0</v>
      </c>
      <c r="AV50" s="52">
        <f t="shared" si="25"/>
        <v>0</v>
      </c>
      <c r="AW50" s="52">
        <f t="shared" si="25"/>
        <v>0</v>
      </c>
      <c r="AX50" s="52" t="str">
        <f t="shared" si="26"/>
        <v/>
      </c>
      <c r="AY50" s="52" t="str">
        <f t="shared" si="26"/>
        <v/>
      </c>
    </row>
    <row r="51" spans="1:51" x14ac:dyDescent="0.25">
      <c r="A51" s="16">
        <v>94</v>
      </c>
      <c r="B51" s="142">
        <f>INDEX(SummDir!$5:$113,$A51,B$116)</f>
        <v>139</v>
      </c>
      <c r="C51" s="164" t="str">
        <f>INDEX(SummDir!$5:$113,$A51,C$116)</f>
        <v>Broadway Rd</v>
      </c>
      <c r="D51" s="164" t="str">
        <f>INDEX(SummDir!$5:$113,$A51,D$116)</f>
        <v>College Ave</v>
      </c>
      <c r="E51" s="142">
        <f>INDEX(SummDir!$5:$113,$A51,E$116)</f>
        <v>82</v>
      </c>
      <c r="F51" s="142">
        <f t="shared" si="15"/>
        <v>29614</v>
      </c>
      <c r="G51" s="117"/>
      <c r="H51" s="142">
        <f>INDEX(SummDir!$5:$113,$A51,H$116)</f>
        <v>82</v>
      </c>
      <c r="I51" s="142">
        <f t="shared" si="16"/>
        <v>-1</v>
      </c>
      <c r="J51" s="20">
        <v>46</v>
      </c>
      <c r="K51" s="142">
        <f>INDEX(SummDir!$5:$113,$A51,K$116)</f>
        <v>20.5</v>
      </c>
      <c r="L51" s="142">
        <f>INDEX(SummDir!$5:$113,$A51,L$116)</f>
        <v>21.5</v>
      </c>
      <c r="M51" s="142">
        <f>INDEX(SummDir!$5:$113,$A51,M$116)</f>
        <v>19.5</v>
      </c>
      <c r="N51" s="142">
        <f>INDEX(SummDir!$5:$113,$A51,N$116)</f>
        <v>0.25609756097560976</v>
      </c>
      <c r="O51" s="142">
        <f>INDEX(SummDir!$5:$113,$A51,O$116)</f>
        <v>3.6585365853658534E-2</v>
      </c>
      <c r="P51" s="142">
        <f>INDEX(SummDir!$5:$113,$A51,P$116)</f>
        <v>0.12195121951219512</v>
      </c>
      <c r="Q51" s="142">
        <f>INDEX(SummDir!$5:$113,$A51,Q$116)</f>
        <v>0.64634146341463417</v>
      </c>
      <c r="R51" s="142">
        <f>INDEX(SummDir!$5:$113,$A51,R$116)</f>
        <v>82</v>
      </c>
      <c r="S51" s="142">
        <f>INDEX(SummDir!$5:$113,$A51,S$116)</f>
        <v>43</v>
      </c>
      <c r="T51" s="142">
        <f>INDEX(SummDir!$5:$113,$A51,T$116)</f>
        <v>39</v>
      </c>
      <c r="U51" s="142">
        <f>INDEX(SummDir!$5:$113,$A51,U$116)</f>
        <v>82</v>
      </c>
      <c r="V51" s="142">
        <f>INDEX(SummDir!$5:$113,$A51,V$116)</f>
        <v>43</v>
      </c>
      <c r="W51" s="142">
        <f t="shared" si="17"/>
        <v>29614</v>
      </c>
      <c r="X51" s="142">
        <f t="shared" si="18"/>
        <v>29614</v>
      </c>
      <c r="Y51" s="142">
        <f t="shared" si="19"/>
        <v>0.5</v>
      </c>
      <c r="Z51" s="142">
        <f t="shared" si="20"/>
        <v>-1</v>
      </c>
      <c r="AA51" s="21">
        <f t="shared" si="21"/>
        <v>0.57637212923316461</v>
      </c>
      <c r="AB51" s="21">
        <f t="shared" si="22"/>
        <v>9.0909090909090912E-2</v>
      </c>
      <c r="AC51" s="138"/>
      <c r="AD51" s="141"/>
      <c r="AE51" s="142" t="s">
        <v>361</v>
      </c>
      <c r="AF51" s="142">
        <f>INDEX(SummDir!$5:$113,$A51,AF$116)</f>
        <v>39</v>
      </c>
      <c r="AG51" s="142">
        <f t="shared" si="23"/>
        <v>0</v>
      </c>
      <c r="AH51" s="142"/>
      <c r="AI51" s="142"/>
      <c r="AJ51" s="142"/>
      <c r="AK51" s="142"/>
      <c r="AL51" s="142"/>
      <c r="AM51" s="142"/>
      <c r="AN51" s="142"/>
      <c r="AO51" s="148"/>
      <c r="AP51" s="142">
        <f t="shared" si="24"/>
        <v>3</v>
      </c>
      <c r="AQ51" s="142">
        <f t="shared" si="24"/>
        <v>3</v>
      </c>
      <c r="AR51" s="142">
        <f t="shared" si="24"/>
        <v>0</v>
      </c>
      <c r="AS51" s="142">
        <f t="shared" si="24"/>
        <v>0</v>
      </c>
      <c r="AT51" s="142">
        <f t="shared" si="25"/>
        <v>0</v>
      </c>
      <c r="AU51" s="142">
        <f t="shared" si="25"/>
        <v>0</v>
      </c>
      <c r="AV51" s="142">
        <f t="shared" si="25"/>
        <v>0</v>
      </c>
      <c r="AW51" s="142">
        <f t="shared" si="25"/>
        <v>0</v>
      </c>
      <c r="AX51" s="142" t="str">
        <f t="shared" si="26"/>
        <v/>
      </c>
      <c r="AY51" s="142" t="str">
        <f t="shared" si="26"/>
        <v/>
      </c>
    </row>
    <row r="52" spans="1:51" x14ac:dyDescent="0.25">
      <c r="A52" s="16">
        <v>71</v>
      </c>
      <c r="B52" s="142">
        <f>INDEX(SummDir!$5:$113,$A52,B$116)</f>
        <v>116</v>
      </c>
      <c r="C52" s="164" t="str">
        <f>INDEX(SummDir!$5:$113,$A52,C$116)</f>
        <v>University Dr</v>
      </c>
      <c r="D52" s="164" t="str">
        <f>INDEX(SummDir!$5:$113,$A52,D$116)</f>
        <v>Dorsey Ln</v>
      </c>
      <c r="E52" s="142">
        <f>INDEX(SummDir!$5:$113,$A52,E$116)</f>
        <v>226</v>
      </c>
      <c r="F52" s="142">
        <f t="shared" si="15"/>
        <v>30015</v>
      </c>
      <c r="G52" s="117"/>
      <c r="H52" s="142">
        <f>INDEX(SummDir!$5:$113,$A52,H$116)</f>
        <v>226</v>
      </c>
      <c r="I52" s="142">
        <f t="shared" si="16"/>
        <v>1</v>
      </c>
      <c r="J52" s="20">
        <v>40</v>
      </c>
      <c r="K52" s="142">
        <f>INDEX(SummDir!$5:$113,$A52,K$116)</f>
        <v>56.5</v>
      </c>
      <c r="L52" s="142">
        <f>INDEX(SummDir!$5:$113,$A52,L$116)</f>
        <v>41.5</v>
      </c>
      <c r="M52" s="142">
        <f>INDEX(SummDir!$5:$113,$A52,M$116)</f>
        <v>71.5</v>
      </c>
      <c r="N52" s="142">
        <f>INDEX(SummDir!$5:$113,$A52,N$116)</f>
        <v>0.31415929203539822</v>
      </c>
      <c r="O52" s="142">
        <f>INDEX(SummDir!$5:$113,$A52,O$116)</f>
        <v>9.7345132743362831E-2</v>
      </c>
      <c r="P52" s="142">
        <f>INDEX(SummDir!$5:$113,$A52,P$116)</f>
        <v>0.19469026548672566</v>
      </c>
      <c r="Q52" s="142">
        <f>INDEX(SummDir!$5:$113,$A52,Q$116)</f>
        <v>0.47345132743362833</v>
      </c>
      <c r="R52" s="142">
        <f>INDEX(SummDir!$5:$113,$A52,R$116)</f>
        <v>226</v>
      </c>
      <c r="S52" s="142">
        <f>INDEX(SummDir!$5:$113,$A52,S$116)</f>
        <v>83</v>
      </c>
      <c r="T52" s="142">
        <f>INDEX(SummDir!$5:$113,$A52,T$116)</f>
        <v>143</v>
      </c>
      <c r="U52" s="142">
        <f>INDEX(SummDir!$5:$113,$A52,U$116)</f>
        <v>226</v>
      </c>
      <c r="V52" s="142">
        <f>INDEX(SummDir!$5:$113,$A52,V$116)</f>
        <v>83</v>
      </c>
      <c r="W52" s="142">
        <f t="shared" si="17"/>
        <v>30015</v>
      </c>
      <c r="X52" s="142">
        <f t="shared" si="18"/>
        <v>30015</v>
      </c>
      <c r="Y52" s="142">
        <f t="shared" si="19"/>
        <v>0.5</v>
      </c>
      <c r="Z52" s="142">
        <f t="shared" si="20"/>
        <v>1</v>
      </c>
      <c r="AA52" s="21">
        <f t="shared" si="21"/>
        <v>0.58417672246010122</v>
      </c>
      <c r="AB52" s="21">
        <f t="shared" si="22"/>
        <v>9.0909090909090912E-2</v>
      </c>
      <c r="AC52" s="138"/>
      <c r="AD52" s="141"/>
      <c r="AE52" s="142" t="s">
        <v>361</v>
      </c>
      <c r="AF52" s="142">
        <f>INDEX(SummDir!$5:$113,$A52,AF$116)</f>
        <v>143</v>
      </c>
      <c r="AG52" s="142">
        <f t="shared" si="23"/>
        <v>0</v>
      </c>
      <c r="AH52" s="142"/>
      <c r="AI52" s="142"/>
      <c r="AJ52" s="142"/>
      <c r="AK52" s="142"/>
      <c r="AL52" s="142"/>
      <c r="AM52" s="142"/>
      <c r="AN52" s="142"/>
      <c r="AO52" s="148"/>
      <c r="AP52" s="142">
        <f t="shared" si="24"/>
        <v>2</v>
      </c>
      <c r="AQ52" s="142">
        <f t="shared" si="24"/>
        <v>0</v>
      </c>
      <c r="AR52" s="142">
        <f t="shared" si="24"/>
        <v>3</v>
      </c>
      <c r="AS52" s="142">
        <f t="shared" si="24"/>
        <v>3</v>
      </c>
      <c r="AT52" s="142">
        <f t="shared" si="25"/>
        <v>0</v>
      </c>
      <c r="AU52" s="142">
        <f t="shared" si="25"/>
        <v>0</v>
      </c>
      <c r="AV52" s="142">
        <f t="shared" si="25"/>
        <v>0</v>
      </c>
      <c r="AW52" s="142">
        <f t="shared" si="25"/>
        <v>0</v>
      </c>
      <c r="AX52" s="142" t="str">
        <f t="shared" si="26"/>
        <v xml:space="preserve"> 33°24'26.77"N</v>
      </c>
      <c r="AY52" s="142" t="str">
        <f t="shared" si="26"/>
        <v>111°57'38.74"W</v>
      </c>
    </row>
    <row r="53" spans="1:51" x14ac:dyDescent="0.25">
      <c r="A53" s="16">
        <v>72</v>
      </c>
      <c r="B53" s="142">
        <f>INDEX(SummDir!$5:$113,$A53,B$116)</f>
        <v>117</v>
      </c>
      <c r="C53" s="164" t="str">
        <f>INDEX(SummDir!$5:$113,$A53,C$116)</f>
        <v>University Dr</v>
      </c>
      <c r="D53" s="164" t="str">
        <f>INDEX(SummDir!$5:$113,$A53,D$116)</f>
        <v>Rural Rd</v>
      </c>
      <c r="E53" s="142">
        <f>INDEX(SummDir!$5:$113,$A53,E$116)</f>
        <v>393</v>
      </c>
      <c r="F53" s="142">
        <f t="shared" si="15"/>
        <v>30015</v>
      </c>
      <c r="G53" s="117"/>
      <c r="H53" s="142">
        <f>INDEX(SummDir!$5:$113,$A53,H$116)</f>
        <v>393</v>
      </c>
      <c r="I53" s="142">
        <f t="shared" si="16"/>
        <v>1</v>
      </c>
      <c r="J53" s="20">
        <v>41</v>
      </c>
      <c r="K53" s="142">
        <f>INDEX(SummDir!$5:$113,$A53,K$116)</f>
        <v>98.25</v>
      </c>
      <c r="L53" s="142">
        <f>INDEX(SummDir!$5:$113,$A53,L$116)</f>
        <v>72.5</v>
      </c>
      <c r="M53" s="142">
        <f>INDEX(SummDir!$5:$113,$A53,M$116)</f>
        <v>124</v>
      </c>
      <c r="N53" s="142">
        <f>INDEX(SummDir!$5:$113,$A53,N$116)</f>
        <v>0.28244274809160308</v>
      </c>
      <c r="O53" s="142">
        <f>INDEX(SummDir!$5:$113,$A53,O$116)</f>
        <v>7.8880407124681931E-2</v>
      </c>
      <c r="P53" s="142">
        <f>INDEX(SummDir!$5:$113,$A53,P$116)</f>
        <v>0.25699745547073793</v>
      </c>
      <c r="Q53" s="142">
        <f>INDEX(SummDir!$5:$113,$A53,Q$116)</f>
        <v>0.4681933842239186</v>
      </c>
      <c r="R53" s="142">
        <f>INDEX(SummDir!$5:$113,$A53,R$116)</f>
        <v>393</v>
      </c>
      <c r="S53" s="142">
        <f>INDEX(SummDir!$5:$113,$A53,S$116)</f>
        <v>145</v>
      </c>
      <c r="T53" s="142">
        <f>INDEX(SummDir!$5:$113,$A53,T$116)</f>
        <v>248</v>
      </c>
      <c r="U53" s="142">
        <f>INDEX(SummDir!$5:$113,$A53,U$116)</f>
        <v>393</v>
      </c>
      <c r="V53" s="142">
        <f>INDEX(SummDir!$5:$113,$A53,V$116)</f>
        <v>145</v>
      </c>
      <c r="W53" s="142">
        <f t="shared" si="17"/>
        <v>51380</v>
      </c>
      <c r="X53" s="142">
        <f t="shared" si="18"/>
        <v>30015</v>
      </c>
      <c r="Y53" s="142">
        <f t="shared" si="19"/>
        <v>0</v>
      </c>
      <c r="Z53" s="142">
        <f t="shared" si="20"/>
        <v>1</v>
      </c>
      <c r="AA53" s="21">
        <f t="shared" si="21"/>
        <v>0.58417672246010122</v>
      </c>
      <c r="AB53" s="21">
        <f t="shared" si="22"/>
        <v>0</v>
      </c>
      <c r="AC53" s="138"/>
      <c r="AD53" s="141"/>
      <c r="AE53" s="142" t="s">
        <v>361</v>
      </c>
      <c r="AF53" s="142">
        <f>INDEX(SummDir!$5:$113,$A53,AF$116)</f>
        <v>248</v>
      </c>
      <c r="AG53" s="142">
        <f t="shared" si="23"/>
        <v>0</v>
      </c>
      <c r="AH53" s="142"/>
      <c r="AI53" s="142"/>
      <c r="AJ53" s="142"/>
      <c r="AK53" s="142"/>
      <c r="AL53" s="142"/>
      <c r="AM53" s="142"/>
      <c r="AN53" s="142"/>
      <c r="AO53" s="148"/>
      <c r="AP53" s="142">
        <f t="shared" si="24"/>
        <v>0</v>
      </c>
      <c r="AQ53" s="142">
        <f t="shared" si="24"/>
        <v>0</v>
      </c>
      <c r="AR53" s="142">
        <f t="shared" si="24"/>
        <v>3</v>
      </c>
      <c r="AS53" s="142">
        <f t="shared" si="24"/>
        <v>3</v>
      </c>
      <c r="AT53" s="142">
        <f t="shared" si="25"/>
        <v>0</v>
      </c>
      <c r="AU53" s="142">
        <f t="shared" si="25"/>
        <v>0</v>
      </c>
      <c r="AV53" s="142">
        <f t="shared" si="25"/>
        <v>0</v>
      </c>
      <c r="AW53" s="142">
        <f t="shared" si="25"/>
        <v>1</v>
      </c>
      <c r="AX53" s="142" t="str">
        <f t="shared" si="26"/>
        <v xml:space="preserve"> 33°24'26.82"N</v>
      </c>
      <c r="AY53" s="142" t="str">
        <f t="shared" si="26"/>
        <v>111°55'34.55"W</v>
      </c>
    </row>
    <row r="54" spans="1:51" x14ac:dyDescent="0.25">
      <c r="A54" s="16">
        <v>109</v>
      </c>
      <c r="B54" s="142">
        <f>INDEX(SummDir!$5:$113,$A54,B$116)</f>
        <v>155</v>
      </c>
      <c r="C54" s="164" t="str">
        <f>INDEX(SummDir!$5:$113,$A54,C$116)</f>
        <v>University Dr</v>
      </c>
      <c r="D54" s="164" t="str">
        <f>INDEX(SummDir!$5:$113,$A54,D$116)</f>
        <v>McClintock Dr</v>
      </c>
      <c r="E54" s="142">
        <f>INDEX(SummDir!$5:$113,$A54,E$116)</f>
        <v>135</v>
      </c>
      <c r="F54" s="142">
        <f t="shared" si="15"/>
        <v>30015</v>
      </c>
      <c r="G54" s="117"/>
      <c r="H54" s="142">
        <f>INDEX(SummDir!$5:$113,$A54,H$116)</f>
        <v>135</v>
      </c>
      <c r="I54" s="142">
        <f t="shared" si="16"/>
        <v>1</v>
      </c>
      <c r="J54" s="20">
        <v>46</v>
      </c>
      <c r="K54" s="142">
        <f>INDEX(SummDir!$5:$113,$A54,K$116)</f>
        <v>33.75</v>
      </c>
      <c r="L54" s="142">
        <f>INDEX(SummDir!$5:$113,$A54,L$116)</f>
        <v>30.5</v>
      </c>
      <c r="M54" s="142">
        <f>INDEX(SummDir!$5:$113,$A54,M$116)</f>
        <v>37</v>
      </c>
      <c r="N54" s="142">
        <f>INDEX(SummDir!$5:$113,$A54,N$116)</f>
        <v>0.22222222222222221</v>
      </c>
      <c r="O54" s="142">
        <f>INDEX(SummDir!$5:$113,$A54,O$116)</f>
        <v>0.11851851851851852</v>
      </c>
      <c r="P54" s="142">
        <f>INDEX(SummDir!$5:$113,$A54,P$116)</f>
        <v>0.15555555555555556</v>
      </c>
      <c r="Q54" s="142">
        <f>INDEX(SummDir!$5:$113,$A54,Q$116)</f>
        <v>0.52592592592592591</v>
      </c>
      <c r="R54" s="142">
        <f>INDEX(SummDir!$5:$113,$A54,R$116)</f>
        <v>135</v>
      </c>
      <c r="S54" s="142">
        <f>INDEX(SummDir!$5:$113,$A54,S$116)</f>
        <v>61</v>
      </c>
      <c r="T54" s="142">
        <f>INDEX(SummDir!$5:$113,$A54,T$116)</f>
        <v>74</v>
      </c>
      <c r="U54" s="142">
        <f>INDEX(SummDir!$5:$113,$A54,U$116)</f>
        <v>135</v>
      </c>
      <c r="V54" s="142">
        <f>INDEX(SummDir!$5:$113,$A54,V$116)</f>
        <v>61</v>
      </c>
      <c r="W54" s="142">
        <f t="shared" si="17"/>
        <v>36366</v>
      </c>
      <c r="X54" s="142">
        <f t="shared" si="18"/>
        <v>30015</v>
      </c>
      <c r="Y54" s="142">
        <f t="shared" si="19"/>
        <v>1</v>
      </c>
      <c r="Z54" s="142">
        <f t="shared" si="20"/>
        <v>1</v>
      </c>
      <c r="AA54" s="21">
        <f t="shared" si="21"/>
        <v>0.58417672246010122</v>
      </c>
      <c r="AB54" s="21">
        <f t="shared" si="22"/>
        <v>0.18181818181818182</v>
      </c>
      <c r="AC54" s="138"/>
      <c r="AD54" s="141"/>
      <c r="AE54" s="142" t="s">
        <v>361</v>
      </c>
      <c r="AF54" s="142">
        <f>INDEX(SummDir!$5:$113,$A54,AF$116)</f>
        <v>74</v>
      </c>
      <c r="AG54" s="142">
        <f t="shared" si="23"/>
        <v>0</v>
      </c>
      <c r="AH54" s="142"/>
      <c r="AI54" s="142"/>
      <c r="AJ54" s="142"/>
      <c r="AK54" s="142"/>
      <c r="AL54" s="142"/>
      <c r="AM54" s="142"/>
      <c r="AN54" s="142"/>
      <c r="AO54" s="148"/>
      <c r="AP54" s="142">
        <f t="shared" si="24"/>
        <v>3</v>
      </c>
      <c r="AQ54" s="142">
        <f t="shared" si="24"/>
        <v>3</v>
      </c>
      <c r="AR54" s="142">
        <f t="shared" si="24"/>
        <v>3</v>
      </c>
      <c r="AS54" s="142">
        <f t="shared" si="24"/>
        <v>3</v>
      </c>
      <c r="AT54" s="142">
        <f t="shared" si="25"/>
        <v>0</v>
      </c>
      <c r="AU54" s="142">
        <f t="shared" si="25"/>
        <v>0</v>
      </c>
      <c r="AV54" s="142">
        <f t="shared" si="25"/>
        <v>0</v>
      </c>
      <c r="AW54" s="142">
        <f t="shared" si="25"/>
        <v>0</v>
      </c>
      <c r="AX54" s="142" t="str">
        <f t="shared" si="26"/>
        <v/>
      </c>
      <c r="AY54" s="142" t="str">
        <f t="shared" si="26"/>
        <v/>
      </c>
    </row>
    <row r="55" spans="1:51" x14ac:dyDescent="0.25">
      <c r="A55" s="16">
        <v>93</v>
      </c>
      <c r="B55" s="142">
        <f>INDEX(SummDir!$5:$113,$A55,B$116)</f>
        <v>138</v>
      </c>
      <c r="C55" s="164" t="str">
        <f>INDEX(SummDir!$5:$113,$A55,C$116)</f>
        <v>Broadway Rd</v>
      </c>
      <c r="D55" s="164" t="str">
        <f>INDEX(SummDir!$5:$113,$A55,D$116)</f>
        <v>Rural Rd</v>
      </c>
      <c r="E55" s="142">
        <f>INDEX(SummDir!$5:$113,$A55,E$116)</f>
        <v>47</v>
      </c>
      <c r="F55" s="142">
        <f t="shared" si="15"/>
        <v>30063</v>
      </c>
      <c r="G55" s="117"/>
      <c r="H55" s="142">
        <f>INDEX(SummDir!$5:$113,$A55,H$116)</f>
        <v>47</v>
      </c>
      <c r="I55" s="142">
        <f t="shared" si="16"/>
        <v>-1</v>
      </c>
      <c r="J55" s="20">
        <v>46</v>
      </c>
      <c r="K55" s="142">
        <f>INDEX(SummDir!$5:$113,$A55,K$116)</f>
        <v>23.5</v>
      </c>
      <c r="L55" s="142" t="str">
        <f>INDEX(SummDir!$5:$113,$A55,L$116)</f>
        <v/>
      </c>
      <c r="M55" s="142">
        <f>INDEX(SummDir!$5:$113,$A55,M$116)</f>
        <v>23.5</v>
      </c>
      <c r="N55" s="142">
        <f>INDEX(SummDir!$5:$113,$A55,N$116)</f>
        <v>0.14893617021276595</v>
      </c>
      <c r="O55" s="142">
        <f>INDEX(SummDir!$5:$113,$A55,O$116)</f>
        <v>0.10638297872340426</v>
      </c>
      <c r="P55" s="142">
        <f>INDEX(SummDir!$5:$113,$A55,P$116)</f>
        <v>0.42553191489361702</v>
      </c>
      <c r="Q55" s="142">
        <f>INDEX(SummDir!$5:$113,$A55,Q$116)</f>
        <v>0.95744680851063835</v>
      </c>
      <c r="R55" s="142">
        <f>INDEX(SummDir!$5:$113,$A55,R$116)</f>
        <v>47</v>
      </c>
      <c r="S55" s="142">
        <f>INDEX(SummDir!$5:$113,$A55,S$116)</f>
        <v>0</v>
      </c>
      <c r="T55" s="142">
        <f>INDEX(SummDir!$5:$113,$A55,T$116)</f>
        <v>47</v>
      </c>
      <c r="U55" s="142">
        <f>INDEX(SummDir!$5:$113,$A55,U$116)</f>
        <v>47</v>
      </c>
      <c r="V55" s="142">
        <f>INDEX(SummDir!$5:$113,$A55,V$116)</f>
        <v>0</v>
      </c>
      <c r="W55" s="142">
        <f t="shared" si="17"/>
        <v>44120</v>
      </c>
      <c r="X55" s="142">
        <f t="shared" si="18"/>
        <v>30063</v>
      </c>
      <c r="Y55" s="142">
        <f t="shared" si="19"/>
        <v>0.5</v>
      </c>
      <c r="Z55" s="142">
        <f t="shared" si="20"/>
        <v>-1</v>
      </c>
      <c r="AA55" s="21">
        <f t="shared" si="21"/>
        <v>0.58511093810821335</v>
      </c>
      <c r="AB55" s="21">
        <f t="shared" si="22"/>
        <v>9.0909090909090912E-2</v>
      </c>
      <c r="AC55" s="138"/>
      <c r="AD55" s="141"/>
      <c r="AE55" s="142" t="s">
        <v>361</v>
      </c>
      <c r="AF55" s="142">
        <f>INDEX(SummDir!$5:$113,$A55,AF$116)</f>
        <v>47</v>
      </c>
      <c r="AG55" s="142">
        <f t="shared" si="23"/>
        <v>0</v>
      </c>
      <c r="AH55" s="142"/>
      <c r="AI55" s="142"/>
      <c r="AJ55" s="142"/>
      <c r="AK55" s="142"/>
      <c r="AL55" s="142"/>
      <c r="AM55" s="142"/>
      <c r="AN55" s="142"/>
      <c r="AO55" s="148"/>
      <c r="AP55" s="142">
        <f t="shared" si="24"/>
        <v>0</v>
      </c>
      <c r="AQ55" s="142">
        <f t="shared" si="24"/>
        <v>0</v>
      </c>
      <c r="AR55" s="142">
        <f t="shared" si="24"/>
        <v>0</v>
      </c>
      <c r="AS55" s="142">
        <f t="shared" si="24"/>
        <v>0</v>
      </c>
      <c r="AT55" s="142">
        <f t="shared" si="25"/>
        <v>0</v>
      </c>
      <c r="AU55" s="142">
        <f t="shared" si="25"/>
        <v>0</v>
      </c>
      <c r="AV55" s="142">
        <f t="shared" si="25"/>
        <v>0</v>
      </c>
      <c r="AW55" s="142">
        <f t="shared" si="25"/>
        <v>0</v>
      </c>
      <c r="AX55" s="142" t="str">
        <f t="shared" si="26"/>
        <v/>
      </c>
      <c r="AY55" s="142" t="str">
        <f t="shared" si="26"/>
        <v/>
      </c>
    </row>
    <row r="56" spans="1:51" s="141" customFormat="1" x14ac:dyDescent="0.25">
      <c r="A56" s="16">
        <v>25</v>
      </c>
      <c r="B56" s="52">
        <f>INDEX(SummDir!$5:$113,$A56,B$116)</f>
        <v>124</v>
      </c>
      <c r="C56" s="163" t="str">
        <f>INDEX(SummDir!$5:$113,$A56,C$116)</f>
        <v>Western Canal</v>
      </c>
      <c r="D56" s="163" t="str">
        <f>INDEX(SummDir!$5:$113,$A56,D$116)</f>
        <v>McClintock Dr</v>
      </c>
      <c r="E56" s="52">
        <f>INDEX(SummDir!$5:$113,$A56,E$116)</f>
        <v>37</v>
      </c>
      <c r="F56" s="52">
        <f t="shared" si="15"/>
        <v>30170</v>
      </c>
      <c r="G56" s="117"/>
      <c r="H56" s="52">
        <f>INDEX(SummDir!$5:$113,$A56,H$116)</f>
        <v>37</v>
      </c>
      <c r="I56" s="52">
        <f t="shared" si="16"/>
        <v>1</v>
      </c>
      <c r="J56" s="20">
        <v>19</v>
      </c>
      <c r="K56" s="52">
        <f>INDEX(SummDir!$5:$113,$A56,K$116)</f>
        <v>9.25</v>
      </c>
      <c r="L56" s="52">
        <f>INDEX(SummDir!$5:$113,$A56,L$116)</f>
        <v>7.5</v>
      </c>
      <c r="M56" s="52">
        <f>INDEX(SummDir!$5:$113,$A56,M$116)</f>
        <v>11</v>
      </c>
      <c r="N56" s="52">
        <f>INDEX(SummDir!$5:$113,$A56,N$116)</f>
        <v>0.21621621621621623</v>
      </c>
      <c r="O56" s="52">
        <f>INDEX(SummDir!$5:$113,$A56,O$116)</f>
        <v>0.32432432432432434</v>
      </c>
      <c r="P56" s="52">
        <f>INDEX(SummDir!$5:$113,$A56,P$116)</f>
        <v>0.13513513513513514</v>
      </c>
      <c r="Q56" s="52">
        <f>INDEX(SummDir!$5:$113,$A56,Q$116)</f>
        <v>0.40540540540540543</v>
      </c>
      <c r="R56" s="52">
        <f>INDEX(SummDir!$5:$113,$A56,R$116)</f>
        <v>37</v>
      </c>
      <c r="S56" s="52">
        <f>INDEX(SummDir!$5:$113,$A56,S$116)</f>
        <v>15</v>
      </c>
      <c r="T56" s="52">
        <f>INDEX(SummDir!$5:$113,$A56,T$116)</f>
        <v>22</v>
      </c>
      <c r="U56" s="52">
        <f>INDEX(SummDir!$5:$113,$A56,U$116)</f>
        <v>37</v>
      </c>
      <c r="V56" s="52">
        <f>INDEX(SummDir!$5:$113,$A56,V$116)</f>
        <v>15</v>
      </c>
      <c r="W56" s="52">
        <f t="shared" si="17"/>
        <v>30170</v>
      </c>
      <c r="X56" s="52">
        <f t="shared" si="18"/>
        <v>30170</v>
      </c>
      <c r="Y56" s="52">
        <f t="shared" si="19"/>
        <v>5</v>
      </c>
      <c r="Z56" s="52">
        <f t="shared" si="20"/>
        <v>1</v>
      </c>
      <c r="AA56" s="21">
        <f t="shared" si="21"/>
        <v>0.58719346049046317</v>
      </c>
      <c r="AB56" s="21">
        <f t="shared" si="22"/>
        <v>0.90909090909090906</v>
      </c>
      <c r="AC56" s="21"/>
      <c r="AD56"/>
      <c r="AE56" s="117" t="s">
        <v>362</v>
      </c>
      <c r="AF56" s="52">
        <f>INDEX(SummDir!$5:$113,$A56,AF$116)</f>
        <v>22</v>
      </c>
      <c r="AG56" s="52">
        <f t="shared" si="23"/>
        <v>0</v>
      </c>
      <c r="AH56" s="52"/>
      <c r="AI56" s="52"/>
      <c r="AJ56" s="52"/>
      <c r="AK56" s="52"/>
      <c r="AL56" s="52"/>
      <c r="AM56" s="52"/>
      <c r="AN56" s="52"/>
      <c r="AO56" s="83"/>
      <c r="AP56" s="52">
        <f t="shared" si="24"/>
        <v>3</v>
      </c>
      <c r="AQ56" s="52">
        <f t="shared" si="24"/>
        <v>3</v>
      </c>
      <c r="AR56" s="52">
        <f t="shared" si="24"/>
        <v>4</v>
      </c>
      <c r="AS56" s="52">
        <f t="shared" si="24"/>
        <v>4</v>
      </c>
      <c r="AT56" s="52">
        <f t="shared" si="25"/>
        <v>0</v>
      </c>
      <c r="AU56" s="52">
        <f t="shared" si="25"/>
        <v>0</v>
      </c>
      <c r="AV56" s="52">
        <f t="shared" si="25"/>
        <v>0</v>
      </c>
      <c r="AW56" s="52">
        <f t="shared" si="25"/>
        <v>0</v>
      </c>
      <c r="AX56" s="52" t="str">
        <f t="shared" si="26"/>
        <v/>
      </c>
      <c r="AY56" s="52" t="str">
        <f t="shared" si="26"/>
        <v/>
      </c>
    </row>
    <row r="57" spans="1:51" s="141" customFormat="1" x14ac:dyDescent="0.25">
      <c r="A57" s="16">
        <v>95</v>
      </c>
      <c r="B57" s="142">
        <f>INDEX(SummDir!$5:$113,$A57,B$116)</f>
        <v>140</v>
      </c>
      <c r="C57" s="164" t="str">
        <f>INDEX(SummDir!$5:$113,$A57,C$116)</f>
        <v>Southern Ave</v>
      </c>
      <c r="D57" s="164" t="str">
        <f>INDEX(SummDir!$5:$113,$A57,D$116)</f>
        <v>Priest Dr</v>
      </c>
      <c r="E57" s="142">
        <f>INDEX(SummDir!$5:$113,$A57,E$116)</f>
        <v>54</v>
      </c>
      <c r="F57" s="142">
        <f t="shared" si="15"/>
        <v>30697</v>
      </c>
      <c r="G57" s="117"/>
      <c r="H57" s="142">
        <f>INDEX(SummDir!$5:$113,$A57,H$116)</f>
        <v>54</v>
      </c>
      <c r="I57" s="142">
        <f t="shared" si="16"/>
        <v>-1</v>
      </c>
      <c r="J57" s="20">
        <v>46</v>
      </c>
      <c r="K57" s="142">
        <f>INDEX(SummDir!$5:$113,$A57,K$116)</f>
        <v>13.5</v>
      </c>
      <c r="L57" s="142">
        <f>INDEX(SummDir!$5:$113,$A57,L$116)</f>
        <v>13</v>
      </c>
      <c r="M57" s="142">
        <f>INDEX(SummDir!$5:$113,$A57,M$116)</f>
        <v>14</v>
      </c>
      <c r="N57" s="142">
        <f>INDEX(SummDir!$5:$113,$A57,N$116)</f>
        <v>0.18518518518518517</v>
      </c>
      <c r="O57" s="142">
        <f>INDEX(SummDir!$5:$113,$A57,O$116)</f>
        <v>0.24074074074074073</v>
      </c>
      <c r="P57" s="142">
        <f>INDEX(SummDir!$5:$113,$A57,P$116)</f>
        <v>0.20370370370370369</v>
      </c>
      <c r="Q57" s="142">
        <f>INDEX(SummDir!$5:$113,$A57,Q$116)</f>
        <v>0.88888888888888884</v>
      </c>
      <c r="R57" s="142">
        <f>INDEX(SummDir!$5:$113,$A57,R$116)</f>
        <v>54</v>
      </c>
      <c r="S57" s="142">
        <f>INDEX(SummDir!$5:$113,$A57,S$116)</f>
        <v>26</v>
      </c>
      <c r="T57" s="142">
        <f>INDEX(SummDir!$5:$113,$A57,T$116)</f>
        <v>28</v>
      </c>
      <c r="U57" s="142">
        <f>INDEX(SummDir!$5:$113,$A57,U$116)</f>
        <v>54</v>
      </c>
      <c r="V57" s="142">
        <f>INDEX(SummDir!$5:$113,$A57,V$116)</f>
        <v>26</v>
      </c>
      <c r="W57" s="142">
        <f t="shared" si="17"/>
        <v>36313</v>
      </c>
      <c r="X57" s="142">
        <f t="shared" si="18"/>
        <v>30697</v>
      </c>
      <c r="Y57" s="142">
        <f t="shared" si="19"/>
        <v>2.75</v>
      </c>
      <c r="Z57" s="142">
        <f t="shared" si="20"/>
        <v>-1</v>
      </c>
      <c r="AA57" s="21">
        <f t="shared" si="21"/>
        <v>0.59745036979369404</v>
      </c>
      <c r="AB57" s="21">
        <f t="shared" si="22"/>
        <v>0.5</v>
      </c>
      <c r="AC57" s="138"/>
      <c r="AE57" s="142" t="s">
        <v>361</v>
      </c>
      <c r="AF57" s="142">
        <f>INDEX(SummDir!$5:$113,$A57,AF$116)</f>
        <v>28</v>
      </c>
      <c r="AG57" s="142">
        <f t="shared" si="23"/>
        <v>0</v>
      </c>
      <c r="AH57" s="142"/>
      <c r="AI57" s="142"/>
      <c r="AJ57" s="142"/>
      <c r="AK57" s="142"/>
      <c r="AL57" s="142"/>
      <c r="AM57" s="142"/>
      <c r="AN57" s="142"/>
      <c r="AO57" s="148"/>
      <c r="AP57" s="142">
        <f t="shared" si="24"/>
        <v>3</v>
      </c>
      <c r="AQ57" s="142">
        <f t="shared" si="24"/>
        <v>3</v>
      </c>
      <c r="AR57" s="142">
        <f t="shared" si="24"/>
        <v>0</v>
      </c>
      <c r="AS57" s="142">
        <f t="shared" si="24"/>
        <v>0</v>
      </c>
      <c r="AT57" s="142">
        <f t="shared" si="25"/>
        <v>0</v>
      </c>
      <c r="AU57" s="142">
        <f t="shared" si="25"/>
        <v>0</v>
      </c>
      <c r="AV57" s="142">
        <f t="shared" si="25"/>
        <v>0</v>
      </c>
      <c r="AW57" s="142">
        <f t="shared" si="25"/>
        <v>0</v>
      </c>
      <c r="AX57" s="142" t="str">
        <f t="shared" si="26"/>
        <v/>
      </c>
      <c r="AY57" s="142" t="str">
        <f t="shared" si="26"/>
        <v/>
      </c>
    </row>
    <row r="58" spans="1:51" s="141" customFormat="1" x14ac:dyDescent="0.25">
      <c r="A58" s="16">
        <v>101</v>
      </c>
      <c r="B58" s="142">
        <f>INDEX(SummDir!$5:$113,$A58,B$116)</f>
        <v>146</v>
      </c>
      <c r="C58" s="164" t="str">
        <f>INDEX(SummDir!$5:$113,$A58,C$116)</f>
        <v>Broadway Rd</v>
      </c>
      <c r="D58" s="164" t="str">
        <f>INDEX(SummDir!$5:$113,$A58,D$116)</f>
        <v>Mill Ave</v>
      </c>
      <c r="E58" s="142">
        <f>INDEX(SummDir!$5:$113,$A58,E$116)</f>
        <v>103</v>
      </c>
      <c r="F58" s="142">
        <f t="shared" si="15"/>
        <v>31585</v>
      </c>
      <c r="G58" s="117"/>
      <c r="H58" s="142">
        <f>INDEX(SummDir!$5:$113,$A58,H$116)</f>
        <v>103</v>
      </c>
      <c r="I58" s="142">
        <f t="shared" si="16"/>
        <v>-1</v>
      </c>
      <c r="J58" s="20">
        <v>46</v>
      </c>
      <c r="K58" s="142">
        <f>INDEX(SummDir!$5:$113,$A58,K$116)</f>
        <v>25.75</v>
      </c>
      <c r="L58" s="142">
        <f>INDEX(SummDir!$5:$113,$A58,L$116)</f>
        <v>10</v>
      </c>
      <c r="M58" s="142">
        <f>INDEX(SummDir!$5:$113,$A58,M$116)</f>
        <v>41.5</v>
      </c>
      <c r="N58" s="142">
        <f>INDEX(SummDir!$5:$113,$A58,N$116)</f>
        <v>0.16990291262135923</v>
      </c>
      <c r="O58" s="142">
        <f>INDEX(SummDir!$5:$113,$A58,O$116)</f>
        <v>3.8834951456310676E-2</v>
      </c>
      <c r="P58" s="142">
        <f>INDEX(SummDir!$5:$113,$A58,P$116)</f>
        <v>0.18932038834951456</v>
      </c>
      <c r="Q58" s="142">
        <f>INDEX(SummDir!$5:$113,$A58,Q$116)</f>
        <v>0.57281553398058249</v>
      </c>
      <c r="R58" s="142">
        <f>INDEX(SummDir!$5:$113,$A58,R$116)</f>
        <v>103</v>
      </c>
      <c r="S58" s="142">
        <f>INDEX(SummDir!$5:$113,$A58,S$116)</f>
        <v>20</v>
      </c>
      <c r="T58" s="142">
        <f>INDEX(SummDir!$5:$113,$A58,T$116)</f>
        <v>83</v>
      </c>
      <c r="U58" s="142">
        <f>INDEX(SummDir!$5:$113,$A58,U$116)</f>
        <v>103</v>
      </c>
      <c r="V58" s="142">
        <f>INDEX(SummDir!$5:$113,$A58,V$116)</f>
        <v>20</v>
      </c>
      <c r="W58" s="142">
        <f t="shared" si="17"/>
        <v>31585</v>
      </c>
      <c r="X58" s="142">
        <f t="shared" si="18"/>
        <v>31585</v>
      </c>
      <c r="Y58" s="142">
        <f t="shared" si="19"/>
        <v>0.5</v>
      </c>
      <c r="Z58" s="142">
        <f t="shared" si="20"/>
        <v>-1</v>
      </c>
      <c r="AA58" s="21">
        <f t="shared" si="21"/>
        <v>0.61473335928376804</v>
      </c>
      <c r="AB58" s="21">
        <f t="shared" si="22"/>
        <v>9.0909090909090912E-2</v>
      </c>
      <c r="AC58" s="138"/>
      <c r="AE58" s="142" t="s">
        <v>361</v>
      </c>
      <c r="AF58" s="142">
        <f>INDEX(SummDir!$5:$113,$A58,AF$116)</f>
        <v>83</v>
      </c>
      <c r="AG58" s="142">
        <f t="shared" si="23"/>
        <v>0</v>
      </c>
      <c r="AH58" s="142"/>
      <c r="AI58" s="142"/>
      <c r="AJ58" s="142"/>
      <c r="AK58" s="142"/>
      <c r="AL58" s="142"/>
      <c r="AM58" s="142"/>
      <c r="AN58" s="142"/>
      <c r="AO58" s="148"/>
      <c r="AP58" s="142">
        <f t="shared" si="24"/>
        <v>1</v>
      </c>
      <c r="AQ58" s="142">
        <f t="shared" si="24"/>
        <v>1</v>
      </c>
      <c r="AR58" s="142">
        <f t="shared" si="24"/>
        <v>0</v>
      </c>
      <c r="AS58" s="142">
        <f t="shared" si="24"/>
        <v>0</v>
      </c>
      <c r="AT58" s="142">
        <f t="shared" si="25"/>
        <v>0</v>
      </c>
      <c r="AU58" s="142">
        <f t="shared" si="25"/>
        <v>0</v>
      </c>
      <c r="AV58" s="142">
        <f t="shared" si="25"/>
        <v>0</v>
      </c>
      <c r="AW58" s="142">
        <f t="shared" si="25"/>
        <v>0</v>
      </c>
      <c r="AX58" s="142" t="str">
        <f t="shared" si="26"/>
        <v/>
      </c>
      <c r="AY58" s="142" t="str">
        <f t="shared" si="26"/>
        <v/>
      </c>
    </row>
    <row r="59" spans="1:51" s="141" customFormat="1" x14ac:dyDescent="0.25">
      <c r="A59" s="16">
        <v>45</v>
      </c>
      <c r="B59" s="52">
        <f>INDEX(SummDir!$5:$113,$A59,B$116)</f>
        <v>144</v>
      </c>
      <c r="C59" s="163" t="str">
        <f>INDEX(SummDir!$5:$113,$A59,C$116)</f>
        <v>Southern Ave</v>
      </c>
      <c r="D59" s="163" t="str">
        <f>INDEX(SummDir!$5:$113,$A59,D$116)</f>
        <v>Mill Ave</v>
      </c>
      <c r="E59" s="52">
        <f>INDEX(SummDir!$5:$113,$A59,E$116)</f>
        <v>36</v>
      </c>
      <c r="F59" s="52">
        <f t="shared" si="15"/>
        <v>34482</v>
      </c>
      <c r="G59" s="117"/>
      <c r="H59" s="52">
        <f>INDEX(SummDir!$5:$113,$A59,H$116)</f>
        <v>36</v>
      </c>
      <c r="I59" s="52">
        <f t="shared" si="16"/>
        <v>1</v>
      </c>
      <c r="J59" s="20">
        <v>19</v>
      </c>
      <c r="K59" s="52">
        <f>INDEX(SummDir!$5:$113,$A59,K$116)</f>
        <v>18</v>
      </c>
      <c r="L59" s="52" t="str">
        <f>INDEX(SummDir!$5:$113,$A59,L$116)</f>
        <v/>
      </c>
      <c r="M59" s="52">
        <f>INDEX(SummDir!$5:$113,$A59,M$116)</f>
        <v>18</v>
      </c>
      <c r="N59" s="52">
        <f>INDEX(SummDir!$5:$113,$A59,N$116)</f>
        <v>0.19444444444444445</v>
      </c>
      <c r="O59" s="52">
        <f>INDEX(SummDir!$5:$113,$A59,O$116)</f>
        <v>0.22222222222222221</v>
      </c>
      <c r="P59" s="52">
        <f>INDEX(SummDir!$5:$113,$A59,P$116)</f>
        <v>0.30555555555555558</v>
      </c>
      <c r="Q59" s="52">
        <f>INDEX(SummDir!$5:$113,$A59,Q$116)</f>
        <v>0.86111111111111116</v>
      </c>
      <c r="R59" s="52">
        <f>INDEX(SummDir!$5:$113,$A59,R$116)</f>
        <v>36</v>
      </c>
      <c r="S59" s="52">
        <f>INDEX(SummDir!$5:$113,$A59,S$116)</f>
        <v>0</v>
      </c>
      <c r="T59" s="52">
        <f>INDEX(SummDir!$5:$113,$A59,T$116)</f>
        <v>36</v>
      </c>
      <c r="U59" s="52">
        <f>INDEX(SummDir!$5:$113,$A59,U$116)</f>
        <v>36</v>
      </c>
      <c r="V59" s="52">
        <f>INDEX(SummDir!$5:$113,$A59,V$116)</f>
        <v>0</v>
      </c>
      <c r="W59" s="52">
        <f t="shared" si="17"/>
        <v>35372</v>
      </c>
      <c r="X59" s="52">
        <f t="shared" si="18"/>
        <v>34482</v>
      </c>
      <c r="Y59" s="52">
        <f t="shared" si="19"/>
        <v>1.5</v>
      </c>
      <c r="Z59" s="52">
        <f t="shared" si="20"/>
        <v>1</v>
      </c>
      <c r="AA59" s="21">
        <f t="shared" si="21"/>
        <v>0.67111716621253403</v>
      </c>
      <c r="AB59" s="21">
        <f t="shared" si="22"/>
        <v>0.27272727272727271</v>
      </c>
      <c r="AC59" s="21"/>
      <c r="AD59"/>
      <c r="AE59" s="117" t="s">
        <v>362</v>
      </c>
      <c r="AF59" s="52">
        <f>INDEX(SummDir!$5:$113,$A59,AF$116)</f>
        <v>36</v>
      </c>
      <c r="AG59" s="52">
        <f t="shared" si="23"/>
        <v>0</v>
      </c>
      <c r="AH59" s="52"/>
      <c r="AI59" s="52"/>
      <c r="AJ59" s="52"/>
      <c r="AK59" s="52"/>
      <c r="AL59" s="52"/>
      <c r="AM59" s="52"/>
      <c r="AN59" s="52"/>
      <c r="AO59" s="83"/>
      <c r="AP59" s="52">
        <f t="shared" si="24"/>
        <v>1</v>
      </c>
      <c r="AQ59" s="52">
        <f t="shared" si="24"/>
        <v>1</v>
      </c>
      <c r="AR59" s="52">
        <f t="shared" si="24"/>
        <v>0</v>
      </c>
      <c r="AS59" s="52">
        <f t="shared" si="24"/>
        <v>0</v>
      </c>
      <c r="AT59" s="52">
        <f t="shared" si="25"/>
        <v>0</v>
      </c>
      <c r="AU59" s="52">
        <f t="shared" si="25"/>
        <v>0</v>
      </c>
      <c r="AV59" s="52">
        <f t="shared" si="25"/>
        <v>0</v>
      </c>
      <c r="AW59" s="52">
        <f t="shared" si="25"/>
        <v>0</v>
      </c>
      <c r="AX59" s="52" t="str">
        <f t="shared" si="26"/>
        <v/>
      </c>
      <c r="AY59" s="52" t="str">
        <f t="shared" si="26"/>
        <v/>
      </c>
    </row>
    <row r="60" spans="1:51" s="141" customFormat="1" x14ac:dyDescent="0.25">
      <c r="A60" s="16">
        <v>96</v>
      </c>
      <c r="B60" s="142">
        <f>INDEX(SummDir!$5:$113,$A60,B$116)</f>
        <v>141</v>
      </c>
      <c r="C60" s="164" t="str">
        <f>INDEX(SummDir!$5:$113,$A60,C$116)</f>
        <v>Southern Ave</v>
      </c>
      <c r="D60" s="164" t="str">
        <f>INDEX(SummDir!$5:$113,$A60,D$116)</f>
        <v>College Ave</v>
      </c>
      <c r="E60" s="142">
        <f>INDEX(SummDir!$5:$113,$A60,E$116)</f>
        <v>75</v>
      </c>
      <c r="F60" s="142">
        <f t="shared" si="15"/>
        <v>35372</v>
      </c>
      <c r="G60" s="117"/>
      <c r="H60" s="142">
        <f>INDEX(SummDir!$5:$113,$A60,H$116)</f>
        <v>75</v>
      </c>
      <c r="I60" s="142">
        <f t="shared" si="16"/>
        <v>-1</v>
      </c>
      <c r="J60" s="20">
        <v>46</v>
      </c>
      <c r="K60" s="142">
        <f>INDEX(SummDir!$5:$113,$A60,K$116)</f>
        <v>37.5</v>
      </c>
      <c r="L60" s="142" t="str">
        <f>INDEX(SummDir!$5:$113,$A60,L$116)</f>
        <v/>
      </c>
      <c r="M60" s="142">
        <f>INDEX(SummDir!$5:$113,$A60,M$116)</f>
        <v>37.5</v>
      </c>
      <c r="N60" s="142">
        <f>INDEX(SummDir!$5:$113,$A60,N$116)</f>
        <v>6.6666666666666666E-2</v>
      </c>
      <c r="O60" s="142">
        <f>INDEX(SummDir!$5:$113,$A60,O$116)</f>
        <v>0.06</v>
      </c>
      <c r="P60" s="142">
        <f>INDEX(SummDir!$5:$113,$A60,P$116)</f>
        <v>0.12</v>
      </c>
      <c r="Q60" s="142">
        <f>INDEX(SummDir!$5:$113,$A60,Q$116)</f>
        <v>0.44</v>
      </c>
      <c r="R60" s="142">
        <f>INDEX(SummDir!$5:$113,$A60,R$116)</f>
        <v>75</v>
      </c>
      <c r="S60" s="142">
        <f>INDEX(SummDir!$5:$113,$A60,S$116)</f>
        <v>0</v>
      </c>
      <c r="T60" s="142">
        <f>INDEX(SummDir!$5:$113,$A60,T$116)</f>
        <v>75</v>
      </c>
      <c r="U60" s="142">
        <f>INDEX(SummDir!$5:$113,$A60,U$116)</f>
        <v>75</v>
      </c>
      <c r="V60" s="142">
        <f>INDEX(SummDir!$5:$113,$A60,V$116)</f>
        <v>0</v>
      </c>
      <c r="W60" s="142">
        <f t="shared" si="17"/>
        <v>35372</v>
      </c>
      <c r="X60" s="142">
        <f t="shared" si="18"/>
        <v>35372</v>
      </c>
      <c r="Y60" s="142">
        <f t="shared" si="19"/>
        <v>1.5</v>
      </c>
      <c r="Z60" s="142">
        <f t="shared" si="20"/>
        <v>-1</v>
      </c>
      <c r="AA60" s="21">
        <f t="shared" si="21"/>
        <v>0.68843908135461274</v>
      </c>
      <c r="AB60" s="21">
        <f t="shared" si="22"/>
        <v>0.27272727272727271</v>
      </c>
      <c r="AC60" s="138"/>
      <c r="AE60" s="142" t="s">
        <v>361</v>
      </c>
      <c r="AF60" s="142">
        <f>INDEX(SummDir!$5:$113,$A60,AF$116)</f>
        <v>75</v>
      </c>
      <c r="AG60" s="142">
        <f t="shared" si="23"/>
        <v>0</v>
      </c>
      <c r="AH60" s="142"/>
      <c r="AI60" s="142"/>
      <c r="AJ60" s="142"/>
      <c r="AK60" s="142"/>
      <c r="AL60" s="142"/>
      <c r="AM60" s="142"/>
      <c r="AN60" s="142"/>
      <c r="AO60" s="148"/>
      <c r="AP60" s="142">
        <f t="shared" si="24"/>
        <v>3</v>
      </c>
      <c r="AQ60" s="142">
        <f t="shared" si="24"/>
        <v>3</v>
      </c>
      <c r="AR60" s="142">
        <f t="shared" si="24"/>
        <v>0</v>
      </c>
      <c r="AS60" s="142">
        <f t="shared" si="24"/>
        <v>0</v>
      </c>
      <c r="AT60" s="142">
        <f t="shared" si="25"/>
        <v>0</v>
      </c>
      <c r="AU60" s="142">
        <f t="shared" si="25"/>
        <v>0</v>
      </c>
      <c r="AV60" s="142">
        <f t="shared" si="25"/>
        <v>0</v>
      </c>
      <c r="AW60" s="142">
        <f t="shared" si="25"/>
        <v>0</v>
      </c>
      <c r="AX60" s="142" t="str">
        <f t="shared" si="26"/>
        <v/>
      </c>
      <c r="AY60" s="142" t="str">
        <f t="shared" si="26"/>
        <v/>
      </c>
    </row>
    <row r="61" spans="1:51" s="141" customFormat="1" x14ac:dyDescent="0.25">
      <c r="A61" s="16">
        <v>97</v>
      </c>
      <c r="B61" s="142">
        <f>INDEX(SummDir!$5:$113,$A61,B$116)</f>
        <v>142</v>
      </c>
      <c r="C61" s="164" t="str">
        <f>INDEX(SummDir!$5:$113,$A61,C$116)</f>
        <v>Southern Ave</v>
      </c>
      <c r="D61" s="164" t="str">
        <f>INDEX(SummDir!$5:$113,$A61,D$116)</f>
        <v>Rural Rd</v>
      </c>
      <c r="E61" s="142">
        <f>INDEX(SummDir!$5:$113,$A61,E$116)</f>
        <v>28</v>
      </c>
      <c r="F61" s="142">
        <f t="shared" si="15"/>
        <v>35372</v>
      </c>
      <c r="G61" s="117"/>
      <c r="H61" s="142">
        <f>INDEX(SummDir!$5:$113,$A61,H$116)</f>
        <v>28</v>
      </c>
      <c r="I61" s="142">
        <f t="shared" si="16"/>
        <v>-1</v>
      </c>
      <c r="J61" s="20">
        <v>46</v>
      </c>
      <c r="K61" s="142">
        <f>INDEX(SummDir!$5:$113,$A61,K$116)</f>
        <v>14</v>
      </c>
      <c r="L61" s="142">
        <f>INDEX(SummDir!$5:$113,$A61,L$116)</f>
        <v>14</v>
      </c>
      <c r="M61" s="142" t="str">
        <f>INDEX(SummDir!$5:$113,$A61,M$116)</f>
        <v/>
      </c>
      <c r="N61" s="142">
        <f>INDEX(SummDir!$5:$113,$A61,N$116)</f>
        <v>0.21428571428571427</v>
      </c>
      <c r="O61" s="142">
        <f>INDEX(SummDir!$5:$113,$A61,O$116)</f>
        <v>0.21428571428571427</v>
      </c>
      <c r="P61" s="142">
        <f>INDEX(SummDir!$5:$113,$A61,P$116)</f>
        <v>0.25</v>
      </c>
      <c r="Q61" s="142">
        <f>INDEX(SummDir!$5:$113,$A61,Q$116)</f>
        <v>0.8928571428571429</v>
      </c>
      <c r="R61" s="142">
        <f>INDEX(SummDir!$5:$113,$A61,R$116)</f>
        <v>28</v>
      </c>
      <c r="S61" s="142">
        <f>INDEX(SummDir!$5:$113,$A61,S$116)</f>
        <v>28</v>
      </c>
      <c r="T61" s="142">
        <f>INDEX(SummDir!$5:$113,$A61,T$116)</f>
        <v>0</v>
      </c>
      <c r="U61" s="142">
        <f>INDEX(SummDir!$5:$113,$A61,U$116)</f>
        <v>28</v>
      </c>
      <c r="V61" s="142">
        <f>INDEX(SummDir!$5:$113,$A61,V$116)</f>
        <v>28</v>
      </c>
      <c r="W61" s="142">
        <f t="shared" si="17"/>
        <v>40059</v>
      </c>
      <c r="X61" s="142">
        <f t="shared" si="18"/>
        <v>35372</v>
      </c>
      <c r="Y61" s="142">
        <f t="shared" si="19"/>
        <v>1.5</v>
      </c>
      <c r="Z61" s="142">
        <f t="shared" si="20"/>
        <v>-1</v>
      </c>
      <c r="AA61" s="21">
        <f t="shared" si="21"/>
        <v>0.68843908135461274</v>
      </c>
      <c r="AB61" s="21">
        <f t="shared" si="22"/>
        <v>0.27272727272727271</v>
      </c>
      <c r="AC61" s="138"/>
      <c r="AE61" s="142" t="s">
        <v>361</v>
      </c>
      <c r="AF61" s="142">
        <f>INDEX(SummDir!$5:$113,$A61,AF$116)</f>
        <v>0</v>
      </c>
      <c r="AG61" s="142">
        <f t="shared" si="23"/>
        <v>0</v>
      </c>
      <c r="AH61" s="142"/>
      <c r="AI61" s="142"/>
      <c r="AJ61" s="142"/>
      <c r="AK61" s="142"/>
      <c r="AL61" s="142"/>
      <c r="AM61" s="142"/>
      <c r="AN61" s="142"/>
      <c r="AO61" s="148"/>
      <c r="AP61" s="142">
        <f t="shared" si="24"/>
        <v>0</v>
      </c>
      <c r="AQ61" s="142">
        <f t="shared" si="24"/>
        <v>0</v>
      </c>
      <c r="AR61" s="142">
        <f t="shared" si="24"/>
        <v>0</v>
      </c>
      <c r="AS61" s="142">
        <f t="shared" si="24"/>
        <v>0</v>
      </c>
      <c r="AT61" s="142">
        <f t="shared" si="25"/>
        <v>0</v>
      </c>
      <c r="AU61" s="142">
        <f t="shared" si="25"/>
        <v>0</v>
      </c>
      <c r="AV61" s="142">
        <f t="shared" si="25"/>
        <v>0</v>
      </c>
      <c r="AW61" s="142">
        <f t="shared" si="25"/>
        <v>0</v>
      </c>
      <c r="AX61" s="142" t="str">
        <f t="shared" si="26"/>
        <v/>
      </c>
      <c r="AY61" s="142" t="str">
        <f t="shared" si="26"/>
        <v/>
      </c>
    </row>
    <row r="62" spans="1:51" s="141" customFormat="1" x14ac:dyDescent="0.25">
      <c r="A62" s="16">
        <v>99</v>
      </c>
      <c r="B62" s="142">
        <f>INDEX(SummDir!$5:$113,$A62,B$116)</f>
        <v>144</v>
      </c>
      <c r="C62" s="164" t="str">
        <f>INDEX(SummDir!$5:$113,$A62,C$116)</f>
        <v>Southern Ave</v>
      </c>
      <c r="D62" s="164" t="str">
        <f>INDEX(SummDir!$5:$113,$A62,D$116)</f>
        <v>Mill Ave</v>
      </c>
      <c r="E62" s="142">
        <f>INDEX(SummDir!$5:$113,$A62,E$116)</f>
        <v>45</v>
      </c>
      <c r="F62" s="142">
        <f t="shared" si="15"/>
        <v>35372</v>
      </c>
      <c r="G62" s="117"/>
      <c r="H62" s="142">
        <f>INDEX(SummDir!$5:$113,$A62,H$116)</f>
        <v>45</v>
      </c>
      <c r="I62" s="142">
        <f t="shared" si="16"/>
        <v>-1</v>
      </c>
      <c r="J62" s="20">
        <v>46</v>
      </c>
      <c r="K62" s="142">
        <f>INDEX(SummDir!$5:$113,$A62,K$116)</f>
        <v>22.5</v>
      </c>
      <c r="L62" s="142" t="str">
        <f>INDEX(SummDir!$5:$113,$A62,L$116)</f>
        <v/>
      </c>
      <c r="M62" s="142">
        <f>INDEX(SummDir!$5:$113,$A62,M$116)</f>
        <v>22.5</v>
      </c>
      <c r="N62" s="142">
        <f>INDEX(SummDir!$5:$113,$A62,N$116)</f>
        <v>0.15555555555555556</v>
      </c>
      <c r="O62" s="142">
        <f>INDEX(SummDir!$5:$113,$A62,O$116)</f>
        <v>8.8888888888888892E-2</v>
      </c>
      <c r="P62" s="142">
        <f>INDEX(SummDir!$5:$113,$A62,P$116)</f>
        <v>0.44444444444444442</v>
      </c>
      <c r="Q62" s="142">
        <f>INDEX(SummDir!$5:$113,$A62,Q$116)</f>
        <v>0.97777777777777775</v>
      </c>
      <c r="R62" s="142">
        <f>INDEX(SummDir!$5:$113,$A62,R$116)</f>
        <v>45</v>
      </c>
      <c r="S62" s="142">
        <f>INDEX(SummDir!$5:$113,$A62,S$116)</f>
        <v>0</v>
      </c>
      <c r="T62" s="142">
        <f>INDEX(SummDir!$5:$113,$A62,T$116)</f>
        <v>45</v>
      </c>
      <c r="U62" s="142">
        <f>INDEX(SummDir!$5:$113,$A62,U$116)</f>
        <v>45</v>
      </c>
      <c r="V62" s="142">
        <f>INDEX(SummDir!$5:$113,$A62,V$116)</f>
        <v>0</v>
      </c>
      <c r="W62" s="142">
        <f t="shared" si="17"/>
        <v>35372</v>
      </c>
      <c r="X62" s="142">
        <f t="shared" si="18"/>
        <v>35372</v>
      </c>
      <c r="Y62" s="142">
        <f t="shared" si="19"/>
        <v>1.5</v>
      </c>
      <c r="Z62" s="142">
        <f t="shared" si="20"/>
        <v>-1</v>
      </c>
      <c r="AA62" s="21">
        <f t="shared" si="21"/>
        <v>0.68843908135461274</v>
      </c>
      <c r="AB62" s="21">
        <f t="shared" si="22"/>
        <v>0.27272727272727271</v>
      </c>
      <c r="AC62" s="138"/>
      <c r="AE62" s="142" t="s">
        <v>361</v>
      </c>
      <c r="AF62" s="142">
        <f>INDEX(SummDir!$5:$113,$A62,AF$116)</f>
        <v>45</v>
      </c>
      <c r="AG62" s="142">
        <f t="shared" si="23"/>
        <v>0</v>
      </c>
      <c r="AH62" s="142"/>
      <c r="AI62" s="142"/>
      <c r="AJ62" s="142"/>
      <c r="AK62" s="142"/>
      <c r="AL62" s="142"/>
      <c r="AM62" s="142"/>
      <c r="AN62" s="142"/>
      <c r="AO62" s="148"/>
      <c r="AP62" s="142">
        <f t="shared" ref="AP62:AS81" si="27">INDEX(Lane,MATCH($B62,loc_ID,0),MATCH(AP$1,LaneHdr,0))</f>
        <v>1</v>
      </c>
      <c r="AQ62" s="142">
        <f t="shared" si="27"/>
        <v>1</v>
      </c>
      <c r="AR62" s="142">
        <f t="shared" si="27"/>
        <v>0</v>
      </c>
      <c r="AS62" s="142">
        <f t="shared" si="27"/>
        <v>0</v>
      </c>
      <c r="AT62" s="142">
        <f t="shared" ref="AT62:AW81" si="28">INDEX(Cordon,MATCH($B62,loc_ID,0),AT$115)</f>
        <v>0</v>
      </c>
      <c r="AU62" s="142">
        <f t="shared" si="28"/>
        <v>0</v>
      </c>
      <c r="AV62" s="142">
        <f t="shared" si="28"/>
        <v>0</v>
      </c>
      <c r="AW62" s="142">
        <f t="shared" si="28"/>
        <v>0</v>
      </c>
      <c r="AX62" s="142" t="str">
        <f t="shared" ref="AX62:AY81" si="29">IF(ISBLANK(INDEX(GPS_,MATCH($B62,loc_ID,0),AX$115)),"",INDEX(GPS_,MATCH($B62,loc_ID,0),AX$115))</f>
        <v/>
      </c>
      <c r="AY62" s="142" t="str">
        <f t="shared" si="29"/>
        <v/>
      </c>
    </row>
    <row r="63" spans="1:51" s="141" customFormat="1" x14ac:dyDescent="0.25">
      <c r="A63" s="16">
        <v>30</v>
      </c>
      <c r="B63" s="52">
        <f>INDEX(SummDir!$5:$113,$A63,B$116)</f>
        <v>129</v>
      </c>
      <c r="C63" s="163" t="str">
        <f>INDEX(SummDir!$5:$113,$A63,C$116)</f>
        <v>Alameda Dr</v>
      </c>
      <c r="D63" s="163" t="str">
        <f>INDEX(SummDir!$5:$113,$A63,D$116)</f>
        <v>S Rural Rd</v>
      </c>
      <c r="E63" s="52">
        <f>INDEX(SummDir!$5:$113,$A63,E$116)</f>
        <v>137</v>
      </c>
      <c r="F63" s="52">
        <f t="shared" si="15"/>
        <v>35740</v>
      </c>
      <c r="G63" s="117"/>
      <c r="H63" s="52">
        <f>INDEX(SummDir!$5:$113,$A63,H$116)</f>
        <v>137</v>
      </c>
      <c r="I63" s="52">
        <f t="shared" si="16"/>
        <v>-1</v>
      </c>
      <c r="J63" s="20">
        <v>19</v>
      </c>
      <c r="K63" s="52">
        <f>INDEX(SummDir!$5:$113,$A63,K$116)</f>
        <v>34.25</v>
      </c>
      <c r="L63" s="52">
        <f>INDEX(SummDir!$5:$113,$A63,L$116)</f>
        <v>21</v>
      </c>
      <c r="M63" s="52">
        <f>INDEX(SummDir!$5:$113,$A63,M$116)</f>
        <v>47.5</v>
      </c>
      <c r="N63" s="52">
        <f>INDEX(SummDir!$5:$113,$A63,N$116)</f>
        <v>0.27737226277372262</v>
      </c>
      <c r="O63" s="52">
        <f>INDEX(SummDir!$5:$113,$A63,O$116)</f>
        <v>0.15328467153284672</v>
      </c>
      <c r="P63" s="52">
        <f>INDEX(SummDir!$5:$113,$A63,P$116)</f>
        <v>0.17518248175182483</v>
      </c>
      <c r="Q63" s="52">
        <f>INDEX(SummDir!$5:$113,$A63,Q$116)</f>
        <v>0.89051094890510951</v>
      </c>
      <c r="R63" s="52">
        <f>INDEX(SummDir!$5:$113,$A63,R$116)</f>
        <v>137</v>
      </c>
      <c r="S63" s="52">
        <f>INDEX(SummDir!$5:$113,$A63,S$116)</f>
        <v>42</v>
      </c>
      <c r="T63" s="52">
        <f>INDEX(SummDir!$5:$113,$A63,T$116)</f>
        <v>95</v>
      </c>
      <c r="U63" s="52">
        <f>INDEX(SummDir!$5:$113,$A63,U$116)</f>
        <v>137</v>
      </c>
      <c r="V63" s="52">
        <f>INDEX(SummDir!$5:$113,$A63,V$116)</f>
        <v>42</v>
      </c>
      <c r="W63" s="52">
        <f t="shared" si="17"/>
        <v>35740</v>
      </c>
      <c r="X63" s="52">
        <f t="shared" si="18"/>
        <v>35740</v>
      </c>
      <c r="Y63" s="52">
        <f t="shared" si="19"/>
        <v>1</v>
      </c>
      <c r="Z63" s="52">
        <f t="shared" si="20"/>
        <v>-1</v>
      </c>
      <c r="AA63" s="21">
        <f t="shared" si="21"/>
        <v>0.69560140132347215</v>
      </c>
      <c r="AB63" s="21">
        <f t="shared" si="22"/>
        <v>0.18181818181818182</v>
      </c>
      <c r="AC63" s="21"/>
      <c r="AD63"/>
      <c r="AE63" s="117" t="s">
        <v>362</v>
      </c>
      <c r="AF63" s="52">
        <f>INDEX(SummDir!$5:$113,$A63,AF$116)</f>
        <v>95</v>
      </c>
      <c r="AG63" s="52">
        <f t="shared" si="23"/>
        <v>0</v>
      </c>
      <c r="AH63" s="52"/>
      <c r="AI63" s="52"/>
      <c r="AJ63" s="52"/>
      <c r="AK63" s="52"/>
      <c r="AL63" s="52"/>
      <c r="AM63" s="52"/>
      <c r="AN63" s="52"/>
      <c r="AO63" s="83"/>
      <c r="AP63" s="52">
        <f t="shared" si="27"/>
        <v>0</v>
      </c>
      <c r="AQ63" s="52">
        <f t="shared" si="27"/>
        <v>0</v>
      </c>
      <c r="AR63" s="52">
        <f t="shared" si="27"/>
        <v>2</v>
      </c>
      <c r="AS63" s="52">
        <f t="shared" si="27"/>
        <v>2</v>
      </c>
      <c r="AT63" s="52">
        <f t="shared" si="28"/>
        <v>0</v>
      </c>
      <c r="AU63" s="52">
        <f t="shared" si="28"/>
        <v>0</v>
      </c>
      <c r="AV63" s="52">
        <f t="shared" si="28"/>
        <v>0</v>
      </c>
      <c r="AW63" s="52">
        <f t="shared" si="28"/>
        <v>0</v>
      </c>
      <c r="AX63" s="52" t="str">
        <f t="shared" si="29"/>
        <v/>
      </c>
      <c r="AY63" s="52" t="str">
        <f t="shared" si="29"/>
        <v/>
      </c>
    </row>
    <row r="64" spans="1:51" s="141" customFormat="1" x14ac:dyDescent="0.25">
      <c r="A64" s="16">
        <v>41</v>
      </c>
      <c r="B64" s="52">
        <f>INDEX(SummDir!$5:$113,$A64,B$116)</f>
        <v>140</v>
      </c>
      <c r="C64" s="163" t="str">
        <f>INDEX(SummDir!$5:$113,$A64,C$116)</f>
        <v>Southern Ave</v>
      </c>
      <c r="D64" s="163" t="str">
        <f>INDEX(SummDir!$5:$113,$A64,D$116)</f>
        <v>Priest Dr</v>
      </c>
      <c r="E64" s="52">
        <f>INDEX(SummDir!$5:$113,$A64,E$116)</f>
        <v>52</v>
      </c>
      <c r="F64" s="52">
        <f t="shared" si="15"/>
        <v>36313</v>
      </c>
      <c r="G64" s="117"/>
      <c r="H64" s="52">
        <f>INDEX(SummDir!$5:$113,$A64,H$116)</f>
        <v>52</v>
      </c>
      <c r="I64" s="52">
        <f t="shared" si="16"/>
        <v>1</v>
      </c>
      <c r="J64" s="20">
        <v>19</v>
      </c>
      <c r="K64" s="52">
        <f>INDEX(SummDir!$5:$113,$A64,K$116)</f>
        <v>13</v>
      </c>
      <c r="L64" s="52">
        <f>INDEX(SummDir!$5:$113,$A64,L$116)</f>
        <v>11.5</v>
      </c>
      <c r="M64" s="52">
        <f>INDEX(SummDir!$5:$113,$A64,M$116)</f>
        <v>14.5</v>
      </c>
      <c r="N64" s="52">
        <f>INDEX(SummDir!$5:$113,$A64,N$116)</f>
        <v>0.13461538461538461</v>
      </c>
      <c r="O64" s="52">
        <f>INDEX(SummDir!$5:$113,$A64,O$116)</f>
        <v>0.30769230769230771</v>
      </c>
      <c r="P64" s="52">
        <f>INDEX(SummDir!$5:$113,$A64,P$116)</f>
        <v>0.23076923076923078</v>
      </c>
      <c r="Q64" s="52">
        <f>INDEX(SummDir!$5:$113,$A64,Q$116)</f>
        <v>0.42307692307692307</v>
      </c>
      <c r="R64" s="52">
        <f>INDEX(SummDir!$5:$113,$A64,R$116)</f>
        <v>52</v>
      </c>
      <c r="S64" s="52">
        <f>INDEX(SummDir!$5:$113,$A64,S$116)</f>
        <v>23</v>
      </c>
      <c r="T64" s="52">
        <f>INDEX(SummDir!$5:$113,$A64,T$116)</f>
        <v>29</v>
      </c>
      <c r="U64" s="52">
        <f>INDEX(SummDir!$5:$113,$A64,U$116)</f>
        <v>52</v>
      </c>
      <c r="V64" s="52">
        <f>INDEX(SummDir!$5:$113,$A64,V$116)</f>
        <v>23</v>
      </c>
      <c r="W64" s="52">
        <f t="shared" si="17"/>
        <v>36313</v>
      </c>
      <c r="X64" s="52">
        <f t="shared" si="18"/>
        <v>36313</v>
      </c>
      <c r="Y64" s="52">
        <f t="shared" si="19"/>
        <v>2.75</v>
      </c>
      <c r="Z64" s="52">
        <f t="shared" si="20"/>
        <v>1</v>
      </c>
      <c r="AA64" s="21">
        <f t="shared" si="21"/>
        <v>0.70675360062281045</v>
      </c>
      <c r="AB64" s="21">
        <f t="shared" si="22"/>
        <v>0.5</v>
      </c>
      <c r="AC64" s="21"/>
      <c r="AD64"/>
      <c r="AE64" s="117" t="s">
        <v>362</v>
      </c>
      <c r="AF64" s="52">
        <f>INDEX(SummDir!$5:$113,$A64,AF$116)</f>
        <v>29</v>
      </c>
      <c r="AG64" s="52">
        <f t="shared" si="23"/>
        <v>0</v>
      </c>
      <c r="AH64" s="52"/>
      <c r="AI64" s="52"/>
      <c r="AJ64" s="52"/>
      <c r="AK64" s="52"/>
      <c r="AL64" s="52"/>
      <c r="AM64" s="52"/>
      <c r="AN64" s="52"/>
      <c r="AO64" s="83"/>
      <c r="AP64" s="52">
        <f t="shared" si="27"/>
        <v>3</v>
      </c>
      <c r="AQ64" s="52">
        <f t="shared" si="27"/>
        <v>3</v>
      </c>
      <c r="AR64" s="52">
        <f t="shared" si="27"/>
        <v>0</v>
      </c>
      <c r="AS64" s="52">
        <f t="shared" si="27"/>
        <v>0</v>
      </c>
      <c r="AT64" s="52">
        <f t="shared" si="28"/>
        <v>0</v>
      </c>
      <c r="AU64" s="52">
        <f t="shared" si="28"/>
        <v>0</v>
      </c>
      <c r="AV64" s="52">
        <f t="shared" si="28"/>
        <v>0</v>
      </c>
      <c r="AW64" s="52">
        <f t="shared" si="28"/>
        <v>0</v>
      </c>
      <c r="AX64" s="52" t="str">
        <f t="shared" si="29"/>
        <v/>
      </c>
      <c r="AY64" s="52" t="str">
        <f t="shared" si="29"/>
        <v/>
      </c>
    </row>
    <row r="65" spans="1:51" s="141" customFormat="1" x14ac:dyDescent="0.25">
      <c r="A65" s="16">
        <v>55</v>
      </c>
      <c r="B65" s="52">
        <f>INDEX(SummDir!$5:$113,$A65,B$116)</f>
        <v>155</v>
      </c>
      <c r="C65" s="163" t="str">
        <f>INDEX(SummDir!$5:$113,$A65,C$116)</f>
        <v>University Dr</v>
      </c>
      <c r="D65" s="163" t="str">
        <f>INDEX(SummDir!$5:$113,$A65,D$116)</f>
        <v>McClintock Dr</v>
      </c>
      <c r="E65" s="52">
        <f>INDEX(SummDir!$5:$113,$A65,E$116)</f>
        <v>89</v>
      </c>
      <c r="F65" s="52">
        <f t="shared" si="15"/>
        <v>36366</v>
      </c>
      <c r="G65" s="117"/>
      <c r="H65" s="52">
        <f>INDEX(SummDir!$5:$113,$A65,H$116)</f>
        <v>89</v>
      </c>
      <c r="I65" s="52">
        <f t="shared" si="16"/>
        <v>1</v>
      </c>
      <c r="J65" s="20">
        <v>19</v>
      </c>
      <c r="K65" s="52">
        <f>INDEX(SummDir!$5:$113,$A65,K$116)</f>
        <v>22.25</v>
      </c>
      <c r="L65" s="52">
        <f>INDEX(SummDir!$5:$113,$A65,L$116)</f>
        <v>14</v>
      </c>
      <c r="M65" s="52">
        <f>INDEX(SummDir!$5:$113,$A65,M$116)</f>
        <v>30.5</v>
      </c>
      <c r="N65" s="52">
        <f>INDEX(SummDir!$5:$113,$A65,N$116)</f>
        <v>0.21348314606741572</v>
      </c>
      <c r="O65" s="52">
        <f>INDEX(SummDir!$5:$113,$A65,O$116)</f>
        <v>5.6179775280898875E-2</v>
      </c>
      <c r="P65" s="52">
        <f>INDEX(SummDir!$5:$113,$A65,P$116)</f>
        <v>0.42696629213483145</v>
      </c>
      <c r="Q65" s="52">
        <f>INDEX(SummDir!$5:$113,$A65,Q$116)</f>
        <v>0.93258426966292129</v>
      </c>
      <c r="R65" s="52">
        <f>INDEX(SummDir!$5:$113,$A65,R$116)</f>
        <v>89</v>
      </c>
      <c r="S65" s="52">
        <f>INDEX(SummDir!$5:$113,$A65,S$116)</f>
        <v>28</v>
      </c>
      <c r="T65" s="52">
        <f>INDEX(SummDir!$5:$113,$A65,T$116)</f>
        <v>61</v>
      </c>
      <c r="U65" s="52">
        <f>INDEX(SummDir!$5:$113,$A65,U$116)</f>
        <v>89</v>
      </c>
      <c r="V65" s="52">
        <f>INDEX(SummDir!$5:$113,$A65,V$116)</f>
        <v>28</v>
      </c>
      <c r="W65" s="52">
        <f t="shared" si="17"/>
        <v>36366</v>
      </c>
      <c r="X65" s="52">
        <f t="shared" si="18"/>
        <v>36366</v>
      </c>
      <c r="Y65" s="52">
        <f t="shared" si="19"/>
        <v>1</v>
      </c>
      <c r="Z65" s="52">
        <f t="shared" si="20"/>
        <v>1</v>
      </c>
      <c r="AA65" s="21">
        <f t="shared" si="21"/>
        <v>0.70778513040093427</v>
      </c>
      <c r="AB65" s="21">
        <f t="shared" si="22"/>
        <v>0.18181818181818182</v>
      </c>
      <c r="AC65" s="21"/>
      <c r="AD65"/>
      <c r="AE65" s="117" t="s">
        <v>362</v>
      </c>
      <c r="AF65" s="52">
        <f>INDEX(SummDir!$5:$113,$A65,AF$116)</f>
        <v>61</v>
      </c>
      <c r="AG65" s="52">
        <f t="shared" si="23"/>
        <v>0</v>
      </c>
      <c r="AH65" s="52"/>
      <c r="AI65" s="52"/>
      <c r="AJ65" s="52"/>
      <c r="AK65" s="52"/>
      <c r="AL65" s="52"/>
      <c r="AM65" s="52"/>
      <c r="AN65" s="52"/>
      <c r="AO65" s="83"/>
      <c r="AP65" s="52">
        <f t="shared" si="27"/>
        <v>3</v>
      </c>
      <c r="AQ65" s="52">
        <f t="shared" si="27"/>
        <v>3</v>
      </c>
      <c r="AR65" s="52">
        <f t="shared" si="27"/>
        <v>3</v>
      </c>
      <c r="AS65" s="52">
        <f t="shared" si="27"/>
        <v>3</v>
      </c>
      <c r="AT65" s="52">
        <f t="shared" si="28"/>
        <v>0</v>
      </c>
      <c r="AU65" s="52">
        <f t="shared" si="28"/>
        <v>0</v>
      </c>
      <c r="AV65" s="52">
        <f t="shared" si="28"/>
        <v>0</v>
      </c>
      <c r="AW65" s="52">
        <f t="shared" si="28"/>
        <v>0</v>
      </c>
      <c r="AX65" s="52" t="str">
        <f t="shared" si="29"/>
        <v/>
      </c>
      <c r="AY65" s="52" t="str">
        <f t="shared" si="29"/>
        <v/>
      </c>
    </row>
    <row r="66" spans="1:51" s="141" customFormat="1" x14ac:dyDescent="0.25">
      <c r="A66" s="16">
        <v>92</v>
      </c>
      <c r="B66" s="142">
        <f>INDEX(SummDir!$5:$113,$A66,B$116)</f>
        <v>137</v>
      </c>
      <c r="C66" s="164" t="str">
        <f>INDEX(SummDir!$5:$113,$A66,C$116)</f>
        <v>Broadway Rd</v>
      </c>
      <c r="D66" s="164" t="str">
        <f>INDEX(SummDir!$5:$113,$A66,D$116)</f>
        <v>Priest Dr</v>
      </c>
      <c r="E66" s="142">
        <f>INDEX(SummDir!$5:$113,$A66,E$116)</f>
        <v>34</v>
      </c>
      <c r="F66" s="142">
        <f t="shared" ref="F66:F97" si="30">X66</f>
        <v>37476</v>
      </c>
      <c r="G66" s="117"/>
      <c r="H66" s="142">
        <f>INDEX(SummDir!$5:$113,$A66,H$116)</f>
        <v>34</v>
      </c>
      <c r="I66" s="142">
        <f t="shared" ref="I66:I97" si="31">Z66</f>
        <v>-1</v>
      </c>
      <c r="J66" s="20">
        <v>46</v>
      </c>
      <c r="K66" s="142">
        <f>INDEX(SummDir!$5:$113,$A66,K$116)</f>
        <v>8.5</v>
      </c>
      <c r="L66" s="142">
        <f>INDEX(SummDir!$5:$113,$A66,L$116)</f>
        <v>8</v>
      </c>
      <c r="M66" s="142">
        <f>INDEX(SummDir!$5:$113,$A66,M$116)</f>
        <v>9</v>
      </c>
      <c r="N66" s="142">
        <f>INDEX(SummDir!$5:$113,$A66,N$116)</f>
        <v>0.20588235294117646</v>
      </c>
      <c r="O66" s="142">
        <f>INDEX(SummDir!$5:$113,$A66,O$116)</f>
        <v>5.8823529411764705E-2</v>
      </c>
      <c r="P66" s="142">
        <f>INDEX(SummDir!$5:$113,$A66,P$116)</f>
        <v>0.29411764705882354</v>
      </c>
      <c r="Q66" s="142">
        <f>INDEX(SummDir!$5:$113,$A66,Q$116)</f>
        <v>0.97058823529411764</v>
      </c>
      <c r="R66" s="142">
        <f>INDEX(SummDir!$5:$113,$A66,R$116)</f>
        <v>34</v>
      </c>
      <c r="S66" s="142">
        <f>INDEX(SummDir!$5:$113,$A66,S$116)</f>
        <v>16</v>
      </c>
      <c r="T66" s="142">
        <f>INDEX(SummDir!$5:$113,$A66,T$116)</f>
        <v>18</v>
      </c>
      <c r="U66" s="142">
        <f>INDEX(SummDir!$5:$113,$A66,U$116)</f>
        <v>34</v>
      </c>
      <c r="V66" s="142">
        <f>INDEX(SummDir!$5:$113,$A66,V$116)</f>
        <v>16</v>
      </c>
      <c r="W66" s="142">
        <f t="shared" ref="W66:W97" si="32">INDEX(TrfCnt_by_loc,MATCH($B66,loc_ID,0))</f>
        <v>37476</v>
      </c>
      <c r="X66" s="142">
        <f t="shared" ref="X66:X97" si="33">INDEX(TC_loc_dir,MATCH($B66,loc_ID,0),IF(AE66="NS",1,2))</f>
        <v>37476</v>
      </c>
      <c r="Y66" s="142">
        <f t="shared" ref="Y66:Y97" si="34">INDEX(Loc_Dist,MATCH($B66,loc_ID,0))</f>
        <v>1.75</v>
      </c>
      <c r="Z66" s="142">
        <f t="shared" ref="Z66:Z97" si="35">IF(AND(AE66="NS",SUM(AP66,AQ66)&gt;0),Z$115,IF(AND(AE66="EW",SUM(AR66,AS66)&gt;0),Z$115,Z$116))</f>
        <v>-1</v>
      </c>
      <c r="AA66" s="21">
        <f t="shared" ref="AA66:AA97" si="36">IF(LEN(X66)&gt;0,X66/X$113,"")</f>
        <v>0.7293888672635267</v>
      </c>
      <c r="AB66" s="21">
        <f t="shared" ref="AB66:AB97" si="37">Y66/Y$113</f>
        <v>0.31818181818181818</v>
      </c>
      <c r="AC66" s="138"/>
      <c r="AE66" s="142" t="s">
        <v>361</v>
      </c>
      <c r="AF66" s="142">
        <f>INDEX(SummDir!$5:$113,$A66,AF$116)</f>
        <v>18</v>
      </c>
      <c r="AG66" s="142">
        <f t="shared" ref="AG66:AG97" si="38">IF(LEN(X66)&lt;1,1,0)</f>
        <v>0</v>
      </c>
      <c r="AH66" s="142"/>
      <c r="AI66" s="142"/>
      <c r="AJ66" s="142"/>
      <c r="AK66" s="142"/>
      <c r="AL66" s="142"/>
      <c r="AM66" s="142"/>
      <c r="AN66" s="142"/>
      <c r="AO66" s="148"/>
      <c r="AP66" s="142">
        <f t="shared" si="27"/>
        <v>3</v>
      </c>
      <c r="AQ66" s="142">
        <f t="shared" si="27"/>
        <v>3</v>
      </c>
      <c r="AR66" s="142">
        <f t="shared" si="27"/>
        <v>0</v>
      </c>
      <c r="AS66" s="142">
        <f t="shared" si="27"/>
        <v>0</v>
      </c>
      <c r="AT66" s="142">
        <f t="shared" si="28"/>
        <v>0</v>
      </c>
      <c r="AU66" s="142">
        <f t="shared" si="28"/>
        <v>0</v>
      </c>
      <c r="AV66" s="142">
        <f t="shared" si="28"/>
        <v>0</v>
      </c>
      <c r="AW66" s="142">
        <f t="shared" si="28"/>
        <v>0</v>
      </c>
      <c r="AX66" s="142" t="str">
        <f t="shared" si="29"/>
        <v/>
      </c>
      <c r="AY66" s="142" t="str">
        <f t="shared" si="29"/>
        <v/>
      </c>
    </row>
    <row r="67" spans="1:51" s="141" customFormat="1" x14ac:dyDescent="0.25">
      <c r="A67" s="16">
        <v>36</v>
      </c>
      <c r="B67" s="52">
        <f>INDEX(SummDir!$5:$113,$A67,B$116)</f>
        <v>135</v>
      </c>
      <c r="C67" s="163" t="str">
        <f>INDEX(SummDir!$5:$113,$A67,C$116)</f>
        <v>Lemon St</v>
      </c>
      <c r="D67" s="163" t="str">
        <f>INDEX(SummDir!$5:$113,$A67,D$116)</f>
        <v>Rural Rd</v>
      </c>
      <c r="E67" s="52">
        <f>INDEX(SummDir!$5:$113,$A67,E$116)</f>
        <v>299</v>
      </c>
      <c r="F67" s="52">
        <f t="shared" si="30"/>
        <v>37510</v>
      </c>
      <c r="G67" s="117"/>
      <c r="H67" s="52">
        <f>INDEX(SummDir!$5:$113,$A67,H$116)</f>
        <v>299</v>
      </c>
      <c r="I67" s="52">
        <f t="shared" si="31"/>
        <v>-1</v>
      </c>
      <c r="J67" s="20">
        <v>19</v>
      </c>
      <c r="K67" s="52">
        <f>INDEX(SummDir!$5:$113,$A67,K$116)</f>
        <v>74.75</v>
      </c>
      <c r="L67" s="52">
        <f>INDEX(SummDir!$5:$113,$A67,L$116)</f>
        <v>58.5</v>
      </c>
      <c r="M67" s="52">
        <f>INDEX(SummDir!$5:$113,$A67,M$116)</f>
        <v>91</v>
      </c>
      <c r="N67" s="52">
        <f>INDEX(SummDir!$5:$113,$A67,N$116)</f>
        <v>0.27759197324414714</v>
      </c>
      <c r="O67" s="52">
        <f>INDEX(SummDir!$5:$113,$A67,O$116)</f>
        <v>3.3444816053511704E-2</v>
      </c>
      <c r="P67" s="52">
        <f>INDEX(SummDir!$5:$113,$A67,P$116)</f>
        <v>0.36789297658862874</v>
      </c>
      <c r="Q67" s="52">
        <f>INDEX(SummDir!$5:$113,$A67,Q$116)</f>
        <v>0.97658862876254182</v>
      </c>
      <c r="R67" s="52">
        <f>INDEX(SummDir!$5:$113,$A67,R$116)</f>
        <v>299</v>
      </c>
      <c r="S67" s="52">
        <f>INDEX(SummDir!$5:$113,$A67,S$116)</f>
        <v>117</v>
      </c>
      <c r="T67" s="52">
        <f>INDEX(SummDir!$5:$113,$A67,T$116)</f>
        <v>182</v>
      </c>
      <c r="U67" s="52">
        <f>INDEX(SummDir!$5:$113,$A67,U$116)</f>
        <v>299</v>
      </c>
      <c r="V67" s="52">
        <f>INDEX(SummDir!$5:$113,$A67,V$116)</f>
        <v>117</v>
      </c>
      <c r="W67" s="52">
        <f t="shared" si="32"/>
        <v>37510</v>
      </c>
      <c r="X67" s="52">
        <f t="shared" si="33"/>
        <v>37510</v>
      </c>
      <c r="Y67" s="52">
        <f t="shared" si="34"/>
        <v>0</v>
      </c>
      <c r="Z67" s="52">
        <f t="shared" si="35"/>
        <v>-1</v>
      </c>
      <c r="AA67" s="21">
        <f t="shared" si="36"/>
        <v>0.73005060334760608</v>
      </c>
      <c r="AB67" s="21">
        <f t="shared" si="37"/>
        <v>0</v>
      </c>
      <c r="AC67" s="21"/>
      <c r="AD67"/>
      <c r="AE67" s="117" t="s">
        <v>362</v>
      </c>
      <c r="AF67" s="52">
        <f>INDEX(SummDir!$5:$113,$A67,AF$116)</f>
        <v>182</v>
      </c>
      <c r="AG67" s="52">
        <f t="shared" si="38"/>
        <v>0</v>
      </c>
      <c r="AH67" s="52"/>
      <c r="AI67" s="52"/>
      <c r="AJ67" s="52"/>
      <c r="AK67" s="52"/>
      <c r="AL67" s="52"/>
      <c r="AM67" s="52"/>
      <c r="AN67" s="52"/>
      <c r="AO67" s="83"/>
      <c r="AP67" s="52">
        <f t="shared" si="27"/>
        <v>0</v>
      </c>
      <c r="AQ67" s="52">
        <f t="shared" si="27"/>
        <v>0</v>
      </c>
      <c r="AR67" s="52">
        <f t="shared" si="27"/>
        <v>3</v>
      </c>
      <c r="AS67" s="52">
        <f t="shared" si="27"/>
        <v>3</v>
      </c>
      <c r="AT67" s="52">
        <f t="shared" si="28"/>
        <v>0</v>
      </c>
      <c r="AU67" s="52">
        <f t="shared" si="28"/>
        <v>0</v>
      </c>
      <c r="AV67" s="52">
        <f t="shared" si="28"/>
        <v>0</v>
      </c>
      <c r="AW67" s="52">
        <f t="shared" si="28"/>
        <v>1</v>
      </c>
      <c r="AX67" s="52" t="str">
        <f t="shared" si="29"/>
        <v/>
      </c>
      <c r="AY67" s="52" t="str">
        <f t="shared" si="29"/>
        <v/>
      </c>
    </row>
    <row r="68" spans="1:51" s="141" customFormat="1" x14ac:dyDescent="0.25">
      <c r="A68" s="16">
        <v>82</v>
      </c>
      <c r="B68" s="142">
        <f>INDEX(SummDir!$5:$113,$A68,B$116)</f>
        <v>127</v>
      </c>
      <c r="C68" s="164" t="str">
        <f>INDEX(SummDir!$5:$113,$A68,C$116)</f>
        <v>Elliot Rd</v>
      </c>
      <c r="D68" s="164" t="str">
        <f>INDEX(SummDir!$5:$113,$A68,D$116)</f>
        <v>McClintock Dr</v>
      </c>
      <c r="E68" s="142">
        <f>INDEX(SummDir!$5:$113,$A68,E$116)</f>
        <v>19</v>
      </c>
      <c r="F68" s="142">
        <f t="shared" si="30"/>
        <v>38743</v>
      </c>
      <c r="G68" s="117"/>
      <c r="H68" s="142">
        <f>INDEX(SummDir!$5:$113,$A68,H$116)</f>
        <v>19</v>
      </c>
      <c r="I68" s="142">
        <f t="shared" si="31"/>
        <v>-1</v>
      </c>
      <c r="J68" s="20">
        <v>46</v>
      </c>
      <c r="K68" s="142">
        <f>INDEX(SummDir!$5:$113,$A68,K$116)</f>
        <v>4.75</v>
      </c>
      <c r="L68" s="142">
        <f>INDEX(SummDir!$5:$113,$A68,L$116)</f>
        <v>2.5</v>
      </c>
      <c r="M68" s="142">
        <f>INDEX(SummDir!$5:$113,$A68,M$116)</f>
        <v>7</v>
      </c>
      <c r="N68" s="142">
        <f>INDEX(SummDir!$5:$113,$A68,N$116)</f>
        <v>0.10526315789473684</v>
      </c>
      <c r="O68" s="142">
        <f>INDEX(SummDir!$5:$113,$A68,O$116)</f>
        <v>0.42105263157894735</v>
      </c>
      <c r="P68" s="142">
        <f>INDEX(SummDir!$5:$113,$A68,P$116)</f>
        <v>0.26315789473684209</v>
      </c>
      <c r="Q68" s="142">
        <f>INDEX(SummDir!$5:$113,$A68,Q$116)</f>
        <v>0.84210526315789469</v>
      </c>
      <c r="R68" s="142">
        <f>INDEX(SummDir!$5:$113,$A68,R$116)</f>
        <v>19</v>
      </c>
      <c r="S68" s="142">
        <f>INDEX(SummDir!$5:$113,$A68,S$116)</f>
        <v>5</v>
      </c>
      <c r="T68" s="142">
        <f>INDEX(SummDir!$5:$113,$A68,T$116)</f>
        <v>14</v>
      </c>
      <c r="U68" s="142">
        <f>INDEX(SummDir!$5:$113,$A68,U$116)</f>
        <v>19</v>
      </c>
      <c r="V68" s="142">
        <f>INDEX(SummDir!$5:$113,$A68,V$116)</f>
        <v>5</v>
      </c>
      <c r="W68" s="142">
        <f t="shared" si="32"/>
        <v>38743</v>
      </c>
      <c r="X68" s="142">
        <f t="shared" si="33"/>
        <v>38743</v>
      </c>
      <c r="Y68" s="142">
        <f t="shared" si="34"/>
        <v>5.5</v>
      </c>
      <c r="Z68" s="142">
        <f t="shared" si="35"/>
        <v>-1</v>
      </c>
      <c r="AA68" s="21">
        <f t="shared" si="36"/>
        <v>0.75404826780848577</v>
      </c>
      <c r="AB68" s="21">
        <f t="shared" si="37"/>
        <v>1</v>
      </c>
      <c r="AC68" s="138"/>
      <c r="AE68" s="142" t="s">
        <v>361</v>
      </c>
      <c r="AF68" s="142">
        <f>INDEX(SummDir!$5:$113,$A68,AF$116)</f>
        <v>14</v>
      </c>
      <c r="AG68" s="142">
        <f t="shared" si="38"/>
        <v>0</v>
      </c>
      <c r="AH68" s="142"/>
      <c r="AI68" s="142"/>
      <c r="AJ68" s="142"/>
      <c r="AK68" s="142"/>
      <c r="AL68" s="142"/>
      <c r="AM68" s="142"/>
      <c r="AN68" s="142"/>
      <c r="AO68" s="148"/>
      <c r="AP68" s="142">
        <f t="shared" si="27"/>
        <v>3</v>
      </c>
      <c r="AQ68" s="142">
        <f t="shared" si="27"/>
        <v>3</v>
      </c>
      <c r="AR68" s="142">
        <f t="shared" si="27"/>
        <v>0</v>
      </c>
      <c r="AS68" s="142">
        <f t="shared" si="27"/>
        <v>0</v>
      </c>
      <c r="AT68" s="142">
        <f t="shared" si="28"/>
        <v>0</v>
      </c>
      <c r="AU68" s="142">
        <f t="shared" si="28"/>
        <v>0</v>
      </c>
      <c r="AV68" s="142">
        <f t="shared" si="28"/>
        <v>0</v>
      </c>
      <c r="AW68" s="142">
        <f t="shared" si="28"/>
        <v>0</v>
      </c>
      <c r="AX68" s="142" t="str">
        <f t="shared" si="29"/>
        <v/>
      </c>
      <c r="AY68" s="142" t="str">
        <f t="shared" si="29"/>
        <v/>
      </c>
    </row>
    <row r="69" spans="1:51" s="141" customFormat="1" x14ac:dyDescent="0.25">
      <c r="A69" s="16">
        <v>43</v>
      </c>
      <c r="B69" s="52">
        <f>INDEX(SummDir!$5:$113,$A69,B$116)</f>
        <v>142</v>
      </c>
      <c r="C69" s="163" t="str">
        <f>INDEX(SummDir!$5:$113,$A69,C$116)</f>
        <v>Southern Ave</v>
      </c>
      <c r="D69" s="163" t="str">
        <f>INDEX(SummDir!$5:$113,$A69,D$116)</f>
        <v>Rural Rd</v>
      </c>
      <c r="E69" s="52">
        <f>INDEX(SummDir!$5:$113,$A69,E$116)</f>
        <v>37</v>
      </c>
      <c r="F69" s="52">
        <f t="shared" si="30"/>
        <v>40059</v>
      </c>
      <c r="G69" s="117"/>
      <c r="H69" s="52">
        <f>INDEX(SummDir!$5:$113,$A69,H$116)</f>
        <v>37</v>
      </c>
      <c r="I69" s="52">
        <f t="shared" si="31"/>
        <v>-1</v>
      </c>
      <c r="J69" s="20">
        <v>19</v>
      </c>
      <c r="K69" s="52">
        <f>INDEX(SummDir!$5:$113,$A69,K$116)</f>
        <v>18.5</v>
      </c>
      <c r="L69" s="52">
        <f>INDEX(SummDir!$5:$113,$A69,L$116)</f>
        <v>18.5</v>
      </c>
      <c r="M69" s="52" t="str">
        <f>INDEX(SummDir!$5:$113,$A69,M$116)</f>
        <v/>
      </c>
      <c r="N69" s="52">
        <f>INDEX(SummDir!$5:$113,$A69,N$116)</f>
        <v>0.24324324324324326</v>
      </c>
      <c r="O69" s="52">
        <f>INDEX(SummDir!$5:$113,$A69,O$116)</f>
        <v>0.1891891891891892</v>
      </c>
      <c r="P69" s="52">
        <f>INDEX(SummDir!$5:$113,$A69,P$116)</f>
        <v>0.1891891891891892</v>
      </c>
      <c r="Q69" s="52">
        <f>INDEX(SummDir!$5:$113,$A69,Q$116)</f>
        <v>0.91891891891891897</v>
      </c>
      <c r="R69" s="52">
        <f>INDEX(SummDir!$5:$113,$A69,R$116)</f>
        <v>37</v>
      </c>
      <c r="S69" s="52">
        <f>INDEX(SummDir!$5:$113,$A69,S$116)</f>
        <v>37</v>
      </c>
      <c r="T69" s="52">
        <f>INDEX(SummDir!$5:$113,$A69,T$116)</f>
        <v>0</v>
      </c>
      <c r="U69" s="52">
        <f>INDEX(SummDir!$5:$113,$A69,U$116)</f>
        <v>37</v>
      </c>
      <c r="V69" s="52">
        <f>INDEX(SummDir!$5:$113,$A69,V$116)</f>
        <v>37</v>
      </c>
      <c r="W69" s="52">
        <f t="shared" si="32"/>
        <v>40059</v>
      </c>
      <c r="X69" s="52">
        <f t="shared" si="33"/>
        <v>40059</v>
      </c>
      <c r="Y69" s="52">
        <f t="shared" si="34"/>
        <v>1.5</v>
      </c>
      <c r="Z69" s="52">
        <f t="shared" si="35"/>
        <v>-1</v>
      </c>
      <c r="AA69" s="21">
        <f t="shared" si="36"/>
        <v>0.77966134682755939</v>
      </c>
      <c r="AB69" s="21">
        <f t="shared" si="37"/>
        <v>0.27272727272727271</v>
      </c>
      <c r="AC69" s="21"/>
      <c r="AD69"/>
      <c r="AE69" s="117" t="s">
        <v>362</v>
      </c>
      <c r="AF69" s="52">
        <f>INDEX(SummDir!$5:$113,$A69,AF$116)</f>
        <v>0</v>
      </c>
      <c r="AG69" s="52">
        <f t="shared" si="38"/>
        <v>0</v>
      </c>
      <c r="AH69" s="52"/>
      <c r="AI69" s="52"/>
      <c r="AJ69" s="52"/>
      <c r="AK69" s="52"/>
      <c r="AL69" s="52"/>
      <c r="AM69" s="52"/>
      <c r="AN69" s="52"/>
      <c r="AO69" s="83"/>
      <c r="AP69" s="52">
        <f t="shared" si="27"/>
        <v>0</v>
      </c>
      <c r="AQ69" s="52">
        <f t="shared" si="27"/>
        <v>0</v>
      </c>
      <c r="AR69" s="52">
        <f t="shared" si="27"/>
        <v>0</v>
      </c>
      <c r="AS69" s="52">
        <f t="shared" si="27"/>
        <v>0</v>
      </c>
      <c r="AT69" s="52">
        <f t="shared" si="28"/>
        <v>0</v>
      </c>
      <c r="AU69" s="52">
        <f t="shared" si="28"/>
        <v>0</v>
      </c>
      <c r="AV69" s="52">
        <f t="shared" si="28"/>
        <v>0</v>
      </c>
      <c r="AW69" s="52">
        <f t="shared" si="28"/>
        <v>0</v>
      </c>
      <c r="AX69" s="52" t="str">
        <f t="shared" si="29"/>
        <v/>
      </c>
      <c r="AY69" s="52" t="str">
        <f t="shared" si="29"/>
        <v/>
      </c>
    </row>
    <row r="70" spans="1:51" s="141" customFormat="1" x14ac:dyDescent="0.25">
      <c r="A70" s="16">
        <v>32</v>
      </c>
      <c r="B70" s="52">
        <f>INDEX(SummDir!$5:$113,$A70,B$116)</f>
        <v>131</v>
      </c>
      <c r="C70" s="163" t="str">
        <f>INDEX(SummDir!$5:$113,$A70,C$116)</f>
        <v>Apache Blvd</v>
      </c>
      <c r="D70" s="163" t="str">
        <f>INDEX(SummDir!$5:$113,$A70,D$116)</f>
        <v>Rural Rd</v>
      </c>
      <c r="E70" s="52">
        <f>INDEX(SummDir!$5:$113,$A70,E$116)</f>
        <v>326</v>
      </c>
      <c r="F70" s="52">
        <f t="shared" si="30"/>
        <v>44120</v>
      </c>
      <c r="G70" s="117"/>
      <c r="H70" s="52">
        <f>INDEX(SummDir!$5:$113,$A70,H$116)</f>
        <v>326</v>
      </c>
      <c r="I70" s="52">
        <f t="shared" si="31"/>
        <v>-1</v>
      </c>
      <c r="J70" s="20">
        <v>19</v>
      </c>
      <c r="K70" s="52">
        <f>INDEX(SummDir!$5:$113,$A70,K$116)</f>
        <v>81.5</v>
      </c>
      <c r="L70" s="52">
        <f>INDEX(SummDir!$5:$113,$A70,L$116)</f>
        <v>71.5</v>
      </c>
      <c r="M70" s="52">
        <f>INDEX(SummDir!$5:$113,$A70,M$116)</f>
        <v>91.5</v>
      </c>
      <c r="N70" s="52">
        <f>INDEX(SummDir!$5:$113,$A70,N$116)</f>
        <v>0.23312883435582821</v>
      </c>
      <c r="O70" s="52">
        <f>INDEX(SummDir!$5:$113,$A70,O$116)</f>
        <v>8.2822085889570546E-2</v>
      </c>
      <c r="P70" s="52">
        <f>INDEX(SummDir!$5:$113,$A70,P$116)</f>
        <v>0.18711656441717792</v>
      </c>
      <c r="Q70" s="52">
        <f>INDEX(SummDir!$5:$113,$A70,Q$116)</f>
        <v>0.93251533742331283</v>
      </c>
      <c r="R70" s="52">
        <f>INDEX(SummDir!$5:$113,$A70,R$116)</f>
        <v>326</v>
      </c>
      <c r="S70" s="52">
        <f>INDEX(SummDir!$5:$113,$A70,S$116)</f>
        <v>143</v>
      </c>
      <c r="T70" s="52">
        <f>INDEX(SummDir!$5:$113,$A70,T$116)</f>
        <v>183</v>
      </c>
      <c r="U70" s="52">
        <f>INDEX(SummDir!$5:$113,$A70,U$116)</f>
        <v>326</v>
      </c>
      <c r="V70" s="52">
        <f>INDEX(SummDir!$5:$113,$A70,V$116)</f>
        <v>143</v>
      </c>
      <c r="W70" s="52">
        <f t="shared" si="32"/>
        <v>44120</v>
      </c>
      <c r="X70" s="52">
        <f t="shared" si="33"/>
        <v>44120</v>
      </c>
      <c r="Y70" s="52">
        <f t="shared" si="34"/>
        <v>0</v>
      </c>
      <c r="Z70" s="52">
        <f t="shared" si="35"/>
        <v>-1</v>
      </c>
      <c r="AA70" s="21">
        <f t="shared" si="36"/>
        <v>0.85869988322304402</v>
      </c>
      <c r="AB70" s="21">
        <f t="shared" si="37"/>
        <v>0</v>
      </c>
      <c r="AC70" s="21"/>
      <c r="AD70"/>
      <c r="AE70" s="117" t="s">
        <v>362</v>
      </c>
      <c r="AF70" s="52">
        <f>INDEX(SummDir!$5:$113,$A70,AF$116)</f>
        <v>183</v>
      </c>
      <c r="AG70" s="52">
        <f t="shared" si="38"/>
        <v>0</v>
      </c>
      <c r="AH70" s="52"/>
      <c r="AI70" s="52"/>
      <c r="AJ70" s="52"/>
      <c r="AK70" s="52"/>
      <c r="AL70" s="52"/>
      <c r="AM70" s="52"/>
      <c r="AN70" s="52"/>
      <c r="AO70" s="83"/>
      <c r="AP70" s="52">
        <f t="shared" si="27"/>
        <v>0</v>
      </c>
      <c r="AQ70" s="52">
        <f t="shared" si="27"/>
        <v>0</v>
      </c>
      <c r="AR70" s="52">
        <f t="shared" si="27"/>
        <v>3</v>
      </c>
      <c r="AS70" s="52">
        <f t="shared" si="27"/>
        <v>3</v>
      </c>
      <c r="AT70" s="52">
        <f t="shared" si="28"/>
        <v>1</v>
      </c>
      <c r="AU70" s="52">
        <f t="shared" si="28"/>
        <v>0</v>
      </c>
      <c r="AV70" s="52">
        <f t="shared" si="28"/>
        <v>0</v>
      </c>
      <c r="AW70" s="52">
        <f t="shared" si="28"/>
        <v>1</v>
      </c>
      <c r="AX70" s="52" t="str">
        <f t="shared" si="29"/>
        <v/>
      </c>
      <c r="AY70" s="52" t="str">
        <f t="shared" si="29"/>
        <v/>
      </c>
    </row>
    <row r="71" spans="1:51" s="141" customFormat="1" x14ac:dyDescent="0.25">
      <c r="A71" s="16">
        <v>37</v>
      </c>
      <c r="B71" s="52">
        <f>INDEX(SummDir!$5:$113,$A71,B$116)</f>
        <v>136</v>
      </c>
      <c r="C71" s="163" t="str">
        <f>INDEX(SummDir!$5:$113,$A71,C$116)</f>
        <v>Spence St</v>
      </c>
      <c r="D71" s="163" t="str">
        <f>INDEX(SummDir!$5:$113,$A71,D$116)</f>
        <v>Rural Rd</v>
      </c>
      <c r="E71" s="52">
        <f>INDEX(SummDir!$5:$113,$A71,E$116)</f>
        <v>473</v>
      </c>
      <c r="F71" s="52">
        <f t="shared" si="30"/>
        <v>44120</v>
      </c>
      <c r="G71" s="117"/>
      <c r="H71" s="52">
        <f>INDEX(SummDir!$5:$113,$A71,H$116)</f>
        <v>473</v>
      </c>
      <c r="I71" s="52">
        <f t="shared" si="31"/>
        <v>-1</v>
      </c>
      <c r="J71" s="20">
        <v>19</v>
      </c>
      <c r="K71" s="52">
        <f>INDEX(SummDir!$5:$113,$A71,K$116)</f>
        <v>118.25</v>
      </c>
      <c r="L71" s="52">
        <f>INDEX(SummDir!$5:$113,$A71,L$116)</f>
        <v>127</v>
      </c>
      <c r="M71" s="52">
        <f>INDEX(SummDir!$5:$113,$A71,M$116)</f>
        <v>109.5</v>
      </c>
      <c r="N71" s="52">
        <f>INDEX(SummDir!$5:$113,$A71,N$116)</f>
        <v>0.28964059196617337</v>
      </c>
      <c r="O71" s="52">
        <f>INDEX(SummDir!$5:$113,$A71,O$116)</f>
        <v>8.2452431289640596E-2</v>
      </c>
      <c r="P71" s="52">
        <f>INDEX(SummDir!$5:$113,$A71,P$116)</f>
        <v>0.17124735729386892</v>
      </c>
      <c r="Q71" s="52">
        <f>INDEX(SummDir!$5:$113,$A71,Q$116)</f>
        <v>0.98097251585623679</v>
      </c>
      <c r="R71" s="52">
        <f>INDEX(SummDir!$5:$113,$A71,R$116)</f>
        <v>473</v>
      </c>
      <c r="S71" s="52">
        <f>INDEX(SummDir!$5:$113,$A71,S$116)</f>
        <v>254</v>
      </c>
      <c r="T71" s="52">
        <f>INDEX(SummDir!$5:$113,$A71,T$116)</f>
        <v>219</v>
      </c>
      <c r="U71" s="52">
        <f>INDEX(SummDir!$5:$113,$A71,U$116)</f>
        <v>473</v>
      </c>
      <c r="V71" s="52">
        <f>INDEX(SummDir!$5:$113,$A71,V$116)</f>
        <v>254</v>
      </c>
      <c r="W71" s="52">
        <f t="shared" si="32"/>
        <v>44120</v>
      </c>
      <c r="X71" s="52">
        <f t="shared" si="33"/>
        <v>44120</v>
      </c>
      <c r="Y71" s="52">
        <f t="shared" si="34"/>
        <v>0</v>
      </c>
      <c r="Z71" s="52">
        <f t="shared" si="35"/>
        <v>-1</v>
      </c>
      <c r="AA71" s="21">
        <f t="shared" si="36"/>
        <v>0.85869988322304402</v>
      </c>
      <c r="AB71" s="21">
        <f t="shared" si="37"/>
        <v>0</v>
      </c>
      <c r="AC71" s="21"/>
      <c r="AD71"/>
      <c r="AE71" s="117" t="s">
        <v>362</v>
      </c>
      <c r="AF71" s="52">
        <f>INDEX(SummDir!$5:$113,$A71,AF$116)</f>
        <v>219</v>
      </c>
      <c r="AG71" s="52">
        <f t="shared" si="38"/>
        <v>0</v>
      </c>
      <c r="AH71" s="52"/>
      <c r="AI71" s="52"/>
      <c r="AJ71" s="52"/>
      <c r="AK71" s="52"/>
      <c r="AL71" s="52"/>
      <c r="AM71" s="52"/>
      <c r="AN71" s="52"/>
      <c r="AO71" s="83"/>
      <c r="AP71" s="52">
        <f t="shared" si="27"/>
        <v>0</v>
      </c>
      <c r="AQ71" s="52">
        <f t="shared" si="27"/>
        <v>0</v>
      </c>
      <c r="AR71" s="52">
        <f t="shared" si="27"/>
        <v>4</v>
      </c>
      <c r="AS71" s="52">
        <f t="shared" si="27"/>
        <v>0</v>
      </c>
      <c r="AT71" s="52">
        <f t="shared" si="28"/>
        <v>0</v>
      </c>
      <c r="AU71" s="52">
        <f t="shared" si="28"/>
        <v>0</v>
      </c>
      <c r="AV71" s="52">
        <f t="shared" si="28"/>
        <v>0</v>
      </c>
      <c r="AW71" s="52">
        <f t="shared" si="28"/>
        <v>0</v>
      </c>
      <c r="AX71" s="52" t="str">
        <f t="shared" si="29"/>
        <v/>
      </c>
      <c r="AY71" s="52" t="str">
        <f t="shared" si="29"/>
        <v/>
      </c>
    </row>
    <row r="72" spans="1:51" s="141" customFormat="1" x14ac:dyDescent="0.25">
      <c r="A72" s="16">
        <v>39</v>
      </c>
      <c r="B72" s="52">
        <f>INDEX(SummDir!$5:$113,$A72,B$116)</f>
        <v>138</v>
      </c>
      <c r="C72" s="163" t="str">
        <f>INDEX(SummDir!$5:$113,$A72,C$116)</f>
        <v>Broadway Rd</v>
      </c>
      <c r="D72" s="163" t="str">
        <f>INDEX(SummDir!$5:$113,$A72,D$116)</f>
        <v>Rural Rd</v>
      </c>
      <c r="E72" s="52">
        <f>INDEX(SummDir!$5:$113,$A72,E$116)</f>
        <v>139</v>
      </c>
      <c r="F72" s="52">
        <f t="shared" si="30"/>
        <v>44120</v>
      </c>
      <c r="G72" s="117"/>
      <c r="H72" s="52">
        <f>INDEX(SummDir!$5:$113,$A72,H$116)</f>
        <v>139</v>
      </c>
      <c r="I72" s="52">
        <f t="shared" si="31"/>
        <v>-1</v>
      </c>
      <c r="J72" s="20">
        <v>19</v>
      </c>
      <c r="K72" s="52">
        <f>INDEX(SummDir!$5:$113,$A72,K$116)</f>
        <v>69.5</v>
      </c>
      <c r="L72" s="52" t="str">
        <f>INDEX(SummDir!$5:$113,$A72,L$116)</f>
        <v/>
      </c>
      <c r="M72" s="52">
        <f>INDEX(SummDir!$5:$113,$A72,M$116)</f>
        <v>69.5</v>
      </c>
      <c r="N72" s="52">
        <f>INDEX(SummDir!$5:$113,$A72,N$116)</f>
        <v>0.22302158273381295</v>
      </c>
      <c r="O72" s="52">
        <f>INDEX(SummDir!$5:$113,$A72,O$116)</f>
        <v>5.7553956834532377E-2</v>
      </c>
      <c r="P72" s="52">
        <f>INDEX(SummDir!$5:$113,$A72,P$116)</f>
        <v>0.21582733812949639</v>
      </c>
      <c r="Q72" s="52">
        <f>INDEX(SummDir!$5:$113,$A72,Q$116)</f>
        <v>0.97841726618705038</v>
      </c>
      <c r="R72" s="52">
        <f>INDEX(SummDir!$5:$113,$A72,R$116)</f>
        <v>139</v>
      </c>
      <c r="S72" s="52">
        <f>INDEX(SummDir!$5:$113,$A72,S$116)</f>
        <v>0</v>
      </c>
      <c r="T72" s="52">
        <f>INDEX(SummDir!$5:$113,$A72,T$116)</f>
        <v>139</v>
      </c>
      <c r="U72" s="52">
        <f>INDEX(SummDir!$5:$113,$A72,U$116)</f>
        <v>139</v>
      </c>
      <c r="V72" s="52">
        <f>INDEX(SummDir!$5:$113,$A72,V$116)</f>
        <v>0</v>
      </c>
      <c r="W72" s="52">
        <f t="shared" si="32"/>
        <v>44120</v>
      </c>
      <c r="X72" s="52">
        <f t="shared" si="33"/>
        <v>44120</v>
      </c>
      <c r="Y72" s="52">
        <f t="shared" si="34"/>
        <v>0.5</v>
      </c>
      <c r="Z72" s="52">
        <f t="shared" si="35"/>
        <v>-1</v>
      </c>
      <c r="AA72" s="21">
        <f t="shared" si="36"/>
        <v>0.85869988322304402</v>
      </c>
      <c r="AB72" s="21">
        <f t="shared" si="37"/>
        <v>9.0909090909090912E-2</v>
      </c>
      <c r="AC72" s="21"/>
      <c r="AD72"/>
      <c r="AE72" s="117" t="s">
        <v>362</v>
      </c>
      <c r="AF72" s="52">
        <f>INDEX(SummDir!$5:$113,$A72,AF$116)</f>
        <v>139</v>
      </c>
      <c r="AG72" s="52">
        <f t="shared" si="38"/>
        <v>0</v>
      </c>
      <c r="AH72" s="52"/>
      <c r="AI72" s="52"/>
      <c r="AJ72" s="52"/>
      <c r="AK72" s="52"/>
      <c r="AL72" s="52"/>
      <c r="AM72" s="52"/>
      <c r="AN72" s="52"/>
      <c r="AO72" s="83"/>
      <c r="AP72" s="52">
        <f t="shared" si="27"/>
        <v>0</v>
      </c>
      <c r="AQ72" s="52">
        <f t="shared" si="27"/>
        <v>0</v>
      </c>
      <c r="AR72" s="52">
        <f t="shared" si="27"/>
        <v>0</v>
      </c>
      <c r="AS72" s="52">
        <f t="shared" si="27"/>
        <v>0</v>
      </c>
      <c r="AT72" s="52">
        <f t="shared" si="28"/>
        <v>0</v>
      </c>
      <c r="AU72" s="52">
        <f t="shared" si="28"/>
        <v>0</v>
      </c>
      <c r="AV72" s="52">
        <f t="shared" si="28"/>
        <v>0</v>
      </c>
      <c r="AW72" s="52">
        <f t="shared" si="28"/>
        <v>0</v>
      </c>
      <c r="AX72" s="52" t="str">
        <f t="shared" si="29"/>
        <v/>
      </c>
      <c r="AY72" s="52" t="str">
        <f t="shared" si="29"/>
        <v/>
      </c>
    </row>
    <row r="73" spans="1:51" s="141" customFormat="1" x14ac:dyDescent="0.25">
      <c r="A73" s="16">
        <v>18</v>
      </c>
      <c r="B73" s="52">
        <f>INDEX(SummDir!$5:$113,$A73,B$116)</f>
        <v>117</v>
      </c>
      <c r="C73" s="163" t="str">
        <f>INDEX(SummDir!$5:$113,$A73,C$116)</f>
        <v>University Dr</v>
      </c>
      <c r="D73" s="163" t="str">
        <f>INDEX(SummDir!$5:$113,$A73,D$116)</f>
        <v>Rural Rd</v>
      </c>
      <c r="E73" s="52">
        <f>INDEX(SummDir!$5:$113,$A73,E$116)</f>
        <v>179</v>
      </c>
      <c r="F73" s="52">
        <f t="shared" si="30"/>
        <v>51380</v>
      </c>
      <c r="G73" s="117"/>
      <c r="H73" s="52">
        <f>INDEX(SummDir!$5:$113,$A73,H$116)</f>
        <v>179</v>
      </c>
      <c r="I73" s="52">
        <f t="shared" si="31"/>
        <v>-1</v>
      </c>
      <c r="J73" s="20">
        <v>19</v>
      </c>
      <c r="K73" s="52">
        <f>INDEX(SummDir!$5:$113,$A73,K$116)</f>
        <v>44.75</v>
      </c>
      <c r="L73" s="52">
        <f>INDEX(SummDir!$5:$113,$A73,L$116)</f>
        <v>34.5</v>
      </c>
      <c r="M73" s="52">
        <f>INDEX(SummDir!$5:$113,$A73,M$116)</f>
        <v>55</v>
      </c>
      <c r="N73" s="52">
        <f>INDEX(SummDir!$5:$113,$A73,N$116)</f>
        <v>0.29608938547486036</v>
      </c>
      <c r="O73" s="52">
        <f>INDEX(SummDir!$5:$113,$A73,O$116)</f>
        <v>5.5865921787709494E-2</v>
      </c>
      <c r="P73" s="52">
        <f>INDEX(SummDir!$5:$113,$A73,P$116)</f>
        <v>0.36871508379888268</v>
      </c>
      <c r="Q73" s="52">
        <f>INDEX(SummDir!$5:$113,$A73,Q$116)</f>
        <v>0.95530726256983245</v>
      </c>
      <c r="R73" s="52">
        <f>INDEX(SummDir!$5:$113,$A73,R$116)</f>
        <v>179</v>
      </c>
      <c r="S73" s="52">
        <f>INDEX(SummDir!$5:$113,$A73,S$116)</f>
        <v>69</v>
      </c>
      <c r="T73" s="52">
        <f>INDEX(SummDir!$5:$113,$A73,T$116)</f>
        <v>110</v>
      </c>
      <c r="U73" s="52">
        <f>INDEX(SummDir!$5:$113,$A73,U$116)</f>
        <v>179</v>
      </c>
      <c r="V73" s="52">
        <f>INDEX(SummDir!$5:$113,$A73,V$116)</f>
        <v>69</v>
      </c>
      <c r="W73" s="52">
        <f t="shared" si="32"/>
        <v>51380</v>
      </c>
      <c r="X73" s="52">
        <f t="shared" si="33"/>
        <v>51380</v>
      </c>
      <c r="Y73" s="52">
        <f t="shared" si="34"/>
        <v>0</v>
      </c>
      <c r="Z73" s="52">
        <f t="shared" si="35"/>
        <v>-1</v>
      </c>
      <c r="AA73" s="21">
        <f t="shared" si="36"/>
        <v>1</v>
      </c>
      <c r="AB73" s="21">
        <f t="shared" si="37"/>
        <v>0</v>
      </c>
      <c r="AC73" s="21"/>
      <c r="AD73"/>
      <c r="AE73" s="117" t="s">
        <v>362</v>
      </c>
      <c r="AF73" s="52">
        <f>INDEX(SummDir!$5:$113,$A73,AF$116)</f>
        <v>110</v>
      </c>
      <c r="AG73" s="52">
        <f t="shared" si="38"/>
        <v>0</v>
      </c>
      <c r="AH73" s="52"/>
      <c r="AI73" s="52"/>
      <c r="AJ73" s="52"/>
      <c r="AK73" s="52"/>
      <c r="AL73" s="52"/>
      <c r="AM73" s="52"/>
      <c r="AN73" s="52"/>
      <c r="AO73" s="83"/>
      <c r="AP73" s="52">
        <f t="shared" si="27"/>
        <v>0</v>
      </c>
      <c r="AQ73" s="52">
        <f t="shared" si="27"/>
        <v>0</v>
      </c>
      <c r="AR73" s="52">
        <f t="shared" si="27"/>
        <v>3</v>
      </c>
      <c r="AS73" s="52">
        <f t="shared" si="27"/>
        <v>3</v>
      </c>
      <c r="AT73" s="52">
        <f t="shared" si="28"/>
        <v>0</v>
      </c>
      <c r="AU73" s="52">
        <f t="shared" si="28"/>
        <v>0</v>
      </c>
      <c r="AV73" s="52">
        <f t="shared" si="28"/>
        <v>0</v>
      </c>
      <c r="AW73" s="52">
        <f t="shared" si="28"/>
        <v>1</v>
      </c>
      <c r="AX73" s="52" t="str">
        <f t="shared" si="29"/>
        <v xml:space="preserve"> 33°24'26.82"N</v>
      </c>
      <c r="AY73" s="52" t="str">
        <f t="shared" si="29"/>
        <v>111°55'34.55"W</v>
      </c>
    </row>
    <row r="74" spans="1:51" s="141" customFormat="1" x14ac:dyDescent="0.25">
      <c r="A74" s="16">
        <v>4</v>
      </c>
      <c r="B74" s="52">
        <f>INDEX(SummDir!$5:$113,$A74,B$116)</f>
        <v>103</v>
      </c>
      <c r="C74" s="163" t="str">
        <f>INDEX(SummDir!$5:$113,$A74,C$116)</f>
        <v>Rio Salado Pkwy</v>
      </c>
      <c r="D74" s="163" t="str">
        <f>INDEX(SummDir!$5:$113,$A74,D$116)</f>
        <v>Rural Rd</v>
      </c>
      <c r="E74" s="52">
        <f>INDEX(SummDir!$5:$113,$A74,E$116)</f>
        <v>198</v>
      </c>
      <c r="F74" s="52" t="str">
        <f t="shared" si="30"/>
        <v/>
      </c>
      <c r="G74" s="117"/>
      <c r="H74" s="52">
        <f>INDEX(SummDir!$5:$113,$A74,H$116)</f>
        <v>198</v>
      </c>
      <c r="I74" s="52">
        <f t="shared" si="31"/>
        <v>-1</v>
      </c>
      <c r="J74" s="20">
        <v>5</v>
      </c>
      <c r="K74" s="52">
        <f>INDEX(SummDir!$5:$113,$A74,K$116)</f>
        <v>49.5</v>
      </c>
      <c r="L74" s="52">
        <f>INDEX(SummDir!$5:$113,$A74,L$116)</f>
        <v>38.5</v>
      </c>
      <c r="M74" s="52">
        <f>INDEX(SummDir!$5:$113,$A74,M$116)</f>
        <v>60.5</v>
      </c>
      <c r="N74" s="52">
        <f>INDEX(SummDir!$5:$113,$A74,N$116)</f>
        <v>0.23232323232323232</v>
      </c>
      <c r="O74" s="52">
        <f>INDEX(SummDir!$5:$113,$A74,O$116)</f>
        <v>0.20707070707070707</v>
      </c>
      <c r="P74" s="52">
        <f>INDEX(SummDir!$5:$113,$A74,P$116)</f>
        <v>0.27777777777777779</v>
      </c>
      <c r="Q74" s="52">
        <f>INDEX(SummDir!$5:$113,$A74,Q$116)</f>
        <v>0.99494949494949492</v>
      </c>
      <c r="R74" s="52">
        <f>INDEX(SummDir!$5:$113,$A74,R$116)</f>
        <v>198</v>
      </c>
      <c r="S74" s="52">
        <f>INDEX(SummDir!$5:$113,$A74,S$116)</f>
        <v>77</v>
      </c>
      <c r="T74" s="52">
        <f>INDEX(SummDir!$5:$113,$A74,T$116)</f>
        <v>121</v>
      </c>
      <c r="U74" s="52">
        <f>INDEX(SummDir!$5:$113,$A74,U$116)</f>
        <v>198</v>
      </c>
      <c r="V74" s="52">
        <f>INDEX(SummDir!$5:$113,$A74,V$116)</f>
        <v>77</v>
      </c>
      <c r="W74" s="52">
        <f t="shared" si="32"/>
        <v>14634</v>
      </c>
      <c r="X74" s="52" t="str">
        <f t="shared" si="33"/>
        <v/>
      </c>
      <c r="Y74" s="52">
        <f t="shared" si="34"/>
        <v>0</v>
      </c>
      <c r="Z74" s="52">
        <f t="shared" si="35"/>
        <v>-1</v>
      </c>
      <c r="AA74" s="21" t="str">
        <f t="shared" si="36"/>
        <v/>
      </c>
      <c r="AB74" s="21">
        <f t="shared" si="37"/>
        <v>0</v>
      </c>
      <c r="AC74" s="21"/>
      <c r="AD74"/>
      <c r="AE74" s="117" t="s">
        <v>362</v>
      </c>
      <c r="AF74" s="52">
        <f>INDEX(SummDir!$5:$113,$A74,AF$116)</f>
        <v>121</v>
      </c>
      <c r="AG74" s="52">
        <f t="shared" si="38"/>
        <v>1</v>
      </c>
      <c r="AH74" s="52"/>
      <c r="AI74" s="52"/>
      <c r="AJ74" s="52"/>
      <c r="AK74" s="52"/>
      <c r="AL74" s="52"/>
      <c r="AM74" s="52"/>
      <c r="AN74" s="52"/>
      <c r="AO74" s="83"/>
      <c r="AP74" s="52">
        <f t="shared" si="27"/>
        <v>0</v>
      </c>
      <c r="AQ74" s="52">
        <f t="shared" si="27"/>
        <v>0</v>
      </c>
      <c r="AR74" s="52">
        <f t="shared" si="27"/>
        <v>3</v>
      </c>
      <c r="AS74" s="52">
        <f t="shared" si="27"/>
        <v>3</v>
      </c>
      <c r="AT74" s="52">
        <f t="shared" si="28"/>
        <v>0</v>
      </c>
      <c r="AU74" s="52">
        <f t="shared" si="28"/>
        <v>1</v>
      </c>
      <c r="AV74" s="52">
        <f t="shared" si="28"/>
        <v>0</v>
      </c>
      <c r="AW74" s="52">
        <f t="shared" si="28"/>
        <v>1</v>
      </c>
      <c r="AX74" s="52" t="str">
        <f t="shared" si="29"/>
        <v xml:space="preserve"> 33°25'8.65"N</v>
      </c>
      <c r="AY74" s="52" t="str">
        <f t="shared" si="29"/>
        <v>111°56'23.58"W</v>
      </c>
    </row>
    <row r="75" spans="1:51" s="141" customFormat="1" x14ac:dyDescent="0.25">
      <c r="A75" s="16">
        <v>5</v>
      </c>
      <c r="B75" s="52">
        <f>INDEX(SummDir!$5:$113,$A75,B$116)</f>
        <v>104</v>
      </c>
      <c r="C75" s="163" t="str">
        <f>INDEX(SummDir!$5:$113,$A75,C$116)</f>
        <v>Rio Salado Pkwy</v>
      </c>
      <c r="D75" s="163" t="str">
        <f>INDEX(SummDir!$5:$113,$A75,D$116)</f>
        <v>McClintock Dr</v>
      </c>
      <c r="E75" s="52">
        <f>INDEX(SummDir!$5:$113,$A75,E$116)</f>
        <v>19</v>
      </c>
      <c r="F75" s="52" t="str">
        <f t="shared" si="30"/>
        <v/>
      </c>
      <c r="G75" s="117"/>
      <c r="H75" s="52">
        <f>INDEX(SummDir!$5:$113,$A75,H$116)</f>
        <v>19</v>
      </c>
      <c r="I75" s="52">
        <f t="shared" si="31"/>
        <v>-1</v>
      </c>
      <c r="J75" s="20">
        <v>6</v>
      </c>
      <c r="K75" s="52">
        <f>INDEX(SummDir!$5:$113,$A75,K$116)</f>
        <v>9.5</v>
      </c>
      <c r="L75" s="52">
        <f>INDEX(SummDir!$5:$113,$A75,L$116)</f>
        <v>9.5</v>
      </c>
      <c r="M75" s="52" t="str">
        <f>INDEX(SummDir!$5:$113,$A75,M$116)</f>
        <v/>
      </c>
      <c r="N75" s="52">
        <f>INDEX(SummDir!$5:$113,$A75,N$116)</f>
        <v>0.21052631578947367</v>
      </c>
      <c r="O75" s="52">
        <f>INDEX(SummDir!$5:$113,$A75,O$116)</f>
        <v>0.10526315789473684</v>
      </c>
      <c r="P75" s="52">
        <f>INDEX(SummDir!$5:$113,$A75,P$116)</f>
        <v>0.31578947368421051</v>
      </c>
      <c r="Q75" s="52">
        <f>INDEX(SummDir!$5:$113,$A75,Q$116)</f>
        <v>1</v>
      </c>
      <c r="R75" s="52">
        <f>INDEX(SummDir!$5:$113,$A75,R$116)</f>
        <v>19</v>
      </c>
      <c r="S75" s="52">
        <f>INDEX(SummDir!$5:$113,$A75,S$116)</f>
        <v>19</v>
      </c>
      <c r="T75" s="52">
        <f>INDEX(SummDir!$5:$113,$A75,T$116)</f>
        <v>0</v>
      </c>
      <c r="U75" s="52">
        <f>INDEX(SummDir!$5:$113,$A75,U$116)</f>
        <v>19</v>
      </c>
      <c r="V75" s="52">
        <f>INDEX(SummDir!$5:$113,$A75,V$116)</f>
        <v>19</v>
      </c>
      <c r="W75" s="52">
        <f t="shared" si="32"/>
        <v>20597</v>
      </c>
      <c r="X75" s="52" t="str">
        <f t="shared" si="33"/>
        <v/>
      </c>
      <c r="Y75" s="52">
        <f t="shared" si="34"/>
        <v>1</v>
      </c>
      <c r="Z75" s="52">
        <f t="shared" si="35"/>
        <v>-1</v>
      </c>
      <c r="AA75" s="21" t="str">
        <f t="shared" si="36"/>
        <v/>
      </c>
      <c r="AB75" s="21">
        <f t="shared" si="37"/>
        <v>0.18181818181818182</v>
      </c>
      <c r="AC75" s="21"/>
      <c r="AD75"/>
      <c r="AE75" s="117" t="s">
        <v>362</v>
      </c>
      <c r="AF75" s="52">
        <f>INDEX(SummDir!$5:$113,$A75,AF$116)</f>
        <v>0</v>
      </c>
      <c r="AG75" s="52">
        <f t="shared" si="38"/>
        <v>1</v>
      </c>
      <c r="AH75" s="52"/>
      <c r="AI75" s="52"/>
      <c r="AJ75" s="52"/>
      <c r="AK75" s="52"/>
      <c r="AL75" s="52"/>
      <c r="AM75" s="52"/>
      <c r="AN75" s="52"/>
      <c r="AO75" s="83"/>
      <c r="AP75" s="52">
        <f t="shared" si="27"/>
        <v>0</v>
      </c>
      <c r="AQ75" s="52">
        <f t="shared" si="27"/>
        <v>0</v>
      </c>
      <c r="AR75" s="52">
        <f t="shared" si="27"/>
        <v>3</v>
      </c>
      <c r="AS75" s="52">
        <f t="shared" si="27"/>
        <v>3</v>
      </c>
      <c r="AT75" s="52">
        <f t="shared" si="28"/>
        <v>0</v>
      </c>
      <c r="AU75" s="52">
        <f t="shared" si="28"/>
        <v>0</v>
      </c>
      <c r="AV75" s="52">
        <f t="shared" si="28"/>
        <v>0</v>
      </c>
      <c r="AW75" s="52">
        <f t="shared" si="28"/>
        <v>0</v>
      </c>
      <c r="AX75" s="52" t="str">
        <f t="shared" si="29"/>
        <v xml:space="preserve"> 33°25'19.00"N</v>
      </c>
      <c r="AY75" s="52" t="str">
        <f t="shared" si="29"/>
        <v>111°56'24.21"W</v>
      </c>
    </row>
    <row r="76" spans="1:51" s="141" customFormat="1" x14ac:dyDescent="0.25">
      <c r="A76" s="16">
        <v>6</v>
      </c>
      <c r="B76" s="52">
        <f>INDEX(SummDir!$5:$113,$A76,B$116)</f>
        <v>105</v>
      </c>
      <c r="C76" s="163" t="str">
        <f>INDEX(SummDir!$5:$113,$A76,C$116)</f>
        <v>Rio Salado Pkwy</v>
      </c>
      <c r="D76" s="163" t="str">
        <f>INDEX(SummDir!$5:$113,$A76,D$116)</f>
        <v>Hardy Dr</v>
      </c>
      <c r="E76" s="52">
        <f>INDEX(SummDir!$5:$113,$A76,E$116)</f>
        <v>55</v>
      </c>
      <c r="F76" s="52" t="str">
        <f t="shared" si="30"/>
        <v/>
      </c>
      <c r="G76" s="117"/>
      <c r="H76" s="52">
        <f>INDEX(SummDir!$5:$113,$A76,H$116)</f>
        <v>55</v>
      </c>
      <c r="I76" s="52">
        <f t="shared" si="31"/>
        <v>1</v>
      </c>
      <c r="J76" s="20">
        <v>7</v>
      </c>
      <c r="K76" s="52">
        <f>INDEX(SummDir!$5:$113,$A76,K$116)</f>
        <v>13.75</v>
      </c>
      <c r="L76" s="52">
        <f>INDEX(SummDir!$5:$113,$A76,L$116)</f>
        <v>12</v>
      </c>
      <c r="M76" s="52">
        <f>INDEX(SummDir!$5:$113,$A76,M$116)</f>
        <v>15.5</v>
      </c>
      <c r="N76" s="52">
        <f>INDEX(SummDir!$5:$113,$A76,N$116)</f>
        <v>0.12727272727272726</v>
      </c>
      <c r="O76" s="52">
        <f>INDEX(SummDir!$5:$113,$A76,O$116)</f>
        <v>0.43636363636363634</v>
      </c>
      <c r="P76" s="52">
        <f>INDEX(SummDir!$5:$113,$A76,P$116)</f>
        <v>0.10909090909090909</v>
      </c>
      <c r="Q76" s="52">
        <f>INDEX(SummDir!$5:$113,$A76,Q$116)</f>
        <v>7.2727272727272724E-2</v>
      </c>
      <c r="R76" s="52">
        <f>INDEX(SummDir!$5:$113,$A76,R$116)</f>
        <v>55</v>
      </c>
      <c r="S76" s="52">
        <f>INDEX(SummDir!$5:$113,$A76,S$116)</f>
        <v>24</v>
      </c>
      <c r="T76" s="52">
        <f>INDEX(SummDir!$5:$113,$A76,T$116)</f>
        <v>31</v>
      </c>
      <c r="U76" s="52">
        <f>INDEX(SummDir!$5:$113,$A76,U$116)</f>
        <v>55</v>
      </c>
      <c r="V76" s="52">
        <f>INDEX(SummDir!$5:$113,$A76,V$116)</f>
        <v>24</v>
      </c>
      <c r="W76" s="52">
        <f t="shared" si="32"/>
        <v>9784</v>
      </c>
      <c r="X76" s="52" t="str">
        <f t="shared" si="33"/>
        <v/>
      </c>
      <c r="Y76" s="52">
        <f t="shared" si="34"/>
        <v>0.83</v>
      </c>
      <c r="Z76" s="52">
        <f t="shared" si="35"/>
        <v>1</v>
      </c>
      <c r="AA76" s="21" t="str">
        <f t="shared" si="36"/>
        <v/>
      </c>
      <c r="AB76" s="21">
        <f t="shared" si="37"/>
        <v>0.15090909090909091</v>
      </c>
      <c r="AC76" s="21"/>
      <c r="AD76"/>
      <c r="AE76" s="117" t="s">
        <v>362</v>
      </c>
      <c r="AF76" s="52">
        <f>INDEX(SummDir!$5:$113,$A76,AF$116)</f>
        <v>31</v>
      </c>
      <c r="AG76" s="52">
        <f t="shared" si="38"/>
        <v>1</v>
      </c>
      <c r="AH76" s="52"/>
      <c r="AI76" s="52"/>
      <c r="AJ76" s="52"/>
      <c r="AK76" s="52"/>
      <c r="AL76" s="52"/>
      <c r="AM76" s="52"/>
      <c r="AN76" s="52"/>
      <c r="AO76" s="83"/>
      <c r="AP76" s="52">
        <f t="shared" si="27"/>
        <v>3</v>
      </c>
      <c r="AQ76" s="52">
        <f t="shared" si="27"/>
        <v>4</v>
      </c>
      <c r="AR76" s="52">
        <f t="shared" si="27"/>
        <v>1</v>
      </c>
      <c r="AS76" s="52">
        <f t="shared" si="27"/>
        <v>1</v>
      </c>
      <c r="AT76" s="52">
        <f t="shared" si="28"/>
        <v>0</v>
      </c>
      <c r="AU76" s="52">
        <f t="shared" si="28"/>
        <v>0</v>
      </c>
      <c r="AV76" s="52">
        <f t="shared" si="28"/>
        <v>0</v>
      </c>
      <c r="AW76" s="52">
        <f t="shared" si="28"/>
        <v>0</v>
      </c>
      <c r="AX76" s="52" t="str">
        <f t="shared" si="29"/>
        <v xml:space="preserve"> 33°25'18.97"N</v>
      </c>
      <c r="AY76" s="52" t="str">
        <f t="shared" si="29"/>
        <v>111°56'32.60"W</v>
      </c>
    </row>
    <row r="77" spans="1:51" s="141" customFormat="1" x14ac:dyDescent="0.25">
      <c r="A77" s="16">
        <v>8</v>
      </c>
      <c r="B77" s="52">
        <f>INDEX(SummDir!$5:$113,$A77,B$116)</f>
        <v>107</v>
      </c>
      <c r="C77" s="163" t="str">
        <f>INDEX(SummDir!$5:$113,$A77,C$116)</f>
        <v>5th St</v>
      </c>
      <c r="D77" s="163" t="str">
        <f>INDEX(SummDir!$5:$113,$A77,D$116)</f>
        <v>Forest Ave</v>
      </c>
      <c r="E77" s="52">
        <f>INDEX(SummDir!$5:$113,$A77,E$116)</f>
        <v>94</v>
      </c>
      <c r="F77" s="52" t="str">
        <f t="shared" si="30"/>
        <v/>
      </c>
      <c r="G77" s="117"/>
      <c r="H77" s="52">
        <f>INDEX(SummDir!$5:$113,$A77,H$116)</f>
        <v>94</v>
      </c>
      <c r="I77" s="52">
        <f t="shared" si="31"/>
        <v>-1</v>
      </c>
      <c r="J77" s="20">
        <v>9</v>
      </c>
      <c r="K77" s="52">
        <f>INDEX(SummDir!$5:$113,$A77,K$116)</f>
        <v>23.5</v>
      </c>
      <c r="L77" s="52">
        <f>INDEX(SummDir!$5:$113,$A77,L$116)</f>
        <v>10</v>
      </c>
      <c r="M77" s="52">
        <f>INDEX(SummDir!$5:$113,$A77,M$116)</f>
        <v>37</v>
      </c>
      <c r="N77" s="52">
        <f>INDEX(SummDir!$5:$113,$A77,N$116)</f>
        <v>0.27659574468085107</v>
      </c>
      <c r="O77" s="52">
        <f>INDEX(SummDir!$5:$113,$A77,O$116)</f>
        <v>0.20212765957446807</v>
      </c>
      <c r="P77" s="52">
        <f>INDEX(SummDir!$5:$113,$A77,P$116)</f>
        <v>0</v>
      </c>
      <c r="Q77" s="52">
        <f>INDEX(SummDir!$5:$113,$A77,Q$116)</f>
        <v>0.1702127659574468</v>
      </c>
      <c r="R77" s="52">
        <f>INDEX(SummDir!$5:$113,$A77,R$116)</f>
        <v>94</v>
      </c>
      <c r="S77" s="52">
        <f>INDEX(SummDir!$5:$113,$A77,S$116)</f>
        <v>20</v>
      </c>
      <c r="T77" s="52">
        <f>INDEX(SummDir!$5:$113,$A77,T$116)</f>
        <v>74</v>
      </c>
      <c r="U77" s="52">
        <f>INDEX(SummDir!$5:$113,$A77,U$116)</f>
        <v>94</v>
      </c>
      <c r="V77" s="52">
        <f>INDEX(SummDir!$5:$113,$A77,V$116)</f>
        <v>20</v>
      </c>
      <c r="W77" s="52" t="str">
        <f t="shared" si="32"/>
        <v/>
      </c>
      <c r="X77" s="52" t="str">
        <f t="shared" si="33"/>
        <v/>
      </c>
      <c r="Y77" s="52">
        <f t="shared" si="34"/>
        <v>0</v>
      </c>
      <c r="Z77" s="52">
        <f t="shared" si="35"/>
        <v>-1</v>
      </c>
      <c r="AA77" s="21" t="str">
        <f t="shared" si="36"/>
        <v/>
      </c>
      <c r="AB77" s="21">
        <f t="shared" si="37"/>
        <v>0</v>
      </c>
      <c r="AC77" s="21"/>
      <c r="AD77"/>
      <c r="AE77" s="117" t="s">
        <v>362</v>
      </c>
      <c r="AF77" s="52">
        <f>INDEX(SummDir!$5:$113,$A77,AF$116)</f>
        <v>74</v>
      </c>
      <c r="AG77" s="52">
        <f t="shared" si="38"/>
        <v>1</v>
      </c>
      <c r="AH77" s="52"/>
      <c r="AI77" s="52"/>
      <c r="AJ77" s="52"/>
      <c r="AK77" s="52"/>
      <c r="AL77" s="52"/>
      <c r="AM77" s="52"/>
      <c r="AN77" s="52"/>
      <c r="AO77" s="83"/>
      <c r="AP77" s="52">
        <f t="shared" si="27"/>
        <v>0</v>
      </c>
      <c r="AQ77" s="52">
        <f t="shared" si="27"/>
        <v>0</v>
      </c>
      <c r="AR77" s="52">
        <f t="shared" si="27"/>
        <v>3</v>
      </c>
      <c r="AS77" s="52">
        <f t="shared" si="27"/>
        <v>3</v>
      </c>
      <c r="AT77" s="52">
        <f t="shared" si="28"/>
        <v>0</v>
      </c>
      <c r="AU77" s="52">
        <f t="shared" si="28"/>
        <v>0</v>
      </c>
      <c r="AV77" s="52">
        <f t="shared" si="28"/>
        <v>0</v>
      </c>
      <c r="AW77" s="52">
        <f t="shared" si="28"/>
        <v>0</v>
      </c>
      <c r="AX77" s="52" t="str">
        <f t="shared" si="29"/>
        <v xml:space="preserve"> 33°25'19.30"N</v>
      </c>
      <c r="AY77" s="52" t="str">
        <f t="shared" si="29"/>
        <v>111°55'3.64"W</v>
      </c>
    </row>
    <row r="78" spans="1:51" s="141" customFormat="1" x14ac:dyDescent="0.25">
      <c r="A78" s="16">
        <v>9</v>
      </c>
      <c r="B78" s="52">
        <f>INDEX(SummDir!$5:$113,$A78,B$116)</f>
        <v>108</v>
      </c>
      <c r="C78" s="163" t="str">
        <f>INDEX(SummDir!$5:$113,$A78,C$116)</f>
        <v>5th St</v>
      </c>
      <c r="D78" s="163" t="str">
        <f>INDEX(SummDir!$5:$113,$A78,D$116)</f>
        <v>Farmer Ave</v>
      </c>
      <c r="E78" s="52">
        <f>INDEX(SummDir!$5:$113,$A78,E$116)</f>
        <v>45</v>
      </c>
      <c r="F78" s="52" t="str">
        <f t="shared" si="30"/>
        <v/>
      </c>
      <c r="G78" s="117"/>
      <c r="H78" s="52">
        <f>INDEX(SummDir!$5:$113,$A78,H$116)</f>
        <v>45</v>
      </c>
      <c r="I78" s="52">
        <f t="shared" si="31"/>
        <v>-1</v>
      </c>
      <c r="J78" s="20">
        <v>10</v>
      </c>
      <c r="K78" s="52">
        <f>INDEX(SummDir!$5:$113,$A78,K$116)</f>
        <v>11.25</v>
      </c>
      <c r="L78" s="52">
        <f>INDEX(SummDir!$5:$113,$A78,L$116)</f>
        <v>11</v>
      </c>
      <c r="M78" s="52">
        <f>INDEX(SummDir!$5:$113,$A78,M$116)</f>
        <v>11.5</v>
      </c>
      <c r="N78" s="52">
        <f>INDEX(SummDir!$5:$113,$A78,N$116)</f>
        <v>0.2</v>
      </c>
      <c r="O78" s="52">
        <f>INDEX(SummDir!$5:$113,$A78,O$116)</f>
        <v>8.8888888888888892E-2</v>
      </c>
      <c r="P78" s="52">
        <f>INDEX(SummDir!$5:$113,$A78,P$116)</f>
        <v>8.8888888888888892E-2</v>
      </c>
      <c r="Q78" s="52">
        <f>INDEX(SummDir!$5:$113,$A78,Q$116)</f>
        <v>8.8888888888888892E-2</v>
      </c>
      <c r="R78" s="52">
        <f>INDEX(SummDir!$5:$113,$A78,R$116)</f>
        <v>45</v>
      </c>
      <c r="S78" s="52">
        <f>INDEX(SummDir!$5:$113,$A78,S$116)</f>
        <v>22</v>
      </c>
      <c r="T78" s="52">
        <f>INDEX(SummDir!$5:$113,$A78,T$116)</f>
        <v>23</v>
      </c>
      <c r="U78" s="52">
        <f>INDEX(SummDir!$5:$113,$A78,U$116)</f>
        <v>45</v>
      </c>
      <c r="V78" s="52">
        <f>INDEX(SummDir!$5:$113,$A78,V$116)</f>
        <v>22</v>
      </c>
      <c r="W78" s="52" t="str">
        <f t="shared" si="32"/>
        <v/>
      </c>
      <c r="X78" s="52" t="str">
        <f t="shared" si="33"/>
        <v/>
      </c>
      <c r="Y78" s="52">
        <f t="shared" si="34"/>
        <v>0.25</v>
      </c>
      <c r="Z78" s="52">
        <f t="shared" si="35"/>
        <v>-1</v>
      </c>
      <c r="AA78" s="21" t="str">
        <f t="shared" si="36"/>
        <v/>
      </c>
      <c r="AB78" s="21">
        <f t="shared" si="37"/>
        <v>4.5454545454545456E-2</v>
      </c>
      <c r="AC78" s="21"/>
      <c r="AD78"/>
      <c r="AE78" s="117" t="s">
        <v>362</v>
      </c>
      <c r="AF78" s="52">
        <f>INDEX(SummDir!$5:$113,$A78,AF$116)</f>
        <v>23</v>
      </c>
      <c r="AG78" s="52">
        <f t="shared" si="38"/>
        <v>1</v>
      </c>
      <c r="AH78" s="52"/>
      <c r="AI78" s="52"/>
      <c r="AJ78" s="52"/>
      <c r="AK78" s="52"/>
      <c r="AL78" s="52"/>
      <c r="AM78" s="52"/>
      <c r="AN78" s="52"/>
      <c r="AO78" s="83"/>
      <c r="AP78" s="52">
        <f t="shared" si="27"/>
        <v>0</v>
      </c>
      <c r="AQ78" s="52">
        <f t="shared" si="27"/>
        <v>0</v>
      </c>
      <c r="AR78" s="52">
        <f t="shared" si="27"/>
        <v>3</v>
      </c>
      <c r="AS78" s="52">
        <f t="shared" si="27"/>
        <v>3</v>
      </c>
      <c r="AT78" s="52">
        <f t="shared" si="28"/>
        <v>0</v>
      </c>
      <c r="AU78" s="52">
        <f t="shared" si="28"/>
        <v>0</v>
      </c>
      <c r="AV78" s="52">
        <f t="shared" si="28"/>
        <v>0</v>
      </c>
      <c r="AW78" s="52">
        <f t="shared" si="28"/>
        <v>0</v>
      </c>
      <c r="AX78" s="52" t="str">
        <f t="shared" si="29"/>
        <v xml:space="preserve"> 33°30'21.26"N</v>
      </c>
      <c r="AY78" s="52" t="str">
        <f t="shared" si="29"/>
        <v>111°58'18.65"W</v>
      </c>
    </row>
    <row r="79" spans="1:51" s="141" customFormat="1" x14ac:dyDescent="0.25">
      <c r="A79" s="16">
        <v>17</v>
      </c>
      <c r="B79" s="52">
        <f>INDEX(SummDir!$5:$113,$A79,B$116)</f>
        <v>116</v>
      </c>
      <c r="C79" s="163" t="str">
        <f>INDEX(SummDir!$5:$113,$A79,C$116)</f>
        <v>University Dr</v>
      </c>
      <c r="D79" s="163" t="str">
        <f>INDEX(SummDir!$5:$113,$A79,D$116)</f>
        <v>Dorsey Ln</v>
      </c>
      <c r="E79" s="52">
        <f>INDEX(SummDir!$5:$113,$A79,E$116)</f>
        <v>21</v>
      </c>
      <c r="F79" s="52" t="str">
        <f t="shared" si="30"/>
        <v/>
      </c>
      <c r="G79" s="117"/>
      <c r="H79" s="52">
        <f>INDEX(SummDir!$5:$113,$A79,H$116)</f>
        <v>21</v>
      </c>
      <c r="I79" s="52">
        <f t="shared" si="31"/>
        <v>1</v>
      </c>
      <c r="J79" s="20">
        <v>19</v>
      </c>
      <c r="K79" s="52">
        <f>INDEX(SummDir!$5:$113,$A79,K$116)</f>
        <v>5.25</v>
      </c>
      <c r="L79" s="52">
        <f>INDEX(SummDir!$5:$113,$A79,L$116)</f>
        <v>2.5</v>
      </c>
      <c r="M79" s="52">
        <f>INDEX(SummDir!$5:$113,$A79,M$116)</f>
        <v>8</v>
      </c>
      <c r="N79" s="52">
        <f>INDEX(SummDir!$5:$113,$A79,N$116)</f>
        <v>0.23809523809523808</v>
      </c>
      <c r="O79" s="52">
        <f>INDEX(SummDir!$5:$113,$A79,O$116)</f>
        <v>4.7619047619047616E-2</v>
      </c>
      <c r="P79" s="52">
        <f>INDEX(SummDir!$5:$113,$A79,P$116)</f>
        <v>0.33333333333333331</v>
      </c>
      <c r="Q79" s="52">
        <f>INDEX(SummDir!$5:$113,$A79,Q$116)</f>
        <v>0.47619047619047616</v>
      </c>
      <c r="R79" s="52">
        <f>INDEX(SummDir!$5:$113,$A79,R$116)</f>
        <v>21</v>
      </c>
      <c r="S79" s="52">
        <f>INDEX(SummDir!$5:$113,$A79,S$116)</f>
        <v>5</v>
      </c>
      <c r="T79" s="52">
        <f>INDEX(SummDir!$5:$113,$A79,T$116)</f>
        <v>16</v>
      </c>
      <c r="U79" s="52">
        <f>INDEX(SummDir!$5:$113,$A79,U$116)</f>
        <v>21</v>
      </c>
      <c r="V79" s="52">
        <f>INDEX(SummDir!$5:$113,$A79,V$116)</f>
        <v>5</v>
      </c>
      <c r="W79" s="52">
        <f t="shared" si="32"/>
        <v>30015</v>
      </c>
      <c r="X79" s="52" t="str">
        <f t="shared" si="33"/>
        <v/>
      </c>
      <c r="Y79" s="52">
        <f t="shared" si="34"/>
        <v>0.5</v>
      </c>
      <c r="Z79" s="52">
        <f t="shared" si="35"/>
        <v>1</v>
      </c>
      <c r="AA79" s="21" t="str">
        <f t="shared" si="36"/>
        <v/>
      </c>
      <c r="AB79" s="21">
        <f t="shared" si="37"/>
        <v>9.0909090909090912E-2</v>
      </c>
      <c r="AC79" s="21"/>
      <c r="AD79"/>
      <c r="AE79" s="117" t="s">
        <v>362</v>
      </c>
      <c r="AF79" s="52">
        <f>INDEX(SummDir!$5:$113,$A79,AF$116)</f>
        <v>16</v>
      </c>
      <c r="AG79" s="52">
        <f t="shared" si="38"/>
        <v>1</v>
      </c>
      <c r="AH79" s="52"/>
      <c r="AI79" s="52"/>
      <c r="AJ79" s="52"/>
      <c r="AK79" s="52"/>
      <c r="AL79" s="52"/>
      <c r="AM79" s="52"/>
      <c r="AN79" s="52"/>
      <c r="AO79" s="83"/>
      <c r="AP79" s="52">
        <f t="shared" si="27"/>
        <v>2</v>
      </c>
      <c r="AQ79" s="52">
        <f t="shared" si="27"/>
        <v>0</v>
      </c>
      <c r="AR79" s="52">
        <f t="shared" si="27"/>
        <v>3</v>
      </c>
      <c r="AS79" s="52">
        <f t="shared" si="27"/>
        <v>3</v>
      </c>
      <c r="AT79" s="52">
        <f t="shared" si="28"/>
        <v>0</v>
      </c>
      <c r="AU79" s="52">
        <f t="shared" si="28"/>
        <v>0</v>
      </c>
      <c r="AV79" s="52">
        <f t="shared" si="28"/>
        <v>0</v>
      </c>
      <c r="AW79" s="52">
        <f t="shared" si="28"/>
        <v>0</v>
      </c>
      <c r="AX79" s="52" t="str">
        <f t="shared" si="29"/>
        <v xml:space="preserve"> 33°24'26.77"N</v>
      </c>
      <c r="AY79" s="52" t="str">
        <f t="shared" si="29"/>
        <v>111°57'38.74"W</v>
      </c>
    </row>
    <row r="80" spans="1:51" s="141" customFormat="1" x14ac:dyDescent="0.25">
      <c r="A80" s="16">
        <v>20</v>
      </c>
      <c r="B80" s="52">
        <f>INDEX(SummDir!$5:$113,$A80,B$116)</f>
        <v>119</v>
      </c>
      <c r="C80" s="163" t="str">
        <f>INDEX(SummDir!$5:$113,$A80,C$116)</f>
        <v>University Dr</v>
      </c>
      <c r="D80" s="163" t="str">
        <f>INDEX(SummDir!$5:$113,$A80,D$116)</f>
        <v>Ash Ave</v>
      </c>
      <c r="E80" s="52">
        <f>INDEX(SummDir!$5:$113,$A80,E$116)</f>
        <v>127</v>
      </c>
      <c r="F80" s="52" t="str">
        <f t="shared" si="30"/>
        <v/>
      </c>
      <c r="G80" s="117"/>
      <c r="H80" s="52">
        <f>INDEX(SummDir!$5:$113,$A80,H$116)</f>
        <v>127</v>
      </c>
      <c r="I80" s="52">
        <f t="shared" si="31"/>
        <v>1</v>
      </c>
      <c r="J80" s="20">
        <v>19</v>
      </c>
      <c r="K80" s="52">
        <f>INDEX(SummDir!$5:$113,$A80,K$116)</f>
        <v>31.75</v>
      </c>
      <c r="L80" s="52">
        <f>INDEX(SummDir!$5:$113,$A80,L$116)</f>
        <v>25</v>
      </c>
      <c r="M80" s="52">
        <f>INDEX(SummDir!$5:$113,$A80,M$116)</f>
        <v>38.5</v>
      </c>
      <c r="N80" s="52">
        <f>INDEX(SummDir!$5:$113,$A80,N$116)</f>
        <v>0.36220472440944884</v>
      </c>
      <c r="O80" s="52">
        <f>INDEX(SummDir!$5:$113,$A80,O$116)</f>
        <v>0.20472440944881889</v>
      </c>
      <c r="P80" s="52">
        <f>INDEX(SummDir!$5:$113,$A80,P$116)</f>
        <v>0.15748031496062992</v>
      </c>
      <c r="Q80" s="52">
        <f>INDEX(SummDir!$5:$113,$A80,Q$116)</f>
        <v>0.31496062992125984</v>
      </c>
      <c r="R80" s="52">
        <f>INDEX(SummDir!$5:$113,$A80,R$116)</f>
        <v>127</v>
      </c>
      <c r="S80" s="52">
        <f>INDEX(SummDir!$5:$113,$A80,S$116)</f>
        <v>50</v>
      </c>
      <c r="T80" s="52">
        <f>INDEX(SummDir!$5:$113,$A80,T$116)</f>
        <v>77</v>
      </c>
      <c r="U80" s="52">
        <f>INDEX(SummDir!$5:$113,$A80,U$116)</f>
        <v>127</v>
      </c>
      <c r="V80" s="52">
        <f>INDEX(SummDir!$5:$113,$A80,V$116)</f>
        <v>50</v>
      </c>
      <c r="W80" s="52">
        <f t="shared" si="32"/>
        <v>27003</v>
      </c>
      <c r="X80" s="52" t="str">
        <f t="shared" si="33"/>
        <v/>
      </c>
      <c r="Y80" s="52">
        <f t="shared" si="34"/>
        <v>0.11</v>
      </c>
      <c r="Z80" s="52">
        <f t="shared" si="35"/>
        <v>1</v>
      </c>
      <c r="AA80" s="21" t="str">
        <f t="shared" si="36"/>
        <v/>
      </c>
      <c r="AB80" s="21">
        <f t="shared" si="37"/>
        <v>0.02</v>
      </c>
      <c r="AC80" s="21"/>
      <c r="AD80"/>
      <c r="AE80" s="117" t="s">
        <v>362</v>
      </c>
      <c r="AF80" s="52">
        <f>INDEX(SummDir!$5:$113,$A80,AF$116)</f>
        <v>77</v>
      </c>
      <c r="AG80" s="52">
        <f t="shared" si="38"/>
        <v>1</v>
      </c>
      <c r="AH80" s="52"/>
      <c r="AI80" s="52"/>
      <c r="AJ80" s="52"/>
      <c r="AK80" s="52"/>
      <c r="AL80" s="52"/>
      <c r="AM80" s="52"/>
      <c r="AN80" s="52"/>
      <c r="AO80" s="83"/>
      <c r="AP80" s="52">
        <f t="shared" si="27"/>
        <v>0</v>
      </c>
      <c r="AQ80" s="52">
        <f t="shared" si="27"/>
        <v>3</v>
      </c>
      <c r="AR80" s="52">
        <f t="shared" si="27"/>
        <v>3</v>
      </c>
      <c r="AS80" s="52">
        <f t="shared" si="27"/>
        <v>3</v>
      </c>
      <c r="AT80" s="52">
        <f t="shared" si="28"/>
        <v>0</v>
      </c>
      <c r="AU80" s="52">
        <f t="shared" si="28"/>
        <v>0</v>
      </c>
      <c r="AV80" s="52">
        <f t="shared" si="28"/>
        <v>0</v>
      </c>
      <c r="AW80" s="52">
        <f t="shared" si="28"/>
        <v>0</v>
      </c>
      <c r="AX80" s="52" t="str">
        <f t="shared" si="29"/>
        <v xml:space="preserve"> 33°23'34.78"N</v>
      </c>
      <c r="AY80" s="52" t="str">
        <f t="shared" si="29"/>
        <v>111°56'7.82"W</v>
      </c>
    </row>
    <row r="81" spans="1:51" s="141" customFormat="1" x14ac:dyDescent="0.25">
      <c r="A81" s="16">
        <v>21</v>
      </c>
      <c r="B81" s="52">
        <f>INDEX(SummDir!$5:$113,$A81,B$116)</f>
        <v>120</v>
      </c>
      <c r="C81" s="163" t="str">
        <f>INDEX(SummDir!$5:$113,$A81,C$116)</f>
        <v>University Dr</v>
      </c>
      <c r="D81" s="163" t="str">
        <f>INDEX(SummDir!$5:$113,$A81,D$116)</f>
        <v>Roosevelt St</v>
      </c>
      <c r="E81" s="52">
        <f>INDEX(SummDir!$5:$113,$A81,E$116)</f>
        <v>25</v>
      </c>
      <c r="F81" s="52" t="str">
        <f t="shared" si="30"/>
        <v/>
      </c>
      <c r="G81" s="117"/>
      <c r="H81" s="52">
        <f>INDEX(SummDir!$5:$113,$A81,H$116)</f>
        <v>25</v>
      </c>
      <c r="I81" s="52">
        <f t="shared" si="31"/>
        <v>1</v>
      </c>
      <c r="J81" s="20">
        <v>19</v>
      </c>
      <c r="K81" s="52">
        <f>INDEX(SummDir!$5:$113,$A81,K$116)</f>
        <v>6.25</v>
      </c>
      <c r="L81" s="52">
        <f>INDEX(SummDir!$5:$113,$A81,L$116)</f>
        <v>3.5</v>
      </c>
      <c r="M81" s="52">
        <f>INDEX(SummDir!$5:$113,$A81,M$116)</f>
        <v>9</v>
      </c>
      <c r="N81" s="52">
        <f>INDEX(SummDir!$5:$113,$A81,N$116)</f>
        <v>0.12</v>
      </c>
      <c r="O81" s="52">
        <f>INDEX(SummDir!$5:$113,$A81,O$116)</f>
        <v>0.16</v>
      </c>
      <c r="P81" s="52">
        <f>INDEX(SummDir!$5:$113,$A81,P$116)</f>
        <v>0.2</v>
      </c>
      <c r="Q81" s="52">
        <f>INDEX(SummDir!$5:$113,$A81,Q$116)</f>
        <v>0.24</v>
      </c>
      <c r="R81" s="52">
        <f>INDEX(SummDir!$5:$113,$A81,R$116)</f>
        <v>25</v>
      </c>
      <c r="S81" s="52">
        <f>INDEX(SummDir!$5:$113,$A81,S$116)</f>
        <v>7</v>
      </c>
      <c r="T81" s="52">
        <f>INDEX(SummDir!$5:$113,$A81,T$116)</f>
        <v>18</v>
      </c>
      <c r="U81" s="52">
        <f>INDEX(SummDir!$5:$113,$A81,U$116)</f>
        <v>25</v>
      </c>
      <c r="V81" s="52">
        <f>INDEX(SummDir!$5:$113,$A81,V$116)</f>
        <v>7</v>
      </c>
      <c r="W81" s="52">
        <f t="shared" si="32"/>
        <v>27003</v>
      </c>
      <c r="X81" s="52" t="str">
        <f t="shared" si="33"/>
        <v/>
      </c>
      <c r="Y81" s="52">
        <f t="shared" si="34"/>
        <v>0.43</v>
      </c>
      <c r="Z81" s="52">
        <f t="shared" si="35"/>
        <v>1</v>
      </c>
      <c r="AA81" s="21" t="str">
        <f t="shared" si="36"/>
        <v/>
      </c>
      <c r="AB81" s="21">
        <f t="shared" si="37"/>
        <v>7.8181818181818186E-2</v>
      </c>
      <c r="AC81" s="21"/>
      <c r="AD81"/>
      <c r="AE81" s="117" t="s">
        <v>362</v>
      </c>
      <c r="AF81" s="52">
        <f>INDEX(SummDir!$5:$113,$A81,AF$116)</f>
        <v>18</v>
      </c>
      <c r="AG81" s="52">
        <f t="shared" si="38"/>
        <v>1</v>
      </c>
      <c r="AH81" s="52"/>
      <c r="AI81" s="52"/>
      <c r="AJ81" s="52"/>
      <c r="AK81" s="52"/>
      <c r="AL81" s="52"/>
      <c r="AM81" s="52"/>
      <c r="AN81" s="52"/>
      <c r="AO81" s="83"/>
      <c r="AP81" s="52">
        <f t="shared" si="27"/>
        <v>3</v>
      </c>
      <c r="AQ81" s="52">
        <f t="shared" si="27"/>
        <v>2</v>
      </c>
      <c r="AR81" s="52">
        <f t="shared" si="27"/>
        <v>3</v>
      </c>
      <c r="AS81" s="52">
        <f t="shared" si="27"/>
        <v>3</v>
      </c>
      <c r="AT81" s="52">
        <f t="shared" si="28"/>
        <v>0</v>
      </c>
      <c r="AU81" s="52">
        <f t="shared" si="28"/>
        <v>0</v>
      </c>
      <c r="AV81" s="52">
        <f t="shared" si="28"/>
        <v>0</v>
      </c>
      <c r="AW81" s="52">
        <f t="shared" si="28"/>
        <v>0</v>
      </c>
      <c r="AX81" s="52" t="str">
        <f t="shared" si="29"/>
        <v xml:space="preserve"> 33°21'49.15"N</v>
      </c>
      <c r="AY81" s="52" t="str">
        <f t="shared" si="29"/>
        <v>111°56'45.18"W</v>
      </c>
    </row>
    <row r="82" spans="1:51" s="141" customFormat="1" x14ac:dyDescent="0.25">
      <c r="A82" s="16">
        <v>23</v>
      </c>
      <c r="B82" s="52">
        <f>INDEX(SummDir!$5:$113,$A82,B$116)</f>
        <v>122</v>
      </c>
      <c r="C82" s="163" t="str">
        <f>INDEX(SummDir!$5:$113,$A82,C$116)</f>
        <v>McKellips Rd</v>
      </c>
      <c r="D82" s="163" t="str">
        <f>INDEX(SummDir!$5:$113,$A82,D$116)</f>
        <v>Greenbelt Path</v>
      </c>
      <c r="E82" s="52">
        <f>INDEX(SummDir!$5:$113,$A82,E$116)</f>
        <v>139</v>
      </c>
      <c r="F82" s="52" t="str">
        <f t="shared" si="30"/>
        <v/>
      </c>
      <c r="G82" s="117"/>
      <c r="H82" s="52">
        <f>INDEX(SummDir!$5:$113,$A82,H$116)</f>
        <v>139</v>
      </c>
      <c r="I82" s="52">
        <f t="shared" si="31"/>
        <v>1</v>
      </c>
      <c r="J82" s="20">
        <v>19</v>
      </c>
      <c r="K82" s="52">
        <f>INDEX(SummDir!$5:$113,$A82,K$116)</f>
        <v>34.75</v>
      </c>
      <c r="L82" s="52">
        <f>INDEX(SummDir!$5:$113,$A82,L$116)</f>
        <v>20.5</v>
      </c>
      <c r="M82" s="52">
        <f>INDEX(SummDir!$5:$113,$A82,M$116)</f>
        <v>49</v>
      </c>
      <c r="N82" s="52">
        <f>INDEX(SummDir!$5:$113,$A82,N$116)</f>
        <v>0.17985611510791366</v>
      </c>
      <c r="O82" s="52">
        <f>INDEX(SummDir!$5:$113,$A82,O$116)</f>
        <v>0.51079136690647486</v>
      </c>
      <c r="P82" s="52">
        <f>INDEX(SummDir!$5:$113,$A82,P$116)</f>
        <v>0</v>
      </c>
      <c r="Q82" s="52">
        <f>INDEX(SummDir!$5:$113,$A82,Q$116)</f>
        <v>0</v>
      </c>
      <c r="R82" s="52">
        <f>INDEX(SummDir!$5:$113,$A82,R$116)</f>
        <v>139</v>
      </c>
      <c r="S82" s="52">
        <f>INDEX(SummDir!$5:$113,$A82,S$116)</f>
        <v>41</v>
      </c>
      <c r="T82" s="52">
        <f>INDEX(SummDir!$5:$113,$A82,T$116)</f>
        <v>98</v>
      </c>
      <c r="U82" s="52">
        <f>INDEX(SummDir!$5:$113,$A82,U$116)</f>
        <v>139</v>
      </c>
      <c r="V82" s="52">
        <f>INDEX(SummDir!$5:$113,$A82,V$116)</f>
        <v>41</v>
      </c>
      <c r="W82" s="52">
        <f t="shared" si="32"/>
        <v>14788</v>
      </c>
      <c r="X82" s="52" t="str">
        <f t="shared" si="33"/>
        <v/>
      </c>
      <c r="Y82" s="52">
        <f t="shared" si="34"/>
        <v>2.2000000000000002</v>
      </c>
      <c r="Z82" s="52">
        <f t="shared" si="35"/>
        <v>1</v>
      </c>
      <c r="AA82" s="21" t="str">
        <f t="shared" si="36"/>
        <v/>
      </c>
      <c r="AB82" s="21">
        <f t="shared" si="37"/>
        <v>0.4</v>
      </c>
      <c r="AC82" s="21"/>
      <c r="AD82"/>
      <c r="AE82" s="117" t="s">
        <v>362</v>
      </c>
      <c r="AF82" s="52">
        <f>INDEX(SummDir!$5:$113,$A82,AF$116)</f>
        <v>98</v>
      </c>
      <c r="AG82" s="52">
        <f t="shared" si="38"/>
        <v>1</v>
      </c>
      <c r="AH82" s="52"/>
      <c r="AI82" s="52"/>
      <c r="AJ82" s="52"/>
      <c r="AK82" s="52"/>
      <c r="AL82" s="52"/>
      <c r="AM82" s="52"/>
      <c r="AN82" s="52"/>
      <c r="AO82" s="83"/>
      <c r="AP82" s="52">
        <f t="shared" ref="AP82:AS101" si="39">INDEX(Lane,MATCH($B82,loc_ID,0),MATCH(AP$1,LaneHdr,0))</f>
        <v>4</v>
      </c>
      <c r="AQ82" s="52">
        <f t="shared" si="39"/>
        <v>4</v>
      </c>
      <c r="AR82" s="52">
        <f t="shared" si="39"/>
        <v>3</v>
      </c>
      <c r="AS82" s="52">
        <f t="shared" si="39"/>
        <v>3</v>
      </c>
      <c r="AT82" s="52">
        <f t="shared" ref="AT82:AW101" si="40">INDEX(Cordon,MATCH($B82,loc_ID,0),AT$115)</f>
        <v>0</v>
      </c>
      <c r="AU82" s="52">
        <f t="shared" si="40"/>
        <v>0</v>
      </c>
      <c r="AV82" s="52">
        <f t="shared" si="40"/>
        <v>0</v>
      </c>
      <c r="AW82" s="52">
        <f t="shared" si="40"/>
        <v>0</v>
      </c>
      <c r="AX82" s="52" t="str">
        <f t="shared" ref="AX82:AY101" si="41">IF(ISBLANK(INDEX(GPS_,MATCH($B82,loc_ID,0),AX$115)),"",INDEX(GPS_,MATCH($B82,loc_ID,0),AX$115))</f>
        <v>33.451075,-111.913004</v>
      </c>
      <c r="AY82" s="52" t="str">
        <f t="shared" si="41"/>
        <v/>
      </c>
    </row>
    <row r="83" spans="1:51" s="141" customFormat="1" x14ac:dyDescent="0.25">
      <c r="A83" s="16">
        <v>26</v>
      </c>
      <c r="B83" s="52">
        <f>INDEX(SummDir!$5:$113,$A83,B$116)</f>
        <v>125</v>
      </c>
      <c r="C83" s="163" t="str">
        <f>INDEX(SummDir!$5:$113,$A83,C$116)</f>
        <v>Western Canal</v>
      </c>
      <c r="D83" s="163" t="str">
        <f>INDEX(SummDir!$5:$113,$A83,D$116)</f>
        <v>Lakeshore Dr</v>
      </c>
      <c r="E83" s="52">
        <f>INDEX(SummDir!$5:$113,$A83,E$116)</f>
        <v>50</v>
      </c>
      <c r="F83" s="52" t="str">
        <f t="shared" si="30"/>
        <v/>
      </c>
      <c r="G83" s="117"/>
      <c r="H83" s="52">
        <f>INDEX(SummDir!$5:$113,$A83,H$116)</f>
        <v>50</v>
      </c>
      <c r="I83" s="52">
        <f t="shared" si="31"/>
        <v>1</v>
      </c>
      <c r="J83" s="20">
        <v>19</v>
      </c>
      <c r="K83" s="52">
        <f>INDEX(SummDir!$5:$113,$A83,K$116)</f>
        <v>12.5</v>
      </c>
      <c r="L83" s="52">
        <f>INDEX(SummDir!$5:$113,$A83,L$116)</f>
        <v>12.5</v>
      </c>
      <c r="M83" s="52">
        <f>INDEX(SummDir!$5:$113,$A83,M$116)</f>
        <v>12.5</v>
      </c>
      <c r="N83" s="52">
        <f>INDEX(SummDir!$5:$113,$A83,N$116)</f>
        <v>0.32</v>
      </c>
      <c r="O83" s="52">
        <f>INDEX(SummDir!$5:$113,$A83,O$116)</f>
        <v>0.6</v>
      </c>
      <c r="P83" s="52">
        <f>INDEX(SummDir!$5:$113,$A83,P$116)</f>
        <v>0</v>
      </c>
      <c r="Q83" s="52">
        <f>INDEX(SummDir!$5:$113,$A83,Q$116)</f>
        <v>0</v>
      </c>
      <c r="R83" s="52">
        <f>INDEX(SummDir!$5:$113,$A83,R$116)</f>
        <v>50</v>
      </c>
      <c r="S83" s="52">
        <f>INDEX(SummDir!$5:$113,$A83,S$116)</f>
        <v>25</v>
      </c>
      <c r="T83" s="52">
        <f>INDEX(SummDir!$5:$113,$A83,T$116)</f>
        <v>25</v>
      </c>
      <c r="U83" s="52">
        <f>INDEX(SummDir!$5:$113,$A83,U$116)</f>
        <v>50</v>
      </c>
      <c r="V83" s="52">
        <f>INDEX(SummDir!$5:$113,$A83,V$116)</f>
        <v>25</v>
      </c>
      <c r="W83" s="52" t="str">
        <f t="shared" si="32"/>
        <v/>
      </c>
      <c r="X83" s="52" t="str">
        <f t="shared" si="33"/>
        <v/>
      </c>
      <c r="Y83" s="52">
        <f t="shared" si="34"/>
        <v>4.5</v>
      </c>
      <c r="Z83" s="52">
        <f t="shared" si="35"/>
        <v>1</v>
      </c>
      <c r="AA83" s="21" t="str">
        <f t="shared" si="36"/>
        <v/>
      </c>
      <c r="AB83" s="21">
        <f t="shared" si="37"/>
        <v>0.81818181818181823</v>
      </c>
      <c r="AC83" s="21"/>
      <c r="AD83"/>
      <c r="AE83" s="117" t="s">
        <v>362</v>
      </c>
      <c r="AF83" s="52">
        <f>INDEX(SummDir!$5:$113,$A83,AF$116)</f>
        <v>25</v>
      </c>
      <c r="AG83" s="52">
        <f t="shared" si="38"/>
        <v>1</v>
      </c>
      <c r="AH83" s="52"/>
      <c r="AI83" s="52"/>
      <c r="AJ83" s="52"/>
      <c r="AK83" s="52"/>
      <c r="AL83" s="52"/>
      <c r="AM83" s="52"/>
      <c r="AN83" s="52"/>
      <c r="AO83" s="83"/>
      <c r="AP83" s="52">
        <f t="shared" si="39"/>
        <v>2</v>
      </c>
      <c r="AQ83" s="52">
        <f t="shared" si="39"/>
        <v>3</v>
      </c>
      <c r="AR83" s="52">
        <f t="shared" si="39"/>
        <v>4</v>
      </c>
      <c r="AS83" s="52">
        <f t="shared" si="39"/>
        <v>4</v>
      </c>
      <c r="AT83" s="52">
        <f t="shared" si="40"/>
        <v>0</v>
      </c>
      <c r="AU83" s="52">
        <f t="shared" si="40"/>
        <v>0</v>
      </c>
      <c r="AV83" s="52">
        <f t="shared" si="40"/>
        <v>0</v>
      </c>
      <c r="AW83" s="52">
        <f t="shared" si="40"/>
        <v>0</v>
      </c>
      <c r="AX83" s="52" t="str">
        <f t="shared" si="41"/>
        <v/>
      </c>
      <c r="AY83" s="52" t="str">
        <f t="shared" si="41"/>
        <v/>
      </c>
    </row>
    <row r="84" spans="1:51" s="141" customFormat="1" x14ac:dyDescent="0.25">
      <c r="A84" s="16">
        <v>27</v>
      </c>
      <c r="B84" s="52">
        <f>INDEX(SummDir!$5:$113,$A84,B$116)</f>
        <v>126</v>
      </c>
      <c r="C84" s="163" t="str">
        <f>INDEX(SummDir!$5:$113,$A84,C$116)</f>
        <v>Baseline Rd</v>
      </c>
      <c r="D84" s="163" t="str">
        <f>INDEX(SummDir!$5:$113,$A84,D$116)</f>
        <v>Western Canal</v>
      </c>
      <c r="E84" s="52">
        <f>INDEX(SummDir!$5:$113,$A84,E$116)</f>
        <v>39</v>
      </c>
      <c r="F84" s="52" t="str">
        <f t="shared" si="30"/>
        <v/>
      </c>
      <c r="G84" s="117"/>
      <c r="H84" s="52">
        <f>INDEX(SummDir!$5:$113,$A84,H$116)</f>
        <v>39</v>
      </c>
      <c r="I84" s="52">
        <f t="shared" si="31"/>
        <v>1</v>
      </c>
      <c r="J84" s="20">
        <v>19</v>
      </c>
      <c r="K84" s="52">
        <f>INDEX(SummDir!$5:$113,$A84,K$116)</f>
        <v>9.75</v>
      </c>
      <c r="L84" s="52">
        <f>INDEX(SummDir!$5:$113,$A84,L$116)</f>
        <v>5.5</v>
      </c>
      <c r="M84" s="52">
        <f>INDEX(SummDir!$5:$113,$A84,M$116)</f>
        <v>14</v>
      </c>
      <c r="N84" s="52">
        <f>INDEX(SummDir!$5:$113,$A84,N$116)</f>
        <v>7.6923076923076927E-2</v>
      </c>
      <c r="O84" s="52">
        <f>INDEX(SummDir!$5:$113,$A84,O$116)</f>
        <v>0.4358974358974359</v>
      </c>
      <c r="P84" s="52">
        <f>INDEX(SummDir!$5:$113,$A84,P$116)</f>
        <v>0</v>
      </c>
      <c r="Q84" s="52">
        <f>INDEX(SummDir!$5:$113,$A84,Q$116)</f>
        <v>2.564102564102564E-2</v>
      </c>
      <c r="R84" s="52">
        <f>INDEX(SummDir!$5:$113,$A84,R$116)</f>
        <v>39</v>
      </c>
      <c r="S84" s="52">
        <f>INDEX(SummDir!$5:$113,$A84,S$116)</f>
        <v>11</v>
      </c>
      <c r="T84" s="52">
        <f>INDEX(SummDir!$5:$113,$A84,T$116)</f>
        <v>28</v>
      </c>
      <c r="U84" s="52">
        <f>INDEX(SummDir!$5:$113,$A84,U$116)</f>
        <v>39</v>
      </c>
      <c r="V84" s="52">
        <f>INDEX(SummDir!$5:$113,$A84,V$116)</f>
        <v>11</v>
      </c>
      <c r="W84" s="52">
        <f t="shared" si="32"/>
        <v>24094</v>
      </c>
      <c r="X84" s="52" t="str">
        <f t="shared" si="33"/>
        <v/>
      </c>
      <c r="Y84" s="52">
        <f t="shared" si="34"/>
        <v>2.9</v>
      </c>
      <c r="Z84" s="52">
        <f t="shared" si="35"/>
        <v>1</v>
      </c>
      <c r="AA84" s="21" t="str">
        <f t="shared" si="36"/>
        <v/>
      </c>
      <c r="AB84" s="21">
        <f t="shared" si="37"/>
        <v>0.52727272727272723</v>
      </c>
      <c r="AC84" s="21"/>
      <c r="AD84"/>
      <c r="AE84" s="117" t="s">
        <v>362</v>
      </c>
      <c r="AF84" s="52">
        <f>INDEX(SummDir!$5:$113,$A84,AF$116)</f>
        <v>28</v>
      </c>
      <c r="AG84" s="52">
        <f t="shared" si="38"/>
        <v>1</v>
      </c>
      <c r="AH84" s="52"/>
      <c r="AI84" s="52"/>
      <c r="AJ84" s="52"/>
      <c r="AK84" s="52"/>
      <c r="AL84" s="52"/>
      <c r="AM84" s="52"/>
      <c r="AN84" s="52"/>
      <c r="AO84" s="83"/>
      <c r="AP84" s="52">
        <f t="shared" si="39"/>
        <v>4</v>
      </c>
      <c r="AQ84" s="52">
        <f t="shared" si="39"/>
        <v>4</v>
      </c>
      <c r="AR84" s="52">
        <f t="shared" si="39"/>
        <v>0</v>
      </c>
      <c r="AS84" s="52">
        <f t="shared" si="39"/>
        <v>0</v>
      </c>
      <c r="AT84" s="52">
        <f t="shared" si="40"/>
        <v>0</v>
      </c>
      <c r="AU84" s="52">
        <f t="shared" si="40"/>
        <v>0</v>
      </c>
      <c r="AV84" s="52">
        <f t="shared" si="40"/>
        <v>0</v>
      </c>
      <c r="AW84" s="52">
        <f t="shared" si="40"/>
        <v>0</v>
      </c>
      <c r="AX84" s="52" t="str">
        <f t="shared" si="41"/>
        <v/>
      </c>
      <c r="AY84" s="52" t="str">
        <f t="shared" si="41"/>
        <v/>
      </c>
    </row>
    <row r="85" spans="1:51" s="141" customFormat="1" x14ac:dyDescent="0.25">
      <c r="A85" s="16">
        <v>31</v>
      </c>
      <c r="B85" s="52">
        <f>INDEX(SummDir!$5:$113,$A85,B$116)</f>
        <v>130</v>
      </c>
      <c r="C85" s="163" t="str">
        <f>INDEX(SummDir!$5:$113,$A85,C$116)</f>
        <v>Alameda Dr</v>
      </c>
      <c r="D85" s="163" t="str">
        <f>INDEX(SummDir!$5:$113,$A85,D$116)</f>
        <v>Country Club Wy</v>
      </c>
      <c r="E85" s="52">
        <f>INDEX(SummDir!$5:$113,$A85,E$116)</f>
        <v>16</v>
      </c>
      <c r="F85" s="52" t="str">
        <f t="shared" si="30"/>
        <v/>
      </c>
      <c r="G85" s="117"/>
      <c r="H85" s="52">
        <f>INDEX(SummDir!$5:$113,$A85,H$116)</f>
        <v>16</v>
      </c>
      <c r="I85" s="52">
        <f t="shared" si="31"/>
        <v>1</v>
      </c>
      <c r="J85" s="20">
        <v>19</v>
      </c>
      <c r="K85" s="52">
        <f>INDEX(SummDir!$5:$113,$A85,K$116)</f>
        <v>8</v>
      </c>
      <c r="L85" s="52">
        <f>INDEX(SummDir!$5:$113,$A85,L$116)</f>
        <v>8</v>
      </c>
      <c r="M85" s="52" t="str">
        <f>INDEX(SummDir!$5:$113,$A85,M$116)</f>
        <v/>
      </c>
      <c r="N85" s="52">
        <f>INDEX(SummDir!$5:$113,$A85,N$116)</f>
        <v>0.4375</v>
      </c>
      <c r="O85" s="52">
        <f>INDEX(SummDir!$5:$113,$A85,O$116)</f>
        <v>0.5625</v>
      </c>
      <c r="P85" s="52">
        <f>INDEX(SummDir!$5:$113,$A85,P$116)</f>
        <v>6.25E-2</v>
      </c>
      <c r="Q85" s="52">
        <f>INDEX(SummDir!$5:$113,$A85,Q$116)</f>
        <v>0.125</v>
      </c>
      <c r="R85" s="52">
        <f>INDEX(SummDir!$5:$113,$A85,R$116)</f>
        <v>16</v>
      </c>
      <c r="S85" s="52">
        <f>INDEX(SummDir!$5:$113,$A85,S$116)</f>
        <v>16</v>
      </c>
      <c r="T85" s="52">
        <f>INDEX(SummDir!$5:$113,$A85,T$116)</f>
        <v>0</v>
      </c>
      <c r="U85" s="52">
        <f>INDEX(SummDir!$5:$113,$A85,U$116)</f>
        <v>16</v>
      </c>
      <c r="V85" s="52">
        <f>INDEX(SummDir!$5:$113,$A85,V$116)</f>
        <v>16</v>
      </c>
      <c r="W85" s="52" t="str">
        <f t="shared" si="32"/>
        <v/>
      </c>
      <c r="X85" s="52" t="str">
        <f t="shared" si="33"/>
        <v/>
      </c>
      <c r="Y85" s="52">
        <f t="shared" si="34"/>
        <v>2.5</v>
      </c>
      <c r="Z85" s="52">
        <f t="shared" si="35"/>
        <v>1</v>
      </c>
      <c r="AA85" s="21" t="str">
        <f t="shared" si="36"/>
        <v/>
      </c>
      <c r="AB85" s="21">
        <f t="shared" si="37"/>
        <v>0.45454545454545453</v>
      </c>
      <c r="AC85" s="21"/>
      <c r="AD85"/>
      <c r="AE85" s="117" t="s">
        <v>362</v>
      </c>
      <c r="AF85" s="52">
        <f>INDEX(SummDir!$5:$113,$A85,AF$116)</f>
        <v>0</v>
      </c>
      <c r="AG85" s="52">
        <f t="shared" si="38"/>
        <v>1</v>
      </c>
      <c r="AH85" s="52"/>
      <c r="AI85" s="52"/>
      <c r="AJ85" s="52"/>
      <c r="AK85" s="52"/>
      <c r="AL85" s="52"/>
      <c r="AM85" s="52"/>
      <c r="AN85" s="52"/>
      <c r="AO85" s="83"/>
      <c r="AP85" s="52">
        <f t="shared" si="39"/>
        <v>2</v>
      </c>
      <c r="AQ85" s="52">
        <f t="shared" si="39"/>
        <v>0</v>
      </c>
      <c r="AR85" s="52">
        <f t="shared" si="39"/>
        <v>2</v>
      </c>
      <c r="AS85" s="52">
        <f t="shared" si="39"/>
        <v>2</v>
      </c>
      <c r="AT85" s="52">
        <f t="shared" si="40"/>
        <v>0</v>
      </c>
      <c r="AU85" s="52">
        <f t="shared" si="40"/>
        <v>0</v>
      </c>
      <c r="AV85" s="52">
        <f t="shared" si="40"/>
        <v>0</v>
      </c>
      <c r="AW85" s="52">
        <f t="shared" si="40"/>
        <v>0</v>
      </c>
      <c r="AX85" s="52" t="str">
        <f t="shared" si="41"/>
        <v/>
      </c>
      <c r="AY85" s="52" t="str">
        <f t="shared" si="41"/>
        <v/>
      </c>
    </row>
    <row r="86" spans="1:51" s="141" customFormat="1" x14ac:dyDescent="0.25">
      <c r="A86" s="16">
        <v>33</v>
      </c>
      <c r="B86" s="52">
        <f>INDEX(SummDir!$5:$113,$A86,B$116)</f>
        <v>132</v>
      </c>
      <c r="C86" s="163" t="str">
        <f>INDEX(SummDir!$5:$113,$A86,C$116)</f>
        <v>Apache Blvd</v>
      </c>
      <c r="D86" s="163" t="str">
        <f>INDEX(SummDir!$5:$113,$A86,D$116)</f>
        <v>S Dorsey Ln</v>
      </c>
      <c r="E86" s="52">
        <f>INDEX(SummDir!$5:$113,$A86,E$116)</f>
        <v>36</v>
      </c>
      <c r="F86" s="52" t="str">
        <f t="shared" si="30"/>
        <v/>
      </c>
      <c r="G86" s="117"/>
      <c r="H86" s="52">
        <f>INDEX(SummDir!$5:$113,$A86,H$116)</f>
        <v>36</v>
      </c>
      <c r="I86" s="52">
        <f t="shared" si="31"/>
        <v>-1</v>
      </c>
      <c r="J86" s="20">
        <v>19</v>
      </c>
      <c r="K86" s="52">
        <f>INDEX(SummDir!$5:$113,$A86,K$116)</f>
        <v>9</v>
      </c>
      <c r="L86" s="52">
        <f>INDEX(SummDir!$5:$113,$A86,L$116)</f>
        <v>4.5</v>
      </c>
      <c r="M86" s="52">
        <f>INDEX(SummDir!$5:$113,$A86,M$116)</f>
        <v>13.5</v>
      </c>
      <c r="N86" s="52">
        <f>INDEX(SummDir!$5:$113,$A86,N$116)</f>
        <v>0.1388888888888889</v>
      </c>
      <c r="O86" s="52">
        <f>INDEX(SummDir!$5:$113,$A86,O$116)</f>
        <v>5.5555555555555552E-2</v>
      </c>
      <c r="P86" s="52">
        <f>INDEX(SummDir!$5:$113,$A86,P$116)</f>
        <v>0.3611111111111111</v>
      </c>
      <c r="Q86" s="52">
        <f>INDEX(SummDir!$5:$113,$A86,Q$116)</f>
        <v>0.33333333333333331</v>
      </c>
      <c r="R86" s="52">
        <f>INDEX(SummDir!$5:$113,$A86,R$116)</f>
        <v>36</v>
      </c>
      <c r="S86" s="52">
        <f>INDEX(SummDir!$5:$113,$A86,S$116)</f>
        <v>9</v>
      </c>
      <c r="T86" s="52">
        <f>INDEX(SummDir!$5:$113,$A86,T$116)</f>
        <v>27</v>
      </c>
      <c r="U86" s="52">
        <f>INDEX(SummDir!$5:$113,$A86,U$116)</f>
        <v>36</v>
      </c>
      <c r="V86" s="52">
        <f>INDEX(SummDir!$5:$113,$A86,V$116)</f>
        <v>9</v>
      </c>
      <c r="W86" s="52">
        <f t="shared" si="32"/>
        <v>18699</v>
      </c>
      <c r="X86" s="52" t="str">
        <f t="shared" si="33"/>
        <v/>
      </c>
      <c r="Y86" s="52">
        <f t="shared" si="34"/>
        <v>0.5</v>
      </c>
      <c r="Z86" s="52">
        <f t="shared" si="35"/>
        <v>-1</v>
      </c>
      <c r="AA86" s="21" t="str">
        <f t="shared" si="36"/>
        <v/>
      </c>
      <c r="AB86" s="21">
        <f t="shared" si="37"/>
        <v>9.0909090909090912E-2</v>
      </c>
      <c r="AC86" s="21"/>
      <c r="AD86"/>
      <c r="AE86" s="117" t="s">
        <v>362</v>
      </c>
      <c r="AF86" s="52">
        <f>INDEX(SummDir!$5:$113,$A86,AF$116)</f>
        <v>27</v>
      </c>
      <c r="AG86" s="52">
        <f t="shared" si="38"/>
        <v>1</v>
      </c>
      <c r="AH86" s="52"/>
      <c r="AI86" s="52"/>
      <c r="AJ86" s="52"/>
      <c r="AK86" s="52"/>
      <c r="AL86" s="52"/>
      <c r="AM86" s="52"/>
      <c r="AN86" s="52"/>
      <c r="AO86" s="83"/>
      <c r="AP86" s="52">
        <f t="shared" si="39"/>
        <v>0</v>
      </c>
      <c r="AQ86" s="52">
        <f t="shared" si="39"/>
        <v>0</v>
      </c>
      <c r="AR86" s="52">
        <f t="shared" si="39"/>
        <v>3</v>
      </c>
      <c r="AS86" s="52">
        <f t="shared" si="39"/>
        <v>3</v>
      </c>
      <c r="AT86" s="52">
        <f t="shared" si="40"/>
        <v>0</v>
      </c>
      <c r="AU86" s="52">
        <f t="shared" si="40"/>
        <v>0</v>
      </c>
      <c r="AV86" s="52">
        <f t="shared" si="40"/>
        <v>0</v>
      </c>
      <c r="AW86" s="52">
        <f t="shared" si="40"/>
        <v>0</v>
      </c>
      <c r="AX86" s="52" t="str">
        <f t="shared" si="41"/>
        <v/>
      </c>
      <c r="AY86" s="52" t="str">
        <f t="shared" si="41"/>
        <v/>
      </c>
    </row>
    <row r="87" spans="1:51" s="141" customFormat="1" x14ac:dyDescent="0.25">
      <c r="A87" s="16">
        <v>35</v>
      </c>
      <c r="B87" s="52">
        <f>INDEX(SummDir!$5:$113,$A87,B$116)</f>
        <v>134</v>
      </c>
      <c r="C87" s="163" t="str">
        <f>INDEX(SummDir!$5:$113,$A87,C$116)</f>
        <v>Apache Blvd</v>
      </c>
      <c r="D87" s="163" t="str">
        <f>INDEX(SummDir!$5:$113,$A87,D$116)</f>
        <v>Paseo Del Saber</v>
      </c>
      <c r="E87" s="52">
        <f>INDEX(SummDir!$5:$113,$A87,E$116)</f>
        <v>343</v>
      </c>
      <c r="F87" s="52" t="str">
        <f t="shared" si="30"/>
        <v/>
      </c>
      <c r="G87" s="117"/>
      <c r="H87" s="52">
        <f>INDEX(SummDir!$5:$113,$A87,H$116)</f>
        <v>343</v>
      </c>
      <c r="I87" s="52">
        <f t="shared" si="31"/>
        <v>1</v>
      </c>
      <c r="J87" s="20">
        <v>19</v>
      </c>
      <c r="K87" s="52">
        <f>INDEX(SummDir!$5:$113,$A87,K$116)</f>
        <v>85.75</v>
      </c>
      <c r="L87" s="52">
        <f>INDEX(SummDir!$5:$113,$A87,L$116)</f>
        <v>63</v>
      </c>
      <c r="M87" s="52">
        <f>INDEX(SummDir!$5:$113,$A87,M$116)</f>
        <v>108.5</v>
      </c>
      <c r="N87" s="52">
        <f>INDEX(SummDir!$5:$113,$A87,N$116)</f>
        <v>0.28279883381924198</v>
      </c>
      <c r="O87" s="52">
        <f>INDEX(SummDir!$5:$113,$A87,O$116)</f>
        <v>6.1224489795918366E-2</v>
      </c>
      <c r="P87" s="52">
        <f>INDEX(SummDir!$5:$113,$A87,P$116)</f>
        <v>0</v>
      </c>
      <c r="Q87" s="52">
        <f>INDEX(SummDir!$5:$113,$A87,Q$116)</f>
        <v>0</v>
      </c>
      <c r="R87" s="52">
        <f>INDEX(SummDir!$5:$113,$A87,R$116)</f>
        <v>343</v>
      </c>
      <c r="S87" s="52">
        <f>INDEX(SummDir!$5:$113,$A87,S$116)</f>
        <v>126</v>
      </c>
      <c r="T87" s="52">
        <f>INDEX(SummDir!$5:$113,$A87,T$116)</f>
        <v>217</v>
      </c>
      <c r="U87" s="52">
        <f>INDEX(SummDir!$5:$113,$A87,U$116)</f>
        <v>343</v>
      </c>
      <c r="V87" s="52">
        <f>INDEX(SummDir!$5:$113,$A87,V$116)</f>
        <v>126</v>
      </c>
      <c r="W87" s="52">
        <f t="shared" si="32"/>
        <v>22165</v>
      </c>
      <c r="X87" s="52" t="str">
        <f t="shared" si="33"/>
        <v/>
      </c>
      <c r="Y87" s="52">
        <f t="shared" si="34"/>
        <v>0</v>
      </c>
      <c r="Z87" s="52">
        <f t="shared" si="35"/>
        <v>1</v>
      </c>
      <c r="AA87" s="21" t="str">
        <f t="shared" si="36"/>
        <v/>
      </c>
      <c r="AB87" s="21">
        <f t="shared" si="37"/>
        <v>0</v>
      </c>
      <c r="AC87" s="21"/>
      <c r="AD87"/>
      <c r="AE87" s="117" t="s">
        <v>362</v>
      </c>
      <c r="AF87" s="52">
        <f>INDEX(SummDir!$5:$113,$A87,AF$116)</f>
        <v>217</v>
      </c>
      <c r="AG87" s="52">
        <f t="shared" si="38"/>
        <v>1</v>
      </c>
      <c r="AH87" s="52"/>
      <c r="AI87" s="52"/>
      <c r="AJ87" s="52"/>
      <c r="AK87" s="52"/>
      <c r="AL87" s="52"/>
      <c r="AM87" s="52"/>
      <c r="AN87" s="52"/>
      <c r="AO87" s="83"/>
      <c r="AP87" s="52">
        <f t="shared" si="39"/>
        <v>5</v>
      </c>
      <c r="AQ87" s="52">
        <f t="shared" si="39"/>
        <v>5</v>
      </c>
      <c r="AR87" s="52">
        <f t="shared" si="39"/>
        <v>3</v>
      </c>
      <c r="AS87" s="52">
        <f t="shared" si="39"/>
        <v>3</v>
      </c>
      <c r="AT87" s="52">
        <f t="shared" si="40"/>
        <v>1</v>
      </c>
      <c r="AU87" s="52">
        <f t="shared" si="40"/>
        <v>0</v>
      </c>
      <c r="AV87" s="52">
        <f t="shared" si="40"/>
        <v>0</v>
      </c>
      <c r="AW87" s="52">
        <f t="shared" si="40"/>
        <v>0</v>
      </c>
      <c r="AX87" s="52" t="str">
        <f t="shared" si="41"/>
        <v/>
      </c>
      <c r="AY87" s="52" t="str">
        <f t="shared" si="41"/>
        <v/>
      </c>
    </row>
    <row r="88" spans="1:51" s="141" customFormat="1" x14ac:dyDescent="0.25">
      <c r="A88" s="16">
        <v>46</v>
      </c>
      <c r="B88" s="52">
        <f>INDEX(SummDir!$5:$113,$A88,B$116)</f>
        <v>145</v>
      </c>
      <c r="C88" s="163" t="str">
        <f>INDEX(SummDir!$5:$113,$A88,C$116)</f>
        <v>Alameda Dr</v>
      </c>
      <c r="D88" s="163" t="str">
        <f>INDEX(SummDir!$5:$113,$A88,D$116)</f>
        <v>Mill Ave</v>
      </c>
      <c r="E88" s="52">
        <f>INDEX(SummDir!$5:$113,$A88,E$116)</f>
        <v>51</v>
      </c>
      <c r="F88" s="52" t="str">
        <f t="shared" si="30"/>
        <v/>
      </c>
      <c r="G88" s="117"/>
      <c r="H88" s="52">
        <f>INDEX(SummDir!$5:$113,$A88,H$116)</f>
        <v>51</v>
      </c>
      <c r="I88" s="52">
        <f t="shared" si="31"/>
        <v>1</v>
      </c>
      <c r="J88" s="20">
        <v>19</v>
      </c>
      <c r="K88" s="52">
        <f>INDEX(SummDir!$5:$113,$A88,K$116)</f>
        <v>12.75</v>
      </c>
      <c r="L88" s="52">
        <f>INDEX(SummDir!$5:$113,$A88,L$116)</f>
        <v>10</v>
      </c>
      <c r="M88" s="52">
        <f>INDEX(SummDir!$5:$113,$A88,M$116)</f>
        <v>15.5</v>
      </c>
      <c r="N88" s="52">
        <f>INDEX(SummDir!$5:$113,$A88,N$116)</f>
        <v>0.23529411764705882</v>
      </c>
      <c r="O88" s="52">
        <f>INDEX(SummDir!$5:$113,$A88,O$116)</f>
        <v>0.21568627450980393</v>
      </c>
      <c r="P88" s="52">
        <f>INDEX(SummDir!$5:$113,$A88,P$116)</f>
        <v>0.19607843137254902</v>
      </c>
      <c r="Q88" s="52">
        <f>INDEX(SummDir!$5:$113,$A88,Q$116)</f>
        <v>0.5490196078431373</v>
      </c>
      <c r="R88" s="52">
        <f>INDEX(SummDir!$5:$113,$A88,R$116)</f>
        <v>51</v>
      </c>
      <c r="S88" s="52">
        <f>INDEX(SummDir!$5:$113,$A88,S$116)</f>
        <v>20</v>
      </c>
      <c r="T88" s="52">
        <f>INDEX(SummDir!$5:$113,$A88,T$116)</f>
        <v>31</v>
      </c>
      <c r="U88" s="52">
        <f>INDEX(SummDir!$5:$113,$A88,U$116)</f>
        <v>51</v>
      </c>
      <c r="V88" s="52">
        <f>INDEX(SummDir!$5:$113,$A88,V$116)</f>
        <v>20</v>
      </c>
      <c r="W88" s="52">
        <f t="shared" si="32"/>
        <v>1841</v>
      </c>
      <c r="X88" s="52" t="str">
        <f t="shared" si="33"/>
        <v/>
      </c>
      <c r="Y88" s="52">
        <f t="shared" si="34"/>
        <v>1</v>
      </c>
      <c r="Z88" s="52">
        <f t="shared" si="35"/>
        <v>1</v>
      </c>
      <c r="AA88" s="21" t="str">
        <f t="shared" si="36"/>
        <v/>
      </c>
      <c r="AB88" s="21">
        <f t="shared" si="37"/>
        <v>0.18181818181818182</v>
      </c>
      <c r="AC88" s="21"/>
      <c r="AD88"/>
      <c r="AE88" s="117" t="s">
        <v>362</v>
      </c>
      <c r="AF88" s="52">
        <f>INDEX(SummDir!$5:$113,$A88,AF$116)</f>
        <v>31</v>
      </c>
      <c r="AG88" s="52">
        <f t="shared" si="38"/>
        <v>1</v>
      </c>
      <c r="AH88" s="52"/>
      <c r="AI88" s="52"/>
      <c r="AJ88" s="52"/>
      <c r="AK88" s="52"/>
      <c r="AL88" s="52"/>
      <c r="AM88" s="52"/>
      <c r="AN88" s="52"/>
      <c r="AO88" s="83"/>
      <c r="AP88" s="52">
        <f t="shared" si="39"/>
        <v>1</v>
      </c>
      <c r="AQ88" s="52">
        <f t="shared" si="39"/>
        <v>1</v>
      </c>
      <c r="AR88" s="52">
        <f t="shared" si="39"/>
        <v>2</v>
      </c>
      <c r="AS88" s="52">
        <f t="shared" si="39"/>
        <v>2</v>
      </c>
      <c r="AT88" s="52">
        <f t="shared" si="40"/>
        <v>0</v>
      </c>
      <c r="AU88" s="52">
        <f t="shared" si="40"/>
        <v>0</v>
      </c>
      <c r="AV88" s="52">
        <f t="shared" si="40"/>
        <v>0</v>
      </c>
      <c r="AW88" s="52">
        <f t="shared" si="40"/>
        <v>0</v>
      </c>
      <c r="AX88" s="52" t="str">
        <f t="shared" si="41"/>
        <v/>
      </c>
      <c r="AY88" s="52" t="str">
        <f t="shared" si="41"/>
        <v/>
      </c>
    </row>
    <row r="89" spans="1:51" s="141" customFormat="1" x14ac:dyDescent="0.25">
      <c r="A89" s="16">
        <v>50</v>
      </c>
      <c r="B89" s="52">
        <f>INDEX(SummDir!$5:$113,$A89,B$116)</f>
        <v>149</v>
      </c>
      <c r="C89" s="163" t="str">
        <f>INDEX(SummDir!$5:$113,$A89,C$116)</f>
        <v>Guadalupe Rd</v>
      </c>
      <c r="D89" s="163" t="str">
        <f>INDEX(SummDir!$5:$113,$A89,D$116)</f>
        <v>Country Club Wy</v>
      </c>
      <c r="E89" s="52">
        <f>INDEX(SummDir!$5:$113,$A89,E$116)</f>
        <v>39</v>
      </c>
      <c r="F89" s="52" t="str">
        <f t="shared" si="30"/>
        <v/>
      </c>
      <c r="G89" s="117"/>
      <c r="H89" s="52">
        <f>INDEX(SummDir!$5:$113,$A89,H$116)</f>
        <v>39</v>
      </c>
      <c r="I89" s="52">
        <f t="shared" si="31"/>
        <v>1</v>
      </c>
      <c r="J89" s="20">
        <v>19</v>
      </c>
      <c r="K89" s="52">
        <f>INDEX(SummDir!$5:$113,$A89,K$116)</f>
        <v>9.75</v>
      </c>
      <c r="L89" s="52">
        <f>INDEX(SummDir!$5:$113,$A89,L$116)</f>
        <v>5.5</v>
      </c>
      <c r="M89" s="52">
        <f>INDEX(SummDir!$5:$113,$A89,M$116)</f>
        <v>14</v>
      </c>
      <c r="N89" s="52">
        <f>INDEX(SummDir!$5:$113,$A89,N$116)</f>
        <v>0.17948717948717949</v>
      </c>
      <c r="O89" s="52">
        <f>INDEX(SummDir!$5:$113,$A89,O$116)</f>
        <v>0.23076923076923078</v>
      </c>
      <c r="P89" s="52">
        <f>INDEX(SummDir!$5:$113,$A89,P$116)</f>
        <v>3.8461538461538464E-2</v>
      </c>
      <c r="Q89" s="52">
        <f>INDEX(SummDir!$5:$113,$A89,Q$116)</f>
        <v>0.12820512820512819</v>
      </c>
      <c r="R89" s="52">
        <f>INDEX(SummDir!$5:$113,$A89,R$116)</f>
        <v>39</v>
      </c>
      <c r="S89" s="52">
        <f>INDEX(SummDir!$5:$113,$A89,S$116)</f>
        <v>11</v>
      </c>
      <c r="T89" s="52">
        <f>INDEX(SummDir!$5:$113,$A89,T$116)</f>
        <v>28</v>
      </c>
      <c r="U89" s="52">
        <f>INDEX(SummDir!$5:$113,$A89,U$116)</f>
        <v>39</v>
      </c>
      <c r="V89" s="52">
        <f>INDEX(SummDir!$5:$113,$A89,V$116)</f>
        <v>11</v>
      </c>
      <c r="W89" s="52" t="str">
        <f t="shared" si="32"/>
        <v/>
      </c>
      <c r="X89" s="52" t="str">
        <f t="shared" si="33"/>
        <v/>
      </c>
      <c r="Y89" s="52">
        <f t="shared" si="34"/>
        <v>5</v>
      </c>
      <c r="Z89" s="52">
        <f t="shared" si="35"/>
        <v>1</v>
      </c>
      <c r="AA89" s="21" t="str">
        <f t="shared" si="36"/>
        <v/>
      </c>
      <c r="AB89" s="21">
        <f t="shared" si="37"/>
        <v>0.90909090909090906</v>
      </c>
      <c r="AC89" s="21"/>
      <c r="AD89"/>
      <c r="AE89" s="117" t="s">
        <v>362</v>
      </c>
      <c r="AF89" s="52">
        <f>INDEX(SummDir!$5:$113,$A89,AF$116)</f>
        <v>28</v>
      </c>
      <c r="AG89" s="52">
        <f t="shared" si="38"/>
        <v>1</v>
      </c>
      <c r="AH89" s="52"/>
      <c r="AI89" s="52"/>
      <c r="AJ89" s="52"/>
      <c r="AK89" s="52"/>
      <c r="AL89" s="52"/>
      <c r="AM89" s="52"/>
      <c r="AN89" s="52"/>
      <c r="AO89" s="83"/>
      <c r="AP89" s="52">
        <f t="shared" si="39"/>
        <v>3</v>
      </c>
      <c r="AQ89" s="52">
        <f t="shared" si="39"/>
        <v>3</v>
      </c>
      <c r="AR89" s="52">
        <f t="shared" si="39"/>
        <v>3</v>
      </c>
      <c r="AS89" s="52">
        <f t="shared" si="39"/>
        <v>3</v>
      </c>
      <c r="AT89" s="52">
        <f t="shared" si="40"/>
        <v>0</v>
      </c>
      <c r="AU89" s="52">
        <f t="shared" si="40"/>
        <v>0</v>
      </c>
      <c r="AV89" s="52">
        <f t="shared" si="40"/>
        <v>0</v>
      </c>
      <c r="AW89" s="52">
        <f t="shared" si="40"/>
        <v>0</v>
      </c>
      <c r="AX89" s="52" t="str">
        <f t="shared" si="41"/>
        <v/>
      </c>
      <c r="AY89" s="52" t="str">
        <f t="shared" si="41"/>
        <v/>
      </c>
    </row>
    <row r="90" spans="1:51" s="141" customFormat="1" x14ac:dyDescent="0.25">
      <c r="A90" s="16">
        <v>51</v>
      </c>
      <c r="B90" s="52">
        <f>INDEX(SummDir!$5:$113,$A90,B$116)</f>
        <v>150</v>
      </c>
      <c r="C90" s="163" t="str">
        <f>INDEX(SummDir!$5:$113,$A90,C$116)</f>
        <v>Guadalupe Rd</v>
      </c>
      <c r="D90" s="163" t="str">
        <f>INDEX(SummDir!$5:$113,$A90,D$116)</f>
        <v>Lakeshore Dr</v>
      </c>
      <c r="E90" s="52">
        <f>INDEX(SummDir!$5:$113,$A90,E$116)</f>
        <v>47</v>
      </c>
      <c r="F90" s="52" t="str">
        <f t="shared" si="30"/>
        <v/>
      </c>
      <c r="G90" s="117"/>
      <c r="H90" s="52">
        <f>INDEX(SummDir!$5:$113,$A90,H$116)</f>
        <v>47</v>
      </c>
      <c r="I90" s="52">
        <f t="shared" si="31"/>
        <v>1</v>
      </c>
      <c r="J90" s="20">
        <v>19</v>
      </c>
      <c r="K90" s="52">
        <f>INDEX(SummDir!$5:$113,$A90,K$116)</f>
        <v>11.75</v>
      </c>
      <c r="L90" s="52">
        <f>INDEX(SummDir!$5:$113,$A90,L$116)</f>
        <v>11</v>
      </c>
      <c r="M90" s="52">
        <f>INDEX(SummDir!$5:$113,$A90,M$116)</f>
        <v>12.5</v>
      </c>
      <c r="N90" s="52">
        <f>INDEX(SummDir!$5:$113,$A90,N$116)</f>
        <v>0.31914893617021278</v>
      </c>
      <c r="O90" s="52">
        <f>INDEX(SummDir!$5:$113,$A90,O$116)</f>
        <v>0.57446808510638303</v>
      </c>
      <c r="P90" s="52">
        <f>INDEX(SummDir!$5:$113,$A90,P$116)</f>
        <v>8.5106382978723402E-2</v>
      </c>
      <c r="Q90" s="52">
        <f>INDEX(SummDir!$5:$113,$A90,Q$116)</f>
        <v>0.10638297872340426</v>
      </c>
      <c r="R90" s="52">
        <f>INDEX(SummDir!$5:$113,$A90,R$116)</f>
        <v>47</v>
      </c>
      <c r="S90" s="52">
        <f>INDEX(SummDir!$5:$113,$A90,S$116)</f>
        <v>22</v>
      </c>
      <c r="T90" s="52">
        <f>INDEX(SummDir!$5:$113,$A90,T$116)</f>
        <v>25</v>
      </c>
      <c r="U90" s="52">
        <f>INDEX(SummDir!$5:$113,$A90,U$116)</f>
        <v>47</v>
      </c>
      <c r="V90" s="52">
        <f>INDEX(SummDir!$5:$113,$A90,V$116)</f>
        <v>22</v>
      </c>
      <c r="W90" s="52" t="str">
        <f t="shared" si="32"/>
        <v/>
      </c>
      <c r="X90" s="52" t="str">
        <f t="shared" si="33"/>
        <v/>
      </c>
      <c r="Y90" s="52">
        <f t="shared" si="34"/>
        <v>4.5</v>
      </c>
      <c r="Z90" s="52">
        <f t="shared" si="35"/>
        <v>1</v>
      </c>
      <c r="AA90" s="21" t="str">
        <f t="shared" si="36"/>
        <v/>
      </c>
      <c r="AB90" s="21">
        <f t="shared" si="37"/>
        <v>0.81818181818181823</v>
      </c>
      <c r="AC90" s="21"/>
      <c r="AD90"/>
      <c r="AE90" s="117" t="s">
        <v>362</v>
      </c>
      <c r="AF90" s="52">
        <f>INDEX(SummDir!$5:$113,$A90,AF$116)</f>
        <v>25</v>
      </c>
      <c r="AG90" s="52">
        <f t="shared" si="38"/>
        <v>1</v>
      </c>
      <c r="AH90" s="52"/>
      <c r="AI90" s="52"/>
      <c r="AJ90" s="52"/>
      <c r="AK90" s="52"/>
      <c r="AL90" s="52"/>
      <c r="AM90" s="52"/>
      <c r="AN90" s="52"/>
      <c r="AO90" s="83"/>
      <c r="AP90" s="52">
        <f t="shared" si="39"/>
        <v>3</v>
      </c>
      <c r="AQ90" s="52">
        <f t="shared" si="39"/>
        <v>3</v>
      </c>
      <c r="AR90" s="52">
        <f t="shared" si="39"/>
        <v>3</v>
      </c>
      <c r="AS90" s="52">
        <f t="shared" si="39"/>
        <v>3</v>
      </c>
      <c r="AT90" s="52">
        <f t="shared" si="40"/>
        <v>0</v>
      </c>
      <c r="AU90" s="52">
        <f t="shared" si="40"/>
        <v>0</v>
      </c>
      <c r="AV90" s="52">
        <f t="shared" si="40"/>
        <v>0</v>
      </c>
      <c r="AW90" s="52">
        <f t="shared" si="40"/>
        <v>0</v>
      </c>
      <c r="AX90" s="52" t="str">
        <f t="shared" si="41"/>
        <v/>
      </c>
      <c r="AY90" s="52" t="str">
        <f t="shared" si="41"/>
        <v/>
      </c>
    </row>
    <row r="91" spans="1:51" s="141" customFormat="1" x14ac:dyDescent="0.25">
      <c r="A91" s="16">
        <v>52</v>
      </c>
      <c r="B91" s="52">
        <f>INDEX(SummDir!$5:$113,$A91,B$116)</f>
        <v>151</v>
      </c>
      <c r="C91" s="163" t="str">
        <f>INDEX(SummDir!$5:$113,$A91,C$116)</f>
        <v>University Dr</v>
      </c>
      <c r="D91" s="163" t="str">
        <f>INDEX(SummDir!$5:$113,$A91,D$116)</f>
        <v>Forest Ave</v>
      </c>
      <c r="E91" s="52">
        <f>INDEX(SummDir!$5:$113,$A91,E$116)</f>
        <v>226</v>
      </c>
      <c r="F91" s="52" t="str">
        <f t="shared" si="30"/>
        <v/>
      </c>
      <c r="G91" s="117"/>
      <c r="H91" s="52">
        <f>INDEX(SummDir!$5:$113,$A91,H$116)</f>
        <v>226</v>
      </c>
      <c r="I91" s="52">
        <f t="shared" si="31"/>
        <v>-1</v>
      </c>
      <c r="J91" s="20">
        <v>19</v>
      </c>
      <c r="K91" s="52">
        <f>INDEX(SummDir!$5:$113,$A91,K$116)</f>
        <v>56.5</v>
      </c>
      <c r="L91" s="52">
        <f>INDEX(SummDir!$5:$113,$A91,L$116)</f>
        <v>30</v>
      </c>
      <c r="M91" s="52">
        <f>INDEX(SummDir!$5:$113,$A91,M$116)</f>
        <v>83</v>
      </c>
      <c r="N91" s="52">
        <f>INDEX(SummDir!$5:$113,$A91,N$116)</f>
        <v>0.40707964601769914</v>
      </c>
      <c r="O91" s="52">
        <f>INDEX(SummDir!$5:$113,$A91,O$116)</f>
        <v>0.12831858407079647</v>
      </c>
      <c r="P91" s="52">
        <f>INDEX(SummDir!$5:$113,$A91,P$116)</f>
        <v>0.26548672566371684</v>
      </c>
      <c r="Q91" s="52">
        <f>INDEX(SummDir!$5:$113,$A91,Q$116)</f>
        <v>0.31858407079646017</v>
      </c>
      <c r="R91" s="52">
        <f>INDEX(SummDir!$5:$113,$A91,R$116)</f>
        <v>226</v>
      </c>
      <c r="S91" s="52">
        <f>INDEX(SummDir!$5:$113,$A91,S$116)</f>
        <v>60</v>
      </c>
      <c r="T91" s="52">
        <f>INDEX(SummDir!$5:$113,$A91,T$116)</f>
        <v>166</v>
      </c>
      <c r="U91" s="52">
        <f>INDEX(SummDir!$5:$113,$A91,U$116)</f>
        <v>226</v>
      </c>
      <c r="V91" s="52">
        <f>INDEX(SummDir!$5:$113,$A91,V$116)</f>
        <v>60</v>
      </c>
      <c r="W91" s="52">
        <f t="shared" si="32"/>
        <v>26482</v>
      </c>
      <c r="X91" s="52" t="str">
        <f t="shared" si="33"/>
        <v/>
      </c>
      <c r="Y91" s="52">
        <f t="shared" si="34"/>
        <v>0</v>
      </c>
      <c r="Z91" s="52">
        <f t="shared" si="35"/>
        <v>-1</v>
      </c>
      <c r="AA91" s="21" t="str">
        <f t="shared" si="36"/>
        <v/>
      </c>
      <c r="AB91" s="21">
        <f t="shared" si="37"/>
        <v>0</v>
      </c>
      <c r="AC91" s="21"/>
      <c r="AD91"/>
      <c r="AE91" s="117" t="s">
        <v>362</v>
      </c>
      <c r="AF91" s="52">
        <f>INDEX(SummDir!$5:$113,$A91,AF$116)</f>
        <v>166</v>
      </c>
      <c r="AG91" s="52">
        <f t="shared" si="38"/>
        <v>1</v>
      </c>
      <c r="AH91" s="52"/>
      <c r="AI91" s="52"/>
      <c r="AJ91" s="52"/>
      <c r="AK91" s="52"/>
      <c r="AL91" s="52"/>
      <c r="AM91" s="52"/>
      <c r="AN91" s="52"/>
      <c r="AO91" s="83"/>
      <c r="AP91" s="52">
        <f t="shared" si="39"/>
        <v>0</v>
      </c>
      <c r="AQ91" s="52">
        <f t="shared" si="39"/>
        <v>0</v>
      </c>
      <c r="AR91" s="52">
        <f t="shared" si="39"/>
        <v>3</v>
      </c>
      <c r="AS91" s="52">
        <f t="shared" si="39"/>
        <v>3</v>
      </c>
      <c r="AT91" s="52">
        <f t="shared" si="40"/>
        <v>0</v>
      </c>
      <c r="AU91" s="52">
        <f t="shared" si="40"/>
        <v>0</v>
      </c>
      <c r="AV91" s="52">
        <f t="shared" si="40"/>
        <v>0</v>
      </c>
      <c r="AW91" s="52">
        <f t="shared" si="40"/>
        <v>0</v>
      </c>
      <c r="AX91" s="52" t="str">
        <f t="shared" si="41"/>
        <v/>
      </c>
      <c r="AY91" s="52" t="str">
        <f t="shared" si="41"/>
        <v/>
      </c>
    </row>
    <row r="92" spans="1:51" s="141" customFormat="1" x14ac:dyDescent="0.25">
      <c r="A92" s="16">
        <v>53</v>
      </c>
      <c r="B92" s="52">
        <f>INDEX(SummDir!$5:$113,$A92,B$116)</f>
        <v>152</v>
      </c>
      <c r="C92" s="163" t="str">
        <f>INDEX(SummDir!$5:$113,$A92,C$116)</f>
        <v>Tempe Lake</v>
      </c>
      <c r="D92" s="163" t="str">
        <f>INDEX(SummDir!$5:$113,$A92,D$116)</f>
        <v>TCA Bridge</v>
      </c>
      <c r="E92" s="52">
        <f>INDEX(SummDir!$5:$113,$A92,E$116)</f>
        <v>85</v>
      </c>
      <c r="F92" s="52" t="str">
        <f t="shared" si="30"/>
        <v/>
      </c>
      <c r="G92" s="117"/>
      <c r="H92" s="52">
        <f>INDEX(SummDir!$5:$113,$A92,H$116)</f>
        <v>85</v>
      </c>
      <c r="I92" s="52">
        <f t="shared" si="31"/>
        <v>-1</v>
      </c>
      <c r="J92" s="20">
        <v>19</v>
      </c>
      <c r="K92" s="52">
        <f>INDEX(SummDir!$5:$113,$A92,K$116)</f>
        <v>21.25</v>
      </c>
      <c r="L92" s="52">
        <f>INDEX(SummDir!$5:$113,$A92,L$116)</f>
        <v>12</v>
      </c>
      <c r="M92" s="52">
        <f>INDEX(SummDir!$5:$113,$A92,M$116)</f>
        <v>30.5</v>
      </c>
      <c r="N92" s="52">
        <f>INDEX(SummDir!$5:$113,$A92,N$116)</f>
        <v>0.30588235294117649</v>
      </c>
      <c r="O92" s="52">
        <f>INDEX(SummDir!$5:$113,$A92,O$116)</f>
        <v>0.4</v>
      </c>
      <c r="P92" s="52">
        <f>INDEX(SummDir!$5:$113,$A92,P$116)</f>
        <v>0</v>
      </c>
      <c r="Q92" s="52">
        <f>INDEX(SummDir!$5:$113,$A92,Q$116)</f>
        <v>0</v>
      </c>
      <c r="R92" s="52">
        <f>INDEX(SummDir!$5:$113,$A92,R$116)</f>
        <v>85</v>
      </c>
      <c r="S92" s="52">
        <f>INDEX(SummDir!$5:$113,$A92,S$116)</f>
        <v>24</v>
      </c>
      <c r="T92" s="52">
        <f>INDEX(SummDir!$5:$113,$A92,T$116)</f>
        <v>61</v>
      </c>
      <c r="U92" s="52">
        <f>INDEX(SummDir!$5:$113,$A92,U$116)</f>
        <v>85</v>
      </c>
      <c r="V92" s="52">
        <f>INDEX(SummDir!$5:$113,$A92,V$116)</f>
        <v>24</v>
      </c>
      <c r="W92" s="52" t="str">
        <f t="shared" si="32"/>
        <v/>
      </c>
      <c r="X92" s="52" t="str">
        <f t="shared" si="33"/>
        <v/>
      </c>
      <c r="Y92" s="52">
        <f t="shared" si="34"/>
        <v>0.8</v>
      </c>
      <c r="Z92" s="52">
        <f t="shared" si="35"/>
        <v>-1</v>
      </c>
      <c r="AA92" s="21" t="str">
        <f t="shared" si="36"/>
        <v/>
      </c>
      <c r="AB92" s="21">
        <f t="shared" si="37"/>
        <v>0.14545454545454548</v>
      </c>
      <c r="AC92" s="21"/>
      <c r="AD92"/>
      <c r="AE92" s="117" t="s">
        <v>362</v>
      </c>
      <c r="AF92" s="52">
        <f>INDEX(SummDir!$5:$113,$A92,AF$116)</f>
        <v>61</v>
      </c>
      <c r="AG92" s="52">
        <f t="shared" si="38"/>
        <v>1</v>
      </c>
      <c r="AH92" s="52"/>
      <c r="AI92" s="52"/>
      <c r="AJ92" s="52"/>
      <c r="AK92" s="52"/>
      <c r="AL92" s="52"/>
      <c r="AM92" s="52"/>
      <c r="AN92" s="52"/>
      <c r="AO92" s="83"/>
      <c r="AP92" s="52">
        <f t="shared" si="39"/>
        <v>0</v>
      </c>
      <c r="AQ92" s="52">
        <f t="shared" si="39"/>
        <v>0</v>
      </c>
      <c r="AR92" s="52">
        <f t="shared" si="39"/>
        <v>0</v>
      </c>
      <c r="AS92" s="52">
        <f t="shared" si="39"/>
        <v>0</v>
      </c>
      <c r="AT92" s="52">
        <f t="shared" si="40"/>
        <v>0</v>
      </c>
      <c r="AU92" s="52">
        <f t="shared" si="40"/>
        <v>0</v>
      </c>
      <c r="AV92" s="52">
        <f t="shared" si="40"/>
        <v>0</v>
      </c>
      <c r="AW92" s="52">
        <f t="shared" si="40"/>
        <v>0</v>
      </c>
      <c r="AX92" s="52" t="str">
        <f t="shared" si="41"/>
        <v/>
      </c>
      <c r="AY92" s="52" t="str">
        <f t="shared" si="41"/>
        <v/>
      </c>
    </row>
    <row r="93" spans="1:51" s="141" customFormat="1" x14ac:dyDescent="0.25">
      <c r="A93" s="16">
        <v>54</v>
      </c>
      <c r="B93" s="52">
        <f>INDEX(SummDir!$5:$113,$A93,B$116)</f>
        <v>154</v>
      </c>
      <c r="C93" s="163" t="str">
        <f>INDEX(SummDir!$5:$113,$A93,C$116)</f>
        <v>Terrace Rd</v>
      </c>
      <c r="D93" s="163" t="str">
        <f>INDEX(SummDir!$5:$113,$A93,D$116)</f>
        <v>Rural Rd</v>
      </c>
      <c r="E93" s="52">
        <f>INDEX(SummDir!$5:$113,$A93,E$116)</f>
        <v>168</v>
      </c>
      <c r="F93" s="52" t="str">
        <f t="shared" si="30"/>
        <v/>
      </c>
      <c r="G93" s="117"/>
      <c r="H93" s="52">
        <f>INDEX(SummDir!$5:$113,$A93,H$116)</f>
        <v>168</v>
      </c>
      <c r="I93" s="52">
        <f t="shared" si="31"/>
        <v>-1</v>
      </c>
      <c r="J93" s="20">
        <v>19</v>
      </c>
      <c r="K93" s="52">
        <f>INDEX(SummDir!$5:$113,$A93,K$116)</f>
        <v>84</v>
      </c>
      <c r="L93" s="52" t="str">
        <f>INDEX(SummDir!$5:$113,$A93,L$116)</f>
        <v/>
      </c>
      <c r="M93" s="52">
        <f>INDEX(SummDir!$5:$113,$A93,M$116)</f>
        <v>84</v>
      </c>
      <c r="N93" s="52">
        <f>INDEX(SummDir!$5:$113,$A93,N$116)</f>
        <v>0.33333333333333331</v>
      </c>
      <c r="O93" s="52">
        <f>INDEX(SummDir!$5:$113,$A93,O$116)</f>
        <v>4.1666666666666664E-2</v>
      </c>
      <c r="P93" s="52">
        <f>INDEX(SummDir!$5:$113,$A93,P$116)</f>
        <v>0.26785714285714285</v>
      </c>
      <c r="Q93" s="52">
        <f>INDEX(SummDir!$5:$113,$A93,Q$116)</f>
        <v>0.97023809523809523</v>
      </c>
      <c r="R93" s="52">
        <f>INDEX(SummDir!$5:$113,$A93,R$116)</f>
        <v>168</v>
      </c>
      <c r="S93" s="52">
        <f>INDEX(SummDir!$5:$113,$A93,S$116)</f>
        <v>0</v>
      </c>
      <c r="T93" s="52">
        <f>INDEX(SummDir!$5:$113,$A93,T$116)</f>
        <v>168</v>
      </c>
      <c r="U93" s="52">
        <f>INDEX(SummDir!$5:$113,$A93,U$116)</f>
        <v>168</v>
      </c>
      <c r="V93" s="52">
        <f>INDEX(SummDir!$5:$113,$A93,V$116)</f>
        <v>0</v>
      </c>
      <c r="W93" s="52" t="str">
        <f t="shared" si="32"/>
        <v/>
      </c>
      <c r="X93" s="52" t="str">
        <f t="shared" si="33"/>
        <v/>
      </c>
      <c r="Y93" s="52">
        <f t="shared" si="34"/>
        <v>0</v>
      </c>
      <c r="Z93" s="52">
        <f t="shared" si="35"/>
        <v>-1</v>
      </c>
      <c r="AA93" s="21" t="str">
        <f t="shared" si="36"/>
        <v/>
      </c>
      <c r="AB93" s="21">
        <f t="shared" si="37"/>
        <v>0</v>
      </c>
      <c r="AC93" s="21"/>
      <c r="AD93"/>
      <c r="AE93" s="117" t="s">
        <v>362</v>
      </c>
      <c r="AF93" s="52">
        <f>INDEX(SummDir!$5:$113,$A93,AF$116)</f>
        <v>168</v>
      </c>
      <c r="AG93" s="52">
        <f t="shared" si="38"/>
        <v>1</v>
      </c>
      <c r="AH93" s="52"/>
      <c r="AI93" s="52"/>
      <c r="AJ93" s="52"/>
      <c r="AK93" s="52"/>
      <c r="AL93" s="52"/>
      <c r="AM93" s="52"/>
      <c r="AN93" s="52"/>
      <c r="AO93" s="83"/>
      <c r="AP93" s="52">
        <f t="shared" si="39"/>
        <v>0</v>
      </c>
      <c r="AQ93" s="52">
        <f t="shared" si="39"/>
        <v>0</v>
      </c>
      <c r="AR93" s="52">
        <f t="shared" si="39"/>
        <v>0</v>
      </c>
      <c r="AS93" s="52">
        <f t="shared" si="39"/>
        <v>0</v>
      </c>
      <c r="AT93" s="52">
        <f t="shared" si="40"/>
        <v>0</v>
      </c>
      <c r="AU93" s="52">
        <f t="shared" si="40"/>
        <v>0</v>
      </c>
      <c r="AV93" s="52">
        <f t="shared" si="40"/>
        <v>0</v>
      </c>
      <c r="AW93" s="52">
        <f t="shared" si="40"/>
        <v>1</v>
      </c>
      <c r="AX93" s="52" t="str">
        <f t="shared" si="41"/>
        <v/>
      </c>
      <c r="AY93" s="52" t="str">
        <f t="shared" si="41"/>
        <v/>
      </c>
    </row>
    <row r="94" spans="1:51" s="141" customFormat="1" x14ac:dyDescent="0.25">
      <c r="A94" s="16">
        <v>62</v>
      </c>
      <c r="B94" s="142">
        <f>INDEX(SummDir!$5:$113,$A94,B$116)</f>
        <v>107</v>
      </c>
      <c r="C94" s="164" t="str">
        <f>INDEX(SummDir!$5:$113,$A94,C$116)</f>
        <v>5th St</v>
      </c>
      <c r="D94" s="164" t="str">
        <f>INDEX(SummDir!$5:$113,$A94,D$116)</f>
        <v>Forest Ave</v>
      </c>
      <c r="E94" s="142">
        <f>INDEX(SummDir!$5:$113,$A94,E$116)</f>
        <v>174</v>
      </c>
      <c r="F94" s="142" t="str">
        <f t="shared" si="30"/>
        <v/>
      </c>
      <c r="G94" s="117"/>
      <c r="H94" s="142">
        <f>INDEX(SummDir!$5:$113,$A94,H$116)</f>
        <v>174</v>
      </c>
      <c r="I94" s="142">
        <f t="shared" si="31"/>
        <v>1</v>
      </c>
      <c r="J94" s="20">
        <v>28</v>
      </c>
      <c r="K94" s="142">
        <f>INDEX(SummDir!$5:$113,$A94,K$116)</f>
        <v>43.5</v>
      </c>
      <c r="L94" s="142">
        <f>INDEX(SummDir!$5:$113,$A94,L$116)</f>
        <v>38.5</v>
      </c>
      <c r="M94" s="142">
        <f>INDEX(SummDir!$5:$113,$A94,M$116)</f>
        <v>48.5</v>
      </c>
      <c r="N94" s="142">
        <f>INDEX(SummDir!$5:$113,$A94,N$116)</f>
        <v>0.28160919540229884</v>
      </c>
      <c r="O94" s="142">
        <f>INDEX(SummDir!$5:$113,$A94,O$116)</f>
        <v>0.2413793103448276</v>
      </c>
      <c r="P94" s="142">
        <f>INDEX(SummDir!$5:$113,$A94,P$116)</f>
        <v>0.12643678160919541</v>
      </c>
      <c r="Q94" s="142">
        <f>INDEX(SummDir!$5:$113,$A94,Q$116)</f>
        <v>0.17816091954022989</v>
      </c>
      <c r="R94" s="142">
        <f>INDEX(SummDir!$5:$113,$A94,R$116)</f>
        <v>174</v>
      </c>
      <c r="S94" s="142">
        <f>INDEX(SummDir!$5:$113,$A94,S$116)</f>
        <v>77</v>
      </c>
      <c r="T94" s="142">
        <f>INDEX(SummDir!$5:$113,$A94,T$116)</f>
        <v>97</v>
      </c>
      <c r="U94" s="142">
        <f>INDEX(SummDir!$5:$113,$A94,U$116)</f>
        <v>174</v>
      </c>
      <c r="V94" s="142">
        <f>INDEX(SummDir!$5:$113,$A94,V$116)</f>
        <v>77</v>
      </c>
      <c r="W94" s="142" t="str">
        <f t="shared" si="32"/>
        <v/>
      </c>
      <c r="X94" s="142" t="str">
        <f t="shared" si="33"/>
        <v/>
      </c>
      <c r="Y94" s="142">
        <f t="shared" si="34"/>
        <v>0</v>
      </c>
      <c r="Z94" s="142">
        <f t="shared" si="35"/>
        <v>1</v>
      </c>
      <c r="AA94" s="21" t="str">
        <f t="shared" si="36"/>
        <v/>
      </c>
      <c r="AB94" s="21">
        <f t="shared" si="37"/>
        <v>0</v>
      </c>
      <c r="AC94" s="138"/>
      <c r="AE94" s="142" t="s">
        <v>361</v>
      </c>
      <c r="AF94" s="142">
        <f>INDEX(SummDir!$5:$113,$A94,AF$116)</f>
        <v>97</v>
      </c>
      <c r="AG94" s="142">
        <f t="shared" si="38"/>
        <v>1</v>
      </c>
      <c r="AH94" s="142"/>
      <c r="AI94" s="142"/>
      <c r="AJ94" s="142"/>
      <c r="AK94" s="142"/>
      <c r="AL94" s="142"/>
      <c r="AM94" s="142"/>
      <c r="AN94" s="142"/>
      <c r="AO94" s="148"/>
      <c r="AP94" s="142">
        <f t="shared" si="39"/>
        <v>0</v>
      </c>
      <c r="AQ94" s="142">
        <f t="shared" si="39"/>
        <v>0</v>
      </c>
      <c r="AR94" s="142">
        <f t="shared" si="39"/>
        <v>3</v>
      </c>
      <c r="AS94" s="142">
        <f t="shared" si="39"/>
        <v>3</v>
      </c>
      <c r="AT94" s="142">
        <f t="shared" si="40"/>
        <v>0</v>
      </c>
      <c r="AU94" s="142">
        <f t="shared" si="40"/>
        <v>0</v>
      </c>
      <c r="AV94" s="142">
        <f t="shared" si="40"/>
        <v>0</v>
      </c>
      <c r="AW94" s="142">
        <f t="shared" si="40"/>
        <v>0</v>
      </c>
      <c r="AX94" s="142" t="str">
        <f t="shared" si="41"/>
        <v xml:space="preserve"> 33°25'19.30"N</v>
      </c>
      <c r="AY94" s="142" t="str">
        <f t="shared" si="41"/>
        <v>111°55'3.64"W</v>
      </c>
    </row>
    <row r="95" spans="1:51" s="141" customFormat="1" x14ac:dyDescent="0.25">
      <c r="A95" s="16">
        <v>63</v>
      </c>
      <c r="B95" s="142">
        <f>INDEX(SummDir!$5:$113,$A95,B$116)</f>
        <v>108</v>
      </c>
      <c r="C95" s="164" t="str">
        <f>INDEX(SummDir!$5:$113,$A95,C$116)</f>
        <v>5th St</v>
      </c>
      <c r="D95" s="164" t="str">
        <f>INDEX(SummDir!$5:$113,$A95,D$116)</f>
        <v>Farmer Ave</v>
      </c>
      <c r="E95" s="142">
        <f>INDEX(SummDir!$5:$113,$A95,E$116)</f>
        <v>271</v>
      </c>
      <c r="F95" s="142" t="str">
        <f t="shared" si="30"/>
        <v/>
      </c>
      <c r="G95" s="117"/>
      <c r="H95" s="142">
        <f>INDEX(SummDir!$5:$113,$A95,H$116)</f>
        <v>271</v>
      </c>
      <c r="I95" s="142">
        <f t="shared" si="31"/>
        <v>1</v>
      </c>
      <c r="J95" s="20">
        <v>29</v>
      </c>
      <c r="K95" s="142">
        <f>INDEX(SummDir!$5:$113,$A95,K$116)</f>
        <v>67.75</v>
      </c>
      <c r="L95" s="142">
        <f>INDEX(SummDir!$5:$113,$A95,L$116)</f>
        <v>57</v>
      </c>
      <c r="M95" s="142">
        <f>INDEX(SummDir!$5:$113,$A95,M$116)</f>
        <v>78.5</v>
      </c>
      <c r="N95" s="142">
        <f>INDEX(SummDir!$5:$113,$A95,N$116)</f>
        <v>0.36531365313653136</v>
      </c>
      <c r="O95" s="142">
        <f>INDEX(SummDir!$5:$113,$A95,O$116)</f>
        <v>0.19557195571955718</v>
      </c>
      <c r="P95" s="142">
        <f>INDEX(SummDir!$5:$113,$A95,P$116)</f>
        <v>4.797047970479705E-2</v>
      </c>
      <c r="Q95" s="142">
        <f>INDEX(SummDir!$5:$113,$A95,Q$116)</f>
        <v>8.8560885608856083E-2</v>
      </c>
      <c r="R95" s="142">
        <f>INDEX(SummDir!$5:$113,$A95,R$116)</f>
        <v>271</v>
      </c>
      <c r="S95" s="142">
        <f>INDEX(SummDir!$5:$113,$A95,S$116)</f>
        <v>114</v>
      </c>
      <c r="T95" s="142">
        <f>INDEX(SummDir!$5:$113,$A95,T$116)</f>
        <v>157</v>
      </c>
      <c r="U95" s="142">
        <f>INDEX(SummDir!$5:$113,$A95,U$116)</f>
        <v>271</v>
      </c>
      <c r="V95" s="142">
        <f>INDEX(SummDir!$5:$113,$A95,V$116)</f>
        <v>114</v>
      </c>
      <c r="W95" s="142" t="str">
        <f t="shared" si="32"/>
        <v/>
      </c>
      <c r="X95" s="142" t="str">
        <f t="shared" si="33"/>
        <v/>
      </c>
      <c r="Y95" s="142">
        <f t="shared" si="34"/>
        <v>0.25</v>
      </c>
      <c r="Z95" s="142">
        <f t="shared" si="35"/>
        <v>1</v>
      </c>
      <c r="AA95" s="21" t="str">
        <f t="shared" si="36"/>
        <v/>
      </c>
      <c r="AB95" s="21">
        <f t="shared" si="37"/>
        <v>4.5454545454545456E-2</v>
      </c>
      <c r="AC95" s="138"/>
      <c r="AE95" s="142" t="s">
        <v>361</v>
      </c>
      <c r="AF95" s="142">
        <f>INDEX(SummDir!$5:$113,$A95,AF$116)</f>
        <v>157</v>
      </c>
      <c r="AG95" s="142">
        <f t="shared" si="38"/>
        <v>1</v>
      </c>
      <c r="AH95" s="142"/>
      <c r="AI95" s="142"/>
      <c r="AJ95" s="142"/>
      <c r="AK95" s="142"/>
      <c r="AL95" s="142"/>
      <c r="AM95" s="142"/>
      <c r="AN95" s="142"/>
      <c r="AO95" s="148"/>
      <c r="AP95" s="142">
        <f t="shared" si="39"/>
        <v>0</v>
      </c>
      <c r="AQ95" s="142">
        <f t="shared" si="39"/>
        <v>0</v>
      </c>
      <c r="AR95" s="142">
        <f t="shared" si="39"/>
        <v>3</v>
      </c>
      <c r="AS95" s="142">
        <f t="shared" si="39"/>
        <v>3</v>
      </c>
      <c r="AT95" s="142">
        <f t="shared" si="40"/>
        <v>0</v>
      </c>
      <c r="AU95" s="142">
        <f t="shared" si="40"/>
        <v>0</v>
      </c>
      <c r="AV95" s="142">
        <f t="shared" si="40"/>
        <v>0</v>
      </c>
      <c r="AW95" s="142">
        <f t="shared" si="40"/>
        <v>0</v>
      </c>
      <c r="AX95" s="142" t="str">
        <f t="shared" si="41"/>
        <v xml:space="preserve"> 33°30'21.26"N</v>
      </c>
      <c r="AY95" s="142" t="str">
        <f t="shared" si="41"/>
        <v>111°58'18.65"W</v>
      </c>
    </row>
    <row r="96" spans="1:51" s="141" customFormat="1" x14ac:dyDescent="0.25">
      <c r="A96" s="16">
        <v>66</v>
      </c>
      <c r="B96" s="142">
        <f>INDEX(SummDir!$5:$113,$A96,B$116)</f>
        <v>111</v>
      </c>
      <c r="C96" s="164" t="str">
        <f>INDEX(SummDir!$5:$113,$A96,C$116)</f>
        <v>10th St</v>
      </c>
      <c r="D96" s="164" t="str">
        <f>INDEX(SummDir!$5:$113,$A96,D$116)</f>
        <v>Mill Ave</v>
      </c>
      <c r="E96" s="142">
        <f>INDEX(SummDir!$5:$113,$A96,E$116)</f>
        <v>398</v>
      </c>
      <c r="F96" s="142" t="str">
        <f t="shared" si="30"/>
        <v/>
      </c>
      <c r="G96" s="117"/>
      <c r="H96" s="142">
        <f>INDEX(SummDir!$5:$113,$A96,H$116)</f>
        <v>398</v>
      </c>
      <c r="I96" s="142">
        <f t="shared" si="31"/>
        <v>1</v>
      </c>
      <c r="J96" s="20">
        <v>32</v>
      </c>
      <c r="K96" s="142">
        <f>INDEX(SummDir!$5:$113,$A96,K$116)</f>
        <v>99.5</v>
      </c>
      <c r="L96" s="142">
        <f>INDEX(SummDir!$5:$113,$A96,L$116)</f>
        <v>74</v>
      </c>
      <c r="M96" s="142">
        <f>INDEX(SummDir!$5:$113,$A96,M$116)</f>
        <v>125</v>
      </c>
      <c r="N96" s="142">
        <f>INDEX(SummDir!$5:$113,$A96,N$116)</f>
        <v>0.37437185929648242</v>
      </c>
      <c r="O96" s="142">
        <f>INDEX(SummDir!$5:$113,$A96,O$116)</f>
        <v>0.1306532663316583</v>
      </c>
      <c r="P96" s="142">
        <f>INDEX(SummDir!$5:$113,$A96,P$116)</f>
        <v>6.030150753768844E-2</v>
      </c>
      <c r="Q96" s="142">
        <f>INDEX(SummDir!$5:$113,$A96,Q$116)</f>
        <v>9.5477386934673364E-2</v>
      </c>
      <c r="R96" s="142">
        <f>INDEX(SummDir!$5:$113,$A96,R$116)</f>
        <v>398</v>
      </c>
      <c r="S96" s="142">
        <f>INDEX(SummDir!$5:$113,$A96,S$116)</f>
        <v>148</v>
      </c>
      <c r="T96" s="142">
        <f>INDEX(SummDir!$5:$113,$A96,T$116)</f>
        <v>250</v>
      </c>
      <c r="U96" s="142">
        <f>INDEX(SummDir!$5:$113,$A96,U$116)</f>
        <v>398</v>
      </c>
      <c r="V96" s="142">
        <f>INDEX(SummDir!$5:$113,$A96,V$116)</f>
        <v>148</v>
      </c>
      <c r="W96" s="142">
        <f t="shared" si="32"/>
        <v>26392</v>
      </c>
      <c r="X96" s="142" t="str">
        <f t="shared" si="33"/>
        <v/>
      </c>
      <c r="Y96" s="142">
        <f t="shared" si="34"/>
        <v>0</v>
      </c>
      <c r="Z96" s="142">
        <f t="shared" si="35"/>
        <v>1</v>
      </c>
      <c r="AA96" s="21" t="str">
        <f t="shared" si="36"/>
        <v/>
      </c>
      <c r="AB96" s="21">
        <f t="shared" si="37"/>
        <v>0</v>
      </c>
      <c r="AC96" s="138"/>
      <c r="AE96" s="142" t="s">
        <v>361</v>
      </c>
      <c r="AF96" s="142">
        <f>INDEX(SummDir!$5:$113,$A96,AF$116)</f>
        <v>250</v>
      </c>
      <c r="AG96" s="142">
        <f t="shared" si="38"/>
        <v>1</v>
      </c>
      <c r="AH96" s="142"/>
      <c r="AI96" s="142"/>
      <c r="AJ96" s="142"/>
      <c r="AK96" s="142"/>
      <c r="AL96" s="142"/>
      <c r="AM96" s="142"/>
      <c r="AN96" s="142"/>
      <c r="AO96" s="148"/>
      <c r="AP96" s="142">
        <f t="shared" si="39"/>
        <v>0</v>
      </c>
      <c r="AQ96" s="142">
        <f t="shared" si="39"/>
        <v>0</v>
      </c>
      <c r="AR96" s="142">
        <f t="shared" si="39"/>
        <v>2</v>
      </c>
      <c r="AS96" s="142">
        <f t="shared" si="39"/>
        <v>3</v>
      </c>
      <c r="AT96" s="142">
        <f t="shared" si="40"/>
        <v>0</v>
      </c>
      <c r="AU96" s="142">
        <f t="shared" si="40"/>
        <v>0</v>
      </c>
      <c r="AV96" s="142">
        <f t="shared" si="40"/>
        <v>1</v>
      </c>
      <c r="AW96" s="142">
        <f t="shared" si="40"/>
        <v>0</v>
      </c>
      <c r="AX96" s="142" t="str">
        <f t="shared" si="41"/>
        <v xml:space="preserve"> 33°25'51.17"N</v>
      </c>
      <c r="AY96" s="142" t="str">
        <f t="shared" si="41"/>
        <v>111°54'24.51"W</v>
      </c>
    </row>
    <row r="97" spans="1:51" s="141" customFormat="1" x14ac:dyDescent="0.25">
      <c r="A97" s="16">
        <v>67</v>
      </c>
      <c r="B97" s="142">
        <f>INDEX(SummDir!$5:$113,$A97,B$116)</f>
        <v>112</v>
      </c>
      <c r="C97" s="164" t="str">
        <f>INDEX(SummDir!$5:$113,$A97,C$116)</f>
        <v>60 Fwy</v>
      </c>
      <c r="D97" s="164" t="str">
        <f>INDEX(SummDir!$5:$113,$A97,D$116)</f>
        <v>College Ave</v>
      </c>
      <c r="E97" s="142">
        <f>INDEX(SummDir!$5:$113,$A97,E$116)</f>
        <v>0</v>
      </c>
      <c r="F97" s="142" t="str">
        <f t="shared" si="30"/>
        <v/>
      </c>
      <c r="G97" s="117"/>
      <c r="H97" s="142">
        <f>INDEX(SummDir!$5:$113,$A97,H$116)</f>
        <v>0</v>
      </c>
      <c r="I97" s="142">
        <f t="shared" si="31"/>
        <v>-1</v>
      </c>
      <c r="J97" s="20">
        <v>33</v>
      </c>
      <c r="K97" s="142" t="str">
        <f>INDEX(SummDir!$5:$113,$A97,K$116)</f>
        <v/>
      </c>
      <c r="L97" s="142" t="str">
        <f>INDEX(SummDir!$5:$113,$A97,L$116)</f>
        <v/>
      </c>
      <c r="M97" s="142" t="str">
        <f>INDEX(SummDir!$5:$113,$A97,M$116)</f>
        <v/>
      </c>
      <c r="N97" s="142" t="str">
        <f>INDEX(SummDir!$5:$113,$A97,N$116)</f>
        <v/>
      </c>
      <c r="O97" s="142" t="str">
        <f>INDEX(SummDir!$5:$113,$A97,O$116)</f>
        <v/>
      </c>
      <c r="P97" s="142" t="str">
        <f>INDEX(SummDir!$5:$113,$A97,P$116)</f>
        <v/>
      </c>
      <c r="Q97" s="142" t="str">
        <f>INDEX(SummDir!$5:$113,$A97,Q$116)</f>
        <v/>
      </c>
      <c r="R97" s="142">
        <f>INDEX(SummDir!$5:$113,$A97,R$116)</f>
        <v>0</v>
      </c>
      <c r="S97" s="142">
        <f>INDEX(SummDir!$5:$113,$A97,S$116)</f>
        <v>0</v>
      </c>
      <c r="T97" s="142">
        <f>INDEX(SummDir!$5:$113,$A97,T$116)</f>
        <v>0</v>
      </c>
      <c r="U97" s="142">
        <f>INDEX(SummDir!$5:$113,$A97,U$116)</f>
        <v>0</v>
      </c>
      <c r="V97" s="142">
        <f>INDEX(SummDir!$5:$113,$A97,V$116)</f>
        <v>0</v>
      </c>
      <c r="W97" s="142">
        <f t="shared" si="32"/>
        <v>1774</v>
      </c>
      <c r="X97" s="142" t="str">
        <f t="shared" si="33"/>
        <v/>
      </c>
      <c r="Y97" s="142">
        <f t="shared" si="34"/>
        <v>2</v>
      </c>
      <c r="Z97" s="142">
        <f t="shared" si="35"/>
        <v>-1</v>
      </c>
      <c r="AA97" s="21" t="str">
        <f t="shared" si="36"/>
        <v/>
      </c>
      <c r="AB97" s="21">
        <f t="shared" si="37"/>
        <v>0.36363636363636365</v>
      </c>
      <c r="AC97" s="138"/>
      <c r="AE97" s="142" t="s">
        <v>361</v>
      </c>
      <c r="AF97" s="142">
        <f>INDEX(SummDir!$5:$113,$A97,AF$116)</f>
        <v>0</v>
      </c>
      <c r="AG97" s="142">
        <f t="shared" si="38"/>
        <v>1</v>
      </c>
      <c r="AH97" s="142"/>
      <c r="AI97" s="142"/>
      <c r="AJ97" s="142"/>
      <c r="AK97" s="142"/>
      <c r="AL97" s="142"/>
      <c r="AM97" s="142"/>
      <c r="AN97" s="142"/>
      <c r="AO97" s="148"/>
      <c r="AP97" s="142">
        <f t="shared" si="39"/>
        <v>2</v>
      </c>
      <c r="AQ97" s="142">
        <f t="shared" si="39"/>
        <v>3</v>
      </c>
      <c r="AR97" s="142">
        <f t="shared" si="39"/>
        <v>0</v>
      </c>
      <c r="AS97" s="142">
        <f t="shared" si="39"/>
        <v>0</v>
      </c>
      <c r="AT97" s="142">
        <f t="shared" si="40"/>
        <v>0</v>
      </c>
      <c r="AU97" s="142">
        <f t="shared" si="40"/>
        <v>0</v>
      </c>
      <c r="AV97" s="142">
        <f t="shared" si="40"/>
        <v>0</v>
      </c>
      <c r="AW97" s="142">
        <f t="shared" si="40"/>
        <v>0</v>
      </c>
      <c r="AX97" s="142" t="str">
        <f t="shared" si="41"/>
        <v xml:space="preserve"> 33°20'57.02"N</v>
      </c>
      <c r="AY97" s="142" t="str">
        <f t="shared" si="41"/>
        <v>111°54'40.24"W</v>
      </c>
    </row>
    <row r="98" spans="1:51" s="141" customFormat="1" x14ac:dyDescent="0.25">
      <c r="A98" s="16">
        <v>78</v>
      </c>
      <c r="B98" s="142">
        <f>INDEX(SummDir!$5:$113,$A98,B$116)</f>
        <v>123</v>
      </c>
      <c r="C98" s="164" t="str">
        <f>INDEX(SummDir!$5:$113,$A98,C$116)</f>
        <v>Western Canal</v>
      </c>
      <c r="D98" s="164" t="str">
        <f>INDEX(SummDir!$5:$113,$A98,D$116)</f>
        <v>Rural Rd</v>
      </c>
      <c r="E98" s="142">
        <f>INDEX(SummDir!$5:$113,$A98,E$116)</f>
        <v>98</v>
      </c>
      <c r="F98" s="142" t="str">
        <f t="shared" ref="F98:F109" si="42">X98</f>
        <v/>
      </c>
      <c r="G98" s="117"/>
      <c r="H98" s="142">
        <f>INDEX(SummDir!$5:$113,$A98,H$116)</f>
        <v>98</v>
      </c>
      <c r="I98" s="142">
        <f t="shared" ref="I98:I109" si="43">Z98</f>
        <v>1</v>
      </c>
      <c r="J98" s="20">
        <v>46</v>
      </c>
      <c r="K98" s="142">
        <f>INDEX(SummDir!$5:$113,$A98,K$116)</f>
        <v>49</v>
      </c>
      <c r="L98" s="142" t="str">
        <f>INDEX(SummDir!$5:$113,$A98,L$116)</f>
        <v/>
      </c>
      <c r="M98" s="142">
        <f>INDEX(SummDir!$5:$113,$A98,M$116)</f>
        <v>49</v>
      </c>
      <c r="N98" s="142">
        <f>INDEX(SummDir!$5:$113,$A98,N$116)</f>
        <v>0.31632653061224492</v>
      </c>
      <c r="O98" s="142">
        <f>INDEX(SummDir!$5:$113,$A98,O$116)</f>
        <v>0.54081632653061229</v>
      </c>
      <c r="P98" s="142">
        <f>INDEX(SummDir!$5:$113,$A98,P$116)</f>
        <v>1.020408163265306E-2</v>
      </c>
      <c r="Q98" s="142">
        <f>INDEX(SummDir!$5:$113,$A98,Q$116)</f>
        <v>0</v>
      </c>
      <c r="R98" s="142">
        <f>INDEX(SummDir!$5:$113,$A98,R$116)</f>
        <v>98</v>
      </c>
      <c r="S98" s="142">
        <f>INDEX(SummDir!$5:$113,$A98,S$116)</f>
        <v>0</v>
      </c>
      <c r="T98" s="142">
        <f>INDEX(SummDir!$5:$113,$A98,T$116)</f>
        <v>98</v>
      </c>
      <c r="U98" s="142">
        <f>INDEX(SummDir!$5:$113,$A98,U$116)</f>
        <v>98</v>
      </c>
      <c r="V98" s="142">
        <f>INDEX(SummDir!$5:$113,$A98,V$116)</f>
        <v>0</v>
      </c>
      <c r="W98" s="142">
        <f t="shared" ref="W98:W109" si="44">INDEX(TrfCnt_by_loc,MATCH($B98,loc_ID,0))</f>
        <v>29395</v>
      </c>
      <c r="X98" s="142" t="str">
        <f t="shared" ref="X98:X109" si="45">INDEX(TC_loc_dir,MATCH($B98,loc_ID,0),IF(AE98="NS",1,2))</f>
        <v/>
      </c>
      <c r="Y98" s="142">
        <f t="shared" ref="Y98:Y109" si="46">INDEX(Loc_Dist,MATCH($B98,loc_ID,0))</f>
        <v>4</v>
      </c>
      <c r="Z98" s="142">
        <f t="shared" ref="Z98:Z109" si="47">IF(AND(AE98="NS",SUM(AP98,AQ98)&gt;0),Z$115,IF(AND(AE98="EW",SUM(AR98,AS98)&gt;0),Z$115,Z$116))</f>
        <v>1</v>
      </c>
      <c r="AA98" s="21" t="str">
        <f t="shared" ref="AA98:AA109" si="48">IF(LEN(X98)&gt;0,X98/X$113,"")</f>
        <v/>
      </c>
      <c r="AB98" s="21">
        <f t="shared" ref="AB98:AB109" si="49">Y98/Y$113</f>
        <v>0.72727272727272729</v>
      </c>
      <c r="AC98" s="138"/>
      <c r="AE98" s="142" t="s">
        <v>361</v>
      </c>
      <c r="AF98" s="142">
        <f>INDEX(SummDir!$5:$113,$A98,AF$116)</f>
        <v>98</v>
      </c>
      <c r="AG98" s="142">
        <f t="shared" ref="AG98:AG109" si="50">IF(LEN(X98)&lt;1,1,0)</f>
        <v>1</v>
      </c>
      <c r="AH98" s="142"/>
      <c r="AI98" s="142"/>
      <c r="AJ98" s="142"/>
      <c r="AK98" s="142"/>
      <c r="AL98" s="142"/>
      <c r="AM98" s="142"/>
      <c r="AN98" s="142"/>
      <c r="AO98" s="148"/>
      <c r="AP98" s="142">
        <f t="shared" si="39"/>
        <v>0</v>
      </c>
      <c r="AQ98" s="142">
        <f t="shared" si="39"/>
        <v>0</v>
      </c>
      <c r="AR98" s="142">
        <f t="shared" si="39"/>
        <v>4</v>
      </c>
      <c r="AS98" s="142">
        <f t="shared" si="39"/>
        <v>4</v>
      </c>
      <c r="AT98" s="142">
        <f t="shared" si="40"/>
        <v>0</v>
      </c>
      <c r="AU98" s="142">
        <f t="shared" si="40"/>
        <v>0</v>
      </c>
      <c r="AV98" s="142">
        <f t="shared" si="40"/>
        <v>0</v>
      </c>
      <c r="AW98" s="142">
        <f t="shared" si="40"/>
        <v>0</v>
      </c>
      <c r="AX98" s="142" t="str">
        <f t="shared" si="41"/>
        <v/>
      </c>
      <c r="AY98" s="142" t="str">
        <f t="shared" si="41"/>
        <v/>
      </c>
    </row>
    <row r="99" spans="1:51" s="141" customFormat="1" x14ac:dyDescent="0.25">
      <c r="A99" s="16">
        <v>79</v>
      </c>
      <c r="B99" s="142">
        <f>INDEX(SummDir!$5:$113,$A99,B$116)</f>
        <v>124</v>
      </c>
      <c r="C99" s="164" t="str">
        <f>INDEX(SummDir!$5:$113,$A99,C$116)</f>
        <v>Western Canal</v>
      </c>
      <c r="D99" s="164" t="str">
        <f>INDEX(SummDir!$5:$113,$A99,D$116)</f>
        <v>McClintock Dr</v>
      </c>
      <c r="E99" s="142">
        <f>INDEX(SummDir!$5:$113,$A99,E$116)</f>
        <v>114</v>
      </c>
      <c r="F99" s="142" t="str">
        <f t="shared" si="42"/>
        <v/>
      </c>
      <c r="G99" s="117"/>
      <c r="H99" s="142">
        <f>INDEX(SummDir!$5:$113,$A99,H$116)</f>
        <v>114</v>
      </c>
      <c r="I99" s="142">
        <f t="shared" si="43"/>
        <v>1</v>
      </c>
      <c r="J99" s="20">
        <v>46</v>
      </c>
      <c r="K99" s="142">
        <f>INDEX(SummDir!$5:$113,$A99,K$116)</f>
        <v>28.5</v>
      </c>
      <c r="L99" s="142">
        <f>INDEX(SummDir!$5:$113,$A99,L$116)</f>
        <v>31.5</v>
      </c>
      <c r="M99" s="142">
        <f>INDEX(SummDir!$5:$113,$A99,M$116)</f>
        <v>25.5</v>
      </c>
      <c r="N99" s="142">
        <f>INDEX(SummDir!$5:$113,$A99,N$116)</f>
        <v>0.21929824561403508</v>
      </c>
      <c r="O99" s="142">
        <f>INDEX(SummDir!$5:$113,$A99,O$116)</f>
        <v>0.54385964912280704</v>
      </c>
      <c r="P99" s="142">
        <f>INDEX(SummDir!$5:$113,$A99,P$116)</f>
        <v>0</v>
      </c>
      <c r="Q99" s="142">
        <f>INDEX(SummDir!$5:$113,$A99,Q$116)</f>
        <v>0</v>
      </c>
      <c r="R99" s="142">
        <f>INDEX(SummDir!$5:$113,$A99,R$116)</f>
        <v>114</v>
      </c>
      <c r="S99" s="142">
        <f>INDEX(SummDir!$5:$113,$A99,S$116)</f>
        <v>63</v>
      </c>
      <c r="T99" s="142">
        <f>INDEX(SummDir!$5:$113,$A99,T$116)</f>
        <v>51</v>
      </c>
      <c r="U99" s="142">
        <f>INDEX(SummDir!$5:$113,$A99,U$116)</f>
        <v>114</v>
      </c>
      <c r="V99" s="142">
        <f>INDEX(SummDir!$5:$113,$A99,V$116)</f>
        <v>63</v>
      </c>
      <c r="W99" s="142">
        <f t="shared" si="44"/>
        <v>30170</v>
      </c>
      <c r="X99" s="142" t="str">
        <f t="shared" si="45"/>
        <v/>
      </c>
      <c r="Y99" s="142">
        <f t="shared" si="46"/>
        <v>5</v>
      </c>
      <c r="Z99" s="142">
        <f t="shared" si="47"/>
        <v>1</v>
      </c>
      <c r="AA99" s="21" t="str">
        <f t="shared" si="48"/>
        <v/>
      </c>
      <c r="AB99" s="21">
        <f t="shared" si="49"/>
        <v>0.90909090909090906</v>
      </c>
      <c r="AC99" s="138"/>
      <c r="AE99" s="142" t="s">
        <v>361</v>
      </c>
      <c r="AF99" s="142">
        <f>INDEX(SummDir!$5:$113,$A99,AF$116)</f>
        <v>51</v>
      </c>
      <c r="AG99" s="142">
        <f t="shared" si="50"/>
        <v>1</v>
      </c>
      <c r="AH99" s="142"/>
      <c r="AI99" s="142"/>
      <c r="AJ99" s="142"/>
      <c r="AK99" s="142"/>
      <c r="AL99" s="142"/>
      <c r="AM99" s="142"/>
      <c r="AN99" s="142"/>
      <c r="AO99" s="148"/>
      <c r="AP99" s="142">
        <f t="shared" si="39"/>
        <v>3</v>
      </c>
      <c r="AQ99" s="142">
        <f t="shared" si="39"/>
        <v>3</v>
      </c>
      <c r="AR99" s="142">
        <f t="shared" si="39"/>
        <v>4</v>
      </c>
      <c r="AS99" s="142">
        <f t="shared" si="39"/>
        <v>4</v>
      </c>
      <c r="AT99" s="142">
        <f t="shared" si="40"/>
        <v>0</v>
      </c>
      <c r="AU99" s="142">
        <f t="shared" si="40"/>
        <v>0</v>
      </c>
      <c r="AV99" s="142">
        <f t="shared" si="40"/>
        <v>0</v>
      </c>
      <c r="AW99" s="142">
        <f t="shared" si="40"/>
        <v>0</v>
      </c>
      <c r="AX99" s="142" t="str">
        <f t="shared" si="41"/>
        <v/>
      </c>
      <c r="AY99" s="142" t="str">
        <f t="shared" si="41"/>
        <v/>
      </c>
    </row>
    <row r="100" spans="1:51" s="141" customFormat="1" x14ac:dyDescent="0.25">
      <c r="A100" s="16">
        <v>80</v>
      </c>
      <c r="B100" s="142">
        <f>INDEX(SummDir!$5:$113,$A100,B$116)</f>
        <v>125</v>
      </c>
      <c r="C100" s="164" t="str">
        <f>INDEX(SummDir!$5:$113,$A100,C$116)</f>
        <v>Western Canal</v>
      </c>
      <c r="D100" s="164" t="str">
        <f>INDEX(SummDir!$5:$113,$A100,D$116)</f>
        <v>Lakeshore Dr</v>
      </c>
      <c r="E100" s="142">
        <f>INDEX(SummDir!$5:$113,$A100,E$116)</f>
        <v>168</v>
      </c>
      <c r="F100" s="142" t="str">
        <f t="shared" si="42"/>
        <v/>
      </c>
      <c r="G100" s="117"/>
      <c r="H100" s="142">
        <f>INDEX(SummDir!$5:$113,$A100,H$116)</f>
        <v>168</v>
      </c>
      <c r="I100" s="142">
        <f t="shared" si="43"/>
        <v>1</v>
      </c>
      <c r="J100" s="20">
        <v>46</v>
      </c>
      <c r="K100" s="142">
        <f>INDEX(SummDir!$5:$113,$A100,K$116)</f>
        <v>42</v>
      </c>
      <c r="L100" s="142">
        <f>INDEX(SummDir!$5:$113,$A100,L$116)</f>
        <v>31.5</v>
      </c>
      <c r="M100" s="142">
        <f>INDEX(SummDir!$5:$113,$A100,M$116)</f>
        <v>52.5</v>
      </c>
      <c r="N100" s="142">
        <f>INDEX(SummDir!$5:$113,$A100,N$116)</f>
        <v>0.16071428571428573</v>
      </c>
      <c r="O100" s="142">
        <f>INDEX(SummDir!$5:$113,$A100,O$116)</f>
        <v>0.52976190476190477</v>
      </c>
      <c r="P100" s="142">
        <f>INDEX(SummDir!$5:$113,$A100,P$116)</f>
        <v>0</v>
      </c>
      <c r="Q100" s="142">
        <f>INDEX(SummDir!$5:$113,$A100,Q$116)</f>
        <v>0</v>
      </c>
      <c r="R100" s="142">
        <f>INDEX(SummDir!$5:$113,$A100,R$116)</f>
        <v>168</v>
      </c>
      <c r="S100" s="142">
        <f>INDEX(SummDir!$5:$113,$A100,S$116)</f>
        <v>63</v>
      </c>
      <c r="T100" s="142">
        <f>INDEX(SummDir!$5:$113,$A100,T$116)</f>
        <v>105</v>
      </c>
      <c r="U100" s="142">
        <f>INDEX(SummDir!$5:$113,$A100,U$116)</f>
        <v>168</v>
      </c>
      <c r="V100" s="142">
        <f>INDEX(SummDir!$5:$113,$A100,V$116)</f>
        <v>63</v>
      </c>
      <c r="W100" s="142" t="str">
        <f t="shared" si="44"/>
        <v/>
      </c>
      <c r="X100" s="142" t="str">
        <f t="shared" si="45"/>
        <v/>
      </c>
      <c r="Y100" s="142">
        <f t="shared" si="46"/>
        <v>4.5</v>
      </c>
      <c r="Z100" s="142">
        <f t="shared" si="47"/>
        <v>1</v>
      </c>
      <c r="AA100" s="21" t="str">
        <f t="shared" si="48"/>
        <v/>
      </c>
      <c r="AB100" s="21">
        <f t="shared" si="49"/>
        <v>0.81818181818181823</v>
      </c>
      <c r="AC100" s="138"/>
      <c r="AE100" s="142" t="s">
        <v>361</v>
      </c>
      <c r="AF100" s="142">
        <f>INDEX(SummDir!$5:$113,$A100,AF$116)</f>
        <v>105</v>
      </c>
      <c r="AG100" s="142">
        <f t="shared" si="50"/>
        <v>1</v>
      </c>
      <c r="AH100" s="142"/>
      <c r="AI100" s="142"/>
      <c r="AJ100" s="142"/>
      <c r="AK100" s="142"/>
      <c r="AL100" s="142"/>
      <c r="AM100" s="142"/>
      <c r="AN100" s="142"/>
      <c r="AO100" s="148"/>
      <c r="AP100" s="142">
        <f t="shared" si="39"/>
        <v>2</v>
      </c>
      <c r="AQ100" s="142">
        <f t="shared" si="39"/>
        <v>3</v>
      </c>
      <c r="AR100" s="142">
        <f t="shared" si="39"/>
        <v>4</v>
      </c>
      <c r="AS100" s="142">
        <f t="shared" si="39"/>
        <v>4</v>
      </c>
      <c r="AT100" s="142">
        <f t="shared" si="40"/>
        <v>0</v>
      </c>
      <c r="AU100" s="142">
        <f t="shared" si="40"/>
        <v>0</v>
      </c>
      <c r="AV100" s="142">
        <f t="shared" si="40"/>
        <v>0</v>
      </c>
      <c r="AW100" s="142">
        <f t="shared" si="40"/>
        <v>0</v>
      </c>
      <c r="AX100" s="142" t="str">
        <f t="shared" si="41"/>
        <v/>
      </c>
      <c r="AY100" s="142" t="str">
        <f t="shared" si="41"/>
        <v/>
      </c>
    </row>
    <row r="101" spans="1:51" s="141" customFormat="1" x14ac:dyDescent="0.25">
      <c r="A101" s="16">
        <v>83</v>
      </c>
      <c r="B101" s="142">
        <f>INDEX(SummDir!$5:$113,$A101,B$116)</f>
        <v>128</v>
      </c>
      <c r="C101" s="164" t="str">
        <f>INDEX(SummDir!$5:$113,$A101,C$116)</f>
        <v>Alameda Dr</v>
      </c>
      <c r="D101" s="164" t="str">
        <f>INDEX(SummDir!$5:$113,$A101,D$116)</f>
        <v>McClintock Dr</v>
      </c>
      <c r="E101" s="142">
        <f>INDEX(SummDir!$5:$113,$A101,E$116)</f>
        <v>48</v>
      </c>
      <c r="F101" s="142" t="str">
        <f t="shared" si="42"/>
        <v/>
      </c>
      <c r="G101" s="117"/>
      <c r="H101" s="142">
        <f>INDEX(SummDir!$5:$113,$A101,H$116)</f>
        <v>48</v>
      </c>
      <c r="I101" s="142">
        <f t="shared" si="43"/>
        <v>1</v>
      </c>
      <c r="J101" s="20">
        <v>46</v>
      </c>
      <c r="K101" s="142">
        <f>INDEX(SummDir!$5:$113,$A101,K$116)</f>
        <v>12</v>
      </c>
      <c r="L101" s="142">
        <f>INDEX(SummDir!$5:$113,$A101,L$116)</f>
        <v>11.5</v>
      </c>
      <c r="M101" s="142">
        <f>INDEX(SummDir!$5:$113,$A101,M$116)</f>
        <v>12.5</v>
      </c>
      <c r="N101" s="142">
        <f>INDEX(SummDir!$5:$113,$A101,N$116)</f>
        <v>0.125</v>
      </c>
      <c r="O101" s="142">
        <f>INDEX(SummDir!$5:$113,$A101,O$116)</f>
        <v>0.5625</v>
      </c>
      <c r="P101" s="142">
        <f>INDEX(SummDir!$5:$113,$A101,P$116)</f>
        <v>0</v>
      </c>
      <c r="Q101" s="142">
        <f>INDEX(SummDir!$5:$113,$A101,Q$116)</f>
        <v>0.16666666666666666</v>
      </c>
      <c r="R101" s="142">
        <f>INDEX(SummDir!$5:$113,$A101,R$116)</f>
        <v>48</v>
      </c>
      <c r="S101" s="142">
        <f>INDEX(SummDir!$5:$113,$A101,S$116)</f>
        <v>23</v>
      </c>
      <c r="T101" s="142">
        <f>INDEX(SummDir!$5:$113,$A101,T$116)</f>
        <v>25</v>
      </c>
      <c r="U101" s="142">
        <f>INDEX(SummDir!$5:$113,$A101,U$116)</f>
        <v>48</v>
      </c>
      <c r="V101" s="142">
        <f>INDEX(SummDir!$5:$113,$A101,V$116)</f>
        <v>23</v>
      </c>
      <c r="W101" s="142">
        <f t="shared" si="44"/>
        <v>27807</v>
      </c>
      <c r="X101" s="142" t="str">
        <f t="shared" si="45"/>
        <v/>
      </c>
      <c r="Y101" s="142">
        <f t="shared" si="46"/>
        <v>2</v>
      </c>
      <c r="Z101" s="142">
        <f t="shared" si="47"/>
        <v>1</v>
      </c>
      <c r="AA101" s="21" t="str">
        <f t="shared" si="48"/>
        <v/>
      </c>
      <c r="AB101" s="21">
        <f t="shared" si="49"/>
        <v>0.36363636363636365</v>
      </c>
      <c r="AC101" s="138"/>
      <c r="AE101" s="142" t="s">
        <v>361</v>
      </c>
      <c r="AF101" s="142">
        <f>INDEX(SummDir!$5:$113,$A101,AF$116)</f>
        <v>25</v>
      </c>
      <c r="AG101" s="142">
        <f t="shared" si="50"/>
        <v>1</v>
      </c>
      <c r="AH101" s="142"/>
      <c r="AI101" s="142"/>
      <c r="AJ101" s="142"/>
      <c r="AK101" s="142"/>
      <c r="AL101" s="142"/>
      <c r="AM101" s="142"/>
      <c r="AN101" s="142"/>
      <c r="AO101" s="148"/>
      <c r="AP101" s="142">
        <f t="shared" si="39"/>
        <v>0</v>
      </c>
      <c r="AQ101" s="142">
        <f t="shared" si="39"/>
        <v>0</v>
      </c>
      <c r="AR101" s="142">
        <f t="shared" si="39"/>
        <v>2</v>
      </c>
      <c r="AS101" s="142">
        <f t="shared" si="39"/>
        <v>2</v>
      </c>
      <c r="AT101" s="142">
        <f t="shared" si="40"/>
        <v>0</v>
      </c>
      <c r="AU101" s="142">
        <f t="shared" si="40"/>
        <v>0</v>
      </c>
      <c r="AV101" s="142">
        <f t="shared" si="40"/>
        <v>0</v>
      </c>
      <c r="AW101" s="142">
        <f t="shared" si="40"/>
        <v>0</v>
      </c>
      <c r="AX101" s="142" t="str">
        <f t="shared" si="41"/>
        <v/>
      </c>
      <c r="AY101" s="142" t="str">
        <f t="shared" si="41"/>
        <v/>
      </c>
    </row>
    <row r="102" spans="1:51" s="141" customFormat="1" x14ac:dyDescent="0.25">
      <c r="A102" s="16">
        <v>84</v>
      </c>
      <c r="B102" s="142">
        <f>INDEX(SummDir!$5:$113,$A102,B$116)</f>
        <v>129</v>
      </c>
      <c r="C102" s="164" t="str">
        <f>INDEX(SummDir!$5:$113,$A102,C$116)</f>
        <v>Alameda Dr</v>
      </c>
      <c r="D102" s="164" t="str">
        <f>INDEX(SummDir!$5:$113,$A102,D$116)</f>
        <v>S Rural Rd</v>
      </c>
      <c r="E102" s="142">
        <f>INDEX(SummDir!$5:$113,$A102,E$116)</f>
        <v>102</v>
      </c>
      <c r="F102" s="142" t="str">
        <f t="shared" si="42"/>
        <v/>
      </c>
      <c r="G102" s="117"/>
      <c r="H102" s="142">
        <f>INDEX(SummDir!$5:$113,$A102,H$116)</f>
        <v>102</v>
      </c>
      <c r="I102" s="142">
        <f t="shared" si="43"/>
        <v>1</v>
      </c>
      <c r="J102" s="20">
        <v>46</v>
      </c>
      <c r="K102" s="142">
        <f>INDEX(SummDir!$5:$113,$A102,K$116)</f>
        <v>25.5</v>
      </c>
      <c r="L102" s="142">
        <f>INDEX(SummDir!$5:$113,$A102,L$116)</f>
        <v>23.5</v>
      </c>
      <c r="M102" s="142">
        <f>INDEX(SummDir!$5:$113,$A102,M$116)</f>
        <v>27.5</v>
      </c>
      <c r="N102" s="142">
        <f>INDEX(SummDir!$5:$113,$A102,N$116)</f>
        <v>0.24509803921568626</v>
      </c>
      <c r="O102" s="142">
        <f>INDEX(SummDir!$5:$113,$A102,O$116)</f>
        <v>0.36274509803921567</v>
      </c>
      <c r="P102" s="142">
        <f>INDEX(SummDir!$5:$113,$A102,P$116)</f>
        <v>3.9215686274509803E-2</v>
      </c>
      <c r="Q102" s="142">
        <f>INDEX(SummDir!$5:$113,$A102,Q$116)</f>
        <v>0.16666666666666666</v>
      </c>
      <c r="R102" s="142">
        <f>INDEX(SummDir!$5:$113,$A102,R$116)</f>
        <v>102</v>
      </c>
      <c r="S102" s="142">
        <f>INDEX(SummDir!$5:$113,$A102,S$116)</f>
        <v>47</v>
      </c>
      <c r="T102" s="142">
        <f>INDEX(SummDir!$5:$113,$A102,T$116)</f>
        <v>55</v>
      </c>
      <c r="U102" s="142">
        <f>INDEX(SummDir!$5:$113,$A102,U$116)</f>
        <v>102</v>
      </c>
      <c r="V102" s="142">
        <f>INDEX(SummDir!$5:$113,$A102,V$116)</f>
        <v>47</v>
      </c>
      <c r="W102" s="142">
        <f t="shared" si="44"/>
        <v>35740</v>
      </c>
      <c r="X102" s="142" t="str">
        <f t="shared" si="45"/>
        <v/>
      </c>
      <c r="Y102" s="142">
        <f t="shared" si="46"/>
        <v>1</v>
      </c>
      <c r="Z102" s="142">
        <f t="shared" si="47"/>
        <v>1</v>
      </c>
      <c r="AA102" s="21" t="str">
        <f t="shared" si="48"/>
        <v/>
      </c>
      <c r="AB102" s="21">
        <f t="shared" si="49"/>
        <v>0.18181818181818182</v>
      </c>
      <c r="AC102" s="138"/>
      <c r="AE102" s="142" t="s">
        <v>361</v>
      </c>
      <c r="AF102" s="142">
        <f>INDEX(SummDir!$5:$113,$A102,AF$116)</f>
        <v>55</v>
      </c>
      <c r="AG102" s="142">
        <f t="shared" si="50"/>
        <v>1</v>
      </c>
      <c r="AH102" s="142"/>
      <c r="AI102" s="142"/>
      <c r="AJ102" s="142"/>
      <c r="AK102" s="142"/>
      <c r="AL102" s="142"/>
      <c r="AM102" s="142"/>
      <c r="AN102" s="142"/>
      <c r="AO102" s="148"/>
      <c r="AP102" s="142">
        <f t="shared" ref="AP102:AS109" si="51">INDEX(Lane,MATCH($B102,loc_ID,0),MATCH(AP$1,LaneHdr,0))</f>
        <v>0</v>
      </c>
      <c r="AQ102" s="142">
        <f t="shared" si="51"/>
        <v>0</v>
      </c>
      <c r="AR102" s="142">
        <f t="shared" si="51"/>
        <v>2</v>
      </c>
      <c r="AS102" s="142">
        <f t="shared" si="51"/>
        <v>2</v>
      </c>
      <c r="AT102" s="142">
        <f t="shared" ref="AT102:AW109" si="52">INDEX(Cordon,MATCH($B102,loc_ID,0),AT$115)</f>
        <v>0</v>
      </c>
      <c r="AU102" s="142">
        <f t="shared" si="52"/>
        <v>0</v>
      </c>
      <c r="AV102" s="142">
        <f t="shared" si="52"/>
        <v>0</v>
      </c>
      <c r="AW102" s="142">
        <f t="shared" si="52"/>
        <v>0</v>
      </c>
      <c r="AX102" s="142" t="str">
        <f t="shared" ref="AX102:AY109" si="53">IF(ISBLANK(INDEX(GPS_,MATCH($B102,loc_ID,0),AX$115)),"",INDEX(GPS_,MATCH($B102,loc_ID,0),AX$115))</f>
        <v/>
      </c>
      <c r="AY102" s="142" t="str">
        <f t="shared" si="53"/>
        <v/>
      </c>
    </row>
    <row r="103" spans="1:51" s="141" customFormat="1" x14ac:dyDescent="0.25">
      <c r="A103" s="16">
        <v>85</v>
      </c>
      <c r="B103" s="142">
        <f>INDEX(SummDir!$5:$113,$A103,B$116)</f>
        <v>130</v>
      </c>
      <c r="C103" s="164" t="str">
        <f>INDEX(SummDir!$5:$113,$A103,C$116)</f>
        <v>Alameda Dr</v>
      </c>
      <c r="D103" s="164" t="str">
        <f>INDEX(SummDir!$5:$113,$A103,D$116)</f>
        <v>Country Club Wy</v>
      </c>
      <c r="E103" s="142">
        <f>INDEX(SummDir!$5:$113,$A103,E$116)</f>
        <v>25</v>
      </c>
      <c r="F103" s="142" t="str">
        <f t="shared" si="42"/>
        <v/>
      </c>
      <c r="G103" s="117"/>
      <c r="H103" s="142">
        <f>INDEX(SummDir!$5:$113,$A103,H$116)</f>
        <v>25</v>
      </c>
      <c r="I103" s="142">
        <f t="shared" si="43"/>
        <v>1</v>
      </c>
      <c r="J103" s="20">
        <v>46</v>
      </c>
      <c r="K103" s="142">
        <f>INDEX(SummDir!$5:$113,$A103,K$116)</f>
        <v>12.5</v>
      </c>
      <c r="L103" s="142">
        <f>INDEX(SummDir!$5:$113,$A103,L$116)</f>
        <v>12.5</v>
      </c>
      <c r="M103" s="142" t="str">
        <f>INDEX(SummDir!$5:$113,$A103,M$116)</f>
        <v/>
      </c>
      <c r="N103" s="142">
        <f>INDEX(SummDir!$5:$113,$A103,N$116)</f>
        <v>0.4</v>
      </c>
      <c r="O103" s="142">
        <f>INDEX(SummDir!$5:$113,$A103,O$116)</f>
        <v>0.68</v>
      </c>
      <c r="P103" s="142">
        <f>INDEX(SummDir!$5:$113,$A103,P$116)</f>
        <v>0.08</v>
      </c>
      <c r="Q103" s="142">
        <f>INDEX(SummDir!$5:$113,$A103,Q$116)</f>
        <v>0.04</v>
      </c>
      <c r="R103" s="142">
        <f>INDEX(SummDir!$5:$113,$A103,R$116)</f>
        <v>25</v>
      </c>
      <c r="S103" s="142">
        <f>INDEX(SummDir!$5:$113,$A103,S$116)</f>
        <v>25</v>
      </c>
      <c r="T103" s="142">
        <f>INDEX(SummDir!$5:$113,$A103,T$116)</f>
        <v>0</v>
      </c>
      <c r="U103" s="142">
        <f>INDEX(SummDir!$5:$113,$A103,U$116)</f>
        <v>25</v>
      </c>
      <c r="V103" s="142">
        <f>INDEX(SummDir!$5:$113,$A103,V$116)</f>
        <v>25</v>
      </c>
      <c r="W103" s="142" t="str">
        <f t="shared" si="44"/>
        <v/>
      </c>
      <c r="X103" s="142" t="str">
        <f t="shared" si="45"/>
        <v/>
      </c>
      <c r="Y103" s="142">
        <f t="shared" si="46"/>
        <v>2.5</v>
      </c>
      <c r="Z103" s="142">
        <f t="shared" si="47"/>
        <v>1</v>
      </c>
      <c r="AA103" s="21" t="str">
        <f t="shared" si="48"/>
        <v/>
      </c>
      <c r="AB103" s="21">
        <f t="shared" si="49"/>
        <v>0.45454545454545453</v>
      </c>
      <c r="AC103" s="138"/>
      <c r="AE103" s="142" t="s">
        <v>361</v>
      </c>
      <c r="AF103" s="142">
        <f>INDEX(SummDir!$5:$113,$A103,AF$116)</f>
        <v>0</v>
      </c>
      <c r="AG103" s="142">
        <f t="shared" si="50"/>
        <v>1</v>
      </c>
      <c r="AH103" s="142"/>
      <c r="AI103" s="142"/>
      <c r="AJ103" s="142"/>
      <c r="AK103" s="142"/>
      <c r="AL103" s="142"/>
      <c r="AM103" s="142"/>
      <c r="AN103" s="142"/>
      <c r="AO103" s="148"/>
      <c r="AP103" s="142">
        <f t="shared" si="51"/>
        <v>2</v>
      </c>
      <c r="AQ103" s="142">
        <f t="shared" si="51"/>
        <v>0</v>
      </c>
      <c r="AR103" s="142">
        <f t="shared" si="51"/>
        <v>2</v>
      </c>
      <c r="AS103" s="142">
        <f t="shared" si="51"/>
        <v>2</v>
      </c>
      <c r="AT103" s="142">
        <f t="shared" si="52"/>
        <v>0</v>
      </c>
      <c r="AU103" s="142">
        <f t="shared" si="52"/>
        <v>0</v>
      </c>
      <c r="AV103" s="142">
        <f t="shared" si="52"/>
        <v>0</v>
      </c>
      <c r="AW103" s="142">
        <f t="shared" si="52"/>
        <v>0</v>
      </c>
      <c r="AX103" s="142" t="str">
        <f t="shared" si="53"/>
        <v/>
      </c>
      <c r="AY103" s="142" t="str">
        <f t="shared" si="53"/>
        <v/>
      </c>
    </row>
    <row r="104" spans="1:51" s="141" customFormat="1" x14ac:dyDescent="0.25">
      <c r="A104" s="16">
        <v>90</v>
      </c>
      <c r="B104" s="142">
        <f>INDEX(SummDir!$5:$113,$A104,B$116)</f>
        <v>135</v>
      </c>
      <c r="C104" s="164" t="str">
        <f>INDEX(SummDir!$5:$113,$A104,C$116)</f>
        <v>Lemon St</v>
      </c>
      <c r="D104" s="164" t="str">
        <f>INDEX(SummDir!$5:$113,$A104,D$116)</f>
        <v>Rural Rd</v>
      </c>
      <c r="E104" s="142">
        <f>INDEX(SummDir!$5:$113,$A104,E$116)</f>
        <v>298</v>
      </c>
      <c r="F104" s="142" t="str">
        <f t="shared" si="42"/>
        <v/>
      </c>
      <c r="G104" s="117"/>
      <c r="H104" s="142">
        <f>INDEX(SummDir!$5:$113,$A104,H$116)</f>
        <v>298</v>
      </c>
      <c r="I104" s="142">
        <f t="shared" si="43"/>
        <v>1</v>
      </c>
      <c r="J104" s="20">
        <v>46</v>
      </c>
      <c r="K104" s="142">
        <f>INDEX(SummDir!$5:$113,$A104,K$116)</f>
        <v>74.5</v>
      </c>
      <c r="L104" s="142">
        <f>INDEX(SummDir!$5:$113,$A104,L$116)</f>
        <v>50.5</v>
      </c>
      <c r="M104" s="142">
        <f>INDEX(SummDir!$5:$113,$A104,M$116)</f>
        <v>98.5</v>
      </c>
      <c r="N104" s="142">
        <f>INDEX(SummDir!$5:$113,$A104,N$116)</f>
        <v>0.34899328859060402</v>
      </c>
      <c r="O104" s="142">
        <f>INDEX(SummDir!$5:$113,$A104,O$116)</f>
        <v>3.3557046979865772E-2</v>
      </c>
      <c r="P104" s="142">
        <f>INDEX(SummDir!$5:$113,$A104,P$116)</f>
        <v>0.15436241610738255</v>
      </c>
      <c r="Q104" s="142">
        <f>INDEX(SummDir!$5:$113,$A104,Q$116)</f>
        <v>0.4261744966442953</v>
      </c>
      <c r="R104" s="142">
        <f>INDEX(SummDir!$5:$113,$A104,R$116)</f>
        <v>298</v>
      </c>
      <c r="S104" s="142">
        <f>INDEX(SummDir!$5:$113,$A104,S$116)</f>
        <v>101</v>
      </c>
      <c r="T104" s="142">
        <f>INDEX(SummDir!$5:$113,$A104,T$116)</f>
        <v>197</v>
      </c>
      <c r="U104" s="142">
        <f>INDEX(SummDir!$5:$113,$A104,U$116)</f>
        <v>298</v>
      </c>
      <c r="V104" s="142">
        <f>INDEX(SummDir!$5:$113,$A104,V$116)</f>
        <v>101</v>
      </c>
      <c r="W104" s="142">
        <f t="shared" si="44"/>
        <v>37510</v>
      </c>
      <c r="X104" s="142" t="str">
        <f t="shared" si="45"/>
        <v/>
      </c>
      <c r="Y104" s="142">
        <f t="shared" si="46"/>
        <v>0</v>
      </c>
      <c r="Z104" s="142">
        <f t="shared" si="47"/>
        <v>1</v>
      </c>
      <c r="AA104" s="21" t="str">
        <f t="shared" si="48"/>
        <v/>
      </c>
      <c r="AB104" s="21">
        <f t="shared" si="49"/>
        <v>0</v>
      </c>
      <c r="AC104" s="138"/>
      <c r="AE104" s="142" t="s">
        <v>361</v>
      </c>
      <c r="AF104" s="142">
        <f>INDEX(SummDir!$5:$113,$A104,AF$116)</f>
        <v>197</v>
      </c>
      <c r="AG104" s="142">
        <f t="shared" si="50"/>
        <v>1</v>
      </c>
      <c r="AH104" s="142"/>
      <c r="AI104" s="142"/>
      <c r="AJ104" s="142"/>
      <c r="AK104" s="142"/>
      <c r="AL104" s="142"/>
      <c r="AM104" s="142"/>
      <c r="AN104" s="142"/>
      <c r="AO104" s="148"/>
      <c r="AP104" s="142">
        <f t="shared" si="51"/>
        <v>0</v>
      </c>
      <c r="AQ104" s="142">
        <f t="shared" si="51"/>
        <v>0</v>
      </c>
      <c r="AR104" s="142">
        <f t="shared" si="51"/>
        <v>3</v>
      </c>
      <c r="AS104" s="142">
        <f t="shared" si="51"/>
        <v>3</v>
      </c>
      <c r="AT104" s="142">
        <f t="shared" si="52"/>
        <v>0</v>
      </c>
      <c r="AU104" s="142">
        <f t="shared" si="52"/>
        <v>0</v>
      </c>
      <c r="AV104" s="142">
        <f t="shared" si="52"/>
        <v>0</v>
      </c>
      <c r="AW104" s="142">
        <f t="shared" si="52"/>
        <v>1</v>
      </c>
      <c r="AX104" s="142" t="str">
        <f t="shared" si="53"/>
        <v/>
      </c>
      <c r="AY104" s="142" t="str">
        <f t="shared" si="53"/>
        <v/>
      </c>
    </row>
    <row r="105" spans="1:51" s="141" customFormat="1" x14ac:dyDescent="0.25">
      <c r="A105" s="16">
        <v>91</v>
      </c>
      <c r="B105" s="142">
        <f>INDEX(SummDir!$5:$113,$A105,B$116)</f>
        <v>136</v>
      </c>
      <c r="C105" s="164" t="str">
        <f>INDEX(SummDir!$5:$113,$A105,C$116)</f>
        <v>Spence St</v>
      </c>
      <c r="D105" s="164" t="str">
        <f>INDEX(SummDir!$5:$113,$A105,D$116)</f>
        <v>Rural Rd</v>
      </c>
      <c r="E105" s="142">
        <f>INDEX(SummDir!$5:$113,$A105,E$116)</f>
        <v>205</v>
      </c>
      <c r="F105" s="142" t="str">
        <f t="shared" si="42"/>
        <v/>
      </c>
      <c r="G105" s="117"/>
      <c r="H105" s="142">
        <f>INDEX(SummDir!$5:$113,$A105,H$116)</f>
        <v>205</v>
      </c>
      <c r="I105" s="142">
        <f t="shared" si="43"/>
        <v>1</v>
      </c>
      <c r="J105" s="20">
        <v>46</v>
      </c>
      <c r="K105" s="142">
        <f>INDEX(SummDir!$5:$113,$A105,K$116)</f>
        <v>51.25</v>
      </c>
      <c r="L105" s="142">
        <f>INDEX(SummDir!$5:$113,$A105,L$116)</f>
        <v>40</v>
      </c>
      <c r="M105" s="142">
        <f>INDEX(SummDir!$5:$113,$A105,M$116)</f>
        <v>62.5</v>
      </c>
      <c r="N105" s="142">
        <f>INDEX(SummDir!$5:$113,$A105,N$116)</f>
        <v>0.26341463414634148</v>
      </c>
      <c r="O105" s="142">
        <f>INDEX(SummDir!$5:$113,$A105,O$116)</f>
        <v>4.3902439024390241E-2</v>
      </c>
      <c r="P105" s="142">
        <f>INDEX(SummDir!$5:$113,$A105,P$116)</f>
        <v>0.31707317073170732</v>
      </c>
      <c r="Q105" s="142">
        <f>INDEX(SummDir!$5:$113,$A105,Q$116)</f>
        <v>0.81951219512195117</v>
      </c>
      <c r="R105" s="142">
        <f>INDEX(SummDir!$5:$113,$A105,R$116)</f>
        <v>205</v>
      </c>
      <c r="S105" s="142">
        <f>INDEX(SummDir!$5:$113,$A105,S$116)</f>
        <v>80</v>
      </c>
      <c r="T105" s="142">
        <f>INDEX(SummDir!$5:$113,$A105,T$116)</f>
        <v>125</v>
      </c>
      <c r="U105" s="142">
        <f>INDEX(SummDir!$5:$113,$A105,U$116)</f>
        <v>205</v>
      </c>
      <c r="V105" s="142">
        <f>INDEX(SummDir!$5:$113,$A105,V$116)</f>
        <v>80</v>
      </c>
      <c r="W105" s="142">
        <f t="shared" si="44"/>
        <v>44120</v>
      </c>
      <c r="X105" s="142" t="str">
        <f t="shared" si="45"/>
        <v/>
      </c>
      <c r="Y105" s="142">
        <f t="shared" si="46"/>
        <v>0</v>
      </c>
      <c r="Z105" s="142">
        <f t="shared" si="47"/>
        <v>1</v>
      </c>
      <c r="AA105" s="21" t="str">
        <f t="shared" si="48"/>
        <v/>
      </c>
      <c r="AB105" s="21">
        <f t="shared" si="49"/>
        <v>0</v>
      </c>
      <c r="AC105" s="138"/>
      <c r="AE105" s="142" t="s">
        <v>361</v>
      </c>
      <c r="AF105" s="142">
        <f>INDEX(SummDir!$5:$113,$A105,AF$116)</f>
        <v>125</v>
      </c>
      <c r="AG105" s="142">
        <f t="shared" si="50"/>
        <v>1</v>
      </c>
      <c r="AH105" s="142"/>
      <c r="AI105" s="142"/>
      <c r="AJ105" s="142"/>
      <c r="AK105" s="142"/>
      <c r="AL105" s="142"/>
      <c r="AM105" s="142"/>
      <c r="AN105" s="142"/>
      <c r="AO105" s="148"/>
      <c r="AP105" s="142">
        <f t="shared" si="51"/>
        <v>0</v>
      </c>
      <c r="AQ105" s="142">
        <f t="shared" si="51"/>
        <v>0</v>
      </c>
      <c r="AR105" s="142">
        <f t="shared" si="51"/>
        <v>4</v>
      </c>
      <c r="AS105" s="142">
        <f t="shared" si="51"/>
        <v>0</v>
      </c>
      <c r="AT105" s="142">
        <f t="shared" si="52"/>
        <v>0</v>
      </c>
      <c r="AU105" s="142">
        <f t="shared" si="52"/>
        <v>0</v>
      </c>
      <c r="AV105" s="142">
        <f t="shared" si="52"/>
        <v>0</v>
      </c>
      <c r="AW105" s="142">
        <f t="shared" si="52"/>
        <v>0</v>
      </c>
      <c r="AX105" s="142" t="str">
        <f t="shared" si="53"/>
        <v/>
      </c>
      <c r="AY105" s="142" t="str">
        <f t="shared" si="53"/>
        <v/>
      </c>
    </row>
    <row r="106" spans="1:51" s="141" customFormat="1" x14ac:dyDescent="0.25">
      <c r="A106" s="16">
        <v>104</v>
      </c>
      <c r="B106" s="142">
        <f>INDEX(SummDir!$5:$113,$A106,B$116)</f>
        <v>149</v>
      </c>
      <c r="C106" s="164" t="str">
        <f>INDEX(SummDir!$5:$113,$A106,C$116)</f>
        <v>Guadalupe Rd</v>
      </c>
      <c r="D106" s="164" t="str">
        <f>INDEX(SummDir!$5:$113,$A106,D$116)</f>
        <v>Country Club Wy</v>
      </c>
      <c r="E106" s="142">
        <f>INDEX(SummDir!$5:$113,$A106,E$116)</f>
        <v>65</v>
      </c>
      <c r="F106" s="142" t="str">
        <f t="shared" si="42"/>
        <v/>
      </c>
      <c r="G106" s="117"/>
      <c r="H106" s="142">
        <f>INDEX(SummDir!$5:$113,$A106,H$116)</f>
        <v>65</v>
      </c>
      <c r="I106" s="142">
        <f t="shared" si="43"/>
        <v>1</v>
      </c>
      <c r="J106" s="20">
        <v>46</v>
      </c>
      <c r="K106" s="142">
        <f>INDEX(SummDir!$5:$113,$A106,K$116)</f>
        <v>16.25</v>
      </c>
      <c r="L106" s="142">
        <f>INDEX(SummDir!$5:$113,$A106,L$116)</f>
        <v>13.5</v>
      </c>
      <c r="M106" s="142">
        <f>INDEX(SummDir!$5:$113,$A106,M$116)</f>
        <v>19</v>
      </c>
      <c r="N106" s="142">
        <f>INDEX(SummDir!$5:$113,$A106,N$116)</f>
        <v>0.19230769230769232</v>
      </c>
      <c r="O106" s="142">
        <f>INDEX(SummDir!$5:$113,$A106,O$116)</f>
        <v>0.46923076923076923</v>
      </c>
      <c r="P106" s="142">
        <f>INDEX(SummDir!$5:$113,$A106,P$116)</f>
        <v>3.8461538461538464E-2</v>
      </c>
      <c r="Q106" s="142">
        <f>INDEX(SummDir!$5:$113,$A106,Q$116)</f>
        <v>0.15384615384615385</v>
      </c>
      <c r="R106" s="142">
        <f>INDEX(SummDir!$5:$113,$A106,R$116)</f>
        <v>65</v>
      </c>
      <c r="S106" s="142">
        <f>INDEX(SummDir!$5:$113,$A106,S$116)</f>
        <v>27</v>
      </c>
      <c r="T106" s="142">
        <f>INDEX(SummDir!$5:$113,$A106,T$116)</f>
        <v>38</v>
      </c>
      <c r="U106" s="142">
        <f>INDEX(SummDir!$5:$113,$A106,U$116)</f>
        <v>65</v>
      </c>
      <c r="V106" s="142">
        <f>INDEX(SummDir!$5:$113,$A106,V$116)</f>
        <v>27</v>
      </c>
      <c r="W106" s="142" t="str">
        <f t="shared" si="44"/>
        <v/>
      </c>
      <c r="X106" s="142" t="str">
        <f t="shared" si="45"/>
        <v/>
      </c>
      <c r="Y106" s="142">
        <f t="shared" si="46"/>
        <v>5</v>
      </c>
      <c r="Z106" s="142">
        <f t="shared" si="47"/>
        <v>1</v>
      </c>
      <c r="AA106" s="21" t="str">
        <f t="shared" si="48"/>
        <v/>
      </c>
      <c r="AB106" s="21">
        <f t="shared" si="49"/>
        <v>0.90909090909090906</v>
      </c>
      <c r="AC106" s="138"/>
      <c r="AE106" s="142" t="s">
        <v>361</v>
      </c>
      <c r="AF106" s="142">
        <f>INDEX(SummDir!$5:$113,$A106,AF$116)</f>
        <v>38</v>
      </c>
      <c r="AG106" s="142">
        <f t="shared" si="50"/>
        <v>1</v>
      </c>
      <c r="AH106" s="142"/>
      <c r="AI106" s="142"/>
      <c r="AJ106" s="142"/>
      <c r="AK106" s="142"/>
      <c r="AL106" s="142"/>
      <c r="AM106" s="142"/>
      <c r="AN106" s="142"/>
      <c r="AO106" s="148"/>
      <c r="AP106" s="142">
        <f t="shared" si="51"/>
        <v>3</v>
      </c>
      <c r="AQ106" s="142">
        <f t="shared" si="51"/>
        <v>3</v>
      </c>
      <c r="AR106" s="142">
        <f t="shared" si="51"/>
        <v>3</v>
      </c>
      <c r="AS106" s="142">
        <f t="shared" si="51"/>
        <v>3</v>
      </c>
      <c r="AT106" s="142">
        <f t="shared" si="52"/>
        <v>0</v>
      </c>
      <c r="AU106" s="142">
        <f t="shared" si="52"/>
        <v>0</v>
      </c>
      <c r="AV106" s="142">
        <f t="shared" si="52"/>
        <v>0</v>
      </c>
      <c r="AW106" s="142">
        <f t="shared" si="52"/>
        <v>0</v>
      </c>
      <c r="AX106" s="142" t="str">
        <f t="shared" si="53"/>
        <v/>
      </c>
      <c r="AY106" s="142" t="str">
        <f t="shared" si="53"/>
        <v/>
      </c>
    </row>
    <row r="107" spans="1:51" s="141" customFormat="1" x14ac:dyDescent="0.25">
      <c r="A107" s="16">
        <v>105</v>
      </c>
      <c r="B107" s="142">
        <f>INDEX(SummDir!$5:$113,$A107,B$116)</f>
        <v>150</v>
      </c>
      <c r="C107" s="164" t="str">
        <f>INDEX(SummDir!$5:$113,$A107,C$116)</f>
        <v>Guadalupe Rd</v>
      </c>
      <c r="D107" s="164" t="str">
        <f>INDEX(SummDir!$5:$113,$A107,D$116)</f>
        <v>Lakeshore Dr</v>
      </c>
      <c r="E107" s="142">
        <f>INDEX(SummDir!$5:$113,$A107,E$116)</f>
        <v>44</v>
      </c>
      <c r="F107" s="142" t="str">
        <f t="shared" si="42"/>
        <v/>
      </c>
      <c r="G107" s="117"/>
      <c r="H107" s="142">
        <f>INDEX(SummDir!$5:$113,$A107,H$116)</f>
        <v>44</v>
      </c>
      <c r="I107" s="142">
        <f t="shared" si="43"/>
        <v>1</v>
      </c>
      <c r="J107" s="20">
        <v>46</v>
      </c>
      <c r="K107" s="142">
        <f>INDEX(SummDir!$5:$113,$A107,K$116)</f>
        <v>11</v>
      </c>
      <c r="L107" s="142">
        <f>INDEX(SummDir!$5:$113,$A107,L$116)</f>
        <v>11</v>
      </c>
      <c r="M107" s="142">
        <f>INDEX(SummDir!$5:$113,$A107,M$116)</f>
        <v>11</v>
      </c>
      <c r="N107" s="142">
        <f>INDEX(SummDir!$5:$113,$A107,N$116)</f>
        <v>0.11363636363636363</v>
      </c>
      <c r="O107" s="142">
        <f>INDEX(SummDir!$5:$113,$A107,O$116)</f>
        <v>0.54545454545454541</v>
      </c>
      <c r="P107" s="142">
        <f>INDEX(SummDir!$5:$113,$A107,P$116)</f>
        <v>0.13636363636363635</v>
      </c>
      <c r="Q107" s="142">
        <f>INDEX(SummDir!$5:$113,$A107,Q$116)</f>
        <v>0.31818181818181818</v>
      </c>
      <c r="R107" s="142">
        <f>INDEX(SummDir!$5:$113,$A107,R$116)</f>
        <v>44</v>
      </c>
      <c r="S107" s="142">
        <f>INDEX(SummDir!$5:$113,$A107,S$116)</f>
        <v>22</v>
      </c>
      <c r="T107" s="142">
        <f>INDEX(SummDir!$5:$113,$A107,T$116)</f>
        <v>22</v>
      </c>
      <c r="U107" s="142">
        <f>INDEX(SummDir!$5:$113,$A107,U$116)</f>
        <v>44</v>
      </c>
      <c r="V107" s="142">
        <f>INDEX(SummDir!$5:$113,$A107,V$116)</f>
        <v>22</v>
      </c>
      <c r="W107" s="142" t="str">
        <f t="shared" si="44"/>
        <v/>
      </c>
      <c r="X107" s="142" t="str">
        <f t="shared" si="45"/>
        <v/>
      </c>
      <c r="Y107" s="142">
        <f t="shared" si="46"/>
        <v>4.5</v>
      </c>
      <c r="Z107" s="142">
        <f t="shared" si="47"/>
        <v>1</v>
      </c>
      <c r="AA107" s="21" t="str">
        <f t="shared" si="48"/>
        <v/>
      </c>
      <c r="AB107" s="21">
        <f t="shared" si="49"/>
        <v>0.81818181818181823</v>
      </c>
      <c r="AC107" s="138"/>
      <c r="AE107" s="142" t="s">
        <v>361</v>
      </c>
      <c r="AF107" s="142">
        <f>INDEX(SummDir!$5:$113,$A107,AF$116)</f>
        <v>22</v>
      </c>
      <c r="AG107" s="142">
        <f t="shared" si="50"/>
        <v>1</v>
      </c>
      <c r="AH107" s="142"/>
      <c r="AI107" s="142"/>
      <c r="AJ107" s="142"/>
      <c r="AK107" s="142"/>
      <c r="AL107" s="142"/>
      <c r="AM107" s="142"/>
      <c r="AN107" s="142"/>
      <c r="AO107" s="148"/>
      <c r="AP107" s="142">
        <f t="shared" si="51"/>
        <v>3</v>
      </c>
      <c r="AQ107" s="142">
        <f t="shared" si="51"/>
        <v>3</v>
      </c>
      <c r="AR107" s="142">
        <f t="shared" si="51"/>
        <v>3</v>
      </c>
      <c r="AS107" s="142">
        <f t="shared" si="51"/>
        <v>3</v>
      </c>
      <c r="AT107" s="142">
        <f t="shared" si="52"/>
        <v>0</v>
      </c>
      <c r="AU107" s="142">
        <f t="shared" si="52"/>
        <v>0</v>
      </c>
      <c r="AV107" s="142">
        <f t="shared" si="52"/>
        <v>0</v>
      </c>
      <c r="AW107" s="142">
        <f t="shared" si="52"/>
        <v>0</v>
      </c>
      <c r="AX107" s="142" t="str">
        <f t="shared" si="53"/>
        <v/>
      </c>
      <c r="AY107" s="142" t="str">
        <f t="shared" si="53"/>
        <v/>
      </c>
    </row>
    <row r="108" spans="1:51" s="141" customFormat="1" x14ac:dyDescent="0.25">
      <c r="A108" s="16">
        <v>107</v>
      </c>
      <c r="B108" s="142">
        <f>INDEX(SummDir!$5:$113,$A108,B$116)</f>
        <v>152</v>
      </c>
      <c r="C108" s="164" t="str">
        <f>INDEX(SummDir!$5:$113,$A108,C$116)</f>
        <v>Tempe Lake</v>
      </c>
      <c r="D108" s="164" t="str">
        <f>INDEX(SummDir!$5:$113,$A108,D$116)</f>
        <v>TCA Bridge</v>
      </c>
      <c r="E108" s="142">
        <f>INDEX(SummDir!$5:$113,$A108,E$116)</f>
        <v>85</v>
      </c>
      <c r="F108" s="142" t="str">
        <f t="shared" si="42"/>
        <v/>
      </c>
      <c r="G108" s="117"/>
      <c r="H108" s="142">
        <f>INDEX(SummDir!$5:$113,$A108,H$116)</f>
        <v>85</v>
      </c>
      <c r="I108" s="142">
        <f t="shared" si="43"/>
        <v>-1</v>
      </c>
      <c r="J108" s="20">
        <v>46</v>
      </c>
      <c r="K108" s="142">
        <f>INDEX(SummDir!$5:$113,$A108,K$116)</f>
        <v>21.25</v>
      </c>
      <c r="L108" s="142">
        <f>INDEX(SummDir!$5:$113,$A108,L$116)</f>
        <v>12.5</v>
      </c>
      <c r="M108" s="142">
        <f>INDEX(SummDir!$5:$113,$A108,M$116)</f>
        <v>30</v>
      </c>
      <c r="N108" s="142">
        <f>INDEX(SummDir!$5:$113,$A108,N$116)</f>
        <v>0.27058823529411763</v>
      </c>
      <c r="O108" s="142">
        <f>INDEX(SummDir!$5:$113,$A108,O$116)</f>
        <v>0.41176470588235292</v>
      </c>
      <c r="P108" s="142">
        <f>INDEX(SummDir!$5:$113,$A108,P$116)</f>
        <v>0</v>
      </c>
      <c r="Q108" s="142">
        <f>INDEX(SummDir!$5:$113,$A108,Q$116)</f>
        <v>0</v>
      </c>
      <c r="R108" s="142">
        <f>INDEX(SummDir!$5:$113,$A108,R$116)</f>
        <v>85</v>
      </c>
      <c r="S108" s="142">
        <f>INDEX(SummDir!$5:$113,$A108,S$116)</f>
        <v>25</v>
      </c>
      <c r="T108" s="142">
        <f>INDEX(SummDir!$5:$113,$A108,T$116)</f>
        <v>60</v>
      </c>
      <c r="U108" s="142">
        <f>INDEX(SummDir!$5:$113,$A108,U$116)</f>
        <v>85</v>
      </c>
      <c r="V108" s="142">
        <f>INDEX(SummDir!$5:$113,$A108,V$116)</f>
        <v>25</v>
      </c>
      <c r="W108" s="142" t="str">
        <f t="shared" si="44"/>
        <v/>
      </c>
      <c r="X108" s="142" t="str">
        <f t="shared" si="45"/>
        <v/>
      </c>
      <c r="Y108" s="142">
        <f t="shared" si="46"/>
        <v>0.8</v>
      </c>
      <c r="Z108" s="142">
        <f t="shared" si="47"/>
        <v>-1</v>
      </c>
      <c r="AA108" s="21" t="str">
        <f t="shared" si="48"/>
        <v/>
      </c>
      <c r="AB108" s="21">
        <f t="shared" si="49"/>
        <v>0.14545454545454548</v>
      </c>
      <c r="AC108" s="138"/>
      <c r="AE108" s="142" t="s">
        <v>361</v>
      </c>
      <c r="AF108" s="142">
        <f>INDEX(SummDir!$5:$113,$A108,AF$116)</f>
        <v>60</v>
      </c>
      <c r="AG108" s="142">
        <f t="shared" si="50"/>
        <v>1</v>
      </c>
      <c r="AH108" s="142"/>
      <c r="AI108" s="142"/>
      <c r="AJ108" s="142"/>
      <c r="AK108" s="142"/>
      <c r="AL108" s="142"/>
      <c r="AM108" s="142"/>
      <c r="AN108" s="142"/>
      <c r="AO108" s="148"/>
      <c r="AP108" s="142">
        <f t="shared" si="51"/>
        <v>0</v>
      </c>
      <c r="AQ108" s="142">
        <f t="shared" si="51"/>
        <v>0</v>
      </c>
      <c r="AR108" s="142">
        <f t="shared" si="51"/>
        <v>0</v>
      </c>
      <c r="AS108" s="142">
        <f t="shared" si="51"/>
        <v>0</v>
      </c>
      <c r="AT108" s="142">
        <f t="shared" si="52"/>
        <v>0</v>
      </c>
      <c r="AU108" s="142">
        <f t="shared" si="52"/>
        <v>0</v>
      </c>
      <c r="AV108" s="142">
        <f t="shared" si="52"/>
        <v>0</v>
      </c>
      <c r="AW108" s="142">
        <f t="shared" si="52"/>
        <v>0</v>
      </c>
      <c r="AX108" s="142" t="str">
        <f t="shared" si="53"/>
        <v/>
      </c>
      <c r="AY108" s="142" t="str">
        <f t="shared" si="53"/>
        <v/>
      </c>
    </row>
    <row r="109" spans="1:51" s="141" customFormat="1" x14ac:dyDescent="0.25">
      <c r="A109" s="16">
        <v>108</v>
      </c>
      <c r="B109" s="142">
        <f>INDEX(SummDir!$5:$113,$A109,B$116)</f>
        <v>154</v>
      </c>
      <c r="C109" s="164" t="str">
        <f>INDEX(SummDir!$5:$113,$A109,C$116)</f>
        <v>Terrace Rd</v>
      </c>
      <c r="D109" s="164" t="str">
        <f>INDEX(SummDir!$5:$113,$A109,D$116)</f>
        <v>Rural Rd</v>
      </c>
      <c r="E109" s="142">
        <f>INDEX(SummDir!$5:$113,$A109,E$116)</f>
        <v>221</v>
      </c>
      <c r="F109" s="142" t="str">
        <f t="shared" si="42"/>
        <v/>
      </c>
      <c r="G109" s="117"/>
      <c r="H109" s="142">
        <f>INDEX(SummDir!$5:$113,$A109,H$116)</f>
        <v>221</v>
      </c>
      <c r="I109" s="142">
        <f t="shared" si="43"/>
        <v>-1</v>
      </c>
      <c r="J109" s="20">
        <v>46</v>
      </c>
      <c r="K109" s="142">
        <f>INDEX(SummDir!$5:$113,$A109,K$116)</f>
        <v>110.5</v>
      </c>
      <c r="L109" s="142" t="str">
        <f>INDEX(SummDir!$5:$113,$A109,L$116)</f>
        <v/>
      </c>
      <c r="M109" s="142">
        <f>INDEX(SummDir!$5:$113,$A109,M$116)</f>
        <v>110.5</v>
      </c>
      <c r="N109" s="142">
        <f>INDEX(SummDir!$5:$113,$A109,N$116)</f>
        <v>0.30769230769230771</v>
      </c>
      <c r="O109" s="142">
        <f>INDEX(SummDir!$5:$113,$A109,O$116)</f>
        <v>4.5248868778280542E-2</v>
      </c>
      <c r="P109" s="142">
        <f>INDEX(SummDir!$5:$113,$A109,P$116)</f>
        <v>6.7873303167420809E-2</v>
      </c>
      <c r="Q109" s="142">
        <f>INDEX(SummDir!$5:$113,$A109,Q$116)</f>
        <v>0.99547511312217196</v>
      </c>
      <c r="R109" s="142">
        <f>INDEX(SummDir!$5:$113,$A109,R$116)</f>
        <v>221</v>
      </c>
      <c r="S109" s="142">
        <f>INDEX(SummDir!$5:$113,$A109,S$116)</f>
        <v>0</v>
      </c>
      <c r="T109" s="142">
        <f>INDEX(SummDir!$5:$113,$A109,T$116)</f>
        <v>221</v>
      </c>
      <c r="U109" s="142">
        <f>INDEX(SummDir!$5:$113,$A109,U$116)</f>
        <v>221</v>
      </c>
      <c r="V109" s="142">
        <f>INDEX(SummDir!$5:$113,$A109,V$116)</f>
        <v>0</v>
      </c>
      <c r="W109" s="142" t="str">
        <f t="shared" si="44"/>
        <v/>
      </c>
      <c r="X109" s="142" t="str">
        <f t="shared" si="45"/>
        <v/>
      </c>
      <c r="Y109" s="142">
        <f t="shared" si="46"/>
        <v>0</v>
      </c>
      <c r="Z109" s="142">
        <f t="shared" si="47"/>
        <v>-1</v>
      </c>
      <c r="AA109" s="21" t="str">
        <f t="shared" si="48"/>
        <v/>
      </c>
      <c r="AB109" s="21">
        <f t="shared" si="49"/>
        <v>0</v>
      </c>
      <c r="AC109" s="138"/>
      <c r="AE109" s="142" t="s">
        <v>361</v>
      </c>
      <c r="AF109" s="142">
        <f>INDEX(SummDir!$5:$113,$A109,AF$116)</f>
        <v>221</v>
      </c>
      <c r="AG109" s="142">
        <f t="shared" si="50"/>
        <v>1</v>
      </c>
      <c r="AH109" s="142"/>
      <c r="AI109" s="142"/>
      <c r="AJ109" s="142"/>
      <c r="AK109" s="142"/>
      <c r="AL109" s="142"/>
      <c r="AM109" s="142"/>
      <c r="AN109" s="142"/>
      <c r="AO109" s="148"/>
      <c r="AP109" s="142">
        <f t="shared" si="51"/>
        <v>0</v>
      </c>
      <c r="AQ109" s="142">
        <f t="shared" si="51"/>
        <v>0</v>
      </c>
      <c r="AR109" s="142">
        <f t="shared" si="51"/>
        <v>0</v>
      </c>
      <c r="AS109" s="142">
        <f t="shared" si="51"/>
        <v>0</v>
      </c>
      <c r="AT109" s="142">
        <f t="shared" si="52"/>
        <v>0</v>
      </c>
      <c r="AU109" s="142">
        <f t="shared" si="52"/>
        <v>0</v>
      </c>
      <c r="AV109" s="142">
        <f t="shared" si="52"/>
        <v>0</v>
      </c>
      <c r="AW109" s="142">
        <f t="shared" si="52"/>
        <v>1</v>
      </c>
      <c r="AX109" s="142" t="str">
        <f t="shared" si="53"/>
        <v/>
      </c>
      <c r="AY109" s="142" t="str">
        <f t="shared" si="53"/>
        <v/>
      </c>
    </row>
    <row r="110" spans="1:51" x14ac:dyDescent="0.25">
      <c r="AT110" s="16"/>
      <c r="AU110" s="16"/>
      <c r="AV110" s="16"/>
      <c r="AW110" s="16"/>
    </row>
    <row r="112" spans="1:51" x14ac:dyDescent="0.25">
      <c r="B112" s="16" t="s">
        <v>46</v>
      </c>
    </row>
    <row r="113" spans="1:51" x14ac:dyDescent="0.25">
      <c r="B113" s="16" t="s">
        <v>47</v>
      </c>
      <c r="W113" s="16">
        <f>MAX(W2:W109)</f>
        <v>51380</v>
      </c>
      <c r="X113" s="16">
        <f>MAX(X2:X109)</f>
        <v>51380</v>
      </c>
      <c r="Y113" s="16">
        <f>MAX(Y2:Y109)</f>
        <v>5.5</v>
      </c>
    </row>
    <row r="114" spans="1:51" x14ac:dyDescent="0.25">
      <c r="B114" s="16" t="s">
        <v>48</v>
      </c>
      <c r="W114" s="16">
        <f>MIN(W2:W109)</f>
        <v>1774</v>
      </c>
      <c r="X114" s="16">
        <f>MIN(X2:X109)</f>
        <v>1774</v>
      </c>
      <c r="Y114" s="16">
        <f>MIN(Y2:Y109)</f>
        <v>0</v>
      </c>
    </row>
    <row r="115" spans="1:51" x14ac:dyDescent="0.25">
      <c r="A115" s="16" t="s">
        <v>198</v>
      </c>
      <c r="B115" s="16">
        <v>1</v>
      </c>
      <c r="C115" s="165">
        <v>2</v>
      </c>
      <c r="D115" s="165">
        <v>3</v>
      </c>
      <c r="E115" s="78">
        <v>11</v>
      </c>
      <c r="H115" s="78">
        <v>11</v>
      </c>
      <c r="K115" s="16">
        <v>4</v>
      </c>
      <c r="L115" s="16">
        <v>5</v>
      </c>
      <c r="M115" s="16">
        <v>6</v>
      </c>
      <c r="N115" s="16">
        <v>7</v>
      </c>
      <c r="O115" s="78">
        <v>8</v>
      </c>
      <c r="P115" s="78">
        <v>9</v>
      </c>
      <c r="Q115" s="78">
        <v>10</v>
      </c>
      <c r="R115" s="78">
        <v>11</v>
      </c>
      <c r="S115" s="78">
        <v>12</v>
      </c>
      <c r="T115" s="78">
        <v>13</v>
      </c>
      <c r="U115" s="78">
        <v>14</v>
      </c>
      <c r="V115" s="78">
        <v>15</v>
      </c>
      <c r="Z115" s="177">
        <v>1</v>
      </c>
      <c r="AA115" s="191"/>
      <c r="AB115" s="191"/>
      <c r="AC115" s="191"/>
      <c r="AF115" s="16">
        <v>16</v>
      </c>
      <c r="AO115" s="78"/>
      <c r="AT115" s="16">
        <v>1</v>
      </c>
      <c r="AU115" s="16">
        <v>2</v>
      </c>
      <c r="AV115" s="16">
        <v>3</v>
      </c>
      <c r="AW115" s="16">
        <v>4</v>
      </c>
      <c r="AX115" s="16">
        <v>1</v>
      </c>
      <c r="AY115" s="16">
        <v>2</v>
      </c>
    </row>
    <row r="116" spans="1:51" x14ac:dyDescent="0.25">
      <c r="A116" s="16" t="s">
        <v>197</v>
      </c>
      <c r="B116" s="16">
        <f>MATCH(B115,Summary!62:62,0)</f>
        <v>1</v>
      </c>
      <c r="C116" s="165">
        <f>MATCH(C115,Summary!62:62,0)</f>
        <v>2</v>
      </c>
      <c r="D116" s="165">
        <f>MATCH(D115,Summary!62:62,0)</f>
        <v>3</v>
      </c>
      <c r="E116" s="78">
        <f>MATCH(E115,Summary!62:62,0)</f>
        <v>32</v>
      </c>
      <c r="H116" s="78">
        <f>MATCH(H115,Summary!62:62,0)</f>
        <v>32</v>
      </c>
      <c r="K116" s="16">
        <f>MATCH(K115,Summary!62:62,0)</f>
        <v>4</v>
      </c>
      <c r="L116" s="16">
        <f>MATCH(L115,Summary!62:62,0)</f>
        <v>5</v>
      </c>
      <c r="M116" s="16">
        <f>MATCH(M115,Summary!62:62,0)</f>
        <v>6</v>
      </c>
      <c r="N116" s="16">
        <f>MATCH(N115,Summary!62:62,0)</f>
        <v>18</v>
      </c>
      <c r="O116" s="78">
        <f>MATCH(O115,Summary!62:62,0)</f>
        <v>21</v>
      </c>
      <c r="P116" s="78">
        <f>MATCH(P115,Summary!62:62,0)</f>
        <v>22</v>
      </c>
      <c r="Q116" s="78">
        <f>MATCH(Q115,Summary!62:62,0)</f>
        <v>23</v>
      </c>
      <c r="R116" s="78">
        <f>MATCH(R115,Summary!62:62,0)</f>
        <v>32</v>
      </c>
      <c r="S116" s="78">
        <f>MATCH(S115,Summary!62:62,0)</f>
        <v>33</v>
      </c>
      <c r="T116" s="78">
        <f>MATCH(T115,Summary!62:62,0)</f>
        <v>34</v>
      </c>
      <c r="U116" s="78">
        <f>MATCH(U115,Summary!62:62,0)</f>
        <v>36</v>
      </c>
      <c r="V116" s="78">
        <f>MATCH(V115,Summary!62:62,0)</f>
        <v>37</v>
      </c>
      <c r="Z116" s="177">
        <v>-1</v>
      </c>
      <c r="AA116" s="191"/>
      <c r="AB116" s="191"/>
      <c r="AC116" s="191"/>
      <c r="AF116" s="16">
        <f>MATCH(AF115,Summary!62:62,0)</f>
        <v>38</v>
      </c>
      <c r="AO116" s="78"/>
      <c r="AT116" s="16"/>
    </row>
    <row r="117" spans="1:51" x14ac:dyDescent="0.25">
      <c r="K117" s="190" t="str">
        <f>K118&amp;" vs. "&amp;K119</f>
        <v>Total per hr vs. Traffic Count in Direction</v>
      </c>
      <c r="O117" s="190" t="str">
        <f t="shared" ref="O117:T117" si="54">O118&amp;" vs. "&amp;O119</f>
        <v>Helmet% vs. Traffic Count in Direction</v>
      </c>
      <c r="P117" s="190" t="str">
        <f t="shared" si="54"/>
        <v>Wrong way% vs. Traffic Count in Direction</v>
      </c>
      <c r="Q117" s="190" t="str">
        <f t="shared" si="54"/>
        <v>Sidewalk% vs. Traffic Count in Direction</v>
      </c>
      <c r="R117" s="190" t="str">
        <f t="shared" si="54"/>
        <v>Loc Total vs. Traffic Count in Direction</v>
      </c>
      <c r="S117" s="190" t="str">
        <f t="shared" si="54"/>
        <v>AM Total vs. Traffic Count in Direction</v>
      </c>
      <c r="T117" s="190" t="str">
        <f t="shared" si="54"/>
        <v>PM Total vs. Traffic Count in Direction</v>
      </c>
    </row>
    <row r="118" spans="1:51" s="66" customFormat="1" ht="24" customHeight="1" x14ac:dyDescent="0.25">
      <c r="A118" s="77"/>
      <c r="B118" s="77"/>
      <c r="E118" s="174"/>
      <c r="F118" s="77"/>
      <c r="G118" s="175"/>
      <c r="H118" s="174"/>
      <c r="I118" s="77"/>
      <c r="J118" s="175"/>
      <c r="K118" s="174" t="str">
        <f>K$1</f>
        <v>Total per hr</v>
      </c>
      <c r="L118" s="77"/>
      <c r="M118" s="77"/>
      <c r="N118" s="77"/>
      <c r="O118" s="174" t="str">
        <f>O$1</f>
        <v>Helmet%</v>
      </c>
      <c r="P118" s="174" t="str">
        <f t="shared" ref="P118:V118" si="55">P$1</f>
        <v>Wrong way%</v>
      </c>
      <c r="Q118" s="174" t="str">
        <f t="shared" si="55"/>
        <v>Sidewalk%</v>
      </c>
      <c r="R118" s="174" t="str">
        <f t="shared" si="55"/>
        <v>Loc Total</v>
      </c>
      <c r="S118" s="174" t="str">
        <f t="shared" si="55"/>
        <v>AM Total</v>
      </c>
      <c r="T118" s="174" t="str">
        <f t="shared" si="55"/>
        <v>PM Total</v>
      </c>
      <c r="U118" s="174" t="str">
        <f t="shared" si="55"/>
        <v>Loc Total</v>
      </c>
      <c r="V118" s="174" t="str">
        <f t="shared" si="55"/>
        <v>AM Total</v>
      </c>
      <c r="W118" s="77"/>
      <c r="X118" s="77"/>
      <c r="Y118" s="77"/>
      <c r="Z118" s="77"/>
      <c r="AA118" s="174" t="str">
        <f>AA$1</f>
        <v>Traffic Dir re max</v>
      </c>
      <c r="AB118" s="174" t="str">
        <f>AB$1</f>
        <v>Loc to ASU</v>
      </c>
      <c r="AC118" s="77"/>
      <c r="AE118" s="175"/>
      <c r="AF118" s="77"/>
      <c r="AG118" s="77"/>
      <c r="AH118" s="77"/>
      <c r="AI118" s="77"/>
      <c r="AJ118" s="77"/>
      <c r="AK118" s="77"/>
      <c r="AL118" s="77"/>
      <c r="AM118" s="77"/>
      <c r="AN118" s="77"/>
      <c r="AO118" s="174"/>
      <c r="AP118" s="77"/>
      <c r="AQ118" s="77"/>
      <c r="AR118" s="77"/>
      <c r="AS118" s="77"/>
    </row>
    <row r="119" spans="1:51" s="66" customFormat="1" ht="27" customHeight="1" x14ac:dyDescent="0.25">
      <c r="A119" s="77"/>
      <c r="B119" s="77"/>
      <c r="C119" s="53" t="s">
        <v>539</v>
      </c>
      <c r="E119" s="174"/>
      <c r="F119" s="77"/>
      <c r="G119" s="175"/>
      <c r="H119" s="174"/>
      <c r="I119" s="77"/>
      <c r="J119" s="175"/>
      <c r="K119" s="192" t="s">
        <v>588</v>
      </c>
      <c r="L119" s="77"/>
      <c r="M119" s="77"/>
      <c r="N119" s="77"/>
      <c r="O119" s="192" t="s">
        <v>588</v>
      </c>
      <c r="P119" s="192" t="s">
        <v>588</v>
      </c>
      <c r="Q119" s="192" t="s">
        <v>588</v>
      </c>
      <c r="R119" s="192" t="s">
        <v>588</v>
      </c>
      <c r="S119" s="192" t="s">
        <v>588</v>
      </c>
      <c r="T119" s="192" t="s">
        <v>588</v>
      </c>
      <c r="U119" s="192" t="s">
        <v>588</v>
      </c>
      <c r="V119" s="192" t="s">
        <v>588</v>
      </c>
      <c r="W119" s="77"/>
      <c r="X119" s="77"/>
      <c r="Y119" s="77"/>
      <c r="Z119" s="77"/>
      <c r="AA119" s="77"/>
      <c r="AB119" s="77"/>
      <c r="AC119" s="77"/>
      <c r="AE119" s="175"/>
      <c r="AF119" s="77"/>
      <c r="AG119" s="77"/>
      <c r="AH119" s="77"/>
      <c r="AI119" s="77"/>
      <c r="AJ119" s="77"/>
      <c r="AK119" s="77"/>
      <c r="AL119" s="77"/>
      <c r="AM119" s="77"/>
      <c r="AN119" s="77"/>
      <c r="AO119" s="174"/>
      <c r="AP119" s="77"/>
      <c r="AQ119" s="77"/>
      <c r="AR119" s="77"/>
      <c r="AS119" s="77"/>
    </row>
    <row r="120" spans="1:51" x14ac:dyDescent="0.25">
      <c r="A120" s="52">
        <v>1</v>
      </c>
      <c r="B120" s="52">
        <v>1</v>
      </c>
      <c r="C120" s="163" t="str">
        <f>INDEX(linest_def,$A120,$B120)</f>
        <v>m1</v>
      </c>
      <c r="K120" s="163">
        <f>INDEX(LINEST(K$2:K$73,$AA$2:$AA$73,TRUE,TRUE),$A120,$B120)</f>
        <v>-10.659145610180847</v>
      </c>
      <c r="O120" s="163">
        <f t="shared" ref="O120:V120" si="56">INDEX(LINEST(O$2:O$73,$AA$2:$AA$73,TRUE,TRUE),$A120,$B120)</f>
        <v>-0.28602473154434144</v>
      </c>
      <c r="P120" s="163">
        <f t="shared" si="56"/>
        <v>0.20628684064495617</v>
      </c>
      <c r="Q120" s="163">
        <f t="shared" si="56"/>
        <v>0.99707790259038886</v>
      </c>
      <c r="R120" s="163">
        <f t="shared" si="56"/>
        <v>-21.273512237449118</v>
      </c>
      <c r="S120" s="163">
        <f t="shared" si="56"/>
        <v>10.767524780033321</v>
      </c>
      <c r="T120" s="163">
        <f t="shared" si="56"/>
        <v>-32.041037017482431</v>
      </c>
      <c r="U120" s="163">
        <f t="shared" si="56"/>
        <v>-21.273512237449118</v>
      </c>
      <c r="V120" s="163">
        <f t="shared" si="56"/>
        <v>10.767524780033321</v>
      </c>
    </row>
    <row r="121" spans="1:51" x14ac:dyDescent="0.25">
      <c r="A121" s="52">
        <v>1</v>
      </c>
      <c r="B121" s="52">
        <v>2</v>
      </c>
      <c r="C121" s="163" t="str">
        <f t="shared" ref="C121:C129" si="57">INDEX(linest_def,A121,B121)</f>
        <v>b</v>
      </c>
      <c r="K121" s="163">
        <f t="shared" ref="K121:K129" si="58">INDEX(LINEST(K$2:K$73,$AA$2:$AA$73,TRUE,TRUE),$A121,$B121)</f>
        <v>45.344924806165082</v>
      </c>
      <c r="O121" s="163">
        <f t="shared" ref="O121:V129" si="59">INDEX(LINEST(O$2:O$73,$AA$2:$AA$73,TRUE,TRUE),$A121,$B121)</f>
        <v>0.36250215287251419</v>
      </c>
      <c r="P121" s="163">
        <f t="shared" si="59"/>
        <v>0.11401979246484309</v>
      </c>
      <c r="Q121" s="163">
        <f t="shared" si="59"/>
        <v>6.8476796915534044E-2</v>
      </c>
      <c r="R121" s="163">
        <f t="shared" si="59"/>
        <v>157.02370655012302</v>
      </c>
      <c r="S121" s="163">
        <f t="shared" si="59"/>
        <v>45.824669286038386</v>
      </c>
      <c r="T121" s="163">
        <f t="shared" si="59"/>
        <v>111.19903726408464</v>
      </c>
      <c r="U121" s="163">
        <f t="shared" si="59"/>
        <v>157.02370655012302</v>
      </c>
      <c r="V121" s="163">
        <f t="shared" si="59"/>
        <v>45.824669286038386</v>
      </c>
    </row>
    <row r="122" spans="1:51" x14ac:dyDescent="0.25">
      <c r="A122" s="52">
        <v>2</v>
      </c>
      <c r="B122" s="52">
        <v>1</v>
      </c>
      <c r="C122" s="163" t="str">
        <f t="shared" si="57"/>
        <v>se1</v>
      </c>
      <c r="K122" s="163">
        <f t="shared" si="58"/>
        <v>18.519342038519806</v>
      </c>
      <c r="O122" s="163">
        <f t="shared" si="59"/>
        <v>7.5286876940385203E-2</v>
      </c>
      <c r="P122" s="163">
        <f t="shared" si="59"/>
        <v>4.8343972000026665E-2</v>
      </c>
      <c r="Q122" s="163">
        <f t="shared" si="59"/>
        <v>9.2698407892835635E-2</v>
      </c>
      <c r="R122" s="163">
        <f t="shared" si="59"/>
        <v>66.375698371413563</v>
      </c>
      <c r="S122" s="163">
        <f t="shared" si="59"/>
        <v>25.831372094274045</v>
      </c>
      <c r="T122" s="163">
        <f t="shared" si="59"/>
        <v>46.864687336160657</v>
      </c>
      <c r="U122" s="163">
        <f t="shared" si="59"/>
        <v>66.375698371413563</v>
      </c>
      <c r="V122" s="163">
        <f t="shared" si="59"/>
        <v>25.831372094274045</v>
      </c>
    </row>
    <row r="123" spans="1:51" x14ac:dyDescent="0.25">
      <c r="A123" s="52">
        <v>2</v>
      </c>
      <c r="B123" s="52">
        <v>2</v>
      </c>
      <c r="C123" s="163" t="str">
        <f t="shared" si="57"/>
        <v>seb</v>
      </c>
      <c r="K123" s="163">
        <f t="shared" si="58"/>
        <v>9.4513618135367601</v>
      </c>
      <c r="O123" s="163">
        <f t="shared" si="59"/>
        <v>3.8422721082356066E-2</v>
      </c>
      <c r="P123" s="163">
        <f t="shared" si="59"/>
        <v>2.4672386844271619E-2</v>
      </c>
      <c r="Q123" s="163">
        <f t="shared" si="59"/>
        <v>4.7308710574688828E-2</v>
      </c>
      <c r="R123" s="163">
        <f t="shared" si="59"/>
        <v>33.874893591227909</v>
      </c>
      <c r="S123" s="163">
        <f t="shared" si="59"/>
        <v>13.183062513520825</v>
      </c>
      <c r="T123" s="163">
        <f t="shared" si="59"/>
        <v>23.917432669639872</v>
      </c>
      <c r="U123" s="163">
        <f t="shared" si="59"/>
        <v>33.874893591227909</v>
      </c>
      <c r="V123" s="163">
        <f t="shared" si="59"/>
        <v>13.183062513520825</v>
      </c>
    </row>
    <row r="124" spans="1:51" s="42" customFormat="1" x14ac:dyDescent="0.25">
      <c r="A124" s="117">
        <v>3</v>
      </c>
      <c r="B124" s="117">
        <v>1</v>
      </c>
      <c r="C124" s="187" t="str">
        <f t="shared" si="57"/>
        <v>r2</v>
      </c>
      <c r="D124" s="188"/>
      <c r="E124" s="189"/>
      <c r="F124" s="20"/>
      <c r="G124" s="20"/>
      <c r="H124" s="189"/>
      <c r="I124" s="20"/>
      <c r="J124" s="20"/>
      <c r="K124" s="163">
        <f t="shared" si="58"/>
        <v>4.7102631421907576E-3</v>
      </c>
      <c r="L124" s="20"/>
      <c r="M124" s="20"/>
      <c r="N124" s="20"/>
      <c r="O124" s="163">
        <f t="shared" si="59"/>
        <v>0.17094418727357294</v>
      </c>
      <c r="P124" s="279">
        <f t="shared" si="59"/>
        <v>0.20641973220952961</v>
      </c>
      <c r="Q124" s="279">
        <f t="shared" si="59"/>
        <v>0.62303725903291085</v>
      </c>
      <c r="R124" s="163">
        <f t="shared" si="59"/>
        <v>1.4652958216922157E-3</v>
      </c>
      <c r="S124" s="163">
        <f t="shared" si="59"/>
        <v>2.4760653008235154E-3</v>
      </c>
      <c r="T124" s="163">
        <f t="shared" si="59"/>
        <v>6.6333545843010981E-3</v>
      </c>
      <c r="U124" s="163">
        <f t="shared" si="59"/>
        <v>1.4652958216922157E-3</v>
      </c>
      <c r="V124" s="163">
        <f t="shared" si="59"/>
        <v>2.4760653008235154E-3</v>
      </c>
      <c r="W124" s="20"/>
      <c r="X124" s="20"/>
      <c r="Y124" s="20"/>
      <c r="Z124" s="20"/>
      <c r="AA124" s="20"/>
      <c r="AB124" s="20"/>
      <c r="AC124" s="20"/>
      <c r="AE124" s="20"/>
      <c r="AF124" s="20"/>
      <c r="AG124" s="20"/>
      <c r="AH124" s="20"/>
      <c r="AI124" s="20"/>
      <c r="AJ124" s="20"/>
      <c r="AK124" s="20"/>
      <c r="AL124" s="20"/>
      <c r="AM124" s="20"/>
      <c r="AN124" s="20"/>
      <c r="AO124" s="189"/>
      <c r="AP124" s="20"/>
      <c r="AQ124" s="20"/>
      <c r="AR124" s="20"/>
      <c r="AS124" s="20"/>
    </row>
    <row r="125" spans="1:51" x14ac:dyDescent="0.25">
      <c r="A125" s="52">
        <v>3</v>
      </c>
      <c r="B125" s="52">
        <v>2</v>
      </c>
      <c r="C125" s="163" t="str">
        <f t="shared" si="57"/>
        <v>sev</v>
      </c>
      <c r="K125" s="163">
        <f t="shared" si="58"/>
        <v>36.767796176657662</v>
      </c>
      <c r="O125" s="163">
        <f t="shared" si="59"/>
        <v>0.14947251043603704</v>
      </c>
      <c r="P125" s="163">
        <f t="shared" si="59"/>
        <v>9.5980802404851309E-2</v>
      </c>
      <c r="Q125" s="163">
        <f t="shared" si="59"/>
        <v>0.18404088872138302</v>
      </c>
      <c r="R125" s="163">
        <f t="shared" si="59"/>
        <v>131.78049974601055</v>
      </c>
      <c r="S125" s="163">
        <f t="shared" si="59"/>
        <v>51.284901059129758</v>
      </c>
      <c r="T125" s="163">
        <f t="shared" si="59"/>
        <v>93.043871011978339</v>
      </c>
      <c r="U125" s="163">
        <f t="shared" si="59"/>
        <v>131.78049974601055</v>
      </c>
      <c r="V125" s="163">
        <f t="shared" si="59"/>
        <v>51.284901059129758</v>
      </c>
    </row>
    <row r="126" spans="1:51" x14ac:dyDescent="0.25">
      <c r="A126" s="52">
        <v>4</v>
      </c>
      <c r="B126" s="52">
        <v>1</v>
      </c>
      <c r="C126" s="163" t="str">
        <f t="shared" si="57"/>
        <v>F</v>
      </c>
      <c r="K126" s="163">
        <f t="shared" si="58"/>
        <v>0.33127883041805928</v>
      </c>
      <c r="O126" s="163">
        <f t="shared" si="59"/>
        <v>14.433398723541298</v>
      </c>
      <c r="P126" s="163">
        <f t="shared" si="59"/>
        <v>18.207838376447828</v>
      </c>
      <c r="Q126" s="163">
        <f t="shared" si="59"/>
        <v>115.69474484511817</v>
      </c>
      <c r="R126" s="163">
        <f t="shared" si="59"/>
        <v>0.10272122449951335</v>
      </c>
      <c r="S126" s="163">
        <f t="shared" si="59"/>
        <v>0.17375479928701221</v>
      </c>
      <c r="T126" s="163">
        <f t="shared" si="59"/>
        <v>0.46743548622650244</v>
      </c>
      <c r="U126" s="163">
        <f t="shared" si="59"/>
        <v>0.10272122449951335</v>
      </c>
      <c r="V126" s="163">
        <f t="shared" si="59"/>
        <v>0.17375479928701221</v>
      </c>
    </row>
    <row r="127" spans="1:51" x14ac:dyDescent="0.25">
      <c r="A127" s="52">
        <v>4</v>
      </c>
      <c r="B127" s="52">
        <v>2</v>
      </c>
      <c r="C127" s="163" t="str">
        <f t="shared" si="57"/>
        <v>df</v>
      </c>
      <c r="K127" s="163">
        <f t="shared" si="58"/>
        <v>70</v>
      </c>
      <c r="O127" s="163">
        <f t="shared" si="59"/>
        <v>70</v>
      </c>
      <c r="P127" s="163">
        <f t="shared" si="59"/>
        <v>70</v>
      </c>
      <c r="Q127" s="163">
        <f t="shared" si="59"/>
        <v>70</v>
      </c>
      <c r="R127" s="163">
        <f t="shared" si="59"/>
        <v>70</v>
      </c>
      <c r="S127" s="163">
        <f t="shared" si="59"/>
        <v>70</v>
      </c>
      <c r="T127" s="163">
        <f t="shared" si="59"/>
        <v>70</v>
      </c>
      <c r="U127" s="163">
        <f t="shared" si="59"/>
        <v>70</v>
      </c>
      <c r="V127" s="163">
        <f t="shared" si="59"/>
        <v>70</v>
      </c>
    </row>
    <row r="128" spans="1:51" x14ac:dyDescent="0.25">
      <c r="A128" s="52">
        <v>5</v>
      </c>
      <c r="B128" s="52">
        <v>1</v>
      </c>
      <c r="C128" s="163" t="str">
        <f t="shared" si="57"/>
        <v>ssreg</v>
      </c>
      <c r="K128" s="163">
        <f t="shared" si="58"/>
        <v>447.84618932308513</v>
      </c>
      <c r="O128" s="163">
        <f t="shared" si="59"/>
        <v>0.322471447144417</v>
      </c>
      <c r="P128" s="163">
        <f t="shared" si="59"/>
        <v>0.1677363322195401</v>
      </c>
      <c r="Q128" s="163">
        <f t="shared" si="59"/>
        <v>3.9187023394539051</v>
      </c>
      <c r="R128" s="163">
        <f t="shared" si="59"/>
        <v>1783.8670684201643</v>
      </c>
      <c r="S128" s="163">
        <f t="shared" si="59"/>
        <v>456.99963486893103</v>
      </c>
      <c r="T128" s="163">
        <f t="shared" si="59"/>
        <v>4046.6646974437172</v>
      </c>
      <c r="U128" s="163">
        <f t="shared" si="59"/>
        <v>1783.8670684201643</v>
      </c>
      <c r="V128" s="163">
        <f t="shared" si="59"/>
        <v>456.99963486893103</v>
      </c>
    </row>
    <row r="129" spans="1:45" x14ac:dyDescent="0.25">
      <c r="A129" s="52">
        <v>5</v>
      </c>
      <c r="B129" s="52">
        <v>2</v>
      </c>
      <c r="C129" s="163" t="str">
        <f t="shared" si="57"/>
        <v>ssresid</v>
      </c>
      <c r="K129" s="163">
        <f t="shared" si="58"/>
        <v>94630.958498176929</v>
      </c>
      <c r="O129" s="163">
        <f t="shared" si="59"/>
        <v>1.563942196323584</v>
      </c>
      <c r="P129" s="163">
        <f t="shared" si="59"/>
        <v>0.6448620101195377</v>
      </c>
      <c r="Q129" s="163">
        <f t="shared" si="59"/>
        <v>2.3709734104949542</v>
      </c>
      <c r="R129" s="163">
        <f t="shared" si="59"/>
        <v>1215627.0079315798</v>
      </c>
      <c r="S129" s="163">
        <f t="shared" si="59"/>
        <v>184109.87536513101</v>
      </c>
      <c r="T129" s="163">
        <f t="shared" si="59"/>
        <v>606001.3353025564</v>
      </c>
      <c r="U129" s="163">
        <f t="shared" si="59"/>
        <v>1215627.0079315798</v>
      </c>
      <c r="V129" s="163">
        <f t="shared" si="59"/>
        <v>184109.87536513101</v>
      </c>
    </row>
    <row r="130" spans="1:45" x14ac:dyDescent="0.25">
      <c r="A130" s="21"/>
      <c r="B130" s="21"/>
      <c r="C130" s="163" t="s">
        <v>548</v>
      </c>
      <c r="K130" s="181">
        <f>K120/K122</f>
        <v>-0.57556826738282973</v>
      </c>
      <c r="O130" s="181">
        <f>O120/O122</f>
        <v>-3.7991313117002568</v>
      </c>
      <c r="P130" s="181">
        <f>P120/P122</f>
        <v>4.2670643745375818</v>
      </c>
      <c r="Q130" s="181">
        <f t="shared" ref="Q130:T131" si="60">Q120/Q122</f>
        <v>10.756149164320759</v>
      </c>
      <c r="R130" s="181">
        <f t="shared" si="60"/>
        <v>-0.32050152027644979</v>
      </c>
      <c r="S130" s="181">
        <f t="shared" si="60"/>
        <v>0.41683905681572847</v>
      </c>
      <c r="T130" s="181">
        <f t="shared" si="60"/>
        <v>-0.68369253778760752</v>
      </c>
      <c r="U130" s="181">
        <f>U120/U122</f>
        <v>-0.32050152027644979</v>
      </c>
      <c r="V130" s="181">
        <f>V120/V122</f>
        <v>0.41683905681572847</v>
      </c>
    </row>
    <row r="131" spans="1:45" x14ac:dyDescent="0.25">
      <c r="A131" s="21"/>
      <c r="B131" s="21"/>
      <c r="C131" s="163" t="s">
        <v>549</v>
      </c>
      <c r="K131" s="181">
        <f>K121/K123</f>
        <v>4.7977133561027774</v>
      </c>
      <c r="O131" s="181">
        <f>O121/O123</f>
        <v>9.4345778399067441</v>
      </c>
      <c r="P131" s="181">
        <f>P121/P123</f>
        <v>4.6213523314350899</v>
      </c>
      <c r="Q131" s="181">
        <f t="shared" si="60"/>
        <v>1.447445852649609</v>
      </c>
      <c r="R131" s="181">
        <f t="shared" si="60"/>
        <v>4.6354007320272492</v>
      </c>
      <c r="S131" s="181">
        <f t="shared" si="60"/>
        <v>3.4760260932571354</v>
      </c>
      <c r="T131" s="181">
        <f t="shared" si="60"/>
        <v>4.649288190752916</v>
      </c>
      <c r="U131" s="181">
        <f>U121/U123</f>
        <v>4.6354007320272492</v>
      </c>
      <c r="V131" s="181">
        <f>V121/V123</f>
        <v>3.4760260932571354</v>
      </c>
    </row>
    <row r="132" spans="1:45" x14ac:dyDescent="0.25">
      <c r="A132" s="21"/>
      <c r="B132" s="21"/>
      <c r="C132" s="163" t="s">
        <v>550</v>
      </c>
      <c r="K132" s="163">
        <v>2</v>
      </c>
      <c r="O132" s="163">
        <v>2</v>
      </c>
      <c r="P132" s="163">
        <v>2</v>
      </c>
      <c r="Q132" s="163">
        <v>2</v>
      </c>
      <c r="R132" s="163">
        <v>2</v>
      </c>
      <c r="S132" s="163">
        <v>2</v>
      </c>
      <c r="T132" s="163">
        <v>2</v>
      </c>
      <c r="U132" s="163">
        <v>2</v>
      </c>
      <c r="V132" s="163">
        <v>2</v>
      </c>
    </row>
    <row r="133" spans="1:45" x14ac:dyDescent="0.25">
      <c r="A133" s="21"/>
      <c r="B133" s="21"/>
      <c r="C133" s="187" t="s">
        <v>551</v>
      </c>
      <c r="K133" s="163">
        <v>1</v>
      </c>
      <c r="O133" s="163">
        <v>1</v>
      </c>
      <c r="P133" s="163">
        <v>1</v>
      </c>
      <c r="Q133" s="163">
        <v>1</v>
      </c>
      <c r="R133" s="163">
        <v>1</v>
      </c>
      <c r="S133" s="163">
        <v>1</v>
      </c>
      <c r="T133" s="163">
        <v>1</v>
      </c>
      <c r="U133" s="163">
        <v>1</v>
      </c>
      <c r="V133" s="163">
        <v>1</v>
      </c>
    </row>
    <row r="134" spans="1:45" x14ac:dyDescent="0.25">
      <c r="A134" s="21"/>
      <c r="B134" s="21"/>
      <c r="C134" s="187" t="s">
        <v>592</v>
      </c>
      <c r="K134" s="163">
        <f>TDIST(ABS(K130),K$127,K$132)</f>
        <v>0.56675276363151816</v>
      </c>
      <c r="O134" s="163">
        <f>TDIST(ABS(O130),O$127,O$132)</f>
        <v>3.0640752986413669E-4</v>
      </c>
      <c r="P134" s="163">
        <f t="shared" ref="P134:V134" si="61">TDIST(ABS(P130),P$127,P$132)</f>
        <v>6.1008586398224028E-5</v>
      </c>
      <c r="Q134" s="163">
        <f t="shared" si="61"/>
        <v>1.7678681730430017E-16</v>
      </c>
      <c r="R134" s="163">
        <f t="shared" si="61"/>
        <v>0.74954299136742142</v>
      </c>
      <c r="S134" s="163">
        <f t="shared" si="61"/>
        <v>0.67807165866320029</v>
      </c>
      <c r="T134" s="163">
        <f t="shared" si="61"/>
        <v>0.49642634640900096</v>
      </c>
      <c r="U134" s="163">
        <f t="shared" si="61"/>
        <v>0.74954299136742142</v>
      </c>
      <c r="V134" s="163">
        <f t="shared" si="61"/>
        <v>0.67807165866320029</v>
      </c>
    </row>
    <row r="135" spans="1:45" x14ac:dyDescent="0.25">
      <c r="A135" s="21"/>
      <c r="B135" s="21"/>
      <c r="C135" s="187" t="s">
        <v>587</v>
      </c>
      <c r="K135" s="163">
        <f>TDIST(ABS(K131),K$127,K$132)</f>
        <v>8.7681208561568335E-6</v>
      </c>
      <c r="O135" s="163">
        <f>TDIST(ABS(O131),O$127,O$132)</f>
        <v>4.2429025860167021E-14</v>
      </c>
      <c r="P135" s="163">
        <f t="shared" ref="P135:V135" si="62">TDIST(ABS(P131),P$127,P$132)</f>
        <v>1.690338763455362E-5</v>
      </c>
      <c r="Q135" s="163">
        <f t="shared" si="62"/>
        <v>0.15223597723341553</v>
      </c>
      <c r="R135" s="163">
        <f t="shared" si="62"/>
        <v>1.6048788232210212E-5</v>
      </c>
      <c r="S135" s="163">
        <f t="shared" si="62"/>
        <v>8.7829548579802883E-4</v>
      </c>
      <c r="T135" s="163">
        <f t="shared" si="62"/>
        <v>1.5245381793918091E-5</v>
      </c>
      <c r="U135" s="163">
        <f t="shared" si="62"/>
        <v>1.6048788232210212E-5</v>
      </c>
      <c r="V135" s="163">
        <f t="shared" si="62"/>
        <v>8.7829548579802883E-4</v>
      </c>
    </row>
    <row r="136" spans="1:45" x14ac:dyDescent="0.25">
      <c r="K136" s="190" t="str">
        <f>K137&amp;" vs. "&amp;K138</f>
        <v>Total per hr vs. Lane in Direction</v>
      </c>
      <c r="O136" s="190" t="str">
        <f t="shared" ref="O136:T136" si="63">O137&amp;" vs. "&amp;O138</f>
        <v>Helmet% vs. Lane in Direction</v>
      </c>
      <c r="P136" s="190" t="str">
        <f t="shared" si="63"/>
        <v>Wrong way% vs. Lane in Direction</v>
      </c>
      <c r="Q136" s="190" t="str">
        <f t="shared" si="63"/>
        <v>Sidewalk% vs. Lane in Direction</v>
      </c>
      <c r="R136" s="190" t="str">
        <f t="shared" si="63"/>
        <v>Loc Total vs. Lane in Direction</v>
      </c>
      <c r="S136" s="190" t="str">
        <f t="shared" si="63"/>
        <v>AM Total vs. Lane in Direction</v>
      </c>
      <c r="T136" s="190" t="str">
        <f t="shared" si="63"/>
        <v>PM Total vs. Lane in Direction</v>
      </c>
    </row>
    <row r="137" spans="1:45" s="66" customFormat="1" ht="24" customHeight="1" x14ac:dyDescent="0.25">
      <c r="A137" s="77"/>
      <c r="B137" s="77"/>
      <c r="E137" s="174"/>
      <c r="F137" s="77"/>
      <c r="G137" s="175"/>
      <c r="H137" s="174"/>
      <c r="I137" s="77"/>
      <c r="J137" s="175"/>
      <c r="K137" s="174" t="str">
        <f>K$1</f>
        <v>Total per hr</v>
      </c>
      <c r="L137" s="77"/>
      <c r="M137" s="77"/>
      <c r="N137" s="77"/>
      <c r="O137" s="174" t="str">
        <f>O$1</f>
        <v>Helmet%</v>
      </c>
      <c r="P137" s="174" t="str">
        <f t="shared" ref="P137:V137" si="64">P$1</f>
        <v>Wrong way%</v>
      </c>
      <c r="Q137" s="174" t="str">
        <f t="shared" si="64"/>
        <v>Sidewalk%</v>
      </c>
      <c r="R137" s="174" t="str">
        <f t="shared" si="64"/>
        <v>Loc Total</v>
      </c>
      <c r="S137" s="174" t="str">
        <f t="shared" si="64"/>
        <v>AM Total</v>
      </c>
      <c r="T137" s="174" t="str">
        <f t="shared" si="64"/>
        <v>PM Total</v>
      </c>
      <c r="U137" s="174" t="str">
        <f t="shared" si="64"/>
        <v>Loc Total</v>
      </c>
      <c r="V137" s="174" t="str">
        <f t="shared" si="64"/>
        <v>AM Total</v>
      </c>
      <c r="W137" s="77"/>
      <c r="X137" s="77"/>
      <c r="Y137" s="77"/>
      <c r="Z137" s="77"/>
      <c r="AA137" s="77"/>
      <c r="AB137" s="77"/>
      <c r="AC137" s="77"/>
      <c r="AE137" s="175"/>
      <c r="AF137" s="77"/>
      <c r="AG137" s="77"/>
      <c r="AH137" s="77"/>
      <c r="AI137" s="77"/>
      <c r="AJ137" s="77"/>
      <c r="AK137" s="77"/>
      <c r="AL137" s="77"/>
      <c r="AM137" s="77"/>
      <c r="AN137" s="77"/>
      <c r="AO137" s="174"/>
      <c r="AP137" s="77"/>
      <c r="AQ137" s="77"/>
      <c r="AR137" s="77"/>
      <c r="AS137" s="77"/>
    </row>
    <row r="138" spans="1:45" s="66" customFormat="1" ht="27" customHeight="1" x14ac:dyDescent="0.25">
      <c r="A138" s="77"/>
      <c r="B138" s="77"/>
      <c r="C138" s="53" t="s">
        <v>539</v>
      </c>
      <c r="E138" s="174"/>
      <c r="F138" s="77"/>
      <c r="G138" s="175"/>
      <c r="H138" s="174"/>
      <c r="I138" s="77"/>
      <c r="J138" s="175"/>
      <c r="K138" s="192" t="s">
        <v>589</v>
      </c>
      <c r="L138" s="77"/>
      <c r="M138" s="77"/>
      <c r="N138" s="77"/>
      <c r="O138" s="192" t="s">
        <v>589</v>
      </c>
      <c r="P138" s="192" t="s">
        <v>589</v>
      </c>
      <c r="Q138" s="192" t="s">
        <v>589</v>
      </c>
      <c r="R138" s="192" t="s">
        <v>589</v>
      </c>
      <c r="S138" s="192" t="s">
        <v>589</v>
      </c>
      <c r="T138" s="192" t="s">
        <v>589</v>
      </c>
      <c r="U138" s="192" t="s">
        <v>589</v>
      </c>
      <c r="V138" s="192" t="s">
        <v>589</v>
      </c>
      <c r="W138" s="77"/>
      <c r="X138" s="77"/>
      <c r="Y138" s="77"/>
      <c r="Z138" s="77"/>
      <c r="AA138" s="77"/>
      <c r="AB138" s="77"/>
      <c r="AC138" s="77"/>
      <c r="AE138" s="175"/>
      <c r="AF138" s="77"/>
      <c r="AG138" s="77"/>
      <c r="AH138" s="77"/>
      <c r="AI138" s="77"/>
      <c r="AJ138" s="77"/>
      <c r="AK138" s="77"/>
      <c r="AL138" s="77"/>
      <c r="AM138" s="77"/>
      <c r="AN138" s="77"/>
      <c r="AO138" s="174"/>
      <c r="AP138" s="77"/>
      <c r="AQ138" s="77"/>
      <c r="AR138" s="77"/>
      <c r="AS138" s="77"/>
    </row>
    <row r="139" spans="1:45" x14ac:dyDescent="0.25">
      <c r="A139" s="52">
        <v>1</v>
      </c>
      <c r="B139" s="52">
        <v>1</v>
      </c>
      <c r="C139" s="163" t="str">
        <f>INDEX(linest_def,$A139,$B139)</f>
        <v>m1</v>
      </c>
      <c r="K139" s="163">
        <f t="shared" ref="K139:K148" si="65">INDEX(LINEST(K$2:K$73,$Z$2:$Z$73,TRUE,TRUE),$A139,$B139)</f>
        <v>5.3665909090909114</v>
      </c>
      <c r="O139" s="163">
        <f t="shared" ref="O139:V148" si="66">INDEX(LINEST(O$2:O$73,$Z$2:$Z$73,TRUE,TRUE),$A139,$B139)</f>
        <v>4.443106470558468E-2</v>
      </c>
      <c r="P139" s="163">
        <f t="shared" si="66"/>
        <v>-2.6469288061419603E-2</v>
      </c>
      <c r="Q139" s="163">
        <f t="shared" si="66"/>
        <v>-0.2362331485646908</v>
      </c>
      <c r="R139" s="163">
        <f t="shared" si="66"/>
        <v>24.422727272727283</v>
      </c>
      <c r="S139" s="163">
        <f t="shared" si="66"/>
        <v>5.6809090909090916</v>
      </c>
      <c r="T139" s="163">
        <f t="shared" si="66"/>
        <v>18.741818181818193</v>
      </c>
      <c r="U139" s="163">
        <f t="shared" si="66"/>
        <v>24.422727272727283</v>
      </c>
      <c r="V139" s="163">
        <f t="shared" si="66"/>
        <v>5.6809090909090916</v>
      </c>
    </row>
    <row r="140" spans="1:45" x14ac:dyDescent="0.25">
      <c r="A140" s="52">
        <v>1</v>
      </c>
      <c r="B140" s="52">
        <v>2</v>
      </c>
      <c r="C140" s="163" t="str">
        <f t="shared" ref="C140:C148" si="67">INDEX(linest_def,A140,B140)</f>
        <v>b</v>
      </c>
      <c r="K140" s="163">
        <f t="shared" si="65"/>
        <v>38.42340909090909</v>
      </c>
      <c r="O140" s="163">
        <f t="shared" si="66"/>
        <v>0.21549547575235672</v>
      </c>
      <c r="P140" s="163">
        <f t="shared" si="66"/>
        <v>0.21787581996196387</v>
      </c>
      <c r="Q140" s="163">
        <f t="shared" si="66"/>
        <v>0.61257485109926413</v>
      </c>
      <c r="R140" s="163">
        <f t="shared" si="66"/>
        <v>137.87727272727273</v>
      </c>
      <c r="S140" s="163">
        <f t="shared" si="66"/>
        <v>48.49909090909091</v>
      </c>
      <c r="T140" s="163">
        <f t="shared" si="66"/>
        <v>89.378181818181815</v>
      </c>
      <c r="U140" s="163">
        <f t="shared" si="66"/>
        <v>137.87727272727273</v>
      </c>
      <c r="V140" s="163">
        <f t="shared" si="66"/>
        <v>48.49909090909091</v>
      </c>
    </row>
    <row r="141" spans="1:45" x14ac:dyDescent="0.25">
      <c r="A141" s="52">
        <v>2</v>
      </c>
      <c r="B141" s="52">
        <v>1</v>
      </c>
      <c r="C141" s="163" t="str">
        <f t="shared" si="67"/>
        <v>se1</v>
      </c>
      <c r="K141" s="163">
        <f t="shared" si="65"/>
        <v>4.6706296421818125</v>
      </c>
      <c r="O141" s="163">
        <f t="shared" si="66"/>
        <v>2.031694134117103E-2</v>
      </c>
      <c r="P141" s="163">
        <f t="shared" si="66"/>
        <v>1.3414512702534393E-2</v>
      </c>
      <c r="Q141" s="163">
        <f t="shared" si="66"/>
        <v>2.5943858710838846E-2</v>
      </c>
      <c r="R141" s="163">
        <f t="shared" si="66"/>
        <v>16.615311035392434</v>
      </c>
      <c r="S141" s="163">
        <f t="shared" si="66"/>
        <v>6.5333348508941382</v>
      </c>
      <c r="T141" s="163">
        <f t="shared" si="66"/>
        <v>11.729905545596639</v>
      </c>
      <c r="U141" s="163">
        <f t="shared" si="66"/>
        <v>16.615311035392434</v>
      </c>
      <c r="V141" s="163">
        <f t="shared" si="66"/>
        <v>6.5333348508941382</v>
      </c>
    </row>
    <row r="142" spans="1:45" x14ac:dyDescent="0.25">
      <c r="A142" s="52">
        <v>2</v>
      </c>
      <c r="B142" s="52">
        <v>2</v>
      </c>
      <c r="C142" s="163" t="str">
        <f t="shared" si="67"/>
        <v>seb</v>
      </c>
      <c r="K142" s="163">
        <f t="shared" si="65"/>
        <v>4.6706296421818108</v>
      </c>
      <c r="O142" s="163">
        <f t="shared" si="66"/>
        <v>2.0316941341171027E-2</v>
      </c>
      <c r="P142" s="163">
        <f t="shared" si="66"/>
        <v>1.341451270253439E-2</v>
      </c>
      <c r="Q142" s="163">
        <f t="shared" si="66"/>
        <v>2.5943858710838839E-2</v>
      </c>
      <c r="R142" s="163">
        <f t="shared" si="66"/>
        <v>16.61531103539243</v>
      </c>
      <c r="S142" s="163">
        <f t="shared" si="66"/>
        <v>6.5333348508941356</v>
      </c>
      <c r="T142" s="163">
        <f t="shared" si="66"/>
        <v>11.729905545596637</v>
      </c>
      <c r="U142" s="163">
        <f t="shared" si="66"/>
        <v>16.61531103539243</v>
      </c>
      <c r="V142" s="163">
        <f t="shared" si="66"/>
        <v>6.5333348508941356</v>
      </c>
    </row>
    <row r="143" spans="1:45" s="42" customFormat="1" x14ac:dyDescent="0.25">
      <c r="A143" s="117">
        <v>3</v>
      </c>
      <c r="B143" s="117">
        <v>1</v>
      </c>
      <c r="C143" s="187" t="str">
        <f t="shared" si="67"/>
        <v>r2</v>
      </c>
      <c r="D143" s="188"/>
      <c r="E143" s="189"/>
      <c r="F143" s="20"/>
      <c r="G143" s="20"/>
      <c r="H143" s="189"/>
      <c r="I143" s="20"/>
      <c r="J143" s="20"/>
      <c r="K143" s="163">
        <f t="shared" si="65"/>
        <v>1.8511152049208036E-2</v>
      </c>
      <c r="L143" s="20"/>
      <c r="M143" s="20"/>
      <c r="N143" s="20"/>
      <c r="O143" s="163">
        <f t="shared" si="66"/>
        <v>6.3952377143389721E-2</v>
      </c>
      <c r="P143" s="163">
        <f t="shared" si="66"/>
        <v>5.2690069166672383E-2</v>
      </c>
      <c r="Q143" s="163">
        <f t="shared" si="66"/>
        <v>0.54221758684252463</v>
      </c>
      <c r="R143" s="163">
        <f t="shared" si="66"/>
        <v>2.9941346182360697E-2</v>
      </c>
      <c r="S143" s="163">
        <f t="shared" si="66"/>
        <v>1.0685678417252455E-2</v>
      </c>
      <c r="T143" s="163">
        <f t="shared" si="66"/>
        <v>3.5186787090374899E-2</v>
      </c>
      <c r="U143" s="163">
        <f t="shared" si="66"/>
        <v>2.9941346182360697E-2</v>
      </c>
      <c r="V143" s="163">
        <f t="shared" si="66"/>
        <v>1.0685678417252455E-2</v>
      </c>
      <c r="W143" s="20"/>
      <c r="X143" s="20"/>
      <c r="Y143" s="20"/>
      <c r="Z143" s="20"/>
      <c r="AA143" s="20"/>
      <c r="AB143" s="20"/>
      <c r="AC143" s="20"/>
      <c r="AE143" s="20"/>
      <c r="AF143" s="20"/>
      <c r="AG143" s="20"/>
      <c r="AH143" s="20"/>
      <c r="AI143" s="20"/>
      <c r="AJ143" s="20"/>
      <c r="AK143" s="20"/>
      <c r="AL143" s="20"/>
      <c r="AM143" s="20"/>
      <c r="AN143" s="20"/>
      <c r="AO143" s="189"/>
      <c r="AP143" s="20"/>
      <c r="AQ143" s="20"/>
      <c r="AR143" s="20"/>
      <c r="AS143" s="20"/>
    </row>
    <row r="144" spans="1:45" x14ac:dyDescent="0.25">
      <c r="A144" s="52">
        <v>3</v>
      </c>
      <c r="B144" s="52">
        <v>2</v>
      </c>
      <c r="C144" s="163" t="str">
        <f t="shared" si="67"/>
        <v>sev</v>
      </c>
      <c r="K144" s="163">
        <f t="shared" si="65"/>
        <v>36.511991469980053</v>
      </c>
      <c r="O144" s="163">
        <f t="shared" si="66"/>
        <v>0.15882483643006123</v>
      </c>
      <c r="P144" s="163">
        <f t="shared" si="66"/>
        <v>0.10486606965053148</v>
      </c>
      <c r="Q144" s="163">
        <f t="shared" si="66"/>
        <v>0.20281247294658475</v>
      </c>
      <c r="R144" s="163">
        <f t="shared" si="66"/>
        <v>129.88786122462133</v>
      </c>
      <c r="S144" s="163">
        <f t="shared" si="66"/>
        <v>51.073427914729187</v>
      </c>
      <c r="T144" s="163">
        <f t="shared" si="66"/>
        <v>91.696889720511166</v>
      </c>
      <c r="U144" s="163">
        <f t="shared" si="66"/>
        <v>129.88786122462133</v>
      </c>
      <c r="V144" s="163">
        <f t="shared" si="66"/>
        <v>51.073427914729187</v>
      </c>
    </row>
    <row r="145" spans="1:45" x14ac:dyDescent="0.25">
      <c r="A145" s="52">
        <v>4</v>
      </c>
      <c r="B145" s="52">
        <v>1</v>
      </c>
      <c r="C145" s="163" t="str">
        <f t="shared" si="67"/>
        <v>F</v>
      </c>
      <c r="K145" s="163">
        <f t="shared" si="65"/>
        <v>1.3202194259771438</v>
      </c>
      <c r="O145" s="163">
        <f t="shared" si="66"/>
        <v>4.7825199174968098</v>
      </c>
      <c r="P145" s="163">
        <f t="shared" si="66"/>
        <v>3.893451046610001</v>
      </c>
      <c r="Q145" s="163">
        <f t="shared" si="66"/>
        <v>82.911073007779081</v>
      </c>
      <c r="R145" s="163">
        <f t="shared" si="66"/>
        <v>2.1605850579415113</v>
      </c>
      <c r="S145" s="163">
        <f t="shared" si="66"/>
        <v>0.75607668148480189</v>
      </c>
      <c r="T145" s="163">
        <f t="shared" si="66"/>
        <v>2.5529035707318419</v>
      </c>
      <c r="U145" s="163">
        <f t="shared" si="66"/>
        <v>2.1605850579415113</v>
      </c>
      <c r="V145" s="163">
        <f t="shared" si="66"/>
        <v>0.75607668148480189</v>
      </c>
    </row>
    <row r="146" spans="1:45" x14ac:dyDescent="0.25">
      <c r="A146" s="52">
        <v>4</v>
      </c>
      <c r="B146" s="52">
        <v>2</v>
      </c>
      <c r="C146" s="163" t="str">
        <f t="shared" si="67"/>
        <v>df</v>
      </c>
      <c r="K146" s="163">
        <f t="shared" si="65"/>
        <v>70</v>
      </c>
      <c r="O146" s="163">
        <f t="shared" si="66"/>
        <v>70</v>
      </c>
      <c r="P146" s="163">
        <f t="shared" si="66"/>
        <v>70</v>
      </c>
      <c r="Q146" s="163">
        <f t="shared" si="66"/>
        <v>70</v>
      </c>
      <c r="R146" s="163">
        <f t="shared" si="66"/>
        <v>70</v>
      </c>
      <c r="S146" s="163">
        <f t="shared" si="66"/>
        <v>70</v>
      </c>
      <c r="T146" s="163">
        <f t="shared" si="66"/>
        <v>70</v>
      </c>
      <c r="U146" s="163">
        <f t="shared" si="66"/>
        <v>70</v>
      </c>
      <c r="V146" s="163">
        <f t="shared" si="66"/>
        <v>70</v>
      </c>
    </row>
    <row r="147" spans="1:45" x14ac:dyDescent="0.25">
      <c r="A147" s="52">
        <v>5</v>
      </c>
      <c r="B147" s="52">
        <v>1</v>
      </c>
      <c r="C147" s="163" t="str">
        <f t="shared" si="67"/>
        <v>ssreg</v>
      </c>
      <c r="K147" s="163">
        <f t="shared" si="65"/>
        <v>1760.0182102272665</v>
      </c>
      <c r="O147" s="163">
        <f t="shared" si="66"/>
        <v>0.12064063677550152</v>
      </c>
      <c r="P147" s="163">
        <f t="shared" si="66"/>
        <v>4.2815862862569332E-2</v>
      </c>
      <c r="Q147" s="163">
        <f t="shared" si="66"/>
        <v>3.410372807159217</v>
      </c>
      <c r="R147" s="163">
        <f t="shared" si="66"/>
        <v>36450.920454545645</v>
      </c>
      <c r="S147" s="163">
        <f t="shared" si="66"/>
        <v>1972.222272727231</v>
      </c>
      <c r="T147" s="163">
        <f t="shared" si="66"/>
        <v>21465.629090909031</v>
      </c>
      <c r="U147" s="163">
        <f t="shared" si="66"/>
        <v>36450.920454545645</v>
      </c>
      <c r="V147" s="163">
        <f t="shared" si="66"/>
        <v>1972.222272727231</v>
      </c>
    </row>
    <row r="148" spans="1:45" x14ac:dyDescent="0.25">
      <c r="A148" s="52">
        <v>5</v>
      </c>
      <c r="B148" s="52">
        <v>2</v>
      </c>
      <c r="C148" s="163" t="str">
        <f t="shared" si="67"/>
        <v>ssresid</v>
      </c>
      <c r="K148" s="163">
        <f t="shared" si="65"/>
        <v>93318.786477272748</v>
      </c>
      <c r="O148" s="163">
        <f t="shared" si="66"/>
        <v>1.7657730066924995</v>
      </c>
      <c r="P148" s="163">
        <f t="shared" si="66"/>
        <v>0.76978247947650846</v>
      </c>
      <c r="Q148" s="163">
        <f t="shared" si="66"/>
        <v>2.8793029427896424</v>
      </c>
      <c r="R148" s="163">
        <f t="shared" si="66"/>
        <v>1180959.9545454544</v>
      </c>
      <c r="S148" s="163">
        <f t="shared" si="66"/>
        <v>182594.65272727271</v>
      </c>
      <c r="T148" s="163">
        <f t="shared" si="66"/>
        <v>588582.37090909109</v>
      </c>
      <c r="U148" s="163">
        <f t="shared" si="66"/>
        <v>1180959.9545454544</v>
      </c>
      <c r="V148" s="163">
        <f t="shared" si="66"/>
        <v>182594.65272727271</v>
      </c>
    </row>
    <row r="149" spans="1:45" x14ac:dyDescent="0.25">
      <c r="A149" s="21"/>
      <c r="B149" s="21"/>
      <c r="C149" s="163" t="s">
        <v>548</v>
      </c>
      <c r="K149" s="181">
        <f>K139/K141</f>
        <v>1.1490080182388409</v>
      </c>
      <c r="O149" s="181">
        <f>O139/O141</f>
        <v>2.1868973266929634</v>
      </c>
      <c r="P149" s="181">
        <f>P139/P141</f>
        <v>-1.9731829734239084</v>
      </c>
      <c r="Q149" s="181">
        <f t="shared" ref="Q149:T150" si="68">Q139/Q141</f>
        <v>-9.1055517684421066</v>
      </c>
      <c r="R149" s="181">
        <f t="shared" si="68"/>
        <v>1.4698928729473795</v>
      </c>
      <c r="S149" s="181">
        <f t="shared" si="68"/>
        <v>0.86952669969634488</v>
      </c>
      <c r="T149" s="181">
        <f t="shared" si="68"/>
        <v>1.5977808268757798</v>
      </c>
      <c r="U149" s="181">
        <f>U139/U141</f>
        <v>1.4698928729473795</v>
      </c>
      <c r="V149" s="181">
        <f>V139/V141</f>
        <v>0.86952669969634488</v>
      </c>
    </row>
    <row r="150" spans="1:45" x14ac:dyDescent="0.25">
      <c r="A150" s="21"/>
      <c r="B150" s="21"/>
      <c r="C150" s="163" t="s">
        <v>549</v>
      </c>
      <c r="K150" s="181">
        <f>K140/K142</f>
        <v>8.226601557934746</v>
      </c>
      <c r="O150" s="181">
        <f>O140/O142</f>
        <v>10.606688877703675</v>
      </c>
      <c r="P150" s="181">
        <f>P140/P142</f>
        <v>16.241799071896278</v>
      </c>
      <c r="Q150" s="181">
        <f t="shared" si="68"/>
        <v>23.611555163278094</v>
      </c>
      <c r="R150" s="181">
        <f t="shared" si="68"/>
        <v>8.2982059399056123</v>
      </c>
      <c r="S150" s="181">
        <f t="shared" si="68"/>
        <v>7.4233285168987546</v>
      </c>
      <c r="T150" s="181">
        <f t="shared" si="68"/>
        <v>7.6196846999960757</v>
      </c>
      <c r="U150" s="181">
        <f>U140/U142</f>
        <v>8.2982059399056123</v>
      </c>
      <c r="V150" s="181">
        <f>V140/V142</f>
        <v>7.4233285168987546</v>
      </c>
    </row>
    <row r="151" spans="1:45" x14ac:dyDescent="0.25">
      <c r="A151" s="21"/>
      <c r="B151" s="21"/>
      <c r="C151" s="163" t="s">
        <v>550</v>
      </c>
      <c r="K151" s="163">
        <v>2</v>
      </c>
      <c r="O151" s="163">
        <v>2</v>
      </c>
      <c r="P151" s="163">
        <v>2</v>
      </c>
      <c r="Q151" s="163">
        <v>2</v>
      </c>
      <c r="R151" s="163">
        <v>2</v>
      </c>
      <c r="S151" s="163">
        <v>2</v>
      </c>
      <c r="T151" s="163">
        <v>2</v>
      </c>
      <c r="U151" s="163">
        <v>2</v>
      </c>
      <c r="V151" s="163">
        <v>2</v>
      </c>
    </row>
    <row r="152" spans="1:45" x14ac:dyDescent="0.25">
      <c r="A152" s="21"/>
      <c r="B152" s="21"/>
      <c r="C152" s="187" t="s">
        <v>551</v>
      </c>
      <c r="K152" s="163">
        <v>1</v>
      </c>
      <c r="O152" s="163">
        <v>1</v>
      </c>
      <c r="P152" s="163">
        <v>1</v>
      </c>
      <c r="Q152" s="163">
        <v>1</v>
      </c>
      <c r="R152" s="163">
        <v>1</v>
      </c>
      <c r="S152" s="163">
        <v>1</v>
      </c>
      <c r="T152" s="163">
        <v>1</v>
      </c>
      <c r="U152" s="163">
        <v>1</v>
      </c>
      <c r="V152" s="163">
        <v>1</v>
      </c>
    </row>
    <row r="153" spans="1:45" x14ac:dyDescent="0.25">
      <c r="A153" s="21"/>
      <c r="B153" s="21"/>
      <c r="C153" s="187" t="s">
        <v>555</v>
      </c>
      <c r="K153" s="163">
        <f>TDIST(ABS(K149),K$146,K$151)</f>
        <v>0.25446366484678379</v>
      </c>
      <c r="O153" s="163">
        <f>TDIST(ABS(O149),O$146,O$151)</f>
        <v>3.2093768717416184E-2</v>
      </c>
      <c r="P153" s="163">
        <f t="shared" ref="P153:V153" si="69">TDIST(ABS(P149),P$146,P$151)</f>
        <v>5.2424114655904561E-2</v>
      </c>
      <c r="Q153" s="163">
        <f t="shared" si="69"/>
        <v>1.693816836359514E-13</v>
      </c>
      <c r="R153" s="163">
        <f t="shared" si="69"/>
        <v>0.14607128957352314</v>
      </c>
      <c r="S153" s="163">
        <f t="shared" si="69"/>
        <v>0.38753094144998712</v>
      </c>
      <c r="T153" s="163">
        <f t="shared" si="69"/>
        <v>0.11459643738212613</v>
      </c>
      <c r="U153" s="163">
        <f t="shared" si="69"/>
        <v>0.14607128957352314</v>
      </c>
      <c r="V153" s="163">
        <f t="shared" si="69"/>
        <v>0.38753094144998712</v>
      </c>
    </row>
    <row r="154" spans="1:45" x14ac:dyDescent="0.25">
      <c r="A154" s="21"/>
      <c r="B154" s="21"/>
      <c r="C154" s="187" t="s">
        <v>587</v>
      </c>
      <c r="K154" s="163">
        <f>TDIST(ABS(K150),K$146,K$151)</f>
        <v>6.987155954101401E-12</v>
      </c>
      <c r="O154" s="163">
        <f>TDIST(ABS(O150),O$146,O$151)</f>
        <v>3.2605676331852238E-16</v>
      </c>
      <c r="P154" s="163">
        <f t="shared" ref="P154:V154" si="70">TDIST(ABS(P150),P$146,P$151)</f>
        <v>1.9228710522423825E-25</v>
      </c>
      <c r="Q154" s="163">
        <f t="shared" si="70"/>
        <v>4.6194126295868793E-35</v>
      </c>
      <c r="R154" s="163">
        <f t="shared" si="70"/>
        <v>5.1572282856593297E-12</v>
      </c>
      <c r="S154" s="163">
        <f t="shared" si="70"/>
        <v>2.1001044993870612E-10</v>
      </c>
      <c r="T154" s="163">
        <f t="shared" si="70"/>
        <v>9.1541426313546389E-11</v>
      </c>
      <c r="U154" s="163">
        <f t="shared" si="70"/>
        <v>5.1572282856593297E-12</v>
      </c>
      <c r="V154" s="163">
        <f t="shared" si="70"/>
        <v>2.1001044993870612E-10</v>
      </c>
    </row>
    <row r="155" spans="1:45" x14ac:dyDescent="0.25">
      <c r="K155" s="190" t="str">
        <f>K156&amp;" by dir vs. "&amp;K157</f>
        <v>Total per hr by dir vs. Distance to ASU (miles)</v>
      </c>
      <c r="O155" s="190" t="str">
        <f t="shared" ref="O155:T155" si="71">O156&amp;" vs. "&amp;O157</f>
        <v>Helmet% vs. Distance to ASU (miles)</v>
      </c>
      <c r="P155" s="190" t="str">
        <f t="shared" si="71"/>
        <v>Wrong way% vs. Distance to ASU (miles)</v>
      </c>
      <c r="Q155" s="190" t="str">
        <f t="shared" si="71"/>
        <v>Sidewalk% vs. Distance to ASU (miles)</v>
      </c>
      <c r="R155" s="190" t="str">
        <f t="shared" si="71"/>
        <v>Loc Total vs. Distance to ASU (miles)</v>
      </c>
      <c r="S155" s="190" t="str">
        <f t="shared" si="71"/>
        <v>AM Total vs. Distance to ASU (miles)</v>
      </c>
      <c r="T155" s="190" t="str">
        <f t="shared" si="71"/>
        <v>PM Total vs. Distance to ASU (miles)</v>
      </c>
    </row>
    <row r="156" spans="1:45" s="66" customFormat="1" ht="24" customHeight="1" x14ac:dyDescent="0.25">
      <c r="A156" s="77"/>
      <c r="B156" s="77"/>
      <c r="E156" s="174"/>
      <c r="F156" s="77"/>
      <c r="G156" s="175"/>
      <c r="H156" s="174"/>
      <c r="I156" s="77"/>
      <c r="J156" s="175"/>
      <c r="K156" s="174" t="str">
        <f>K$1</f>
        <v>Total per hr</v>
      </c>
      <c r="L156" s="77"/>
      <c r="M156" s="77"/>
      <c r="N156" s="77"/>
      <c r="O156" s="174" t="str">
        <f>O$1</f>
        <v>Helmet%</v>
      </c>
      <c r="P156" s="174" t="str">
        <f t="shared" ref="P156:V156" si="72">P$1</f>
        <v>Wrong way%</v>
      </c>
      <c r="Q156" s="174" t="str">
        <f t="shared" si="72"/>
        <v>Sidewalk%</v>
      </c>
      <c r="R156" s="174" t="str">
        <f t="shared" si="72"/>
        <v>Loc Total</v>
      </c>
      <c r="S156" s="174" t="str">
        <f t="shared" si="72"/>
        <v>AM Total</v>
      </c>
      <c r="T156" s="174" t="str">
        <f t="shared" si="72"/>
        <v>PM Total</v>
      </c>
      <c r="U156" s="174" t="str">
        <f t="shared" si="72"/>
        <v>Loc Total</v>
      </c>
      <c r="V156" s="174" t="str">
        <f t="shared" si="72"/>
        <v>AM Total</v>
      </c>
      <c r="W156" s="77"/>
      <c r="X156" s="77"/>
      <c r="Y156" s="77"/>
      <c r="Z156" s="77"/>
      <c r="AA156" s="77"/>
      <c r="AB156" s="77"/>
      <c r="AC156" s="77"/>
      <c r="AE156" s="175"/>
      <c r="AF156" s="77"/>
      <c r="AG156" s="77"/>
      <c r="AH156" s="77"/>
      <c r="AI156" s="77"/>
      <c r="AJ156" s="77"/>
      <c r="AK156" s="77"/>
      <c r="AL156" s="77"/>
      <c r="AM156" s="77"/>
      <c r="AN156" s="77"/>
      <c r="AO156" s="174"/>
      <c r="AP156" s="77"/>
      <c r="AQ156" s="77"/>
      <c r="AR156" s="77"/>
      <c r="AS156" s="77"/>
    </row>
    <row r="157" spans="1:45" s="66" customFormat="1" ht="27" customHeight="1" x14ac:dyDescent="0.25">
      <c r="A157" s="77"/>
      <c r="B157" s="77"/>
      <c r="C157" s="53" t="s">
        <v>539</v>
      </c>
      <c r="E157" s="174"/>
      <c r="F157" s="77"/>
      <c r="G157" s="175"/>
      <c r="H157" s="174"/>
      <c r="I157" s="77"/>
      <c r="J157" s="175"/>
      <c r="K157" s="192" t="s">
        <v>590</v>
      </c>
      <c r="L157" s="77"/>
      <c r="M157" s="77"/>
      <c r="N157" s="77"/>
      <c r="O157" s="192" t="s">
        <v>590</v>
      </c>
      <c r="P157" s="192" t="s">
        <v>590</v>
      </c>
      <c r="Q157" s="192" t="s">
        <v>590</v>
      </c>
      <c r="R157" s="192" t="s">
        <v>590</v>
      </c>
      <c r="S157" s="192" t="s">
        <v>590</v>
      </c>
      <c r="T157" s="192" t="s">
        <v>590</v>
      </c>
      <c r="U157" s="192" t="s">
        <v>590</v>
      </c>
      <c r="V157" s="192" t="s">
        <v>590</v>
      </c>
      <c r="W157" s="77"/>
      <c r="X157" s="77"/>
      <c r="Y157" s="77"/>
      <c r="Z157" s="77"/>
      <c r="AA157" s="77"/>
      <c r="AB157" s="77"/>
      <c r="AC157" s="77"/>
      <c r="AE157" s="175"/>
      <c r="AF157" s="77"/>
      <c r="AG157" s="77"/>
      <c r="AH157" s="77"/>
      <c r="AI157" s="77"/>
      <c r="AJ157" s="77"/>
      <c r="AK157" s="77"/>
      <c r="AL157" s="77"/>
      <c r="AM157" s="77"/>
      <c r="AN157" s="77"/>
      <c r="AO157" s="174"/>
      <c r="AP157" s="77"/>
      <c r="AQ157" s="77"/>
      <c r="AR157" s="77"/>
      <c r="AS157" s="77"/>
    </row>
    <row r="158" spans="1:45" x14ac:dyDescent="0.25">
      <c r="A158" s="52">
        <v>1</v>
      </c>
      <c r="B158" s="52">
        <v>1</v>
      </c>
      <c r="C158" s="163" t="str">
        <f>INDEX(linest_def,$A158,$B158)</f>
        <v>m1</v>
      </c>
      <c r="K158" s="163">
        <f t="shared" ref="K158:K167" si="73">INDEX(LINEST(K$2:K$73,$Y$2:$Y$73,TRUE,TRUE),$A158,$B158)</f>
        <v>-14.716911174509065</v>
      </c>
      <c r="O158" s="163">
        <f t="shared" ref="O158:V167" si="74">INDEX(LINEST(O$2:O$73,$Y$2:$Y$73,TRUE,TRUE),$A158,$B158)</f>
        <v>4.5419966622062997E-2</v>
      </c>
      <c r="P158" s="163">
        <f t="shared" si="74"/>
        <v>3.3248131119437471E-3</v>
      </c>
      <c r="Q158" s="163">
        <f t="shared" si="74"/>
        <v>6.3910327836890962E-2</v>
      </c>
      <c r="R158" s="163">
        <f t="shared" si="74"/>
        <v>-56.673626096686718</v>
      </c>
      <c r="S158" s="163">
        <f t="shared" si="74"/>
        <v>-18.830707215308561</v>
      </c>
      <c r="T158" s="163">
        <f t="shared" si="74"/>
        <v>-37.842918881378154</v>
      </c>
      <c r="U158" s="163">
        <f t="shared" si="74"/>
        <v>-56.673626096686718</v>
      </c>
      <c r="V158" s="163">
        <f t="shared" si="74"/>
        <v>-18.830707215308561</v>
      </c>
    </row>
    <row r="159" spans="1:45" x14ac:dyDescent="0.25">
      <c r="A159" s="52">
        <v>1</v>
      </c>
      <c r="B159" s="52">
        <v>2</v>
      </c>
      <c r="C159" s="163" t="str">
        <f t="shared" ref="C159:C167" si="75">INDEX(linest_def,A159,B159)</f>
        <v>b</v>
      </c>
      <c r="K159" s="163">
        <f t="shared" si="73"/>
        <v>56.909552549039752</v>
      </c>
      <c r="O159" s="163">
        <f t="shared" si="74"/>
        <v>0.18216250199774919</v>
      </c>
      <c r="P159" s="163">
        <f t="shared" si="74"/>
        <v>0.20387735021625558</v>
      </c>
      <c r="Q159" s="163">
        <f t="shared" si="74"/>
        <v>0.44949077106919327</v>
      </c>
      <c r="R159" s="163">
        <f t="shared" si="74"/>
        <v>210.52673641301632</v>
      </c>
      <c r="S159" s="163">
        <f t="shared" si="74"/>
        <v>71.691494998391747</v>
      </c>
      <c r="T159" s="163">
        <f t="shared" si="74"/>
        <v>138.83524141462459</v>
      </c>
      <c r="U159" s="163">
        <f t="shared" si="74"/>
        <v>210.52673641301632</v>
      </c>
      <c r="V159" s="163">
        <f t="shared" si="74"/>
        <v>71.691494998391747</v>
      </c>
    </row>
    <row r="160" spans="1:45" x14ac:dyDescent="0.25">
      <c r="A160" s="52">
        <v>2</v>
      </c>
      <c r="B160" s="52">
        <v>1</v>
      </c>
      <c r="C160" s="163" t="str">
        <f t="shared" si="75"/>
        <v>se1</v>
      </c>
      <c r="K160" s="163">
        <f t="shared" si="73"/>
        <v>2.8465729402223485</v>
      </c>
      <c r="O160" s="163">
        <f t="shared" si="74"/>
        <v>1.3881102659297158E-2</v>
      </c>
      <c r="P160" s="163">
        <f t="shared" si="74"/>
        <v>9.7743964138858799E-3</v>
      </c>
      <c r="Q160" s="163">
        <f t="shared" si="74"/>
        <v>2.612205504355793E-2</v>
      </c>
      <c r="R160" s="163">
        <f t="shared" si="74"/>
        <v>9.8734875951064076</v>
      </c>
      <c r="S160" s="163">
        <f t="shared" si="74"/>
        <v>4.0829055422065199</v>
      </c>
      <c r="T160" s="163">
        <f t="shared" si="74"/>
        <v>7.1683157532116155</v>
      </c>
      <c r="U160" s="163">
        <f t="shared" si="74"/>
        <v>9.8734875951064076</v>
      </c>
      <c r="V160" s="163">
        <f t="shared" si="74"/>
        <v>4.0829055422065199</v>
      </c>
    </row>
    <row r="161" spans="1:45" x14ac:dyDescent="0.25">
      <c r="A161" s="52">
        <v>2</v>
      </c>
      <c r="B161" s="52">
        <v>2</v>
      </c>
      <c r="C161" s="163" t="str">
        <f t="shared" si="75"/>
        <v>seb</v>
      </c>
      <c r="K161" s="163">
        <f t="shared" si="73"/>
        <v>4.8696172688591961</v>
      </c>
      <c r="O161" s="163">
        <f t="shared" si="74"/>
        <v>2.3746328880383718E-2</v>
      </c>
      <c r="P161" s="163">
        <f t="shared" si="74"/>
        <v>1.6721008233154984E-2</v>
      </c>
      <c r="Q161" s="163">
        <f t="shared" si="74"/>
        <v>4.4686861362584332E-2</v>
      </c>
      <c r="R161" s="163">
        <f t="shared" si="74"/>
        <v>16.890522992620603</v>
      </c>
      <c r="S161" s="163">
        <f t="shared" si="74"/>
        <v>6.9846049101755234</v>
      </c>
      <c r="T161" s="163">
        <f t="shared" si="74"/>
        <v>12.262799834578658</v>
      </c>
      <c r="U161" s="163">
        <f t="shared" si="74"/>
        <v>16.890522992620603</v>
      </c>
      <c r="V161" s="163">
        <f t="shared" si="74"/>
        <v>6.9846049101755234</v>
      </c>
    </row>
    <row r="162" spans="1:45" s="42" customFormat="1" x14ac:dyDescent="0.25">
      <c r="A162" s="117">
        <v>3</v>
      </c>
      <c r="B162" s="117">
        <v>1</v>
      </c>
      <c r="C162" s="187" t="str">
        <f t="shared" si="75"/>
        <v>r2</v>
      </c>
      <c r="D162" s="188"/>
      <c r="E162" s="189"/>
      <c r="F162" s="20"/>
      <c r="G162" s="20"/>
      <c r="H162" s="189"/>
      <c r="I162" s="20"/>
      <c r="J162" s="20"/>
      <c r="K162" s="187">
        <f t="shared" si="73"/>
        <v>0.27633147171857242</v>
      </c>
      <c r="L162" s="20"/>
      <c r="M162" s="20"/>
      <c r="N162" s="20"/>
      <c r="O162" s="187">
        <f t="shared" si="74"/>
        <v>0.13265921364522737</v>
      </c>
      <c r="P162" s="187">
        <f t="shared" si="74"/>
        <v>1.6502102148870633E-3</v>
      </c>
      <c r="Q162" s="187">
        <f t="shared" si="74"/>
        <v>7.8776115137547953E-2</v>
      </c>
      <c r="R162" s="187">
        <f t="shared" si="74"/>
        <v>0.32004094950456763</v>
      </c>
      <c r="S162" s="187">
        <f t="shared" si="74"/>
        <v>0.23305596805810827</v>
      </c>
      <c r="T162" s="187">
        <f t="shared" si="74"/>
        <v>0.2847645817329727</v>
      </c>
      <c r="U162" s="187">
        <f t="shared" si="74"/>
        <v>0.32004094950456763</v>
      </c>
      <c r="V162" s="187">
        <f t="shared" si="74"/>
        <v>0.23305596805810827</v>
      </c>
      <c r="W162" s="20"/>
      <c r="X162" s="20"/>
      <c r="Y162" s="20"/>
      <c r="Z162" s="20"/>
      <c r="AA162" s="20"/>
      <c r="AB162" s="20"/>
      <c r="AC162" s="20"/>
      <c r="AE162" s="20"/>
      <c r="AF162" s="20"/>
      <c r="AG162" s="20"/>
      <c r="AH162" s="20"/>
      <c r="AI162" s="20"/>
      <c r="AJ162" s="20"/>
      <c r="AK162" s="20"/>
      <c r="AL162" s="20"/>
      <c r="AM162" s="20"/>
      <c r="AN162" s="20"/>
      <c r="AO162" s="189"/>
      <c r="AP162" s="20"/>
      <c r="AQ162" s="20"/>
      <c r="AR162" s="20"/>
      <c r="AS162" s="20"/>
    </row>
    <row r="163" spans="1:45" x14ac:dyDescent="0.25">
      <c r="A163" s="52">
        <v>3</v>
      </c>
      <c r="B163" s="52">
        <v>2</v>
      </c>
      <c r="C163" s="163" t="str">
        <f t="shared" si="75"/>
        <v>sev</v>
      </c>
      <c r="K163" s="163">
        <f t="shared" si="73"/>
        <v>31.351814406132505</v>
      </c>
      <c r="O163" s="163">
        <f t="shared" si="74"/>
        <v>0.15288480691197856</v>
      </c>
      <c r="P163" s="163">
        <f t="shared" si="74"/>
        <v>0.10765403477635127</v>
      </c>
      <c r="Q163" s="163">
        <f t="shared" si="74"/>
        <v>0.28770519457282373</v>
      </c>
      <c r="R163" s="163">
        <f t="shared" si="74"/>
        <v>108.74541321215828</v>
      </c>
      <c r="S163" s="163">
        <f t="shared" si="74"/>
        <v>44.968634032975075</v>
      </c>
      <c r="T163" s="163">
        <f t="shared" si="74"/>
        <v>78.950973615905966</v>
      </c>
      <c r="U163" s="163">
        <f t="shared" si="74"/>
        <v>108.74541321215828</v>
      </c>
      <c r="V163" s="163">
        <f t="shared" si="74"/>
        <v>44.968634032975075</v>
      </c>
    </row>
    <row r="164" spans="1:45" x14ac:dyDescent="0.25">
      <c r="A164" s="52">
        <v>4</v>
      </c>
      <c r="B164" s="52">
        <v>1</v>
      </c>
      <c r="C164" s="163" t="str">
        <f t="shared" si="75"/>
        <v>F</v>
      </c>
      <c r="K164" s="163">
        <f t="shared" si="73"/>
        <v>26.729368853771252</v>
      </c>
      <c r="O164" s="163">
        <f t="shared" si="74"/>
        <v>10.706454834429474</v>
      </c>
      <c r="P164" s="163">
        <f t="shared" si="74"/>
        <v>0.11570565369374003</v>
      </c>
      <c r="Q164" s="163">
        <f t="shared" si="74"/>
        <v>5.9858717845246714</v>
      </c>
      <c r="R164" s="163">
        <f t="shared" si="74"/>
        <v>32.947375947119959</v>
      </c>
      <c r="S164" s="163">
        <f t="shared" si="74"/>
        <v>21.271327612734613</v>
      </c>
      <c r="T164" s="163">
        <f t="shared" si="74"/>
        <v>27.869873627910962</v>
      </c>
      <c r="U164" s="163">
        <f t="shared" si="74"/>
        <v>32.947375947119959</v>
      </c>
      <c r="V164" s="163">
        <f t="shared" si="74"/>
        <v>21.271327612734613</v>
      </c>
    </row>
    <row r="165" spans="1:45" x14ac:dyDescent="0.25">
      <c r="A165" s="52">
        <v>4</v>
      </c>
      <c r="B165" s="52">
        <v>2</v>
      </c>
      <c r="C165" s="163" t="str">
        <f t="shared" si="75"/>
        <v>df</v>
      </c>
      <c r="K165" s="163">
        <f t="shared" si="73"/>
        <v>70</v>
      </c>
      <c r="O165" s="163">
        <f t="shared" si="74"/>
        <v>70</v>
      </c>
      <c r="P165" s="163">
        <f t="shared" si="74"/>
        <v>70</v>
      </c>
      <c r="Q165" s="163">
        <f t="shared" si="74"/>
        <v>70</v>
      </c>
      <c r="R165" s="163">
        <f t="shared" si="74"/>
        <v>70</v>
      </c>
      <c r="S165" s="163">
        <f t="shared" si="74"/>
        <v>70</v>
      </c>
      <c r="T165" s="163">
        <f t="shared" si="74"/>
        <v>70</v>
      </c>
      <c r="U165" s="163">
        <f t="shared" si="74"/>
        <v>70</v>
      </c>
      <c r="V165" s="163">
        <f t="shared" si="74"/>
        <v>70</v>
      </c>
    </row>
    <row r="166" spans="1:45" x14ac:dyDescent="0.25">
      <c r="A166" s="52">
        <v>5</v>
      </c>
      <c r="B166" s="52">
        <v>1</v>
      </c>
      <c r="C166" s="163" t="str">
        <f t="shared" si="75"/>
        <v>ssreg</v>
      </c>
      <c r="K166" s="163">
        <f t="shared" si="73"/>
        <v>26273.266028539583</v>
      </c>
      <c r="O166" s="163">
        <f t="shared" si="74"/>
        <v>0.25025015055209332</v>
      </c>
      <c r="P166" s="163">
        <f t="shared" si="74"/>
        <v>1.340958085128241E-3</v>
      </c>
      <c r="Q166" s="163">
        <f t="shared" si="74"/>
        <v>0.49547622105581457</v>
      </c>
      <c r="R166" s="163">
        <f t="shared" si="74"/>
        <v>389621.33237218647</v>
      </c>
      <c r="S166" s="163">
        <f t="shared" si="74"/>
        <v>43014.411724584847</v>
      </c>
      <c r="T166" s="163">
        <f t="shared" si="74"/>
        <v>173720.06355703657</v>
      </c>
      <c r="U166" s="163">
        <f t="shared" si="74"/>
        <v>389621.33237218647</v>
      </c>
      <c r="V166" s="163">
        <f t="shared" si="74"/>
        <v>43014.411724584847</v>
      </c>
    </row>
    <row r="167" spans="1:45" x14ac:dyDescent="0.25">
      <c r="A167" s="52">
        <v>5</v>
      </c>
      <c r="B167" s="52">
        <v>2</v>
      </c>
      <c r="C167" s="163" t="str">
        <f t="shared" si="75"/>
        <v>ssresid</v>
      </c>
      <c r="K167" s="163">
        <f t="shared" si="73"/>
        <v>68805.538658960431</v>
      </c>
      <c r="O167" s="163">
        <f t="shared" si="74"/>
        <v>1.6361634929159077</v>
      </c>
      <c r="P167" s="163">
        <f t="shared" si="74"/>
        <v>0.81125738425394955</v>
      </c>
      <c r="Q167" s="163">
        <f t="shared" si="74"/>
        <v>5.7941995288930448</v>
      </c>
      <c r="R167" s="163">
        <f t="shared" si="74"/>
        <v>827789.54262781353</v>
      </c>
      <c r="S167" s="163">
        <f t="shared" si="74"/>
        <v>141552.4632754151</v>
      </c>
      <c r="T167" s="163">
        <f t="shared" si="74"/>
        <v>436327.93644296355</v>
      </c>
      <c r="U167" s="163">
        <f t="shared" si="74"/>
        <v>827789.54262781353</v>
      </c>
      <c r="V167" s="163">
        <f t="shared" si="74"/>
        <v>141552.4632754151</v>
      </c>
    </row>
    <row r="168" spans="1:45" x14ac:dyDescent="0.25">
      <c r="A168" s="21"/>
      <c r="B168" s="21"/>
      <c r="C168" s="163" t="s">
        <v>548</v>
      </c>
      <c r="K168" s="181">
        <f>K158/K160</f>
        <v>-5.1700453434927658</v>
      </c>
      <c r="O168" s="181">
        <f t="shared" ref="O168:V168" si="76">O158/O160</f>
        <v>3.2720719482354688</v>
      </c>
      <c r="P168" s="181">
        <f t="shared" si="76"/>
        <v>0.34015533759408312</v>
      </c>
      <c r="Q168" s="181">
        <f t="shared" si="76"/>
        <v>2.4466041331863804</v>
      </c>
      <c r="R168" s="181">
        <f t="shared" si="76"/>
        <v>-5.739980483165426</v>
      </c>
      <c r="S168" s="181">
        <f t="shared" si="76"/>
        <v>-4.6120849528965353</v>
      </c>
      <c r="T168" s="181">
        <f t="shared" si="76"/>
        <v>-5.2791925166554527</v>
      </c>
      <c r="U168" s="181">
        <f t="shared" si="76"/>
        <v>-5.739980483165426</v>
      </c>
      <c r="V168" s="181">
        <f t="shared" si="76"/>
        <v>-4.6120849528965353</v>
      </c>
    </row>
    <row r="169" spans="1:45" x14ac:dyDescent="0.25">
      <c r="A169" s="21"/>
      <c r="B169" s="21"/>
      <c r="C169" s="163" t="s">
        <v>549</v>
      </c>
      <c r="K169" s="181">
        <f>K159/K161</f>
        <v>11.686658192415178</v>
      </c>
      <c r="O169" s="181">
        <f t="shared" ref="O169:T169" si="77">O159/O161</f>
        <v>7.671185845835284</v>
      </c>
      <c r="P169" s="181">
        <f t="shared" si="77"/>
        <v>12.192886180870399</v>
      </c>
      <c r="Q169" s="181">
        <f t="shared" si="77"/>
        <v>10.058678487667192</v>
      </c>
      <c r="R169" s="181">
        <f t="shared" si="77"/>
        <v>12.46419287934391</v>
      </c>
      <c r="S169" s="181">
        <f t="shared" si="77"/>
        <v>10.26421621843606</v>
      </c>
      <c r="T169" s="181">
        <f t="shared" si="77"/>
        <v>11.321659269291569</v>
      </c>
      <c r="U169" s="181">
        <f>U159/U161</f>
        <v>12.46419287934391</v>
      </c>
      <c r="V169" s="181">
        <f>V159/V161</f>
        <v>10.26421621843606</v>
      </c>
    </row>
    <row r="170" spans="1:45" x14ac:dyDescent="0.25">
      <c r="A170" s="21"/>
      <c r="B170" s="21"/>
      <c r="C170" s="163" t="s">
        <v>550</v>
      </c>
      <c r="K170" s="163">
        <v>2</v>
      </c>
      <c r="O170" s="163">
        <v>2</v>
      </c>
      <c r="P170" s="163">
        <v>2</v>
      </c>
      <c r="Q170" s="163">
        <v>2</v>
      </c>
      <c r="R170" s="163">
        <v>2</v>
      </c>
      <c r="S170" s="163">
        <v>2</v>
      </c>
      <c r="T170" s="163">
        <v>2</v>
      </c>
      <c r="U170" s="163">
        <v>2</v>
      </c>
      <c r="V170" s="163">
        <v>2</v>
      </c>
    </row>
    <row r="171" spans="1:45" x14ac:dyDescent="0.25">
      <c r="A171" s="21"/>
      <c r="B171" s="21"/>
      <c r="C171" s="187" t="s">
        <v>551</v>
      </c>
      <c r="K171" s="163">
        <v>1</v>
      </c>
      <c r="O171" s="163">
        <v>1</v>
      </c>
      <c r="P171" s="163">
        <v>1</v>
      </c>
      <c r="Q171" s="163">
        <v>1</v>
      </c>
      <c r="R171" s="163">
        <v>1</v>
      </c>
      <c r="S171" s="163">
        <v>1</v>
      </c>
      <c r="T171" s="163">
        <v>1</v>
      </c>
      <c r="U171" s="163">
        <v>1</v>
      </c>
      <c r="V171" s="163">
        <v>1</v>
      </c>
    </row>
    <row r="172" spans="1:45" x14ac:dyDescent="0.25">
      <c r="A172" s="21"/>
      <c r="B172" s="21"/>
      <c r="C172" s="187" t="s">
        <v>555</v>
      </c>
      <c r="K172" s="163">
        <f>TDIST(ABS(K168),K$165,K$170)</f>
        <v>2.1203905330209991E-6</v>
      </c>
      <c r="O172" s="163">
        <f>TDIST(ABS(O168),O$165,O$170)</f>
        <v>1.659474370484755E-3</v>
      </c>
      <c r="P172" s="163">
        <f t="shared" ref="P172:V172" si="78">TDIST(ABS(P168),P$165,P$170)</f>
        <v>0.73475818994604114</v>
      </c>
      <c r="Q172" s="163">
        <f t="shared" si="78"/>
        <v>1.6935412979023408E-2</v>
      </c>
      <c r="R172" s="163">
        <f t="shared" si="78"/>
        <v>2.2393785174936279E-7</v>
      </c>
      <c r="S172" s="163">
        <f t="shared" si="78"/>
        <v>1.7491220489541029E-5</v>
      </c>
      <c r="T172" s="163">
        <f t="shared" si="78"/>
        <v>1.3876207398750979E-6</v>
      </c>
      <c r="U172" s="163">
        <f t="shared" si="78"/>
        <v>2.2393785174936279E-7</v>
      </c>
      <c r="V172" s="163">
        <f t="shared" si="78"/>
        <v>1.7491220489541029E-5</v>
      </c>
    </row>
    <row r="173" spans="1:45" x14ac:dyDescent="0.25">
      <c r="A173" s="21"/>
      <c r="B173" s="21"/>
      <c r="C173" s="187" t="s">
        <v>587</v>
      </c>
      <c r="K173" s="163">
        <f>TDIST(ABS(K169),K$165,K$170)</f>
        <v>4.1223253113097376E-18</v>
      </c>
      <c r="O173" s="163">
        <f>TDIST(ABS(O169),O$165,O$170)</f>
        <v>7.360821027729067E-11</v>
      </c>
      <c r="P173" s="163">
        <f t="shared" ref="P173:V173" si="79">TDIST(ABS(P169),P$165,P$170)</f>
        <v>5.5575386401841452E-19</v>
      </c>
      <c r="Q173" s="163">
        <f t="shared" si="79"/>
        <v>3.1317165510633555E-15</v>
      </c>
      <c r="R173" s="163">
        <f t="shared" si="79"/>
        <v>1.9228158661963755E-19</v>
      </c>
      <c r="S173" s="163">
        <f t="shared" si="79"/>
        <v>1.3363536597285524E-15</v>
      </c>
      <c r="T173" s="163">
        <f t="shared" si="79"/>
        <v>1.7805909628006573E-17</v>
      </c>
      <c r="U173" s="163">
        <f t="shared" si="79"/>
        <v>1.9228158661963755E-19</v>
      </c>
      <c r="V173" s="163">
        <f t="shared" si="79"/>
        <v>1.3363536597285524E-15</v>
      </c>
    </row>
    <row r="174" spans="1:45" x14ac:dyDescent="0.25">
      <c r="K174" s="190" t="str">
        <f>K175&amp;" vs. "&amp;K176</f>
        <v>Total per hr vs. Total per hr</v>
      </c>
      <c r="O174" s="190" t="str">
        <f t="shared" ref="O174:V174" si="80">O175&amp;" vs. "&amp;O176</f>
        <v>Helmet% vs. Total per hr</v>
      </c>
      <c r="P174" s="190" t="str">
        <f t="shared" si="80"/>
        <v>Wrong way% vs. Total per hr</v>
      </c>
      <c r="Q174" s="190" t="str">
        <f t="shared" si="80"/>
        <v>Sidewalk% vs. Total per hr</v>
      </c>
      <c r="R174" s="190" t="str">
        <f t="shared" si="80"/>
        <v>Loc Total vs. Total per hr</v>
      </c>
      <c r="S174" s="190" t="str">
        <f t="shared" si="80"/>
        <v>AM Total vs. Total per hr</v>
      </c>
      <c r="T174" s="190" t="str">
        <f t="shared" si="80"/>
        <v>PM Total vs. Total per hr</v>
      </c>
      <c r="U174" s="190" t="str">
        <f t="shared" si="80"/>
        <v>Loc Total vs. Total per hr</v>
      </c>
      <c r="V174" s="190" t="str">
        <f t="shared" si="80"/>
        <v>AM Total vs. Total per hr</v>
      </c>
    </row>
    <row r="175" spans="1:45" s="66" customFormat="1" ht="24" customHeight="1" x14ac:dyDescent="0.25">
      <c r="A175" s="77"/>
      <c r="B175" s="77"/>
      <c r="E175" s="174"/>
      <c r="F175" s="77"/>
      <c r="G175" s="175"/>
      <c r="H175" s="174"/>
      <c r="I175" s="77"/>
      <c r="J175" s="175"/>
      <c r="K175" s="174" t="str">
        <f>K$1</f>
        <v>Total per hr</v>
      </c>
      <c r="L175" s="77"/>
      <c r="M175" s="77"/>
      <c r="N175" s="77"/>
      <c r="O175" s="174" t="str">
        <f>O$1</f>
        <v>Helmet%</v>
      </c>
      <c r="P175" s="174" t="str">
        <f t="shared" ref="P175:V175" si="81">P$1</f>
        <v>Wrong way%</v>
      </c>
      <c r="Q175" s="174" t="str">
        <f t="shared" si="81"/>
        <v>Sidewalk%</v>
      </c>
      <c r="R175" s="174" t="str">
        <f t="shared" si="81"/>
        <v>Loc Total</v>
      </c>
      <c r="S175" s="174" t="str">
        <f t="shared" si="81"/>
        <v>AM Total</v>
      </c>
      <c r="T175" s="174" t="str">
        <f t="shared" si="81"/>
        <v>PM Total</v>
      </c>
      <c r="U175" s="174" t="str">
        <f t="shared" si="81"/>
        <v>Loc Total</v>
      </c>
      <c r="V175" s="174" t="str">
        <f t="shared" si="81"/>
        <v>AM Total</v>
      </c>
      <c r="W175" s="77"/>
      <c r="X175" s="77"/>
      <c r="Y175" s="77"/>
      <c r="Z175" s="77"/>
      <c r="AA175" s="77"/>
      <c r="AB175" s="77"/>
      <c r="AC175" s="77"/>
      <c r="AE175" s="175"/>
      <c r="AF175" s="77"/>
      <c r="AG175" s="77"/>
      <c r="AH175" s="77"/>
      <c r="AI175" s="77"/>
      <c r="AJ175" s="77"/>
      <c r="AK175" s="77"/>
      <c r="AL175" s="77"/>
      <c r="AM175" s="77"/>
      <c r="AN175" s="77"/>
      <c r="AO175" s="174"/>
      <c r="AP175" s="77"/>
      <c r="AQ175" s="77"/>
      <c r="AR175" s="77"/>
      <c r="AS175" s="77"/>
    </row>
    <row r="176" spans="1:45" s="66" customFormat="1" ht="27" customHeight="1" x14ac:dyDescent="0.25">
      <c r="A176" s="77"/>
      <c r="B176" s="77"/>
      <c r="C176" s="53" t="s">
        <v>539</v>
      </c>
      <c r="E176" s="174"/>
      <c r="F176" s="77"/>
      <c r="G176" s="175"/>
      <c r="H176" s="174"/>
      <c r="I176" s="77"/>
      <c r="J176" s="175"/>
      <c r="K176" s="176" t="str">
        <f>$K$1</f>
        <v>Total per hr</v>
      </c>
      <c r="L176" s="77"/>
      <c r="M176" s="77"/>
      <c r="N176" s="77"/>
      <c r="O176" s="176" t="str">
        <f>$K$1</f>
        <v>Total per hr</v>
      </c>
      <c r="P176" s="176" t="str">
        <f t="shared" ref="P176:V176" si="82">$K$1</f>
        <v>Total per hr</v>
      </c>
      <c r="Q176" s="176" t="str">
        <f t="shared" si="82"/>
        <v>Total per hr</v>
      </c>
      <c r="R176" s="176" t="str">
        <f t="shared" si="82"/>
        <v>Total per hr</v>
      </c>
      <c r="S176" s="176" t="str">
        <f t="shared" si="82"/>
        <v>Total per hr</v>
      </c>
      <c r="T176" s="176" t="str">
        <f t="shared" si="82"/>
        <v>Total per hr</v>
      </c>
      <c r="U176" s="176" t="str">
        <f t="shared" si="82"/>
        <v>Total per hr</v>
      </c>
      <c r="V176" s="176" t="str">
        <f t="shared" si="82"/>
        <v>Total per hr</v>
      </c>
      <c r="W176" s="77"/>
      <c r="X176" s="77"/>
      <c r="Y176" s="77"/>
      <c r="Z176" s="77"/>
      <c r="AA176" s="77"/>
      <c r="AB176" s="77"/>
      <c r="AC176" s="77"/>
      <c r="AE176" s="175"/>
      <c r="AF176" s="77"/>
      <c r="AG176" s="77"/>
      <c r="AH176" s="77"/>
      <c r="AI176" s="77"/>
      <c r="AJ176" s="77"/>
      <c r="AK176" s="77"/>
      <c r="AL176" s="77"/>
      <c r="AM176" s="77"/>
      <c r="AN176" s="77"/>
      <c r="AO176" s="174"/>
      <c r="AP176" s="77"/>
      <c r="AQ176" s="77"/>
      <c r="AR176" s="77"/>
      <c r="AS176" s="77"/>
    </row>
    <row r="177" spans="1:45" x14ac:dyDescent="0.25">
      <c r="A177" s="52">
        <v>1</v>
      </c>
      <c r="B177" s="52">
        <v>1</v>
      </c>
      <c r="C177" s="163" t="str">
        <f>INDEX(linest_def,$A177,$B177)</f>
        <v>m1</v>
      </c>
      <c r="K177" s="163">
        <f>INDEX(LINEST(K$2:K$73,$K$2:$K$73,TRUE,TRUE),$A177,$B177)</f>
        <v>1.0000000000000002</v>
      </c>
      <c r="O177" s="163">
        <f t="shared" ref="O177:V186" si="83">INDEX(LINEST(O$2:O$73,$K$2:$K$73,TRUE,TRUE),$A177,$B177)</f>
        <v>-1.7295570330090396E-3</v>
      </c>
      <c r="P177" s="163">
        <f t="shared" si="83"/>
        <v>-4.2296918998475333E-4</v>
      </c>
      <c r="Q177" s="163">
        <f t="shared" si="83"/>
        <v>-2.2759584099490771E-3</v>
      </c>
      <c r="R177" s="163">
        <f t="shared" si="83"/>
        <v>3.3445437160802567</v>
      </c>
      <c r="S177" s="163">
        <f t="shared" si="83"/>
        <v>0.9106889704239588</v>
      </c>
      <c r="T177" s="163">
        <f t="shared" si="83"/>
        <v>2.4338547456562973</v>
      </c>
      <c r="U177" s="163">
        <f t="shared" si="83"/>
        <v>3.3445437160802567</v>
      </c>
      <c r="V177" s="163">
        <f t="shared" si="83"/>
        <v>0.9106889704239588</v>
      </c>
    </row>
    <row r="178" spans="1:45" x14ac:dyDescent="0.25">
      <c r="A178" s="52">
        <v>1</v>
      </c>
      <c r="B178" s="52">
        <v>2</v>
      </c>
      <c r="C178" s="163" t="str">
        <f t="shared" ref="C178:C186" si="84">INDEX(linest_def,A178,B178)</f>
        <v>b</v>
      </c>
      <c r="K178" s="163">
        <f t="shared" ref="K178:K186" si="85">INDEX(LINEST(K$2:K$73,$K$2:$K$73,TRUE,TRUE),$A178,$B178)</f>
        <v>-7.1054273576010019E-15</v>
      </c>
      <c r="O178" s="163">
        <f t="shared" si="83"/>
        <v>0.30283929919382185</v>
      </c>
      <c r="P178" s="163">
        <f t="shared" si="83"/>
        <v>0.2247168660615233</v>
      </c>
      <c r="Q178" s="163">
        <f t="shared" si="83"/>
        <v>0.612906427938259</v>
      </c>
      <c r="R178" s="163">
        <f t="shared" si="83"/>
        <v>11.886140501707104</v>
      </c>
      <c r="S178" s="163">
        <f t="shared" si="83"/>
        <v>13.815943687721088</v>
      </c>
      <c r="T178" s="163">
        <f t="shared" si="83"/>
        <v>-1.929803186013956</v>
      </c>
      <c r="U178" s="163">
        <f t="shared" si="83"/>
        <v>11.886140501707104</v>
      </c>
      <c r="V178" s="163">
        <f t="shared" si="83"/>
        <v>13.815943687721088</v>
      </c>
    </row>
    <row r="179" spans="1:45" x14ac:dyDescent="0.25">
      <c r="A179" s="52">
        <v>2</v>
      </c>
      <c r="B179" s="52">
        <v>1</v>
      </c>
      <c r="C179" s="163" t="str">
        <f t="shared" si="84"/>
        <v>se1</v>
      </c>
      <c r="K179" s="163">
        <f t="shared" si="85"/>
        <v>2.4838772890860613E-17</v>
      </c>
      <c r="O179" s="163">
        <f t="shared" si="83"/>
        <v>4.9061419255912425E-4</v>
      </c>
      <c r="P179" s="163">
        <f t="shared" si="83"/>
        <v>3.4574297313841887E-4</v>
      </c>
      <c r="Q179" s="163">
        <f t="shared" si="83"/>
        <v>9.3329104072311839E-4</v>
      </c>
      <c r="R179" s="163">
        <f t="shared" si="83"/>
        <v>0.15204591616026988</v>
      </c>
      <c r="S179" s="163">
        <f t="shared" si="83"/>
        <v>0.12602973234541548</v>
      </c>
      <c r="T179" s="163">
        <f t="shared" si="83"/>
        <v>8.3886535332854825E-2</v>
      </c>
      <c r="U179" s="163">
        <f t="shared" si="83"/>
        <v>0.15204591616026988</v>
      </c>
      <c r="V179" s="163">
        <f t="shared" si="83"/>
        <v>0.12602973234541548</v>
      </c>
    </row>
    <row r="180" spans="1:45" x14ac:dyDescent="0.25">
      <c r="A180" s="52">
        <v>2</v>
      </c>
      <c r="B180" s="52">
        <v>2</v>
      </c>
      <c r="C180" s="163" t="str">
        <f t="shared" si="84"/>
        <v>seb</v>
      </c>
      <c r="K180" s="163">
        <f t="shared" si="85"/>
        <v>1.3517480231894081E-15</v>
      </c>
      <c r="O180" s="163">
        <f t="shared" si="83"/>
        <v>2.6699658950723862E-2</v>
      </c>
      <c r="P180" s="163">
        <f t="shared" si="83"/>
        <v>1.8815638861267969E-2</v>
      </c>
      <c r="Q180" s="163">
        <f t="shared" si="83"/>
        <v>5.0790525156017459E-2</v>
      </c>
      <c r="R180" s="163">
        <f t="shared" si="83"/>
        <v>8.2744734414513239</v>
      </c>
      <c r="S180" s="163">
        <f t="shared" si="83"/>
        <v>6.8586496728141269</v>
      </c>
      <c r="T180" s="163">
        <f t="shared" si="83"/>
        <v>4.5651795604652392</v>
      </c>
      <c r="U180" s="163">
        <f t="shared" si="83"/>
        <v>8.2744734414513239</v>
      </c>
      <c r="V180" s="163">
        <f t="shared" si="83"/>
        <v>6.8586496728141269</v>
      </c>
    </row>
    <row r="181" spans="1:45" s="42" customFormat="1" x14ac:dyDescent="0.25">
      <c r="A181" s="117">
        <v>3</v>
      </c>
      <c r="B181" s="117">
        <v>1</v>
      </c>
      <c r="C181" s="187" t="str">
        <f t="shared" si="84"/>
        <v>r2</v>
      </c>
      <c r="D181" s="188"/>
      <c r="E181" s="189"/>
      <c r="F181" s="20"/>
      <c r="G181" s="20"/>
      <c r="H181" s="189"/>
      <c r="I181" s="20"/>
      <c r="J181" s="20"/>
      <c r="K181" s="163">
        <f t="shared" si="85"/>
        <v>1</v>
      </c>
      <c r="L181" s="20"/>
      <c r="M181" s="20"/>
      <c r="N181" s="20"/>
      <c r="O181" s="187">
        <f t="shared" si="83"/>
        <v>0.15077056411207276</v>
      </c>
      <c r="P181" s="187">
        <f t="shared" si="83"/>
        <v>2.0932699948943499E-2</v>
      </c>
      <c r="Q181" s="187">
        <f t="shared" si="83"/>
        <v>7.830402738942116E-2</v>
      </c>
      <c r="R181" s="187">
        <f t="shared" si="83"/>
        <v>0.8736154181421113</v>
      </c>
      <c r="S181" s="187">
        <f t="shared" si="83"/>
        <v>0.42723823056174903</v>
      </c>
      <c r="T181" s="187">
        <f t="shared" si="83"/>
        <v>0.923228104973432</v>
      </c>
      <c r="U181" s="187">
        <f t="shared" si="83"/>
        <v>0.8736154181421113</v>
      </c>
      <c r="V181" s="187">
        <f t="shared" si="83"/>
        <v>0.42723823056174903</v>
      </c>
      <c r="W181" s="20"/>
      <c r="X181" s="20"/>
      <c r="Y181" s="20"/>
      <c r="Z181" s="20"/>
      <c r="AA181" s="20"/>
      <c r="AB181" s="20"/>
      <c r="AC181" s="20"/>
      <c r="AE181" s="20"/>
      <c r="AF181" s="20"/>
      <c r="AG181" s="20"/>
      <c r="AH181" s="20"/>
      <c r="AI181" s="20"/>
      <c r="AJ181" s="20"/>
      <c r="AK181" s="20"/>
      <c r="AL181" s="20"/>
      <c r="AM181" s="20"/>
      <c r="AN181" s="20"/>
      <c r="AO181" s="189"/>
      <c r="AP181" s="20"/>
      <c r="AQ181" s="20"/>
      <c r="AR181" s="20"/>
      <c r="AS181" s="20"/>
    </row>
    <row r="182" spans="1:45" x14ac:dyDescent="0.25">
      <c r="A182" s="52">
        <v>3</v>
      </c>
      <c r="B182" s="52">
        <v>2</v>
      </c>
      <c r="C182" s="163" t="str">
        <f t="shared" si="84"/>
        <v>sev</v>
      </c>
      <c r="K182" s="163">
        <f t="shared" si="85"/>
        <v>7.658998654152486E-15</v>
      </c>
      <c r="O182" s="163">
        <f t="shared" si="83"/>
        <v>0.1512801561103306</v>
      </c>
      <c r="P182" s="163">
        <f t="shared" si="83"/>
        <v>0.10660933120911838</v>
      </c>
      <c r="Q182" s="163">
        <f t="shared" si="83"/>
        <v>0.28777890342002599</v>
      </c>
      <c r="R182" s="163">
        <f t="shared" si="83"/>
        <v>46.883131962987264</v>
      </c>
      <c r="S182" s="163">
        <f t="shared" si="83"/>
        <v>38.861080402723978</v>
      </c>
      <c r="T182" s="163">
        <f t="shared" si="83"/>
        <v>25.866288324261465</v>
      </c>
      <c r="U182" s="163">
        <f t="shared" si="83"/>
        <v>46.883131962987264</v>
      </c>
      <c r="V182" s="163">
        <f t="shared" si="83"/>
        <v>38.861080402723978</v>
      </c>
    </row>
    <row r="183" spans="1:45" x14ac:dyDescent="0.25">
      <c r="A183" s="52">
        <v>4</v>
      </c>
      <c r="B183" s="52">
        <v>1</v>
      </c>
      <c r="C183" s="163" t="str">
        <f t="shared" si="84"/>
        <v>F</v>
      </c>
      <c r="K183" s="163">
        <f t="shared" si="85"/>
        <v>1.6208384358438961E+33</v>
      </c>
      <c r="O183" s="163">
        <f t="shared" si="83"/>
        <v>12.427665648224064</v>
      </c>
      <c r="P183" s="163">
        <f t="shared" si="83"/>
        <v>1.4966172359649157</v>
      </c>
      <c r="Q183" s="163">
        <f t="shared" si="83"/>
        <v>5.94695222735377</v>
      </c>
      <c r="R183" s="163">
        <f t="shared" si="83"/>
        <v>483.8650282414232</v>
      </c>
      <c r="S183" s="163">
        <f t="shared" si="83"/>
        <v>52.214860933637524</v>
      </c>
      <c r="T183" s="163">
        <f t="shared" si="83"/>
        <v>841.79200377658435</v>
      </c>
      <c r="U183" s="163">
        <f t="shared" si="83"/>
        <v>483.8650282414232</v>
      </c>
      <c r="V183" s="163">
        <f t="shared" si="83"/>
        <v>52.214860933637524</v>
      </c>
    </row>
    <row r="184" spans="1:45" x14ac:dyDescent="0.25">
      <c r="A184" s="52">
        <v>4</v>
      </c>
      <c r="B184" s="52">
        <v>2</v>
      </c>
      <c r="C184" s="163" t="str">
        <f t="shared" si="84"/>
        <v>df</v>
      </c>
      <c r="K184" s="163">
        <f t="shared" si="85"/>
        <v>70</v>
      </c>
      <c r="O184" s="163">
        <f t="shared" si="83"/>
        <v>70</v>
      </c>
      <c r="P184" s="163">
        <f t="shared" si="83"/>
        <v>70</v>
      </c>
      <c r="Q184" s="163">
        <f t="shared" si="83"/>
        <v>70</v>
      </c>
      <c r="R184" s="163">
        <f t="shared" si="83"/>
        <v>70</v>
      </c>
      <c r="S184" s="163">
        <f t="shared" si="83"/>
        <v>70</v>
      </c>
      <c r="T184" s="163">
        <f t="shared" si="83"/>
        <v>70</v>
      </c>
      <c r="U184" s="163">
        <f t="shared" si="83"/>
        <v>70</v>
      </c>
      <c r="V184" s="163">
        <f t="shared" si="83"/>
        <v>70</v>
      </c>
    </row>
    <row r="185" spans="1:45" x14ac:dyDescent="0.25">
      <c r="A185" s="52">
        <v>5</v>
      </c>
      <c r="B185" s="52">
        <v>1</v>
      </c>
      <c r="C185" s="163" t="str">
        <f t="shared" si="84"/>
        <v>ssreg</v>
      </c>
      <c r="K185" s="163">
        <f t="shared" si="85"/>
        <v>95078.804687500015</v>
      </c>
      <c r="O185" s="163">
        <f t="shared" si="83"/>
        <v>0.284415649174381</v>
      </c>
      <c r="P185" s="163">
        <f t="shared" si="83"/>
        <v>1.7009877279192787E-2</v>
      </c>
      <c r="Q185" s="163">
        <f t="shared" si="83"/>
        <v>0.49250694219457358</v>
      </c>
      <c r="R185" s="163">
        <f t="shared" si="83"/>
        <v>1063548.9106138786</v>
      </c>
      <c r="S185" s="163">
        <f t="shared" si="83"/>
        <v>78854.025095311488</v>
      </c>
      <c r="T185" s="163">
        <f t="shared" si="83"/>
        <v>563213.45898283238</v>
      </c>
      <c r="U185" s="163">
        <f t="shared" si="83"/>
        <v>1063548.9106138786</v>
      </c>
      <c r="V185" s="163">
        <f t="shared" si="83"/>
        <v>78854.025095311488</v>
      </c>
    </row>
    <row r="186" spans="1:45" x14ac:dyDescent="0.25">
      <c r="A186" s="52">
        <v>5</v>
      </c>
      <c r="B186" s="52">
        <v>2</v>
      </c>
      <c r="C186" s="163" t="str">
        <f t="shared" si="84"/>
        <v>ssresid</v>
      </c>
      <c r="K186" s="163">
        <f t="shared" si="85"/>
        <v>4.1062182269016717E-27</v>
      </c>
      <c r="O186" s="163">
        <f t="shared" si="83"/>
        <v>1.60199799429362</v>
      </c>
      <c r="P186" s="163">
        <f t="shared" si="83"/>
        <v>0.79558846505988501</v>
      </c>
      <c r="Q186" s="163">
        <f t="shared" si="83"/>
        <v>5.7971688077542858</v>
      </c>
      <c r="R186" s="163">
        <f t="shared" si="83"/>
        <v>153861.96438612146</v>
      </c>
      <c r="S186" s="163">
        <f t="shared" si="83"/>
        <v>105712.84990468845</v>
      </c>
      <c r="T186" s="163">
        <f t="shared" si="83"/>
        <v>46834.54101716775</v>
      </c>
      <c r="U186" s="163">
        <f t="shared" si="83"/>
        <v>153861.96438612146</v>
      </c>
      <c r="V186" s="163">
        <f t="shared" si="83"/>
        <v>105712.84990468845</v>
      </c>
    </row>
    <row r="187" spans="1:45" x14ac:dyDescent="0.25">
      <c r="A187" s="21"/>
      <c r="B187" s="21"/>
      <c r="C187" s="163" t="s">
        <v>548</v>
      </c>
      <c r="K187" s="181">
        <f>K177/K179</f>
        <v>4.0259637800704264E+16</v>
      </c>
      <c r="O187" s="181">
        <f>O177/O179</f>
        <v>-3.525289441765608</v>
      </c>
      <c r="P187" s="181">
        <f t="shared" ref="P187:V187" si="86">P177/P179</f>
        <v>-1.2233630842742154</v>
      </c>
      <c r="Q187" s="181">
        <f t="shared" si="86"/>
        <v>-2.4386373710237845</v>
      </c>
      <c r="R187" s="181">
        <f t="shared" si="86"/>
        <v>21.996932246143402</v>
      </c>
      <c r="S187" s="181">
        <f t="shared" si="86"/>
        <v>7.2259851185591009</v>
      </c>
      <c r="T187" s="181">
        <f t="shared" si="86"/>
        <v>29.013652024117615</v>
      </c>
      <c r="U187" s="181">
        <f t="shared" si="86"/>
        <v>21.996932246143402</v>
      </c>
      <c r="V187" s="181">
        <f t="shared" si="86"/>
        <v>7.2259851185591009</v>
      </c>
    </row>
    <row r="188" spans="1:45" x14ac:dyDescent="0.25">
      <c r="A188" s="21"/>
      <c r="B188" s="21"/>
      <c r="C188" s="163" t="s">
        <v>549</v>
      </c>
      <c r="K188" s="181">
        <f>K178/K180</f>
        <v>-5.2564732743873099</v>
      </c>
      <c r="O188" s="181">
        <f>O178/O180</f>
        <v>11.342440731274266</v>
      </c>
      <c r="P188" s="181">
        <f t="shared" ref="P188:V188" si="87">P178/P180</f>
        <v>11.943089879563081</v>
      </c>
      <c r="Q188" s="181">
        <f t="shared" si="87"/>
        <v>12.067337875628251</v>
      </c>
      <c r="R188" s="181">
        <f t="shared" si="87"/>
        <v>1.4364830083522875</v>
      </c>
      <c r="S188" s="181">
        <f t="shared" si="87"/>
        <v>2.0143824727604667</v>
      </c>
      <c r="T188" s="181">
        <f t="shared" si="87"/>
        <v>-0.42272229612306617</v>
      </c>
      <c r="U188" s="181">
        <f t="shared" si="87"/>
        <v>1.4364830083522875</v>
      </c>
      <c r="V188" s="181">
        <f t="shared" si="87"/>
        <v>2.0143824727604667</v>
      </c>
    </row>
    <row r="189" spans="1:45" x14ac:dyDescent="0.25">
      <c r="A189" s="21"/>
      <c r="B189" s="21"/>
      <c r="C189" s="163" t="s">
        <v>550</v>
      </c>
      <c r="K189" s="163">
        <v>2</v>
      </c>
      <c r="O189" s="163">
        <v>2</v>
      </c>
      <c r="P189" s="163">
        <v>2</v>
      </c>
      <c r="Q189" s="163">
        <v>2</v>
      </c>
      <c r="R189" s="163">
        <v>2</v>
      </c>
      <c r="S189" s="163">
        <v>2</v>
      </c>
      <c r="T189" s="163">
        <v>2</v>
      </c>
      <c r="U189" s="163">
        <v>2</v>
      </c>
      <c r="V189" s="163">
        <v>2</v>
      </c>
    </row>
    <row r="190" spans="1:45" x14ac:dyDescent="0.25">
      <c r="A190" s="21"/>
      <c r="B190" s="21"/>
      <c r="C190" s="187" t="s">
        <v>551</v>
      </c>
      <c r="K190" s="163">
        <v>1</v>
      </c>
      <c r="O190" s="163">
        <v>1</v>
      </c>
      <c r="P190" s="163">
        <v>1</v>
      </c>
      <c r="Q190" s="163">
        <v>1</v>
      </c>
      <c r="R190" s="163">
        <v>1</v>
      </c>
      <c r="S190" s="163">
        <v>1</v>
      </c>
      <c r="T190" s="163">
        <v>1</v>
      </c>
      <c r="U190" s="163">
        <v>1</v>
      </c>
      <c r="V190" s="163">
        <v>1</v>
      </c>
    </row>
    <row r="191" spans="1:45" x14ac:dyDescent="0.25">
      <c r="A191" s="21"/>
      <c r="B191" s="21"/>
      <c r="C191" s="187" t="s">
        <v>555</v>
      </c>
      <c r="K191" s="163">
        <f>TDIST(ABS(K187),K$184,K$189)</f>
        <v>0</v>
      </c>
      <c r="O191" s="163">
        <f>TDIST(ABS(O187),O$184,O$189)</f>
        <v>7.5062813006446748E-4</v>
      </c>
      <c r="P191" s="163">
        <f t="shared" ref="P191:V191" si="88">TDIST(ABS(P187),P$184,P$189)</f>
        <v>0.22529491175436903</v>
      </c>
      <c r="Q191" s="163">
        <f t="shared" si="88"/>
        <v>1.7282623053939621E-2</v>
      </c>
      <c r="R191" s="163">
        <f t="shared" si="88"/>
        <v>3.6779416576033143E-33</v>
      </c>
      <c r="S191" s="163">
        <f t="shared" si="88"/>
        <v>4.8288687238181331E-10</v>
      </c>
      <c r="T191" s="163">
        <f t="shared" si="88"/>
        <v>9.4790424985252218E-41</v>
      </c>
      <c r="U191" s="163">
        <f t="shared" si="88"/>
        <v>3.6779416576033143E-33</v>
      </c>
      <c r="V191" s="163">
        <f t="shared" si="88"/>
        <v>4.8288687238181331E-10</v>
      </c>
    </row>
    <row r="192" spans="1:45" x14ac:dyDescent="0.25">
      <c r="A192" s="21"/>
      <c r="B192" s="21"/>
      <c r="C192" s="187" t="s">
        <v>556</v>
      </c>
      <c r="K192" s="163">
        <f>TDIST(ABS(K188),K$165,K$170)</f>
        <v>1.5160730532567363E-6</v>
      </c>
      <c r="O192" s="163">
        <f>TDIST(ABS(O188),O$165,O$170)</f>
        <v>1.6376185179690112E-17</v>
      </c>
      <c r="P192" s="163">
        <f t="shared" ref="P192:V192" si="89">TDIST(ABS(P188),P$165,P$170)</f>
        <v>1.4882440317591456E-18</v>
      </c>
      <c r="Q192" s="163">
        <f t="shared" si="89"/>
        <v>9.1093886349719697E-19</v>
      </c>
      <c r="R192" s="163">
        <f t="shared" si="89"/>
        <v>0.15531936722616621</v>
      </c>
      <c r="S192" s="163">
        <f t="shared" si="89"/>
        <v>4.7813108875613949E-2</v>
      </c>
      <c r="T192" s="163">
        <f t="shared" si="89"/>
        <v>0.67379364260316321</v>
      </c>
      <c r="U192" s="163">
        <f t="shared" si="89"/>
        <v>0.15531936722616621</v>
      </c>
      <c r="V192" s="163">
        <f t="shared" si="89"/>
        <v>4.7813108875613949E-2</v>
      </c>
    </row>
    <row r="193" spans="11:27" x14ac:dyDescent="0.25">
      <c r="K193" s="75"/>
    </row>
    <row r="194" spans="11:27" ht="26.4" x14ac:dyDescent="0.25">
      <c r="K194" s="230" t="str">
        <f>$X$1</f>
        <v>Traffic Dir</v>
      </c>
      <c r="O194" s="176" t="str">
        <f t="shared" ref="O194:V194" si="90">$X$1</f>
        <v>Traffic Dir</v>
      </c>
      <c r="P194" s="176" t="str">
        <f t="shared" si="90"/>
        <v>Traffic Dir</v>
      </c>
      <c r="Q194" s="176" t="str">
        <f t="shared" si="90"/>
        <v>Traffic Dir</v>
      </c>
      <c r="R194" s="176" t="str">
        <f t="shared" si="90"/>
        <v>Traffic Dir</v>
      </c>
      <c r="S194" s="176" t="str">
        <f t="shared" si="90"/>
        <v>Traffic Dir</v>
      </c>
      <c r="T194" s="176" t="str">
        <f t="shared" si="90"/>
        <v>Traffic Dir</v>
      </c>
      <c r="U194" s="176" t="str">
        <f t="shared" si="90"/>
        <v>Traffic Dir</v>
      </c>
      <c r="V194" s="176" t="str">
        <f t="shared" si="90"/>
        <v>Traffic Dir</v>
      </c>
    </row>
    <row r="195" spans="11:27" x14ac:dyDescent="0.25">
      <c r="K195" s="231">
        <f>$AA195*K$120+K$121</f>
        <v>45.344924806165082</v>
      </c>
      <c r="O195" s="75">
        <f t="shared" ref="O195:T196" si="91">$AA195*O$120+O$121</f>
        <v>0.36250215287251419</v>
      </c>
      <c r="P195" s="75">
        <f t="shared" si="91"/>
        <v>0.11401979246484309</v>
      </c>
      <c r="Q195" s="75">
        <f t="shared" si="91"/>
        <v>6.8476796915534044E-2</v>
      </c>
      <c r="R195" s="231">
        <f t="shared" si="91"/>
        <v>157.02370655012302</v>
      </c>
      <c r="S195" s="231">
        <f t="shared" si="91"/>
        <v>45.824669286038386</v>
      </c>
      <c r="T195" s="231">
        <f>$AA195*T$120+T$121</f>
        <v>111.19903726408464</v>
      </c>
      <c r="U195" s="231">
        <f>$AA195*U$120+U$121</f>
        <v>157.02370655012302</v>
      </c>
      <c r="V195" s="231">
        <f>$AA195*V$120+V$121</f>
        <v>45.824669286038386</v>
      </c>
      <c r="X195" s="16">
        <v>0</v>
      </c>
      <c r="AA195" s="20">
        <v>0</v>
      </c>
    </row>
    <row r="196" spans="11:27" x14ac:dyDescent="0.25">
      <c r="K196" s="231">
        <f>$AA196*K$120+K$121</f>
        <v>34.685779195984239</v>
      </c>
      <c r="O196" s="75">
        <f t="shared" si="91"/>
        <v>7.6477421328172757E-2</v>
      </c>
      <c r="P196" s="75">
        <f t="shared" si="91"/>
        <v>0.32030663310979923</v>
      </c>
      <c r="Q196" s="75">
        <f t="shared" si="91"/>
        <v>1.0655546995059229</v>
      </c>
      <c r="R196" s="231">
        <f t="shared" si="91"/>
        <v>135.7501943126739</v>
      </c>
      <c r="S196" s="231">
        <f t="shared" si="91"/>
        <v>56.592194066071706</v>
      </c>
      <c r="T196" s="231">
        <f t="shared" si="91"/>
        <v>79.158000246602199</v>
      </c>
      <c r="U196" s="231">
        <f>$AA196*U$120+U$121</f>
        <v>135.7501943126739</v>
      </c>
      <c r="V196" s="231">
        <f>$AA196*V$120+V$121</f>
        <v>56.592194066071706</v>
      </c>
      <c r="X196" s="16">
        <f>X$113</f>
        <v>51380</v>
      </c>
      <c r="AA196" s="20">
        <v>1</v>
      </c>
    </row>
    <row r="197" spans="11:27" x14ac:dyDescent="0.25">
      <c r="K197" s="231"/>
      <c r="R197" s="231"/>
      <c r="S197" s="231"/>
      <c r="T197" s="231"/>
      <c r="U197" s="231"/>
      <c r="V197" s="231"/>
    </row>
    <row r="198" spans="11:27" ht="26.4" x14ac:dyDescent="0.25">
      <c r="K198" s="230" t="str">
        <f>$Y$1</f>
        <v>Loc to ASU</v>
      </c>
      <c r="O198" s="176" t="str">
        <f>$Y$1</f>
        <v>Loc to ASU</v>
      </c>
      <c r="P198" s="176" t="str">
        <f t="shared" ref="P198:V198" si="92">$Y$1</f>
        <v>Loc to ASU</v>
      </c>
      <c r="Q198" s="176" t="str">
        <f t="shared" si="92"/>
        <v>Loc to ASU</v>
      </c>
      <c r="R198" s="230" t="str">
        <f t="shared" si="92"/>
        <v>Loc to ASU</v>
      </c>
      <c r="S198" s="230" t="str">
        <f t="shared" si="92"/>
        <v>Loc to ASU</v>
      </c>
      <c r="T198" s="230" t="str">
        <f t="shared" si="92"/>
        <v>Loc to ASU</v>
      </c>
      <c r="U198" s="230" t="str">
        <f t="shared" si="92"/>
        <v>Loc to ASU</v>
      </c>
      <c r="V198" s="230" t="str">
        <f t="shared" si="92"/>
        <v>Loc to ASU</v>
      </c>
    </row>
    <row r="199" spans="11:27" x14ac:dyDescent="0.25">
      <c r="K199" s="231">
        <f>$Y199*K$158+K$159</f>
        <v>56.909552549039752</v>
      </c>
      <c r="O199" s="75">
        <f>$Y199*O$158+O$159</f>
        <v>0.18216250199774919</v>
      </c>
      <c r="P199" s="75">
        <f t="shared" ref="P199:V200" si="93">$Y199*P$158+P$159</f>
        <v>0.20387735021625558</v>
      </c>
      <c r="Q199" s="75">
        <f t="shared" si="93"/>
        <v>0.44949077106919327</v>
      </c>
      <c r="R199" s="231">
        <f t="shared" si="93"/>
        <v>210.52673641301632</v>
      </c>
      <c r="S199" s="231">
        <f t="shared" si="93"/>
        <v>71.691494998391747</v>
      </c>
      <c r="T199" s="231">
        <f t="shared" si="93"/>
        <v>138.83524141462459</v>
      </c>
      <c r="U199" s="231">
        <f t="shared" si="93"/>
        <v>210.52673641301632</v>
      </c>
      <c r="V199" s="231">
        <f t="shared" si="93"/>
        <v>71.691494998391747</v>
      </c>
      <c r="Y199" s="16">
        <v>0</v>
      </c>
      <c r="AA199" s="20"/>
    </row>
    <row r="200" spans="11:27" x14ac:dyDescent="0.25">
      <c r="K200" s="231">
        <f>$Y200*K$158+K$159</f>
        <v>-24.03345891076011</v>
      </c>
      <c r="O200" s="75">
        <f>$Y200*O$158+O$159</f>
        <v>0.43197231841909567</v>
      </c>
      <c r="P200" s="75">
        <f t="shared" si="93"/>
        <v>0.2221638223319462</v>
      </c>
      <c r="Q200" s="75">
        <f t="shared" si="93"/>
        <v>0.80099757417209361</v>
      </c>
      <c r="R200" s="231">
        <f t="shared" si="93"/>
        <v>-101.17820711876064</v>
      </c>
      <c r="S200" s="231">
        <f t="shared" si="93"/>
        <v>-31.877394685805342</v>
      </c>
      <c r="T200" s="231">
        <f t="shared" si="93"/>
        <v>-69.30081243295524</v>
      </c>
      <c r="U200" s="231">
        <f t="shared" si="93"/>
        <v>-101.17820711876064</v>
      </c>
      <c r="V200" s="231">
        <f t="shared" si="93"/>
        <v>-31.877394685805342</v>
      </c>
      <c r="Y200" s="16">
        <f>Y$113</f>
        <v>5.5</v>
      </c>
      <c r="AA200" s="20"/>
    </row>
    <row r="201" spans="11:27" x14ac:dyDescent="0.25">
      <c r="K201" s="231"/>
      <c r="R201" s="231"/>
      <c r="S201" s="231"/>
      <c r="T201" s="231"/>
      <c r="U201" s="231"/>
      <c r="V201" s="231"/>
    </row>
    <row r="202" spans="11:27" ht="26.4" x14ac:dyDescent="0.25">
      <c r="K202" s="230" t="str">
        <f>$Z$1</f>
        <v>Lane in Dir</v>
      </c>
      <c r="O202" s="176" t="str">
        <f>$Z$1</f>
        <v>Lane in Dir</v>
      </c>
      <c r="P202" s="176" t="str">
        <f t="shared" ref="P202:V202" si="94">$Z$1</f>
        <v>Lane in Dir</v>
      </c>
      <c r="Q202" s="176" t="str">
        <f t="shared" si="94"/>
        <v>Lane in Dir</v>
      </c>
      <c r="R202" s="230" t="str">
        <f t="shared" si="94"/>
        <v>Lane in Dir</v>
      </c>
      <c r="S202" s="230" t="str">
        <f t="shared" si="94"/>
        <v>Lane in Dir</v>
      </c>
      <c r="T202" s="230" t="str">
        <f t="shared" si="94"/>
        <v>Lane in Dir</v>
      </c>
      <c r="U202" s="230" t="str">
        <f t="shared" si="94"/>
        <v>Lane in Dir</v>
      </c>
      <c r="V202" s="230" t="str">
        <f t="shared" si="94"/>
        <v>Lane in Dir</v>
      </c>
    </row>
    <row r="203" spans="11:27" x14ac:dyDescent="0.25">
      <c r="K203" s="231">
        <f>$Z203*K$158+K$159</f>
        <v>71.626463723548824</v>
      </c>
      <c r="O203" s="75">
        <f>$Z203*O$158+O$159</f>
        <v>0.1367425353756862</v>
      </c>
      <c r="P203" s="75">
        <f t="shared" ref="P203:V204" si="95">$Z203*P$158+P$159</f>
        <v>0.20055253710431184</v>
      </c>
      <c r="Q203" s="75">
        <f t="shared" si="95"/>
        <v>0.38558044323230234</v>
      </c>
      <c r="R203" s="231">
        <f t="shared" si="95"/>
        <v>267.20036250970304</v>
      </c>
      <c r="S203" s="231">
        <f t="shared" si="95"/>
        <v>90.522202213700311</v>
      </c>
      <c r="T203" s="231">
        <f t="shared" si="95"/>
        <v>176.67816029600274</v>
      </c>
      <c r="U203" s="231">
        <f t="shared" si="95"/>
        <v>267.20036250970304</v>
      </c>
      <c r="V203" s="231">
        <f t="shared" si="95"/>
        <v>90.522202213700311</v>
      </c>
      <c r="Z203" s="16">
        <v>-1</v>
      </c>
      <c r="AA203" s="20"/>
    </row>
    <row r="204" spans="11:27" x14ac:dyDescent="0.25">
      <c r="K204" s="231">
        <f>$Z204*K$158+K$159</f>
        <v>42.192641374530687</v>
      </c>
      <c r="O204" s="75">
        <f>$Z204*O$158+O$159</f>
        <v>0.22758246861981218</v>
      </c>
      <c r="P204" s="75">
        <f t="shared" si="95"/>
        <v>0.20720216332819932</v>
      </c>
      <c r="Q204" s="75">
        <f t="shared" si="95"/>
        <v>0.51340109890608421</v>
      </c>
      <c r="R204" s="231">
        <f t="shared" si="95"/>
        <v>153.85311031632961</v>
      </c>
      <c r="S204" s="231">
        <f t="shared" si="95"/>
        <v>52.860787783083182</v>
      </c>
      <c r="T204" s="231">
        <f t="shared" si="95"/>
        <v>100.99232253324644</v>
      </c>
      <c r="U204" s="231">
        <f t="shared" si="95"/>
        <v>153.85311031632961</v>
      </c>
      <c r="V204" s="231">
        <f t="shared" si="95"/>
        <v>52.860787783083182</v>
      </c>
      <c r="Z204" s="16">
        <v>1</v>
      </c>
      <c r="AA204" s="20"/>
    </row>
  </sheetData>
  <sortState ref="A2:AY109">
    <sortCondition ref="AA2:AA109"/>
  </sortState>
  <phoneticPr fontId="5" type="noConversion"/>
  <conditionalFormatting sqref="O134:V135 O153:V154 O172:V173 O191:V192 K134:K135 K153:K154 K172:K173 K191:K192">
    <cfRule type="cellIs" dxfId="3" priority="31" stopIfTrue="1" operator="lessThanOrEqual">
      <formula>0.05</formula>
    </cfRule>
    <cfRule type="cellIs" dxfId="2"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
  <sheetViews>
    <sheetView topLeftCell="A67" zoomScale="70" workbookViewId="0">
      <selection activeCell="Q82" sqref="Q82"/>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19" width="6" style="16" customWidth="1"/>
    <col min="20" max="20" width="2" customWidth="1"/>
    <col min="21" max="29" width="6.6640625" style="16" customWidth="1"/>
    <col min="30" max="30" width="2" customWidth="1"/>
    <col min="31" max="34" width="5" style="16" customWidth="1"/>
    <col min="39" max="39" width="20.5546875" bestFit="1" customWidth="1"/>
    <col min="40" max="40" width="14.33203125" bestFit="1" customWidth="1"/>
  </cols>
  <sheetData>
    <row r="1" spans="1:40" s="66" customFormat="1" ht="39.6" x14ac:dyDescent="0.25">
      <c r="A1" s="77">
        <v>1</v>
      </c>
      <c r="B1" s="80" t="str">
        <f>INDEX(Summary!$5:$59,$A1,B$67)</f>
        <v>Loc ID</v>
      </c>
      <c r="C1" s="81" t="str">
        <f>INDEX(Summary!$5:$59,$A1,C$67)</f>
        <v xml:space="preserve">Location or Intersection: E/W  </v>
      </c>
      <c r="D1" s="81" t="str">
        <f>INDEX(Summary!$5:$59,$A1,D$67)</f>
        <v>Location or Intersection: N/S</v>
      </c>
      <c r="E1" s="170"/>
      <c r="F1" s="128" t="str">
        <f>INDEX(Summary!$5:$59,$A1,F$67)</f>
        <v>Total per hr</v>
      </c>
      <c r="G1" s="128" t="str">
        <f>INDEX(Summary!$5:$59,$A1,G$67)</f>
        <v>AM per hr</v>
      </c>
      <c r="H1" s="128" t="str">
        <f>INDEX(Summary!$5:$59,$A1,H$67)</f>
        <v>PM per hr</v>
      </c>
      <c r="I1" s="128" t="str">
        <f>INDEX(Summary!$5:$59,$A1,I$67)</f>
        <v>Female%</v>
      </c>
      <c r="J1" s="129" t="str">
        <f>INDEX(Summary!$5:$59,$A1,J$67)</f>
        <v>Helmet%</v>
      </c>
      <c r="K1" s="129" t="str">
        <f>INDEX(Summary!$5:$59,$A1,K$67)</f>
        <v>Wrong way%</v>
      </c>
      <c r="L1" s="129" t="str">
        <f>INDEX(Summary!$5:$59,$A1,L$67)</f>
        <v>Sidewalk%</v>
      </c>
      <c r="M1" s="129" t="str">
        <f>INDEX(Summary!$5:$59,$A1,M$67)</f>
        <v>Loc Total</v>
      </c>
      <c r="N1" s="129" t="str">
        <f>INDEX(Summary!$5:$59,$A1,N$67)</f>
        <v>AM Total</v>
      </c>
      <c r="O1" s="129" t="str">
        <f>INDEX(Summary!$5:$59,$A1,O$67)</f>
        <v>PM Total</v>
      </c>
      <c r="P1" s="129" t="str">
        <f>INDEX(Summary!$5:$59,$A1,P$67)</f>
        <v>Loc Total</v>
      </c>
      <c r="Q1" s="129" t="str">
        <f>INDEX(Summary!$5:$59,$A1,Q$67)</f>
        <v>AM Total</v>
      </c>
      <c r="R1" s="132" t="s">
        <v>494</v>
      </c>
      <c r="S1" s="130" t="s">
        <v>497</v>
      </c>
      <c r="U1" s="82" t="str">
        <f>INDEX(Summary!$5:$59,$A1,U$67)</f>
        <v>PM Total</v>
      </c>
      <c r="V1" s="82"/>
      <c r="W1" s="82"/>
      <c r="X1" s="82"/>
      <c r="Y1" s="82"/>
      <c r="Z1" s="82"/>
      <c r="AA1" s="82"/>
      <c r="AB1" s="82"/>
      <c r="AC1" s="82"/>
      <c r="AE1" s="108" t="s">
        <v>153</v>
      </c>
      <c r="AF1" s="108" t="s">
        <v>154</v>
      </c>
      <c r="AG1" s="108" t="s">
        <v>155</v>
      </c>
      <c r="AH1" s="108" t="s">
        <v>156</v>
      </c>
      <c r="AI1" s="61" t="s">
        <v>142</v>
      </c>
      <c r="AJ1" s="61" t="s">
        <v>143</v>
      </c>
      <c r="AK1" s="61" t="s">
        <v>144</v>
      </c>
      <c r="AL1" s="61" t="s">
        <v>145</v>
      </c>
      <c r="AM1" s="84" t="s">
        <v>80</v>
      </c>
      <c r="AN1" s="84" t="s">
        <v>81</v>
      </c>
    </row>
    <row r="2" spans="1:40" x14ac:dyDescent="0.25">
      <c r="A2" s="16">
        <v>2</v>
      </c>
      <c r="B2" s="52">
        <f>INDEX(Summary!$5:$59,$A2,B$67)</f>
        <v>101</v>
      </c>
      <c r="C2" s="51" t="str">
        <f>INDEX(Summary!$5:$59,$A2,C$67)</f>
        <v>Washington/Curry</v>
      </c>
      <c r="D2" s="51" t="str">
        <f>INDEX(Summary!$5:$59,$A2,D$67)</f>
        <v>Mill Ave</v>
      </c>
      <c r="E2" s="171"/>
      <c r="F2" s="52">
        <f>INDEX(Summary!$5:$59,$A2,F$67)</f>
        <v>45</v>
      </c>
      <c r="G2" s="52">
        <f>INDEX(Summary!$5:$59,$A2,G$67)</f>
        <v>39.5</v>
      </c>
      <c r="H2" s="52">
        <f>INDEX(Summary!$5:$59,$A2,H$67)</f>
        <v>50.5</v>
      </c>
      <c r="I2" s="52">
        <f>INDEX(Summary!$5:$59,$A2,I$67)</f>
        <v>0.22222222222222221</v>
      </c>
      <c r="J2" s="83">
        <f>INDEX(Summary!$5:$59,$A2,J$67)</f>
        <v>0.6166666666666667</v>
      </c>
      <c r="K2" s="83">
        <f>INDEX(Summary!$5:$59,$A2,K$67)</f>
        <v>0.1388888888888889</v>
      </c>
      <c r="L2" s="83">
        <f>INDEX(Summary!$5:$59,$A2,L$67)</f>
        <v>0.31666666666666665</v>
      </c>
      <c r="M2" s="221">
        <f>INDEX(Summary!$5:$59,$A2,M$67)</f>
        <v>180</v>
      </c>
      <c r="N2" s="221">
        <f>INDEX(Summary!$5:$59,$A2,N$67)</f>
        <v>79</v>
      </c>
      <c r="O2" s="221">
        <f>INDEX(Summary!$5:$59,$A2,O$67)</f>
        <v>101</v>
      </c>
      <c r="P2" s="221">
        <f>INDEX(Summary!$5:$59,$A2,P$67)</f>
        <v>180</v>
      </c>
      <c r="Q2" s="221">
        <f>INDEX(Summary!$5:$59,$A2,Q$67)</f>
        <v>79</v>
      </c>
      <c r="R2" s="52">
        <f t="shared" ref="R2:R55" si="0">INDEX(TrfCnt_by_loc,MATCH($B2,loc_ID,0))</f>
        <v>14035</v>
      </c>
      <c r="S2" s="131">
        <f t="shared" ref="S2:S55" si="1">INDEX(Loc_Dist,MATCH($B2,loc_ID,0))</f>
        <v>0.39</v>
      </c>
      <c r="U2" s="52">
        <f>INDEX(Summary!$5:$59,$A2,U$67)</f>
        <v>101</v>
      </c>
      <c r="V2" s="52"/>
      <c r="W2" s="52"/>
      <c r="X2" s="52"/>
      <c r="Y2" s="52"/>
      <c r="Z2" s="52"/>
      <c r="AA2" s="52"/>
      <c r="AB2" s="52"/>
      <c r="AC2" s="52"/>
      <c r="AE2" s="52">
        <f t="shared" ref="AE2:AH21" si="2">INDEX(Lane,MATCH($B2,loc_ID,0),MATCH(AE$1,LaneHdr,0))</f>
        <v>3</v>
      </c>
      <c r="AF2" s="52">
        <f t="shared" si="2"/>
        <v>0</v>
      </c>
      <c r="AG2" s="52">
        <f t="shared" si="2"/>
        <v>3</v>
      </c>
      <c r="AH2" s="52">
        <f t="shared" si="2"/>
        <v>0</v>
      </c>
      <c r="AI2" s="52">
        <f t="shared" ref="AI2:AL21" si="3">INDEX(Cordon,MATCH($B2,loc_ID,0),AI$66)</f>
        <v>0</v>
      </c>
      <c r="AJ2" s="52">
        <f t="shared" si="3"/>
        <v>0</v>
      </c>
      <c r="AK2" s="52">
        <f t="shared" si="3"/>
        <v>0</v>
      </c>
      <c r="AL2" s="52">
        <f t="shared" si="3"/>
        <v>0</v>
      </c>
      <c r="AM2" s="52" t="str">
        <f t="shared" ref="AM2:AN21" si="4">IF(ISBLANK(INDEX(GPS_,$A2-1,AM$66)),"",INDEX(GPS_,$A2-1,AM$66))</f>
        <v xml:space="preserve"> 33°26'15.29"N</v>
      </c>
      <c r="AN2" s="52" t="str">
        <f t="shared" si="4"/>
        <v>111°56'35.72"W</v>
      </c>
    </row>
    <row r="3" spans="1:40" x14ac:dyDescent="0.25">
      <c r="A3" s="16">
        <v>3</v>
      </c>
      <c r="B3" s="52">
        <f>INDEX(Summary!$5:$59,$A3,B$67)</f>
        <v>102</v>
      </c>
      <c r="C3" s="51" t="str">
        <f>INDEX(Summary!$5:$59,$A3,C$67)</f>
        <v>Rio Salado Pkwy</v>
      </c>
      <c r="D3" s="51" t="str">
        <f>INDEX(Summary!$5:$59,$A3,D$67)</f>
        <v>Mill Ave</v>
      </c>
      <c r="E3" s="171"/>
      <c r="F3" s="52">
        <f>INDEX(Summary!$5:$59,$A3,F$67)</f>
        <v>68.25</v>
      </c>
      <c r="G3" s="52">
        <f>INDEX(Summary!$5:$59,$A3,G$67)</f>
        <v>47</v>
      </c>
      <c r="H3" s="52">
        <f>INDEX(Summary!$5:$59,$A3,H$67)</f>
        <v>89.5</v>
      </c>
      <c r="I3" s="52">
        <f>INDEX(Summary!$5:$59,$A3,I$67)</f>
        <v>0.23076923076923078</v>
      </c>
      <c r="J3" s="83">
        <f>INDEX(Summary!$5:$59,$A3,J$67)</f>
        <v>0.46153846153846156</v>
      </c>
      <c r="K3" s="83">
        <f>INDEX(Summary!$5:$59,$A3,K$67)</f>
        <v>0.16483516483516483</v>
      </c>
      <c r="L3" s="83">
        <f>INDEX(Summary!$5:$59,$A3,L$67)</f>
        <v>0.26007326007326009</v>
      </c>
      <c r="M3" s="221">
        <f>INDEX(Summary!$5:$59,$A3,M$67)</f>
        <v>273</v>
      </c>
      <c r="N3" s="221">
        <f>INDEX(Summary!$5:$59,$A3,N$67)</f>
        <v>94</v>
      </c>
      <c r="O3" s="221">
        <f>INDEX(Summary!$5:$59,$A3,O$67)</f>
        <v>179</v>
      </c>
      <c r="P3" s="221">
        <f>INDEX(Summary!$5:$59,$A3,P$67)</f>
        <v>273</v>
      </c>
      <c r="Q3" s="221">
        <f>INDEX(Summary!$5:$59,$A3,Q$67)</f>
        <v>94</v>
      </c>
      <c r="R3" s="52">
        <f t="shared" si="0"/>
        <v>14670</v>
      </c>
      <c r="S3" s="131">
        <f t="shared" si="1"/>
        <v>0</v>
      </c>
      <c r="U3" s="52">
        <f>INDEX(Summary!$5:$59,$A3,U$67)</f>
        <v>179</v>
      </c>
      <c r="V3" s="52"/>
      <c r="W3" s="52"/>
      <c r="X3" s="52"/>
      <c r="Y3" s="52"/>
      <c r="Z3" s="52"/>
      <c r="AA3" s="52"/>
      <c r="AB3" s="52"/>
      <c r="AC3" s="52"/>
      <c r="AE3" s="52">
        <f t="shared" si="2"/>
        <v>3</v>
      </c>
      <c r="AF3" s="52">
        <f t="shared" si="2"/>
        <v>3</v>
      </c>
      <c r="AG3" s="52">
        <f t="shared" si="2"/>
        <v>3</v>
      </c>
      <c r="AH3" s="52">
        <f t="shared" si="2"/>
        <v>3</v>
      </c>
      <c r="AI3" s="52">
        <f t="shared" si="3"/>
        <v>0</v>
      </c>
      <c r="AJ3" s="52">
        <f t="shared" si="3"/>
        <v>1</v>
      </c>
      <c r="AK3" s="52">
        <f t="shared" si="3"/>
        <v>1</v>
      </c>
      <c r="AL3" s="52">
        <f t="shared" si="3"/>
        <v>0</v>
      </c>
      <c r="AM3" s="52" t="str">
        <f t="shared" si="4"/>
        <v xml:space="preserve"> 33°25'31.80"N</v>
      </c>
      <c r="AN3" s="52" t="str">
        <f t="shared" si="4"/>
        <v>111°56'24.23"W</v>
      </c>
    </row>
    <row r="4" spans="1:40" x14ac:dyDescent="0.25">
      <c r="A4" s="16">
        <v>4</v>
      </c>
      <c r="B4" s="52">
        <f>INDEX(Summary!$5:$59,$A4,B$67)</f>
        <v>103</v>
      </c>
      <c r="C4" s="51" t="str">
        <f>INDEX(Summary!$5:$59,$A4,C$67)</f>
        <v>Rio Salado Pkwy</v>
      </c>
      <c r="D4" s="51" t="str">
        <f>INDEX(Summary!$5:$59,$A4,D$67)</f>
        <v>Rural Rd</v>
      </c>
      <c r="E4" s="171"/>
      <c r="F4" s="52">
        <f>INDEX(Summary!$5:$59,$A4,F$67)</f>
        <v>70.25</v>
      </c>
      <c r="G4" s="52">
        <f>INDEX(Summary!$5:$59,$A4,G$67)</f>
        <v>51</v>
      </c>
      <c r="H4" s="52">
        <f>INDEX(Summary!$5:$59,$A4,H$67)</f>
        <v>89.5</v>
      </c>
      <c r="I4" s="52">
        <f>INDEX(Summary!$5:$59,$A4,I$67)</f>
        <v>0.21708185053380782</v>
      </c>
      <c r="J4" s="83">
        <f>INDEX(Summary!$5:$59,$A4,J$67)</f>
        <v>0.302491103202847</v>
      </c>
      <c r="K4" s="83">
        <f>INDEX(Summary!$5:$59,$A4,K$67)</f>
        <v>0.25622775800711745</v>
      </c>
      <c r="L4" s="83">
        <f>INDEX(Summary!$5:$59,$A4,L$67)</f>
        <v>0.8683274021352313</v>
      </c>
      <c r="M4" s="221">
        <f>INDEX(Summary!$5:$59,$A4,M$67)</f>
        <v>281</v>
      </c>
      <c r="N4" s="221">
        <f>INDEX(Summary!$5:$59,$A4,N$67)</f>
        <v>102</v>
      </c>
      <c r="O4" s="221">
        <f>INDEX(Summary!$5:$59,$A4,O$67)</f>
        <v>179</v>
      </c>
      <c r="P4" s="221">
        <f>INDEX(Summary!$5:$59,$A4,P$67)</f>
        <v>281</v>
      </c>
      <c r="Q4" s="221">
        <f>INDEX(Summary!$5:$59,$A4,Q$67)</f>
        <v>102</v>
      </c>
      <c r="R4" s="52">
        <f t="shared" si="0"/>
        <v>14634</v>
      </c>
      <c r="S4" s="131">
        <f t="shared" si="1"/>
        <v>0</v>
      </c>
      <c r="U4" s="52">
        <f>INDEX(Summary!$5:$59,$A4,U$67)</f>
        <v>179</v>
      </c>
      <c r="V4" s="52"/>
      <c r="W4" s="52"/>
      <c r="X4" s="52"/>
      <c r="Y4" s="52"/>
      <c r="Z4" s="52"/>
      <c r="AA4" s="52"/>
      <c r="AB4" s="52"/>
      <c r="AC4" s="52"/>
      <c r="AE4" s="52">
        <f t="shared" si="2"/>
        <v>0</v>
      </c>
      <c r="AF4" s="52">
        <f t="shared" si="2"/>
        <v>0</v>
      </c>
      <c r="AG4" s="52">
        <f t="shared" si="2"/>
        <v>3</v>
      </c>
      <c r="AH4" s="52">
        <f t="shared" si="2"/>
        <v>3</v>
      </c>
      <c r="AI4" s="52">
        <f t="shared" si="3"/>
        <v>0</v>
      </c>
      <c r="AJ4" s="52">
        <f t="shared" si="3"/>
        <v>1</v>
      </c>
      <c r="AK4" s="52">
        <f t="shared" si="3"/>
        <v>0</v>
      </c>
      <c r="AL4" s="52">
        <f t="shared" si="3"/>
        <v>1</v>
      </c>
      <c r="AM4" s="52" t="str">
        <f t="shared" si="4"/>
        <v xml:space="preserve"> 33°25'8.65"N</v>
      </c>
      <c r="AN4" s="52" t="str">
        <f t="shared" si="4"/>
        <v>111°56'23.58"W</v>
      </c>
    </row>
    <row r="5" spans="1:40" x14ac:dyDescent="0.25">
      <c r="A5" s="16">
        <v>5</v>
      </c>
      <c r="B5" s="52">
        <f>INDEX(Summary!$5:$59,$A5,B$67)</f>
        <v>104</v>
      </c>
      <c r="C5" s="51" t="str">
        <f>INDEX(Summary!$5:$59,$A5,C$67)</f>
        <v>Rio Salado Pkwy</v>
      </c>
      <c r="D5" s="51" t="str">
        <f>INDEX(Summary!$5:$59,$A5,D$67)</f>
        <v>McClintock Dr</v>
      </c>
      <c r="E5" s="171"/>
      <c r="F5" s="52">
        <f>INDEX(Summary!$5:$59,$A5,F$67)</f>
        <v>21</v>
      </c>
      <c r="G5" s="52">
        <f>INDEX(Summary!$5:$59,$A5,G$67)</f>
        <v>21</v>
      </c>
      <c r="H5" s="52" t="str">
        <f>INDEX(Summary!$5:$59,$A5,H$67)</f>
        <v/>
      </c>
      <c r="I5" s="52">
        <f>INDEX(Summary!$5:$59,$A5,I$67)</f>
        <v>0.14285714285714285</v>
      </c>
      <c r="J5" s="83">
        <f>INDEX(Summary!$5:$59,$A5,J$67)</f>
        <v>0.38095238095238093</v>
      </c>
      <c r="K5" s="83">
        <f>INDEX(Summary!$5:$59,$A5,K$67)</f>
        <v>0.26190476190476192</v>
      </c>
      <c r="L5" s="83">
        <f>INDEX(Summary!$5:$59,$A5,L$67)</f>
        <v>0.66666666666666663</v>
      </c>
      <c r="M5" s="221">
        <f>INDEX(Summary!$5:$59,$A5,M$67)</f>
        <v>42</v>
      </c>
      <c r="N5" s="221">
        <f>INDEX(Summary!$5:$59,$A5,N$67)</f>
        <v>42</v>
      </c>
      <c r="O5" s="221">
        <f>INDEX(Summary!$5:$59,$A5,O$67)</f>
        <v>0</v>
      </c>
      <c r="P5" s="221">
        <f>INDEX(Summary!$5:$59,$A5,P$67)</f>
        <v>42</v>
      </c>
      <c r="Q5" s="221">
        <f>INDEX(Summary!$5:$59,$A5,Q$67)</f>
        <v>42</v>
      </c>
      <c r="R5" s="52">
        <f t="shared" si="0"/>
        <v>20597</v>
      </c>
      <c r="S5" s="131">
        <f t="shared" si="1"/>
        <v>1</v>
      </c>
      <c r="U5" s="52">
        <f>INDEX(Summary!$5:$59,$A5,U$67)</f>
        <v>0</v>
      </c>
      <c r="V5" s="52"/>
      <c r="W5" s="52"/>
      <c r="X5" s="52"/>
      <c r="Y5" s="52"/>
      <c r="Z5" s="52"/>
      <c r="AA5" s="52"/>
      <c r="AB5" s="52"/>
      <c r="AC5" s="52"/>
      <c r="AE5" s="52">
        <f t="shared" si="2"/>
        <v>0</v>
      </c>
      <c r="AF5" s="52">
        <f t="shared" si="2"/>
        <v>0</v>
      </c>
      <c r="AG5" s="52">
        <f t="shared" si="2"/>
        <v>3</v>
      </c>
      <c r="AH5" s="52">
        <f t="shared" si="2"/>
        <v>3</v>
      </c>
      <c r="AI5" s="52">
        <f t="shared" si="3"/>
        <v>0</v>
      </c>
      <c r="AJ5" s="52">
        <f t="shared" si="3"/>
        <v>0</v>
      </c>
      <c r="AK5" s="52">
        <f t="shared" si="3"/>
        <v>0</v>
      </c>
      <c r="AL5" s="52">
        <f t="shared" si="3"/>
        <v>0</v>
      </c>
      <c r="AM5" s="52" t="str">
        <f t="shared" si="4"/>
        <v xml:space="preserve"> 33°25'19.00"N</v>
      </c>
      <c r="AN5" s="52" t="str">
        <f t="shared" si="4"/>
        <v>111°56'24.21"W</v>
      </c>
    </row>
    <row r="6" spans="1:40" x14ac:dyDescent="0.25">
      <c r="A6" s="16">
        <v>6</v>
      </c>
      <c r="B6" s="52">
        <f>INDEX(Summary!$5:$59,$A6,B$67)</f>
        <v>105</v>
      </c>
      <c r="C6" s="51" t="str">
        <f>INDEX(Summary!$5:$59,$A6,C$67)</f>
        <v>Rio Salado Pkwy</v>
      </c>
      <c r="D6" s="51" t="str">
        <f>INDEX(Summary!$5:$59,$A6,D$67)</f>
        <v>Hardy Dr</v>
      </c>
      <c r="E6" s="171"/>
      <c r="F6" s="52">
        <f>INDEX(Summary!$5:$59,$A6,F$67)</f>
        <v>18.75</v>
      </c>
      <c r="G6" s="52">
        <f>INDEX(Summary!$5:$59,$A6,G$67)</f>
        <v>17</v>
      </c>
      <c r="H6" s="52">
        <f>INDEX(Summary!$5:$59,$A6,H$67)</f>
        <v>20.5</v>
      </c>
      <c r="I6" s="52">
        <f>INDEX(Summary!$5:$59,$A6,I$67)</f>
        <v>9.3333333333333338E-2</v>
      </c>
      <c r="J6" s="83">
        <f>INDEX(Summary!$5:$59,$A6,J$67)</f>
        <v>0.4</v>
      </c>
      <c r="K6" s="83">
        <f>INDEX(Summary!$5:$59,$A6,K$67)</f>
        <v>0.10666666666666667</v>
      </c>
      <c r="L6" s="83">
        <f>INDEX(Summary!$5:$59,$A6,L$67)</f>
        <v>0.08</v>
      </c>
      <c r="M6" s="221">
        <f>INDEX(Summary!$5:$59,$A6,M$67)</f>
        <v>75</v>
      </c>
      <c r="N6" s="221">
        <f>INDEX(Summary!$5:$59,$A6,N$67)</f>
        <v>34</v>
      </c>
      <c r="O6" s="221">
        <f>INDEX(Summary!$5:$59,$A6,O$67)</f>
        <v>41</v>
      </c>
      <c r="P6" s="221">
        <f>INDEX(Summary!$5:$59,$A6,P$67)</f>
        <v>75</v>
      </c>
      <c r="Q6" s="221">
        <f>INDEX(Summary!$5:$59,$A6,Q$67)</f>
        <v>34</v>
      </c>
      <c r="R6" s="52">
        <f t="shared" si="0"/>
        <v>9784</v>
      </c>
      <c r="S6" s="131">
        <f t="shared" si="1"/>
        <v>0.83</v>
      </c>
      <c r="U6" s="52">
        <f>INDEX(Summary!$5:$59,$A6,U$67)</f>
        <v>41</v>
      </c>
      <c r="V6" s="52"/>
      <c r="W6" s="52"/>
      <c r="X6" s="52"/>
      <c r="Y6" s="52"/>
      <c r="Z6" s="52"/>
      <c r="AA6" s="52"/>
      <c r="AB6" s="52"/>
      <c r="AC6" s="52"/>
      <c r="AE6" s="52">
        <f t="shared" si="2"/>
        <v>3</v>
      </c>
      <c r="AF6" s="52">
        <f t="shared" si="2"/>
        <v>4</v>
      </c>
      <c r="AG6" s="52">
        <f t="shared" si="2"/>
        <v>1</v>
      </c>
      <c r="AH6" s="52">
        <f t="shared" si="2"/>
        <v>1</v>
      </c>
      <c r="AI6" s="52">
        <f t="shared" si="3"/>
        <v>0</v>
      </c>
      <c r="AJ6" s="52">
        <f t="shared" si="3"/>
        <v>0</v>
      </c>
      <c r="AK6" s="52">
        <f t="shared" si="3"/>
        <v>0</v>
      </c>
      <c r="AL6" s="52">
        <f t="shared" si="3"/>
        <v>0</v>
      </c>
      <c r="AM6" s="52" t="str">
        <f t="shared" si="4"/>
        <v xml:space="preserve"> 33°25'18.97"N</v>
      </c>
      <c r="AN6" s="52" t="str">
        <f t="shared" si="4"/>
        <v>111°56'32.60"W</v>
      </c>
    </row>
    <row r="7" spans="1:40" x14ac:dyDescent="0.25">
      <c r="A7" s="16">
        <v>7</v>
      </c>
      <c r="B7" s="52">
        <f>INDEX(Summary!$5:$59,$A7,B$67)</f>
        <v>106</v>
      </c>
      <c r="C7" s="51" t="str">
        <f>INDEX(Summary!$5:$59,$A7,C$67)</f>
        <v>5th St</v>
      </c>
      <c r="D7" s="51" t="str">
        <f>INDEX(Summary!$5:$59,$A7,D$67)</f>
        <v>Mill Ave</v>
      </c>
      <c r="E7" s="171"/>
      <c r="F7" s="52">
        <f>INDEX(Summary!$5:$59,$A7,F$67)</f>
        <v>110.75</v>
      </c>
      <c r="G7" s="52">
        <f>INDEX(Summary!$5:$59,$A7,G$67)</f>
        <v>86.5</v>
      </c>
      <c r="H7" s="52">
        <f>INDEX(Summary!$5:$59,$A7,H$67)</f>
        <v>135</v>
      </c>
      <c r="I7" s="52">
        <f>INDEX(Summary!$5:$59,$A7,I$67)</f>
        <v>0.30248306997742663</v>
      </c>
      <c r="J7" s="83">
        <f>INDEX(Summary!$5:$59,$A7,J$67)</f>
        <v>0.24379232505643342</v>
      </c>
      <c r="K7" s="83">
        <f>INDEX(Summary!$5:$59,$A7,K$67)</f>
        <v>6.5462753950338598E-2</v>
      </c>
      <c r="L7" s="83">
        <f>INDEX(Summary!$5:$59,$A7,L$67)</f>
        <v>9.2550790067720087E-2</v>
      </c>
      <c r="M7" s="221">
        <f>INDEX(Summary!$5:$59,$A7,M$67)</f>
        <v>443</v>
      </c>
      <c r="N7" s="221">
        <f>INDEX(Summary!$5:$59,$A7,N$67)</f>
        <v>173</v>
      </c>
      <c r="O7" s="221">
        <f>INDEX(Summary!$5:$59,$A7,O$67)</f>
        <v>270</v>
      </c>
      <c r="P7" s="221">
        <f>INDEX(Summary!$5:$59,$A7,P$67)</f>
        <v>443</v>
      </c>
      <c r="Q7" s="221">
        <f>INDEX(Summary!$5:$59,$A7,Q$67)</f>
        <v>173</v>
      </c>
      <c r="R7" s="52">
        <f t="shared" si="0"/>
        <v>14670</v>
      </c>
      <c r="S7" s="131">
        <f t="shared" si="1"/>
        <v>0</v>
      </c>
      <c r="U7" s="52">
        <f>INDEX(Summary!$5:$59,$A7,U$67)</f>
        <v>270</v>
      </c>
      <c r="V7" s="52"/>
      <c r="W7" s="52"/>
      <c r="X7" s="52"/>
      <c r="Y7" s="52"/>
      <c r="Z7" s="52"/>
      <c r="AA7" s="52"/>
      <c r="AB7" s="52"/>
      <c r="AC7" s="52"/>
      <c r="AE7" s="52">
        <f t="shared" si="2"/>
        <v>3</v>
      </c>
      <c r="AF7" s="52">
        <f t="shared" si="2"/>
        <v>3</v>
      </c>
      <c r="AG7" s="52">
        <f t="shared" si="2"/>
        <v>3</v>
      </c>
      <c r="AH7" s="52">
        <f t="shared" si="2"/>
        <v>3</v>
      </c>
      <c r="AI7" s="52">
        <f t="shared" si="3"/>
        <v>0</v>
      </c>
      <c r="AJ7" s="52">
        <f t="shared" si="3"/>
        <v>0</v>
      </c>
      <c r="AK7" s="52">
        <f t="shared" si="3"/>
        <v>1</v>
      </c>
      <c r="AL7" s="52">
        <f t="shared" si="3"/>
        <v>0</v>
      </c>
      <c r="AM7" s="52" t="str">
        <f t="shared" si="4"/>
        <v xml:space="preserve"> 33°25'18.86"N</v>
      </c>
      <c r="AN7" s="52" t="str">
        <f t="shared" si="4"/>
        <v>111°56'47.06"W</v>
      </c>
    </row>
    <row r="8" spans="1:40" x14ac:dyDescent="0.25">
      <c r="A8" s="16">
        <v>8</v>
      </c>
      <c r="B8" s="52">
        <f>INDEX(Summary!$5:$59,$A8,B$67)</f>
        <v>107</v>
      </c>
      <c r="C8" s="51" t="str">
        <f>INDEX(Summary!$5:$59,$A8,C$67)</f>
        <v>5th St</v>
      </c>
      <c r="D8" s="51" t="str">
        <f>INDEX(Summary!$5:$59,$A8,D$67)</f>
        <v>Forest Ave</v>
      </c>
      <c r="E8" s="171"/>
      <c r="F8" s="52">
        <f>INDEX(Summary!$5:$59,$A8,F$67)</f>
        <v>67</v>
      </c>
      <c r="G8" s="52">
        <f>INDEX(Summary!$5:$59,$A8,G$67)</f>
        <v>48.5</v>
      </c>
      <c r="H8" s="52">
        <f>INDEX(Summary!$5:$59,$A8,H$67)</f>
        <v>85.5</v>
      </c>
      <c r="I8" s="52">
        <f>INDEX(Summary!$5:$59,$A8,I$67)</f>
        <v>0.27985074626865669</v>
      </c>
      <c r="J8" s="83">
        <f>INDEX(Summary!$5:$59,$A8,J$67)</f>
        <v>0.22761194029850745</v>
      </c>
      <c r="K8" s="83">
        <f>INDEX(Summary!$5:$59,$A8,K$67)</f>
        <v>8.2089552238805971E-2</v>
      </c>
      <c r="L8" s="83">
        <f>INDEX(Summary!$5:$59,$A8,L$67)</f>
        <v>0.17537313432835822</v>
      </c>
      <c r="M8" s="221">
        <f>INDEX(Summary!$5:$59,$A8,M$67)</f>
        <v>268</v>
      </c>
      <c r="N8" s="221">
        <f>INDEX(Summary!$5:$59,$A8,N$67)</f>
        <v>97</v>
      </c>
      <c r="O8" s="221">
        <f>INDEX(Summary!$5:$59,$A8,O$67)</f>
        <v>171</v>
      </c>
      <c r="P8" s="221">
        <f>INDEX(Summary!$5:$59,$A8,P$67)</f>
        <v>268</v>
      </c>
      <c r="Q8" s="221">
        <f>INDEX(Summary!$5:$59,$A8,Q$67)</f>
        <v>97</v>
      </c>
      <c r="R8" s="52" t="str">
        <f t="shared" si="0"/>
        <v/>
      </c>
      <c r="S8" s="131">
        <f t="shared" si="1"/>
        <v>0</v>
      </c>
      <c r="U8" s="52">
        <f>INDEX(Summary!$5:$59,$A8,U$67)</f>
        <v>171</v>
      </c>
      <c r="V8" s="52"/>
      <c r="W8" s="52"/>
      <c r="X8" s="52"/>
      <c r="Y8" s="52"/>
      <c r="Z8" s="52"/>
      <c r="AA8" s="52"/>
      <c r="AB8" s="52"/>
      <c r="AC8" s="52"/>
      <c r="AE8" s="52">
        <f t="shared" si="2"/>
        <v>0</v>
      </c>
      <c r="AF8" s="52">
        <f t="shared" si="2"/>
        <v>0</v>
      </c>
      <c r="AG8" s="52">
        <f t="shared" si="2"/>
        <v>3</v>
      </c>
      <c r="AH8" s="52">
        <f t="shared" si="2"/>
        <v>3</v>
      </c>
      <c r="AI8" s="52">
        <f t="shared" si="3"/>
        <v>0</v>
      </c>
      <c r="AJ8" s="52">
        <f t="shared" si="3"/>
        <v>0</v>
      </c>
      <c r="AK8" s="52">
        <f t="shared" si="3"/>
        <v>0</v>
      </c>
      <c r="AL8" s="52">
        <f t="shared" si="3"/>
        <v>0</v>
      </c>
      <c r="AM8" s="52" t="str">
        <f t="shared" si="4"/>
        <v xml:space="preserve"> 33°25'19.30"N</v>
      </c>
      <c r="AN8" s="52" t="str">
        <f t="shared" si="4"/>
        <v>111°55'3.64"W</v>
      </c>
    </row>
    <row r="9" spans="1:40" x14ac:dyDescent="0.25">
      <c r="A9" s="16">
        <v>9</v>
      </c>
      <c r="B9" s="52">
        <f>INDEX(Summary!$5:$59,$A9,B$67)</f>
        <v>108</v>
      </c>
      <c r="C9" s="51" t="str">
        <f>INDEX(Summary!$5:$59,$A9,C$67)</f>
        <v>5th St</v>
      </c>
      <c r="D9" s="51" t="str">
        <f>INDEX(Summary!$5:$59,$A9,D$67)</f>
        <v>Farmer Ave</v>
      </c>
      <c r="E9" s="171"/>
      <c r="F9" s="52">
        <f>INDEX(Summary!$5:$59,$A9,F$67)</f>
        <v>79</v>
      </c>
      <c r="G9" s="52">
        <f>INDEX(Summary!$5:$59,$A9,G$67)</f>
        <v>68</v>
      </c>
      <c r="H9" s="52">
        <f>INDEX(Summary!$5:$59,$A9,H$67)</f>
        <v>90</v>
      </c>
      <c r="I9" s="52">
        <f>INDEX(Summary!$5:$59,$A9,I$67)</f>
        <v>0.34177215189873417</v>
      </c>
      <c r="J9" s="83">
        <f>INDEX(Summary!$5:$59,$A9,J$67)</f>
        <v>0.18037974683544303</v>
      </c>
      <c r="K9" s="83">
        <f>INDEX(Summary!$5:$59,$A9,K$67)</f>
        <v>5.3797468354430382E-2</v>
      </c>
      <c r="L9" s="83">
        <f>INDEX(Summary!$5:$59,$A9,L$67)</f>
        <v>8.8607594936708861E-2</v>
      </c>
      <c r="M9" s="221">
        <f>INDEX(Summary!$5:$59,$A9,M$67)</f>
        <v>316</v>
      </c>
      <c r="N9" s="221">
        <f>INDEX(Summary!$5:$59,$A9,N$67)</f>
        <v>136</v>
      </c>
      <c r="O9" s="221">
        <f>INDEX(Summary!$5:$59,$A9,O$67)</f>
        <v>180</v>
      </c>
      <c r="P9" s="221">
        <f>INDEX(Summary!$5:$59,$A9,P$67)</f>
        <v>316</v>
      </c>
      <c r="Q9" s="221">
        <f>INDEX(Summary!$5:$59,$A9,Q$67)</f>
        <v>136</v>
      </c>
      <c r="R9" s="52" t="str">
        <f t="shared" si="0"/>
        <v/>
      </c>
      <c r="S9" s="131">
        <f t="shared" si="1"/>
        <v>0.25</v>
      </c>
      <c r="U9" s="52">
        <f>INDEX(Summary!$5:$59,$A9,U$67)</f>
        <v>180</v>
      </c>
      <c r="V9" s="52"/>
      <c r="W9" s="52"/>
      <c r="X9" s="52"/>
      <c r="Y9" s="52"/>
      <c r="Z9" s="52"/>
      <c r="AA9" s="52"/>
      <c r="AB9" s="52"/>
      <c r="AC9" s="52"/>
      <c r="AE9" s="52">
        <f t="shared" si="2"/>
        <v>0</v>
      </c>
      <c r="AF9" s="52">
        <f t="shared" si="2"/>
        <v>0</v>
      </c>
      <c r="AG9" s="52">
        <f t="shared" si="2"/>
        <v>3</v>
      </c>
      <c r="AH9" s="52">
        <f t="shared" si="2"/>
        <v>3</v>
      </c>
      <c r="AI9" s="52">
        <f t="shared" si="3"/>
        <v>0</v>
      </c>
      <c r="AJ9" s="52">
        <f t="shared" si="3"/>
        <v>0</v>
      </c>
      <c r="AK9" s="52">
        <f t="shared" si="3"/>
        <v>0</v>
      </c>
      <c r="AL9" s="52">
        <f t="shared" si="3"/>
        <v>0</v>
      </c>
      <c r="AM9" s="52" t="str">
        <f t="shared" si="4"/>
        <v xml:space="preserve"> 33°30'21.26"N</v>
      </c>
      <c r="AN9" s="52" t="str">
        <f t="shared" si="4"/>
        <v>111°58'18.65"W</v>
      </c>
    </row>
    <row r="10" spans="1:40" x14ac:dyDescent="0.25">
      <c r="A10" s="16">
        <v>10</v>
      </c>
      <c r="B10" s="52">
        <f>INDEX(Summary!$5:$59,$A10,B$67)</f>
        <v>109</v>
      </c>
      <c r="C10" s="51" t="str">
        <f>INDEX(Summary!$5:$59,$A10,C$67)</f>
        <v>5th St</v>
      </c>
      <c r="D10" s="51" t="str">
        <f>INDEX(Summary!$5:$59,$A10,D$67)</f>
        <v>Hardy Dr</v>
      </c>
      <c r="E10" s="171"/>
      <c r="F10" s="52">
        <f>INDEX(Summary!$5:$59,$A10,F$67)</f>
        <v>59.25</v>
      </c>
      <c r="G10" s="52">
        <f>INDEX(Summary!$5:$59,$A10,G$67)</f>
        <v>45.5</v>
      </c>
      <c r="H10" s="52">
        <f>INDEX(Summary!$5:$59,$A10,H$67)</f>
        <v>73</v>
      </c>
      <c r="I10" s="52">
        <f>INDEX(Summary!$5:$59,$A10,I$67)</f>
        <v>0.32911392405063289</v>
      </c>
      <c r="J10" s="83">
        <f>INDEX(Summary!$5:$59,$A10,J$67)</f>
        <v>0.21940928270042195</v>
      </c>
      <c r="K10" s="83">
        <f>INDEX(Summary!$5:$59,$A10,K$67)</f>
        <v>0.10548523206751055</v>
      </c>
      <c r="L10" s="83">
        <f>INDEX(Summary!$5:$59,$A10,L$67)</f>
        <v>0.17721518987341772</v>
      </c>
      <c r="M10" s="221">
        <f>INDEX(Summary!$5:$59,$A10,M$67)</f>
        <v>237</v>
      </c>
      <c r="N10" s="221">
        <f>INDEX(Summary!$5:$59,$A10,N$67)</f>
        <v>91</v>
      </c>
      <c r="O10" s="221">
        <f>INDEX(Summary!$5:$59,$A10,O$67)</f>
        <v>146</v>
      </c>
      <c r="P10" s="221">
        <f>INDEX(Summary!$5:$59,$A10,P$67)</f>
        <v>237</v>
      </c>
      <c r="Q10" s="221">
        <f>INDEX(Summary!$5:$59,$A10,Q$67)</f>
        <v>91</v>
      </c>
      <c r="R10" s="52">
        <f t="shared" si="0"/>
        <v>6409</v>
      </c>
      <c r="S10" s="131">
        <f t="shared" si="1"/>
        <v>0.72</v>
      </c>
      <c r="U10" s="52">
        <f>INDEX(Summary!$5:$59,$A10,U$67)</f>
        <v>146</v>
      </c>
      <c r="V10" s="52"/>
      <c r="W10" s="52"/>
      <c r="X10" s="52"/>
      <c r="Y10" s="52"/>
      <c r="Z10" s="52"/>
      <c r="AA10" s="52"/>
      <c r="AB10" s="52"/>
      <c r="AC10" s="52"/>
      <c r="AE10" s="52">
        <f t="shared" si="2"/>
        <v>3</v>
      </c>
      <c r="AF10" s="52">
        <f t="shared" si="2"/>
        <v>3</v>
      </c>
      <c r="AG10" s="52">
        <f t="shared" si="2"/>
        <v>3</v>
      </c>
      <c r="AH10" s="52">
        <f t="shared" si="2"/>
        <v>3</v>
      </c>
      <c r="AI10" s="52">
        <f t="shared" si="3"/>
        <v>0</v>
      </c>
      <c r="AJ10" s="52">
        <f t="shared" si="3"/>
        <v>0</v>
      </c>
      <c r="AK10" s="52">
        <f t="shared" si="3"/>
        <v>0</v>
      </c>
      <c r="AL10" s="52">
        <f t="shared" si="3"/>
        <v>0</v>
      </c>
      <c r="AM10" s="52" t="str">
        <f t="shared" si="4"/>
        <v xml:space="preserve"> 33°21'27.78"N</v>
      </c>
      <c r="AN10" s="52" t="str">
        <f t="shared" si="4"/>
        <v>111°55'7.47"W</v>
      </c>
    </row>
    <row r="11" spans="1:40" x14ac:dyDescent="0.25">
      <c r="A11" s="16">
        <v>11</v>
      </c>
      <c r="B11" s="52">
        <f>INDEX(Summary!$5:$59,$A11,B$67)</f>
        <v>110</v>
      </c>
      <c r="C11" s="51" t="str">
        <f>INDEX(Summary!$5:$59,$A11,C$67)</f>
        <v>5th St</v>
      </c>
      <c r="D11" s="51" t="str">
        <f>INDEX(Summary!$5:$59,$A11,D$67)</f>
        <v>Priest Dr</v>
      </c>
      <c r="E11" s="171"/>
      <c r="F11" s="52">
        <f>INDEX(Summary!$5:$59,$A11,F$67)</f>
        <v>16.5</v>
      </c>
      <c r="G11" s="52">
        <f>INDEX(Summary!$5:$59,$A11,G$67)</f>
        <v>10.5</v>
      </c>
      <c r="H11" s="52">
        <f>INDEX(Summary!$5:$59,$A11,H$67)</f>
        <v>22.5</v>
      </c>
      <c r="I11" s="52">
        <f>INDEX(Summary!$5:$59,$A11,I$67)</f>
        <v>0.19696969696969696</v>
      </c>
      <c r="J11" s="83">
        <f>INDEX(Summary!$5:$59,$A11,J$67)</f>
        <v>0.27272727272727271</v>
      </c>
      <c r="K11" s="83">
        <f>INDEX(Summary!$5:$59,$A11,K$67)</f>
        <v>0.16666666666666666</v>
      </c>
      <c r="L11" s="83">
        <f>INDEX(Summary!$5:$59,$A11,L$67)</f>
        <v>0.39393939393939392</v>
      </c>
      <c r="M11" s="221">
        <f>INDEX(Summary!$5:$59,$A11,M$67)</f>
        <v>66</v>
      </c>
      <c r="N11" s="221">
        <f>INDEX(Summary!$5:$59,$A11,N$67)</f>
        <v>21</v>
      </c>
      <c r="O11" s="221">
        <f>INDEX(Summary!$5:$59,$A11,O$67)</f>
        <v>45</v>
      </c>
      <c r="P11" s="221">
        <f>INDEX(Summary!$5:$59,$A11,P$67)</f>
        <v>66</v>
      </c>
      <c r="Q11" s="221">
        <f>INDEX(Summary!$5:$59,$A11,Q$67)</f>
        <v>21</v>
      </c>
      <c r="R11" s="52">
        <f t="shared" si="0"/>
        <v>28310</v>
      </c>
      <c r="S11" s="131">
        <f t="shared" si="1"/>
        <v>1.24</v>
      </c>
      <c r="U11" s="52">
        <f>INDEX(Summary!$5:$59,$A11,U$67)</f>
        <v>45</v>
      </c>
      <c r="V11" s="52"/>
      <c r="W11" s="52"/>
      <c r="X11" s="52"/>
      <c r="Y11" s="52"/>
      <c r="Z11" s="52"/>
      <c r="AA11" s="52"/>
      <c r="AB11" s="52"/>
      <c r="AC11" s="52"/>
      <c r="AE11" s="52">
        <f t="shared" si="2"/>
        <v>1</v>
      </c>
      <c r="AF11" s="52">
        <f t="shared" si="2"/>
        <v>1</v>
      </c>
      <c r="AG11" s="52">
        <f t="shared" si="2"/>
        <v>0</v>
      </c>
      <c r="AH11" s="52">
        <f t="shared" si="2"/>
        <v>3</v>
      </c>
      <c r="AI11" s="52">
        <f t="shared" si="3"/>
        <v>0</v>
      </c>
      <c r="AJ11" s="52">
        <f t="shared" si="3"/>
        <v>0</v>
      </c>
      <c r="AK11" s="52">
        <f t="shared" si="3"/>
        <v>0</v>
      </c>
      <c r="AL11" s="52">
        <f t="shared" si="3"/>
        <v>0</v>
      </c>
      <c r="AM11" s="52" t="str">
        <f t="shared" si="4"/>
        <v xml:space="preserve"> 33°25'52.38"N</v>
      </c>
      <c r="AN11" s="52" t="str">
        <f t="shared" si="4"/>
        <v>111°54'53.39"W</v>
      </c>
    </row>
    <row r="12" spans="1:40" x14ac:dyDescent="0.25">
      <c r="A12" s="16">
        <v>12</v>
      </c>
      <c r="B12" s="52">
        <f>INDEX(Summary!$5:$59,$A12,B$67)</f>
        <v>111</v>
      </c>
      <c r="C12" s="51" t="str">
        <f>INDEX(Summary!$5:$59,$A12,C$67)</f>
        <v>10th St</v>
      </c>
      <c r="D12" s="51" t="str">
        <f>INDEX(Summary!$5:$59,$A12,D$67)</f>
        <v>Mill Ave</v>
      </c>
      <c r="E12" s="171"/>
      <c r="F12" s="52">
        <f>INDEX(Summary!$5:$59,$A12,F$67)</f>
        <v>135.5</v>
      </c>
      <c r="G12" s="52">
        <f>INDEX(Summary!$5:$59,$A12,G$67)</f>
        <v>101</v>
      </c>
      <c r="H12" s="52">
        <f>INDEX(Summary!$5:$59,$A12,H$67)</f>
        <v>170</v>
      </c>
      <c r="I12" s="52">
        <f>INDEX(Summary!$5:$59,$A12,I$67)</f>
        <v>0.34317343173431736</v>
      </c>
      <c r="J12" s="83">
        <f>INDEX(Summary!$5:$59,$A12,J$67)</f>
        <v>0.16974169741697417</v>
      </c>
      <c r="K12" s="83">
        <f>INDEX(Summary!$5:$59,$A12,K$67)</f>
        <v>0.11992619926199262</v>
      </c>
      <c r="L12" s="83">
        <f>INDEX(Summary!$5:$59,$A12,L$67)</f>
        <v>0.21586715867158671</v>
      </c>
      <c r="M12" s="221">
        <f>INDEX(Summary!$5:$59,$A12,M$67)</f>
        <v>542</v>
      </c>
      <c r="N12" s="221">
        <f>INDEX(Summary!$5:$59,$A12,N$67)</f>
        <v>202</v>
      </c>
      <c r="O12" s="221">
        <f>INDEX(Summary!$5:$59,$A12,O$67)</f>
        <v>340</v>
      </c>
      <c r="P12" s="221">
        <f>INDEX(Summary!$5:$59,$A12,P$67)</f>
        <v>542</v>
      </c>
      <c r="Q12" s="221">
        <f>INDEX(Summary!$5:$59,$A12,Q$67)</f>
        <v>202</v>
      </c>
      <c r="R12" s="52">
        <f t="shared" si="0"/>
        <v>26392</v>
      </c>
      <c r="S12" s="131">
        <f t="shared" si="1"/>
        <v>0</v>
      </c>
      <c r="U12" s="52">
        <f>INDEX(Summary!$5:$59,$A12,U$67)</f>
        <v>340</v>
      </c>
      <c r="V12" s="52"/>
      <c r="W12" s="52"/>
      <c r="X12" s="52"/>
      <c r="Y12" s="52"/>
      <c r="Z12" s="52"/>
      <c r="AA12" s="52"/>
      <c r="AB12" s="52"/>
      <c r="AC12" s="52"/>
      <c r="AE12" s="52">
        <f t="shared" si="2"/>
        <v>0</v>
      </c>
      <c r="AF12" s="52">
        <f t="shared" si="2"/>
        <v>0</v>
      </c>
      <c r="AG12" s="52">
        <f t="shared" si="2"/>
        <v>2</v>
      </c>
      <c r="AH12" s="52">
        <f t="shared" si="2"/>
        <v>3</v>
      </c>
      <c r="AI12" s="52">
        <f t="shared" si="3"/>
        <v>0</v>
      </c>
      <c r="AJ12" s="52">
        <f t="shared" si="3"/>
        <v>0</v>
      </c>
      <c r="AK12" s="52">
        <f t="shared" si="3"/>
        <v>1</v>
      </c>
      <c r="AL12" s="52">
        <f t="shared" si="3"/>
        <v>0</v>
      </c>
      <c r="AM12" s="52" t="str">
        <f t="shared" si="4"/>
        <v xml:space="preserve"> 33°25'51.17"N</v>
      </c>
      <c r="AN12" s="52" t="str">
        <f t="shared" si="4"/>
        <v>111°54'24.51"W</v>
      </c>
    </row>
    <row r="13" spans="1:40" x14ac:dyDescent="0.25">
      <c r="A13" s="16">
        <v>13</v>
      </c>
      <c r="B13" s="52">
        <f>INDEX(Summary!$5:$59,$A13,B$67)</f>
        <v>112</v>
      </c>
      <c r="C13" s="51" t="str">
        <f>INDEX(Summary!$5:$59,$A13,C$67)</f>
        <v>60 Fwy</v>
      </c>
      <c r="D13" s="51" t="str">
        <f>INDEX(Summary!$5:$59,$A13,D$67)</f>
        <v>College Ave</v>
      </c>
      <c r="E13" s="171"/>
      <c r="F13" s="52">
        <f>INDEX(Summary!$5:$59,$A13,F$67)</f>
        <v>38.25</v>
      </c>
      <c r="G13" s="52">
        <f>INDEX(Summary!$5:$59,$A13,G$67)</f>
        <v>35.5</v>
      </c>
      <c r="H13" s="52">
        <f>INDEX(Summary!$5:$59,$A13,H$67)</f>
        <v>41</v>
      </c>
      <c r="I13" s="52">
        <f>INDEX(Summary!$5:$59,$A13,I$67)</f>
        <v>0.22875816993464052</v>
      </c>
      <c r="J13" s="83">
        <f>INDEX(Summary!$5:$59,$A13,J$67)</f>
        <v>0.60784313725490191</v>
      </c>
      <c r="K13" s="83">
        <f>INDEX(Summary!$5:$59,$A13,K$67)</f>
        <v>0</v>
      </c>
      <c r="L13" s="83">
        <f>INDEX(Summary!$5:$59,$A13,L$67)</f>
        <v>0</v>
      </c>
      <c r="M13" s="221">
        <f>INDEX(Summary!$5:$59,$A13,M$67)</f>
        <v>153</v>
      </c>
      <c r="N13" s="221">
        <f>INDEX(Summary!$5:$59,$A13,N$67)</f>
        <v>71</v>
      </c>
      <c r="O13" s="221">
        <f>INDEX(Summary!$5:$59,$A13,O$67)</f>
        <v>82</v>
      </c>
      <c r="P13" s="221">
        <f>INDEX(Summary!$5:$59,$A13,P$67)</f>
        <v>153</v>
      </c>
      <c r="Q13" s="221">
        <f>INDEX(Summary!$5:$59,$A13,Q$67)</f>
        <v>71</v>
      </c>
      <c r="R13" s="52">
        <f t="shared" si="0"/>
        <v>1774</v>
      </c>
      <c r="S13" s="131">
        <f t="shared" si="1"/>
        <v>2</v>
      </c>
      <c r="U13" s="52">
        <f>INDEX(Summary!$5:$59,$A13,U$67)</f>
        <v>82</v>
      </c>
      <c r="V13" s="52"/>
      <c r="W13" s="52"/>
      <c r="X13" s="52"/>
      <c r="Y13" s="52"/>
      <c r="Z13" s="52"/>
      <c r="AA13" s="52"/>
      <c r="AB13" s="52"/>
      <c r="AC13" s="52"/>
      <c r="AE13" s="52">
        <f t="shared" si="2"/>
        <v>2</v>
      </c>
      <c r="AF13" s="52">
        <f t="shared" si="2"/>
        <v>3</v>
      </c>
      <c r="AG13" s="52">
        <f t="shared" si="2"/>
        <v>0</v>
      </c>
      <c r="AH13" s="52">
        <f t="shared" si="2"/>
        <v>0</v>
      </c>
      <c r="AI13" s="52">
        <f t="shared" si="3"/>
        <v>0</v>
      </c>
      <c r="AJ13" s="52">
        <f t="shared" si="3"/>
        <v>0</v>
      </c>
      <c r="AK13" s="52">
        <f t="shared" si="3"/>
        <v>0</v>
      </c>
      <c r="AL13" s="52">
        <f t="shared" si="3"/>
        <v>0</v>
      </c>
      <c r="AM13" s="52" t="str">
        <f t="shared" si="4"/>
        <v xml:space="preserve"> 33°20'57.02"N</v>
      </c>
      <c r="AN13" s="52" t="str">
        <f t="shared" si="4"/>
        <v>111°54'40.24"W</v>
      </c>
    </row>
    <row r="14" spans="1:40" x14ac:dyDescent="0.25">
      <c r="A14" s="16">
        <v>14</v>
      </c>
      <c r="B14" s="52">
        <f>INDEX(Summary!$5:$59,$A14,B$67)</f>
        <v>113</v>
      </c>
      <c r="C14" s="51" t="str">
        <f>INDEX(Summary!$5:$59,$A14,C$67)</f>
        <v>13th St</v>
      </c>
      <c r="D14" s="51" t="str">
        <f>INDEX(Summary!$5:$59,$A14,D$67)</f>
        <v>Mill Ave</v>
      </c>
      <c r="E14" s="171"/>
      <c r="F14" s="52">
        <f>INDEX(Summary!$5:$59,$A14,F$67)</f>
        <v>56</v>
      </c>
      <c r="G14" s="52">
        <f>INDEX(Summary!$5:$59,$A14,G$67)</f>
        <v>36.5</v>
      </c>
      <c r="H14" s="52">
        <f>INDEX(Summary!$5:$59,$A14,H$67)</f>
        <v>75.5</v>
      </c>
      <c r="I14" s="52">
        <f>INDEX(Summary!$5:$59,$A14,I$67)</f>
        <v>0.22767857142857142</v>
      </c>
      <c r="J14" s="83">
        <f>INDEX(Summary!$5:$59,$A14,J$67)</f>
        <v>0.16071428571428573</v>
      </c>
      <c r="K14" s="83">
        <f>INDEX(Summary!$5:$59,$A14,K$67)</f>
        <v>0.30357142857142855</v>
      </c>
      <c r="L14" s="83">
        <f>INDEX(Summary!$5:$59,$A14,L$67)</f>
        <v>0.3794642857142857</v>
      </c>
      <c r="M14" s="221">
        <f>INDEX(Summary!$5:$59,$A14,M$67)</f>
        <v>224</v>
      </c>
      <c r="N14" s="221">
        <f>INDEX(Summary!$5:$59,$A14,N$67)</f>
        <v>73</v>
      </c>
      <c r="O14" s="221">
        <f>INDEX(Summary!$5:$59,$A14,O$67)</f>
        <v>151</v>
      </c>
      <c r="P14" s="221">
        <f>INDEX(Summary!$5:$59,$A14,P$67)</f>
        <v>224</v>
      </c>
      <c r="Q14" s="221">
        <f>INDEX(Summary!$5:$59,$A14,Q$67)</f>
        <v>73</v>
      </c>
      <c r="R14" s="52">
        <f t="shared" si="0"/>
        <v>26392</v>
      </c>
      <c r="S14" s="131">
        <f t="shared" si="1"/>
        <v>0</v>
      </c>
      <c r="U14" s="52">
        <f>INDEX(Summary!$5:$59,$A14,U$67)</f>
        <v>151</v>
      </c>
      <c r="V14" s="52"/>
      <c r="W14" s="52"/>
      <c r="X14" s="52"/>
      <c r="Y14" s="52"/>
      <c r="Z14" s="52"/>
      <c r="AA14" s="52"/>
      <c r="AB14" s="52"/>
      <c r="AC14" s="52"/>
      <c r="AE14" s="52">
        <f t="shared" si="2"/>
        <v>1</v>
      </c>
      <c r="AF14" s="52">
        <f t="shared" si="2"/>
        <v>0</v>
      </c>
      <c r="AG14" s="52">
        <f t="shared" si="2"/>
        <v>3</v>
      </c>
      <c r="AH14" s="52">
        <f t="shared" si="2"/>
        <v>3</v>
      </c>
      <c r="AI14" s="52">
        <f t="shared" si="3"/>
        <v>1</v>
      </c>
      <c r="AJ14" s="52">
        <f t="shared" si="3"/>
        <v>0</v>
      </c>
      <c r="AK14" s="52">
        <f t="shared" si="3"/>
        <v>1</v>
      </c>
      <c r="AL14" s="52">
        <f t="shared" si="3"/>
        <v>0</v>
      </c>
      <c r="AM14" s="52" t="str">
        <f t="shared" si="4"/>
        <v xml:space="preserve"> 33°24'52.95"N</v>
      </c>
      <c r="AN14" s="52" t="str">
        <f t="shared" si="4"/>
        <v>111°55'34.62"W</v>
      </c>
    </row>
    <row r="15" spans="1:40" x14ac:dyDescent="0.25">
      <c r="A15" s="16">
        <v>15</v>
      </c>
      <c r="B15" s="52">
        <f>INDEX(Summary!$5:$59,$A15,B$67)</f>
        <v>114</v>
      </c>
      <c r="C15" s="51" t="str">
        <f>INDEX(Summary!$5:$59,$A15,C$67)</f>
        <v>13th St</v>
      </c>
      <c r="D15" s="51" t="str">
        <f>INDEX(Summary!$5:$59,$A15,D$67)</f>
        <v>Hardy Dr</v>
      </c>
      <c r="E15" s="171"/>
      <c r="F15" s="52">
        <f>INDEX(Summary!$5:$59,$A15,F$67)</f>
        <v>50.25</v>
      </c>
      <c r="G15" s="52">
        <f>INDEX(Summary!$5:$59,$A15,G$67)</f>
        <v>39</v>
      </c>
      <c r="H15" s="52">
        <f>INDEX(Summary!$5:$59,$A15,H$67)</f>
        <v>61.5</v>
      </c>
      <c r="I15" s="52">
        <f>INDEX(Summary!$5:$59,$A15,I$67)</f>
        <v>0.24875621890547264</v>
      </c>
      <c r="J15" s="83">
        <f>INDEX(Summary!$5:$59,$A15,J$67)</f>
        <v>0.24378109452736318</v>
      </c>
      <c r="K15" s="83">
        <f>INDEX(Summary!$5:$59,$A15,K$67)</f>
        <v>7.9601990049751242E-2</v>
      </c>
      <c r="L15" s="83">
        <f>INDEX(Summary!$5:$59,$A15,L$67)</f>
        <v>0.10945273631840796</v>
      </c>
      <c r="M15" s="221">
        <f>INDEX(Summary!$5:$59,$A15,M$67)</f>
        <v>201</v>
      </c>
      <c r="N15" s="221">
        <f>INDEX(Summary!$5:$59,$A15,N$67)</f>
        <v>78</v>
      </c>
      <c r="O15" s="221">
        <f>INDEX(Summary!$5:$59,$A15,O$67)</f>
        <v>123</v>
      </c>
      <c r="P15" s="221">
        <f>INDEX(Summary!$5:$59,$A15,P$67)</f>
        <v>201</v>
      </c>
      <c r="Q15" s="221">
        <f>INDEX(Summary!$5:$59,$A15,Q$67)</f>
        <v>78</v>
      </c>
      <c r="R15" s="52">
        <f t="shared" si="0"/>
        <v>9690</v>
      </c>
      <c r="S15" s="131">
        <f t="shared" si="1"/>
        <v>0.72</v>
      </c>
      <c r="U15" s="52">
        <f>INDEX(Summary!$5:$59,$A15,U$67)</f>
        <v>123</v>
      </c>
      <c r="V15" s="52"/>
      <c r="W15" s="52"/>
      <c r="X15" s="52"/>
      <c r="Y15" s="52"/>
      <c r="Z15" s="52"/>
      <c r="AA15" s="52"/>
      <c r="AB15" s="52"/>
      <c r="AC15" s="52"/>
      <c r="AE15" s="52">
        <f t="shared" si="2"/>
        <v>3</v>
      </c>
      <c r="AF15" s="52">
        <f t="shared" si="2"/>
        <v>3</v>
      </c>
      <c r="AG15" s="52">
        <f t="shared" si="2"/>
        <v>3</v>
      </c>
      <c r="AH15" s="52">
        <f t="shared" si="2"/>
        <v>3</v>
      </c>
      <c r="AI15" s="52">
        <f t="shared" si="3"/>
        <v>0</v>
      </c>
      <c r="AJ15" s="52">
        <f t="shared" si="3"/>
        <v>0</v>
      </c>
      <c r="AK15" s="52">
        <f t="shared" si="3"/>
        <v>0</v>
      </c>
      <c r="AL15" s="52">
        <f t="shared" si="3"/>
        <v>0</v>
      </c>
      <c r="AM15" s="52" t="str">
        <f t="shared" si="4"/>
        <v xml:space="preserve"> 33°25'0.62"N</v>
      </c>
      <c r="AN15" s="52" t="str">
        <f t="shared" si="4"/>
        <v>111°55'34.64"W</v>
      </c>
    </row>
    <row r="16" spans="1:40" x14ac:dyDescent="0.25">
      <c r="A16" s="16">
        <v>16</v>
      </c>
      <c r="B16" s="52">
        <f>INDEX(Summary!$5:$59,$A16,B$67)</f>
        <v>115</v>
      </c>
      <c r="C16" s="51" t="str">
        <f>INDEX(Summary!$5:$59,$A16,C$67)</f>
        <v>University Dr</v>
      </c>
      <c r="D16" s="51" t="str">
        <f>INDEX(Summary!$5:$59,$A16,D$67)</f>
        <v>College Ave</v>
      </c>
      <c r="E16" s="171"/>
      <c r="F16" s="52">
        <f>INDEX(Summary!$5:$59,$A16,F$67)</f>
        <v>220</v>
      </c>
      <c r="G16" s="52">
        <f>INDEX(Summary!$5:$59,$A16,G$67)</f>
        <v>137</v>
      </c>
      <c r="H16" s="52">
        <f>INDEX(Summary!$5:$59,$A16,H$67)</f>
        <v>303</v>
      </c>
      <c r="I16" s="52">
        <f>INDEX(Summary!$5:$59,$A16,I$67)</f>
        <v>0.27386363636363636</v>
      </c>
      <c r="J16" s="83">
        <f>INDEX(Summary!$5:$59,$A16,J$67)</f>
        <v>0.10681818181818181</v>
      </c>
      <c r="K16" s="83">
        <f>INDEX(Summary!$5:$59,$A16,K$67)</f>
        <v>0.23977272727272728</v>
      </c>
      <c r="L16" s="83">
        <f>INDEX(Summary!$5:$59,$A16,L$67)</f>
        <v>0.23749999999999999</v>
      </c>
      <c r="M16" s="221">
        <f>INDEX(Summary!$5:$59,$A16,M$67)</f>
        <v>880</v>
      </c>
      <c r="N16" s="221">
        <f>INDEX(Summary!$5:$59,$A16,N$67)</f>
        <v>274</v>
      </c>
      <c r="O16" s="221">
        <f>INDEX(Summary!$5:$59,$A16,O$67)</f>
        <v>606</v>
      </c>
      <c r="P16" s="221">
        <f>INDEX(Summary!$5:$59,$A16,P$67)</f>
        <v>880</v>
      </c>
      <c r="Q16" s="221">
        <f>INDEX(Summary!$5:$59,$A16,Q$67)</f>
        <v>274</v>
      </c>
      <c r="R16" s="52">
        <f t="shared" si="0"/>
        <v>26482</v>
      </c>
      <c r="S16" s="131">
        <f t="shared" si="1"/>
        <v>0</v>
      </c>
      <c r="U16" s="52">
        <f>INDEX(Summary!$5:$59,$A16,U$67)</f>
        <v>606</v>
      </c>
      <c r="V16" s="52"/>
      <c r="W16" s="52"/>
      <c r="X16" s="52"/>
      <c r="Y16" s="52"/>
      <c r="Z16" s="52"/>
      <c r="AA16" s="52"/>
      <c r="AB16" s="52"/>
      <c r="AC16" s="52"/>
      <c r="AE16" s="52">
        <f t="shared" si="2"/>
        <v>5</v>
      </c>
      <c r="AF16" s="52">
        <f t="shared" si="2"/>
        <v>3</v>
      </c>
      <c r="AG16" s="52">
        <f t="shared" si="2"/>
        <v>3</v>
      </c>
      <c r="AH16" s="52">
        <f t="shared" si="2"/>
        <v>3</v>
      </c>
      <c r="AI16" s="52">
        <f t="shared" si="3"/>
        <v>0</v>
      </c>
      <c r="AJ16" s="52">
        <f t="shared" si="3"/>
        <v>0</v>
      </c>
      <c r="AK16" s="52">
        <f t="shared" si="3"/>
        <v>0</v>
      </c>
      <c r="AL16" s="52">
        <f t="shared" si="3"/>
        <v>0</v>
      </c>
      <c r="AM16" s="52" t="str">
        <f t="shared" si="4"/>
        <v xml:space="preserve"> 33°24'53.41"N</v>
      </c>
      <c r="AN16" s="52" t="str">
        <f t="shared" si="4"/>
        <v>111°55'3.68"W</v>
      </c>
    </row>
    <row r="17" spans="1:40" x14ac:dyDescent="0.25">
      <c r="A17" s="16">
        <v>17</v>
      </c>
      <c r="B17" s="52">
        <f>INDEX(Summary!$5:$59,$A17,B$67)</f>
        <v>116</v>
      </c>
      <c r="C17" s="51" t="str">
        <f>INDEX(Summary!$5:$59,$A17,C$67)</f>
        <v>University Dr</v>
      </c>
      <c r="D17" s="51" t="str">
        <f>INDEX(Summary!$5:$59,$A17,D$67)</f>
        <v>Dorsey Ln</v>
      </c>
      <c r="E17" s="171"/>
      <c r="F17" s="52">
        <f>INDEX(Summary!$5:$59,$A17,F$67)</f>
        <v>61.75</v>
      </c>
      <c r="G17" s="52">
        <f>INDEX(Summary!$5:$59,$A17,G$67)</f>
        <v>44</v>
      </c>
      <c r="H17" s="52">
        <f>INDEX(Summary!$5:$59,$A17,H$67)</f>
        <v>79.5</v>
      </c>
      <c r="I17" s="52">
        <f>INDEX(Summary!$5:$59,$A17,I$67)</f>
        <v>0.30769230769230771</v>
      </c>
      <c r="J17" s="83">
        <f>INDEX(Summary!$5:$59,$A17,J$67)</f>
        <v>9.3117408906882596E-2</v>
      </c>
      <c r="K17" s="83">
        <f>INDEX(Summary!$5:$59,$A17,K$67)</f>
        <v>0.20647773279352227</v>
      </c>
      <c r="L17" s="83">
        <f>INDEX(Summary!$5:$59,$A17,L$67)</f>
        <v>0.47368421052631576</v>
      </c>
      <c r="M17" s="221">
        <f>INDEX(Summary!$5:$59,$A17,M$67)</f>
        <v>247</v>
      </c>
      <c r="N17" s="221">
        <f>INDEX(Summary!$5:$59,$A17,N$67)</f>
        <v>88</v>
      </c>
      <c r="O17" s="221">
        <f>INDEX(Summary!$5:$59,$A17,O$67)</f>
        <v>159</v>
      </c>
      <c r="P17" s="221">
        <f>INDEX(Summary!$5:$59,$A17,P$67)</f>
        <v>247</v>
      </c>
      <c r="Q17" s="221">
        <f>INDEX(Summary!$5:$59,$A17,Q$67)</f>
        <v>88</v>
      </c>
      <c r="R17" s="52">
        <f t="shared" si="0"/>
        <v>30015</v>
      </c>
      <c r="S17" s="131">
        <f t="shared" si="1"/>
        <v>0.5</v>
      </c>
      <c r="U17" s="52">
        <f>INDEX(Summary!$5:$59,$A17,U$67)</f>
        <v>159</v>
      </c>
      <c r="V17" s="52"/>
      <c r="W17" s="52"/>
      <c r="X17" s="52"/>
      <c r="Y17" s="52"/>
      <c r="Z17" s="52"/>
      <c r="AA17" s="52"/>
      <c r="AB17" s="52"/>
      <c r="AC17" s="52"/>
      <c r="AE17" s="52">
        <f t="shared" si="2"/>
        <v>2</v>
      </c>
      <c r="AF17" s="52">
        <f t="shared" si="2"/>
        <v>0</v>
      </c>
      <c r="AG17" s="52">
        <f t="shared" si="2"/>
        <v>3</v>
      </c>
      <c r="AH17" s="52">
        <f t="shared" si="2"/>
        <v>3</v>
      </c>
      <c r="AI17" s="52">
        <f t="shared" si="3"/>
        <v>0</v>
      </c>
      <c r="AJ17" s="52">
        <f t="shared" si="3"/>
        <v>0</v>
      </c>
      <c r="AK17" s="52">
        <f t="shared" si="3"/>
        <v>0</v>
      </c>
      <c r="AL17" s="52">
        <f t="shared" si="3"/>
        <v>0</v>
      </c>
      <c r="AM17" s="52" t="str">
        <f t="shared" si="4"/>
        <v xml:space="preserve"> 33°24'26.77"N</v>
      </c>
      <c r="AN17" s="52" t="str">
        <f t="shared" si="4"/>
        <v>111°57'38.74"W</v>
      </c>
    </row>
    <row r="18" spans="1:40" x14ac:dyDescent="0.25">
      <c r="A18" s="16">
        <v>18</v>
      </c>
      <c r="B18" s="52">
        <f>INDEX(Summary!$5:$59,$A18,B$67)</f>
        <v>117</v>
      </c>
      <c r="C18" s="51" t="str">
        <f>INDEX(Summary!$5:$59,$A18,C$67)</f>
        <v>University Dr</v>
      </c>
      <c r="D18" s="51" t="str">
        <f>INDEX(Summary!$5:$59,$A18,D$67)</f>
        <v>Rural Rd</v>
      </c>
      <c r="E18" s="171"/>
      <c r="F18" s="52">
        <f>INDEX(Summary!$5:$59,$A18,F$67)</f>
        <v>143</v>
      </c>
      <c r="G18" s="52">
        <f>INDEX(Summary!$5:$59,$A18,G$67)</f>
        <v>107</v>
      </c>
      <c r="H18" s="52">
        <f>INDEX(Summary!$5:$59,$A18,H$67)</f>
        <v>179</v>
      </c>
      <c r="I18" s="52">
        <f>INDEX(Summary!$5:$59,$A18,I$67)</f>
        <v>0.28671328671328672</v>
      </c>
      <c r="J18" s="83">
        <f>INDEX(Summary!$5:$59,$A18,J$67)</f>
        <v>7.167832167832168E-2</v>
      </c>
      <c r="K18" s="83">
        <f>INDEX(Summary!$5:$59,$A18,K$67)</f>
        <v>0.29195804195804198</v>
      </c>
      <c r="L18" s="83">
        <f>INDEX(Summary!$5:$59,$A18,L$67)</f>
        <v>0.62062937062937062</v>
      </c>
      <c r="M18" s="221">
        <f>INDEX(Summary!$5:$59,$A18,M$67)</f>
        <v>572</v>
      </c>
      <c r="N18" s="221">
        <f>INDEX(Summary!$5:$59,$A18,N$67)</f>
        <v>214</v>
      </c>
      <c r="O18" s="221">
        <f>INDEX(Summary!$5:$59,$A18,O$67)</f>
        <v>358</v>
      </c>
      <c r="P18" s="221">
        <f>INDEX(Summary!$5:$59,$A18,P$67)</f>
        <v>572</v>
      </c>
      <c r="Q18" s="221">
        <f>INDEX(Summary!$5:$59,$A18,Q$67)</f>
        <v>214</v>
      </c>
      <c r="R18" s="52">
        <f t="shared" si="0"/>
        <v>51380</v>
      </c>
      <c r="S18" s="131">
        <f t="shared" si="1"/>
        <v>0</v>
      </c>
      <c r="U18" s="52">
        <f>INDEX(Summary!$5:$59,$A18,U$67)</f>
        <v>358</v>
      </c>
      <c r="V18" s="52"/>
      <c r="W18" s="52"/>
      <c r="X18" s="52"/>
      <c r="Y18" s="52"/>
      <c r="Z18" s="52"/>
      <c r="AA18" s="52"/>
      <c r="AB18" s="52"/>
      <c r="AC18" s="52"/>
      <c r="AE18" s="52">
        <f t="shared" si="2"/>
        <v>0</v>
      </c>
      <c r="AF18" s="52">
        <f t="shared" si="2"/>
        <v>0</v>
      </c>
      <c r="AG18" s="52">
        <f t="shared" si="2"/>
        <v>3</v>
      </c>
      <c r="AH18" s="52">
        <f t="shared" si="2"/>
        <v>3</v>
      </c>
      <c r="AI18" s="52">
        <f t="shared" si="3"/>
        <v>0</v>
      </c>
      <c r="AJ18" s="52">
        <f t="shared" si="3"/>
        <v>0</v>
      </c>
      <c r="AK18" s="52">
        <f t="shared" si="3"/>
        <v>0</v>
      </c>
      <c r="AL18" s="52">
        <f t="shared" si="3"/>
        <v>1</v>
      </c>
      <c r="AM18" s="52" t="str">
        <f t="shared" si="4"/>
        <v xml:space="preserve"> 33°24'26.82"N</v>
      </c>
      <c r="AN18" s="52" t="str">
        <f t="shared" si="4"/>
        <v>111°55'34.55"W</v>
      </c>
    </row>
    <row r="19" spans="1:40" x14ac:dyDescent="0.25">
      <c r="A19" s="16">
        <v>19</v>
      </c>
      <c r="B19" s="52">
        <f>INDEX(Summary!$5:$59,$A19,B$67)</f>
        <v>118</v>
      </c>
      <c r="C19" s="51" t="str">
        <f>INDEX(Summary!$5:$59,$A19,C$67)</f>
        <v>University Dr</v>
      </c>
      <c r="D19" s="51" t="str">
        <f>INDEX(Summary!$5:$59,$A19,D$67)</f>
        <v>Mill Ave</v>
      </c>
      <c r="E19" s="171"/>
      <c r="F19" s="52">
        <f>INDEX(Summary!$5:$59,$A19,F$67)</f>
        <v>123.375</v>
      </c>
      <c r="G19" s="52">
        <f>INDEX(Summary!$5:$59,$A19,G$67)</f>
        <v>75</v>
      </c>
      <c r="H19" s="52">
        <f>INDEX(Summary!$5:$59,$A19,H$67)</f>
        <v>171.75</v>
      </c>
      <c r="I19" s="52">
        <f>INDEX(Summary!$5:$59,$A19,I$67)</f>
        <v>0.2917933130699088</v>
      </c>
      <c r="J19" s="83">
        <f>INDEX(Summary!$5:$59,$A19,J$67)</f>
        <v>0.14387031408308004</v>
      </c>
      <c r="K19" s="83">
        <f>INDEX(Summary!$5:$59,$A19,K$67)</f>
        <v>0.23404255319148937</v>
      </c>
      <c r="L19" s="83">
        <f>INDEX(Summary!$5:$59,$A19,L$67)</f>
        <v>0.41236068895643363</v>
      </c>
      <c r="M19" s="221">
        <f>INDEX(Summary!$5:$59,$A19,M$67)</f>
        <v>493.5</v>
      </c>
      <c r="N19" s="221">
        <f>INDEX(Summary!$5:$59,$A19,N$67)</f>
        <v>150</v>
      </c>
      <c r="O19" s="221">
        <f>INDEX(Summary!$5:$59,$A19,O$67)</f>
        <v>343.5</v>
      </c>
      <c r="P19" s="221">
        <f>INDEX(Summary!$5:$59,$A19,P$67)</f>
        <v>493.5</v>
      </c>
      <c r="Q19" s="221">
        <f>INDEX(Summary!$5:$59,$A19,Q$67)</f>
        <v>150</v>
      </c>
      <c r="R19" s="52">
        <f t="shared" si="0"/>
        <v>27003</v>
      </c>
      <c r="S19" s="131">
        <f t="shared" si="1"/>
        <v>0</v>
      </c>
      <c r="U19" s="52">
        <f>INDEX(Summary!$5:$59,$A19,U$67)</f>
        <v>343.5</v>
      </c>
      <c r="V19" s="52"/>
      <c r="W19" s="52"/>
      <c r="X19" s="52"/>
      <c r="Y19" s="52"/>
      <c r="Z19" s="52"/>
      <c r="AA19" s="52"/>
      <c r="AB19" s="52"/>
      <c r="AC19" s="52"/>
      <c r="AE19" s="52">
        <f t="shared" si="2"/>
        <v>0</v>
      </c>
      <c r="AF19" s="52">
        <f t="shared" si="2"/>
        <v>3</v>
      </c>
      <c r="AG19" s="52">
        <f t="shared" si="2"/>
        <v>3</v>
      </c>
      <c r="AH19" s="52">
        <f t="shared" si="2"/>
        <v>3</v>
      </c>
      <c r="AI19" s="52">
        <f t="shared" si="3"/>
        <v>0</v>
      </c>
      <c r="AJ19" s="52">
        <f t="shared" si="3"/>
        <v>0</v>
      </c>
      <c r="AK19" s="52">
        <f t="shared" si="3"/>
        <v>1</v>
      </c>
      <c r="AL19" s="52">
        <f t="shared" si="3"/>
        <v>0</v>
      </c>
      <c r="AM19" s="52" t="str">
        <f t="shared" si="4"/>
        <v xml:space="preserve"> 33°23'34.33"N</v>
      </c>
      <c r="AN19" s="52" t="str">
        <f t="shared" si="4"/>
        <v>111°57'38.74"W</v>
      </c>
    </row>
    <row r="20" spans="1:40" x14ac:dyDescent="0.25">
      <c r="A20" s="16">
        <v>20</v>
      </c>
      <c r="B20" s="52">
        <f>INDEX(Summary!$5:$59,$A20,B$67)</f>
        <v>119</v>
      </c>
      <c r="C20" s="51" t="str">
        <f>INDEX(Summary!$5:$59,$A20,C$67)</f>
        <v>University Dr</v>
      </c>
      <c r="D20" s="51" t="str">
        <f>INDEX(Summary!$5:$59,$A20,D$67)</f>
        <v>Ash Ave</v>
      </c>
      <c r="E20" s="171"/>
      <c r="F20" s="52">
        <f>INDEX(Summary!$5:$59,$A20,F$67)</f>
        <v>95.25</v>
      </c>
      <c r="G20" s="52">
        <f>INDEX(Summary!$5:$59,$A20,G$67)</f>
        <v>63</v>
      </c>
      <c r="H20" s="52">
        <f>INDEX(Summary!$5:$59,$A20,H$67)</f>
        <v>127.5</v>
      </c>
      <c r="I20" s="52">
        <f>INDEX(Summary!$5:$59,$A20,I$67)</f>
        <v>0.30971128608923887</v>
      </c>
      <c r="J20" s="83">
        <f>INDEX(Summary!$5:$59,$A20,J$67)</f>
        <v>0.10498687664041995</v>
      </c>
      <c r="K20" s="83">
        <f>INDEX(Summary!$5:$59,$A20,K$67)</f>
        <v>0.25984251968503935</v>
      </c>
      <c r="L20" s="83">
        <f>INDEX(Summary!$5:$59,$A20,L$67)</f>
        <v>0.40157480314960631</v>
      </c>
      <c r="M20" s="221">
        <f>INDEX(Summary!$5:$59,$A20,M$67)</f>
        <v>381</v>
      </c>
      <c r="N20" s="221">
        <f>INDEX(Summary!$5:$59,$A20,N$67)</f>
        <v>126</v>
      </c>
      <c r="O20" s="221">
        <f>INDEX(Summary!$5:$59,$A20,O$67)</f>
        <v>255</v>
      </c>
      <c r="P20" s="221">
        <f>INDEX(Summary!$5:$59,$A20,P$67)</f>
        <v>381</v>
      </c>
      <c r="Q20" s="221">
        <f>INDEX(Summary!$5:$59,$A20,Q$67)</f>
        <v>126</v>
      </c>
      <c r="R20" s="52">
        <f t="shared" si="0"/>
        <v>27003</v>
      </c>
      <c r="S20" s="131">
        <f t="shared" si="1"/>
        <v>0.11</v>
      </c>
      <c r="U20" s="52">
        <f>INDEX(Summary!$5:$59,$A20,U$67)</f>
        <v>255</v>
      </c>
      <c r="V20" s="52"/>
      <c r="W20" s="52"/>
      <c r="X20" s="52"/>
      <c r="Y20" s="52"/>
      <c r="Z20" s="52"/>
      <c r="AA20" s="52"/>
      <c r="AB20" s="52"/>
      <c r="AC20" s="52"/>
      <c r="AE20" s="52">
        <f t="shared" si="2"/>
        <v>0</v>
      </c>
      <c r="AF20" s="52">
        <f t="shared" si="2"/>
        <v>3</v>
      </c>
      <c r="AG20" s="52">
        <f t="shared" si="2"/>
        <v>3</v>
      </c>
      <c r="AH20" s="52">
        <f t="shared" si="2"/>
        <v>3</v>
      </c>
      <c r="AI20" s="52">
        <f t="shared" si="3"/>
        <v>0</v>
      </c>
      <c r="AJ20" s="52">
        <f t="shared" si="3"/>
        <v>0</v>
      </c>
      <c r="AK20" s="52">
        <f t="shared" si="3"/>
        <v>0</v>
      </c>
      <c r="AL20" s="52">
        <f t="shared" si="3"/>
        <v>0</v>
      </c>
      <c r="AM20" s="52" t="str">
        <f t="shared" si="4"/>
        <v xml:space="preserve"> 33°23'34.78"N</v>
      </c>
      <c r="AN20" s="52" t="str">
        <f t="shared" si="4"/>
        <v>111°56'7.82"W</v>
      </c>
    </row>
    <row r="21" spans="1:40" x14ac:dyDescent="0.25">
      <c r="A21" s="16">
        <v>21</v>
      </c>
      <c r="B21" s="52">
        <f>INDEX(Summary!$5:$59,$A21,B$67)</f>
        <v>120</v>
      </c>
      <c r="C21" s="51" t="str">
        <f>INDEX(Summary!$5:$59,$A21,C$67)</f>
        <v>University Dr</v>
      </c>
      <c r="D21" s="51" t="str">
        <f>INDEX(Summary!$5:$59,$A21,D$67)</f>
        <v>Roosevelt St</v>
      </c>
      <c r="E21" s="171"/>
      <c r="F21" s="52">
        <f>INDEX(Summary!$5:$59,$A21,F$67)</f>
        <v>54.5</v>
      </c>
      <c r="G21" s="52">
        <f>INDEX(Summary!$5:$59,$A21,G$67)</f>
        <v>41</v>
      </c>
      <c r="H21" s="52">
        <f>INDEX(Summary!$5:$59,$A21,H$67)</f>
        <v>68</v>
      </c>
      <c r="I21" s="52">
        <f>INDEX(Summary!$5:$59,$A21,I$67)</f>
        <v>0.23394495412844038</v>
      </c>
      <c r="J21" s="83">
        <f>INDEX(Summary!$5:$59,$A21,J$67)</f>
        <v>0.10091743119266056</v>
      </c>
      <c r="K21" s="83">
        <f>INDEX(Summary!$5:$59,$A21,K$67)</f>
        <v>0.19724770642201836</v>
      </c>
      <c r="L21" s="83">
        <f>INDEX(Summary!$5:$59,$A21,L$67)</f>
        <v>0.31192660550458717</v>
      </c>
      <c r="M21" s="221">
        <f>INDEX(Summary!$5:$59,$A21,M$67)</f>
        <v>218</v>
      </c>
      <c r="N21" s="221">
        <f>INDEX(Summary!$5:$59,$A21,N$67)</f>
        <v>82</v>
      </c>
      <c r="O21" s="221">
        <f>INDEX(Summary!$5:$59,$A21,O$67)</f>
        <v>136</v>
      </c>
      <c r="P21" s="221">
        <f>INDEX(Summary!$5:$59,$A21,P$67)</f>
        <v>218</v>
      </c>
      <c r="Q21" s="221">
        <f>INDEX(Summary!$5:$59,$A21,Q$67)</f>
        <v>82</v>
      </c>
      <c r="R21" s="52">
        <f t="shared" si="0"/>
        <v>27003</v>
      </c>
      <c r="S21" s="131">
        <f t="shared" si="1"/>
        <v>0.43</v>
      </c>
      <c r="U21" s="52">
        <f>INDEX(Summary!$5:$59,$A21,U$67)</f>
        <v>136</v>
      </c>
      <c r="V21" s="52"/>
      <c r="W21" s="52"/>
      <c r="X21" s="52"/>
      <c r="Y21" s="52"/>
      <c r="Z21" s="52"/>
      <c r="AA21" s="52"/>
      <c r="AB21" s="52"/>
      <c r="AC21" s="52"/>
      <c r="AE21" s="52">
        <f t="shared" si="2"/>
        <v>3</v>
      </c>
      <c r="AF21" s="52">
        <f t="shared" si="2"/>
        <v>2</v>
      </c>
      <c r="AG21" s="52">
        <f t="shared" si="2"/>
        <v>3</v>
      </c>
      <c r="AH21" s="52">
        <f t="shared" si="2"/>
        <v>3</v>
      </c>
      <c r="AI21" s="52">
        <f t="shared" si="3"/>
        <v>0</v>
      </c>
      <c r="AJ21" s="52">
        <f t="shared" si="3"/>
        <v>0</v>
      </c>
      <c r="AK21" s="52">
        <f t="shared" si="3"/>
        <v>0</v>
      </c>
      <c r="AL21" s="52">
        <f t="shared" si="3"/>
        <v>0</v>
      </c>
      <c r="AM21" s="52" t="str">
        <f t="shared" si="4"/>
        <v xml:space="preserve"> 33°21'49.15"N</v>
      </c>
      <c r="AN21" s="52" t="str">
        <f t="shared" si="4"/>
        <v>111°56'45.18"W</v>
      </c>
    </row>
    <row r="22" spans="1:40" x14ac:dyDescent="0.25">
      <c r="A22" s="16">
        <v>22</v>
      </c>
      <c r="B22" s="52">
        <f>INDEX(Summary!$5:$59,$A22,B$67)</f>
        <v>121</v>
      </c>
      <c r="C22" s="51" t="str">
        <f>INDEX(Summary!$5:$59,$A22,C$67)</f>
        <v>University Dr</v>
      </c>
      <c r="D22" s="51" t="str">
        <f>INDEX(Summary!$5:$59,$A22,D$67)</f>
        <v>Hardy Dr</v>
      </c>
      <c r="E22" s="171"/>
      <c r="F22" s="52">
        <f>INDEX(Summary!$5:$59,$A22,F$67)</f>
        <v>46.5</v>
      </c>
      <c r="G22" s="52">
        <f>INDEX(Summary!$5:$59,$A22,G$67)</f>
        <v>36.5</v>
      </c>
      <c r="H22" s="52">
        <f>INDEX(Summary!$5:$59,$A22,H$67)</f>
        <v>56.5</v>
      </c>
      <c r="I22" s="52">
        <f>INDEX(Summary!$5:$59,$A22,I$67)</f>
        <v>0.17741935483870969</v>
      </c>
      <c r="J22" s="83">
        <f>INDEX(Summary!$5:$59,$A22,J$67)</f>
        <v>0.15053763440860216</v>
      </c>
      <c r="K22" s="83">
        <f>INDEX(Summary!$5:$59,$A22,K$67)</f>
        <v>0.16129032258064516</v>
      </c>
      <c r="L22" s="83">
        <f>INDEX(Summary!$5:$59,$A22,L$67)</f>
        <v>0.46774193548387094</v>
      </c>
      <c r="M22" s="221">
        <f>INDEX(Summary!$5:$59,$A22,M$67)</f>
        <v>186</v>
      </c>
      <c r="N22" s="221">
        <f>INDEX(Summary!$5:$59,$A22,N$67)</f>
        <v>73</v>
      </c>
      <c r="O22" s="221">
        <f>INDEX(Summary!$5:$59,$A22,O$67)</f>
        <v>113</v>
      </c>
      <c r="P22" s="221">
        <f>INDEX(Summary!$5:$59,$A22,P$67)</f>
        <v>186</v>
      </c>
      <c r="Q22" s="221">
        <f>INDEX(Summary!$5:$59,$A22,Q$67)</f>
        <v>73</v>
      </c>
      <c r="R22" s="52">
        <f t="shared" si="0"/>
        <v>27003</v>
      </c>
      <c r="S22" s="131">
        <f t="shared" si="1"/>
        <v>0.72</v>
      </c>
      <c r="U22" s="52">
        <f>INDEX(Summary!$5:$59,$A22,U$67)</f>
        <v>113</v>
      </c>
      <c r="V22" s="52"/>
      <c r="W22" s="52"/>
      <c r="X22" s="52"/>
      <c r="Y22" s="52"/>
      <c r="Z22" s="52"/>
      <c r="AA22" s="52"/>
      <c r="AB22" s="52"/>
      <c r="AC22" s="52"/>
      <c r="AE22" s="52">
        <f t="shared" ref="AE22:AH55" si="5">INDEX(Lane,MATCH($B22,loc_ID,0),MATCH(AE$1,LaneHdr,0))</f>
        <v>3</v>
      </c>
      <c r="AF22" s="52">
        <f t="shared" si="5"/>
        <v>3</v>
      </c>
      <c r="AG22" s="52">
        <f t="shared" si="5"/>
        <v>3</v>
      </c>
      <c r="AH22" s="52">
        <f t="shared" si="5"/>
        <v>3</v>
      </c>
      <c r="AI22" s="52">
        <f t="shared" ref="AI22:AL41" si="6">INDEX(Cordon,MATCH($B22,loc_ID,0),AI$66)</f>
        <v>0</v>
      </c>
      <c r="AJ22" s="52">
        <f t="shared" si="6"/>
        <v>0</v>
      </c>
      <c r="AK22" s="52">
        <f t="shared" si="6"/>
        <v>0</v>
      </c>
      <c r="AL22" s="52">
        <f t="shared" si="6"/>
        <v>0</v>
      </c>
      <c r="AM22" s="52" t="str">
        <f t="shared" ref="AM22:AN41" si="7">IF(ISBLANK(INDEX(GPS_,$A22-1,AM$66)),"",INDEX(GPS_,$A22-1,AM$66))</f>
        <v/>
      </c>
      <c r="AN22" s="52" t="str">
        <f t="shared" si="7"/>
        <v/>
      </c>
    </row>
    <row r="23" spans="1:40" x14ac:dyDescent="0.25">
      <c r="A23" s="16">
        <v>23</v>
      </c>
      <c r="B23" s="52">
        <f>INDEX(Summary!$5:$59,$A23,B$67)</f>
        <v>122</v>
      </c>
      <c r="C23" s="51" t="str">
        <f>INDEX(Summary!$5:$59,$A23,C$67)</f>
        <v>McKellips Rd</v>
      </c>
      <c r="D23" s="51" t="str">
        <f>INDEX(Summary!$5:$59,$A23,D$67)</f>
        <v>Greenbelt Path</v>
      </c>
      <c r="E23" s="171"/>
      <c r="F23" s="52">
        <f>INDEX(Summary!$5:$59,$A23,F$67)</f>
        <v>42.75</v>
      </c>
      <c r="G23" s="52">
        <f>INDEX(Summary!$5:$59,$A23,G$67)</f>
        <v>26</v>
      </c>
      <c r="H23" s="52">
        <f>INDEX(Summary!$5:$59,$A23,H$67)</f>
        <v>59.5</v>
      </c>
      <c r="I23" s="52">
        <f>INDEX(Summary!$5:$59,$A23,I$67)</f>
        <v>0.17543859649122806</v>
      </c>
      <c r="J23" s="83">
        <f>INDEX(Summary!$5:$59,$A23,J$67)</f>
        <v>0.45614035087719296</v>
      </c>
      <c r="K23" s="83">
        <f>INDEX(Summary!$5:$59,$A23,K$67)</f>
        <v>8.771929824561403E-2</v>
      </c>
      <c r="L23" s="83">
        <f>INDEX(Summary!$5:$59,$A23,L$67)</f>
        <v>0.13450292397660818</v>
      </c>
      <c r="M23" s="221">
        <f>INDEX(Summary!$5:$59,$A23,M$67)</f>
        <v>171</v>
      </c>
      <c r="N23" s="221">
        <f>INDEX(Summary!$5:$59,$A23,N$67)</f>
        <v>52</v>
      </c>
      <c r="O23" s="221">
        <f>INDEX(Summary!$5:$59,$A23,O$67)</f>
        <v>119</v>
      </c>
      <c r="P23" s="221">
        <f>INDEX(Summary!$5:$59,$A23,P$67)</f>
        <v>171</v>
      </c>
      <c r="Q23" s="221">
        <f>INDEX(Summary!$5:$59,$A23,Q$67)</f>
        <v>52</v>
      </c>
      <c r="R23" s="52">
        <f t="shared" si="0"/>
        <v>14788</v>
      </c>
      <c r="S23" s="131">
        <f t="shared" si="1"/>
        <v>2.2000000000000002</v>
      </c>
      <c r="U23" s="52">
        <f>INDEX(Summary!$5:$59,$A23,U$67)</f>
        <v>119</v>
      </c>
      <c r="V23" s="52"/>
      <c r="W23" s="52"/>
      <c r="X23" s="52"/>
      <c r="Y23" s="52"/>
      <c r="Z23" s="52"/>
      <c r="AA23" s="52"/>
      <c r="AB23" s="52"/>
      <c r="AC23" s="52"/>
      <c r="AE23" s="52">
        <f t="shared" si="5"/>
        <v>4</v>
      </c>
      <c r="AF23" s="52">
        <f t="shared" si="5"/>
        <v>4</v>
      </c>
      <c r="AG23" s="52">
        <f t="shared" si="5"/>
        <v>3</v>
      </c>
      <c r="AH23" s="52">
        <f t="shared" si="5"/>
        <v>3</v>
      </c>
      <c r="AI23" s="52">
        <f t="shared" si="6"/>
        <v>0</v>
      </c>
      <c r="AJ23" s="52">
        <f t="shared" si="6"/>
        <v>0</v>
      </c>
      <c r="AK23" s="52">
        <f t="shared" si="6"/>
        <v>0</v>
      </c>
      <c r="AL23" s="52">
        <f t="shared" si="6"/>
        <v>0</v>
      </c>
      <c r="AM23" s="52" t="str">
        <f t="shared" si="7"/>
        <v>33.451075,-111.913004</v>
      </c>
      <c r="AN23" s="52" t="str">
        <f t="shared" si="7"/>
        <v/>
      </c>
    </row>
    <row r="24" spans="1:40" x14ac:dyDescent="0.25">
      <c r="A24" s="16">
        <v>24</v>
      </c>
      <c r="B24" s="52">
        <f>INDEX(Summary!$5:$59,$A24,B$67)</f>
        <v>123</v>
      </c>
      <c r="C24" s="51" t="str">
        <f>INDEX(Summary!$5:$59,$A24,C$67)</f>
        <v>Western Canal</v>
      </c>
      <c r="D24" s="51" t="str">
        <f>INDEX(Summary!$5:$59,$A24,D$67)</f>
        <v>Rural Rd</v>
      </c>
      <c r="E24" s="171"/>
      <c r="F24" s="52">
        <f>INDEX(Summary!$5:$59,$A24,F$67)</f>
        <v>61.5</v>
      </c>
      <c r="G24" s="52" t="str">
        <f>INDEX(Summary!$5:$59,$A24,G$67)</f>
        <v/>
      </c>
      <c r="H24" s="52">
        <f>INDEX(Summary!$5:$59,$A24,H$67)</f>
        <v>61.5</v>
      </c>
      <c r="I24" s="117">
        <f>INDEX(Summary!$5:$59,$A24,I$67)</f>
        <v>0.32520325203252032</v>
      </c>
      <c r="J24" s="83">
        <f>INDEX(Summary!$5:$59,$A24,J$67)</f>
        <v>0.49593495934959347</v>
      </c>
      <c r="K24" s="83">
        <f>INDEX(Summary!$5:$59,$A24,K$67)</f>
        <v>7.3170731707317069E-2</v>
      </c>
      <c r="L24" s="83">
        <f>INDEX(Summary!$5:$59,$A24,L$67)</f>
        <v>0.16260162601626016</v>
      </c>
      <c r="M24" s="221">
        <f>INDEX(Summary!$5:$59,$A24,M$67)</f>
        <v>123</v>
      </c>
      <c r="N24" s="221">
        <f>INDEX(Summary!$5:$59,$A24,N$67)</f>
        <v>0</v>
      </c>
      <c r="O24" s="221">
        <f>INDEX(Summary!$5:$59,$A24,O$67)</f>
        <v>123</v>
      </c>
      <c r="P24" s="221">
        <f>INDEX(Summary!$5:$59,$A24,P$67)</f>
        <v>123</v>
      </c>
      <c r="Q24" s="221">
        <f>INDEX(Summary!$5:$59,$A24,Q$67)</f>
        <v>0</v>
      </c>
      <c r="R24" s="52">
        <f t="shared" si="0"/>
        <v>29395</v>
      </c>
      <c r="S24" s="131">
        <f t="shared" si="1"/>
        <v>4</v>
      </c>
      <c r="U24" s="52">
        <f>INDEX(Summary!$5:$59,$A24,U$67)</f>
        <v>123</v>
      </c>
      <c r="V24" s="52"/>
      <c r="W24" s="52"/>
      <c r="X24" s="52"/>
      <c r="Y24" s="52"/>
      <c r="Z24" s="52"/>
      <c r="AA24" s="52"/>
      <c r="AB24" s="52"/>
      <c r="AC24" s="52"/>
      <c r="AE24" s="52">
        <f t="shared" si="5"/>
        <v>0</v>
      </c>
      <c r="AF24" s="52">
        <f t="shared" si="5"/>
        <v>0</v>
      </c>
      <c r="AG24" s="52">
        <f t="shared" si="5"/>
        <v>4</v>
      </c>
      <c r="AH24" s="52">
        <f t="shared" si="5"/>
        <v>4</v>
      </c>
      <c r="AI24" s="52">
        <f t="shared" si="6"/>
        <v>0</v>
      </c>
      <c r="AJ24" s="52">
        <f t="shared" si="6"/>
        <v>0</v>
      </c>
      <c r="AK24" s="52">
        <f t="shared" si="6"/>
        <v>0</v>
      </c>
      <c r="AL24" s="52">
        <f t="shared" si="6"/>
        <v>0</v>
      </c>
      <c r="AM24" s="52" t="str">
        <f t="shared" si="7"/>
        <v/>
      </c>
      <c r="AN24" s="52" t="str">
        <f t="shared" si="7"/>
        <v/>
      </c>
    </row>
    <row r="25" spans="1:40" x14ac:dyDescent="0.25">
      <c r="A25" s="16">
        <v>25</v>
      </c>
      <c r="B25" s="52">
        <f>INDEX(Summary!$5:$59,$A25,B$67)</f>
        <v>124</v>
      </c>
      <c r="C25" s="51" t="str">
        <f>INDEX(Summary!$5:$59,$A25,C$67)</f>
        <v>Western Canal</v>
      </c>
      <c r="D25" s="51" t="str">
        <f>INDEX(Summary!$5:$59,$A25,D$67)</f>
        <v>McClintock Dr</v>
      </c>
      <c r="E25" s="171"/>
      <c r="F25" s="52">
        <f>INDEX(Summary!$5:$59,$A25,F$67)</f>
        <v>37.75</v>
      </c>
      <c r="G25" s="52">
        <f>INDEX(Summary!$5:$59,$A25,G$67)</f>
        <v>39</v>
      </c>
      <c r="H25" s="52">
        <f>INDEX(Summary!$5:$59,$A25,H$67)</f>
        <v>36.5</v>
      </c>
      <c r="I25" s="52">
        <f>INDEX(Summary!$5:$59,$A25,I$67)</f>
        <v>0.2185430463576159</v>
      </c>
      <c r="J25" s="83">
        <f>INDEX(Summary!$5:$59,$A25,J$67)</f>
        <v>0.49006622516556292</v>
      </c>
      <c r="K25" s="83">
        <f>INDEX(Summary!$5:$59,$A25,K$67)</f>
        <v>3.3112582781456956E-2</v>
      </c>
      <c r="L25" s="83">
        <f>INDEX(Summary!$5:$59,$A25,L$67)</f>
        <v>9.9337748344370855E-2</v>
      </c>
      <c r="M25" s="221">
        <f>INDEX(Summary!$5:$59,$A25,M$67)</f>
        <v>151</v>
      </c>
      <c r="N25" s="221">
        <f>INDEX(Summary!$5:$59,$A25,N$67)</f>
        <v>78</v>
      </c>
      <c r="O25" s="221">
        <f>INDEX(Summary!$5:$59,$A25,O$67)</f>
        <v>73</v>
      </c>
      <c r="P25" s="221">
        <f>INDEX(Summary!$5:$59,$A25,P$67)</f>
        <v>151</v>
      </c>
      <c r="Q25" s="221">
        <f>INDEX(Summary!$5:$59,$A25,Q$67)</f>
        <v>78</v>
      </c>
      <c r="R25" s="52">
        <f t="shared" si="0"/>
        <v>30170</v>
      </c>
      <c r="S25" s="131">
        <f t="shared" si="1"/>
        <v>5</v>
      </c>
      <c r="U25" s="52">
        <f>INDEX(Summary!$5:$59,$A25,U$67)</f>
        <v>73</v>
      </c>
      <c r="V25" s="52"/>
      <c r="W25" s="52"/>
      <c r="X25" s="52"/>
      <c r="Y25" s="52"/>
      <c r="Z25" s="52"/>
      <c r="AA25" s="52"/>
      <c r="AB25" s="52"/>
      <c r="AC25" s="52"/>
      <c r="AE25" s="52">
        <f t="shared" si="5"/>
        <v>3</v>
      </c>
      <c r="AF25" s="52">
        <f t="shared" si="5"/>
        <v>3</v>
      </c>
      <c r="AG25" s="52">
        <f t="shared" si="5"/>
        <v>4</v>
      </c>
      <c r="AH25" s="52">
        <f t="shared" si="5"/>
        <v>4</v>
      </c>
      <c r="AI25" s="52">
        <f t="shared" si="6"/>
        <v>0</v>
      </c>
      <c r="AJ25" s="52">
        <f t="shared" si="6"/>
        <v>0</v>
      </c>
      <c r="AK25" s="52">
        <f t="shared" si="6"/>
        <v>0</v>
      </c>
      <c r="AL25" s="52">
        <f t="shared" si="6"/>
        <v>0</v>
      </c>
      <c r="AM25" s="52" t="str">
        <f t="shared" si="7"/>
        <v/>
      </c>
      <c r="AN25" s="52" t="str">
        <f t="shared" si="7"/>
        <v/>
      </c>
    </row>
    <row r="26" spans="1:40" x14ac:dyDescent="0.25">
      <c r="A26" s="16">
        <v>26</v>
      </c>
      <c r="B26" s="52">
        <f>INDEX(Summary!$5:$59,$A26,B$67)</f>
        <v>125</v>
      </c>
      <c r="C26" s="51" t="str">
        <f>INDEX(Summary!$5:$59,$A26,C$67)</f>
        <v>Western Canal</v>
      </c>
      <c r="D26" s="51" t="str">
        <f>INDEX(Summary!$5:$59,$A26,D$67)</f>
        <v>Lakeshore Dr</v>
      </c>
      <c r="E26" s="171"/>
      <c r="F26" s="52">
        <f>INDEX(Summary!$5:$59,$A26,F$67)</f>
        <v>54.5</v>
      </c>
      <c r="G26" s="52">
        <f>INDEX(Summary!$5:$59,$A26,G$67)</f>
        <v>44</v>
      </c>
      <c r="H26" s="52">
        <f>INDEX(Summary!$5:$59,$A26,H$67)</f>
        <v>65</v>
      </c>
      <c r="I26" s="52">
        <f>INDEX(Summary!$5:$59,$A26,I$67)</f>
        <v>0.19724770642201836</v>
      </c>
      <c r="J26" s="83">
        <f>INDEX(Summary!$5:$59,$A26,J$67)</f>
        <v>0.54587155963302747</v>
      </c>
      <c r="K26" s="83">
        <f>INDEX(Summary!$5:$59,$A26,K$67)</f>
        <v>0</v>
      </c>
      <c r="L26" s="83">
        <f>INDEX(Summary!$5:$59,$A26,L$67)</f>
        <v>0</v>
      </c>
      <c r="M26" s="221">
        <f>INDEX(Summary!$5:$59,$A26,M$67)</f>
        <v>218</v>
      </c>
      <c r="N26" s="221">
        <f>INDEX(Summary!$5:$59,$A26,N$67)</f>
        <v>88</v>
      </c>
      <c r="O26" s="221">
        <f>INDEX(Summary!$5:$59,$A26,O$67)</f>
        <v>130</v>
      </c>
      <c r="P26" s="221">
        <f>INDEX(Summary!$5:$59,$A26,P$67)</f>
        <v>218</v>
      </c>
      <c r="Q26" s="221">
        <f>INDEX(Summary!$5:$59,$A26,Q$67)</f>
        <v>88</v>
      </c>
      <c r="R26" s="52" t="str">
        <f t="shared" si="0"/>
        <v/>
      </c>
      <c r="S26" s="131">
        <f t="shared" si="1"/>
        <v>4.5</v>
      </c>
      <c r="U26" s="52">
        <f>INDEX(Summary!$5:$59,$A26,U$67)</f>
        <v>130</v>
      </c>
      <c r="V26" s="52"/>
      <c r="W26" s="52"/>
      <c r="X26" s="52"/>
      <c r="Y26" s="52"/>
      <c r="Z26" s="52"/>
      <c r="AA26" s="52"/>
      <c r="AB26" s="52"/>
      <c r="AC26" s="52"/>
      <c r="AE26" s="52">
        <f t="shared" si="5"/>
        <v>2</v>
      </c>
      <c r="AF26" s="52">
        <f t="shared" si="5"/>
        <v>3</v>
      </c>
      <c r="AG26" s="52">
        <f t="shared" si="5"/>
        <v>4</v>
      </c>
      <c r="AH26" s="52">
        <f t="shared" si="5"/>
        <v>4</v>
      </c>
      <c r="AI26" s="52">
        <f t="shared" si="6"/>
        <v>0</v>
      </c>
      <c r="AJ26" s="52">
        <f t="shared" si="6"/>
        <v>0</v>
      </c>
      <c r="AK26" s="52">
        <f t="shared" si="6"/>
        <v>0</v>
      </c>
      <c r="AL26" s="52">
        <f t="shared" si="6"/>
        <v>0</v>
      </c>
      <c r="AM26" s="52" t="str">
        <f t="shared" si="7"/>
        <v/>
      </c>
      <c r="AN26" s="52" t="str">
        <f t="shared" si="7"/>
        <v/>
      </c>
    </row>
    <row r="27" spans="1:40" x14ac:dyDescent="0.25">
      <c r="A27" s="16">
        <v>27</v>
      </c>
      <c r="B27" s="52">
        <f>INDEX(Summary!$5:$59,$A27,B$67)</f>
        <v>126</v>
      </c>
      <c r="C27" s="51" t="str">
        <f>INDEX(Summary!$5:$59,$A27,C$67)</f>
        <v>Baseline Rd</v>
      </c>
      <c r="D27" s="51" t="str">
        <f>INDEX(Summary!$5:$59,$A27,D$67)</f>
        <v>Western Canal</v>
      </c>
      <c r="E27" s="171"/>
      <c r="F27" s="52">
        <f>INDEX(Summary!$5:$59,$A27,F$67)</f>
        <v>37.75</v>
      </c>
      <c r="G27" s="52">
        <f>INDEX(Summary!$5:$59,$A27,G$67)</f>
        <v>21.5</v>
      </c>
      <c r="H27" s="52">
        <f>INDEX(Summary!$5:$59,$A27,H$67)</f>
        <v>54</v>
      </c>
      <c r="I27" s="52">
        <f>INDEX(Summary!$5:$59,$A27,I$67)</f>
        <v>0.15894039735099338</v>
      </c>
      <c r="J27" s="83">
        <f>INDEX(Summary!$5:$59,$A27,J$67)</f>
        <v>0.35099337748344372</v>
      </c>
      <c r="K27" s="83">
        <f>INDEX(Summary!$5:$59,$A27,K$67)</f>
        <v>0.19205298013245034</v>
      </c>
      <c r="L27" s="83">
        <f>INDEX(Summary!$5:$59,$A27,L$67)</f>
        <v>0.68211920529801329</v>
      </c>
      <c r="M27" s="221">
        <f>INDEX(Summary!$5:$59,$A27,M$67)</f>
        <v>151</v>
      </c>
      <c r="N27" s="221">
        <f>INDEX(Summary!$5:$59,$A27,N$67)</f>
        <v>43</v>
      </c>
      <c r="O27" s="221">
        <f>INDEX(Summary!$5:$59,$A27,O$67)</f>
        <v>108</v>
      </c>
      <c r="P27" s="221">
        <f>INDEX(Summary!$5:$59,$A27,P$67)</f>
        <v>151</v>
      </c>
      <c r="Q27" s="221">
        <f>INDEX(Summary!$5:$59,$A27,Q$67)</f>
        <v>43</v>
      </c>
      <c r="R27" s="52">
        <f t="shared" si="0"/>
        <v>24094</v>
      </c>
      <c r="S27" s="131">
        <f t="shared" si="1"/>
        <v>2.9</v>
      </c>
      <c r="U27" s="52">
        <f>INDEX(Summary!$5:$59,$A27,U$67)</f>
        <v>108</v>
      </c>
      <c r="V27" s="52"/>
      <c r="W27" s="52"/>
      <c r="X27" s="52"/>
      <c r="Y27" s="52"/>
      <c r="Z27" s="52"/>
      <c r="AA27" s="52"/>
      <c r="AB27" s="52"/>
      <c r="AC27" s="52"/>
      <c r="AE27" s="52">
        <f t="shared" si="5"/>
        <v>4</v>
      </c>
      <c r="AF27" s="52">
        <f t="shared" si="5"/>
        <v>4</v>
      </c>
      <c r="AG27" s="52">
        <f t="shared" si="5"/>
        <v>0</v>
      </c>
      <c r="AH27" s="52">
        <f t="shared" si="5"/>
        <v>0</v>
      </c>
      <c r="AI27" s="52">
        <f t="shared" si="6"/>
        <v>0</v>
      </c>
      <c r="AJ27" s="52">
        <f t="shared" si="6"/>
        <v>0</v>
      </c>
      <c r="AK27" s="52">
        <f t="shared" si="6"/>
        <v>0</v>
      </c>
      <c r="AL27" s="52">
        <f t="shared" si="6"/>
        <v>0</v>
      </c>
      <c r="AM27" s="52" t="str">
        <f t="shared" si="7"/>
        <v/>
      </c>
      <c r="AN27" s="52" t="str">
        <f t="shared" si="7"/>
        <v/>
      </c>
    </row>
    <row r="28" spans="1:40" x14ac:dyDescent="0.25">
      <c r="A28" s="16">
        <v>28</v>
      </c>
      <c r="B28" s="52">
        <f>INDEX(Summary!$5:$59,$A28,B$67)</f>
        <v>127</v>
      </c>
      <c r="C28" s="51" t="str">
        <f>INDEX(Summary!$5:$59,$A28,C$67)</f>
        <v>Elliot Rd</v>
      </c>
      <c r="D28" s="51" t="str">
        <f>INDEX(Summary!$5:$59,$A28,D$67)</f>
        <v>McClintock Dr</v>
      </c>
      <c r="E28" s="171"/>
      <c r="F28" s="52">
        <f>INDEX(Summary!$5:$59,$A28,F$67)</f>
        <v>13.25</v>
      </c>
      <c r="G28" s="52">
        <f>INDEX(Summary!$5:$59,$A28,G$67)</f>
        <v>9</v>
      </c>
      <c r="H28" s="52">
        <f>INDEX(Summary!$5:$59,$A28,H$67)</f>
        <v>17.5</v>
      </c>
      <c r="I28" s="52">
        <f>INDEX(Summary!$5:$59,$A28,I$67)</f>
        <v>0.15094339622641509</v>
      </c>
      <c r="J28" s="83">
        <f>INDEX(Summary!$5:$59,$A28,J$67)</f>
        <v>0.37735849056603776</v>
      </c>
      <c r="K28" s="83">
        <f>INDEX(Summary!$5:$59,$A28,K$67)</f>
        <v>0.18867924528301888</v>
      </c>
      <c r="L28" s="83">
        <f>INDEX(Summary!$5:$59,$A28,L$67)</f>
        <v>0.67924528301886788</v>
      </c>
      <c r="M28" s="221">
        <f>INDEX(Summary!$5:$59,$A28,M$67)</f>
        <v>53</v>
      </c>
      <c r="N28" s="221">
        <f>INDEX(Summary!$5:$59,$A28,N$67)</f>
        <v>18</v>
      </c>
      <c r="O28" s="221">
        <f>INDEX(Summary!$5:$59,$A28,O$67)</f>
        <v>35</v>
      </c>
      <c r="P28" s="221">
        <f>INDEX(Summary!$5:$59,$A28,P$67)</f>
        <v>53</v>
      </c>
      <c r="Q28" s="221">
        <f>INDEX(Summary!$5:$59,$A28,Q$67)</f>
        <v>18</v>
      </c>
      <c r="R28" s="52">
        <f t="shared" si="0"/>
        <v>38743</v>
      </c>
      <c r="S28" s="131">
        <f t="shared" si="1"/>
        <v>5.5</v>
      </c>
      <c r="U28" s="52">
        <f>INDEX(Summary!$5:$59,$A28,U$67)</f>
        <v>35</v>
      </c>
      <c r="V28" s="52"/>
      <c r="W28" s="52"/>
      <c r="X28" s="52"/>
      <c r="Y28" s="52"/>
      <c r="Z28" s="52"/>
      <c r="AA28" s="52"/>
      <c r="AB28" s="52"/>
      <c r="AC28" s="52"/>
      <c r="AE28" s="52">
        <f t="shared" si="5"/>
        <v>3</v>
      </c>
      <c r="AF28" s="52">
        <f t="shared" si="5"/>
        <v>3</v>
      </c>
      <c r="AG28" s="52">
        <f t="shared" si="5"/>
        <v>0</v>
      </c>
      <c r="AH28" s="52">
        <f t="shared" si="5"/>
        <v>0</v>
      </c>
      <c r="AI28" s="52">
        <f t="shared" si="6"/>
        <v>0</v>
      </c>
      <c r="AJ28" s="52">
        <f t="shared" si="6"/>
        <v>0</v>
      </c>
      <c r="AK28" s="52">
        <f t="shared" si="6"/>
        <v>0</v>
      </c>
      <c r="AL28" s="52">
        <f t="shared" si="6"/>
        <v>0</v>
      </c>
      <c r="AM28" s="52" t="str">
        <f t="shared" si="7"/>
        <v/>
      </c>
      <c r="AN28" s="52" t="str">
        <f t="shared" si="7"/>
        <v/>
      </c>
    </row>
    <row r="29" spans="1:40" x14ac:dyDescent="0.25">
      <c r="A29" s="16">
        <v>29</v>
      </c>
      <c r="B29" s="52">
        <f>INDEX(Summary!$5:$59,$A29,B$67)</f>
        <v>128</v>
      </c>
      <c r="C29" s="51" t="str">
        <f>INDEX(Summary!$5:$59,$A29,C$67)</f>
        <v>Alameda Dr</v>
      </c>
      <c r="D29" s="51" t="str">
        <f>INDEX(Summary!$5:$59,$A29,D$67)</f>
        <v>McClintock Dr</v>
      </c>
      <c r="E29" s="171"/>
      <c r="F29" s="52">
        <f>INDEX(Summary!$5:$59,$A29,F$67)</f>
        <v>24</v>
      </c>
      <c r="G29" s="52">
        <f>INDEX(Summary!$5:$59,$A29,G$67)</f>
        <v>17</v>
      </c>
      <c r="H29" s="52">
        <f>INDEX(Summary!$5:$59,$A29,H$67)</f>
        <v>31</v>
      </c>
      <c r="I29" s="52">
        <f>INDEX(Summary!$5:$59,$A29,I$67)</f>
        <v>0.17708333333333334</v>
      </c>
      <c r="J29" s="83">
        <f>INDEX(Summary!$5:$59,$A29,J$67)</f>
        <v>0.375</v>
      </c>
      <c r="K29" s="83">
        <f>INDEX(Summary!$5:$59,$A29,K$67)</f>
        <v>0.14583333333333334</v>
      </c>
      <c r="L29" s="83">
        <f>INDEX(Summary!$5:$59,$A29,L$67)</f>
        <v>0.5</v>
      </c>
      <c r="M29" s="221">
        <f>INDEX(Summary!$5:$59,$A29,M$67)</f>
        <v>96</v>
      </c>
      <c r="N29" s="221">
        <f>INDEX(Summary!$5:$59,$A29,N$67)</f>
        <v>34</v>
      </c>
      <c r="O29" s="221">
        <f>INDEX(Summary!$5:$59,$A29,O$67)</f>
        <v>62</v>
      </c>
      <c r="P29" s="221">
        <f>INDEX(Summary!$5:$59,$A29,P$67)</f>
        <v>96</v>
      </c>
      <c r="Q29" s="221">
        <f>INDEX(Summary!$5:$59,$A29,Q$67)</f>
        <v>34</v>
      </c>
      <c r="R29" s="52">
        <f t="shared" si="0"/>
        <v>27807</v>
      </c>
      <c r="S29" s="131">
        <f t="shared" si="1"/>
        <v>2</v>
      </c>
      <c r="U29" s="52">
        <f>INDEX(Summary!$5:$59,$A29,U$67)</f>
        <v>62</v>
      </c>
      <c r="V29" s="52"/>
      <c r="W29" s="52"/>
      <c r="X29" s="52"/>
      <c r="Y29" s="52"/>
      <c r="Z29" s="52"/>
      <c r="AA29" s="52"/>
      <c r="AB29" s="52"/>
      <c r="AC29" s="52"/>
      <c r="AE29" s="52">
        <f t="shared" si="5"/>
        <v>0</v>
      </c>
      <c r="AF29" s="52">
        <f t="shared" si="5"/>
        <v>0</v>
      </c>
      <c r="AG29" s="52">
        <f t="shared" si="5"/>
        <v>2</v>
      </c>
      <c r="AH29" s="52">
        <f t="shared" si="5"/>
        <v>2</v>
      </c>
      <c r="AI29" s="52">
        <f t="shared" si="6"/>
        <v>0</v>
      </c>
      <c r="AJ29" s="52">
        <f t="shared" si="6"/>
        <v>0</v>
      </c>
      <c r="AK29" s="52">
        <f t="shared" si="6"/>
        <v>0</v>
      </c>
      <c r="AL29" s="52">
        <f t="shared" si="6"/>
        <v>0</v>
      </c>
      <c r="AM29" s="52" t="str">
        <f t="shared" si="7"/>
        <v/>
      </c>
      <c r="AN29" s="52" t="str">
        <f t="shared" si="7"/>
        <v/>
      </c>
    </row>
    <row r="30" spans="1:40" x14ac:dyDescent="0.25">
      <c r="A30" s="16">
        <v>30</v>
      </c>
      <c r="B30" s="52">
        <f>INDEX(Summary!$5:$59,$A30,B$67)</f>
        <v>129</v>
      </c>
      <c r="C30" s="51" t="str">
        <f>INDEX(Summary!$5:$59,$A30,C$67)</f>
        <v>Alameda Dr</v>
      </c>
      <c r="D30" s="51" t="str">
        <f>INDEX(Summary!$5:$59,$A30,D$67)</f>
        <v>S Rural Rd</v>
      </c>
      <c r="E30" s="171"/>
      <c r="F30" s="52">
        <f>INDEX(Summary!$5:$59,$A30,F$67)</f>
        <v>59.75</v>
      </c>
      <c r="G30" s="52">
        <f>INDEX(Summary!$5:$59,$A30,G$67)</f>
        <v>44.5</v>
      </c>
      <c r="H30" s="52">
        <f>INDEX(Summary!$5:$59,$A30,H$67)</f>
        <v>75</v>
      </c>
      <c r="I30" s="52">
        <f>INDEX(Summary!$5:$59,$A30,I$67)</f>
        <v>0.26359832635983266</v>
      </c>
      <c r="J30" s="83">
        <f>INDEX(Summary!$5:$59,$A30,J$67)</f>
        <v>0.24267782426778242</v>
      </c>
      <c r="K30" s="83">
        <f>INDEX(Summary!$5:$59,$A30,K$67)</f>
        <v>0.11715481171548117</v>
      </c>
      <c r="L30" s="83">
        <f>INDEX(Summary!$5:$59,$A30,L$67)</f>
        <v>0.58158995815899583</v>
      </c>
      <c r="M30" s="221">
        <f>INDEX(Summary!$5:$59,$A30,M$67)</f>
        <v>239</v>
      </c>
      <c r="N30" s="221">
        <f>INDEX(Summary!$5:$59,$A30,N$67)</f>
        <v>89</v>
      </c>
      <c r="O30" s="221">
        <f>INDEX(Summary!$5:$59,$A30,O$67)</f>
        <v>150</v>
      </c>
      <c r="P30" s="221">
        <f>INDEX(Summary!$5:$59,$A30,P$67)</f>
        <v>239</v>
      </c>
      <c r="Q30" s="221">
        <f>INDEX(Summary!$5:$59,$A30,Q$67)</f>
        <v>89</v>
      </c>
      <c r="R30" s="52">
        <f t="shared" si="0"/>
        <v>35740</v>
      </c>
      <c r="S30" s="131">
        <f t="shared" si="1"/>
        <v>1</v>
      </c>
      <c r="U30" s="52">
        <f>INDEX(Summary!$5:$59,$A30,U$67)</f>
        <v>150</v>
      </c>
      <c r="V30" s="52"/>
      <c r="W30" s="52"/>
      <c r="X30" s="52"/>
      <c r="Y30" s="52"/>
      <c r="Z30" s="52"/>
      <c r="AA30" s="52"/>
      <c r="AB30" s="52"/>
      <c r="AC30" s="52"/>
      <c r="AE30" s="52">
        <f t="shared" si="5"/>
        <v>0</v>
      </c>
      <c r="AF30" s="52">
        <f t="shared" si="5"/>
        <v>0</v>
      </c>
      <c r="AG30" s="52">
        <f t="shared" si="5"/>
        <v>2</v>
      </c>
      <c r="AH30" s="52">
        <f t="shared" si="5"/>
        <v>2</v>
      </c>
      <c r="AI30" s="52">
        <f t="shared" si="6"/>
        <v>0</v>
      </c>
      <c r="AJ30" s="52">
        <f t="shared" si="6"/>
        <v>0</v>
      </c>
      <c r="AK30" s="52">
        <f t="shared" si="6"/>
        <v>0</v>
      </c>
      <c r="AL30" s="52">
        <f t="shared" si="6"/>
        <v>0</v>
      </c>
      <c r="AM30" s="52" t="str">
        <f t="shared" si="7"/>
        <v/>
      </c>
      <c r="AN30" s="52" t="str">
        <f t="shared" si="7"/>
        <v/>
      </c>
    </row>
    <row r="31" spans="1:40" x14ac:dyDescent="0.25">
      <c r="A31" s="16">
        <v>31</v>
      </c>
      <c r="B31" s="52">
        <f>INDEX(Summary!$5:$59,$A31,B$67)</f>
        <v>130</v>
      </c>
      <c r="C31" s="51" t="str">
        <f>INDEX(Summary!$5:$59,$A31,C$67)</f>
        <v>Alameda Dr</v>
      </c>
      <c r="D31" s="51" t="str">
        <f>INDEX(Summary!$5:$59,$A31,D$67)</f>
        <v>Country Club Wy</v>
      </c>
      <c r="E31" s="171"/>
      <c r="F31" s="52">
        <f>INDEX(Summary!$5:$59,$A31,F$67)</f>
        <v>20.5</v>
      </c>
      <c r="G31" s="52">
        <f>INDEX(Summary!$5:$59,$A31,G$67)</f>
        <v>20.5</v>
      </c>
      <c r="H31" s="52" t="str">
        <f>INDEX(Summary!$5:$59,$A31,H$67)</f>
        <v/>
      </c>
      <c r="I31" s="52">
        <f>INDEX(Summary!$5:$59,$A31,I$67)</f>
        <v>0.41463414634146339</v>
      </c>
      <c r="J31" s="83">
        <f>INDEX(Summary!$5:$59,$A31,J$67)</f>
        <v>0.63414634146341464</v>
      </c>
      <c r="K31" s="83">
        <f>INDEX(Summary!$5:$59,$A31,K$67)</f>
        <v>7.3170731707317069E-2</v>
      </c>
      <c r="L31" s="83">
        <f>INDEX(Summary!$5:$59,$A31,L$67)</f>
        <v>7.3170731707317069E-2</v>
      </c>
      <c r="M31" s="221">
        <f>INDEX(Summary!$5:$59,$A31,M$67)</f>
        <v>41</v>
      </c>
      <c r="N31" s="221">
        <f>INDEX(Summary!$5:$59,$A31,N$67)</f>
        <v>41</v>
      </c>
      <c r="O31" s="221">
        <f>INDEX(Summary!$5:$59,$A31,O$67)</f>
        <v>0</v>
      </c>
      <c r="P31" s="221">
        <f>INDEX(Summary!$5:$59,$A31,P$67)</f>
        <v>41</v>
      </c>
      <c r="Q31" s="221">
        <f>INDEX(Summary!$5:$59,$A31,Q$67)</f>
        <v>41</v>
      </c>
      <c r="R31" s="52" t="str">
        <f t="shared" si="0"/>
        <v/>
      </c>
      <c r="S31" s="131">
        <f t="shared" si="1"/>
        <v>2.5</v>
      </c>
      <c r="U31" s="52">
        <f>INDEX(Summary!$5:$59,$A31,U$67)</f>
        <v>0</v>
      </c>
      <c r="V31" s="52"/>
      <c r="W31" s="52"/>
      <c r="X31" s="52"/>
      <c r="Y31" s="52"/>
      <c r="Z31" s="52"/>
      <c r="AA31" s="52"/>
      <c r="AB31" s="52"/>
      <c r="AC31" s="52"/>
      <c r="AE31" s="52">
        <f t="shared" si="5"/>
        <v>2</v>
      </c>
      <c r="AF31" s="52">
        <f t="shared" si="5"/>
        <v>0</v>
      </c>
      <c r="AG31" s="52">
        <f t="shared" si="5"/>
        <v>2</v>
      </c>
      <c r="AH31" s="52">
        <f t="shared" si="5"/>
        <v>2</v>
      </c>
      <c r="AI31" s="52">
        <f t="shared" si="6"/>
        <v>0</v>
      </c>
      <c r="AJ31" s="52">
        <f t="shared" si="6"/>
        <v>0</v>
      </c>
      <c r="AK31" s="52">
        <f t="shared" si="6"/>
        <v>0</v>
      </c>
      <c r="AL31" s="52">
        <f t="shared" si="6"/>
        <v>0</v>
      </c>
      <c r="AM31" s="52" t="str">
        <f t="shared" si="7"/>
        <v/>
      </c>
      <c r="AN31" s="52" t="str">
        <f t="shared" si="7"/>
        <v/>
      </c>
    </row>
    <row r="32" spans="1:40" x14ac:dyDescent="0.25">
      <c r="A32" s="16">
        <v>32</v>
      </c>
      <c r="B32" s="52">
        <f>INDEX(Summary!$5:$59,$A32,B$67)</f>
        <v>131</v>
      </c>
      <c r="C32" s="51" t="str">
        <f>INDEX(Summary!$5:$59,$A32,C$67)</f>
        <v>Apache Blvd</v>
      </c>
      <c r="D32" s="51" t="str">
        <f>INDEX(Summary!$5:$59,$A32,D$67)</f>
        <v>Rural Rd</v>
      </c>
      <c r="E32" s="171"/>
      <c r="F32" s="52">
        <f>INDEX(Summary!$5:$59,$A32,F$67)</f>
        <v>145.75</v>
      </c>
      <c r="G32" s="52">
        <f>INDEX(Summary!$5:$59,$A32,G$67)</f>
        <v>113.5</v>
      </c>
      <c r="H32" s="52">
        <f>INDEX(Summary!$5:$59,$A32,H$67)</f>
        <v>178</v>
      </c>
      <c r="I32" s="52">
        <f>INDEX(Summary!$5:$59,$A32,I$67)</f>
        <v>0.25557461406518012</v>
      </c>
      <c r="J32" s="83">
        <f>INDEX(Summary!$5:$59,$A32,J$67)</f>
        <v>8.2332761578044603E-2</v>
      </c>
      <c r="K32" s="83">
        <f>INDEX(Summary!$5:$59,$A32,K$67)</f>
        <v>0.22298456260720412</v>
      </c>
      <c r="L32" s="83">
        <f>INDEX(Summary!$5:$59,$A32,L$67)</f>
        <v>0.76843910806174953</v>
      </c>
      <c r="M32" s="221">
        <f>INDEX(Summary!$5:$59,$A32,M$67)</f>
        <v>583</v>
      </c>
      <c r="N32" s="221">
        <f>INDEX(Summary!$5:$59,$A32,N$67)</f>
        <v>227</v>
      </c>
      <c r="O32" s="221">
        <f>INDEX(Summary!$5:$59,$A32,O$67)</f>
        <v>356</v>
      </c>
      <c r="P32" s="221">
        <f>INDEX(Summary!$5:$59,$A32,P$67)</f>
        <v>583</v>
      </c>
      <c r="Q32" s="221">
        <f>INDEX(Summary!$5:$59,$A32,Q$67)</f>
        <v>227</v>
      </c>
      <c r="R32" s="52">
        <f t="shared" si="0"/>
        <v>44120</v>
      </c>
      <c r="S32" s="131">
        <f t="shared" si="1"/>
        <v>0</v>
      </c>
      <c r="U32" s="52">
        <f>INDEX(Summary!$5:$59,$A32,U$67)</f>
        <v>356</v>
      </c>
      <c r="V32" s="52"/>
      <c r="W32" s="52"/>
      <c r="X32" s="52"/>
      <c r="Y32" s="52"/>
      <c r="Z32" s="52"/>
      <c r="AA32" s="52"/>
      <c r="AB32" s="52"/>
      <c r="AC32" s="52"/>
      <c r="AE32" s="52">
        <f t="shared" si="5"/>
        <v>0</v>
      </c>
      <c r="AF32" s="52">
        <f t="shared" si="5"/>
        <v>0</v>
      </c>
      <c r="AG32" s="52">
        <f t="shared" si="5"/>
        <v>3</v>
      </c>
      <c r="AH32" s="52">
        <f t="shared" si="5"/>
        <v>3</v>
      </c>
      <c r="AI32" s="52">
        <f t="shared" si="6"/>
        <v>1</v>
      </c>
      <c r="AJ32" s="52">
        <f t="shared" si="6"/>
        <v>0</v>
      </c>
      <c r="AK32" s="52">
        <f t="shared" si="6"/>
        <v>0</v>
      </c>
      <c r="AL32" s="52">
        <f t="shared" si="6"/>
        <v>1</v>
      </c>
      <c r="AM32" s="52" t="str">
        <f t="shared" si="7"/>
        <v/>
      </c>
      <c r="AN32" s="52" t="str">
        <f t="shared" si="7"/>
        <v/>
      </c>
    </row>
    <row r="33" spans="1:40" x14ac:dyDescent="0.25">
      <c r="A33" s="16">
        <v>33</v>
      </c>
      <c r="B33" s="52">
        <f>INDEX(Summary!$5:$59,$A33,B$67)</f>
        <v>132</v>
      </c>
      <c r="C33" s="51" t="str">
        <f>INDEX(Summary!$5:$59,$A33,C$67)</f>
        <v>Apache Blvd</v>
      </c>
      <c r="D33" s="51" t="str">
        <f>INDEX(Summary!$5:$59,$A33,D$67)</f>
        <v>S Dorsey Ln</v>
      </c>
      <c r="E33" s="171"/>
      <c r="F33" s="52">
        <f>INDEX(Summary!$5:$59,$A33,F$67)</f>
        <v>64</v>
      </c>
      <c r="G33" s="52">
        <f>INDEX(Summary!$5:$59,$A33,G$67)</f>
        <v>45.5</v>
      </c>
      <c r="H33" s="52">
        <f>INDEX(Summary!$5:$59,$A33,H$67)</f>
        <v>82.5</v>
      </c>
      <c r="I33" s="52">
        <f>INDEX(Summary!$5:$59,$A33,I$67)</f>
        <v>0.2109375</v>
      </c>
      <c r="J33" s="83">
        <f>INDEX(Summary!$5:$59,$A33,J$67)</f>
        <v>0.12890625</v>
      </c>
      <c r="K33" s="83">
        <f>INDEX(Summary!$5:$59,$A33,K$67)</f>
        <v>0.33984375</v>
      </c>
      <c r="L33" s="83">
        <f>INDEX(Summary!$5:$59,$A33,L$67)</f>
        <v>0.44921875</v>
      </c>
      <c r="M33" s="221">
        <f>INDEX(Summary!$5:$59,$A33,M$67)</f>
        <v>256</v>
      </c>
      <c r="N33" s="221">
        <f>INDEX(Summary!$5:$59,$A33,N$67)</f>
        <v>91</v>
      </c>
      <c r="O33" s="221">
        <f>INDEX(Summary!$5:$59,$A33,O$67)</f>
        <v>165</v>
      </c>
      <c r="P33" s="221">
        <f>INDEX(Summary!$5:$59,$A33,P$67)</f>
        <v>256</v>
      </c>
      <c r="Q33" s="221">
        <f>INDEX(Summary!$5:$59,$A33,Q$67)</f>
        <v>91</v>
      </c>
      <c r="R33" s="52">
        <f t="shared" si="0"/>
        <v>18699</v>
      </c>
      <c r="S33" s="131">
        <f t="shared" si="1"/>
        <v>0.5</v>
      </c>
      <c r="U33" s="52">
        <f>INDEX(Summary!$5:$59,$A33,U$67)</f>
        <v>165</v>
      </c>
      <c r="V33" s="52"/>
      <c r="W33" s="52"/>
      <c r="X33" s="52"/>
      <c r="Y33" s="52"/>
      <c r="Z33" s="52"/>
      <c r="AA33" s="52"/>
      <c r="AB33" s="52"/>
      <c r="AC33" s="52"/>
      <c r="AE33" s="52">
        <f t="shared" si="5"/>
        <v>0</v>
      </c>
      <c r="AF33" s="52">
        <f t="shared" si="5"/>
        <v>0</v>
      </c>
      <c r="AG33" s="52">
        <f t="shared" si="5"/>
        <v>3</v>
      </c>
      <c r="AH33" s="52">
        <f t="shared" si="5"/>
        <v>3</v>
      </c>
      <c r="AI33" s="52">
        <f t="shared" si="6"/>
        <v>0</v>
      </c>
      <c r="AJ33" s="52">
        <f t="shared" si="6"/>
        <v>0</v>
      </c>
      <c r="AK33" s="52">
        <f t="shared" si="6"/>
        <v>0</v>
      </c>
      <c r="AL33" s="52">
        <f t="shared" si="6"/>
        <v>0</v>
      </c>
      <c r="AM33" s="52" t="str">
        <f t="shared" si="7"/>
        <v/>
      </c>
      <c r="AN33" s="52" t="str">
        <f t="shared" si="7"/>
        <v/>
      </c>
    </row>
    <row r="34" spans="1:40" x14ac:dyDescent="0.25">
      <c r="A34" s="16">
        <v>34</v>
      </c>
      <c r="B34" s="52">
        <f>INDEX(Summary!$5:$59,$A34,B$67)</f>
        <v>133</v>
      </c>
      <c r="C34" s="51" t="str">
        <f>INDEX(Summary!$5:$59,$A34,C$67)</f>
        <v>Apache Blvd</v>
      </c>
      <c r="D34" s="51" t="str">
        <f>INDEX(Summary!$5:$59,$A34,D$67)</f>
        <v>College Ave</v>
      </c>
      <c r="E34" s="171"/>
      <c r="F34" s="52">
        <f>INDEX(Summary!$5:$59,$A34,F$67)</f>
        <v>163.75</v>
      </c>
      <c r="G34" s="52">
        <f>INDEX(Summary!$5:$59,$A34,G$67)</f>
        <v>78</v>
      </c>
      <c r="H34" s="52">
        <f>INDEX(Summary!$5:$59,$A34,H$67)</f>
        <v>249.5</v>
      </c>
      <c r="I34" s="52">
        <f>INDEX(Summary!$5:$59,$A34,I$67)</f>
        <v>0.35877862595419846</v>
      </c>
      <c r="J34" s="83">
        <f>INDEX(Summary!$5:$59,$A34,J$67)</f>
        <v>0.17404580152671756</v>
      </c>
      <c r="K34" s="83">
        <f>INDEX(Summary!$5:$59,$A34,K$67)</f>
        <v>0.12824427480916031</v>
      </c>
      <c r="L34" s="83">
        <f>INDEX(Summary!$5:$59,$A34,L$67)</f>
        <v>0.22748091603053436</v>
      </c>
      <c r="M34" s="221">
        <f>INDEX(Summary!$5:$59,$A34,M$67)</f>
        <v>655</v>
      </c>
      <c r="N34" s="221">
        <f>INDEX(Summary!$5:$59,$A34,N$67)</f>
        <v>156</v>
      </c>
      <c r="O34" s="221">
        <f>INDEX(Summary!$5:$59,$A34,O$67)</f>
        <v>499</v>
      </c>
      <c r="P34" s="221">
        <f>INDEX(Summary!$5:$59,$A34,P$67)</f>
        <v>655</v>
      </c>
      <c r="Q34" s="221">
        <f>INDEX(Summary!$5:$59,$A34,Q$67)</f>
        <v>156</v>
      </c>
      <c r="R34" s="52">
        <f t="shared" si="0"/>
        <v>22165</v>
      </c>
      <c r="S34" s="131">
        <f t="shared" si="1"/>
        <v>0</v>
      </c>
      <c r="U34" s="52">
        <f>INDEX(Summary!$5:$59,$A34,U$67)</f>
        <v>499</v>
      </c>
      <c r="V34" s="52"/>
      <c r="W34" s="52"/>
      <c r="X34" s="52"/>
      <c r="Y34" s="52"/>
      <c r="Z34" s="52"/>
      <c r="AA34" s="52"/>
      <c r="AB34" s="52"/>
      <c r="AC34" s="52"/>
      <c r="AE34" s="52">
        <f t="shared" si="5"/>
        <v>3</v>
      </c>
      <c r="AF34" s="52">
        <f t="shared" si="5"/>
        <v>3</v>
      </c>
      <c r="AG34" s="52">
        <f t="shared" si="5"/>
        <v>3</v>
      </c>
      <c r="AH34" s="52">
        <f t="shared" si="5"/>
        <v>3</v>
      </c>
      <c r="AI34" s="52">
        <f t="shared" si="6"/>
        <v>1</v>
      </c>
      <c r="AJ34" s="52">
        <f t="shared" si="6"/>
        <v>0</v>
      </c>
      <c r="AK34" s="52">
        <f t="shared" si="6"/>
        <v>0</v>
      </c>
      <c r="AL34" s="52">
        <f t="shared" si="6"/>
        <v>0</v>
      </c>
      <c r="AM34" s="52" t="str">
        <f t="shared" si="7"/>
        <v/>
      </c>
      <c r="AN34" s="52" t="str">
        <f t="shared" si="7"/>
        <v/>
      </c>
    </row>
    <row r="35" spans="1:40" x14ac:dyDescent="0.25">
      <c r="A35" s="16">
        <v>35</v>
      </c>
      <c r="B35" s="52">
        <f>INDEX(Summary!$5:$59,$A35,B$67)</f>
        <v>134</v>
      </c>
      <c r="C35" s="51" t="str">
        <f>INDEX(Summary!$5:$59,$A35,C$67)</f>
        <v>Apache Blvd</v>
      </c>
      <c r="D35" s="51" t="str">
        <f>INDEX(Summary!$5:$59,$A35,D$67)</f>
        <v>Paseo Del Saber</v>
      </c>
      <c r="E35" s="171"/>
      <c r="F35" s="52">
        <f>INDEX(Summary!$5:$59,$A35,F$67)</f>
        <v>181.5</v>
      </c>
      <c r="G35" s="52">
        <f>INDEX(Summary!$5:$59,$A35,G$67)</f>
        <v>150.5</v>
      </c>
      <c r="H35" s="52">
        <f>INDEX(Summary!$5:$59,$A35,H$67)</f>
        <v>212.5</v>
      </c>
      <c r="I35" s="52">
        <f>INDEX(Summary!$5:$59,$A35,I$67)</f>
        <v>0.30027548209366389</v>
      </c>
      <c r="J35" s="83">
        <f>INDEX(Summary!$5:$59,$A35,J$67)</f>
        <v>8.1267217630853997E-2</v>
      </c>
      <c r="K35" s="83">
        <f>INDEX(Summary!$5:$59,$A35,K$67)</f>
        <v>0.17630853994490359</v>
      </c>
      <c r="L35" s="83">
        <f>INDEX(Summary!$5:$59,$A35,L$67)</f>
        <v>0.26997245179063362</v>
      </c>
      <c r="M35" s="221">
        <f>INDEX(Summary!$5:$59,$A35,M$67)</f>
        <v>726</v>
      </c>
      <c r="N35" s="221">
        <f>INDEX(Summary!$5:$59,$A35,N$67)</f>
        <v>301</v>
      </c>
      <c r="O35" s="221">
        <f>INDEX(Summary!$5:$59,$A35,O$67)</f>
        <v>425</v>
      </c>
      <c r="P35" s="221">
        <f>INDEX(Summary!$5:$59,$A35,P$67)</f>
        <v>726</v>
      </c>
      <c r="Q35" s="221">
        <f>INDEX(Summary!$5:$59,$A35,Q$67)</f>
        <v>301</v>
      </c>
      <c r="R35" s="52">
        <f t="shared" si="0"/>
        <v>22165</v>
      </c>
      <c r="S35" s="131">
        <f t="shared" si="1"/>
        <v>0</v>
      </c>
      <c r="U35" s="52">
        <f>INDEX(Summary!$5:$59,$A35,U$67)</f>
        <v>425</v>
      </c>
      <c r="V35" s="52"/>
      <c r="W35" s="52"/>
      <c r="X35" s="52"/>
      <c r="Y35" s="52"/>
      <c r="Z35" s="52"/>
      <c r="AA35" s="52"/>
      <c r="AB35" s="52"/>
      <c r="AC35" s="52"/>
      <c r="AE35" s="52">
        <f t="shared" si="5"/>
        <v>5</v>
      </c>
      <c r="AF35" s="52">
        <f t="shared" si="5"/>
        <v>5</v>
      </c>
      <c r="AG35" s="52">
        <f t="shared" si="5"/>
        <v>3</v>
      </c>
      <c r="AH35" s="52">
        <f t="shared" si="5"/>
        <v>3</v>
      </c>
      <c r="AI35" s="52">
        <f t="shared" si="6"/>
        <v>1</v>
      </c>
      <c r="AJ35" s="52">
        <f t="shared" si="6"/>
        <v>0</v>
      </c>
      <c r="AK35" s="52">
        <f t="shared" si="6"/>
        <v>0</v>
      </c>
      <c r="AL35" s="52">
        <f t="shared" si="6"/>
        <v>0</v>
      </c>
      <c r="AM35" s="52" t="str">
        <f t="shared" si="7"/>
        <v/>
      </c>
      <c r="AN35" s="52" t="str">
        <f t="shared" si="7"/>
        <v/>
      </c>
    </row>
    <row r="36" spans="1:40" x14ac:dyDescent="0.25">
      <c r="A36" s="16">
        <v>36</v>
      </c>
      <c r="B36" s="52">
        <f>INDEX(Summary!$5:$59,$A36,B$67)</f>
        <v>135</v>
      </c>
      <c r="C36" s="51" t="str">
        <f>INDEX(Summary!$5:$59,$A36,C$67)</f>
        <v>Lemon St</v>
      </c>
      <c r="D36" s="51" t="str">
        <f>INDEX(Summary!$5:$59,$A36,D$67)</f>
        <v>Rural Rd</v>
      </c>
      <c r="E36" s="171"/>
      <c r="F36" s="52">
        <f>INDEX(Summary!$5:$59,$A36,F$67)</f>
        <v>149.25</v>
      </c>
      <c r="G36" s="52">
        <f>INDEX(Summary!$5:$59,$A36,G$67)</f>
        <v>109</v>
      </c>
      <c r="H36" s="52">
        <f>INDEX(Summary!$5:$59,$A36,H$67)</f>
        <v>189.5</v>
      </c>
      <c r="I36" s="52">
        <f>INDEX(Summary!$5:$59,$A36,I$67)</f>
        <v>0.31323283082077052</v>
      </c>
      <c r="J36" s="83">
        <f>INDEX(Summary!$5:$59,$A36,J$67)</f>
        <v>3.350083752093802E-2</v>
      </c>
      <c r="K36" s="83">
        <f>INDEX(Summary!$5:$59,$A36,K$67)</f>
        <v>0.2613065326633166</v>
      </c>
      <c r="L36" s="83">
        <f>INDEX(Summary!$5:$59,$A36,L$67)</f>
        <v>0.7018425460636516</v>
      </c>
      <c r="M36" s="221">
        <f>INDEX(Summary!$5:$59,$A36,M$67)</f>
        <v>597</v>
      </c>
      <c r="N36" s="221">
        <f>INDEX(Summary!$5:$59,$A36,N$67)</f>
        <v>218</v>
      </c>
      <c r="O36" s="221">
        <f>INDEX(Summary!$5:$59,$A36,O$67)</f>
        <v>379</v>
      </c>
      <c r="P36" s="221">
        <f>INDEX(Summary!$5:$59,$A36,P$67)</f>
        <v>597</v>
      </c>
      <c r="Q36" s="221">
        <f>INDEX(Summary!$5:$59,$A36,Q$67)</f>
        <v>218</v>
      </c>
      <c r="R36" s="52">
        <f t="shared" si="0"/>
        <v>37510</v>
      </c>
      <c r="S36" s="131">
        <f t="shared" si="1"/>
        <v>0</v>
      </c>
      <c r="U36" s="52">
        <f>INDEX(Summary!$5:$59,$A36,U$67)</f>
        <v>379</v>
      </c>
      <c r="V36" s="52"/>
      <c r="W36" s="52"/>
      <c r="X36" s="52"/>
      <c r="Y36" s="52"/>
      <c r="Z36" s="52"/>
      <c r="AA36" s="52"/>
      <c r="AB36" s="52"/>
      <c r="AC36" s="52"/>
      <c r="AE36" s="52">
        <f t="shared" si="5"/>
        <v>0</v>
      </c>
      <c r="AF36" s="52">
        <f t="shared" si="5"/>
        <v>0</v>
      </c>
      <c r="AG36" s="52">
        <f t="shared" si="5"/>
        <v>3</v>
      </c>
      <c r="AH36" s="52">
        <f t="shared" si="5"/>
        <v>3</v>
      </c>
      <c r="AI36" s="52">
        <f t="shared" si="6"/>
        <v>0</v>
      </c>
      <c r="AJ36" s="52">
        <f t="shared" si="6"/>
        <v>0</v>
      </c>
      <c r="AK36" s="52">
        <f t="shared" si="6"/>
        <v>0</v>
      </c>
      <c r="AL36" s="52">
        <f t="shared" si="6"/>
        <v>1</v>
      </c>
      <c r="AM36" s="52" t="str">
        <f t="shared" si="7"/>
        <v/>
      </c>
      <c r="AN36" s="52" t="str">
        <f t="shared" si="7"/>
        <v/>
      </c>
    </row>
    <row r="37" spans="1:40" x14ac:dyDescent="0.25">
      <c r="A37" s="16">
        <v>37</v>
      </c>
      <c r="B37" s="52">
        <f>INDEX(Summary!$5:$59,$A37,B$67)</f>
        <v>136</v>
      </c>
      <c r="C37" s="51" t="str">
        <f>INDEX(Summary!$5:$59,$A37,C$67)</f>
        <v>Spence St</v>
      </c>
      <c r="D37" s="51" t="str">
        <f>INDEX(Summary!$5:$59,$A37,D$67)</f>
        <v>Rural Rd</v>
      </c>
      <c r="E37" s="171"/>
      <c r="F37" s="52">
        <f>INDEX(Summary!$5:$59,$A37,F$67)</f>
        <v>169.5</v>
      </c>
      <c r="G37" s="52">
        <f>INDEX(Summary!$5:$59,$A37,G$67)</f>
        <v>167</v>
      </c>
      <c r="H37" s="52">
        <f>INDEX(Summary!$5:$59,$A37,H$67)</f>
        <v>172</v>
      </c>
      <c r="I37" s="52">
        <f>INDEX(Summary!$5:$59,$A37,I$67)</f>
        <v>0.28171091445427726</v>
      </c>
      <c r="J37" s="83">
        <f>INDEX(Summary!$5:$59,$A37,J$67)</f>
        <v>7.0796460176991149E-2</v>
      </c>
      <c r="K37" s="83">
        <f>INDEX(Summary!$5:$59,$A37,K$67)</f>
        <v>0.21533923303834809</v>
      </c>
      <c r="L37" s="83">
        <f>INDEX(Summary!$5:$59,$A37,L$67)</f>
        <v>0.93215339233038352</v>
      </c>
      <c r="M37" s="221">
        <f>INDEX(Summary!$5:$59,$A37,M$67)</f>
        <v>678</v>
      </c>
      <c r="N37" s="221">
        <f>INDEX(Summary!$5:$59,$A37,N$67)</f>
        <v>334</v>
      </c>
      <c r="O37" s="221">
        <f>INDEX(Summary!$5:$59,$A37,O$67)</f>
        <v>344</v>
      </c>
      <c r="P37" s="221">
        <f>INDEX(Summary!$5:$59,$A37,P$67)</f>
        <v>678</v>
      </c>
      <c r="Q37" s="221">
        <f>INDEX(Summary!$5:$59,$A37,Q$67)</f>
        <v>334</v>
      </c>
      <c r="R37" s="52">
        <f t="shared" si="0"/>
        <v>44120</v>
      </c>
      <c r="S37" s="131">
        <f t="shared" si="1"/>
        <v>0</v>
      </c>
      <c r="U37" s="52">
        <f>INDEX(Summary!$5:$59,$A37,U$67)</f>
        <v>344</v>
      </c>
      <c r="V37" s="52"/>
      <c r="W37" s="52"/>
      <c r="X37" s="52"/>
      <c r="Y37" s="52"/>
      <c r="Z37" s="52"/>
      <c r="AA37" s="52"/>
      <c r="AB37" s="52"/>
      <c r="AC37" s="52"/>
      <c r="AE37" s="52">
        <f t="shared" si="5"/>
        <v>0</v>
      </c>
      <c r="AF37" s="52">
        <f t="shared" si="5"/>
        <v>0</v>
      </c>
      <c r="AG37" s="52">
        <f t="shared" si="5"/>
        <v>4</v>
      </c>
      <c r="AH37" s="52">
        <f t="shared" si="5"/>
        <v>0</v>
      </c>
      <c r="AI37" s="52">
        <f t="shared" si="6"/>
        <v>0</v>
      </c>
      <c r="AJ37" s="52">
        <f t="shared" si="6"/>
        <v>0</v>
      </c>
      <c r="AK37" s="52">
        <f t="shared" si="6"/>
        <v>0</v>
      </c>
      <c r="AL37" s="52">
        <f t="shared" si="6"/>
        <v>0</v>
      </c>
      <c r="AM37" s="52" t="str">
        <f t="shared" si="7"/>
        <v/>
      </c>
      <c r="AN37" s="52" t="str">
        <f t="shared" si="7"/>
        <v/>
      </c>
    </row>
    <row r="38" spans="1:40" x14ac:dyDescent="0.25">
      <c r="A38" s="16">
        <v>38</v>
      </c>
      <c r="B38" s="52">
        <f>INDEX(Summary!$5:$59,$A38,B$67)</f>
        <v>137</v>
      </c>
      <c r="C38" s="51" t="str">
        <f>INDEX(Summary!$5:$59,$A38,C$67)</f>
        <v>Broadway Rd</v>
      </c>
      <c r="D38" s="51" t="str">
        <f>INDEX(Summary!$5:$59,$A38,D$67)</f>
        <v>Priest Dr</v>
      </c>
      <c r="E38" s="171"/>
      <c r="F38" s="52">
        <f>INDEX(Summary!$5:$59,$A38,F$67)</f>
        <v>22.5</v>
      </c>
      <c r="G38" s="52">
        <f>INDEX(Summary!$5:$59,$A38,G$67)</f>
        <v>18.5</v>
      </c>
      <c r="H38" s="52">
        <f>INDEX(Summary!$5:$59,$A38,H$67)</f>
        <v>26.5</v>
      </c>
      <c r="I38" s="52">
        <f>INDEX(Summary!$5:$59,$A38,I$67)</f>
        <v>0.2</v>
      </c>
      <c r="J38" s="83">
        <f>INDEX(Summary!$5:$59,$A38,J$67)</f>
        <v>0.21111111111111111</v>
      </c>
      <c r="K38" s="83">
        <f>INDEX(Summary!$5:$59,$A38,K$67)</f>
        <v>0.24444444444444444</v>
      </c>
      <c r="L38" s="83">
        <f>INDEX(Summary!$5:$59,$A38,L$67)</f>
        <v>0.87777777777777777</v>
      </c>
      <c r="M38" s="221">
        <f>INDEX(Summary!$5:$59,$A38,M$67)</f>
        <v>90</v>
      </c>
      <c r="N38" s="221">
        <f>INDEX(Summary!$5:$59,$A38,N$67)</f>
        <v>37</v>
      </c>
      <c r="O38" s="221">
        <f>INDEX(Summary!$5:$59,$A38,O$67)</f>
        <v>53</v>
      </c>
      <c r="P38" s="221">
        <f>INDEX(Summary!$5:$59,$A38,P$67)</f>
        <v>90</v>
      </c>
      <c r="Q38" s="221">
        <f>INDEX(Summary!$5:$59,$A38,Q$67)</f>
        <v>37</v>
      </c>
      <c r="R38" s="52">
        <f t="shared" si="0"/>
        <v>37476</v>
      </c>
      <c r="S38" s="131">
        <f t="shared" si="1"/>
        <v>1.75</v>
      </c>
      <c r="U38" s="52">
        <f>INDEX(Summary!$5:$59,$A38,U$67)</f>
        <v>53</v>
      </c>
      <c r="V38" s="52"/>
      <c r="W38" s="52"/>
      <c r="X38" s="52"/>
      <c r="Y38" s="52"/>
      <c r="Z38" s="52"/>
      <c r="AA38" s="52"/>
      <c r="AB38" s="52"/>
      <c r="AC38" s="52"/>
      <c r="AE38" s="52">
        <f t="shared" si="5"/>
        <v>3</v>
      </c>
      <c r="AF38" s="52">
        <f t="shared" si="5"/>
        <v>3</v>
      </c>
      <c r="AG38" s="52">
        <f t="shared" si="5"/>
        <v>0</v>
      </c>
      <c r="AH38" s="52">
        <f t="shared" si="5"/>
        <v>0</v>
      </c>
      <c r="AI38" s="52">
        <f t="shared" si="6"/>
        <v>0</v>
      </c>
      <c r="AJ38" s="52">
        <f t="shared" si="6"/>
        <v>0</v>
      </c>
      <c r="AK38" s="52">
        <f t="shared" si="6"/>
        <v>0</v>
      </c>
      <c r="AL38" s="52">
        <f t="shared" si="6"/>
        <v>0</v>
      </c>
      <c r="AM38" s="52" t="str">
        <f t="shared" si="7"/>
        <v/>
      </c>
      <c r="AN38" s="52" t="str">
        <f t="shared" si="7"/>
        <v/>
      </c>
    </row>
    <row r="39" spans="1:40" x14ac:dyDescent="0.25">
      <c r="A39" s="16">
        <v>39</v>
      </c>
      <c r="B39" s="52">
        <f>INDEX(Summary!$5:$59,$A39,B$67)</f>
        <v>138</v>
      </c>
      <c r="C39" s="51" t="str">
        <f>INDEX(Summary!$5:$59,$A39,C$67)</f>
        <v>Broadway Rd</v>
      </c>
      <c r="D39" s="51" t="str">
        <f>INDEX(Summary!$5:$59,$A39,D$67)</f>
        <v>Rural Rd</v>
      </c>
      <c r="E39" s="171"/>
      <c r="F39" s="52">
        <f>INDEX(Summary!$5:$59,$A39,F$67)</f>
        <v>93</v>
      </c>
      <c r="G39" s="52" t="str">
        <f>INDEX(Summary!$5:$59,$A39,G$67)</f>
        <v/>
      </c>
      <c r="H39" s="52">
        <f>INDEX(Summary!$5:$59,$A39,H$67)</f>
        <v>93</v>
      </c>
      <c r="I39" s="52">
        <f>INDEX(Summary!$5:$59,$A39,I$67)</f>
        <v>0.20430107526881722</v>
      </c>
      <c r="J39" s="83">
        <f>INDEX(Summary!$5:$59,$A39,J$67)</f>
        <v>6.9892473118279563E-2</v>
      </c>
      <c r="K39" s="83">
        <f>INDEX(Summary!$5:$59,$A39,K$67)</f>
        <v>0.26881720430107525</v>
      </c>
      <c r="L39" s="83">
        <f>INDEX(Summary!$5:$59,$A39,L$67)</f>
        <v>0.9731182795698925</v>
      </c>
      <c r="M39" s="221">
        <f>INDEX(Summary!$5:$59,$A39,M$67)</f>
        <v>186</v>
      </c>
      <c r="N39" s="221">
        <f>INDEX(Summary!$5:$59,$A39,N$67)</f>
        <v>0</v>
      </c>
      <c r="O39" s="221">
        <f>INDEX(Summary!$5:$59,$A39,O$67)</f>
        <v>186</v>
      </c>
      <c r="P39" s="221">
        <f>INDEX(Summary!$5:$59,$A39,P$67)</f>
        <v>186</v>
      </c>
      <c r="Q39" s="221">
        <f>INDEX(Summary!$5:$59,$A39,Q$67)</f>
        <v>0</v>
      </c>
      <c r="R39" s="52">
        <f t="shared" si="0"/>
        <v>44120</v>
      </c>
      <c r="S39" s="131">
        <f t="shared" si="1"/>
        <v>0.5</v>
      </c>
      <c r="U39" s="52">
        <f>INDEX(Summary!$5:$59,$A39,U$67)</f>
        <v>186</v>
      </c>
      <c r="V39" s="52"/>
      <c r="W39" s="52"/>
      <c r="X39" s="52"/>
      <c r="Y39" s="52"/>
      <c r="Z39" s="52"/>
      <c r="AA39" s="52"/>
      <c r="AB39" s="52"/>
      <c r="AC39" s="52"/>
      <c r="AE39" s="52">
        <f t="shared" si="5"/>
        <v>0</v>
      </c>
      <c r="AF39" s="52">
        <f t="shared" si="5"/>
        <v>0</v>
      </c>
      <c r="AG39" s="52">
        <f t="shared" si="5"/>
        <v>0</v>
      </c>
      <c r="AH39" s="52">
        <f t="shared" si="5"/>
        <v>0</v>
      </c>
      <c r="AI39" s="52">
        <f t="shared" si="6"/>
        <v>0</v>
      </c>
      <c r="AJ39" s="52">
        <f t="shared" si="6"/>
        <v>0</v>
      </c>
      <c r="AK39" s="52">
        <f t="shared" si="6"/>
        <v>0</v>
      </c>
      <c r="AL39" s="52">
        <f t="shared" si="6"/>
        <v>0</v>
      </c>
      <c r="AM39" s="52" t="str">
        <f t="shared" si="7"/>
        <v/>
      </c>
      <c r="AN39" s="52" t="str">
        <f t="shared" si="7"/>
        <v/>
      </c>
    </row>
    <row r="40" spans="1:40" x14ac:dyDescent="0.25">
      <c r="A40" s="16">
        <v>40</v>
      </c>
      <c r="B40" s="52">
        <f>INDEX(Summary!$5:$59,$A40,B$67)</f>
        <v>139</v>
      </c>
      <c r="C40" s="51" t="str">
        <f>INDEX(Summary!$5:$59,$A40,C$67)</f>
        <v>Broadway Rd</v>
      </c>
      <c r="D40" s="51" t="str">
        <f>INDEX(Summary!$5:$59,$A40,D$67)</f>
        <v>College Ave</v>
      </c>
      <c r="E40" s="171"/>
      <c r="F40" s="52">
        <f>INDEX(Summary!$5:$59,$A40,F$67)</f>
        <v>134.75</v>
      </c>
      <c r="G40" s="52">
        <f>INDEX(Summary!$5:$59,$A40,G$67)</f>
        <v>110.5</v>
      </c>
      <c r="H40" s="52">
        <f>INDEX(Summary!$5:$59,$A40,H$67)</f>
        <v>159</v>
      </c>
      <c r="I40" s="52">
        <f>INDEX(Summary!$5:$59,$A40,I$67)</f>
        <v>0.28385899814471244</v>
      </c>
      <c r="J40" s="83">
        <f>INDEX(Summary!$5:$59,$A40,J$67)</f>
        <v>0.29313543599257885</v>
      </c>
      <c r="K40" s="83">
        <f>INDEX(Summary!$5:$59,$A40,K$67)</f>
        <v>3.7105751391465679E-2</v>
      </c>
      <c r="L40" s="83">
        <f>INDEX(Summary!$5:$59,$A40,L$67)</f>
        <v>0.11873840445269017</v>
      </c>
      <c r="M40" s="221">
        <f>INDEX(Summary!$5:$59,$A40,M$67)</f>
        <v>539</v>
      </c>
      <c r="N40" s="221">
        <f>INDEX(Summary!$5:$59,$A40,N$67)</f>
        <v>221</v>
      </c>
      <c r="O40" s="221">
        <f>INDEX(Summary!$5:$59,$A40,O$67)</f>
        <v>318</v>
      </c>
      <c r="P40" s="221">
        <f>INDEX(Summary!$5:$59,$A40,P$67)</f>
        <v>539</v>
      </c>
      <c r="Q40" s="221">
        <f>INDEX(Summary!$5:$59,$A40,Q$67)</f>
        <v>221</v>
      </c>
      <c r="R40" s="52">
        <f t="shared" si="0"/>
        <v>29614</v>
      </c>
      <c r="S40" s="131">
        <f t="shared" si="1"/>
        <v>0.5</v>
      </c>
      <c r="U40" s="52">
        <f>INDEX(Summary!$5:$59,$A40,U$67)</f>
        <v>318</v>
      </c>
      <c r="V40" s="52"/>
      <c r="W40" s="52"/>
      <c r="X40" s="52"/>
      <c r="Y40" s="52"/>
      <c r="Z40" s="52"/>
      <c r="AA40" s="52"/>
      <c r="AB40" s="52"/>
      <c r="AC40" s="52"/>
      <c r="AE40" s="52">
        <f t="shared" si="5"/>
        <v>3</v>
      </c>
      <c r="AF40" s="52">
        <f t="shared" si="5"/>
        <v>3</v>
      </c>
      <c r="AG40" s="52">
        <f t="shared" si="5"/>
        <v>0</v>
      </c>
      <c r="AH40" s="52">
        <f t="shared" si="5"/>
        <v>0</v>
      </c>
      <c r="AI40" s="52">
        <f t="shared" si="6"/>
        <v>0</v>
      </c>
      <c r="AJ40" s="52">
        <f t="shared" si="6"/>
        <v>0</v>
      </c>
      <c r="AK40" s="52">
        <f t="shared" si="6"/>
        <v>0</v>
      </c>
      <c r="AL40" s="52">
        <f t="shared" si="6"/>
        <v>0</v>
      </c>
      <c r="AM40" s="52" t="str">
        <f t="shared" si="7"/>
        <v/>
      </c>
      <c r="AN40" s="52" t="str">
        <f t="shared" si="7"/>
        <v/>
      </c>
    </row>
    <row r="41" spans="1:40" x14ac:dyDescent="0.25">
      <c r="A41" s="16">
        <v>41</v>
      </c>
      <c r="B41" s="52">
        <f>INDEX(Summary!$5:$59,$A41,B$67)</f>
        <v>140</v>
      </c>
      <c r="C41" s="51" t="str">
        <f>INDEX(Summary!$5:$59,$A41,C$67)</f>
        <v>Southern Ave</v>
      </c>
      <c r="D41" s="51" t="str">
        <f>INDEX(Summary!$5:$59,$A41,D$67)</f>
        <v>Priest Dr</v>
      </c>
      <c r="E41" s="171"/>
      <c r="F41" s="52">
        <f>INDEX(Summary!$5:$59,$A41,F$67)</f>
        <v>26.5</v>
      </c>
      <c r="G41" s="52">
        <f>INDEX(Summary!$5:$59,$A41,G$67)</f>
        <v>24.5</v>
      </c>
      <c r="H41" s="52">
        <f>INDEX(Summary!$5:$59,$A41,H$67)</f>
        <v>28.5</v>
      </c>
      <c r="I41" s="52">
        <f>INDEX(Summary!$5:$59,$A41,I$67)</f>
        <v>0.16037735849056603</v>
      </c>
      <c r="J41" s="83">
        <f>INDEX(Summary!$5:$59,$A41,J$67)</f>
        <v>0.27358490566037735</v>
      </c>
      <c r="K41" s="83">
        <f>INDEX(Summary!$5:$59,$A41,K$67)</f>
        <v>0.21698113207547171</v>
      </c>
      <c r="L41" s="83">
        <f>INDEX(Summary!$5:$59,$A41,L$67)</f>
        <v>0.660377358490566</v>
      </c>
      <c r="M41" s="221">
        <f>INDEX(Summary!$5:$59,$A41,M$67)</f>
        <v>106</v>
      </c>
      <c r="N41" s="221">
        <f>INDEX(Summary!$5:$59,$A41,N$67)</f>
        <v>49</v>
      </c>
      <c r="O41" s="221">
        <f>INDEX(Summary!$5:$59,$A41,O$67)</f>
        <v>57</v>
      </c>
      <c r="P41" s="221">
        <f>INDEX(Summary!$5:$59,$A41,P$67)</f>
        <v>106</v>
      </c>
      <c r="Q41" s="221">
        <f>INDEX(Summary!$5:$59,$A41,Q$67)</f>
        <v>49</v>
      </c>
      <c r="R41" s="52">
        <f t="shared" si="0"/>
        <v>36313</v>
      </c>
      <c r="S41" s="131">
        <f t="shared" si="1"/>
        <v>2.75</v>
      </c>
      <c r="U41" s="52">
        <f>INDEX(Summary!$5:$59,$A41,U$67)</f>
        <v>57</v>
      </c>
      <c r="V41" s="52"/>
      <c r="W41" s="52"/>
      <c r="X41" s="52"/>
      <c r="Y41" s="52"/>
      <c r="Z41" s="52"/>
      <c r="AA41" s="52"/>
      <c r="AB41" s="52"/>
      <c r="AC41" s="52"/>
      <c r="AE41" s="52">
        <f t="shared" si="5"/>
        <v>3</v>
      </c>
      <c r="AF41" s="52">
        <f t="shared" si="5"/>
        <v>3</v>
      </c>
      <c r="AG41" s="52">
        <f t="shared" si="5"/>
        <v>0</v>
      </c>
      <c r="AH41" s="52">
        <f t="shared" si="5"/>
        <v>0</v>
      </c>
      <c r="AI41" s="52">
        <f t="shared" si="6"/>
        <v>0</v>
      </c>
      <c r="AJ41" s="52">
        <f t="shared" si="6"/>
        <v>0</v>
      </c>
      <c r="AK41" s="52">
        <f t="shared" si="6"/>
        <v>0</v>
      </c>
      <c r="AL41" s="52">
        <f t="shared" si="6"/>
        <v>0</v>
      </c>
      <c r="AM41" s="52" t="str">
        <f t="shared" si="7"/>
        <v/>
      </c>
      <c r="AN41" s="52" t="str">
        <f t="shared" si="7"/>
        <v/>
      </c>
    </row>
    <row r="42" spans="1:40" x14ac:dyDescent="0.25">
      <c r="A42" s="16">
        <v>42</v>
      </c>
      <c r="B42" s="52">
        <f>INDEX(Summary!$5:$59,$A42,B$67)</f>
        <v>141</v>
      </c>
      <c r="C42" s="51" t="str">
        <f>INDEX(Summary!$5:$59,$A42,C$67)</f>
        <v>Southern Ave</v>
      </c>
      <c r="D42" s="51" t="str">
        <f>INDEX(Summary!$5:$59,$A42,D$67)</f>
        <v>College Ave</v>
      </c>
      <c r="E42" s="171"/>
      <c r="F42" s="52">
        <f>INDEX(Summary!$5:$59,$A42,F$67)</f>
        <v>61.5</v>
      </c>
      <c r="G42" s="52" t="str">
        <f>INDEX(Summary!$5:$59,$A42,G$67)</f>
        <v/>
      </c>
      <c r="H42" s="52">
        <f>INDEX(Summary!$5:$59,$A42,H$67)</f>
        <v>61.5</v>
      </c>
      <c r="I42" s="52">
        <f>INDEX(Summary!$5:$59,$A42,I$67)</f>
        <v>0.17479674796747968</v>
      </c>
      <c r="J42" s="83">
        <f>INDEX(Summary!$5:$59,$A42,J$67)</f>
        <v>0.34959349593495936</v>
      </c>
      <c r="K42" s="83">
        <f>INDEX(Summary!$5:$59,$A42,K$67)</f>
        <v>9.7560975609756101E-2</v>
      </c>
      <c r="L42" s="83">
        <f>INDEX(Summary!$5:$59,$A42,L$67)</f>
        <v>0.40243902439024393</v>
      </c>
      <c r="M42" s="221">
        <f>INDEX(Summary!$5:$59,$A42,M$67)</f>
        <v>123</v>
      </c>
      <c r="N42" s="221">
        <f>INDEX(Summary!$5:$59,$A42,N$67)</f>
        <v>0</v>
      </c>
      <c r="O42" s="221">
        <f>INDEX(Summary!$5:$59,$A42,O$67)</f>
        <v>123</v>
      </c>
      <c r="P42" s="221">
        <f>INDEX(Summary!$5:$59,$A42,P$67)</f>
        <v>123</v>
      </c>
      <c r="Q42" s="221">
        <f>INDEX(Summary!$5:$59,$A42,Q$67)</f>
        <v>0</v>
      </c>
      <c r="R42" s="52">
        <f t="shared" si="0"/>
        <v>35372</v>
      </c>
      <c r="S42" s="131">
        <f t="shared" si="1"/>
        <v>1.5</v>
      </c>
      <c r="U42" s="52">
        <f>INDEX(Summary!$5:$59,$A42,U$67)</f>
        <v>123</v>
      </c>
      <c r="V42" s="52"/>
      <c r="W42" s="52"/>
      <c r="X42" s="52"/>
      <c r="Y42" s="52"/>
      <c r="Z42" s="52"/>
      <c r="AA42" s="52"/>
      <c r="AB42" s="52"/>
      <c r="AC42" s="52"/>
      <c r="AE42" s="52">
        <f t="shared" si="5"/>
        <v>3</v>
      </c>
      <c r="AF42" s="52">
        <f t="shared" si="5"/>
        <v>3</v>
      </c>
      <c r="AG42" s="52">
        <f t="shared" si="5"/>
        <v>0</v>
      </c>
      <c r="AH42" s="52">
        <f t="shared" si="5"/>
        <v>0</v>
      </c>
      <c r="AI42" s="52">
        <f t="shared" ref="AI42:AL55" si="8">INDEX(Cordon,MATCH($B42,loc_ID,0),AI$66)</f>
        <v>0</v>
      </c>
      <c r="AJ42" s="52">
        <f t="shared" si="8"/>
        <v>0</v>
      </c>
      <c r="AK42" s="52">
        <f t="shared" si="8"/>
        <v>0</v>
      </c>
      <c r="AL42" s="52">
        <f t="shared" si="8"/>
        <v>0</v>
      </c>
      <c r="AM42" s="52" t="str">
        <f t="shared" ref="AM42:AN55" si="9">IF(ISBLANK(INDEX(GPS_,$A42-1,AM$66)),"",INDEX(GPS_,$A42-1,AM$66))</f>
        <v/>
      </c>
      <c r="AN42" s="52" t="str">
        <f t="shared" si="9"/>
        <v/>
      </c>
    </row>
    <row r="43" spans="1:40" x14ac:dyDescent="0.25">
      <c r="A43" s="16">
        <v>43</v>
      </c>
      <c r="B43" s="52">
        <f>INDEX(Summary!$5:$59,$A43,B$67)</f>
        <v>142</v>
      </c>
      <c r="C43" s="51" t="str">
        <f>INDEX(Summary!$5:$59,$A43,C$67)</f>
        <v>Southern Ave</v>
      </c>
      <c r="D43" s="51" t="str">
        <f>INDEX(Summary!$5:$59,$A43,D$67)</f>
        <v>Rural Rd</v>
      </c>
      <c r="E43" s="171"/>
      <c r="F43" s="52">
        <f>INDEX(Summary!$5:$59,$A43,F$67)</f>
        <v>32.5</v>
      </c>
      <c r="G43" s="52">
        <f>INDEX(Summary!$5:$59,$A43,G$67)</f>
        <v>32.5</v>
      </c>
      <c r="H43" s="52" t="str">
        <f>INDEX(Summary!$5:$59,$A43,H$67)</f>
        <v/>
      </c>
      <c r="I43" s="52">
        <f>INDEX(Summary!$5:$59,$A43,I$67)</f>
        <v>0.23076923076923078</v>
      </c>
      <c r="J43" s="83">
        <f>INDEX(Summary!$5:$59,$A43,J$67)</f>
        <v>0.2</v>
      </c>
      <c r="K43" s="83">
        <f>INDEX(Summary!$5:$59,$A43,K$67)</f>
        <v>0.2153846153846154</v>
      </c>
      <c r="L43" s="83">
        <f>INDEX(Summary!$5:$59,$A43,L$67)</f>
        <v>0.90769230769230769</v>
      </c>
      <c r="M43" s="221">
        <f>INDEX(Summary!$5:$59,$A43,M$67)</f>
        <v>65</v>
      </c>
      <c r="N43" s="221">
        <f>INDEX(Summary!$5:$59,$A43,N$67)</f>
        <v>65</v>
      </c>
      <c r="O43" s="221">
        <f>INDEX(Summary!$5:$59,$A43,O$67)</f>
        <v>0</v>
      </c>
      <c r="P43" s="221">
        <f>INDEX(Summary!$5:$59,$A43,P$67)</f>
        <v>65</v>
      </c>
      <c r="Q43" s="221">
        <f>INDEX(Summary!$5:$59,$A43,Q$67)</f>
        <v>65</v>
      </c>
      <c r="R43" s="52">
        <f t="shared" si="0"/>
        <v>40059</v>
      </c>
      <c r="S43" s="131">
        <f t="shared" si="1"/>
        <v>1.5</v>
      </c>
      <c r="U43" s="52">
        <f>INDEX(Summary!$5:$59,$A43,U$67)</f>
        <v>0</v>
      </c>
      <c r="V43" s="52"/>
      <c r="W43" s="52"/>
      <c r="X43" s="52"/>
      <c r="Y43" s="52"/>
      <c r="Z43" s="52"/>
      <c r="AA43" s="52"/>
      <c r="AB43" s="52"/>
      <c r="AC43" s="52"/>
      <c r="AE43" s="52">
        <f t="shared" si="5"/>
        <v>0</v>
      </c>
      <c r="AF43" s="52">
        <f t="shared" si="5"/>
        <v>0</v>
      </c>
      <c r="AG43" s="52">
        <f t="shared" si="5"/>
        <v>0</v>
      </c>
      <c r="AH43" s="52">
        <f t="shared" si="5"/>
        <v>0</v>
      </c>
      <c r="AI43" s="52">
        <f t="shared" si="8"/>
        <v>0</v>
      </c>
      <c r="AJ43" s="52">
        <f t="shared" si="8"/>
        <v>0</v>
      </c>
      <c r="AK43" s="52">
        <f t="shared" si="8"/>
        <v>0</v>
      </c>
      <c r="AL43" s="52">
        <f t="shared" si="8"/>
        <v>0</v>
      </c>
      <c r="AM43" s="52" t="str">
        <f t="shared" si="9"/>
        <v/>
      </c>
      <c r="AN43" s="52" t="str">
        <f t="shared" si="9"/>
        <v/>
      </c>
    </row>
    <row r="44" spans="1:40" x14ac:dyDescent="0.25">
      <c r="A44" s="16">
        <v>44</v>
      </c>
      <c r="B44" s="52">
        <f>INDEX(Summary!$5:$59,$A44,B$67)</f>
        <v>143</v>
      </c>
      <c r="C44" s="51" t="str">
        <f>INDEX(Summary!$5:$59,$A44,C$67)</f>
        <v>Southern Ave</v>
      </c>
      <c r="D44" s="51" t="str">
        <f>INDEX(Summary!$5:$59,$A44,D$67)</f>
        <v>Hardy Dr</v>
      </c>
      <c r="E44" s="171"/>
      <c r="F44" s="52">
        <f>INDEX(Summary!$5:$59,$A44,F$67)</f>
        <v>24</v>
      </c>
      <c r="G44" s="52">
        <f>INDEX(Summary!$5:$59,$A44,G$67)</f>
        <v>24</v>
      </c>
      <c r="H44" s="52" t="str">
        <f>INDEX(Summary!$5:$59,$A44,H$67)</f>
        <v/>
      </c>
      <c r="I44" s="52">
        <f>INDEX(Summary!$5:$59,$A44,I$67)</f>
        <v>4.1666666666666664E-2</v>
      </c>
      <c r="J44" s="83">
        <f>INDEX(Summary!$5:$59,$A44,J$67)</f>
        <v>0.4375</v>
      </c>
      <c r="K44" s="83">
        <f>INDEX(Summary!$5:$59,$A44,K$67)</f>
        <v>0.14583333333333334</v>
      </c>
      <c r="L44" s="83">
        <f>INDEX(Summary!$5:$59,$A44,L$67)</f>
        <v>0.5</v>
      </c>
      <c r="M44" s="221">
        <f>INDEX(Summary!$5:$59,$A44,M$67)</f>
        <v>48</v>
      </c>
      <c r="N44" s="221">
        <f>INDEX(Summary!$5:$59,$A44,N$67)</f>
        <v>48</v>
      </c>
      <c r="O44" s="221">
        <f>INDEX(Summary!$5:$59,$A44,O$67)</f>
        <v>0</v>
      </c>
      <c r="P44" s="221">
        <f>INDEX(Summary!$5:$59,$A44,P$67)</f>
        <v>48</v>
      </c>
      <c r="Q44" s="221">
        <f>INDEX(Summary!$5:$59,$A44,Q$67)</f>
        <v>48</v>
      </c>
      <c r="R44" s="52">
        <f t="shared" si="0"/>
        <v>28429</v>
      </c>
      <c r="S44" s="131">
        <f t="shared" si="1"/>
        <v>2.2200000000000002</v>
      </c>
      <c r="U44" s="52">
        <f>INDEX(Summary!$5:$59,$A44,U$67)</f>
        <v>0</v>
      </c>
      <c r="V44" s="52"/>
      <c r="W44" s="52"/>
      <c r="X44" s="52"/>
      <c r="Y44" s="52"/>
      <c r="Z44" s="52"/>
      <c r="AA44" s="52"/>
      <c r="AB44" s="52"/>
      <c r="AC44" s="52"/>
      <c r="AE44" s="52">
        <f t="shared" si="5"/>
        <v>3</v>
      </c>
      <c r="AF44" s="52">
        <f t="shared" si="5"/>
        <v>3</v>
      </c>
      <c r="AG44" s="52">
        <f t="shared" si="5"/>
        <v>0</v>
      </c>
      <c r="AH44" s="52">
        <f t="shared" si="5"/>
        <v>0</v>
      </c>
      <c r="AI44" s="52">
        <f t="shared" si="8"/>
        <v>0</v>
      </c>
      <c r="AJ44" s="52">
        <f t="shared" si="8"/>
        <v>0</v>
      </c>
      <c r="AK44" s="52">
        <f t="shared" si="8"/>
        <v>0</v>
      </c>
      <c r="AL44" s="52">
        <f t="shared" si="8"/>
        <v>0</v>
      </c>
      <c r="AM44" s="52" t="str">
        <f t="shared" si="9"/>
        <v/>
      </c>
      <c r="AN44" s="52" t="str">
        <f t="shared" si="9"/>
        <v/>
      </c>
    </row>
    <row r="45" spans="1:40" x14ac:dyDescent="0.25">
      <c r="A45" s="16">
        <v>45</v>
      </c>
      <c r="B45" s="52">
        <f>INDEX(Summary!$5:$59,$A45,B$67)</f>
        <v>144</v>
      </c>
      <c r="C45" s="51" t="str">
        <f>INDEX(Summary!$5:$59,$A45,C$67)</f>
        <v>Southern Ave</v>
      </c>
      <c r="D45" s="51" t="str">
        <f>INDEX(Summary!$5:$59,$A45,D$67)</f>
        <v>Mill Ave</v>
      </c>
      <c r="E45" s="171"/>
      <c r="F45" s="52">
        <f>INDEX(Summary!$5:$59,$A45,F$67)</f>
        <v>40.5</v>
      </c>
      <c r="G45" s="52" t="str">
        <f>INDEX(Summary!$5:$59,$A45,G$67)</f>
        <v/>
      </c>
      <c r="H45" s="52">
        <f>INDEX(Summary!$5:$59,$A45,H$67)</f>
        <v>40.5</v>
      </c>
      <c r="I45" s="52">
        <f>INDEX(Summary!$5:$59,$A45,I$67)</f>
        <v>0.1728395061728395</v>
      </c>
      <c r="J45" s="83">
        <f>INDEX(Summary!$5:$59,$A45,J$67)</f>
        <v>0.14814814814814814</v>
      </c>
      <c r="K45" s="83">
        <f>INDEX(Summary!$5:$59,$A45,K$67)</f>
        <v>0.38271604938271603</v>
      </c>
      <c r="L45" s="83">
        <f>INDEX(Summary!$5:$59,$A45,L$67)</f>
        <v>0.92592592592592593</v>
      </c>
      <c r="M45" s="221">
        <f>INDEX(Summary!$5:$59,$A45,M$67)</f>
        <v>81</v>
      </c>
      <c r="N45" s="221">
        <f>INDEX(Summary!$5:$59,$A45,N$67)</f>
        <v>0</v>
      </c>
      <c r="O45" s="221">
        <f>INDEX(Summary!$5:$59,$A45,O$67)</f>
        <v>81</v>
      </c>
      <c r="P45" s="221">
        <f>INDEX(Summary!$5:$59,$A45,P$67)</f>
        <v>81</v>
      </c>
      <c r="Q45" s="221">
        <f>INDEX(Summary!$5:$59,$A45,Q$67)</f>
        <v>0</v>
      </c>
      <c r="R45" s="52">
        <f t="shared" si="0"/>
        <v>35372</v>
      </c>
      <c r="S45" s="131">
        <f t="shared" si="1"/>
        <v>1.5</v>
      </c>
      <c r="U45" s="52">
        <f>INDEX(Summary!$5:$59,$A45,U$67)</f>
        <v>81</v>
      </c>
      <c r="V45" s="52"/>
      <c r="W45" s="52"/>
      <c r="X45" s="52"/>
      <c r="Y45" s="52"/>
      <c r="Z45" s="52"/>
      <c r="AA45" s="52"/>
      <c r="AB45" s="52"/>
      <c r="AC45" s="52"/>
      <c r="AE45" s="52">
        <f t="shared" si="5"/>
        <v>1</v>
      </c>
      <c r="AF45" s="52">
        <f t="shared" si="5"/>
        <v>1</v>
      </c>
      <c r="AG45" s="52">
        <f t="shared" si="5"/>
        <v>0</v>
      </c>
      <c r="AH45" s="52">
        <f t="shared" si="5"/>
        <v>0</v>
      </c>
      <c r="AI45" s="52">
        <f t="shared" si="8"/>
        <v>0</v>
      </c>
      <c r="AJ45" s="52">
        <f t="shared" si="8"/>
        <v>0</v>
      </c>
      <c r="AK45" s="52">
        <f t="shared" si="8"/>
        <v>0</v>
      </c>
      <c r="AL45" s="52">
        <f t="shared" si="8"/>
        <v>0</v>
      </c>
      <c r="AM45" s="52" t="str">
        <f t="shared" si="9"/>
        <v/>
      </c>
      <c r="AN45" s="52" t="str">
        <f t="shared" si="9"/>
        <v/>
      </c>
    </row>
    <row r="46" spans="1:40" x14ac:dyDescent="0.25">
      <c r="A46" s="16">
        <v>46</v>
      </c>
      <c r="B46" s="52">
        <f>INDEX(Summary!$5:$59,$A46,B$67)</f>
        <v>145</v>
      </c>
      <c r="C46" s="51" t="str">
        <f>INDEX(Summary!$5:$59,$A46,C$67)</f>
        <v>Alameda Dr</v>
      </c>
      <c r="D46" s="51" t="str">
        <f>INDEX(Summary!$5:$59,$A46,D$67)</f>
        <v>Mill Ave</v>
      </c>
      <c r="E46" s="171"/>
      <c r="F46" s="52">
        <f>INDEX(Summary!$5:$59,$A46,F$67)</f>
        <v>21</v>
      </c>
      <c r="G46" s="52">
        <f>INDEX(Summary!$5:$59,$A46,G$67)</f>
        <v>16.5</v>
      </c>
      <c r="H46" s="52">
        <f>INDEX(Summary!$5:$59,$A46,H$67)</f>
        <v>25.5</v>
      </c>
      <c r="I46" s="52">
        <f>INDEX(Summary!$5:$59,$A46,I$67)</f>
        <v>0.25</v>
      </c>
      <c r="J46" s="83">
        <f>INDEX(Summary!$5:$59,$A46,J$67)</f>
        <v>0.27380952380952384</v>
      </c>
      <c r="K46" s="83">
        <f>INDEX(Summary!$5:$59,$A46,K$67)</f>
        <v>0.22619047619047619</v>
      </c>
      <c r="L46" s="83">
        <f>INDEX(Summary!$5:$59,$A46,L$67)</f>
        <v>0.51190476190476186</v>
      </c>
      <c r="M46" s="221">
        <f>INDEX(Summary!$5:$59,$A46,M$67)</f>
        <v>84</v>
      </c>
      <c r="N46" s="221">
        <f>INDEX(Summary!$5:$59,$A46,N$67)</f>
        <v>33</v>
      </c>
      <c r="O46" s="221">
        <f>INDEX(Summary!$5:$59,$A46,O$67)</f>
        <v>51</v>
      </c>
      <c r="P46" s="221">
        <f>INDEX(Summary!$5:$59,$A46,P$67)</f>
        <v>84</v>
      </c>
      <c r="Q46" s="221">
        <f>INDEX(Summary!$5:$59,$A46,Q$67)</f>
        <v>33</v>
      </c>
      <c r="R46" s="52">
        <f t="shared" si="0"/>
        <v>1841</v>
      </c>
      <c r="S46" s="131">
        <f t="shared" si="1"/>
        <v>1</v>
      </c>
      <c r="U46" s="52">
        <f>INDEX(Summary!$5:$59,$A46,U$67)</f>
        <v>51</v>
      </c>
      <c r="V46" s="52"/>
      <c r="W46" s="52"/>
      <c r="X46" s="52"/>
      <c r="Y46" s="52"/>
      <c r="Z46" s="52"/>
      <c r="AA46" s="52"/>
      <c r="AB46" s="52"/>
      <c r="AC46" s="52"/>
      <c r="AE46" s="52">
        <f t="shared" si="5"/>
        <v>1</v>
      </c>
      <c r="AF46" s="52">
        <f t="shared" si="5"/>
        <v>1</v>
      </c>
      <c r="AG46" s="52">
        <f t="shared" si="5"/>
        <v>2</v>
      </c>
      <c r="AH46" s="52">
        <f t="shared" si="5"/>
        <v>2</v>
      </c>
      <c r="AI46" s="52">
        <f t="shared" si="8"/>
        <v>0</v>
      </c>
      <c r="AJ46" s="52">
        <f t="shared" si="8"/>
        <v>0</v>
      </c>
      <c r="AK46" s="52">
        <f t="shared" si="8"/>
        <v>0</v>
      </c>
      <c r="AL46" s="52">
        <f t="shared" si="8"/>
        <v>0</v>
      </c>
      <c r="AM46" s="52" t="str">
        <f t="shared" si="9"/>
        <v/>
      </c>
      <c r="AN46" s="52" t="str">
        <f t="shared" si="9"/>
        <v/>
      </c>
    </row>
    <row r="47" spans="1:40" x14ac:dyDescent="0.25">
      <c r="A47" s="16">
        <v>47</v>
      </c>
      <c r="B47" s="52">
        <f>INDEX(Summary!$5:$59,$A47,B$67)</f>
        <v>146</v>
      </c>
      <c r="C47" s="51" t="str">
        <f>INDEX(Summary!$5:$59,$A47,C$67)</f>
        <v>Broadway Rd</v>
      </c>
      <c r="D47" s="51" t="str">
        <f>INDEX(Summary!$5:$59,$A47,D$67)</f>
        <v>Mill Ave</v>
      </c>
      <c r="E47" s="171"/>
      <c r="F47" s="52">
        <f>INDEX(Summary!$5:$59,$A47,F$67)</f>
        <v>36.25</v>
      </c>
      <c r="G47" s="52">
        <f>INDEX(Summary!$5:$59,$A47,G$67)</f>
        <v>24.5</v>
      </c>
      <c r="H47" s="52">
        <f>INDEX(Summary!$5:$59,$A47,H$67)</f>
        <v>48</v>
      </c>
      <c r="I47" s="52">
        <f>INDEX(Summary!$5:$59,$A47,I$67)</f>
        <v>0.20344827586206896</v>
      </c>
      <c r="J47" s="83">
        <f>INDEX(Summary!$5:$59,$A47,J$67)</f>
        <v>0.18620689655172415</v>
      </c>
      <c r="K47" s="83">
        <f>INDEX(Summary!$5:$59,$A47,K$67)</f>
        <v>0.3</v>
      </c>
      <c r="L47" s="83">
        <f>INDEX(Summary!$5:$59,$A47,L$67)</f>
        <v>0.75862068965517238</v>
      </c>
      <c r="M47" s="221">
        <f>INDEX(Summary!$5:$59,$A47,M$67)</f>
        <v>145</v>
      </c>
      <c r="N47" s="221">
        <f>INDEX(Summary!$5:$59,$A47,N$67)</f>
        <v>49</v>
      </c>
      <c r="O47" s="221">
        <f>INDEX(Summary!$5:$59,$A47,O$67)</f>
        <v>96</v>
      </c>
      <c r="P47" s="221">
        <f>INDEX(Summary!$5:$59,$A47,P$67)</f>
        <v>145</v>
      </c>
      <c r="Q47" s="221">
        <f>INDEX(Summary!$5:$59,$A47,Q$67)</f>
        <v>49</v>
      </c>
      <c r="R47" s="52">
        <f t="shared" si="0"/>
        <v>31585</v>
      </c>
      <c r="S47" s="131">
        <f t="shared" si="1"/>
        <v>0.5</v>
      </c>
      <c r="U47" s="52">
        <f>INDEX(Summary!$5:$59,$A47,U$67)</f>
        <v>96</v>
      </c>
      <c r="V47" s="52"/>
      <c r="W47" s="52"/>
      <c r="X47" s="52"/>
      <c r="Y47" s="52"/>
      <c r="Z47" s="52"/>
      <c r="AA47" s="52"/>
      <c r="AB47" s="52"/>
      <c r="AC47" s="52"/>
      <c r="AE47" s="52">
        <f t="shared" si="5"/>
        <v>1</v>
      </c>
      <c r="AF47" s="52">
        <f t="shared" si="5"/>
        <v>1</v>
      </c>
      <c r="AG47" s="52">
        <f t="shared" si="5"/>
        <v>0</v>
      </c>
      <c r="AH47" s="52">
        <f t="shared" si="5"/>
        <v>0</v>
      </c>
      <c r="AI47" s="52">
        <f t="shared" si="8"/>
        <v>0</v>
      </c>
      <c r="AJ47" s="52">
        <f t="shared" si="8"/>
        <v>0</v>
      </c>
      <c r="AK47" s="52">
        <f t="shared" si="8"/>
        <v>0</v>
      </c>
      <c r="AL47" s="52">
        <f t="shared" si="8"/>
        <v>0</v>
      </c>
      <c r="AM47" s="52" t="str">
        <f t="shared" si="9"/>
        <v/>
      </c>
      <c r="AN47" s="52" t="str">
        <f t="shared" si="9"/>
        <v/>
      </c>
    </row>
    <row r="48" spans="1:40" x14ac:dyDescent="0.25">
      <c r="A48" s="16">
        <v>48</v>
      </c>
      <c r="B48" s="52">
        <f>INDEX(Summary!$5:$59,$A48,B$67)</f>
        <v>147</v>
      </c>
      <c r="C48" s="51" t="str">
        <f>INDEX(Summary!$5:$59,$A48,C$67)</f>
        <v>Baseline Rd</v>
      </c>
      <c r="D48" s="51" t="str">
        <f>INDEX(Summary!$5:$59,$A48,D$67)</f>
        <v>Mill Ave</v>
      </c>
      <c r="E48" s="171"/>
      <c r="F48" s="52">
        <f>INDEX(Summary!$5:$59,$A48,F$67)</f>
        <v>27</v>
      </c>
      <c r="G48" s="52">
        <f>INDEX(Summary!$5:$59,$A48,G$67)</f>
        <v>23.5</v>
      </c>
      <c r="H48" s="52">
        <f>INDEX(Summary!$5:$59,$A48,H$67)</f>
        <v>30.5</v>
      </c>
      <c r="I48" s="52">
        <f>INDEX(Summary!$5:$59,$A48,I$67)</f>
        <v>0.19444444444444445</v>
      </c>
      <c r="J48" s="83">
        <f>INDEX(Summary!$5:$59,$A48,J$67)</f>
        <v>0.37962962962962965</v>
      </c>
      <c r="K48" s="83">
        <f>INDEX(Summary!$5:$59,$A48,K$67)</f>
        <v>0.25925925925925924</v>
      </c>
      <c r="L48" s="83">
        <f>INDEX(Summary!$5:$59,$A48,L$67)</f>
        <v>0.81481481481481477</v>
      </c>
      <c r="M48" s="221">
        <f>INDEX(Summary!$5:$59,$A48,M$67)</f>
        <v>108</v>
      </c>
      <c r="N48" s="221">
        <f>INDEX(Summary!$5:$59,$A48,N$67)</f>
        <v>47</v>
      </c>
      <c r="O48" s="221">
        <f>INDEX(Summary!$5:$59,$A48,O$67)</f>
        <v>61</v>
      </c>
      <c r="P48" s="221">
        <f>INDEX(Summary!$5:$59,$A48,P$67)</f>
        <v>108</v>
      </c>
      <c r="Q48" s="221">
        <f>INDEX(Summary!$5:$59,$A48,Q$67)</f>
        <v>47</v>
      </c>
      <c r="R48" s="52">
        <f t="shared" si="0"/>
        <v>24224</v>
      </c>
      <c r="S48" s="131">
        <f t="shared" si="1"/>
        <v>2.5</v>
      </c>
      <c r="U48" s="52">
        <f>INDEX(Summary!$5:$59,$A48,U$67)</f>
        <v>61</v>
      </c>
      <c r="V48" s="52"/>
      <c r="W48" s="52"/>
      <c r="X48" s="52"/>
      <c r="Y48" s="52"/>
      <c r="Z48" s="52"/>
      <c r="AA48" s="52"/>
      <c r="AB48" s="52"/>
      <c r="AC48" s="52"/>
      <c r="AE48" s="52">
        <f t="shared" si="5"/>
        <v>3</v>
      </c>
      <c r="AF48" s="52">
        <f t="shared" si="5"/>
        <v>1</v>
      </c>
      <c r="AG48" s="52">
        <f t="shared" si="5"/>
        <v>0</v>
      </c>
      <c r="AH48" s="52">
        <f t="shared" si="5"/>
        <v>0</v>
      </c>
      <c r="AI48" s="52">
        <f t="shared" si="8"/>
        <v>0</v>
      </c>
      <c r="AJ48" s="52">
        <f t="shared" si="8"/>
        <v>0</v>
      </c>
      <c r="AK48" s="52">
        <f t="shared" si="8"/>
        <v>0</v>
      </c>
      <c r="AL48" s="52">
        <f t="shared" si="8"/>
        <v>0</v>
      </c>
      <c r="AM48" s="52" t="str">
        <f t="shared" si="9"/>
        <v/>
      </c>
      <c r="AN48" s="52" t="str">
        <f t="shared" si="9"/>
        <v/>
      </c>
    </row>
    <row r="49" spans="1:40" x14ac:dyDescent="0.25">
      <c r="A49" s="16">
        <v>49</v>
      </c>
      <c r="B49" s="52">
        <f>INDEX(Summary!$5:$59,$A49,B$67)</f>
        <v>148</v>
      </c>
      <c r="C49" s="51" t="str">
        <f>INDEX(Summary!$5:$59,$A49,C$67)</f>
        <v>Guadalupe Rd</v>
      </c>
      <c r="D49" s="51" t="str">
        <f>INDEX(Summary!$5:$59,$A49,D$67)</f>
        <v>Kyrene Rd</v>
      </c>
      <c r="E49" s="171"/>
      <c r="F49" s="52">
        <f>INDEX(Summary!$5:$59,$A49,F$67)</f>
        <v>27</v>
      </c>
      <c r="G49" s="52">
        <f>INDEX(Summary!$5:$59,$A49,G$67)</f>
        <v>25</v>
      </c>
      <c r="H49" s="52">
        <f>INDEX(Summary!$5:$59,$A49,H$67)</f>
        <v>29</v>
      </c>
      <c r="I49" s="52">
        <f>INDEX(Summary!$5:$59,$A49,I$67)</f>
        <v>0.19444444444444445</v>
      </c>
      <c r="J49" s="83">
        <f>INDEX(Summary!$5:$59,$A49,J$67)</f>
        <v>0.47222222222222221</v>
      </c>
      <c r="K49" s="83">
        <f>INDEX(Summary!$5:$59,$A49,K$67)</f>
        <v>0.24074074074074073</v>
      </c>
      <c r="L49" s="83">
        <f>INDEX(Summary!$5:$59,$A49,L$67)</f>
        <v>0.52777777777777779</v>
      </c>
      <c r="M49" s="221">
        <f>INDEX(Summary!$5:$59,$A49,M$67)</f>
        <v>108</v>
      </c>
      <c r="N49" s="221">
        <f>INDEX(Summary!$5:$59,$A49,N$67)</f>
        <v>50</v>
      </c>
      <c r="O49" s="221">
        <f>INDEX(Summary!$5:$59,$A49,O$67)</f>
        <v>58</v>
      </c>
      <c r="P49" s="221">
        <f>INDEX(Summary!$5:$59,$A49,P$67)</f>
        <v>108</v>
      </c>
      <c r="Q49" s="221">
        <f>INDEX(Summary!$5:$59,$A49,Q$67)</f>
        <v>50</v>
      </c>
      <c r="R49" s="52">
        <f t="shared" si="0"/>
        <v>26863</v>
      </c>
      <c r="S49" s="131">
        <f t="shared" si="1"/>
        <v>2.87</v>
      </c>
      <c r="U49" s="52">
        <f>INDEX(Summary!$5:$59,$A49,U$67)</f>
        <v>58</v>
      </c>
      <c r="V49" s="52"/>
      <c r="W49" s="52"/>
      <c r="X49" s="52"/>
      <c r="Y49" s="52"/>
      <c r="Z49" s="52"/>
      <c r="AA49" s="52"/>
      <c r="AB49" s="52"/>
      <c r="AC49" s="52"/>
      <c r="AE49" s="52">
        <f t="shared" si="5"/>
        <v>3</v>
      </c>
      <c r="AF49" s="52">
        <f t="shared" si="5"/>
        <v>3</v>
      </c>
      <c r="AG49" s="52">
        <f t="shared" si="5"/>
        <v>3</v>
      </c>
      <c r="AH49" s="52">
        <f t="shared" si="5"/>
        <v>3</v>
      </c>
      <c r="AI49" s="52">
        <f t="shared" si="8"/>
        <v>0</v>
      </c>
      <c r="AJ49" s="52">
        <f t="shared" si="8"/>
        <v>0</v>
      </c>
      <c r="AK49" s="52">
        <f t="shared" si="8"/>
        <v>0</v>
      </c>
      <c r="AL49" s="52">
        <f t="shared" si="8"/>
        <v>0</v>
      </c>
      <c r="AM49" s="52" t="str">
        <f t="shared" si="9"/>
        <v/>
      </c>
      <c r="AN49" s="52" t="str">
        <f t="shared" si="9"/>
        <v/>
      </c>
    </row>
    <row r="50" spans="1:40" x14ac:dyDescent="0.25">
      <c r="A50" s="16">
        <v>50</v>
      </c>
      <c r="B50" s="52">
        <f>INDEX(Summary!$5:$59,$A50,B$67)</f>
        <v>149</v>
      </c>
      <c r="C50" s="51" t="str">
        <f>INDEX(Summary!$5:$59,$A50,C$67)</f>
        <v>Guadalupe Rd</v>
      </c>
      <c r="D50" s="51" t="str">
        <f>INDEX(Summary!$5:$59,$A50,D$67)</f>
        <v>Country Club Wy</v>
      </c>
      <c r="E50" s="171"/>
      <c r="F50" s="52">
        <f>INDEX(Summary!$5:$59,$A50,F$67)</f>
        <v>17.75</v>
      </c>
      <c r="G50" s="52">
        <f>INDEX(Summary!$5:$59,$A50,G$67)</f>
        <v>19</v>
      </c>
      <c r="H50" s="52">
        <f>INDEX(Summary!$5:$59,$A50,H$67)</f>
        <v>16.5</v>
      </c>
      <c r="I50" s="52">
        <f>INDEX(Summary!$5:$59,$A50,I$67)</f>
        <v>0.27464788732394368</v>
      </c>
      <c r="J50" s="83">
        <f>INDEX(Summary!$5:$59,$A50,J$67)</f>
        <v>0.55633802816901412</v>
      </c>
      <c r="K50" s="83">
        <f>INDEX(Summary!$5:$59,$A50,K$67)</f>
        <v>5.6338028169014086E-2</v>
      </c>
      <c r="L50" s="83">
        <f>INDEX(Summary!$5:$59,$A50,L$67)</f>
        <v>0.21126760563380281</v>
      </c>
      <c r="M50" s="221">
        <f>INDEX(Summary!$5:$59,$A50,M$67)</f>
        <v>71</v>
      </c>
      <c r="N50" s="221">
        <f>INDEX(Summary!$5:$59,$A50,N$67)</f>
        <v>38</v>
      </c>
      <c r="O50" s="221">
        <f>INDEX(Summary!$5:$59,$A50,O$67)</f>
        <v>33</v>
      </c>
      <c r="P50" s="221">
        <f>INDEX(Summary!$5:$59,$A50,P$67)</f>
        <v>71</v>
      </c>
      <c r="Q50" s="221">
        <f>INDEX(Summary!$5:$59,$A50,Q$67)</f>
        <v>38</v>
      </c>
      <c r="R50" s="52" t="str">
        <f t="shared" si="0"/>
        <v/>
      </c>
      <c r="S50" s="131">
        <f t="shared" si="1"/>
        <v>5</v>
      </c>
      <c r="U50" s="52">
        <f>INDEX(Summary!$5:$59,$A50,U$67)</f>
        <v>33</v>
      </c>
      <c r="V50" s="52"/>
      <c r="W50" s="52"/>
      <c r="X50" s="52"/>
      <c r="Y50" s="52"/>
      <c r="Z50" s="52"/>
      <c r="AA50" s="52"/>
      <c r="AB50" s="52"/>
      <c r="AC50" s="52"/>
      <c r="AE50" s="52">
        <f t="shared" si="5"/>
        <v>3</v>
      </c>
      <c r="AF50" s="52">
        <f t="shared" si="5"/>
        <v>3</v>
      </c>
      <c r="AG50" s="52">
        <f t="shared" si="5"/>
        <v>3</v>
      </c>
      <c r="AH50" s="52">
        <f t="shared" si="5"/>
        <v>3</v>
      </c>
      <c r="AI50" s="52">
        <f t="shared" si="8"/>
        <v>0</v>
      </c>
      <c r="AJ50" s="52">
        <f t="shared" si="8"/>
        <v>0</v>
      </c>
      <c r="AK50" s="52">
        <f t="shared" si="8"/>
        <v>0</v>
      </c>
      <c r="AL50" s="52">
        <f t="shared" si="8"/>
        <v>0</v>
      </c>
      <c r="AM50" s="52" t="str">
        <f t="shared" si="9"/>
        <v/>
      </c>
      <c r="AN50" s="52" t="str">
        <f t="shared" si="9"/>
        <v/>
      </c>
    </row>
    <row r="51" spans="1:40" x14ac:dyDescent="0.25">
      <c r="A51" s="16">
        <v>51</v>
      </c>
      <c r="B51" s="52">
        <f>INDEX(Summary!$5:$59,$A51,B$67)</f>
        <v>150</v>
      </c>
      <c r="C51" s="51" t="str">
        <f>INDEX(Summary!$5:$59,$A51,C$67)</f>
        <v>Guadalupe Rd</v>
      </c>
      <c r="D51" s="51" t="str">
        <f>INDEX(Summary!$5:$59,$A51,D$67)</f>
        <v>Lakeshore Dr</v>
      </c>
      <c r="E51" s="171"/>
      <c r="F51" s="52">
        <f>INDEX(Summary!$5:$59,$A51,F$67)</f>
        <v>22.75</v>
      </c>
      <c r="G51" s="52">
        <f>INDEX(Summary!$5:$59,$A51,G$67)</f>
        <v>22</v>
      </c>
      <c r="H51" s="52">
        <f>INDEX(Summary!$5:$59,$A51,H$67)</f>
        <v>23.5</v>
      </c>
      <c r="I51" s="52">
        <f>INDEX(Summary!$5:$59,$A51,I$67)</f>
        <v>0.21978021978021978</v>
      </c>
      <c r="J51" s="83">
        <f>INDEX(Summary!$5:$59,$A51,J$67)</f>
        <v>0.56043956043956045</v>
      </c>
      <c r="K51" s="83">
        <f>INDEX(Summary!$5:$59,$A51,K$67)</f>
        <v>0.10989010989010989</v>
      </c>
      <c r="L51" s="83">
        <f>INDEX(Summary!$5:$59,$A51,L$67)</f>
        <v>0.2087912087912088</v>
      </c>
      <c r="M51" s="221">
        <f>INDEX(Summary!$5:$59,$A51,M$67)</f>
        <v>91</v>
      </c>
      <c r="N51" s="221">
        <f>INDEX(Summary!$5:$59,$A51,N$67)</f>
        <v>44</v>
      </c>
      <c r="O51" s="221">
        <f>INDEX(Summary!$5:$59,$A51,O$67)</f>
        <v>47</v>
      </c>
      <c r="P51" s="221">
        <f>INDEX(Summary!$5:$59,$A51,P$67)</f>
        <v>91</v>
      </c>
      <c r="Q51" s="221">
        <f>INDEX(Summary!$5:$59,$A51,Q$67)</f>
        <v>44</v>
      </c>
      <c r="R51" s="52" t="str">
        <f t="shared" si="0"/>
        <v/>
      </c>
      <c r="S51" s="131">
        <f t="shared" si="1"/>
        <v>4.5</v>
      </c>
      <c r="U51" s="52">
        <f>INDEX(Summary!$5:$59,$A51,U$67)</f>
        <v>47</v>
      </c>
      <c r="V51" s="52"/>
      <c r="W51" s="52"/>
      <c r="X51" s="52"/>
      <c r="Y51" s="52"/>
      <c r="Z51" s="52"/>
      <c r="AA51" s="52"/>
      <c r="AB51" s="52"/>
      <c r="AC51" s="52"/>
      <c r="AE51" s="52">
        <f t="shared" si="5"/>
        <v>3</v>
      </c>
      <c r="AF51" s="52">
        <f t="shared" si="5"/>
        <v>3</v>
      </c>
      <c r="AG51" s="52">
        <f t="shared" si="5"/>
        <v>3</v>
      </c>
      <c r="AH51" s="52">
        <f t="shared" si="5"/>
        <v>3</v>
      </c>
      <c r="AI51" s="52">
        <f t="shared" si="8"/>
        <v>0</v>
      </c>
      <c r="AJ51" s="52">
        <f t="shared" si="8"/>
        <v>0</v>
      </c>
      <c r="AK51" s="52">
        <f t="shared" si="8"/>
        <v>0</v>
      </c>
      <c r="AL51" s="52">
        <f t="shared" si="8"/>
        <v>0</v>
      </c>
      <c r="AM51" s="52" t="str">
        <f t="shared" si="9"/>
        <v/>
      </c>
      <c r="AN51" s="52" t="str">
        <f t="shared" si="9"/>
        <v/>
      </c>
    </row>
    <row r="52" spans="1:40" x14ac:dyDescent="0.25">
      <c r="A52" s="16">
        <v>52</v>
      </c>
      <c r="B52" s="52">
        <f>INDEX(Summary!$5:$59,$A52,B$67)</f>
        <v>151</v>
      </c>
      <c r="C52" s="51" t="str">
        <f>INDEX(Summary!$5:$59,$A52,C$67)</f>
        <v>University Dr</v>
      </c>
      <c r="D52" s="51" t="str">
        <f>INDEX(Summary!$5:$59,$A52,D$67)</f>
        <v>Forest Ave</v>
      </c>
      <c r="E52" s="171"/>
      <c r="F52" s="52">
        <f>INDEX(Summary!$5:$59,$A52,F$67)</f>
        <v>127.5</v>
      </c>
      <c r="G52" s="52">
        <f>INDEX(Summary!$5:$59,$A52,G$67)</f>
        <v>83</v>
      </c>
      <c r="H52" s="52">
        <f>INDEX(Summary!$5:$59,$A52,H$67)</f>
        <v>172</v>
      </c>
      <c r="I52" s="52">
        <f>INDEX(Summary!$5:$59,$A52,I$67)</f>
        <v>0.33137254901960783</v>
      </c>
      <c r="J52" s="83">
        <f>INDEX(Summary!$5:$59,$A52,J$67)</f>
        <v>9.6078431372549025E-2</v>
      </c>
      <c r="K52" s="83">
        <f>INDEX(Summary!$5:$59,$A52,K$67)</f>
        <v>0.25098039215686274</v>
      </c>
      <c r="L52" s="83">
        <f>INDEX(Summary!$5:$59,$A52,L$67)</f>
        <v>0.31764705882352939</v>
      </c>
      <c r="M52" s="221">
        <f>INDEX(Summary!$5:$59,$A52,M$67)</f>
        <v>510</v>
      </c>
      <c r="N52" s="221">
        <f>INDEX(Summary!$5:$59,$A52,N$67)</f>
        <v>166</v>
      </c>
      <c r="O52" s="221">
        <f>INDEX(Summary!$5:$59,$A52,O$67)</f>
        <v>344</v>
      </c>
      <c r="P52" s="221">
        <f>INDEX(Summary!$5:$59,$A52,P$67)</f>
        <v>510</v>
      </c>
      <c r="Q52" s="221">
        <f>INDEX(Summary!$5:$59,$A52,Q$67)</f>
        <v>166</v>
      </c>
      <c r="R52" s="52">
        <f t="shared" si="0"/>
        <v>26482</v>
      </c>
      <c r="S52" s="131">
        <f t="shared" si="1"/>
        <v>0</v>
      </c>
      <c r="U52" s="52">
        <f>INDEX(Summary!$5:$59,$A52,U$67)</f>
        <v>344</v>
      </c>
      <c r="V52" s="52"/>
      <c r="W52" s="52"/>
      <c r="X52" s="52"/>
      <c r="Y52" s="52"/>
      <c r="Z52" s="52"/>
      <c r="AA52" s="52"/>
      <c r="AB52" s="52"/>
      <c r="AC52" s="52"/>
      <c r="AE52" s="52">
        <f t="shared" si="5"/>
        <v>0</v>
      </c>
      <c r="AF52" s="52">
        <f t="shared" si="5"/>
        <v>0</v>
      </c>
      <c r="AG52" s="52">
        <f t="shared" si="5"/>
        <v>3</v>
      </c>
      <c r="AH52" s="52">
        <f t="shared" si="5"/>
        <v>3</v>
      </c>
      <c r="AI52" s="52">
        <f t="shared" si="8"/>
        <v>0</v>
      </c>
      <c r="AJ52" s="52">
        <f t="shared" si="8"/>
        <v>0</v>
      </c>
      <c r="AK52" s="52">
        <f t="shared" si="8"/>
        <v>0</v>
      </c>
      <c r="AL52" s="52">
        <f t="shared" si="8"/>
        <v>0</v>
      </c>
      <c r="AM52" s="52" t="str">
        <f t="shared" si="9"/>
        <v/>
      </c>
      <c r="AN52" s="52" t="str">
        <f t="shared" si="9"/>
        <v/>
      </c>
    </row>
    <row r="53" spans="1:40" x14ac:dyDescent="0.25">
      <c r="A53" s="16">
        <v>53</v>
      </c>
      <c r="B53" s="52">
        <f>INDEX(Summary!$5:$59,$A53,B$67)</f>
        <v>152</v>
      </c>
      <c r="C53" s="51" t="str">
        <f>INDEX(Summary!$5:$59,$A53,C$67)</f>
        <v>Tempe Lake</v>
      </c>
      <c r="D53" s="51" t="str">
        <f>INDEX(Summary!$5:$59,$A53,D$67)</f>
        <v>TCA Bridge</v>
      </c>
      <c r="E53" s="171"/>
      <c r="F53" s="52">
        <f>INDEX(Summary!$5:$59,$A53,F$67)</f>
        <v>42.5</v>
      </c>
      <c r="G53" s="52">
        <f>INDEX(Summary!$5:$59,$A53,G$67)</f>
        <v>24.5</v>
      </c>
      <c r="H53" s="52">
        <f>INDEX(Summary!$5:$59,$A53,H$67)</f>
        <v>60.5</v>
      </c>
      <c r="I53" s="52">
        <f>INDEX(Summary!$5:$59,$A53,I$67)</f>
        <v>0.28823529411764703</v>
      </c>
      <c r="J53" s="83">
        <f>INDEX(Summary!$5:$59,$A53,J$67)</f>
        <v>0.40588235294117647</v>
      </c>
      <c r="K53" s="83">
        <f>INDEX(Summary!$5:$59,$A53,K$67)</f>
        <v>0</v>
      </c>
      <c r="L53" s="83">
        <f>INDEX(Summary!$5:$59,$A53,L$67)</f>
        <v>0</v>
      </c>
      <c r="M53" s="221">
        <f>INDEX(Summary!$5:$59,$A53,M$67)</f>
        <v>170</v>
      </c>
      <c r="N53" s="221">
        <f>INDEX(Summary!$5:$59,$A53,N$67)</f>
        <v>49</v>
      </c>
      <c r="O53" s="221">
        <f>INDEX(Summary!$5:$59,$A53,O$67)</f>
        <v>121</v>
      </c>
      <c r="P53" s="221">
        <f>INDEX(Summary!$5:$59,$A53,P$67)</f>
        <v>170</v>
      </c>
      <c r="Q53" s="221">
        <f>INDEX(Summary!$5:$59,$A53,Q$67)</f>
        <v>49</v>
      </c>
      <c r="R53" s="52" t="str">
        <f t="shared" si="0"/>
        <v/>
      </c>
      <c r="S53" s="131">
        <f t="shared" si="1"/>
        <v>0.8</v>
      </c>
      <c r="U53" s="52">
        <f>INDEX(Summary!$5:$59,$A53,U$67)</f>
        <v>121</v>
      </c>
      <c r="V53" s="52"/>
      <c r="W53" s="52"/>
      <c r="X53" s="52"/>
      <c r="Y53" s="52"/>
      <c r="Z53" s="52"/>
      <c r="AA53" s="52"/>
      <c r="AB53" s="52"/>
      <c r="AC53" s="52"/>
      <c r="AE53" s="52">
        <f t="shared" si="5"/>
        <v>0</v>
      </c>
      <c r="AF53" s="52">
        <f t="shared" si="5"/>
        <v>0</v>
      </c>
      <c r="AG53" s="52">
        <f t="shared" si="5"/>
        <v>0</v>
      </c>
      <c r="AH53" s="52">
        <f t="shared" si="5"/>
        <v>0</v>
      </c>
      <c r="AI53" s="52">
        <f t="shared" si="8"/>
        <v>0</v>
      </c>
      <c r="AJ53" s="52">
        <f t="shared" si="8"/>
        <v>0</v>
      </c>
      <c r="AK53" s="52">
        <f t="shared" si="8"/>
        <v>0</v>
      </c>
      <c r="AL53" s="52">
        <f t="shared" si="8"/>
        <v>0</v>
      </c>
      <c r="AM53" s="52" t="str">
        <f t="shared" si="9"/>
        <v/>
      </c>
      <c r="AN53" s="52" t="str">
        <f t="shared" si="9"/>
        <v/>
      </c>
    </row>
    <row r="54" spans="1:40" x14ac:dyDescent="0.25">
      <c r="A54" s="16">
        <v>54</v>
      </c>
      <c r="B54" s="52">
        <f>INDEX(Summary!$5:$59,$A54,B$67)</f>
        <v>154</v>
      </c>
      <c r="C54" s="51" t="str">
        <f>INDEX(Summary!$5:$59,$A54,C$67)</f>
        <v>Terrace Rd</v>
      </c>
      <c r="D54" s="51" t="str">
        <f>INDEX(Summary!$5:$59,$A54,D$67)</f>
        <v>Rural Rd</v>
      </c>
      <c r="E54" s="171"/>
      <c r="F54" s="52">
        <f>INDEX(Summary!$5:$59,$A54,F$67)</f>
        <v>194.5</v>
      </c>
      <c r="G54" s="52" t="str">
        <f>INDEX(Summary!$5:$59,$A54,G$67)</f>
        <v/>
      </c>
      <c r="H54" s="52">
        <f>INDEX(Summary!$5:$59,$A54,H$67)</f>
        <v>194.5</v>
      </c>
      <c r="I54" s="52">
        <f>INDEX(Summary!$5:$59,$A54,I$67)</f>
        <v>0.31876606683804626</v>
      </c>
      <c r="J54" s="83">
        <f>INDEX(Summary!$5:$59,$A54,J$67)</f>
        <v>4.3701799485861184E-2</v>
      </c>
      <c r="K54" s="83">
        <f>INDEX(Summary!$5:$59,$A54,K$67)</f>
        <v>0.15424164524421594</v>
      </c>
      <c r="L54" s="83">
        <f>INDEX(Summary!$5:$59,$A54,L$67)</f>
        <v>0.98457583547557836</v>
      </c>
      <c r="M54" s="221">
        <f>INDEX(Summary!$5:$59,$A54,M$67)</f>
        <v>389</v>
      </c>
      <c r="N54" s="221">
        <f>INDEX(Summary!$5:$59,$A54,N$67)</f>
        <v>0</v>
      </c>
      <c r="O54" s="221">
        <f>INDEX(Summary!$5:$59,$A54,O$67)</f>
        <v>389</v>
      </c>
      <c r="P54" s="221">
        <f>INDEX(Summary!$5:$59,$A54,P$67)</f>
        <v>389</v>
      </c>
      <c r="Q54" s="221">
        <f>INDEX(Summary!$5:$59,$A54,Q$67)</f>
        <v>0</v>
      </c>
      <c r="R54" s="52" t="str">
        <f t="shared" si="0"/>
        <v/>
      </c>
      <c r="S54" s="131">
        <f t="shared" si="1"/>
        <v>0</v>
      </c>
      <c r="U54" s="52">
        <f>INDEX(Summary!$5:$59,$A54,U$67)</f>
        <v>389</v>
      </c>
      <c r="V54" s="52"/>
      <c r="W54" s="52"/>
      <c r="X54" s="52"/>
      <c r="Y54" s="52"/>
      <c r="Z54" s="52"/>
      <c r="AA54" s="52"/>
      <c r="AB54" s="52"/>
      <c r="AC54" s="52"/>
      <c r="AE54" s="52">
        <f t="shared" si="5"/>
        <v>0</v>
      </c>
      <c r="AF54" s="52">
        <f t="shared" si="5"/>
        <v>0</v>
      </c>
      <c r="AG54" s="52">
        <f t="shared" si="5"/>
        <v>0</v>
      </c>
      <c r="AH54" s="52">
        <f t="shared" si="5"/>
        <v>0</v>
      </c>
      <c r="AI54" s="52">
        <f t="shared" si="8"/>
        <v>0</v>
      </c>
      <c r="AJ54" s="52">
        <f t="shared" si="8"/>
        <v>0</v>
      </c>
      <c r="AK54" s="52">
        <f t="shared" si="8"/>
        <v>0</v>
      </c>
      <c r="AL54" s="52">
        <f t="shared" si="8"/>
        <v>1</v>
      </c>
      <c r="AM54" s="52" t="str">
        <f t="shared" si="9"/>
        <v/>
      </c>
      <c r="AN54" s="52" t="str">
        <f t="shared" si="9"/>
        <v/>
      </c>
    </row>
    <row r="55" spans="1:40" x14ac:dyDescent="0.25">
      <c r="A55" s="16">
        <v>55</v>
      </c>
      <c r="B55" s="52">
        <f>INDEX(Summary!$5:$59,$A55,B$67)</f>
        <v>155</v>
      </c>
      <c r="C55" s="51" t="str">
        <f>INDEX(Summary!$5:$59,$A55,C$67)</f>
        <v>University Dr</v>
      </c>
      <c r="D55" s="51" t="str">
        <f>INDEX(Summary!$5:$59,$A55,D$67)</f>
        <v>McClintock Dr</v>
      </c>
      <c r="E55" s="171"/>
      <c r="F55" s="52">
        <f>INDEX(Summary!$5:$59,$A55,F$67)</f>
        <v>56</v>
      </c>
      <c r="G55" s="52">
        <f>INDEX(Summary!$5:$59,$A55,G$67)</f>
        <v>44.5</v>
      </c>
      <c r="H55" s="52">
        <f>INDEX(Summary!$5:$59,$A55,H$67)</f>
        <v>67.5</v>
      </c>
      <c r="I55" s="52">
        <f>INDEX(Summary!$5:$59,$A55,I$67)</f>
        <v>0.21875</v>
      </c>
      <c r="J55" s="83">
        <f>INDEX(Summary!$5:$59,$A55,J$67)</f>
        <v>9.375E-2</v>
      </c>
      <c r="K55" s="83">
        <f>INDEX(Summary!$5:$59,$A55,K$67)</f>
        <v>0.26339285714285715</v>
      </c>
      <c r="L55" s="83">
        <f>INDEX(Summary!$5:$59,$A55,L$67)</f>
        <v>0.6875</v>
      </c>
      <c r="M55" s="221">
        <f>INDEX(Summary!$5:$59,$A55,M$67)</f>
        <v>224</v>
      </c>
      <c r="N55" s="221">
        <f>INDEX(Summary!$5:$59,$A55,N$67)</f>
        <v>89</v>
      </c>
      <c r="O55" s="221">
        <f>INDEX(Summary!$5:$59,$A55,O$67)</f>
        <v>135</v>
      </c>
      <c r="P55" s="221">
        <f>INDEX(Summary!$5:$59,$A55,P$67)</f>
        <v>224</v>
      </c>
      <c r="Q55" s="221">
        <f>INDEX(Summary!$5:$59,$A55,Q$67)</f>
        <v>89</v>
      </c>
      <c r="R55" s="52">
        <f t="shared" si="0"/>
        <v>36366</v>
      </c>
      <c r="S55" s="131">
        <f t="shared" si="1"/>
        <v>1</v>
      </c>
      <c r="U55" s="52">
        <f>INDEX(Summary!$5:$59,$A55,U$67)</f>
        <v>135</v>
      </c>
      <c r="V55" s="52"/>
      <c r="W55" s="52"/>
      <c r="X55" s="52"/>
      <c r="Y55" s="52"/>
      <c r="Z55" s="52"/>
      <c r="AA55" s="52"/>
      <c r="AB55" s="52"/>
      <c r="AC55" s="52"/>
      <c r="AE55" s="52">
        <f t="shared" si="5"/>
        <v>3</v>
      </c>
      <c r="AF55" s="52">
        <f t="shared" si="5"/>
        <v>3</v>
      </c>
      <c r="AG55" s="52">
        <f t="shared" si="5"/>
        <v>3</v>
      </c>
      <c r="AH55" s="52">
        <f t="shared" si="5"/>
        <v>3</v>
      </c>
      <c r="AI55" s="52">
        <f t="shared" si="8"/>
        <v>0</v>
      </c>
      <c r="AJ55" s="52">
        <f t="shared" si="8"/>
        <v>0</v>
      </c>
      <c r="AK55" s="52">
        <f t="shared" si="8"/>
        <v>0</v>
      </c>
      <c r="AL55" s="52">
        <f t="shared" si="8"/>
        <v>0</v>
      </c>
      <c r="AM55" s="52" t="str">
        <f t="shared" si="9"/>
        <v/>
      </c>
      <c r="AN55" s="52" t="str">
        <f t="shared" si="9"/>
        <v/>
      </c>
    </row>
    <row r="56" spans="1:40" x14ac:dyDescent="0.25">
      <c r="AI56" s="16"/>
      <c r="AJ56" s="16"/>
      <c r="AK56" s="16"/>
      <c r="AL56" s="16"/>
    </row>
    <row r="57" spans="1:40" x14ac:dyDescent="0.25">
      <c r="A57" s="16">
        <v>1</v>
      </c>
      <c r="B57" s="52" t="str">
        <f>IF(ISBLANK(INDEX(Summary!$1:$3,$A57,B$67)),"",INDEX(Summary!$1:$3,$A57,B$67))</f>
        <v>Total</v>
      </c>
      <c r="C57" s="51" t="str">
        <f>IF(ISBLANK(INDEX(Summary!$1:$3,$A57,C$67)),"",INDEX(Summary!$1:$3,$A57,C$67))</f>
        <v/>
      </c>
      <c r="D57" s="51" t="str">
        <f>IF(ISBLANK(INDEX(Summary!$1:$3,$A57,D$67)),"",INDEX(Summary!$1:$3,$A57,D$67))</f>
        <v/>
      </c>
      <c r="F57" s="52">
        <f>IF(ISBLANK(INDEX(Summary!$1:$3,$A57,F$67)),"",INDEX(Summary!$1:$3,$A57,F$67))</f>
        <v>71.487373737373744</v>
      </c>
      <c r="G57" s="52">
        <f>IF(ISBLANK(INDEX(Summary!$1:$3,$A57,G$67)),"",INDEX(Summary!$1:$3,$A57,G$67))</f>
        <v>51.581632653061227</v>
      </c>
      <c r="H57" s="52">
        <f>IF(ISBLANK(INDEX(Summary!$1:$3,$A57,H$67)),"",INDEX(Summary!$1:$3,$A57,H$67))</f>
        <v>90.995000000000005</v>
      </c>
      <c r="I57" s="52">
        <f>IF(ISBLANK(INDEX(Summary!$1:$3,$A57,I$67)),"",INDEX(Summary!$1:$3,$A57,I$67))</f>
        <v>0.27160973541983113</v>
      </c>
      <c r="J57" s="83">
        <f>IF(ISBLANK(INDEX(Summary!$1:$3,$A57,J$67)),"",INDEX(Summary!$1:$3,$A57,J$67))</f>
        <v>0.19756967748772475</v>
      </c>
      <c r="K57" s="83">
        <f>IF(ISBLANK(INDEX(Summary!$1:$3,$A57,K$67)),"",INDEX(Summary!$1:$3,$A57,K$67))</f>
        <v>0.17881239181885619</v>
      </c>
      <c r="L57" s="83">
        <f>IF(ISBLANK(INDEX(Summary!$1:$3,$A57,L$67)),"",INDEX(Summary!$1:$3,$A57,L$67))</f>
        <v>0.42283372778974887</v>
      </c>
      <c r="M57" s="221">
        <f>IF(ISBLANK(INDEX(Summary!$1:$3,$A57,M$67)),"",INDEX(Summary!$1:$3,$A57,M$67))</f>
        <v>14154.5</v>
      </c>
      <c r="N57" s="221">
        <f>IF(ISBLANK(INDEX(Summary!$1:$3,$A57,N$67)),"",INDEX(Summary!$1:$3,$A57,N$67))</f>
        <v>5055</v>
      </c>
      <c r="O57" s="221">
        <f>IF(ISBLANK(INDEX(Summary!$1:$3,$A57,O$67)),"",INDEX(Summary!$1:$3,$A57,O$67))</f>
        <v>9099.5</v>
      </c>
      <c r="P57" s="221">
        <f>IF(ISBLANK(INDEX(Summary!$1:$3,$A57,P$67)),"",INDEX(Summary!$1:$3,$A57,P$67))</f>
        <v>14154.5</v>
      </c>
      <c r="Q57" s="221">
        <f>IF(ISBLANK(INDEX(Summary!$1:$3,$A57,Q$67)),"",INDEX(Summary!$1:$3,$A57,Q$67))</f>
        <v>5055</v>
      </c>
      <c r="U57" s="52">
        <f>IF(ISBLANK(INDEX(Summary!$1:$3,$A57,U$67)),"",INDEX(Summary!$1:$3,$A57,U$67))</f>
        <v>9099.5</v>
      </c>
      <c r="V57" s="52"/>
      <c r="W57" s="52"/>
      <c r="X57" s="52"/>
      <c r="Y57" s="52"/>
      <c r="Z57" s="52"/>
      <c r="AA57" s="52"/>
      <c r="AB57" s="52"/>
      <c r="AC57" s="52"/>
      <c r="AI57" s="16"/>
      <c r="AJ57" s="16"/>
      <c r="AK57" s="16"/>
      <c r="AL57" s="16"/>
    </row>
    <row r="58" spans="1:40" x14ac:dyDescent="0.25">
      <c r="A58" s="16">
        <v>2</v>
      </c>
      <c r="B58" s="52" t="str">
        <f>IF(ISBLANK(INDEX(Summary!$1:$3,$A58,B$67)),"",INDEX(Summary!$1:$3,$A58,B$67))</f>
        <v>Max</v>
      </c>
      <c r="C58" s="51" t="str">
        <f>IF(ISBLANK(INDEX(Summary!$1:$3,$A58,C$67)),"",INDEX(Summary!$1:$3,$A58,C$67))</f>
        <v/>
      </c>
      <c r="D58" s="51" t="str">
        <f>IF(ISBLANK(INDEX(Summary!$1:$3,$A58,D$67)),"",INDEX(Summary!$1:$3,$A58,D$67))</f>
        <v/>
      </c>
      <c r="F58" s="52">
        <f>IF(ISBLANK(INDEX(Summary!$1:$3,$A58,F$67)),"",INDEX(Summary!$1:$3,$A58,F$67))</f>
        <v>220</v>
      </c>
      <c r="G58" s="52">
        <f>IF(ISBLANK(INDEX(Summary!$1:$3,$A58,G$67)),"",INDEX(Summary!$1:$3,$A58,G$67))</f>
        <v>167</v>
      </c>
      <c r="H58" s="52">
        <f>IF(ISBLANK(INDEX(Summary!$1:$3,$A58,H$67)),"",INDEX(Summary!$1:$3,$A58,H$67))</f>
        <v>303</v>
      </c>
      <c r="I58" s="52">
        <f>IF(ISBLANK(INDEX(Summary!$1:$3,$A58,I$67)),"",INDEX(Summary!$1:$3,$A58,I$67))</f>
        <v>0.41463414634146339</v>
      </c>
      <c r="J58" s="83">
        <f>IF(ISBLANK(INDEX(Summary!$1:$3,$A58,J$67)),"",INDEX(Summary!$1:$3,$A58,J$67))</f>
        <v>0.63414634146341464</v>
      </c>
      <c r="K58" s="83">
        <f>IF(ISBLANK(INDEX(Summary!$1:$3,$A58,K$67)),"",INDEX(Summary!$1:$3,$A58,K$67))</f>
        <v>0.38271604938271603</v>
      </c>
      <c r="L58" s="83">
        <f>IF(ISBLANK(INDEX(Summary!$1:$3,$A58,L$67)),"",INDEX(Summary!$1:$3,$A58,L$67))</f>
        <v>0.98457583547557836</v>
      </c>
      <c r="M58" s="221" t="str">
        <f>IF(ISBLANK(INDEX(Summary!$1:$3,$A58,M$67)),"",INDEX(Summary!$1:$3,$A58,M$67))</f>
        <v/>
      </c>
      <c r="N58" s="221" t="str">
        <f>IF(ISBLANK(INDEX(Summary!$1:$3,$A58,N$67)),"",INDEX(Summary!$1:$3,$A58,N$67))</f>
        <v/>
      </c>
      <c r="O58" s="221" t="str">
        <f>IF(ISBLANK(INDEX(Summary!$1:$3,$A58,O$67)),"",INDEX(Summary!$1:$3,$A58,O$67))</f>
        <v/>
      </c>
      <c r="P58" s="221" t="str">
        <f>IF(ISBLANK(INDEX(Summary!$1:$3,$A58,P$67)),"",INDEX(Summary!$1:$3,$A58,P$67))</f>
        <v/>
      </c>
      <c r="Q58" s="221" t="str">
        <f>IF(ISBLANK(INDEX(Summary!$1:$3,$A58,Q$67)),"",INDEX(Summary!$1:$3,$A58,Q$67))</f>
        <v/>
      </c>
      <c r="U58" s="52" t="str">
        <f>IF(ISBLANK(INDEX(Summary!$1:$3,$A58,U$67)),"",INDEX(Summary!$1:$3,$A58,U$67))</f>
        <v/>
      </c>
      <c r="V58" s="52"/>
      <c r="W58" s="52"/>
      <c r="X58" s="52"/>
      <c r="Y58" s="52"/>
      <c r="Z58" s="52"/>
      <c r="AA58" s="52"/>
      <c r="AB58" s="52"/>
      <c r="AC58" s="52"/>
      <c r="AI58" s="16"/>
      <c r="AJ58" s="16"/>
      <c r="AK58" s="16"/>
      <c r="AL58" s="16"/>
    </row>
    <row r="59" spans="1:40" x14ac:dyDescent="0.25">
      <c r="A59" s="16">
        <v>3</v>
      </c>
      <c r="B59" s="52" t="str">
        <f>IF(ISBLANK(INDEX(Summary!$1:$3,$A59,B$67)),"",INDEX(Summary!$1:$3,$A59,B$67))</f>
        <v>Min</v>
      </c>
      <c r="C59" s="51" t="str">
        <f>IF(ISBLANK(INDEX(Summary!$1:$3,$A59,C$67)),"",INDEX(Summary!$1:$3,$A59,C$67))</f>
        <v/>
      </c>
      <c r="D59" s="51" t="str">
        <f>IF(ISBLANK(INDEX(Summary!$1:$3,$A59,D$67)),"",INDEX(Summary!$1:$3,$A59,D$67))</f>
        <v/>
      </c>
      <c r="F59" s="52">
        <f>IF(ISBLANK(INDEX(Summary!$1:$3,$A59,F$67)),"",INDEX(Summary!$1:$3,$A59,F$67))</f>
        <v>13.25</v>
      </c>
      <c r="G59" s="52">
        <f>IF(ISBLANK(INDEX(Summary!$1:$3,$A59,G$67)),"",INDEX(Summary!$1:$3,$A59,G$67))</f>
        <v>9</v>
      </c>
      <c r="H59" s="52">
        <f>IF(ISBLANK(INDEX(Summary!$1:$3,$A59,H$67)),"",INDEX(Summary!$1:$3,$A59,H$67))</f>
        <v>16.5</v>
      </c>
      <c r="I59" s="52">
        <f>IF(ISBLANK(INDEX(Summary!$1:$3,$A59,I$67)),"",INDEX(Summary!$1:$3,$A59,I$67))</f>
        <v>4.1666666666666664E-2</v>
      </c>
      <c r="J59" s="83">
        <f>IF(ISBLANK(INDEX(Summary!$1:$3,$A59,J$67)),"",INDEX(Summary!$1:$3,$A59,J$67))</f>
        <v>3.350083752093802E-2</v>
      </c>
      <c r="K59" s="83">
        <f>IF(ISBLANK(INDEX(Summary!$1:$3,$A59,K$67)),"",INDEX(Summary!$1:$3,$A59,K$67))</f>
        <v>0</v>
      </c>
      <c r="L59" s="83">
        <f>IF(ISBLANK(INDEX(Summary!$1:$3,$A59,L$67)),"",INDEX(Summary!$1:$3,$A59,L$67))</f>
        <v>0</v>
      </c>
      <c r="M59" s="221" t="str">
        <f>IF(ISBLANK(INDEX(Summary!$1:$3,$A59,M$67)),"",INDEX(Summary!$1:$3,$A59,M$67))</f>
        <v/>
      </c>
      <c r="N59" s="221" t="str">
        <f>IF(ISBLANK(INDEX(Summary!$1:$3,$A59,N$67)),"",INDEX(Summary!$1:$3,$A59,N$67))</f>
        <v/>
      </c>
      <c r="O59" s="221" t="str">
        <f>IF(ISBLANK(INDEX(Summary!$1:$3,$A59,O$67)),"",INDEX(Summary!$1:$3,$A59,O$67))</f>
        <v/>
      </c>
      <c r="P59" s="221" t="str">
        <f>IF(ISBLANK(INDEX(Summary!$1:$3,$A59,P$67)),"",INDEX(Summary!$1:$3,$A59,P$67))</f>
        <v/>
      </c>
      <c r="Q59" s="221" t="str">
        <f>IF(ISBLANK(INDEX(Summary!$1:$3,$A59,Q$67)),"",INDEX(Summary!$1:$3,$A59,Q$67))</f>
        <v/>
      </c>
      <c r="U59" s="52" t="str">
        <f>IF(ISBLANK(INDEX(Summary!$1:$3,$A59,U$67)),"",INDEX(Summary!$1:$3,$A59,U$67))</f>
        <v/>
      </c>
      <c r="V59" s="52"/>
      <c r="W59" s="52"/>
      <c r="X59" s="52"/>
      <c r="Y59" s="52"/>
      <c r="Z59" s="52"/>
      <c r="AA59" s="52"/>
      <c r="AB59" s="52"/>
      <c r="AC59" s="52"/>
      <c r="AI59" s="16"/>
      <c r="AJ59" s="16"/>
      <c r="AK59" s="16"/>
      <c r="AL59" s="16"/>
    </row>
    <row r="61" spans="1:40" x14ac:dyDescent="0.25">
      <c r="B61" s="54" t="s">
        <v>64</v>
      </c>
      <c r="F61" s="16" t="s">
        <v>199</v>
      </c>
      <c r="G61" s="16" t="s">
        <v>199</v>
      </c>
      <c r="H61" s="16" t="s">
        <v>199</v>
      </c>
      <c r="I61" s="16" t="s">
        <v>199</v>
      </c>
      <c r="J61" s="16" t="s">
        <v>199</v>
      </c>
      <c r="K61" s="16" t="s">
        <v>199</v>
      </c>
      <c r="L61" s="16" t="s">
        <v>199</v>
      </c>
      <c r="M61" s="78" t="s">
        <v>199</v>
      </c>
      <c r="N61" s="78" t="s">
        <v>199</v>
      </c>
      <c r="O61" s="78" t="s">
        <v>199</v>
      </c>
      <c r="P61" s="78" t="s">
        <v>199</v>
      </c>
      <c r="Q61" s="78" t="s">
        <v>199</v>
      </c>
      <c r="U61" s="16" t="s">
        <v>200</v>
      </c>
    </row>
    <row r="63" spans="1:40" x14ac:dyDescent="0.25">
      <c r="A63" s="16">
        <v>1</v>
      </c>
      <c r="B63" s="67" t="s">
        <v>201</v>
      </c>
      <c r="F63" s="52" t="str">
        <f>IF(ISBLANK(INDEX(Summary!$63:$64,$A63,F$67)),"",INDEX(Summary!$63:$64,$A63,F$67))</f>
        <v/>
      </c>
      <c r="G63" s="52">
        <f>IF(ISBLANK(INDEX(Summary!$63:$64,$A63,G$67)),"",INDEX(Summary!$63:$64,$A63,G$67))</f>
        <v>411.5</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1" t="str">
        <f>IF(ISBLANK(INDEX(Summary!$63:$64,$A63,M$67)),"",INDEX(Summary!$63:$64,$A63,M$67))</f>
        <v/>
      </c>
      <c r="N63" s="221">
        <f>IF(ISBLANK(INDEX(Summary!$63:$64,$A63,N$67)),"",INDEX(Summary!$63:$64,$A63,N$67))</f>
        <v>823</v>
      </c>
      <c r="O63" s="221" t="str">
        <f>IF(ISBLANK(INDEX(Summary!$63:$64,$A63,O$67)),"",INDEX(Summary!$63:$64,$A63,O$67))</f>
        <v/>
      </c>
      <c r="P63" s="221" t="str">
        <f>IF(ISBLANK(INDEX(Summary!$63:$64,$A63,P$67)),"",INDEX(Summary!$63:$64,$A63,P$67))</f>
        <v/>
      </c>
      <c r="Q63" s="221" t="str">
        <f>IF(ISBLANK(INDEX(Summary!$63:$64,$A63,Q$67)),"",INDEX(Summary!$63:$64,$A63,Q$67))</f>
        <v/>
      </c>
      <c r="U63" s="52" t="str">
        <f>IF(ISBLANK(INDEX(Summary!$63:$64,$A63,U$67)),"",INDEX(Summary!$63:$64,$A63,U$67))</f>
        <v/>
      </c>
      <c r="V63" s="52"/>
      <c r="W63" s="52"/>
      <c r="X63" s="52"/>
      <c r="Y63" s="52"/>
      <c r="Z63" s="52"/>
      <c r="AA63" s="52"/>
      <c r="AB63" s="52"/>
      <c r="AC63" s="52"/>
    </row>
    <row r="64" spans="1:40" x14ac:dyDescent="0.25">
      <c r="A64" s="16">
        <v>2</v>
      </c>
      <c r="B64" s="67" t="s">
        <v>202</v>
      </c>
      <c r="F64" s="52" t="str">
        <f>IF(ISBLANK(INDEX(Summary!$63:$64,$A64,F$67)),"",INDEX(Summary!$63:$64,$A64,F$67))</f>
        <v/>
      </c>
      <c r="G64" s="52" t="str">
        <f>IF(ISBLANK(INDEX(Summary!$63:$64,$A64,G$67)),"",INDEX(Summary!$63:$64,$A64,G$67))</f>
        <v/>
      </c>
      <c r="H64" s="52">
        <f>IF(ISBLANK(INDEX(Summary!$63:$64,$A64,H$67)),"",INDEX(Summary!$63:$64,$A64,H$67))</f>
        <v>878.5</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1" t="str">
        <f>IF(ISBLANK(INDEX(Summary!$63:$64,$A64,M$67)),"",INDEX(Summary!$63:$64,$A64,M$67))</f>
        <v/>
      </c>
      <c r="N64" s="221" t="str">
        <f>IF(ISBLANK(INDEX(Summary!$63:$64,$A64,N$67)),"",INDEX(Summary!$63:$64,$A64,N$67))</f>
        <v/>
      </c>
      <c r="O64" s="221">
        <f>IF(ISBLANK(INDEX(Summary!$63:$64,$A64,O$67)),"",INDEX(Summary!$63:$64,$A64,O$67))</f>
        <v>1757</v>
      </c>
      <c r="P64" s="221" t="str">
        <f>IF(ISBLANK(INDEX(Summary!$63:$64,$A64,P$67)),"",INDEX(Summary!$63:$64,$A64,P$67))</f>
        <v/>
      </c>
      <c r="Q64" s="221" t="str">
        <f>IF(ISBLANK(INDEX(Summary!$63:$64,$A64,Q$67)),"",INDEX(Summary!$63:$64,$A64,Q$67))</f>
        <v/>
      </c>
      <c r="U64" s="52" t="str">
        <f>IF(ISBLANK(INDEX(Summary!$63:$64,$A64,U$67)),"",INDEX(Summary!$63:$64,$A64,U$67))</f>
        <v/>
      </c>
      <c r="V64" s="52"/>
      <c r="W64" s="52"/>
      <c r="X64" s="52"/>
      <c r="Y64" s="52"/>
      <c r="Z64" s="52"/>
      <c r="AA64" s="52"/>
      <c r="AB64" s="52"/>
      <c r="AC64" s="52"/>
    </row>
    <row r="66" spans="1:40" x14ac:dyDescent="0.25">
      <c r="A66" s="16" t="s">
        <v>198</v>
      </c>
      <c r="B66" s="16">
        <v>1</v>
      </c>
      <c r="C66">
        <v>2</v>
      </c>
      <c r="D66">
        <v>3</v>
      </c>
      <c r="F66" s="16">
        <v>4</v>
      </c>
      <c r="G66" s="16">
        <v>5</v>
      </c>
      <c r="H66" s="16">
        <v>6</v>
      </c>
      <c r="I66" s="16">
        <v>7</v>
      </c>
      <c r="J66" s="78">
        <v>8</v>
      </c>
      <c r="K66" s="78">
        <v>9</v>
      </c>
      <c r="L66" s="78">
        <v>10</v>
      </c>
      <c r="M66" s="78">
        <v>11</v>
      </c>
      <c r="N66" s="78">
        <v>12</v>
      </c>
      <c r="O66" s="78">
        <v>13</v>
      </c>
      <c r="P66" s="78">
        <v>14</v>
      </c>
      <c r="Q66" s="78">
        <v>15</v>
      </c>
      <c r="U66" s="16">
        <v>16</v>
      </c>
      <c r="AI66" s="16">
        <v>1</v>
      </c>
      <c r="AJ66" s="16">
        <v>2</v>
      </c>
      <c r="AK66" s="16">
        <v>3</v>
      </c>
      <c r="AL66" s="16">
        <v>4</v>
      </c>
      <c r="AM66" s="16">
        <v>1</v>
      </c>
      <c r="AN66" s="16">
        <v>2</v>
      </c>
    </row>
    <row r="67" spans="1:40" x14ac:dyDescent="0.25">
      <c r="A67" s="16" t="s">
        <v>197</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21</v>
      </c>
      <c r="K67" s="78">
        <f>MATCH(K66,Summary!62:62,0)</f>
        <v>22</v>
      </c>
      <c r="L67" s="78">
        <f>MATCH(L66,Summary!62:62,0)</f>
        <v>23</v>
      </c>
      <c r="M67" s="78">
        <f>MATCH(M66,Summary!62:62,0)</f>
        <v>32</v>
      </c>
      <c r="N67" s="78">
        <f>MATCH(N66,Summary!62:62,0)</f>
        <v>33</v>
      </c>
      <c r="O67" s="78">
        <f>MATCH(O66,Summary!62:62,0)</f>
        <v>34</v>
      </c>
      <c r="P67" s="78">
        <f>MATCH(P66,Summary!62:62,0)</f>
        <v>36</v>
      </c>
      <c r="Q67" s="78">
        <f>MATCH(Q66,Summary!62:62,0)</f>
        <v>37</v>
      </c>
      <c r="U67" s="16">
        <f>MATCH(U66,Summary!62:62,0)</f>
        <v>38</v>
      </c>
      <c r="AI67" s="16"/>
    </row>
    <row r="69" spans="1:40" x14ac:dyDescent="0.25">
      <c r="F69" s="54" t="s">
        <v>919</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557</v>
      </c>
      <c r="D1" s="226" t="s">
        <v>624</v>
      </c>
    </row>
    <row r="2" spans="1:9" ht="13.8" thickBot="1" x14ac:dyDescent="0.3"/>
    <row r="3" spans="1:9" x14ac:dyDescent="0.25">
      <c r="A3" s="186" t="s">
        <v>558</v>
      </c>
      <c r="B3" s="186"/>
    </row>
    <row r="4" spans="1:9" x14ac:dyDescent="0.25">
      <c r="A4" s="182" t="s">
        <v>559</v>
      </c>
      <c r="B4" s="182"/>
    </row>
    <row r="5" spans="1:9" x14ac:dyDescent="0.25">
      <c r="A5" s="182" t="s">
        <v>560</v>
      </c>
      <c r="B5" s="182"/>
    </row>
    <row r="6" spans="1:9" x14ac:dyDescent="0.25">
      <c r="A6" s="182" t="s">
        <v>561</v>
      </c>
      <c r="B6" s="182"/>
    </row>
    <row r="7" spans="1:9" x14ac:dyDescent="0.25">
      <c r="A7" s="182" t="s">
        <v>562</v>
      </c>
      <c r="B7" s="182"/>
    </row>
    <row r="8" spans="1:9" ht="13.8" thickBot="1" x14ac:dyDescent="0.3">
      <c r="A8" s="184" t="s">
        <v>563</v>
      </c>
      <c r="B8" s="184"/>
    </row>
    <row r="10" spans="1:9" ht="13.8" thickBot="1" x14ac:dyDescent="0.3">
      <c r="A10" t="s">
        <v>564</v>
      </c>
    </row>
    <row r="11" spans="1:9" x14ac:dyDescent="0.25">
      <c r="A11" s="185"/>
      <c r="B11" s="185" t="s">
        <v>520</v>
      </c>
      <c r="C11" s="185" t="s">
        <v>568</v>
      </c>
      <c r="D11" s="185" t="s">
        <v>569</v>
      </c>
      <c r="E11" s="185" t="s">
        <v>518</v>
      </c>
      <c r="F11" s="185" t="s">
        <v>570</v>
      </c>
    </row>
    <row r="12" spans="1:9" x14ac:dyDescent="0.25">
      <c r="A12" s="182" t="s">
        <v>565</v>
      </c>
      <c r="B12" s="182"/>
      <c r="C12" s="182"/>
      <c r="D12" s="182"/>
      <c r="E12" s="182"/>
      <c r="F12" s="182"/>
    </row>
    <row r="13" spans="1:9" x14ac:dyDescent="0.25">
      <c r="A13" s="182" t="s">
        <v>566</v>
      </c>
      <c r="B13" s="182"/>
      <c r="C13" s="182"/>
      <c r="D13" s="182"/>
      <c r="E13" s="182"/>
      <c r="F13" s="182"/>
    </row>
    <row r="14" spans="1:9" ht="13.8" thickBot="1" x14ac:dyDescent="0.3">
      <c r="A14" s="184" t="s">
        <v>46</v>
      </c>
      <c r="B14" s="184"/>
      <c r="C14" s="184"/>
      <c r="D14" s="184"/>
      <c r="E14" s="184"/>
      <c r="F14" s="184"/>
    </row>
    <row r="15" spans="1:9" ht="13.8" thickBot="1" x14ac:dyDescent="0.3"/>
    <row r="16" spans="1:9" x14ac:dyDescent="0.25">
      <c r="A16" s="185"/>
      <c r="B16" s="185" t="s">
        <v>571</v>
      </c>
      <c r="C16" s="185" t="s">
        <v>562</v>
      </c>
      <c r="D16" s="185" t="s">
        <v>572</v>
      </c>
      <c r="E16" s="185" t="s">
        <v>573</v>
      </c>
      <c r="F16" s="185" t="s">
        <v>574</v>
      </c>
      <c r="G16" s="185" t="s">
        <v>575</v>
      </c>
      <c r="H16" s="185" t="s">
        <v>576</v>
      </c>
      <c r="I16" s="185" t="s">
        <v>577</v>
      </c>
    </row>
    <row r="17" spans="1:9" x14ac:dyDescent="0.25">
      <c r="A17" s="182" t="s">
        <v>567</v>
      </c>
      <c r="B17" s="182"/>
      <c r="C17" s="182"/>
      <c r="D17" s="182"/>
      <c r="E17" s="182"/>
      <c r="F17" s="182"/>
      <c r="G17" s="182"/>
      <c r="H17" s="182"/>
      <c r="I17" s="182"/>
    </row>
    <row r="18" spans="1:9" ht="13.8" thickBot="1" x14ac:dyDescent="0.3">
      <c r="A18" s="184" t="s">
        <v>578</v>
      </c>
      <c r="B18" s="184"/>
      <c r="C18" s="184"/>
      <c r="D18" s="184"/>
      <c r="E18" s="184"/>
      <c r="F18" s="184"/>
      <c r="G18" s="184"/>
      <c r="H18" s="184"/>
      <c r="I18" s="184"/>
    </row>
    <row r="22" spans="1:9" x14ac:dyDescent="0.25">
      <c r="A22" t="s">
        <v>579</v>
      </c>
      <c r="F22" t="s">
        <v>584</v>
      </c>
    </row>
    <row r="23" spans="1:9" ht="13.8" thickBot="1" x14ac:dyDescent="0.3"/>
    <row r="24" spans="1:9" x14ac:dyDescent="0.25">
      <c r="A24" s="185" t="s">
        <v>580</v>
      </c>
      <c r="B24" s="185" t="s">
        <v>581</v>
      </c>
      <c r="C24" s="185" t="s">
        <v>582</v>
      </c>
      <c r="D24" s="185" t="s">
        <v>583</v>
      </c>
      <c r="F24" s="185" t="s">
        <v>585</v>
      </c>
      <c r="G24" s="185" t="s">
        <v>586</v>
      </c>
    </row>
    <row r="25" spans="1:9" x14ac:dyDescent="0.25">
      <c r="A25" s="182"/>
      <c r="B25" s="182"/>
      <c r="C25" s="182"/>
      <c r="D25" s="182"/>
      <c r="F25" s="182"/>
      <c r="G25" s="182"/>
    </row>
    <row r="26" spans="1:9" x14ac:dyDescent="0.25">
      <c r="A26" s="182"/>
      <c r="B26" s="182"/>
      <c r="C26" s="182"/>
      <c r="D26" s="182"/>
      <c r="F26" s="182"/>
      <c r="G26" s="182"/>
    </row>
    <row r="27" spans="1:9" x14ac:dyDescent="0.25">
      <c r="A27" s="182"/>
      <c r="B27" s="182"/>
      <c r="C27" s="182"/>
      <c r="D27" s="182"/>
      <c r="F27" s="182"/>
      <c r="G27" s="182"/>
    </row>
    <row r="28" spans="1:9" x14ac:dyDescent="0.25">
      <c r="A28" s="182"/>
      <c r="B28" s="182"/>
      <c r="C28" s="182"/>
      <c r="D28" s="182"/>
      <c r="F28" s="182"/>
      <c r="G28" s="182"/>
    </row>
    <row r="29" spans="1:9" x14ac:dyDescent="0.25">
      <c r="A29" s="182"/>
      <c r="B29" s="182"/>
      <c r="C29" s="182"/>
      <c r="D29" s="182"/>
      <c r="F29" s="182"/>
      <c r="G29" s="182"/>
    </row>
    <row r="30" spans="1:9" x14ac:dyDescent="0.25">
      <c r="A30" s="182"/>
      <c r="B30" s="182"/>
      <c r="C30" s="182"/>
      <c r="D30" s="182"/>
      <c r="F30" s="182"/>
      <c r="G30" s="182"/>
    </row>
    <row r="31" spans="1:9" x14ac:dyDescent="0.25">
      <c r="A31" s="182"/>
      <c r="B31" s="182"/>
      <c r="C31" s="182"/>
      <c r="D31" s="182"/>
      <c r="F31" s="182"/>
      <c r="G31" s="182"/>
    </row>
    <row r="32" spans="1:9" x14ac:dyDescent="0.25">
      <c r="A32" s="182"/>
      <c r="B32" s="182"/>
      <c r="C32" s="182"/>
      <c r="D32" s="182"/>
      <c r="F32" s="182"/>
      <c r="G32" s="182"/>
    </row>
    <row r="33" spans="1:7" x14ac:dyDescent="0.25">
      <c r="A33" s="182"/>
      <c r="B33" s="182"/>
      <c r="C33" s="182"/>
      <c r="D33" s="182"/>
      <c r="F33" s="182"/>
      <c r="G33" s="182"/>
    </row>
    <row r="34" spans="1:7" x14ac:dyDescent="0.25">
      <c r="A34" s="182"/>
      <c r="B34" s="182"/>
      <c r="C34" s="182"/>
      <c r="D34" s="182"/>
      <c r="F34" s="182"/>
      <c r="G34" s="182"/>
    </row>
    <row r="35" spans="1:7" x14ac:dyDescent="0.25">
      <c r="A35" s="182"/>
      <c r="B35" s="182"/>
      <c r="C35" s="182"/>
      <c r="D35" s="182"/>
      <c r="F35" s="182"/>
      <c r="G35" s="182"/>
    </row>
    <row r="36" spans="1:7" x14ac:dyDescent="0.25">
      <c r="A36" s="182"/>
      <c r="B36" s="182"/>
      <c r="C36" s="182"/>
      <c r="D36" s="182"/>
      <c r="F36" s="182"/>
      <c r="G36" s="182"/>
    </row>
    <row r="37" spans="1:7" x14ac:dyDescent="0.25">
      <c r="A37" s="182"/>
      <c r="B37" s="182"/>
      <c r="C37" s="182"/>
      <c r="D37" s="182"/>
      <c r="F37" s="182"/>
      <c r="G37" s="182"/>
    </row>
    <row r="38" spans="1:7" x14ac:dyDescent="0.25">
      <c r="A38" s="182"/>
      <c r="B38" s="182"/>
      <c r="C38" s="182"/>
      <c r="D38" s="182"/>
      <c r="F38" s="182"/>
      <c r="G38" s="182"/>
    </row>
    <row r="39" spans="1:7" x14ac:dyDescent="0.25">
      <c r="A39" s="182"/>
      <c r="B39" s="182"/>
      <c r="C39" s="182"/>
      <c r="D39" s="182"/>
      <c r="F39" s="182"/>
      <c r="G39" s="182"/>
    </row>
    <row r="40" spans="1:7" x14ac:dyDescent="0.25">
      <c r="A40" s="182"/>
      <c r="B40" s="182"/>
      <c r="C40" s="182"/>
      <c r="D40" s="182"/>
      <c r="F40" s="182"/>
      <c r="G40" s="182"/>
    </row>
    <row r="41" spans="1:7" x14ac:dyDescent="0.25">
      <c r="A41" s="182"/>
      <c r="B41" s="182"/>
      <c r="C41" s="182"/>
      <c r="D41" s="182"/>
      <c r="F41" s="182"/>
      <c r="G41" s="182"/>
    </row>
    <row r="42" spans="1:7" x14ac:dyDescent="0.25">
      <c r="A42" s="182"/>
      <c r="B42" s="182"/>
      <c r="C42" s="182"/>
      <c r="D42" s="182"/>
      <c r="F42" s="182"/>
      <c r="G42" s="182"/>
    </row>
    <row r="43" spans="1:7" x14ac:dyDescent="0.25">
      <c r="A43" s="182"/>
      <c r="B43" s="182"/>
      <c r="C43" s="182"/>
      <c r="D43" s="182"/>
      <c r="F43" s="182"/>
      <c r="G43" s="182"/>
    </row>
    <row r="44" spans="1:7" x14ac:dyDescent="0.25">
      <c r="A44" s="182"/>
      <c r="B44" s="182"/>
      <c r="C44" s="182"/>
      <c r="D44" s="182"/>
      <c r="F44" s="182"/>
      <c r="G44" s="182"/>
    </row>
    <row r="45" spans="1:7" x14ac:dyDescent="0.25">
      <c r="A45" s="182"/>
      <c r="B45" s="182"/>
      <c r="C45" s="182"/>
      <c r="D45" s="182"/>
      <c r="F45" s="182"/>
      <c r="G45" s="182"/>
    </row>
    <row r="46" spans="1:7" x14ac:dyDescent="0.25">
      <c r="A46" s="182"/>
      <c r="B46" s="182"/>
      <c r="C46" s="182"/>
      <c r="D46" s="182"/>
      <c r="F46" s="182"/>
      <c r="G46" s="182"/>
    </row>
    <row r="47" spans="1:7" x14ac:dyDescent="0.25">
      <c r="A47" s="182"/>
      <c r="B47" s="182"/>
      <c r="C47" s="182"/>
      <c r="D47" s="182"/>
      <c r="F47" s="182"/>
      <c r="G47" s="182"/>
    </row>
    <row r="48" spans="1:7" x14ac:dyDescent="0.25">
      <c r="A48" s="182"/>
      <c r="B48" s="182"/>
      <c r="C48" s="182"/>
      <c r="D48" s="182"/>
      <c r="F48" s="182"/>
      <c r="G48" s="182"/>
    </row>
    <row r="49" spans="1:7" x14ac:dyDescent="0.25">
      <c r="A49" s="182"/>
      <c r="B49" s="182"/>
      <c r="C49" s="182"/>
      <c r="D49" s="182"/>
      <c r="F49" s="182"/>
      <c r="G49" s="182"/>
    </row>
    <row r="50" spans="1:7" x14ac:dyDescent="0.25">
      <c r="A50" s="182"/>
      <c r="B50" s="182"/>
      <c r="C50" s="182"/>
      <c r="D50" s="182"/>
      <c r="F50" s="182"/>
      <c r="G50" s="182"/>
    </row>
    <row r="51" spans="1:7" x14ac:dyDescent="0.25">
      <c r="A51" s="182"/>
      <c r="B51" s="182"/>
      <c r="C51" s="182"/>
      <c r="D51" s="182"/>
      <c r="F51" s="182"/>
      <c r="G51" s="182"/>
    </row>
    <row r="52" spans="1:7" x14ac:dyDescent="0.25">
      <c r="A52" s="182"/>
      <c r="B52" s="182"/>
      <c r="C52" s="182"/>
      <c r="D52" s="182"/>
      <c r="F52" s="182"/>
      <c r="G52" s="182"/>
    </row>
    <row r="53" spans="1:7" x14ac:dyDescent="0.25">
      <c r="A53" s="182"/>
      <c r="B53" s="182"/>
      <c r="C53" s="182"/>
      <c r="D53" s="182"/>
      <c r="F53" s="182"/>
      <c r="G53" s="182"/>
    </row>
    <row r="54" spans="1:7" x14ac:dyDescent="0.25">
      <c r="A54" s="182"/>
      <c r="B54" s="182"/>
      <c r="C54" s="182"/>
      <c r="D54" s="182"/>
      <c r="F54" s="182"/>
      <c r="G54" s="182"/>
    </row>
    <row r="55" spans="1:7" x14ac:dyDescent="0.25">
      <c r="A55" s="182"/>
      <c r="B55" s="182"/>
      <c r="C55" s="182"/>
      <c r="D55" s="182"/>
      <c r="F55" s="182"/>
      <c r="G55" s="182"/>
    </row>
    <row r="56" spans="1:7" x14ac:dyDescent="0.25">
      <c r="A56" s="182"/>
      <c r="B56" s="182"/>
      <c r="C56" s="182"/>
      <c r="D56" s="182"/>
      <c r="F56" s="182"/>
      <c r="G56" s="182"/>
    </row>
    <row r="57" spans="1:7" x14ac:dyDescent="0.25">
      <c r="A57" s="182"/>
      <c r="B57" s="182"/>
      <c r="C57" s="182"/>
      <c r="D57" s="182"/>
      <c r="F57" s="182"/>
      <c r="G57" s="182"/>
    </row>
    <row r="58" spans="1:7" x14ac:dyDescent="0.25">
      <c r="A58" s="182"/>
      <c r="B58" s="182"/>
      <c r="C58" s="182"/>
      <c r="D58" s="182"/>
      <c r="F58" s="182"/>
      <c r="G58" s="182"/>
    </row>
    <row r="59" spans="1:7" x14ac:dyDescent="0.25">
      <c r="A59" s="182"/>
      <c r="B59" s="182"/>
      <c r="C59" s="182"/>
      <c r="D59" s="182"/>
      <c r="F59" s="182"/>
      <c r="G59" s="182"/>
    </row>
    <row r="60" spans="1:7" x14ac:dyDescent="0.25">
      <c r="A60" s="182"/>
      <c r="B60" s="182"/>
      <c r="C60" s="182"/>
      <c r="D60" s="182"/>
      <c r="F60" s="182"/>
      <c r="G60" s="182"/>
    </row>
    <row r="61" spans="1:7" x14ac:dyDescent="0.25">
      <c r="A61" s="182"/>
      <c r="B61" s="182"/>
      <c r="C61" s="182"/>
      <c r="D61" s="182"/>
      <c r="F61" s="182"/>
      <c r="G61" s="182"/>
    </row>
    <row r="62" spans="1:7" x14ac:dyDescent="0.25">
      <c r="A62" s="182"/>
      <c r="B62" s="182"/>
      <c r="C62" s="182"/>
      <c r="D62" s="182"/>
      <c r="F62" s="182"/>
      <c r="G62" s="182"/>
    </row>
    <row r="63" spans="1:7" x14ac:dyDescent="0.25">
      <c r="A63" s="182"/>
      <c r="B63" s="182"/>
      <c r="C63" s="182"/>
      <c r="D63" s="182"/>
      <c r="F63" s="182"/>
      <c r="G63" s="182"/>
    </row>
    <row r="64" spans="1:7" x14ac:dyDescent="0.25">
      <c r="A64" s="182"/>
      <c r="B64" s="182"/>
      <c r="C64" s="182"/>
      <c r="D64" s="182"/>
      <c r="F64" s="182"/>
      <c r="G64" s="182"/>
    </row>
    <row r="65" spans="1:7" x14ac:dyDescent="0.25">
      <c r="A65" s="182"/>
      <c r="B65" s="182"/>
      <c r="C65" s="182"/>
      <c r="D65" s="182"/>
      <c r="F65" s="182"/>
      <c r="G65" s="182"/>
    </row>
    <row r="66" spans="1:7" x14ac:dyDescent="0.25">
      <c r="A66" s="182"/>
      <c r="B66" s="182"/>
      <c r="C66" s="182"/>
      <c r="D66" s="182"/>
      <c r="F66" s="182"/>
      <c r="G66" s="182"/>
    </row>
    <row r="67" spans="1:7" x14ac:dyDescent="0.25">
      <c r="A67" s="182"/>
      <c r="B67" s="182"/>
      <c r="C67" s="182"/>
      <c r="D67" s="182"/>
      <c r="F67" s="182"/>
      <c r="G67" s="182"/>
    </row>
    <row r="68" spans="1:7" x14ac:dyDescent="0.25">
      <c r="A68" s="182"/>
      <c r="B68" s="182"/>
      <c r="C68" s="182"/>
      <c r="D68" s="182"/>
      <c r="F68" s="182"/>
      <c r="G68" s="182"/>
    </row>
    <row r="69" spans="1:7" x14ac:dyDescent="0.25">
      <c r="A69" s="182"/>
      <c r="B69" s="182"/>
      <c r="C69" s="182"/>
      <c r="D69" s="182"/>
      <c r="F69" s="182"/>
      <c r="G69" s="182"/>
    </row>
    <row r="70" spans="1:7" x14ac:dyDescent="0.25">
      <c r="A70" s="182"/>
      <c r="B70" s="182"/>
      <c r="C70" s="182"/>
      <c r="D70" s="182"/>
      <c r="F70" s="182"/>
      <c r="G70" s="182"/>
    </row>
    <row r="71" spans="1:7" x14ac:dyDescent="0.25">
      <c r="A71" s="182"/>
      <c r="B71" s="182"/>
      <c r="C71" s="182"/>
      <c r="D71" s="182"/>
      <c r="F71" s="182"/>
      <c r="G71" s="182"/>
    </row>
    <row r="72" spans="1:7" ht="13.8" thickBot="1" x14ac:dyDescent="0.3">
      <c r="A72" s="184"/>
      <c r="B72" s="184"/>
      <c r="C72" s="184"/>
      <c r="D72" s="184"/>
      <c r="F72" s="184"/>
      <c r="G72" s="184"/>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6" t="s">
        <v>137</v>
      </c>
      <c r="F1" s="176" t="s">
        <v>134</v>
      </c>
      <c r="G1" s="113" t="s">
        <v>505</v>
      </c>
      <c r="H1" s="77" t="s">
        <v>593</v>
      </c>
      <c r="I1" s="77" t="s">
        <v>594</v>
      </c>
      <c r="J1" s="77" t="s">
        <v>595</v>
      </c>
      <c r="K1" s="66" t="s">
        <v>140</v>
      </c>
    </row>
    <row r="2" spans="2:11" x14ac:dyDescent="0.25">
      <c r="B2" s="52">
        <f>INDEX(Rpt_dir,MATCH(BadBeh!$H2,rank_wrong,0),MATCH(B$1,rpt_dir_hdr,0))</f>
        <v>101</v>
      </c>
      <c r="C2" s="51" t="str">
        <f>INDEX(Rpt_dir,MATCH(BadBeh!$H2,rank_wrong,0),MATCH(C$1,rpt_dir_hdr,0))</f>
        <v>Washington/Curry</v>
      </c>
      <c r="D2" s="51" t="str">
        <f>INDEX(Rpt_dir,MATCH(BadBeh!$H2,rank_wrong,0),MATCH(D$1,rpt_dir_hdr,0))</f>
        <v>Mill Ave</v>
      </c>
      <c r="E2" s="83">
        <f>INDEX(Rpt_dir,MATCH(BadBeh!$H2,rank_wrong,0),MATCH(E$1,rpt_dir_hdr,0))</f>
        <v>0.16216216216216217</v>
      </c>
      <c r="F2" s="83">
        <f>INDEX(Rpt_dir,MATCH(BadBeh!$H2,rank_wrong,0),MATCH(F$1,rpt_dir_hdr,0))</f>
        <v>0.29729729729729731</v>
      </c>
      <c r="G2" s="228" t="str">
        <f>INDEX(Rpt_dir,MATCH(BadBeh!$H2,rank_wrong,0),MATCH(G$1,rpt_dir_hdr,0))</f>
        <v>NS</v>
      </c>
      <c r="H2" s="16">
        <v>1</v>
      </c>
      <c r="K2" s="269" t="s">
        <v>624</v>
      </c>
    </row>
    <row r="3" spans="2:11" x14ac:dyDescent="0.25">
      <c r="B3" s="52">
        <f>INDEX(Rpt_dir,MATCH(BadBeh!$H3,rank_wrong,0),MATCH(B$1,rpt_dir_hdr,0))</f>
        <v>102</v>
      </c>
      <c r="C3" s="51" t="str">
        <f>INDEX(Rpt_dir,MATCH(BadBeh!$H3,rank_wrong,0),MATCH(C$1,rpt_dir_hdr,0))</f>
        <v>Rio Salado Pkwy</v>
      </c>
      <c r="D3" s="51" t="str">
        <f>INDEX(Rpt_dir,MATCH(BadBeh!$H3,rank_wrong,0),MATCH(D$1,rpt_dir_hdr,0))</f>
        <v>Mill Ave</v>
      </c>
      <c r="E3" s="83">
        <f>INDEX(Rpt_dir,MATCH(BadBeh!$H3,rank_wrong,0),MATCH(E$1,rpt_dir_hdr,0))</f>
        <v>0.15283842794759825</v>
      </c>
      <c r="F3" s="83">
        <f>INDEX(Rpt_dir,MATCH(BadBeh!$H3,rank_wrong,0),MATCH(F$1,rpt_dir_hdr,0))</f>
        <v>0.24890829694323144</v>
      </c>
      <c r="G3" s="228" t="str">
        <f>INDEX(Rpt_dir,MATCH(BadBeh!$H3,rank_wrong,0),MATCH(G$1,rpt_dir_hdr,0))</f>
        <v>NS</v>
      </c>
      <c r="H3" s="16">
        <v>2</v>
      </c>
    </row>
    <row r="4" spans="2:11" x14ac:dyDescent="0.25">
      <c r="B4" s="52">
        <f>INDEX(Rpt_dir,MATCH(BadBeh!$H4,rank_wrong,0),MATCH(B$1,rpt_dir_hdr,0))</f>
        <v>103</v>
      </c>
      <c r="C4" s="51" t="str">
        <f>INDEX(Rpt_dir,MATCH(BadBeh!$H4,rank_wrong,0),MATCH(C$1,rpt_dir_hdr,0))</f>
        <v>Rio Salado Pkwy</v>
      </c>
      <c r="D4" s="51" t="str">
        <f>INDEX(Rpt_dir,MATCH(BadBeh!$H4,rank_wrong,0),MATCH(D$1,rpt_dir_hdr,0))</f>
        <v>Rural Rd</v>
      </c>
      <c r="E4" s="83">
        <f>INDEX(Rpt_dir,MATCH(BadBeh!$H4,rank_wrong,0),MATCH(E$1,rpt_dir_hdr,0))</f>
        <v>0.27777777777777779</v>
      </c>
      <c r="F4" s="83">
        <f>INDEX(Rpt_dir,MATCH(BadBeh!$H4,rank_wrong,0),MATCH(F$1,rpt_dir_hdr,0))</f>
        <v>0.99494949494949492</v>
      </c>
      <c r="G4" s="228" t="str">
        <f>INDEX(Rpt_dir,MATCH(BadBeh!$H4,rank_wrong,0),MATCH(G$1,rpt_dir_hdr,0))</f>
        <v>NS</v>
      </c>
      <c r="H4" s="16">
        <v>3</v>
      </c>
    </row>
    <row r="5" spans="2:11" x14ac:dyDescent="0.25">
      <c r="B5" s="52">
        <f>INDEX(Rpt_dir,MATCH(BadBeh!$H5,rank_wrong,0),MATCH(B$1,rpt_dir_hdr,0))</f>
        <v>104</v>
      </c>
      <c r="C5" s="51" t="str">
        <f>INDEX(Rpt_dir,MATCH(BadBeh!$H5,rank_wrong,0),MATCH(C$1,rpt_dir_hdr,0))</f>
        <v>Rio Salado Pkwy</v>
      </c>
      <c r="D5" s="51" t="str">
        <f>INDEX(Rpt_dir,MATCH(BadBeh!$H5,rank_wrong,0),MATCH(D$1,rpt_dir_hdr,0))</f>
        <v>McClintock Dr</v>
      </c>
      <c r="E5" s="83">
        <f>INDEX(Rpt_dir,MATCH(BadBeh!$H5,rank_wrong,0),MATCH(E$1,rpt_dir_hdr,0))</f>
        <v>0.31578947368421051</v>
      </c>
      <c r="F5" s="83">
        <f>INDEX(Rpt_dir,MATCH(BadBeh!$H5,rank_wrong,0),MATCH(F$1,rpt_dir_hdr,0))</f>
        <v>1</v>
      </c>
      <c r="G5" s="228" t="str">
        <f>INDEX(Rpt_dir,MATCH(BadBeh!$H5,rank_wrong,0),MATCH(G$1,rpt_dir_hdr,0))</f>
        <v>NS</v>
      </c>
      <c r="H5" s="16">
        <v>4</v>
      </c>
    </row>
    <row r="6" spans="2:11" x14ac:dyDescent="0.25">
      <c r="B6" s="52">
        <f>INDEX(Rpt_dir,MATCH(BadBeh!$H6,rank_wrong,0),MATCH(B$1,rpt_dir_hdr,0))</f>
        <v>105</v>
      </c>
      <c r="C6" s="51" t="str">
        <f>INDEX(Rpt_dir,MATCH(BadBeh!$H6,rank_wrong,0),MATCH(C$1,rpt_dir_hdr,0))</f>
        <v>Rio Salado Pkwy</v>
      </c>
      <c r="D6" s="51" t="str">
        <f>INDEX(Rpt_dir,MATCH(BadBeh!$H6,rank_wrong,0),MATCH(D$1,rpt_dir_hdr,0))</f>
        <v>Hardy Dr</v>
      </c>
      <c r="E6" s="83">
        <f>INDEX(Rpt_dir,MATCH(BadBeh!$H6,rank_wrong,0),MATCH(E$1,rpt_dir_hdr,0))</f>
        <v>0.10909090909090909</v>
      </c>
      <c r="F6" s="83">
        <f>INDEX(Rpt_dir,MATCH(BadBeh!$H6,rank_wrong,0),MATCH(F$1,rpt_dir_hdr,0))</f>
        <v>7.2727272727272724E-2</v>
      </c>
      <c r="G6" s="228" t="str">
        <f>INDEX(Rpt_dir,MATCH(BadBeh!$H6,rank_wrong,0),MATCH(G$1,rpt_dir_hdr,0))</f>
        <v>NS</v>
      </c>
      <c r="H6" s="16">
        <v>5</v>
      </c>
    </row>
    <row r="7" spans="2:11" x14ac:dyDescent="0.25">
      <c r="B7" s="52">
        <f>INDEX(Rpt_dir,MATCH(BadBeh!$H7,rank_wrong,0),MATCH(B$1,rpt_dir_hdr,0))</f>
        <v>106</v>
      </c>
      <c r="C7" s="51" t="str">
        <f>INDEX(Rpt_dir,MATCH(BadBeh!$H7,rank_wrong,0),MATCH(C$1,rpt_dir_hdr,0))</f>
        <v>5th St</v>
      </c>
      <c r="D7" s="51" t="str">
        <f>INDEX(Rpt_dir,MATCH(BadBeh!$H7,rank_wrong,0),MATCH(D$1,rpt_dir_hdr,0))</f>
        <v>Mill Ave</v>
      </c>
      <c r="E7" s="83">
        <f>INDEX(Rpt_dir,MATCH(BadBeh!$H7,rank_wrong,0),MATCH(E$1,rpt_dir_hdr,0))</f>
        <v>7.5630252100840331E-2</v>
      </c>
      <c r="F7" s="83">
        <f>INDEX(Rpt_dir,MATCH(BadBeh!$H7,rank_wrong,0),MATCH(F$1,rpt_dir_hdr,0))</f>
        <v>9.2436974789915971E-2</v>
      </c>
      <c r="G7" s="228" t="str">
        <f>INDEX(Rpt_dir,MATCH(BadBeh!$H7,rank_wrong,0),MATCH(G$1,rpt_dir_hdr,0))</f>
        <v>NS</v>
      </c>
      <c r="H7" s="16">
        <v>6</v>
      </c>
    </row>
    <row r="8" spans="2:11" x14ac:dyDescent="0.25">
      <c r="B8" s="52">
        <f>INDEX(Rpt_dir,MATCH(BadBeh!$H8,rank_wrong,0),MATCH(B$1,rpt_dir_hdr,0))</f>
        <v>107</v>
      </c>
      <c r="C8" s="51" t="str">
        <f>INDEX(Rpt_dir,MATCH(BadBeh!$H8,rank_wrong,0),MATCH(C$1,rpt_dir_hdr,0))</f>
        <v>5th St</v>
      </c>
      <c r="D8" s="51" t="str">
        <f>INDEX(Rpt_dir,MATCH(BadBeh!$H8,rank_wrong,0),MATCH(D$1,rpt_dir_hdr,0))</f>
        <v>Forest Ave</v>
      </c>
      <c r="E8" s="83">
        <f>INDEX(Rpt_dir,MATCH(BadBeh!$H8,rank_wrong,0),MATCH(E$1,rpt_dir_hdr,0))</f>
        <v>0</v>
      </c>
      <c r="F8" s="83">
        <f>INDEX(Rpt_dir,MATCH(BadBeh!$H8,rank_wrong,0),MATCH(F$1,rpt_dir_hdr,0))</f>
        <v>0.1702127659574468</v>
      </c>
      <c r="G8" s="228" t="str">
        <f>INDEX(Rpt_dir,MATCH(BadBeh!$H8,rank_wrong,0),MATCH(G$1,rpt_dir_hdr,0))</f>
        <v>NS</v>
      </c>
      <c r="H8" s="16">
        <v>7</v>
      </c>
    </row>
    <row r="9" spans="2:11" x14ac:dyDescent="0.25">
      <c r="B9" s="52">
        <f>INDEX(Rpt_dir,MATCH(BadBeh!$H9,rank_wrong,0),MATCH(B$1,rpt_dir_hdr,0))</f>
        <v>108</v>
      </c>
      <c r="C9" s="51" t="str">
        <f>INDEX(Rpt_dir,MATCH(BadBeh!$H9,rank_wrong,0),MATCH(C$1,rpt_dir_hdr,0))</f>
        <v>5th St</v>
      </c>
      <c r="D9" s="51" t="str">
        <f>INDEX(Rpt_dir,MATCH(BadBeh!$H9,rank_wrong,0),MATCH(D$1,rpt_dir_hdr,0))</f>
        <v>Farmer Ave</v>
      </c>
      <c r="E9" s="83">
        <f>INDEX(Rpt_dir,MATCH(BadBeh!$H9,rank_wrong,0),MATCH(E$1,rpt_dir_hdr,0))</f>
        <v>8.8888888888888892E-2</v>
      </c>
      <c r="F9" s="83">
        <f>INDEX(Rpt_dir,MATCH(BadBeh!$H9,rank_wrong,0),MATCH(F$1,rpt_dir_hdr,0))</f>
        <v>8.8888888888888892E-2</v>
      </c>
      <c r="G9" s="228" t="str">
        <f>INDEX(Rpt_dir,MATCH(BadBeh!$H9,rank_wrong,0),MATCH(G$1,rpt_dir_hdr,0))</f>
        <v>NS</v>
      </c>
      <c r="H9" s="16">
        <v>8</v>
      </c>
    </row>
    <row r="10" spans="2:11" x14ac:dyDescent="0.25">
      <c r="B10" s="52">
        <f>INDEX(Rpt_dir,MATCH(BadBeh!$H10,rank_wrong,0),MATCH(B$1,rpt_dir_hdr,0))</f>
        <v>109</v>
      </c>
      <c r="C10" s="51" t="str">
        <f>INDEX(Rpt_dir,MATCH(BadBeh!$H10,rank_wrong,0),MATCH(C$1,rpt_dir_hdr,0))</f>
        <v>5th St</v>
      </c>
      <c r="D10" s="51" t="str">
        <f>INDEX(Rpt_dir,MATCH(BadBeh!$H10,rank_wrong,0),MATCH(D$1,rpt_dir_hdr,0))</f>
        <v>Hardy Dr</v>
      </c>
      <c r="E10" s="83">
        <f>INDEX(Rpt_dir,MATCH(BadBeh!$H10,rank_wrong,0),MATCH(E$1,rpt_dir_hdr,0))</f>
        <v>9.4736842105263161E-2</v>
      </c>
      <c r="F10" s="83">
        <f>INDEX(Rpt_dir,MATCH(BadBeh!$H10,rank_wrong,0),MATCH(F$1,rpt_dir_hdr,0))</f>
        <v>0.1368421052631579</v>
      </c>
      <c r="G10" s="228" t="str">
        <f>INDEX(Rpt_dir,MATCH(BadBeh!$H10,rank_wrong,0),MATCH(G$1,rpt_dir_hdr,0))</f>
        <v>NS</v>
      </c>
      <c r="H10" s="16">
        <v>9</v>
      </c>
    </row>
    <row r="11" spans="2:11" x14ac:dyDescent="0.25">
      <c r="B11" s="52">
        <f>INDEX(Rpt_dir,MATCH(BadBeh!$H11,rank_wrong,0),MATCH(B$1,rpt_dir_hdr,0))</f>
        <v>110</v>
      </c>
      <c r="C11" s="51" t="str">
        <f>INDEX(Rpt_dir,MATCH(BadBeh!$H11,rank_wrong,0),MATCH(C$1,rpt_dir_hdr,0))</f>
        <v>5th St</v>
      </c>
      <c r="D11" s="51" t="str">
        <f>INDEX(Rpt_dir,MATCH(BadBeh!$H11,rank_wrong,0),MATCH(D$1,rpt_dir_hdr,0))</f>
        <v>Priest Dr</v>
      </c>
      <c r="E11" s="83">
        <f>INDEX(Rpt_dir,MATCH(BadBeh!$H11,rank_wrong,0),MATCH(E$1,rpt_dir_hdr,0))</f>
        <v>0.22</v>
      </c>
      <c r="F11" s="83">
        <f>INDEX(Rpt_dir,MATCH(BadBeh!$H11,rank_wrong,0),MATCH(F$1,rpt_dir_hdr,0))</f>
        <v>0.44</v>
      </c>
      <c r="G11" s="228" t="str">
        <f>INDEX(Rpt_dir,MATCH(BadBeh!$H11,rank_wrong,0),MATCH(G$1,rpt_dir_hdr,0))</f>
        <v>NS</v>
      </c>
      <c r="H11" s="16">
        <v>10</v>
      </c>
    </row>
    <row r="12" spans="2:11" x14ac:dyDescent="0.25">
      <c r="B12" s="52">
        <f>INDEX(Rpt_dir,MATCH(BadBeh!$H12,rank_wrong,0),MATCH(B$1,rpt_dir_hdr,0))</f>
        <v>111</v>
      </c>
      <c r="C12" s="51" t="str">
        <f>INDEX(Rpt_dir,MATCH(BadBeh!$H12,rank_wrong,0),MATCH(C$1,rpt_dir_hdr,0))</f>
        <v>10th St</v>
      </c>
      <c r="D12" s="51" t="str">
        <f>INDEX(Rpt_dir,MATCH(BadBeh!$H12,rank_wrong,0),MATCH(D$1,rpt_dir_hdr,0))</f>
        <v>Mill Ave</v>
      </c>
      <c r="E12" s="83">
        <f>INDEX(Rpt_dir,MATCH(BadBeh!$H12,rank_wrong,0),MATCH(E$1,rpt_dir_hdr,0))</f>
        <v>0.28472222222222221</v>
      </c>
      <c r="F12" s="83">
        <f>INDEX(Rpt_dir,MATCH(BadBeh!$H12,rank_wrong,0),MATCH(F$1,rpt_dir_hdr,0))</f>
        <v>0.54861111111111116</v>
      </c>
      <c r="G12" s="228" t="str">
        <f>INDEX(Rpt_dir,MATCH(BadBeh!$H12,rank_wrong,0),MATCH(G$1,rpt_dir_hdr,0))</f>
        <v>NS</v>
      </c>
      <c r="H12" s="16">
        <v>11</v>
      </c>
    </row>
    <row r="13" spans="2:11" x14ac:dyDescent="0.25">
      <c r="B13" s="52">
        <f>INDEX(Rpt_dir,MATCH(BadBeh!$H13,rank_wrong,0),MATCH(B$1,rpt_dir_hdr,0))</f>
        <v>112</v>
      </c>
      <c r="C13" s="51" t="str">
        <f>INDEX(Rpt_dir,MATCH(BadBeh!$H13,rank_wrong,0),MATCH(C$1,rpt_dir_hdr,0))</f>
        <v>60 Fwy</v>
      </c>
      <c r="D13" s="51" t="str">
        <f>INDEX(Rpt_dir,MATCH(BadBeh!$H13,rank_wrong,0),MATCH(D$1,rpt_dir_hdr,0))</f>
        <v>College Ave</v>
      </c>
      <c r="E13" s="83">
        <f>INDEX(Rpt_dir,MATCH(BadBeh!$H13,rank_wrong,0),MATCH(E$1,rpt_dir_hdr,0))</f>
        <v>0</v>
      </c>
      <c r="F13" s="83">
        <f>INDEX(Rpt_dir,MATCH(BadBeh!$H13,rank_wrong,0),MATCH(F$1,rpt_dir_hdr,0))</f>
        <v>0</v>
      </c>
      <c r="G13" s="228" t="str">
        <f>INDEX(Rpt_dir,MATCH(BadBeh!$H13,rank_wrong,0),MATCH(G$1,rpt_dir_hdr,0))</f>
        <v>NS</v>
      </c>
      <c r="H13" s="16">
        <v>12</v>
      </c>
    </row>
    <row r="14" spans="2:11" x14ac:dyDescent="0.25">
      <c r="B14" s="52">
        <f>INDEX(Rpt_dir,MATCH(BadBeh!$H14,rank_wrong,0),MATCH(B$1,rpt_dir_hdr,0))</f>
        <v>113</v>
      </c>
      <c r="C14" s="51" t="str">
        <f>INDEX(Rpt_dir,MATCH(BadBeh!$H14,rank_wrong,0),MATCH(C$1,rpt_dir_hdr,0))</f>
        <v>13th St</v>
      </c>
      <c r="D14" s="51" t="str">
        <f>INDEX(Rpt_dir,MATCH(BadBeh!$H14,rank_wrong,0),MATCH(D$1,rpt_dir_hdr,0))</f>
        <v>Mill Ave</v>
      </c>
      <c r="E14" s="83">
        <f>INDEX(Rpt_dir,MATCH(BadBeh!$H14,rank_wrong,0),MATCH(E$1,rpt_dir_hdr,0))</f>
        <v>0.36249999999999999</v>
      </c>
      <c r="F14" s="83">
        <f>INDEX(Rpt_dir,MATCH(BadBeh!$H14,rank_wrong,0),MATCH(F$1,rpt_dir_hdr,0))</f>
        <v>0.58750000000000002</v>
      </c>
      <c r="G14" s="228" t="str">
        <f>INDEX(Rpt_dir,MATCH(BadBeh!$H14,rank_wrong,0),MATCH(G$1,rpt_dir_hdr,0))</f>
        <v>NS</v>
      </c>
      <c r="H14" s="16">
        <v>13</v>
      </c>
    </row>
    <row r="15" spans="2:11" x14ac:dyDescent="0.25">
      <c r="B15" s="52">
        <f>INDEX(Rpt_dir,MATCH(BadBeh!$H15,rank_wrong,0),MATCH(B$1,rpt_dir_hdr,0))</f>
        <v>114</v>
      </c>
      <c r="C15" s="51" t="str">
        <f>INDEX(Rpt_dir,MATCH(BadBeh!$H15,rank_wrong,0),MATCH(C$1,rpt_dir_hdr,0))</f>
        <v>13th St</v>
      </c>
      <c r="D15" s="51" t="str">
        <f>INDEX(Rpt_dir,MATCH(BadBeh!$H15,rank_wrong,0),MATCH(D$1,rpt_dir_hdr,0))</f>
        <v>Hardy Dr</v>
      </c>
      <c r="E15" s="83">
        <f>INDEX(Rpt_dir,MATCH(BadBeh!$H15,rank_wrong,0),MATCH(E$1,rpt_dir_hdr,0))</f>
        <v>8.9108910891089105E-2</v>
      </c>
      <c r="F15" s="83">
        <f>INDEX(Rpt_dir,MATCH(BadBeh!$H15,rank_wrong,0),MATCH(F$1,rpt_dir_hdr,0))</f>
        <v>0.12871287128712872</v>
      </c>
      <c r="G15" s="228" t="str">
        <f>INDEX(Rpt_dir,MATCH(BadBeh!$H15,rank_wrong,0),MATCH(G$1,rpt_dir_hdr,0))</f>
        <v>NS</v>
      </c>
      <c r="H15" s="16">
        <v>14</v>
      </c>
    </row>
    <row r="16" spans="2:11" x14ac:dyDescent="0.25">
      <c r="B16" s="52">
        <f>INDEX(Rpt_dir,MATCH(BadBeh!$H16,rank_wrong,0),MATCH(B$1,rpt_dir_hdr,0))</f>
        <v>115</v>
      </c>
      <c r="C16" s="51" t="str">
        <f>INDEX(Rpt_dir,MATCH(BadBeh!$H16,rank_wrong,0),MATCH(C$1,rpt_dir_hdr,0))</f>
        <v>University Dr</v>
      </c>
      <c r="D16" s="51" t="str">
        <f>INDEX(Rpt_dir,MATCH(BadBeh!$H16,rank_wrong,0),MATCH(D$1,rpt_dir_hdr,0))</f>
        <v>College Ave</v>
      </c>
      <c r="E16" s="83">
        <f>INDEX(Rpt_dir,MATCH(BadBeh!$H16,rank_wrong,0),MATCH(E$1,rpt_dir_hdr,0))</f>
        <v>0.24008350730688935</v>
      </c>
      <c r="F16" s="83">
        <f>INDEX(Rpt_dir,MATCH(BadBeh!$H16,rank_wrong,0),MATCH(F$1,rpt_dir_hdr,0))</f>
        <v>7.3068893528183715E-2</v>
      </c>
      <c r="G16" s="228" t="str">
        <f>INDEX(Rpt_dir,MATCH(BadBeh!$H16,rank_wrong,0),MATCH(G$1,rpt_dir_hdr,0))</f>
        <v>NS</v>
      </c>
      <c r="H16" s="16">
        <v>15</v>
      </c>
    </row>
    <row r="17" spans="2:9" x14ac:dyDescent="0.25">
      <c r="B17" s="52">
        <f>INDEX(Rpt_dir,MATCH(BadBeh!$H17,rank_wrong,0),MATCH(B$1,rpt_dir_hdr,0))</f>
        <v>116</v>
      </c>
      <c r="C17" s="51" t="str">
        <f>INDEX(Rpt_dir,MATCH(BadBeh!$H17,rank_wrong,0),MATCH(C$1,rpt_dir_hdr,0))</f>
        <v>University Dr</v>
      </c>
      <c r="D17" s="51" t="str">
        <f>INDEX(Rpt_dir,MATCH(BadBeh!$H17,rank_wrong,0),MATCH(D$1,rpt_dir_hdr,0))</f>
        <v>Dorsey Ln</v>
      </c>
      <c r="E17" s="83">
        <f>INDEX(Rpt_dir,MATCH(BadBeh!$H17,rank_wrong,0),MATCH(E$1,rpt_dir_hdr,0))</f>
        <v>0.33333333333333331</v>
      </c>
      <c r="F17" s="83">
        <f>INDEX(Rpt_dir,MATCH(BadBeh!$H17,rank_wrong,0),MATCH(F$1,rpt_dir_hdr,0))</f>
        <v>0.47619047619047616</v>
      </c>
      <c r="G17" s="228" t="str">
        <f>INDEX(Rpt_dir,MATCH(BadBeh!$H17,rank_wrong,0),MATCH(G$1,rpt_dir_hdr,0))</f>
        <v>NS</v>
      </c>
      <c r="H17" s="16">
        <v>16</v>
      </c>
    </row>
    <row r="18" spans="2:9" x14ac:dyDescent="0.25">
      <c r="B18" s="52">
        <f>INDEX(Rpt_dir,MATCH(BadBeh!$H18,rank_wrong,0),MATCH(B$1,rpt_dir_hdr,0))</f>
        <v>117</v>
      </c>
      <c r="C18" s="51" t="str">
        <f>INDEX(Rpt_dir,MATCH(BadBeh!$H18,rank_wrong,0),MATCH(C$1,rpt_dir_hdr,0))</f>
        <v>University Dr</v>
      </c>
      <c r="D18" s="51" t="str">
        <f>INDEX(Rpt_dir,MATCH(BadBeh!$H18,rank_wrong,0),MATCH(D$1,rpt_dir_hdr,0))</f>
        <v>Rural Rd</v>
      </c>
      <c r="E18" s="83">
        <f>INDEX(Rpt_dir,MATCH(BadBeh!$H18,rank_wrong,0),MATCH(E$1,rpt_dir_hdr,0))</f>
        <v>0.36871508379888268</v>
      </c>
      <c r="F18" s="83">
        <f>INDEX(Rpt_dir,MATCH(BadBeh!$H18,rank_wrong,0),MATCH(F$1,rpt_dir_hdr,0))</f>
        <v>0.95530726256983245</v>
      </c>
      <c r="G18" s="228" t="str">
        <f>INDEX(Rpt_dir,MATCH(BadBeh!$H18,rank_wrong,0),MATCH(G$1,rpt_dir_hdr,0))</f>
        <v>NS</v>
      </c>
      <c r="H18" s="16">
        <v>17</v>
      </c>
    </row>
    <row r="19" spans="2:9" x14ac:dyDescent="0.25">
      <c r="B19" s="52">
        <f>INDEX(Rpt_dir,MATCH(BadBeh!$H19,rank_wrong,0),MATCH(B$1,rpt_dir_hdr,0))</f>
        <v>118</v>
      </c>
      <c r="C19" s="51" t="str">
        <f>INDEX(Rpt_dir,MATCH(BadBeh!$H19,rank_wrong,0),MATCH(C$1,rpt_dir_hdr,0))</f>
        <v>University Dr</v>
      </c>
      <c r="D19" s="51" t="str">
        <f>INDEX(Rpt_dir,MATCH(BadBeh!$H19,rank_wrong,0),MATCH(D$1,rpt_dir_hdr,0))</f>
        <v>Mill Ave</v>
      </c>
      <c r="E19" s="83">
        <f>INDEX(Rpt_dir,MATCH(BadBeh!$H19,rank_wrong,0),MATCH(E$1,rpt_dir_hdr,0))</f>
        <v>9.1891891891891897E-2</v>
      </c>
      <c r="F19" s="83">
        <f>INDEX(Rpt_dir,MATCH(BadBeh!$H19,rank_wrong,0),MATCH(F$1,rpt_dir_hdr,0))</f>
        <v>0.20810810810810812</v>
      </c>
      <c r="G19" s="228" t="str">
        <f>INDEX(Rpt_dir,MATCH(BadBeh!$H19,rank_wrong,0),MATCH(G$1,rpt_dir_hdr,0))</f>
        <v>NS</v>
      </c>
      <c r="H19" s="16">
        <v>18</v>
      </c>
    </row>
    <row r="20" spans="2:9" x14ac:dyDescent="0.25">
      <c r="B20" s="52">
        <f>INDEX(Rpt_dir,MATCH(BadBeh!$H20,rank_wrong,0),MATCH(B$1,rpt_dir_hdr,0))</f>
        <v>119</v>
      </c>
      <c r="C20" s="51" t="str">
        <f>INDEX(Rpt_dir,MATCH(BadBeh!$H20,rank_wrong,0),MATCH(C$1,rpt_dir_hdr,0))</f>
        <v>University Dr</v>
      </c>
      <c r="D20" s="51" t="str">
        <f>INDEX(Rpt_dir,MATCH(BadBeh!$H20,rank_wrong,0),MATCH(D$1,rpt_dir_hdr,0))</f>
        <v>Ash Ave</v>
      </c>
      <c r="E20" s="83">
        <f>INDEX(Rpt_dir,MATCH(BadBeh!$H20,rank_wrong,0),MATCH(E$1,rpt_dir_hdr,0))</f>
        <v>0.15748031496062992</v>
      </c>
      <c r="F20" s="83">
        <f>INDEX(Rpt_dir,MATCH(BadBeh!$H20,rank_wrong,0),MATCH(F$1,rpt_dir_hdr,0))</f>
        <v>0.31496062992125984</v>
      </c>
      <c r="G20" s="228" t="str">
        <f>INDEX(Rpt_dir,MATCH(BadBeh!$H20,rank_wrong,0),MATCH(G$1,rpt_dir_hdr,0))</f>
        <v>NS</v>
      </c>
      <c r="H20" s="16">
        <v>19</v>
      </c>
    </row>
    <row r="21" spans="2:9" x14ac:dyDescent="0.25">
      <c r="B21" s="52">
        <f>INDEX(Rpt_dir,MATCH(BadBeh!$H21,rank_wrong,0),MATCH(B$1,rpt_dir_hdr,0))</f>
        <v>120</v>
      </c>
      <c r="C21" s="51" t="str">
        <f>INDEX(Rpt_dir,MATCH(BadBeh!$H21,rank_wrong,0),MATCH(C$1,rpt_dir_hdr,0))</f>
        <v>University Dr</v>
      </c>
      <c r="D21" s="51" t="str">
        <f>INDEX(Rpt_dir,MATCH(BadBeh!$H21,rank_wrong,0),MATCH(D$1,rpt_dir_hdr,0))</f>
        <v>Roosevelt St</v>
      </c>
      <c r="E21" s="83">
        <f>INDEX(Rpt_dir,MATCH(BadBeh!$H21,rank_wrong,0),MATCH(E$1,rpt_dir_hdr,0))</f>
        <v>0.2</v>
      </c>
      <c r="F21" s="83">
        <f>INDEX(Rpt_dir,MATCH(BadBeh!$H21,rank_wrong,0),MATCH(F$1,rpt_dir_hdr,0))</f>
        <v>0.24</v>
      </c>
      <c r="G21" s="228"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101</v>
      </c>
      <c r="C23" s="51" t="str">
        <f>INDEX(Rpt_dir,MATCH(BadBeh!$I23,rank_sw,0),MATCH(C$1,rpt_dir_hdr,0))</f>
        <v>Washington/Curry</v>
      </c>
      <c r="D23" s="51" t="str">
        <f>INDEX(Rpt_dir,MATCH(BadBeh!$I23,rank_sw,0),MATCH(D$1,rpt_dir_hdr,0))</f>
        <v>Mill Ave</v>
      </c>
      <c r="E23" s="83">
        <f>INDEX(Rpt_dir,MATCH(BadBeh!$I23,rank_sw,0),MATCH(E$1,rpt_dir_hdr,0))</f>
        <v>0.16216216216216217</v>
      </c>
      <c r="F23" s="83">
        <f>INDEX(Rpt_dir,MATCH(BadBeh!$I23,rank_sw,0),MATCH(F$1,rpt_dir_hdr,0))</f>
        <v>0.29729729729729731</v>
      </c>
      <c r="G23" s="228" t="str">
        <f>INDEX(Rpt_dir,MATCH(BadBeh!$I23,rank_sw,0),MATCH(G$1,rpt_dir_hdr,0))</f>
        <v>NS</v>
      </c>
      <c r="I23" s="16">
        <v>1</v>
      </c>
    </row>
    <row r="24" spans="2:9" x14ac:dyDescent="0.25">
      <c r="B24" s="52">
        <f>INDEX(Rpt_dir,MATCH(BadBeh!$I24,rank_sw,0),MATCH(B$1,rpt_dir_hdr,0))</f>
        <v>102</v>
      </c>
      <c r="C24" s="51" t="str">
        <f>INDEX(Rpt_dir,MATCH(BadBeh!$I24,rank_sw,0),MATCH(C$1,rpt_dir_hdr,0))</f>
        <v>Rio Salado Pkwy</v>
      </c>
      <c r="D24" s="51" t="str">
        <f>INDEX(Rpt_dir,MATCH(BadBeh!$I24,rank_sw,0),MATCH(D$1,rpt_dir_hdr,0))</f>
        <v>Mill Ave</v>
      </c>
      <c r="E24" s="83">
        <f>INDEX(Rpt_dir,MATCH(BadBeh!$I24,rank_sw,0),MATCH(E$1,rpt_dir_hdr,0))</f>
        <v>0.15283842794759825</v>
      </c>
      <c r="F24" s="83">
        <f>INDEX(Rpt_dir,MATCH(BadBeh!$I24,rank_sw,0),MATCH(F$1,rpt_dir_hdr,0))</f>
        <v>0.24890829694323144</v>
      </c>
      <c r="G24" s="228" t="str">
        <f>INDEX(Rpt_dir,MATCH(BadBeh!$I24,rank_sw,0),MATCH(G$1,rpt_dir_hdr,0))</f>
        <v>NS</v>
      </c>
      <c r="I24" s="16">
        <v>2</v>
      </c>
    </row>
    <row r="25" spans="2:9" x14ac:dyDescent="0.25">
      <c r="B25" s="52">
        <f>INDEX(Rpt_dir,MATCH(BadBeh!$I25,rank_sw,0),MATCH(B$1,rpt_dir_hdr,0))</f>
        <v>103</v>
      </c>
      <c r="C25" s="51" t="str">
        <f>INDEX(Rpt_dir,MATCH(BadBeh!$I25,rank_sw,0),MATCH(C$1,rpt_dir_hdr,0))</f>
        <v>Rio Salado Pkwy</v>
      </c>
      <c r="D25" s="51" t="str">
        <f>INDEX(Rpt_dir,MATCH(BadBeh!$I25,rank_sw,0),MATCH(D$1,rpt_dir_hdr,0))</f>
        <v>Rural Rd</v>
      </c>
      <c r="E25" s="83">
        <f>INDEX(Rpt_dir,MATCH(BadBeh!$I25,rank_sw,0),MATCH(E$1,rpt_dir_hdr,0))</f>
        <v>0.27777777777777779</v>
      </c>
      <c r="F25" s="83">
        <f>INDEX(Rpt_dir,MATCH(BadBeh!$I25,rank_sw,0),MATCH(F$1,rpt_dir_hdr,0))</f>
        <v>0.99494949494949492</v>
      </c>
      <c r="G25" s="228" t="str">
        <f>INDEX(Rpt_dir,MATCH(BadBeh!$I25,rank_sw,0),MATCH(G$1,rpt_dir_hdr,0))</f>
        <v>NS</v>
      </c>
      <c r="I25" s="16">
        <v>3</v>
      </c>
    </row>
    <row r="26" spans="2:9" x14ac:dyDescent="0.25">
      <c r="B26" s="52">
        <f>INDEX(Rpt_dir,MATCH(BadBeh!$I26,rank_sw,0),MATCH(B$1,rpt_dir_hdr,0))</f>
        <v>104</v>
      </c>
      <c r="C26" s="51" t="str">
        <f>INDEX(Rpt_dir,MATCH(BadBeh!$I26,rank_sw,0),MATCH(C$1,rpt_dir_hdr,0))</f>
        <v>Rio Salado Pkwy</v>
      </c>
      <c r="D26" s="51" t="str">
        <f>INDEX(Rpt_dir,MATCH(BadBeh!$I26,rank_sw,0),MATCH(D$1,rpt_dir_hdr,0))</f>
        <v>McClintock Dr</v>
      </c>
      <c r="E26" s="83">
        <f>INDEX(Rpt_dir,MATCH(BadBeh!$I26,rank_sw,0),MATCH(E$1,rpt_dir_hdr,0))</f>
        <v>0.31578947368421051</v>
      </c>
      <c r="F26" s="83">
        <f>INDEX(Rpt_dir,MATCH(BadBeh!$I26,rank_sw,0),MATCH(F$1,rpt_dir_hdr,0))</f>
        <v>1</v>
      </c>
      <c r="G26" s="228" t="str">
        <f>INDEX(Rpt_dir,MATCH(BadBeh!$I26,rank_sw,0),MATCH(G$1,rpt_dir_hdr,0))</f>
        <v>NS</v>
      </c>
      <c r="I26" s="16">
        <v>4</v>
      </c>
    </row>
    <row r="27" spans="2:9" x14ac:dyDescent="0.25">
      <c r="B27" s="52">
        <f>INDEX(Rpt_dir,MATCH(BadBeh!$I27,rank_sw,0),MATCH(B$1,rpt_dir_hdr,0))</f>
        <v>105</v>
      </c>
      <c r="C27" s="51" t="str">
        <f>INDEX(Rpt_dir,MATCH(BadBeh!$I27,rank_sw,0),MATCH(C$1,rpt_dir_hdr,0))</f>
        <v>Rio Salado Pkwy</v>
      </c>
      <c r="D27" s="51" t="str">
        <f>INDEX(Rpt_dir,MATCH(BadBeh!$I27,rank_sw,0),MATCH(D$1,rpt_dir_hdr,0))</f>
        <v>Hardy Dr</v>
      </c>
      <c r="E27" s="83">
        <f>INDEX(Rpt_dir,MATCH(BadBeh!$I27,rank_sw,0),MATCH(E$1,rpt_dir_hdr,0))</f>
        <v>0.10909090909090909</v>
      </c>
      <c r="F27" s="83">
        <f>INDEX(Rpt_dir,MATCH(BadBeh!$I27,rank_sw,0),MATCH(F$1,rpt_dir_hdr,0))</f>
        <v>7.2727272727272724E-2</v>
      </c>
      <c r="G27" s="228" t="str">
        <f>INDEX(Rpt_dir,MATCH(BadBeh!$I27,rank_sw,0),MATCH(G$1,rpt_dir_hdr,0))</f>
        <v>NS</v>
      </c>
      <c r="I27" s="16">
        <v>5</v>
      </c>
    </row>
    <row r="28" spans="2:9" x14ac:dyDescent="0.25">
      <c r="B28" s="52">
        <f>INDEX(Rpt_dir,MATCH(BadBeh!$I28,rank_sw,0),MATCH(B$1,rpt_dir_hdr,0))</f>
        <v>106</v>
      </c>
      <c r="C28" s="51" t="str">
        <f>INDEX(Rpt_dir,MATCH(BadBeh!$I28,rank_sw,0),MATCH(C$1,rpt_dir_hdr,0))</f>
        <v>5th St</v>
      </c>
      <c r="D28" s="51" t="str">
        <f>INDEX(Rpt_dir,MATCH(BadBeh!$I28,rank_sw,0),MATCH(D$1,rpt_dir_hdr,0))</f>
        <v>Mill Ave</v>
      </c>
      <c r="E28" s="83">
        <f>INDEX(Rpt_dir,MATCH(BadBeh!$I28,rank_sw,0),MATCH(E$1,rpt_dir_hdr,0))</f>
        <v>7.5630252100840331E-2</v>
      </c>
      <c r="F28" s="83">
        <f>INDEX(Rpt_dir,MATCH(BadBeh!$I28,rank_sw,0),MATCH(F$1,rpt_dir_hdr,0))</f>
        <v>9.2436974789915971E-2</v>
      </c>
      <c r="G28" s="228" t="str">
        <f>INDEX(Rpt_dir,MATCH(BadBeh!$I28,rank_sw,0),MATCH(G$1,rpt_dir_hdr,0))</f>
        <v>NS</v>
      </c>
      <c r="I28" s="16">
        <v>6</v>
      </c>
    </row>
    <row r="29" spans="2:9" x14ac:dyDescent="0.25">
      <c r="B29" s="52">
        <f>INDEX(Rpt_dir,MATCH(BadBeh!$I29,rank_sw,0),MATCH(B$1,rpt_dir_hdr,0))</f>
        <v>107</v>
      </c>
      <c r="C29" s="51" t="str">
        <f>INDEX(Rpt_dir,MATCH(BadBeh!$I29,rank_sw,0),MATCH(C$1,rpt_dir_hdr,0))</f>
        <v>5th St</v>
      </c>
      <c r="D29" s="51" t="str">
        <f>INDEX(Rpt_dir,MATCH(BadBeh!$I29,rank_sw,0),MATCH(D$1,rpt_dir_hdr,0))</f>
        <v>Forest Ave</v>
      </c>
      <c r="E29" s="83">
        <f>INDEX(Rpt_dir,MATCH(BadBeh!$I29,rank_sw,0),MATCH(E$1,rpt_dir_hdr,0))</f>
        <v>0</v>
      </c>
      <c r="F29" s="83">
        <f>INDEX(Rpt_dir,MATCH(BadBeh!$I29,rank_sw,0),MATCH(F$1,rpt_dir_hdr,0))</f>
        <v>0.1702127659574468</v>
      </c>
      <c r="G29" s="228" t="str">
        <f>INDEX(Rpt_dir,MATCH(BadBeh!$I29,rank_sw,0),MATCH(G$1,rpt_dir_hdr,0))</f>
        <v>NS</v>
      </c>
      <c r="I29" s="16">
        <v>7</v>
      </c>
    </row>
    <row r="30" spans="2:9" x14ac:dyDescent="0.25">
      <c r="B30" s="52">
        <f>INDEX(Rpt_dir,MATCH(BadBeh!$I30,rank_sw,0),MATCH(B$1,rpt_dir_hdr,0))</f>
        <v>108</v>
      </c>
      <c r="C30" s="51" t="str">
        <f>INDEX(Rpt_dir,MATCH(BadBeh!$I30,rank_sw,0),MATCH(C$1,rpt_dir_hdr,0))</f>
        <v>5th St</v>
      </c>
      <c r="D30" s="51" t="str">
        <f>INDEX(Rpt_dir,MATCH(BadBeh!$I30,rank_sw,0),MATCH(D$1,rpt_dir_hdr,0))</f>
        <v>Farmer Ave</v>
      </c>
      <c r="E30" s="83">
        <f>INDEX(Rpt_dir,MATCH(BadBeh!$I30,rank_sw,0),MATCH(E$1,rpt_dir_hdr,0))</f>
        <v>8.8888888888888892E-2</v>
      </c>
      <c r="F30" s="83">
        <f>INDEX(Rpt_dir,MATCH(BadBeh!$I30,rank_sw,0),MATCH(F$1,rpt_dir_hdr,0))</f>
        <v>8.8888888888888892E-2</v>
      </c>
      <c r="G30" s="228" t="str">
        <f>INDEX(Rpt_dir,MATCH(BadBeh!$I30,rank_sw,0),MATCH(G$1,rpt_dir_hdr,0))</f>
        <v>NS</v>
      </c>
      <c r="I30" s="16">
        <v>8</v>
      </c>
    </row>
    <row r="31" spans="2:9" x14ac:dyDescent="0.25">
      <c r="B31" s="52">
        <f>INDEX(Rpt_dir,MATCH(BadBeh!$I31,rank_sw,0),MATCH(B$1,rpt_dir_hdr,0))</f>
        <v>109</v>
      </c>
      <c r="C31" s="51" t="str">
        <f>INDEX(Rpt_dir,MATCH(BadBeh!$I31,rank_sw,0),MATCH(C$1,rpt_dir_hdr,0))</f>
        <v>5th St</v>
      </c>
      <c r="D31" s="51" t="str">
        <f>INDEX(Rpt_dir,MATCH(BadBeh!$I31,rank_sw,0),MATCH(D$1,rpt_dir_hdr,0))</f>
        <v>Hardy Dr</v>
      </c>
      <c r="E31" s="83">
        <f>INDEX(Rpt_dir,MATCH(BadBeh!$I31,rank_sw,0),MATCH(E$1,rpt_dir_hdr,0))</f>
        <v>9.4736842105263161E-2</v>
      </c>
      <c r="F31" s="83">
        <f>INDEX(Rpt_dir,MATCH(BadBeh!$I31,rank_sw,0),MATCH(F$1,rpt_dir_hdr,0))</f>
        <v>0.1368421052631579</v>
      </c>
      <c r="G31" s="228" t="str">
        <f>INDEX(Rpt_dir,MATCH(BadBeh!$I31,rank_sw,0),MATCH(G$1,rpt_dir_hdr,0))</f>
        <v>NS</v>
      </c>
      <c r="I31" s="16">
        <v>9</v>
      </c>
    </row>
    <row r="32" spans="2:9" x14ac:dyDescent="0.25">
      <c r="B32" s="52">
        <f>INDEX(Rpt_dir,MATCH(BadBeh!$I32,rank_sw,0),MATCH(B$1,rpt_dir_hdr,0))</f>
        <v>110</v>
      </c>
      <c r="C32" s="51" t="str">
        <f>INDEX(Rpt_dir,MATCH(BadBeh!$I32,rank_sw,0),MATCH(C$1,rpt_dir_hdr,0))</f>
        <v>5th St</v>
      </c>
      <c r="D32" s="51" t="str">
        <f>INDEX(Rpt_dir,MATCH(BadBeh!$I32,rank_sw,0),MATCH(D$1,rpt_dir_hdr,0))</f>
        <v>Priest Dr</v>
      </c>
      <c r="E32" s="83">
        <f>INDEX(Rpt_dir,MATCH(BadBeh!$I32,rank_sw,0),MATCH(E$1,rpt_dir_hdr,0))</f>
        <v>0.22</v>
      </c>
      <c r="F32" s="83">
        <f>INDEX(Rpt_dir,MATCH(BadBeh!$I32,rank_sw,0),MATCH(F$1,rpt_dir_hdr,0))</f>
        <v>0.44</v>
      </c>
      <c r="G32" s="228" t="str">
        <f>INDEX(Rpt_dir,MATCH(BadBeh!$I32,rank_sw,0),MATCH(G$1,rpt_dir_hdr,0))</f>
        <v>NS</v>
      </c>
      <c r="I32" s="16">
        <v>10</v>
      </c>
    </row>
    <row r="33" spans="2:11" x14ac:dyDescent="0.25">
      <c r="B33" s="52"/>
      <c r="C33" s="51"/>
      <c r="D33" s="51"/>
      <c r="E33" s="83"/>
      <c r="F33" s="83"/>
      <c r="G33" s="228"/>
    </row>
    <row r="34" spans="2:11" ht="26.4" x14ac:dyDescent="0.25">
      <c r="B34" s="113" t="s">
        <v>61</v>
      </c>
      <c r="C34" s="53" t="s">
        <v>4</v>
      </c>
      <c r="D34" s="53" t="s">
        <v>5</v>
      </c>
      <c r="E34" s="176" t="s">
        <v>137</v>
      </c>
      <c r="F34" s="176" t="s">
        <v>134</v>
      </c>
      <c r="G34" s="113" t="s">
        <v>505</v>
      </c>
    </row>
    <row r="35" spans="2:11" x14ac:dyDescent="0.25">
      <c r="B35" s="52">
        <f>INDEX(Rpt_dir,MATCH(BadBeh!$J35,rank_wr_sw,0),MATCH(B$1,rpt_dir_hdr,0))</f>
        <v>101</v>
      </c>
      <c r="C35" s="51" t="str">
        <f>INDEX(Rpt_dir,MATCH(BadBeh!$J35,rank_wr_sw,0),MATCH(C$1,rpt_dir_hdr,0))</f>
        <v>Washington/Curry</v>
      </c>
      <c r="D35" s="51" t="str">
        <f>INDEX(Rpt_dir,MATCH(BadBeh!$J35,rank_wr_sw,0),MATCH(D$1,rpt_dir_hdr,0))</f>
        <v>Mill Ave</v>
      </c>
      <c r="E35" s="83">
        <f>INDEX(Rpt_dir,MATCH(BadBeh!$J35,rank_wr_sw,0),MATCH(E$1,rpt_dir_hdr,0))</f>
        <v>0.16216216216216217</v>
      </c>
      <c r="F35" s="83">
        <f>INDEX(Rpt_dir,MATCH(BadBeh!$J35,rank_wr_sw,0),MATCH(F$1,rpt_dir_hdr,0))</f>
        <v>0.29729729729729731</v>
      </c>
      <c r="G35" s="228" t="str">
        <f>INDEX(Rpt_dir,MATCH(BadBeh!$J35,rank_wr_sw,0),MATCH(G$1,rpt_dir_hdr,0))</f>
        <v>NS</v>
      </c>
      <c r="J35" s="16">
        <v>1</v>
      </c>
    </row>
    <row r="36" spans="2:11" x14ac:dyDescent="0.25">
      <c r="B36" s="52">
        <f>INDEX(Rpt_dir,MATCH(BadBeh!$J36,rank_wr_sw,0),MATCH(B$1,rpt_dir_hdr,0))</f>
        <v>102</v>
      </c>
      <c r="C36" s="51" t="str">
        <f>INDEX(Rpt_dir,MATCH(BadBeh!$J36,rank_wr_sw,0),MATCH(C$1,rpt_dir_hdr,0))</f>
        <v>Rio Salado Pkwy</v>
      </c>
      <c r="D36" s="51" t="str">
        <f>INDEX(Rpt_dir,MATCH(BadBeh!$J36,rank_wr_sw,0),MATCH(D$1,rpt_dir_hdr,0))</f>
        <v>Mill Ave</v>
      </c>
      <c r="E36" s="83">
        <f>INDEX(Rpt_dir,MATCH(BadBeh!$J36,rank_wr_sw,0),MATCH(E$1,rpt_dir_hdr,0))</f>
        <v>0.15283842794759825</v>
      </c>
      <c r="F36" s="83">
        <f>INDEX(Rpt_dir,MATCH(BadBeh!$J36,rank_wr_sw,0),MATCH(F$1,rpt_dir_hdr,0))</f>
        <v>0.24890829694323144</v>
      </c>
      <c r="G36" s="228" t="str">
        <f>INDEX(Rpt_dir,MATCH(BadBeh!$J36,rank_wr_sw,0),MATCH(G$1,rpt_dir_hdr,0))</f>
        <v>NS</v>
      </c>
      <c r="J36" s="16">
        <v>2</v>
      </c>
    </row>
    <row r="37" spans="2:11" x14ac:dyDescent="0.25">
      <c r="B37" s="52">
        <f>INDEX(Rpt_dir,MATCH(BadBeh!$J37,rank_wr_sw,0),MATCH(B$1,rpt_dir_hdr,0))</f>
        <v>103</v>
      </c>
      <c r="C37" s="51" t="str">
        <f>INDEX(Rpt_dir,MATCH(BadBeh!$J37,rank_wr_sw,0),MATCH(C$1,rpt_dir_hdr,0))</f>
        <v>Rio Salado Pkwy</v>
      </c>
      <c r="D37" s="51" t="str">
        <f>INDEX(Rpt_dir,MATCH(BadBeh!$J37,rank_wr_sw,0),MATCH(D$1,rpt_dir_hdr,0))</f>
        <v>Rural Rd</v>
      </c>
      <c r="E37" s="83">
        <f>INDEX(Rpt_dir,MATCH(BadBeh!$J37,rank_wr_sw,0),MATCH(E$1,rpt_dir_hdr,0))</f>
        <v>0.27777777777777779</v>
      </c>
      <c r="F37" s="83">
        <f>INDEX(Rpt_dir,MATCH(BadBeh!$J37,rank_wr_sw,0),MATCH(F$1,rpt_dir_hdr,0))</f>
        <v>0.99494949494949492</v>
      </c>
      <c r="G37" s="228" t="str">
        <f>INDEX(Rpt_dir,MATCH(BadBeh!$J37,rank_wr_sw,0),MATCH(G$1,rpt_dir_hdr,0))</f>
        <v>NS</v>
      </c>
      <c r="J37" s="16">
        <v>3</v>
      </c>
    </row>
    <row r="38" spans="2:11" x14ac:dyDescent="0.25">
      <c r="B38" s="52">
        <f>INDEX(Rpt_dir,MATCH(BadBeh!$J38,rank_wr_sw,0),MATCH(B$1,rpt_dir_hdr,0))</f>
        <v>104</v>
      </c>
      <c r="C38" s="51" t="str">
        <f>INDEX(Rpt_dir,MATCH(BadBeh!$J38,rank_wr_sw,0),MATCH(C$1,rpt_dir_hdr,0))</f>
        <v>Rio Salado Pkwy</v>
      </c>
      <c r="D38" s="51" t="str">
        <f>INDEX(Rpt_dir,MATCH(BadBeh!$J38,rank_wr_sw,0),MATCH(D$1,rpt_dir_hdr,0))</f>
        <v>McClintock Dr</v>
      </c>
      <c r="E38" s="83">
        <f>INDEX(Rpt_dir,MATCH(BadBeh!$J38,rank_wr_sw,0),MATCH(E$1,rpt_dir_hdr,0))</f>
        <v>0.31578947368421051</v>
      </c>
      <c r="F38" s="83">
        <f>INDEX(Rpt_dir,MATCH(BadBeh!$J38,rank_wr_sw,0),MATCH(F$1,rpt_dir_hdr,0))</f>
        <v>1</v>
      </c>
      <c r="G38" s="228" t="str">
        <f>INDEX(Rpt_dir,MATCH(BadBeh!$J38,rank_wr_sw,0),MATCH(G$1,rpt_dir_hdr,0))</f>
        <v>NS</v>
      </c>
      <c r="J38" s="16">
        <v>4</v>
      </c>
    </row>
    <row r="39" spans="2:11" x14ac:dyDescent="0.25">
      <c r="B39" s="52">
        <f>INDEX(Rpt_dir,MATCH(BadBeh!$J39,rank_wr_sw,0),MATCH(B$1,rpt_dir_hdr,0))</f>
        <v>105</v>
      </c>
      <c r="C39" s="51" t="str">
        <f>INDEX(Rpt_dir,MATCH(BadBeh!$J39,rank_wr_sw,0),MATCH(C$1,rpt_dir_hdr,0))</f>
        <v>Rio Salado Pkwy</v>
      </c>
      <c r="D39" s="51" t="str">
        <f>INDEX(Rpt_dir,MATCH(BadBeh!$J39,rank_wr_sw,0),MATCH(D$1,rpt_dir_hdr,0))</f>
        <v>Hardy Dr</v>
      </c>
      <c r="E39" s="83">
        <f>INDEX(Rpt_dir,MATCH(BadBeh!$J39,rank_wr_sw,0),MATCH(E$1,rpt_dir_hdr,0))</f>
        <v>0.10909090909090909</v>
      </c>
      <c r="F39" s="83">
        <f>INDEX(Rpt_dir,MATCH(BadBeh!$J39,rank_wr_sw,0),MATCH(F$1,rpt_dir_hdr,0))</f>
        <v>7.2727272727272724E-2</v>
      </c>
      <c r="G39" s="228" t="str">
        <f>INDEX(Rpt_dir,MATCH(BadBeh!$J39,rank_wr_sw,0),MATCH(G$1,rpt_dir_hdr,0))</f>
        <v>NS</v>
      </c>
      <c r="J39" s="16">
        <v>5</v>
      </c>
    </row>
    <row r="40" spans="2:11" x14ac:dyDescent="0.25">
      <c r="B40" s="52">
        <f>INDEX(Rpt_dir,MATCH(BadBeh!$J40,rank_wr_sw,0),MATCH(B$1,rpt_dir_hdr,0))</f>
        <v>106</v>
      </c>
      <c r="C40" s="51" t="str">
        <f>INDEX(Rpt_dir,MATCH(BadBeh!$J40,rank_wr_sw,0),MATCH(C$1,rpt_dir_hdr,0))</f>
        <v>5th St</v>
      </c>
      <c r="D40" s="51" t="str">
        <f>INDEX(Rpt_dir,MATCH(BadBeh!$J40,rank_wr_sw,0),MATCH(D$1,rpt_dir_hdr,0))</f>
        <v>Mill Ave</v>
      </c>
      <c r="E40" s="83">
        <f>INDEX(Rpt_dir,MATCH(BadBeh!$J40,rank_wr_sw,0),MATCH(E$1,rpt_dir_hdr,0))</f>
        <v>7.5630252100840331E-2</v>
      </c>
      <c r="F40" s="83">
        <f>INDEX(Rpt_dir,MATCH(BadBeh!$J40,rank_wr_sw,0),MATCH(F$1,rpt_dir_hdr,0))</f>
        <v>9.2436974789915971E-2</v>
      </c>
      <c r="G40" s="228" t="str">
        <f>INDEX(Rpt_dir,MATCH(BadBeh!$J40,rank_wr_sw,0),MATCH(G$1,rpt_dir_hdr,0))</f>
        <v>NS</v>
      </c>
      <c r="J40" s="16">
        <v>6</v>
      </c>
    </row>
    <row r="41" spans="2:11" x14ac:dyDescent="0.25">
      <c r="B41" s="52">
        <f>INDEX(Rpt_dir,MATCH(BadBeh!$J41,rank_wr_sw,0),MATCH(B$1,rpt_dir_hdr,0))</f>
        <v>107</v>
      </c>
      <c r="C41" s="51" t="str">
        <f>INDEX(Rpt_dir,MATCH(BadBeh!$J41,rank_wr_sw,0),MATCH(C$1,rpt_dir_hdr,0))</f>
        <v>5th St</v>
      </c>
      <c r="D41" s="51" t="str">
        <f>INDEX(Rpt_dir,MATCH(BadBeh!$J41,rank_wr_sw,0),MATCH(D$1,rpt_dir_hdr,0))</f>
        <v>Forest Ave</v>
      </c>
      <c r="E41" s="83">
        <f>INDEX(Rpt_dir,MATCH(BadBeh!$J41,rank_wr_sw,0),MATCH(E$1,rpt_dir_hdr,0))</f>
        <v>0</v>
      </c>
      <c r="F41" s="83">
        <f>INDEX(Rpt_dir,MATCH(BadBeh!$J41,rank_wr_sw,0),MATCH(F$1,rpt_dir_hdr,0))</f>
        <v>0.1702127659574468</v>
      </c>
      <c r="G41" s="228" t="str">
        <f>INDEX(Rpt_dir,MATCH(BadBeh!$J41,rank_wr_sw,0),MATCH(G$1,rpt_dir_hdr,0))</f>
        <v>NS</v>
      </c>
      <c r="J41" s="16">
        <v>7</v>
      </c>
    </row>
    <row r="42" spans="2:11" x14ac:dyDescent="0.25">
      <c r="B42" s="52">
        <f>INDEX(Rpt_dir,MATCH(BadBeh!$J42,rank_wr_sw,0),MATCH(B$1,rpt_dir_hdr,0))</f>
        <v>108</v>
      </c>
      <c r="C42" s="51" t="str">
        <f>INDEX(Rpt_dir,MATCH(BadBeh!$J42,rank_wr_sw,0),MATCH(C$1,rpt_dir_hdr,0))</f>
        <v>5th St</v>
      </c>
      <c r="D42" s="51" t="str">
        <f>INDEX(Rpt_dir,MATCH(BadBeh!$J42,rank_wr_sw,0),MATCH(D$1,rpt_dir_hdr,0))</f>
        <v>Farmer Ave</v>
      </c>
      <c r="E42" s="83">
        <f>INDEX(Rpt_dir,MATCH(BadBeh!$J42,rank_wr_sw,0),MATCH(E$1,rpt_dir_hdr,0))</f>
        <v>8.8888888888888892E-2</v>
      </c>
      <c r="F42" s="83">
        <f>INDEX(Rpt_dir,MATCH(BadBeh!$J42,rank_wr_sw,0),MATCH(F$1,rpt_dir_hdr,0))</f>
        <v>8.8888888888888892E-2</v>
      </c>
      <c r="G42" s="228" t="str">
        <f>INDEX(Rpt_dir,MATCH(BadBeh!$J42,rank_wr_sw,0),MATCH(G$1,rpt_dir_hdr,0))</f>
        <v>NS</v>
      </c>
      <c r="J42" s="16">
        <v>8</v>
      </c>
    </row>
    <row r="43" spans="2:11" x14ac:dyDescent="0.25">
      <c r="B43" s="52">
        <f>INDEX(Rpt_dir,MATCH(BadBeh!$J43,rank_wr_sw,0),MATCH(B$1,rpt_dir_hdr,0))</f>
        <v>109</v>
      </c>
      <c r="C43" s="51" t="str">
        <f>INDEX(Rpt_dir,MATCH(BadBeh!$J43,rank_wr_sw,0),MATCH(C$1,rpt_dir_hdr,0))</f>
        <v>5th St</v>
      </c>
      <c r="D43" s="51" t="str">
        <f>INDEX(Rpt_dir,MATCH(BadBeh!$J43,rank_wr_sw,0),MATCH(D$1,rpt_dir_hdr,0))</f>
        <v>Hardy Dr</v>
      </c>
      <c r="E43" s="83">
        <f>INDEX(Rpt_dir,MATCH(BadBeh!$J43,rank_wr_sw,0),MATCH(E$1,rpt_dir_hdr,0))</f>
        <v>9.4736842105263161E-2</v>
      </c>
      <c r="F43" s="83">
        <f>INDEX(Rpt_dir,MATCH(BadBeh!$J43,rank_wr_sw,0),MATCH(F$1,rpt_dir_hdr,0))</f>
        <v>0.1368421052631579</v>
      </c>
      <c r="G43" s="228" t="str">
        <f>INDEX(Rpt_dir,MATCH(BadBeh!$J43,rank_wr_sw,0),MATCH(G$1,rpt_dir_hdr,0))</f>
        <v>NS</v>
      </c>
      <c r="J43" s="16">
        <v>9</v>
      </c>
    </row>
    <row r="44" spans="2:11" x14ac:dyDescent="0.25">
      <c r="B44" s="52">
        <f>INDEX(Rpt_dir,MATCH(BadBeh!$J44,rank_wr_sw,0),MATCH(B$1,rpt_dir_hdr,0))</f>
        <v>110</v>
      </c>
      <c r="C44" s="51" t="str">
        <f>INDEX(Rpt_dir,MATCH(BadBeh!$J44,rank_wr_sw,0),MATCH(C$1,rpt_dir_hdr,0))</f>
        <v>5th St</v>
      </c>
      <c r="D44" s="51" t="str">
        <f>INDEX(Rpt_dir,MATCH(BadBeh!$J44,rank_wr_sw,0),MATCH(D$1,rpt_dir_hdr,0))</f>
        <v>Priest Dr</v>
      </c>
      <c r="E44" s="83">
        <f>INDEX(Rpt_dir,MATCH(BadBeh!$J44,rank_wr_sw,0),MATCH(E$1,rpt_dir_hdr,0))</f>
        <v>0.22</v>
      </c>
      <c r="F44" s="83">
        <f>INDEX(Rpt_dir,MATCH(BadBeh!$J44,rank_wr_sw,0),MATCH(F$1,rpt_dir_hdr,0))</f>
        <v>0.44</v>
      </c>
      <c r="G44" s="228" t="str">
        <f>INDEX(Rpt_dir,MATCH(BadBeh!$J44,rank_wr_sw,0),MATCH(G$1,rpt_dir_hdr,0))</f>
        <v>NS</v>
      </c>
      <c r="J44" s="16">
        <v>10</v>
      </c>
    </row>
    <row r="46" spans="2:11" x14ac:dyDescent="0.25">
      <c r="B46" s="16">
        <f>INDEX(Rpt_dir,MATCH(BadBeh!$I46,rank_sw,0),MATCH(B$1,rpt_dir_hdr,0))</f>
        <v>101</v>
      </c>
      <c r="C46" t="str">
        <f>INDEX(Rpt_dir,MATCH(BadBeh!$I46,rank_sw,0),MATCH(C$1,rpt_dir_hdr,0))</f>
        <v>Washington/Curry</v>
      </c>
      <c r="D46" t="str">
        <f>INDEX(Rpt_dir,MATCH(BadBeh!$I46,rank_sw,0),MATCH(D$1,rpt_dir_hdr,0))</f>
        <v>Mill Ave</v>
      </c>
      <c r="E46" s="75">
        <f>INDEX(Rpt_dir,MATCH(BadBeh!$I46,rank_sw,0),MATCH(E$1,rpt_dir_hdr,0))</f>
        <v>0.16216216216216217</v>
      </c>
      <c r="F46" s="75">
        <f>INDEX(Rpt_dir,MATCH(BadBeh!$I46,rank_sw,0),MATCH(F$1,rpt_dir_hdr,0))</f>
        <v>0.29729729729729731</v>
      </c>
      <c r="G46" s="199" t="str">
        <f>INDEX(Rpt_dir,MATCH(BadBeh!$I46,rank_sw,0),MATCH(G$1,rpt_dir_hdr,0))</f>
        <v>NS</v>
      </c>
      <c r="I46" s="16">
        <v>1</v>
      </c>
      <c r="K46" t="s">
        <v>635</v>
      </c>
    </row>
    <row r="47" spans="2:11" x14ac:dyDescent="0.25">
      <c r="B47" s="16">
        <f>INDEX(Rpt_dir,MATCH(BadBeh!$J47,rank_wr_sw,0),MATCH(B$1,rpt_dir_hdr,0))</f>
        <v>103</v>
      </c>
      <c r="C47" t="str">
        <f>INDEX(Rpt_dir,MATCH(BadBeh!$J47,rank_wr_sw,0),MATCH(C$1,rpt_dir_hdr,0))</f>
        <v>Rio Salado Pkwy</v>
      </c>
      <c r="D47" t="str">
        <f>INDEX(Rpt_dir,MATCH(BadBeh!$J47,rank_wr_sw,0),MATCH(D$1,rpt_dir_hdr,0))</f>
        <v>Rural Rd</v>
      </c>
      <c r="E47" s="75">
        <f>INDEX(Rpt_dir,MATCH(BadBeh!$J47,rank_wr_sw,0),MATCH(E$1,rpt_dir_hdr,0))</f>
        <v>0.27777777777777779</v>
      </c>
      <c r="F47" s="75">
        <f>INDEX(Rpt_dir,MATCH(BadBeh!$J47,rank_wr_sw,0),MATCH(F$1,rpt_dir_hdr,0))</f>
        <v>0.99494949494949492</v>
      </c>
      <c r="G47" s="199" t="str">
        <f>INDEX(Rpt_dir,MATCH(BadBeh!$J47,rank_wr_sw,0),MATCH(G$1,rpt_dir_hdr,0))</f>
        <v>NS</v>
      </c>
      <c r="J47" s="16">
        <v>3</v>
      </c>
      <c r="K47" t="s">
        <v>635</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zoomScale="70" zoomScaleNormal="70" workbookViewId="0"/>
  </sheetViews>
  <sheetFormatPr defaultRowHeight="13.2" x14ac:dyDescent="0.25"/>
  <cols>
    <col min="1" max="1" width="11.6640625" customWidth="1"/>
    <col min="2" max="2" width="11.33203125" style="233" customWidth="1"/>
    <col min="3" max="3" width="10" style="233" bestFit="1" customWidth="1"/>
    <col min="4" max="4" width="10" style="233" customWidth="1"/>
    <col min="5" max="8" width="11.44140625" customWidth="1"/>
    <col min="9" max="9" width="8.88671875" style="24"/>
    <col min="10" max="10" width="10.33203125" style="24" customWidth="1"/>
  </cols>
  <sheetData>
    <row r="1" spans="1:10" x14ac:dyDescent="0.25">
      <c r="A1" s="51"/>
      <c r="B1" s="232" t="s">
        <v>639</v>
      </c>
      <c r="C1" s="232" t="s">
        <v>640</v>
      </c>
      <c r="D1" s="232" t="s">
        <v>898</v>
      </c>
      <c r="E1" s="52" t="str">
        <f>ReportDir!I1</f>
        <v>Wrong way%</v>
      </c>
      <c r="F1" s="52" t="str">
        <f>ReportDir!J1</f>
        <v>Sidewalk%</v>
      </c>
      <c r="G1" s="52" t="str">
        <f>ReportDir!H1</f>
        <v>Helmet%</v>
      </c>
      <c r="H1" s="52" t="str">
        <f>ReportDir!K1</f>
        <v>Female%</v>
      </c>
      <c r="I1" s="270" t="s">
        <v>187</v>
      </c>
      <c r="J1" s="270" t="s">
        <v>188</v>
      </c>
    </row>
    <row r="2" spans="1:10" x14ac:dyDescent="0.25">
      <c r="A2" s="51" t="s">
        <v>853</v>
      </c>
      <c r="B2" s="232">
        <f>Count!BG66</f>
        <v>14750</v>
      </c>
      <c r="C2" s="232">
        <f>COUNTIF(Report!B:B,"&gt;"&amp;100)</f>
        <v>54</v>
      </c>
      <c r="D2" s="232">
        <f>MAX(Recorders!C1:C95)</f>
        <v>91</v>
      </c>
      <c r="E2" s="83">
        <f>ReportDir!I111</f>
        <v>0.17159322033898305</v>
      </c>
      <c r="F2" s="83">
        <f>ReportDir!J111</f>
        <v>0.40576271186440677</v>
      </c>
      <c r="G2" s="83">
        <f>ReportDir!H111</f>
        <v>0.18959322033898304</v>
      </c>
      <c r="H2" s="83">
        <f>ReportDir!K111</f>
        <v>0.26064406779661015</v>
      </c>
      <c r="I2" s="270">
        <f>cordon_in_AM</f>
        <v>411.5</v>
      </c>
      <c r="J2" s="270">
        <f>cordon_out_PM</f>
        <v>878.5</v>
      </c>
    </row>
    <row r="3" spans="1:10" x14ac:dyDescent="0.25">
      <c r="A3" s="51" t="s">
        <v>641</v>
      </c>
      <c r="B3" s="232">
        <v>6563</v>
      </c>
      <c r="C3" s="232">
        <v>28</v>
      </c>
      <c r="D3" s="232">
        <v>20</v>
      </c>
      <c r="E3" s="83">
        <v>0.18665244552795979</v>
      </c>
      <c r="F3" s="83">
        <v>0.45817461526740821</v>
      </c>
      <c r="G3" s="83">
        <v>0.17583422215450251</v>
      </c>
      <c r="H3" s="83">
        <v>0.29849154350144752</v>
      </c>
      <c r="I3" s="270">
        <v>353</v>
      </c>
      <c r="J3" s="271">
        <v>399</v>
      </c>
    </row>
    <row r="4" spans="1:10" x14ac:dyDescent="0.25">
      <c r="A4" s="51" t="s">
        <v>642</v>
      </c>
      <c r="B4" s="232">
        <v>9407</v>
      </c>
      <c r="C4" s="232">
        <v>45</v>
      </c>
      <c r="D4" s="232">
        <v>58</v>
      </c>
      <c r="E4" s="83">
        <v>0.17499999999999999</v>
      </c>
      <c r="F4" s="83">
        <v>0.318</v>
      </c>
      <c r="G4" s="83">
        <v>0.17199999999999999</v>
      </c>
      <c r="H4" s="83">
        <v>0.248</v>
      </c>
      <c r="I4" s="270">
        <v>395</v>
      </c>
      <c r="J4" s="271">
        <v>379</v>
      </c>
    </row>
    <row r="5" spans="1:10" x14ac:dyDescent="0.25">
      <c r="A5" s="51" t="s">
        <v>643</v>
      </c>
      <c r="B5" s="232">
        <v>15898</v>
      </c>
      <c r="C5" s="232">
        <v>117</v>
      </c>
      <c r="D5" s="232"/>
      <c r="E5" s="83">
        <v>2.5000000000000001E-2</v>
      </c>
      <c r="F5" s="83">
        <v>5.8999999999999997E-2</v>
      </c>
      <c r="G5" s="83">
        <v>0.503</v>
      </c>
      <c r="H5" s="83">
        <v>0.26800000000000002</v>
      </c>
      <c r="I5" s="270"/>
      <c r="J5" s="270"/>
    </row>
    <row r="6" spans="1:10" x14ac:dyDescent="0.25">
      <c r="A6" s="51"/>
      <c r="B6" s="232"/>
      <c r="C6" s="232"/>
      <c r="D6" s="232"/>
      <c r="E6" s="83"/>
      <c r="F6" s="83"/>
      <c r="G6" s="83"/>
      <c r="H6" s="83"/>
      <c r="I6" s="270"/>
      <c r="J6" s="270"/>
    </row>
    <row r="7" spans="1:10" x14ac:dyDescent="0.25">
      <c r="A7" s="51" t="s">
        <v>854</v>
      </c>
      <c r="B7" s="232"/>
      <c r="C7" s="232"/>
      <c r="D7" s="232"/>
      <c r="E7" s="83">
        <f>ReportDir!I112</f>
        <v>0.46875</v>
      </c>
      <c r="F7" s="83">
        <f>ReportDir!J112</f>
        <v>1</v>
      </c>
      <c r="G7" s="83">
        <f>ReportDir!H112</f>
        <v>0.68</v>
      </c>
      <c r="H7" s="83">
        <f>ReportDir!K112</f>
        <v>0.4375</v>
      </c>
      <c r="I7" s="270"/>
      <c r="J7" s="270"/>
    </row>
    <row r="8" spans="1:10" x14ac:dyDescent="0.25">
      <c r="A8" t="s">
        <v>598</v>
      </c>
    </row>
    <row r="12" spans="1:10" x14ac:dyDescent="0.25">
      <c r="A12" s="51" t="s">
        <v>625</v>
      </c>
      <c r="B12" s="232"/>
      <c r="C12" s="232"/>
      <c r="D12" s="232"/>
      <c r="E12" s="83">
        <v>3.1E-2</v>
      </c>
      <c r="F12" s="83">
        <v>6.2E-2</v>
      </c>
      <c r="G12" s="83">
        <v>0.50700000000000001</v>
      </c>
      <c r="H12" s="83"/>
    </row>
    <row r="14" spans="1:10" x14ac:dyDescent="0.25">
      <c r="A14" t="s">
        <v>906</v>
      </c>
    </row>
    <row r="15" spans="1:10" x14ac:dyDescent="0.25">
      <c r="A15">
        <f>common_locations</f>
        <v>26</v>
      </c>
    </row>
    <row r="16" spans="1:10" s="66" customFormat="1" ht="26.4" x14ac:dyDescent="0.25">
      <c r="B16" s="274" t="s">
        <v>908</v>
      </c>
      <c r="C16" s="274" t="s">
        <v>909</v>
      </c>
      <c r="D16" s="274" t="s">
        <v>910</v>
      </c>
      <c r="E16" s="274" t="s">
        <v>911</v>
      </c>
      <c r="I16" s="275"/>
      <c r="J16" s="275"/>
    </row>
    <row r="17" spans="1:5" x14ac:dyDescent="0.25">
      <c r="A17" t="s">
        <v>907</v>
      </c>
      <c r="B17" s="273">
        <v>0.25</v>
      </c>
      <c r="C17" s="233">
        <f>COUNTIF(fract_wrongway,"&gt;"&amp;B17)</f>
        <v>13</v>
      </c>
      <c r="D17" s="273">
        <v>0.25</v>
      </c>
      <c r="E17" s="233">
        <f>COUNTIF(fract_wrongway,"&lt;"&amp;D17)</f>
        <v>41</v>
      </c>
    </row>
    <row r="18" spans="1:5" x14ac:dyDescent="0.25">
      <c r="A18" t="s">
        <v>6</v>
      </c>
      <c r="B18" s="273">
        <v>0.25</v>
      </c>
      <c r="C18" s="233">
        <f>COUNTIF(fract_sidewalk,"&gt;"&amp;B18)</f>
        <v>35</v>
      </c>
      <c r="D18" s="273">
        <v>0.25</v>
      </c>
      <c r="E18" s="233">
        <f>COUNTIF(fract_sidewalk,"&lt;"&amp;D18)</f>
        <v>19</v>
      </c>
    </row>
    <row r="19" spans="1:5" x14ac:dyDescent="0.25">
      <c r="A19" t="s">
        <v>17</v>
      </c>
      <c r="B19" s="273">
        <v>0.25</v>
      </c>
      <c r="C19" s="233">
        <f>COUNTIF(fract_helmet,"&gt;"&amp;B19)</f>
        <v>25</v>
      </c>
      <c r="D19" s="273">
        <v>0.25</v>
      </c>
      <c r="E19" s="233">
        <f>COUNTIF(fract_helmet,"&lt;"&amp;D19)</f>
        <v>29</v>
      </c>
    </row>
    <row r="21" spans="1:5" x14ac:dyDescent="0.25">
      <c r="A21" s="66" t="s">
        <v>912</v>
      </c>
      <c r="B21" s="233">
        <f>COUNTA(Data!A:A)-1</f>
        <v>3296</v>
      </c>
    </row>
    <row r="22" spans="1:5" ht="26.4" x14ac:dyDescent="0.25">
      <c r="A22" s="66" t="s">
        <v>913</v>
      </c>
      <c r="B22" s="233">
        <f>COUNTA(Corrected)</f>
        <v>10</v>
      </c>
    </row>
    <row r="23" spans="1:5" ht="26.4" x14ac:dyDescent="0.25">
      <c r="A23" s="66" t="s">
        <v>914</v>
      </c>
      <c r="B23" s="233">
        <v>7</v>
      </c>
    </row>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4"/>
  <sheetViews>
    <sheetView topLeftCell="A2" zoomScale="55" zoomScaleNormal="55" workbookViewId="0">
      <pane ySplit="588" activePane="bottomLeft"/>
      <selection activeCell="N1" sqref="N1:N65536"/>
      <selection pane="bottomLeft"/>
    </sheetView>
  </sheetViews>
  <sheetFormatPr defaultRowHeight="13.2" x14ac:dyDescent="0.25"/>
  <cols>
    <col min="1" max="1" width="5" style="16" bestFit="1" customWidth="1"/>
    <col min="2" max="2" width="5.33203125" style="16" customWidth="1"/>
    <col min="3" max="3" width="13.6640625" style="165" customWidth="1"/>
    <col min="4" max="4" width="14" style="165" customWidth="1"/>
    <col min="5" max="5" width="7.109375" style="16" customWidth="1"/>
    <col min="6" max="6" width="5.44140625" style="16" customWidth="1"/>
    <col min="7" max="7" width="5.88671875" style="16" customWidth="1"/>
    <col min="8" max="10" width="8.109375" style="75" customWidth="1"/>
    <col min="11" max="11" width="5.109375" style="16"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300" t="str">
        <f>INDEX(SummDir!$5:$113,$A1,B$124)</f>
        <v>Loc ID</v>
      </c>
      <c r="C1" s="291" t="str">
        <f>INDEX(SummDir!$5:$113,$A1,C$124)</f>
        <v xml:space="preserve">Location or Intersection: E/W  </v>
      </c>
      <c r="D1" s="291" t="str">
        <f>INDEX(SummDir!$5:$113,$A1,D$124)</f>
        <v>Location or Intersection: N/S</v>
      </c>
      <c r="E1" s="292" t="str">
        <f>INDEX(SummDir!$5:$113,$A1,E$124)</f>
        <v>Total per hr</v>
      </c>
      <c r="F1" s="292" t="str">
        <f>INDEX(SummDir!$5:$113,$A1,F$124)</f>
        <v>AM per hr</v>
      </c>
      <c r="G1" s="292" t="str">
        <f>INDEX(SummDir!$5:$113,$A1,G$124)</f>
        <v>PM per hr</v>
      </c>
      <c r="H1" s="293" t="str">
        <f>INDEX(SummDir!$5:$113,$A1,H$124)</f>
        <v>Helmet%</v>
      </c>
      <c r="I1" s="293" t="str">
        <f>INDEX(SummDir!$5:$113,$A1,I$124)</f>
        <v>Wrong way%</v>
      </c>
      <c r="J1" s="293" t="str">
        <f>INDEX(SummDir!$5:$113,$A1,J$124)</f>
        <v>Sidewalk%</v>
      </c>
      <c r="K1" s="292" t="str">
        <f>INDEX(SummDir!$5:$113,$A1,K$124)</f>
        <v>Female%</v>
      </c>
      <c r="L1" s="294" t="s">
        <v>494</v>
      </c>
      <c r="M1" s="294" t="s">
        <v>503</v>
      </c>
      <c r="N1" s="294" t="s">
        <v>497</v>
      </c>
      <c r="O1" s="295" t="s">
        <v>504</v>
      </c>
      <c r="P1" s="296" t="s">
        <v>505</v>
      </c>
      <c r="Q1" s="208" t="s">
        <v>602</v>
      </c>
      <c r="R1" s="201" t="str">
        <f>INDEX(SummDir!$5:$113,$A1,R$124)</f>
        <v>Loc Total</v>
      </c>
      <c r="S1" s="201" t="str">
        <f>INDEX(SummDir!$5:$113,$A1,S$124)</f>
        <v>AM Total</v>
      </c>
      <c r="T1" s="201" t="str">
        <f>INDEX(SummDir!$5:$113,$A1,T$124)</f>
        <v>PM Total</v>
      </c>
      <c r="U1" s="201" t="str">
        <f>INDEX(SummDir!$5:$113,$A1,U$124)</f>
        <v>AM Total</v>
      </c>
      <c r="V1" s="126" t="s">
        <v>593</v>
      </c>
      <c r="W1" s="126" t="s">
        <v>594</v>
      </c>
      <c r="X1" s="126" t="s">
        <v>597</v>
      </c>
      <c r="Y1" s="126" t="s">
        <v>596</v>
      </c>
      <c r="Z1" s="201" t="str">
        <f>INDEX(SummDir!$5:$113,$A1,Z$124)</f>
        <v>Loc Total</v>
      </c>
      <c r="AA1" s="82" t="str">
        <f>INDEX(SummDir!$5:$113,$A1,AA$124)</f>
        <v>PM Total</v>
      </c>
      <c r="AB1" s="82"/>
      <c r="AC1" s="82"/>
      <c r="AD1" s="82"/>
      <c r="AE1" s="82"/>
      <c r="AF1" s="82"/>
      <c r="AG1" s="82"/>
      <c r="AH1" s="82"/>
      <c r="AI1" s="82"/>
      <c r="AJ1" s="147"/>
      <c r="AK1" s="108" t="s">
        <v>153</v>
      </c>
      <c r="AL1" s="108" t="s">
        <v>154</v>
      </c>
      <c r="AM1" s="108" t="s">
        <v>155</v>
      </c>
      <c r="AN1" s="108" t="s">
        <v>156</v>
      </c>
      <c r="AO1" s="108" t="s">
        <v>142</v>
      </c>
      <c r="AP1" s="108" t="s">
        <v>143</v>
      </c>
      <c r="AQ1" s="108" t="s">
        <v>144</v>
      </c>
      <c r="AR1" s="108" t="s">
        <v>145</v>
      </c>
      <c r="AS1" s="150" t="s">
        <v>80</v>
      </c>
      <c r="AT1" s="150" t="s">
        <v>81</v>
      </c>
    </row>
    <row r="2" spans="1:46" s="42" customFormat="1" x14ac:dyDescent="0.25">
      <c r="A2" s="16">
        <v>2</v>
      </c>
      <c r="B2" s="297">
        <f>INDEX(SummDir!$5:$113,$A2,B$124)</f>
        <v>101</v>
      </c>
      <c r="C2" s="281" t="str">
        <f>INDEX(SummDir!$5:$113,$A2,C$124)</f>
        <v>Washington/Curry</v>
      </c>
      <c r="D2" s="281" t="str">
        <f>INDEX(SummDir!$5:$113,$A2,D$124)</f>
        <v>Mill Ave</v>
      </c>
      <c r="E2" s="282">
        <f>IF(LEN(INDEX(SummDir!$5:$113,$A2,E$124))&lt;1,"",ROUND(INDEX(SummDir!$5:$113,$A2,E$124),0))</f>
        <v>28</v>
      </c>
      <c r="F2" s="282">
        <f>IF(LEN(INDEX(SummDir!$5:$113,$A2,F$124))&lt;1,"",ROUND(INDEX(SummDir!$5:$113,$A2,F$124),0))</f>
        <v>20</v>
      </c>
      <c r="G2" s="282">
        <f>IF(LEN(INDEX(SummDir!$5:$113,$A2,G$124))&lt;1,"",ROUND(INDEX(SummDir!$5:$113,$A2,G$124),0))</f>
        <v>36</v>
      </c>
      <c r="H2" s="283">
        <f>INDEX(SummDir!$5:$113,$A2,H$124)</f>
        <v>0.64864864864864868</v>
      </c>
      <c r="I2" s="283">
        <f>INDEX(SummDir!$5:$113,$A2,I$124)</f>
        <v>0.16216216216216217</v>
      </c>
      <c r="J2" s="283">
        <f>INDEX(SummDir!$5:$113,$A2,J$124)</f>
        <v>0.29729729729729731</v>
      </c>
      <c r="K2" s="282">
        <f>INDEX(SummDir!$5:$113,$A2,K$124)</f>
        <v>0.23423423423423423</v>
      </c>
      <c r="L2" s="282">
        <f t="shared" ref="L2:L59" si="0">INDEX(TrfCnt_by_loc,MATCH($B2,loc_ID,0))</f>
        <v>14035</v>
      </c>
      <c r="M2" s="282">
        <f t="shared" ref="M2:M59" si="1">INDEX(TC_loc_dir,MATCH($B2,loc_ID,0),IF(P2="NS",1,2))</f>
        <v>9628</v>
      </c>
      <c r="N2" s="282">
        <f t="shared" ref="N2:N59" si="2">INDEX(Loc_Dist,MATCH($B2,loc_ID,0))</f>
        <v>0.39</v>
      </c>
      <c r="O2" s="282">
        <f t="shared" ref="O2:O59" si="3">IF(AND(P2="NS",SUM(AK2,AL2)&gt;0),1,IF(AND(P2="EW",SUM(AM2,AN2)&gt;0),1,0))</f>
        <v>1</v>
      </c>
      <c r="P2" s="284" t="s">
        <v>362</v>
      </c>
      <c r="Q2" s="290">
        <f>INDEX(SummDir!$5:$113,$A2,Q$124)</f>
        <v>27.75</v>
      </c>
      <c r="R2" s="222">
        <f>INDEX(SummDir!$5:$113,$A2,R$124)</f>
        <v>111</v>
      </c>
      <c r="S2" s="222">
        <f>INDEX(SummDir!$5:$113,$A2,S$124)</f>
        <v>40</v>
      </c>
      <c r="T2" s="222">
        <f>INDEX(SummDir!$5:$113,$A2,T$124)</f>
        <v>71</v>
      </c>
      <c r="U2" s="222">
        <f>INDEX(SummDir!$5:$113,$A2,U$124)</f>
        <v>40</v>
      </c>
      <c r="V2" s="117">
        <v>1</v>
      </c>
      <c r="W2" s="117">
        <v>1</v>
      </c>
      <c r="X2" s="117">
        <f t="shared" ref="X2:X59" si="4">V2+W2</f>
        <v>2</v>
      </c>
      <c r="Y2" s="117">
        <v>1</v>
      </c>
      <c r="Z2" s="117">
        <f>INDEX(SummDir!$5:$113,$A2,Z$124)</f>
        <v>111</v>
      </c>
      <c r="AA2" s="117">
        <f>INDEX(SummDir!$5:$113,$A2,AA$124)</f>
        <v>71</v>
      </c>
      <c r="AB2" s="117"/>
      <c r="AC2" s="117"/>
      <c r="AD2" s="117"/>
      <c r="AE2" s="117"/>
      <c r="AF2" s="117"/>
      <c r="AG2" s="117"/>
      <c r="AH2" s="117"/>
      <c r="AI2" s="117"/>
      <c r="AJ2" s="222">
        <v>1</v>
      </c>
      <c r="AK2" s="117">
        <f t="shared" ref="AK2:AN21" si="5">INDEX(Lane,MATCH($B2,loc_ID,0),MATCH(AK$1,LaneHdr,0))</f>
        <v>3</v>
      </c>
      <c r="AL2" s="117">
        <f t="shared" si="5"/>
        <v>0</v>
      </c>
      <c r="AM2" s="117">
        <f t="shared" si="5"/>
        <v>3</v>
      </c>
      <c r="AN2" s="117">
        <f t="shared" si="5"/>
        <v>0</v>
      </c>
      <c r="AO2" s="117">
        <f t="shared" ref="AO2:AR21" si="6">INDEX(Cordon,MATCH($B2,loc_ID,0),AO$123)</f>
        <v>0</v>
      </c>
      <c r="AP2" s="117">
        <f t="shared" si="6"/>
        <v>0</v>
      </c>
      <c r="AQ2" s="117">
        <f t="shared" si="6"/>
        <v>0</v>
      </c>
      <c r="AR2" s="117">
        <f t="shared" si="6"/>
        <v>0</v>
      </c>
      <c r="AS2" s="117" t="str">
        <f t="shared" ref="AS2:AT21" si="7">IF(ISBLANK(INDEX(GPS_,MATCH($B2,loc_ID,0),AS$123)),"",INDEX(GPS_,MATCH($B2,loc_ID,0),AS$123))</f>
        <v xml:space="preserve"> 33°26'15.29"N</v>
      </c>
      <c r="AT2" s="117" t="str">
        <f t="shared" si="7"/>
        <v>111°56'35.72"W</v>
      </c>
    </row>
    <row r="3" spans="1:46" s="42" customFormat="1" x14ac:dyDescent="0.25">
      <c r="A3" s="16">
        <v>3</v>
      </c>
      <c r="B3" s="298">
        <f>INDEX(SummDir!$5:$113,$A3,B$124)</f>
        <v>102</v>
      </c>
      <c r="C3" s="187" t="str">
        <f>INDEX(SummDir!$5:$113,$A3,C$124)</f>
        <v>Rio Salado Pkwy</v>
      </c>
      <c r="D3" s="187" t="str">
        <f>INDEX(SummDir!$5:$113,$A3,D$124)</f>
        <v>Mill Ave</v>
      </c>
      <c r="E3" s="117">
        <f>IF(LEN(INDEX(SummDir!$5:$113,$A3,E$124))&lt;1,"",ROUND(INDEX(SummDir!$5:$113,$A3,E$124),0))</f>
        <v>57</v>
      </c>
      <c r="F3" s="117">
        <f>IF(LEN(INDEX(SummDir!$5:$113,$A3,F$124))&lt;1,"",ROUND(INDEX(SummDir!$5:$113,$A3,F$124),0))</f>
        <v>39</v>
      </c>
      <c r="G3" s="117">
        <f>IF(LEN(INDEX(SummDir!$5:$113,$A3,G$124))&lt;1,"",ROUND(INDEX(SummDir!$5:$113,$A3,G$124),0))</f>
        <v>76</v>
      </c>
      <c r="H3" s="277">
        <f>INDEX(SummDir!$5:$113,$A3,H$124)</f>
        <v>0.4366812227074236</v>
      </c>
      <c r="I3" s="277">
        <f>INDEX(SummDir!$5:$113,$A3,I$124)</f>
        <v>0.15283842794759825</v>
      </c>
      <c r="J3" s="277">
        <f>INDEX(SummDir!$5:$113,$A3,J$124)</f>
        <v>0.24890829694323144</v>
      </c>
      <c r="K3" s="117">
        <f>INDEX(SummDir!$5:$113,$A3,K$124)</f>
        <v>0.22270742358078602</v>
      </c>
      <c r="L3" s="117">
        <f t="shared" si="0"/>
        <v>14670</v>
      </c>
      <c r="M3" s="117">
        <f t="shared" si="1"/>
        <v>14670</v>
      </c>
      <c r="N3" s="117">
        <f t="shared" si="2"/>
        <v>0</v>
      </c>
      <c r="O3" s="117">
        <f t="shared" si="3"/>
        <v>1</v>
      </c>
      <c r="P3" s="285" t="s">
        <v>362</v>
      </c>
      <c r="Q3" s="290">
        <f>INDEX(SummDir!$5:$113,$A3,Q$124)</f>
        <v>57.25</v>
      </c>
      <c r="R3" s="222">
        <f>INDEX(SummDir!$5:$113,$A3,R$124)</f>
        <v>229</v>
      </c>
      <c r="S3" s="222">
        <f>INDEX(SummDir!$5:$113,$A3,S$124)</f>
        <v>77</v>
      </c>
      <c r="T3" s="222">
        <f>INDEX(SummDir!$5:$113,$A3,T$124)</f>
        <v>152</v>
      </c>
      <c r="U3" s="222">
        <f>INDEX(SummDir!$5:$113,$A3,U$124)</f>
        <v>77</v>
      </c>
      <c r="V3" s="117">
        <v>2</v>
      </c>
      <c r="W3" s="117">
        <v>2</v>
      </c>
      <c r="X3" s="117">
        <f t="shared" si="4"/>
        <v>4</v>
      </c>
      <c r="Y3" s="117">
        <v>2</v>
      </c>
      <c r="Z3" s="117">
        <f>INDEX(SummDir!$5:$113,$A3,Z$124)</f>
        <v>229</v>
      </c>
      <c r="AA3" s="117">
        <f>INDEX(SummDir!$5:$113,$A3,AA$124)</f>
        <v>152</v>
      </c>
      <c r="AB3" s="117"/>
      <c r="AC3" s="117"/>
      <c r="AD3" s="117"/>
      <c r="AE3" s="117"/>
      <c r="AF3" s="117"/>
      <c r="AG3" s="117"/>
      <c r="AH3" s="117"/>
      <c r="AI3" s="117"/>
      <c r="AJ3" s="222">
        <v>2</v>
      </c>
      <c r="AK3" s="117">
        <f t="shared" si="5"/>
        <v>3</v>
      </c>
      <c r="AL3" s="117">
        <f t="shared" si="5"/>
        <v>3</v>
      </c>
      <c r="AM3" s="117">
        <f t="shared" si="5"/>
        <v>3</v>
      </c>
      <c r="AN3" s="117">
        <f t="shared" si="5"/>
        <v>3</v>
      </c>
      <c r="AO3" s="117">
        <f t="shared" si="6"/>
        <v>0</v>
      </c>
      <c r="AP3" s="117">
        <f t="shared" si="6"/>
        <v>1</v>
      </c>
      <c r="AQ3" s="117">
        <f t="shared" si="6"/>
        <v>1</v>
      </c>
      <c r="AR3" s="117">
        <f t="shared" si="6"/>
        <v>0</v>
      </c>
      <c r="AS3" s="117" t="str">
        <f t="shared" si="7"/>
        <v xml:space="preserve"> 33°25'31.80"N</v>
      </c>
      <c r="AT3" s="117" t="str">
        <f t="shared" si="7"/>
        <v>111°56'24.23"W</v>
      </c>
    </row>
    <row r="4" spans="1:46" s="42" customFormat="1" x14ac:dyDescent="0.25">
      <c r="A4" s="16">
        <v>4</v>
      </c>
      <c r="B4" s="298">
        <f>INDEX(SummDir!$5:$113,$A4,B$124)</f>
        <v>103</v>
      </c>
      <c r="C4" s="187" t="str">
        <f>INDEX(SummDir!$5:$113,$A4,C$124)</f>
        <v>Rio Salado Pkwy</v>
      </c>
      <c r="D4" s="187" t="str">
        <f>INDEX(SummDir!$5:$113,$A4,D$124)</f>
        <v>Rural Rd</v>
      </c>
      <c r="E4" s="117">
        <f>IF(LEN(INDEX(SummDir!$5:$113,$A4,E$124))&lt;1,"",ROUND(INDEX(SummDir!$5:$113,$A4,E$124),0))</f>
        <v>50</v>
      </c>
      <c r="F4" s="117">
        <f>IF(LEN(INDEX(SummDir!$5:$113,$A4,F$124))&lt;1,"",ROUND(INDEX(SummDir!$5:$113,$A4,F$124),0))</f>
        <v>39</v>
      </c>
      <c r="G4" s="117">
        <f>IF(LEN(INDEX(SummDir!$5:$113,$A4,G$124))&lt;1,"",ROUND(INDEX(SummDir!$5:$113,$A4,G$124),0))</f>
        <v>61</v>
      </c>
      <c r="H4" s="277">
        <f>INDEX(SummDir!$5:$113,$A4,H$124)</f>
        <v>0.20707070707070707</v>
      </c>
      <c r="I4" s="277">
        <f>INDEX(SummDir!$5:$113,$A4,I$124)</f>
        <v>0.27777777777777779</v>
      </c>
      <c r="J4" s="277">
        <f>INDEX(SummDir!$5:$113,$A4,J$124)</f>
        <v>0.99494949494949492</v>
      </c>
      <c r="K4" s="117">
        <f>INDEX(SummDir!$5:$113,$A4,K$124)</f>
        <v>0.23232323232323232</v>
      </c>
      <c r="L4" s="117">
        <f t="shared" si="0"/>
        <v>14634</v>
      </c>
      <c r="M4" s="117" t="str">
        <f t="shared" si="1"/>
        <v/>
      </c>
      <c r="N4" s="117">
        <f t="shared" si="2"/>
        <v>0</v>
      </c>
      <c r="O4" s="117">
        <f t="shared" si="3"/>
        <v>0</v>
      </c>
      <c r="P4" s="285" t="s">
        <v>362</v>
      </c>
      <c r="Q4" s="290">
        <f>INDEX(SummDir!$5:$113,$A4,Q$124)</f>
        <v>49.5</v>
      </c>
      <c r="R4" s="222">
        <f>INDEX(SummDir!$5:$113,$A4,R$124)</f>
        <v>198</v>
      </c>
      <c r="S4" s="222">
        <f>INDEX(SummDir!$5:$113,$A4,S$124)</f>
        <v>77</v>
      </c>
      <c r="T4" s="222">
        <f>INDEX(SummDir!$5:$113,$A4,T$124)</f>
        <v>121</v>
      </c>
      <c r="U4" s="222">
        <f>INDEX(SummDir!$5:$113,$A4,U$124)</f>
        <v>77</v>
      </c>
      <c r="V4" s="117">
        <v>3</v>
      </c>
      <c r="W4" s="117">
        <v>3</v>
      </c>
      <c r="X4" s="117">
        <f t="shared" si="4"/>
        <v>6</v>
      </c>
      <c r="Y4" s="117">
        <v>3</v>
      </c>
      <c r="Z4" s="117">
        <f>INDEX(SummDir!$5:$113,$A4,Z$124)</f>
        <v>198</v>
      </c>
      <c r="AA4" s="117">
        <f>INDEX(SummDir!$5:$113,$A4,AA$124)</f>
        <v>121</v>
      </c>
      <c r="AB4" s="117"/>
      <c r="AC4" s="117"/>
      <c r="AD4" s="117"/>
      <c r="AE4" s="117"/>
      <c r="AF4" s="117"/>
      <c r="AG4" s="117"/>
      <c r="AH4" s="117"/>
      <c r="AI4" s="117"/>
      <c r="AJ4" s="222">
        <v>3</v>
      </c>
      <c r="AK4" s="117">
        <f t="shared" si="5"/>
        <v>0</v>
      </c>
      <c r="AL4" s="117">
        <f t="shared" si="5"/>
        <v>0</v>
      </c>
      <c r="AM4" s="117">
        <f t="shared" si="5"/>
        <v>3</v>
      </c>
      <c r="AN4" s="117">
        <f t="shared" si="5"/>
        <v>3</v>
      </c>
      <c r="AO4" s="117">
        <f t="shared" si="6"/>
        <v>0</v>
      </c>
      <c r="AP4" s="117">
        <f t="shared" si="6"/>
        <v>1</v>
      </c>
      <c r="AQ4" s="117">
        <f t="shared" si="6"/>
        <v>0</v>
      </c>
      <c r="AR4" s="117">
        <f t="shared" si="6"/>
        <v>1</v>
      </c>
      <c r="AS4" s="117" t="str">
        <f t="shared" si="7"/>
        <v xml:space="preserve"> 33°25'8.65"N</v>
      </c>
      <c r="AT4" s="117" t="str">
        <f t="shared" si="7"/>
        <v>111°56'23.58"W</v>
      </c>
    </row>
    <row r="5" spans="1:46" s="42" customFormat="1" x14ac:dyDescent="0.25">
      <c r="A5" s="16">
        <v>5</v>
      </c>
      <c r="B5" s="298">
        <f>INDEX(SummDir!$5:$113,$A5,B$124)</f>
        <v>104</v>
      </c>
      <c r="C5" s="187" t="str">
        <f>INDEX(SummDir!$5:$113,$A5,C$124)</f>
        <v>Rio Salado Pkwy</v>
      </c>
      <c r="D5" s="187" t="str">
        <f>INDEX(SummDir!$5:$113,$A5,D$124)</f>
        <v>McClintock Dr</v>
      </c>
      <c r="E5" s="117">
        <f>IF(LEN(INDEX(SummDir!$5:$113,$A5,E$124))&lt;1,"",ROUND(INDEX(SummDir!$5:$113,$A5,E$124),0))</f>
        <v>10</v>
      </c>
      <c r="F5" s="117">
        <f>IF(LEN(INDEX(SummDir!$5:$113,$A5,F$124))&lt;1,"",ROUND(INDEX(SummDir!$5:$113,$A5,F$124),0))</f>
        <v>10</v>
      </c>
      <c r="G5" s="117" t="str">
        <f>IF(LEN(INDEX(SummDir!$5:$113,$A5,G$124))&lt;1,"",ROUND(INDEX(SummDir!$5:$113,$A5,G$124),0))</f>
        <v/>
      </c>
      <c r="H5" s="277">
        <f>INDEX(SummDir!$5:$113,$A5,H$124)</f>
        <v>0.10526315789473684</v>
      </c>
      <c r="I5" s="277">
        <f>INDEX(SummDir!$5:$113,$A5,I$124)</f>
        <v>0.31578947368421051</v>
      </c>
      <c r="J5" s="277">
        <f>INDEX(SummDir!$5:$113,$A5,J$124)</f>
        <v>1</v>
      </c>
      <c r="K5" s="117">
        <f>INDEX(SummDir!$5:$113,$A5,K$124)</f>
        <v>0.21052631578947367</v>
      </c>
      <c r="L5" s="117">
        <f t="shared" si="0"/>
        <v>20597</v>
      </c>
      <c r="M5" s="117" t="str">
        <f t="shared" si="1"/>
        <v/>
      </c>
      <c r="N5" s="117">
        <f t="shared" si="2"/>
        <v>1</v>
      </c>
      <c r="O5" s="117">
        <f t="shared" si="3"/>
        <v>0</v>
      </c>
      <c r="P5" s="285" t="s">
        <v>362</v>
      </c>
      <c r="Q5" s="290">
        <f>INDEX(SummDir!$5:$113,$A5,Q$124)</f>
        <v>9.5</v>
      </c>
      <c r="R5" s="222">
        <f>INDEX(SummDir!$5:$113,$A5,R$124)</f>
        <v>19</v>
      </c>
      <c r="S5" s="222">
        <f>INDEX(SummDir!$5:$113,$A5,S$124)</f>
        <v>19</v>
      </c>
      <c r="T5" s="222">
        <f>INDEX(SummDir!$5:$113,$A5,T$124)</f>
        <v>0</v>
      </c>
      <c r="U5" s="222">
        <f>INDEX(SummDir!$5:$113,$A5,U$124)</f>
        <v>19</v>
      </c>
      <c r="V5" s="117">
        <v>4</v>
      </c>
      <c r="W5" s="117">
        <v>4</v>
      </c>
      <c r="X5" s="117">
        <f t="shared" si="4"/>
        <v>8</v>
      </c>
      <c r="Y5" s="117">
        <v>4</v>
      </c>
      <c r="Z5" s="117">
        <f>INDEX(SummDir!$5:$113,$A5,Z$124)</f>
        <v>19</v>
      </c>
      <c r="AA5" s="117">
        <f>INDEX(SummDir!$5:$113,$A5,AA$124)</f>
        <v>0</v>
      </c>
      <c r="AB5" s="117"/>
      <c r="AC5" s="117"/>
      <c r="AD5" s="117"/>
      <c r="AE5" s="117"/>
      <c r="AF5" s="117"/>
      <c r="AG5" s="117"/>
      <c r="AH5" s="117"/>
      <c r="AI5" s="117"/>
      <c r="AJ5" s="222">
        <v>4</v>
      </c>
      <c r="AK5" s="117">
        <f t="shared" si="5"/>
        <v>0</v>
      </c>
      <c r="AL5" s="117">
        <f t="shared" si="5"/>
        <v>0</v>
      </c>
      <c r="AM5" s="117">
        <f t="shared" si="5"/>
        <v>3</v>
      </c>
      <c r="AN5" s="117">
        <f t="shared" si="5"/>
        <v>3</v>
      </c>
      <c r="AO5" s="117">
        <f t="shared" si="6"/>
        <v>0</v>
      </c>
      <c r="AP5" s="117">
        <f t="shared" si="6"/>
        <v>0</v>
      </c>
      <c r="AQ5" s="117">
        <f t="shared" si="6"/>
        <v>0</v>
      </c>
      <c r="AR5" s="117">
        <f t="shared" si="6"/>
        <v>0</v>
      </c>
      <c r="AS5" s="117" t="str">
        <f t="shared" si="7"/>
        <v xml:space="preserve"> 33°25'19.00"N</v>
      </c>
      <c r="AT5" s="117" t="str">
        <f t="shared" si="7"/>
        <v>111°56'24.21"W</v>
      </c>
    </row>
    <row r="6" spans="1:46" s="42" customFormat="1" x14ac:dyDescent="0.25">
      <c r="A6" s="16">
        <v>6</v>
      </c>
      <c r="B6" s="298">
        <f>INDEX(SummDir!$5:$113,$A6,B$124)</f>
        <v>105</v>
      </c>
      <c r="C6" s="187" t="str">
        <f>INDEX(SummDir!$5:$113,$A6,C$124)</f>
        <v>Rio Salado Pkwy</v>
      </c>
      <c r="D6" s="187" t="str">
        <f>INDEX(SummDir!$5:$113,$A6,D$124)</f>
        <v>Hardy Dr</v>
      </c>
      <c r="E6" s="117">
        <f>IF(LEN(INDEX(SummDir!$5:$113,$A6,E$124))&lt;1,"",ROUND(INDEX(SummDir!$5:$113,$A6,E$124),0))</f>
        <v>14</v>
      </c>
      <c r="F6" s="117">
        <f>IF(LEN(INDEX(SummDir!$5:$113,$A6,F$124))&lt;1,"",ROUND(INDEX(SummDir!$5:$113,$A6,F$124),0))</f>
        <v>12</v>
      </c>
      <c r="G6" s="117">
        <f>IF(LEN(INDEX(SummDir!$5:$113,$A6,G$124))&lt;1,"",ROUND(INDEX(SummDir!$5:$113,$A6,G$124),0))</f>
        <v>16</v>
      </c>
      <c r="H6" s="277">
        <f>INDEX(SummDir!$5:$113,$A6,H$124)</f>
        <v>0.43636363636363634</v>
      </c>
      <c r="I6" s="277">
        <f>INDEX(SummDir!$5:$113,$A6,I$124)</f>
        <v>0.10909090909090909</v>
      </c>
      <c r="J6" s="277">
        <f>INDEX(SummDir!$5:$113,$A6,J$124)</f>
        <v>7.2727272727272724E-2</v>
      </c>
      <c r="K6" s="117">
        <f>INDEX(SummDir!$5:$113,$A6,K$124)</f>
        <v>0.12727272727272726</v>
      </c>
      <c r="L6" s="117">
        <f t="shared" si="0"/>
        <v>9784</v>
      </c>
      <c r="M6" s="117" t="str">
        <f t="shared" si="1"/>
        <v/>
      </c>
      <c r="N6" s="117">
        <f t="shared" si="2"/>
        <v>0.83</v>
      </c>
      <c r="O6" s="117">
        <f t="shared" si="3"/>
        <v>1</v>
      </c>
      <c r="P6" s="285" t="s">
        <v>362</v>
      </c>
      <c r="Q6" s="290">
        <f>INDEX(SummDir!$5:$113,$A6,Q$124)</f>
        <v>13.75</v>
      </c>
      <c r="R6" s="222">
        <f>INDEX(SummDir!$5:$113,$A6,R$124)</f>
        <v>55</v>
      </c>
      <c r="S6" s="222">
        <f>INDEX(SummDir!$5:$113,$A6,S$124)</f>
        <v>24</v>
      </c>
      <c r="T6" s="222">
        <f>INDEX(SummDir!$5:$113,$A6,T$124)</f>
        <v>31</v>
      </c>
      <c r="U6" s="222">
        <f>INDEX(SummDir!$5:$113,$A6,U$124)</f>
        <v>24</v>
      </c>
      <c r="V6" s="117">
        <v>5</v>
      </c>
      <c r="W6" s="117">
        <v>5</v>
      </c>
      <c r="X6" s="117">
        <f t="shared" si="4"/>
        <v>10</v>
      </c>
      <c r="Y6" s="117">
        <v>5</v>
      </c>
      <c r="Z6" s="117">
        <f>INDEX(SummDir!$5:$113,$A6,Z$124)</f>
        <v>55</v>
      </c>
      <c r="AA6" s="117">
        <f>INDEX(SummDir!$5:$113,$A6,AA$124)</f>
        <v>31</v>
      </c>
      <c r="AB6" s="117"/>
      <c r="AC6" s="117"/>
      <c r="AD6" s="117"/>
      <c r="AE6" s="117"/>
      <c r="AF6" s="117"/>
      <c r="AG6" s="117"/>
      <c r="AH6" s="117"/>
      <c r="AI6" s="117"/>
      <c r="AJ6" s="222">
        <v>5</v>
      </c>
      <c r="AK6" s="117">
        <f t="shared" si="5"/>
        <v>3</v>
      </c>
      <c r="AL6" s="117">
        <f t="shared" si="5"/>
        <v>4</v>
      </c>
      <c r="AM6" s="117">
        <f t="shared" si="5"/>
        <v>1</v>
      </c>
      <c r="AN6" s="117">
        <f t="shared" si="5"/>
        <v>1</v>
      </c>
      <c r="AO6" s="117">
        <f t="shared" si="6"/>
        <v>0</v>
      </c>
      <c r="AP6" s="117">
        <f t="shared" si="6"/>
        <v>0</v>
      </c>
      <c r="AQ6" s="117">
        <f t="shared" si="6"/>
        <v>0</v>
      </c>
      <c r="AR6" s="117">
        <f t="shared" si="6"/>
        <v>0</v>
      </c>
      <c r="AS6" s="117" t="str">
        <f t="shared" si="7"/>
        <v xml:space="preserve"> 33°25'18.97"N</v>
      </c>
      <c r="AT6" s="117" t="str">
        <f t="shared" si="7"/>
        <v>111°56'32.60"W</v>
      </c>
    </row>
    <row r="7" spans="1:46" s="42" customFormat="1" x14ac:dyDescent="0.25">
      <c r="A7" s="16">
        <v>7</v>
      </c>
      <c r="B7" s="298">
        <f>INDEX(SummDir!$5:$113,$A7,B$124)</f>
        <v>106</v>
      </c>
      <c r="C7" s="187" t="str">
        <f>INDEX(SummDir!$5:$113,$A7,C$124)</f>
        <v>5th St</v>
      </c>
      <c r="D7" s="187" t="str">
        <f>INDEX(SummDir!$5:$113,$A7,D$124)</f>
        <v>Mill Ave</v>
      </c>
      <c r="E7" s="117">
        <f>IF(LEN(INDEX(SummDir!$5:$113,$A7,E$124))&lt;1,"",ROUND(INDEX(SummDir!$5:$113,$A7,E$124),0))</f>
        <v>60</v>
      </c>
      <c r="F7" s="117">
        <f>IF(LEN(INDEX(SummDir!$5:$113,$A7,F$124))&lt;1,"",ROUND(INDEX(SummDir!$5:$113,$A7,F$124),0))</f>
        <v>45</v>
      </c>
      <c r="G7" s="117">
        <f>IF(LEN(INDEX(SummDir!$5:$113,$A7,G$124))&lt;1,"",ROUND(INDEX(SummDir!$5:$113,$A7,G$124),0))</f>
        <v>74</v>
      </c>
      <c r="H7" s="277">
        <f>INDEX(SummDir!$5:$113,$A7,H$124)</f>
        <v>0.29831932773109243</v>
      </c>
      <c r="I7" s="277">
        <f>INDEX(SummDir!$5:$113,$A7,I$124)</f>
        <v>7.5630252100840331E-2</v>
      </c>
      <c r="J7" s="277">
        <f>INDEX(SummDir!$5:$113,$A7,J$124)</f>
        <v>9.2436974789915971E-2</v>
      </c>
      <c r="K7" s="117">
        <f>INDEX(SummDir!$5:$113,$A7,K$124)</f>
        <v>0.23949579831932774</v>
      </c>
      <c r="L7" s="117">
        <f t="shared" si="0"/>
        <v>14670</v>
      </c>
      <c r="M7" s="117">
        <f t="shared" si="1"/>
        <v>14670</v>
      </c>
      <c r="N7" s="117">
        <f t="shared" si="2"/>
        <v>0</v>
      </c>
      <c r="O7" s="117">
        <f t="shared" si="3"/>
        <v>1</v>
      </c>
      <c r="P7" s="285" t="s">
        <v>362</v>
      </c>
      <c r="Q7" s="290">
        <f>INDEX(SummDir!$5:$113,$A7,Q$124)</f>
        <v>59.5</v>
      </c>
      <c r="R7" s="222">
        <f>INDEX(SummDir!$5:$113,$A7,R$124)</f>
        <v>238</v>
      </c>
      <c r="S7" s="222">
        <f>INDEX(SummDir!$5:$113,$A7,S$124)</f>
        <v>90</v>
      </c>
      <c r="T7" s="222">
        <f>INDEX(SummDir!$5:$113,$A7,T$124)</f>
        <v>148</v>
      </c>
      <c r="U7" s="222">
        <f>INDEX(SummDir!$5:$113,$A7,U$124)</f>
        <v>90</v>
      </c>
      <c r="V7" s="117">
        <v>6</v>
      </c>
      <c r="W7" s="117">
        <v>6</v>
      </c>
      <c r="X7" s="117">
        <f t="shared" si="4"/>
        <v>12</v>
      </c>
      <c r="Y7" s="117">
        <v>6</v>
      </c>
      <c r="Z7" s="117">
        <f>INDEX(SummDir!$5:$113,$A7,Z$124)</f>
        <v>238</v>
      </c>
      <c r="AA7" s="117">
        <f>INDEX(SummDir!$5:$113,$A7,AA$124)</f>
        <v>148</v>
      </c>
      <c r="AB7" s="117"/>
      <c r="AC7" s="117"/>
      <c r="AD7" s="117"/>
      <c r="AE7" s="117"/>
      <c r="AF7" s="117"/>
      <c r="AG7" s="117"/>
      <c r="AH7" s="117"/>
      <c r="AI7" s="117"/>
      <c r="AJ7" s="222">
        <v>6</v>
      </c>
      <c r="AK7" s="117">
        <f t="shared" si="5"/>
        <v>3</v>
      </c>
      <c r="AL7" s="117">
        <f t="shared" si="5"/>
        <v>3</v>
      </c>
      <c r="AM7" s="117">
        <f t="shared" si="5"/>
        <v>3</v>
      </c>
      <c r="AN7" s="117">
        <f t="shared" si="5"/>
        <v>3</v>
      </c>
      <c r="AO7" s="117">
        <f t="shared" si="6"/>
        <v>0</v>
      </c>
      <c r="AP7" s="117">
        <f t="shared" si="6"/>
        <v>0</v>
      </c>
      <c r="AQ7" s="117">
        <f t="shared" si="6"/>
        <v>1</v>
      </c>
      <c r="AR7" s="117">
        <f t="shared" si="6"/>
        <v>0</v>
      </c>
      <c r="AS7" s="117" t="str">
        <f t="shared" si="7"/>
        <v xml:space="preserve"> 33°25'18.86"N</v>
      </c>
      <c r="AT7" s="117" t="str">
        <f t="shared" si="7"/>
        <v>111°56'47.06"W</v>
      </c>
    </row>
    <row r="8" spans="1:46" s="42" customFormat="1" x14ac:dyDescent="0.25">
      <c r="A8" s="16">
        <v>8</v>
      </c>
      <c r="B8" s="298">
        <f>INDEX(SummDir!$5:$113,$A8,B$124)</f>
        <v>107</v>
      </c>
      <c r="C8" s="187" t="str">
        <f>INDEX(SummDir!$5:$113,$A8,C$124)</f>
        <v>5th St</v>
      </c>
      <c r="D8" s="187" t="str">
        <f>INDEX(SummDir!$5:$113,$A8,D$124)</f>
        <v>Forest Ave</v>
      </c>
      <c r="E8" s="117">
        <f>IF(LEN(INDEX(SummDir!$5:$113,$A8,E$124))&lt;1,"",ROUND(INDEX(SummDir!$5:$113,$A8,E$124),0))</f>
        <v>24</v>
      </c>
      <c r="F8" s="117">
        <f>IF(LEN(INDEX(SummDir!$5:$113,$A8,F$124))&lt;1,"",ROUND(INDEX(SummDir!$5:$113,$A8,F$124),0))</f>
        <v>10</v>
      </c>
      <c r="G8" s="117">
        <f>IF(LEN(INDEX(SummDir!$5:$113,$A8,G$124))&lt;1,"",ROUND(INDEX(SummDir!$5:$113,$A8,G$124),0))</f>
        <v>37</v>
      </c>
      <c r="H8" s="277">
        <f>INDEX(SummDir!$5:$113,$A8,H$124)</f>
        <v>0.20212765957446807</v>
      </c>
      <c r="I8" s="277">
        <f>INDEX(SummDir!$5:$113,$A8,I$124)</f>
        <v>0</v>
      </c>
      <c r="J8" s="277">
        <f>INDEX(SummDir!$5:$113,$A8,J$124)</f>
        <v>0.1702127659574468</v>
      </c>
      <c r="K8" s="117">
        <f>INDEX(SummDir!$5:$113,$A8,K$124)</f>
        <v>0.27659574468085107</v>
      </c>
      <c r="L8" s="117" t="str">
        <f t="shared" si="0"/>
        <v/>
      </c>
      <c r="M8" s="117" t="str">
        <f t="shared" si="1"/>
        <v/>
      </c>
      <c r="N8" s="117">
        <f t="shared" si="2"/>
        <v>0</v>
      </c>
      <c r="O8" s="117">
        <f t="shared" si="3"/>
        <v>0</v>
      </c>
      <c r="P8" s="285" t="s">
        <v>362</v>
      </c>
      <c r="Q8" s="290">
        <f>INDEX(SummDir!$5:$113,$A8,Q$124)</f>
        <v>23.5</v>
      </c>
      <c r="R8" s="222">
        <f>INDEX(SummDir!$5:$113,$A8,R$124)</f>
        <v>94</v>
      </c>
      <c r="S8" s="222">
        <f>INDEX(SummDir!$5:$113,$A8,S$124)</f>
        <v>20</v>
      </c>
      <c r="T8" s="222">
        <f>INDEX(SummDir!$5:$113,$A8,T$124)</f>
        <v>74</v>
      </c>
      <c r="U8" s="222">
        <f>INDEX(SummDir!$5:$113,$A8,U$124)</f>
        <v>20</v>
      </c>
      <c r="V8" s="117">
        <v>7</v>
      </c>
      <c r="W8" s="117">
        <v>7</v>
      </c>
      <c r="X8" s="117">
        <f t="shared" si="4"/>
        <v>14</v>
      </c>
      <c r="Y8" s="117">
        <v>7</v>
      </c>
      <c r="Z8" s="117">
        <f>INDEX(SummDir!$5:$113,$A8,Z$124)</f>
        <v>94</v>
      </c>
      <c r="AA8" s="117">
        <f>INDEX(SummDir!$5:$113,$A8,AA$124)</f>
        <v>74</v>
      </c>
      <c r="AB8" s="117"/>
      <c r="AC8" s="117"/>
      <c r="AD8" s="117"/>
      <c r="AE8" s="117"/>
      <c r="AF8" s="117"/>
      <c r="AG8" s="117"/>
      <c r="AH8" s="117"/>
      <c r="AI8" s="117"/>
      <c r="AJ8" s="222">
        <v>7</v>
      </c>
      <c r="AK8" s="117">
        <f t="shared" si="5"/>
        <v>0</v>
      </c>
      <c r="AL8" s="117">
        <f t="shared" si="5"/>
        <v>0</v>
      </c>
      <c r="AM8" s="117">
        <f t="shared" si="5"/>
        <v>3</v>
      </c>
      <c r="AN8" s="117">
        <f t="shared" si="5"/>
        <v>3</v>
      </c>
      <c r="AO8" s="117">
        <f t="shared" si="6"/>
        <v>0</v>
      </c>
      <c r="AP8" s="117">
        <f t="shared" si="6"/>
        <v>0</v>
      </c>
      <c r="AQ8" s="117">
        <f t="shared" si="6"/>
        <v>0</v>
      </c>
      <c r="AR8" s="117">
        <f t="shared" si="6"/>
        <v>0</v>
      </c>
      <c r="AS8" s="117" t="str">
        <f t="shared" si="7"/>
        <v xml:space="preserve"> 33°25'19.30"N</v>
      </c>
      <c r="AT8" s="117" t="str">
        <f t="shared" si="7"/>
        <v>111°55'3.64"W</v>
      </c>
    </row>
    <row r="9" spans="1:46" s="42" customFormat="1" x14ac:dyDescent="0.25">
      <c r="A9" s="16">
        <v>9</v>
      </c>
      <c r="B9" s="298">
        <f>INDEX(SummDir!$5:$113,$A9,B$124)</f>
        <v>108</v>
      </c>
      <c r="C9" s="187" t="str">
        <f>INDEX(SummDir!$5:$113,$A9,C$124)</f>
        <v>5th St</v>
      </c>
      <c r="D9" s="187" t="str">
        <f>INDEX(SummDir!$5:$113,$A9,D$124)</f>
        <v>Farmer Ave</v>
      </c>
      <c r="E9" s="117">
        <f>IF(LEN(INDEX(SummDir!$5:$113,$A9,E$124))&lt;1,"",ROUND(INDEX(SummDir!$5:$113,$A9,E$124),0))</f>
        <v>11</v>
      </c>
      <c r="F9" s="117">
        <f>IF(LEN(INDEX(SummDir!$5:$113,$A9,F$124))&lt;1,"",ROUND(INDEX(SummDir!$5:$113,$A9,F$124),0))</f>
        <v>11</v>
      </c>
      <c r="G9" s="117">
        <f>IF(LEN(INDEX(SummDir!$5:$113,$A9,G$124))&lt;1,"",ROUND(INDEX(SummDir!$5:$113,$A9,G$124),0))</f>
        <v>12</v>
      </c>
      <c r="H9" s="277">
        <f>INDEX(SummDir!$5:$113,$A9,H$124)</f>
        <v>8.8888888888888892E-2</v>
      </c>
      <c r="I9" s="277">
        <f>INDEX(SummDir!$5:$113,$A9,I$124)</f>
        <v>8.8888888888888892E-2</v>
      </c>
      <c r="J9" s="277">
        <f>INDEX(SummDir!$5:$113,$A9,J$124)</f>
        <v>8.8888888888888892E-2</v>
      </c>
      <c r="K9" s="117">
        <f>INDEX(SummDir!$5:$113,$A9,K$124)</f>
        <v>0.2</v>
      </c>
      <c r="L9" s="117" t="str">
        <f t="shared" si="0"/>
        <v/>
      </c>
      <c r="M9" s="117" t="str">
        <f t="shared" si="1"/>
        <v/>
      </c>
      <c r="N9" s="117">
        <f t="shared" si="2"/>
        <v>0.25</v>
      </c>
      <c r="O9" s="117">
        <f t="shared" si="3"/>
        <v>0</v>
      </c>
      <c r="P9" s="285" t="s">
        <v>362</v>
      </c>
      <c r="Q9" s="290">
        <f>INDEX(SummDir!$5:$113,$A9,Q$124)</f>
        <v>11.25</v>
      </c>
      <c r="R9" s="222">
        <f>INDEX(SummDir!$5:$113,$A9,R$124)</f>
        <v>45</v>
      </c>
      <c r="S9" s="222">
        <f>INDEX(SummDir!$5:$113,$A9,S$124)</f>
        <v>22</v>
      </c>
      <c r="T9" s="222">
        <f>INDEX(SummDir!$5:$113,$A9,T$124)</f>
        <v>23</v>
      </c>
      <c r="U9" s="222">
        <f>INDEX(SummDir!$5:$113,$A9,U$124)</f>
        <v>22</v>
      </c>
      <c r="V9" s="117">
        <v>8</v>
      </c>
      <c r="W9" s="117">
        <v>8</v>
      </c>
      <c r="X9" s="117">
        <f t="shared" si="4"/>
        <v>16</v>
      </c>
      <c r="Y9" s="117">
        <v>8</v>
      </c>
      <c r="Z9" s="117">
        <f>INDEX(SummDir!$5:$113,$A9,Z$124)</f>
        <v>45</v>
      </c>
      <c r="AA9" s="117">
        <f>INDEX(SummDir!$5:$113,$A9,AA$124)</f>
        <v>23</v>
      </c>
      <c r="AB9" s="117"/>
      <c r="AC9" s="117"/>
      <c r="AD9" s="117"/>
      <c r="AE9" s="117"/>
      <c r="AF9" s="117"/>
      <c r="AG9" s="117"/>
      <c r="AH9" s="117"/>
      <c r="AI9" s="117"/>
      <c r="AJ9" s="222">
        <v>8</v>
      </c>
      <c r="AK9" s="117">
        <f t="shared" si="5"/>
        <v>0</v>
      </c>
      <c r="AL9" s="117">
        <f t="shared" si="5"/>
        <v>0</v>
      </c>
      <c r="AM9" s="117">
        <f t="shared" si="5"/>
        <v>3</v>
      </c>
      <c r="AN9" s="117">
        <f t="shared" si="5"/>
        <v>3</v>
      </c>
      <c r="AO9" s="117">
        <f t="shared" si="6"/>
        <v>0</v>
      </c>
      <c r="AP9" s="117">
        <f t="shared" si="6"/>
        <v>0</v>
      </c>
      <c r="AQ9" s="117">
        <f t="shared" si="6"/>
        <v>0</v>
      </c>
      <c r="AR9" s="117">
        <f t="shared" si="6"/>
        <v>0</v>
      </c>
      <c r="AS9" s="117" t="str">
        <f t="shared" si="7"/>
        <v xml:space="preserve"> 33°30'21.26"N</v>
      </c>
      <c r="AT9" s="117" t="str">
        <f t="shared" si="7"/>
        <v>111°58'18.65"W</v>
      </c>
    </row>
    <row r="10" spans="1:46" s="42" customFormat="1" x14ac:dyDescent="0.25">
      <c r="A10" s="16">
        <v>10</v>
      </c>
      <c r="B10" s="298">
        <f>INDEX(SummDir!$5:$113,$A10,B$124)</f>
        <v>109</v>
      </c>
      <c r="C10" s="187" t="str">
        <f>INDEX(SummDir!$5:$113,$A10,C$124)</f>
        <v>5th St</v>
      </c>
      <c r="D10" s="187" t="str">
        <f>INDEX(SummDir!$5:$113,$A10,D$124)</f>
        <v>Hardy Dr</v>
      </c>
      <c r="E10" s="117">
        <f>IF(LEN(INDEX(SummDir!$5:$113,$A10,E$124))&lt;1,"",ROUND(INDEX(SummDir!$5:$113,$A10,E$124),0))</f>
        <v>24</v>
      </c>
      <c r="F10" s="117">
        <f>IF(LEN(INDEX(SummDir!$5:$113,$A10,F$124))&lt;1,"",ROUND(INDEX(SummDir!$5:$113,$A10,F$124),0))</f>
        <v>22</v>
      </c>
      <c r="G10" s="117">
        <f>IF(LEN(INDEX(SummDir!$5:$113,$A10,G$124))&lt;1,"",ROUND(INDEX(SummDir!$5:$113,$A10,G$124),0))</f>
        <v>26</v>
      </c>
      <c r="H10" s="277">
        <f>INDEX(SummDir!$5:$113,$A10,H$124)</f>
        <v>0.27368421052631581</v>
      </c>
      <c r="I10" s="277">
        <f>INDEX(SummDir!$5:$113,$A10,I$124)</f>
        <v>9.4736842105263161E-2</v>
      </c>
      <c r="J10" s="277">
        <f>INDEX(SummDir!$5:$113,$A10,J$124)</f>
        <v>0.1368421052631579</v>
      </c>
      <c r="K10" s="117">
        <f>INDEX(SummDir!$5:$113,$A10,K$124)</f>
        <v>0.21052631578947367</v>
      </c>
      <c r="L10" s="117">
        <f t="shared" si="0"/>
        <v>6409</v>
      </c>
      <c r="M10" s="117">
        <f t="shared" si="1"/>
        <v>6409</v>
      </c>
      <c r="N10" s="117">
        <f t="shared" si="2"/>
        <v>0.72</v>
      </c>
      <c r="O10" s="117">
        <f t="shared" si="3"/>
        <v>1</v>
      </c>
      <c r="P10" s="285" t="s">
        <v>362</v>
      </c>
      <c r="Q10" s="290">
        <f>INDEX(SummDir!$5:$113,$A10,Q$124)</f>
        <v>23.75</v>
      </c>
      <c r="R10" s="222">
        <f>INDEX(SummDir!$5:$113,$A10,R$124)</f>
        <v>95</v>
      </c>
      <c r="S10" s="222">
        <f>INDEX(SummDir!$5:$113,$A10,S$124)</f>
        <v>43</v>
      </c>
      <c r="T10" s="222">
        <f>INDEX(SummDir!$5:$113,$A10,T$124)</f>
        <v>52</v>
      </c>
      <c r="U10" s="222">
        <f>INDEX(SummDir!$5:$113,$A10,U$124)</f>
        <v>43</v>
      </c>
      <c r="V10" s="117">
        <v>9</v>
      </c>
      <c r="W10" s="117">
        <v>9</v>
      </c>
      <c r="X10" s="117">
        <f t="shared" si="4"/>
        <v>18</v>
      </c>
      <c r="Y10" s="117">
        <v>9</v>
      </c>
      <c r="Z10" s="117">
        <f>INDEX(SummDir!$5:$113,$A10,Z$124)</f>
        <v>95</v>
      </c>
      <c r="AA10" s="117">
        <f>INDEX(SummDir!$5:$113,$A10,AA$124)</f>
        <v>52</v>
      </c>
      <c r="AB10" s="117"/>
      <c r="AC10" s="117"/>
      <c r="AD10" s="117"/>
      <c r="AE10" s="117"/>
      <c r="AF10" s="117"/>
      <c r="AG10" s="117"/>
      <c r="AH10" s="117"/>
      <c r="AI10" s="117"/>
      <c r="AJ10" s="222">
        <v>9</v>
      </c>
      <c r="AK10" s="117">
        <f t="shared" si="5"/>
        <v>3</v>
      </c>
      <c r="AL10" s="117">
        <f t="shared" si="5"/>
        <v>3</v>
      </c>
      <c r="AM10" s="117">
        <f t="shared" si="5"/>
        <v>3</v>
      </c>
      <c r="AN10" s="117">
        <f t="shared" si="5"/>
        <v>3</v>
      </c>
      <c r="AO10" s="117">
        <f t="shared" si="6"/>
        <v>0</v>
      </c>
      <c r="AP10" s="117">
        <f t="shared" si="6"/>
        <v>0</v>
      </c>
      <c r="AQ10" s="117">
        <f t="shared" si="6"/>
        <v>0</v>
      </c>
      <c r="AR10" s="117">
        <f t="shared" si="6"/>
        <v>0</v>
      </c>
      <c r="AS10" s="117" t="str">
        <f t="shared" si="7"/>
        <v xml:space="preserve"> 33°21'27.78"N</v>
      </c>
      <c r="AT10" s="117" t="str">
        <f t="shared" si="7"/>
        <v>111°55'7.47"W</v>
      </c>
    </row>
    <row r="11" spans="1:46" s="42" customFormat="1" x14ac:dyDescent="0.25">
      <c r="A11" s="16">
        <v>11</v>
      </c>
      <c r="B11" s="298">
        <f>INDEX(SummDir!$5:$113,$A11,B$124)</f>
        <v>110</v>
      </c>
      <c r="C11" s="187" t="str">
        <f>INDEX(SummDir!$5:$113,$A11,C$124)</f>
        <v>5th St</v>
      </c>
      <c r="D11" s="187" t="str">
        <f>INDEX(SummDir!$5:$113,$A11,D$124)</f>
        <v>Priest Dr</v>
      </c>
      <c r="E11" s="117">
        <f>IF(LEN(INDEX(SummDir!$5:$113,$A11,E$124))&lt;1,"",ROUND(INDEX(SummDir!$5:$113,$A11,E$124),0))</f>
        <v>13</v>
      </c>
      <c r="F11" s="117">
        <f>IF(LEN(INDEX(SummDir!$5:$113,$A11,F$124))&lt;1,"",ROUND(INDEX(SummDir!$5:$113,$A11,F$124),0))</f>
        <v>7</v>
      </c>
      <c r="G11" s="117">
        <f>IF(LEN(INDEX(SummDir!$5:$113,$A11,G$124))&lt;1,"",ROUND(INDEX(SummDir!$5:$113,$A11,G$124),0))</f>
        <v>19</v>
      </c>
      <c r="H11" s="277">
        <f>INDEX(SummDir!$5:$113,$A11,H$124)</f>
        <v>0.32</v>
      </c>
      <c r="I11" s="277">
        <f>INDEX(SummDir!$5:$113,$A11,I$124)</f>
        <v>0.22</v>
      </c>
      <c r="J11" s="277">
        <f>INDEX(SummDir!$5:$113,$A11,J$124)</f>
        <v>0.44</v>
      </c>
      <c r="K11" s="117">
        <f>INDEX(SummDir!$5:$113,$A11,K$124)</f>
        <v>0.12</v>
      </c>
      <c r="L11" s="117">
        <f t="shared" si="0"/>
        <v>28310</v>
      </c>
      <c r="M11" s="117">
        <f t="shared" si="1"/>
        <v>28310</v>
      </c>
      <c r="N11" s="117">
        <f t="shared" si="2"/>
        <v>1.24</v>
      </c>
      <c r="O11" s="117">
        <f t="shared" si="3"/>
        <v>1</v>
      </c>
      <c r="P11" s="285" t="s">
        <v>362</v>
      </c>
      <c r="Q11" s="290">
        <f>INDEX(SummDir!$5:$113,$A11,Q$124)</f>
        <v>12.5</v>
      </c>
      <c r="R11" s="222">
        <f>INDEX(SummDir!$5:$113,$A11,R$124)</f>
        <v>50</v>
      </c>
      <c r="S11" s="222">
        <f>INDEX(SummDir!$5:$113,$A11,S$124)</f>
        <v>13</v>
      </c>
      <c r="T11" s="222">
        <f>INDEX(SummDir!$5:$113,$A11,T$124)</f>
        <v>37</v>
      </c>
      <c r="U11" s="222">
        <f>INDEX(SummDir!$5:$113,$A11,U$124)</f>
        <v>13</v>
      </c>
      <c r="V11" s="117">
        <v>10</v>
      </c>
      <c r="W11" s="117">
        <v>10</v>
      </c>
      <c r="X11" s="117">
        <f t="shared" si="4"/>
        <v>20</v>
      </c>
      <c r="Y11" s="117">
        <v>10</v>
      </c>
      <c r="Z11" s="117">
        <f>INDEX(SummDir!$5:$113,$A11,Z$124)</f>
        <v>50</v>
      </c>
      <c r="AA11" s="117">
        <f>INDEX(SummDir!$5:$113,$A11,AA$124)</f>
        <v>37</v>
      </c>
      <c r="AB11" s="117"/>
      <c r="AC11" s="117"/>
      <c r="AD11" s="117"/>
      <c r="AE11" s="117"/>
      <c r="AF11" s="117"/>
      <c r="AG11" s="117"/>
      <c r="AH11" s="117"/>
      <c r="AI11" s="117"/>
      <c r="AJ11" s="222">
        <v>10</v>
      </c>
      <c r="AK11" s="117">
        <f t="shared" si="5"/>
        <v>1</v>
      </c>
      <c r="AL11" s="117">
        <f t="shared" si="5"/>
        <v>1</v>
      </c>
      <c r="AM11" s="117">
        <f t="shared" si="5"/>
        <v>0</v>
      </c>
      <c r="AN11" s="117">
        <f t="shared" si="5"/>
        <v>3</v>
      </c>
      <c r="AO11" s="117">
        <f t="shared" si="6"/>
        <v>0</v>
      </c>
      <c r="AP11" s="117">
        <f t="shared" si="6"/>
        <v>0</v>
      </c>
      <c r="AQ11" s="117">
        <f t="shared" si="6"/>
        <v>0</v>
      </c>
      <c r="AR11" s="117">
        <f t="shared" si="6"/>
        <v>0</v>
      </c>
      <c r="AS11" s="117" t="str">
        <f t="shared" si="7"/>
        <v xml:space="preserve"> 33°25'52.38"N</v>
      </c>
      <c r="AT11" s="117" t="str">
        <f t="shared" si="7"/>
        <v>111°54'53.39"W</v>
      </c>
    </row>
    <row r="12" spans="1:46" s="42" customFormat="1" x14ac:dyDescent="0.25">
      <c r="A12" s="16">
        <v>12</v>
      </c>
      <c r="B12" s="298">
        <f>INDEX(SummDir!$5:$113,$A12,B$124)</f>
        <v>111</v>
      </c>
      <c r="C12" s="187" t="str">
        <f>INDEX(SummDir!$5:$113,$A12,C$124)</f>
        <v>10th St</v>
      </c>
      <c r="D12" s="187" t="str">
        <f>INDEX(SummDir!$5:$113,$A12,D$124)</f>
        <v>Mill Ave</v>
      </c>
      <c r="E12" s="117">
        <f>IF(LEN(INDEX(SummDir!$5:$113,$A12,E$124))&lt;1,"",ROUND(INDEX(SummDir!$5:$113,$A12,E$124),0))</f>
        <v>36</v>
      </c>
      <c r="F12" s="117">
        <f>IF(LEN(INDEX(SummDir!$5:$113,$A12,F$124))&lt;1,"",ROUND(INDEX(SummDir!$5:$113,$A12,F$124),0))</f>
        <v>27</v>
      </c>
      <c r="G12" s="117">
        <f>IF(LEN(INDEX(SummDir!$5:$113,$A12,G$124))&lt;1,"",ROUND(INDEX(SummDir!$5:$113,$A12,G$124),0))</f>
        <v>45</v>
      </c>
      <c r="H12" s="277">
        <f>INDEX(SummDir!$5:$113,$A12,H$124)</f>
        <v>0.27777777777777779</v>
      </c>
      <c r="I12" s="277">
        <f>INDEX(SummDir!$5:$113,$A12,I$124)</f>
        <v>0.28472222222222221</v>
      </c>
      <c r="J12" s="277">
        <f>INDEX(SummDir!$5:$113,$A12,J$124)</f>
        <v>0.54861111111111116</v>
      </c>
      <c r="K12" s="117">
        <f>INDEX(SummDir!$5:$113,$A12,K$124)</f>
        <v>0.25694444444444442</v>
      </c>
      <c r="L12" s="117">
        <f t="shared" si="0"/>
        <v>26392</v>
      </c>
      <c r="M12" s="117">
        <f t="shared" si="1"/>
        <v>26392</v>
      </c>
      <c r="N12" s="117">
        <f t="shared" si="2"/>
        <v>0</v>
      </c>
      <c r="O12" s="117">
        <f t="shared" si="3"/>
        <v>0</v>
      </c>
      <c r="P12" s="285" t="s">
        <v>362</v>
      </c>
      <c r="Q12" s="290">
        <f>INDEX(SummDir!$5:$113,$A12,Q$124)</f>
        <v>36</v>
      </c>
      <c r="R12" s="222">
        <f>INDEX(SummDir!$5:$113,$A12,R$124)</f>
        <v>144</v>
      </c>
      <c r="S12" s="222">
        <f>INDEX(SummDir!$5:$113,$A12,S$124)</f>
        <v>54</v>
      </c>
      <c r="T12" s="222">
        <f>INDEX(SummDir!$5:$113,$A12,T$124)</f>
        <v>90</v>
      </c>
      <c r="U12" s="222">
        <f>INDEX(SummDir!$5:$113,$A12,U$124)</f>
        <v>54</v>
      </c>
      <c r="V12" s="117">
        <v>11</v>
      </c>
      <c r="W12" s="117">
        <v>11</v>
      </c>
      <c r="X12" s="117">
        <f t="shared" si="4"/>
        <v>22</v>
      </c>
      <c r="Y12" s="117">
        <v>11</v>
      </c>
      <c r="Z12" s="117">
        <f>INDEX(SummDir!$5:$113,$A12,Z$124)</f>
        <v>144</v>
      </c>
      <c r="AA12" s="117">
        <f>INDEX(SummDir!$5:$113,$A12,AA$124)</f>
        <v>90</v>
      </c>
      <c r="AB12" s="117"/>
      <c r="AC12" s="117"/>
      <c r="AD12" s="117"/>
      <c r="AE12" s="117"/>
      <c r="AF12" s="117"/>
      <c r="AG12" s="117"/>
      <c r="AH12" s="117"/>
      <c r="AI12" s="117"/>
      <c r="AJ12" s="222">
        <v>11</v>
      </c>
      <c r="AK12" s="117">
        <f t="shared" si="5"/>
        <v>0</v>
      </c>
      <c r="AL12" s="117">
        <f t="shared" si="5"/>
        <v>0</v>
      </c>
      <c r="AM12" s="117">
        <f t="shared" si="5"/>
        <v>2</v>
      </c>
      <c r="AN12" s="117">
        <f t="shared" si="5"/>
        <v>3</v>
      </c>
      <c r="AO12" s="117">
        <f t="shared" si="6"/>
        <v>0</v>
      </c>
      <c r="AP12" s="117">
        <f t="shared" si="6"/>
        <v>0</v>
      </c>
      <c r="AQ12" s="117">
        <f t="shared" si="6"/>
        <v>1</v>
      </c>
      <c r="AR12" s="117">
        <f t="shared" si="6"/>
        <v>0</v>
      </c>
      <c r="AS12" s="117" t="str">
        <f t="shared" si="7"/>
        <v xml:space="preserve"> 33°25'51.17"N</v>
      </c>
      <c r="AT12" s="117" t="str">
        <f t="shared" si="7"/>
        <v>111°54'24.51"W</v>
      </c>
    </row>
    <row r="13" spans="1:46" s="42" customFormat="1" x14ac:dyDescent="0.25">
      <c r="A13" s="16">
        <v>13</v>
      </c>
      <c r="B13" s="298">
        <f>INDEX(SummDir!$5:$113,$A13,B$124)</f>
        <v>112</v>
      </c>
      <c r="C13" s="187" t="str">
        <f>INDEX(SummDir!$5:$113,$A13,C$124)</f>
        <v>60 Fwy</v>
      </c>
      <c r="D13" s="187" t="str">
        <f>INDEX(SummDir!$5:$113,$A13,D$124)</f>
        <v>College Ave</v>
      </c>
      <c r="E13" s="117">
        <f>IF(LEN(INDEX(SummDir!$5:$113,$A13,E$124))&lt;1,"",ROUND(INDEX(SummDir!$5:$113,$A13,E$124),0))</f>
        <v>38</v>
      </c>
      <c r="F13" s="117">
        <f>IF(LEN(INDEX(SummDir!$5:$113,$A13,F$124))&lt;1,"",ROUND(INDEX(SummDir!$5:$113,$A13,F$124),0))</f>
        <v>36</v>
      </c>
      <c r="G13" s="117">
        <f>IF(LEN(INDEX(SummDir!$5:$113,$A13,G$124))&lt;1,"",ROUND(INDEX(SummDir!$5:$113,$A13,G$124),0))</f>
        <v>41</v>
      </c>
      <c r="H13" s="277">
        <f>INDEX(SummDir!$5:$113,$A13,H$124)</f>
        <v>0.60784313725490191</v>
      </c>
      <c r="I13" s="277">
        <f>INDEX(SummDir!$5:$113,$A13,I$124)</f>
        <v>0</v>
      </c>
      <c r="J13" s="277">
        <f>INDEX(SummDir!$5:$113,$A13,J$124)</f>
        <v>0</v>
      </c>
      <c r="K13" s="117">
        <f>INDEX(SummDir!$5:$113,$A13,K$124)</f>
        <v>0.22875816993464052</v>
      </c>
      <c r="L13" s="117">
        <f t="shared" si="0"/>
        <v>1774</v>
      </c>
      <c r="M13" s="117">
        <f t="shared" si="1"/>
        <v>1774</v>
      </c>
      <c r="N13" s="117">
        <f t="shared" si="2"/>
        <v>2</v>
      </c>
      <c r="O13" s="117">
        <f t="shared" si="3"/>
        <v>1</v>
      </c>
      <c r="P13" s="285" t="s">
        <v>362</v>
      </c>
      <c r="Q13" s="290">
        <f>INDEX(SummDir!$5:$113,$A13,Q$124)</f>
        <v>38.25</v>
      </c>
      <c r="R13" s="222">
        <f>INDEX(SummDir!$5:$113,$A13,R$124)</f>
        <v>153</v>
      </c>
      <c r="S13" s="222">
        <f>INDEX(SummDir!$5:$113,$A13,S$124)</f>
        <v>71</v>
      </c>
      <c r="T13" s="222">
        <f>INDEX(SummDir!$5:$113,$A13,T$124)</f>
        <v>82</v>
      </c>
      <c r="U13" s="222">
        <f>INDEX(SummDir!$5:$113,$A13,U$124)</f>
        <v>71</v>
      </c>
      <c r="V13" s="117">
        <v>12</v>
      </c>
      <c r="W13" s="117">
        <v>12</v>
      </c>
      <c r="X13" s="117">
        <f t="shared" si="4"/>
        <v>24</v>
      </c>
      <c r="Y13" s="117">
        <v>12</v>
      </c>
      <c r="Z13" s="117">
        <f>INDEX(SummDir!$5:$113,$A13,Z$124)</f>
        <v>153</v>
      </c>
      <c r="AA13" s="117">
        <f>INDEX(SummDir!$5:$113,$A13,AA$124)</f>
        <v>82</v>
      </c>
      <c r="AB13" s="117"/>
      <c r="AC13" s="117"/>
      <c r="AD13" s="117"/>
      <c r="AE13" s="117"/>
      <c r="AF13" s="117"/>
      <c r="AG13" s="117"/>
      <c r="AH13" s="117"/>
      <c r="AI13" s="117"/>
      <c r="AJ13" s="222">
        <v>12</v>
      </c>
      <c r="AK13" s="117">
        <f t="shared" si="5"/>
        <v>2</v>
      </c>
      <c r="AL13" s="117">
        <f t="shared" si="5"/>
        <v>3</v>
      </c>
      <c r="AM13" s="117">
        <f t="shared" si="5"/>
        <v>0</v>
      </c>
      <c r="AN13" s="117">
        <f t="shared" si="5"/>
        <v>0</v>
      </c>
      <c r="AO13" s="117">
        <f t="shared" si="6"/>
        <v>0</v>
      </c>
      <c r="AP13" s="117">
        <f t="shared" si="6"/>
        <v>0</v>
      </c>
      <c r="AQ13" s="117">
        <f t="shared" si="6"/>
        <v>0</v>
      </c>
      <c r="AR13" s="117">
        <f t="shared" si="6"/>
        <v>0</v>
      </c>
      <c r="AS13" s="117" t="str">
        <f t="shared" si="7"/>
        <v xml:space="preserve"> 33°20'57.02"N</v>
      </c>
      <c r="AT13" s="117" t="str">
        <f t="shared" si="7"/>
        <v>111°54'40.24"W</v>
      </c>
    </row>
    <row r="14" spans="1:46" s="42" customFormat="1" x14ac:dyDescent="0.25">
      <c r="A14" s="16">
        <v>14</v>
      </c>
      <c r="B14" s="298">
        <f>INDEX(SummDir!$5:$113,$A14,B$124)</f>
        <v>113</v>
      </c>
      <c r="C14" s="187" t="str">
        <f>INDEX(SummDir!$5:$113,$A14,C$124)</f>
        <v>13th St</v>
      </c>
      <c r="D14" s="187" t="str">
        <f>INDEX(SummDir!$5:$113,$A14,D$124)</f>
        <v>Mill Ave</v>
      </c>
      <c r="E14" s="117">
        <f>IF(LEN(INDEX(SummDir!$5:$113,$A14,E$124))&lt;1,"",ROUND(INDEX(SummDir!$5:$113,$A14,E$124),0))</f>
        <v>20</v>
      </c>
      <c r="F14" s="117">
        <f>IF(LEN(INDEX(SummDir!$5:$113,$A14,F$124))&lt;1,"",ROUND(INDEX(SummDir!$5:$113,$A14,F$124),0))</f>
        <v>11</v>
      </c>
      <c r="G14" s="117">
        <f>IF(LEN(INDEX(SummDir!$5:$113,$A14,G$124))&lt;1,"",ROUND(INDEX(SummDir!$5:$113,$A14,G$124),0))</f>
        <v>30</v>
      </c>
      <c r="H14" s="277">
        <f>INDEX(SummDir!$5:$113,$A14,H$124)</f>
        <v>0.15</v>
      </c>
      <c r="I14" s="277">
        <f>INDEX(SummDir!$5:$113,$A14,I$124)</f>
        <v>0.36249999999999999</v>
      </c>
      <c r="J14" s="277">
        <f>INDEX(SummDir!$5:$113,$A14,J$124)</f>
        <v>0.58750000000000002</v>
      </c>
      <c r="K14" s="117">
        <f>INDEX(SummDir!$5:$113,$A14,K$124)</f>
        <v>0.23749999999999999</v>
      </c>
      <c r="L14" s="117">
        <f t="shared" si="0"/>
        <v>26392</v>
      </c>
      <c r="M14" s="117">
        <f t="shared" si="1"/>
        <v>26392</v>
      </c>
      <c r="N14" s="117">
        <f t="shared" si="2"/>
        <v>0</v>
      </c>
      <c r="O14" s="117">
        <f t="shared" si="3"/>
        <v>1</v>
      </c>
      <c r="P14" s="285" t="s">
        <v>362</v>
      </c>
      <c r="Q14" s="290">
        <f>INDEX(SummDir!$5:$113,$A14,Q$124)</f>
        <v>20</v>
      </c>
      <c r="R14" s="222">
        <f>INDEX(SummDir!$5:$113,$A14,R$124)</f>
        <v>80</v>
      </c>
      <c r="S14" s="222">
        <f>INDEX(SummDir!$5:$113,$A14,S$124)</f>
        <v>21</v>
      </c>
      <c r="T14" s="222">
        <f>INDEX(SummDir!$5:$113,$A14,T$124)</f>
        <v>59</v>
      </c>
      <c r="U14" s="222">
        <f>INDEX(SummDir!$5:$113,$A14,U$124)</f>
        <v>21</v>
      </c>
      <c r="V14" s="117">
        <v>13</v>
      </c>
      <c r="W14" s="117">
        <v>13</v>
      </c>
      <c r="X14" s="117">
        <f t="shared" si="4"/>
        <v>26</v>
      </c>
      <c r="Y14" s="117">
        <v>13</v>
      </c>
      <c r="Z14" s="117">
        <f>INDEX(SummDir!$5:$113,$A14,Z$124)</f>
        <v>80</v>
      </c>
      <c r="AA14" s="117">
        <f>INDEX(SummDir!$5:$113,$A14,AA$124)</f>
        <v>59</v>
      </c>
      <c r="AB14" s="117"/>
      <c r="AC14" s="117"/>
      <c r="AD14" s="117"/>
      <c r="AE14" s="117"/>
      <c r="AF14" s="117"/>
      <c r="AG14" s="117"/>
      <c r="AH14" s="117"/>
      <c r="AI14" s="117"/>
      <c r="AJ14" s="222">
        <v>13</v>
      </c>
      <c r="AK14" s="117">
        <f t="shared" si="5"/>
        <v>1</v>
      </c>
      <c r="AL14" s="117">
        <f t="shared" si="5"/>
        <v>0</v>
      </c>
      <c r="AM14" s="117">
        <f t="shared" si="5"/>
        <v>3</v>
      </c>
      <c r="AN14" s="117">
        <f t="shared" si="5"/>
        <v>3</v>
      </c>
      <c r="AO14" s="117">
        <f t="shared" si="6"/>
        <v>1</v>
      </c>
      <c r="AP14" s="117">
        <f t="shared" si="6"/>
        <v>0</v>
      </c>
      <c r="AQ14" s="117">
        <f t="shared" si="6"/>
        <v>1</v>
      </c>
      <c r="AR14" s="117">
        <f t="shared" si="6"/>
        <v>0</v>
      </c>
      <c r="AS14" s="117" t="str">
        <f t="shared" si="7"/>
        <v xml:space="preserve"> 33°24'52.95"N</v>
      </c>
      <c r="AT14" s="117" t="str">
        <f t="shared" si="7"/>
        <v>111°55'34.62"W</v>
      </c>
    </row>
    <row r="15" spans="1:46" s="42" customFormat="1" x14ac:dyDescent="0.25">
      <c r="A15" s="16">
        <v>15</v>
      </c>
      <c r="B15" s="298">
        <f>INDEX(SummDir!$5:$113,$A15,B$124)</f>
        <v>114</v>
      </c>
      <c r="C15" s="187" t="str">
        <f>INDEX(SummDir!$5:$113,$A15,C$124)</f>
        <v>13th St</v>
      </c>
      <c r="D15" s="187" t="str">
        <f>INDEX(SummDir!$5:$113,$A15,D$124)</f>
        <v>Hardy Dr</v>
      </c>
      <c r="E15" s="117">
        <f>IF(LEN(INDEX(SummDir!$5:$113,$A15,E$124))&lt;1,"",ROUND(INDEX(SummDir!$5:$113,$A15,E$124),0))</f>
        <v>25</v>
      </c>
      <c r="F15" s="117">
        <f>IF(LEN(INDEX(SummDir!$5:$113,$A15,F$124))&lt;1,"",ROUND(INDEX(SummDir!$5:$113,$A15,F$124),0))</f>
        <v>28</v>
      </c>
      <c r="G15" s="117">
        <f>IF(LEN(INDEX(SummDir!$5:$113,$A15,G$124))&lt;1,"",ROUND(INDEX(SummDir!$5:$113,$A15,G$124),0))</f>
        <v>23</v>
      </c>
      <c r="H15" s="277">
        <f>INDEX(SummDir!$5:$113,$A15,H$124)</f>
        <v>0.28712871287128711</v>
      </c>
      <c r="I15" s="277">
        <f>INDEX(SummDir!$5:$113,$A15,I$124)</f>
        <v>8.9108910891089105E-2</v>
      </c>
      <c r="J15" s="277">
        <f>INDEX(SummDir!$5:$113,$A15,J$124)</f>
        <v>0.12871287128712872</v>
      </c>
      <c r="K15" s="117">
        <f>INDEX(SummDir!$5:$113,$A15,K$124)</f>
        <v>0.17821782178217821</v>
      </c>
      <c r="L15" s="117">
        <f t="shared" si="0"/>
        <v>9690</v>
      </c>
      <c r="M15" s="117">
        <f t="shared" si="1"/>
        <v>9690</v>
      </c>
      <c r="N15" s="117">
        <f t="shared" si="2"/>
        <v>0.72</v>
      </c>
      <c r="O15" s="117">
        <f t="shared" si="3"/>
        <v>1</v>
      </c>
      <c r="P15" s="285" t="s">
        <v>362</v>
      </c>
      <c r="Q15" s="290">
        <f>INDEX(SummDir!$5:$113,$A15,Q$124)</f>
        <v>25.25</v>
      </c>
      <c r="R15" s="222">
        <f>INDEX(SummDir!$5:$113,$A15,R$124)</f>
        <v>101</v>
      </c>
      <c r="S15" s="222">
        <f>INDEX(SummDir!$5:$113,$A15,S$124)</f>
        <v>55</v>
      </c>
      <c r="T15" s="222">
        <f>INDEX(SummDir!$5:$113,$A15,T$124)</f>
        <v>46</v>
      </c>
      <c r="U15" s="222">
        <f>INDEX(SummDir!$5:$113,$A15,U$124)</f>
        <v>55</v>
      </c>
      <c r="V15" s="117">
        <v>14</v>
      </c>
      <c r="W15" s="117">
        <v>14</v>
      </c>
      <c r="X15" s="117">
        <f t="shared" si="4"/>
        <v>28</v>
      </c>
      <c r="Y15" s="117">
        <v>14</v>
      </c>
      <c r="Z15" s="117">
        <f>INDEX(SummDir!$5:$113,$A15,Z$124)</f>
        <v>101</v>
      </c>
      <c r="AA15" s="117">
        <f>INDEX(SummDir!$5:$113,$A15,AA$124)</f>
        <v>46</v>
      </c>
      <c r="AB15" s="117"/>
      <c r="AC15" s="117"/>
      <c r="AD15" s="117"/>
      <c r="AE15" s="117"/>
      <c r="AF15" s="117"/>
      <c r="AG15" s="117"/>
      <c r="AH15" s="117"/>
      <c r="AI15" s="117"/>
      <c r="AJ15" s="222">
        <v>14</v>
      </c>
      <c r="AK15" s="117">
        <f t="shared" si="5"/>
        <v>3</v>
      </c>
      <c r="AL15" s="117">
        <f t="shared" si="5"/>
        <v>3</v>
      </c>
      <c r="AM15" s="117">
        <f t="shared" si="5"/>
        <v>3</v>
      </c>
      <c r="AN15" s="117">
        <f t="shared" si="5"/>
        <v>3</v>
      </c>
      <c r="AO15" s="117">
        <f t="shared" si="6"/>
        <v>0</v>
      </c>
      <c r="AP15" s="117">
        <f t="shared" si="6"/>
        <v>0</v>
      </c>
      <c r="AQ15" s="117">
        <f t="shared" si="6"/>
        <v>0</v>
      </c>
      <c r="AR15" s="117">
        <f t="shared" si="6"/>
        <v>0</v>
      </c>
      <c r="AS15" s="117" t="str">
        <f t="shared" si="7"/>
        <v xml:space="preserve"> 33°25'0.62"N</v>
      </c>
      <c r="AT15" s="117" t="str">
        <f t="shared" si="7"/>
        <v>111°55'34.64"W</v>
      </c>
    </row>
    <row r="16" spans="1:46" s="42" customFormat="1" x14ac:dyDescent="0.25">
      <c r="A16" s="16">
        <v>16</v>
      </c>
      <c r="B16" s="298">
        <f>INDEX(SummDir!$5:$113,$A16,B$124)</f>
        <v>115</v>
      </c>
      <c r="C16" s="187" t="str">
        <f>INDEX(SummDir!$5:$113,$A16,C$124)</f>
        <v>University Dr</v>
      </c>
      <c r="D16" s="187" t="str">
        <f>INDEX(SummDir!$5:$113,$A16,D$124)</f>
        <v>College Ave</v>
      </c>
      <c r="E16" s="117">
        <f>IF(LEN(INDEX(SummDir!$5:$113,$A16,E$124))&lt;1,"",ROUND(INDEX(SummDir!$5:$113,$A16,E$124),0))</f>
        <v>120</v>
      </c>
      <c r="F16" s="117">
        <f>IF(LEN(INDEX(SummDir!$5:$113,$A16,F$124))&lt;1,"",ROUND(INDEX(SummDir!$5:$113,$A16,F$124),0))</f>
        <v>65</v>
      </c>
      <c r="G16" s="117">
        <f>IF(LEN(INDEX(SummDir!$5:$113,$A16,G$124))&lt;1,"",ROUND(INDEX(SummDir!$5:$113,$A16,G$124),0))</f>
        <v>175</v>
      </c>
      <c r="H16" s="277">
        <f>INDEX(SummDir!$5:$113,$A16,H$124)</f>
        <v>0.12734864300626306</v>
      </c>
      <c r="I16" s="277">
        <f>INDEX(SummDir!$5:$113,$A16,I$124)</f>
        <v>0.24008350730688935</v>
      </c>
      <c r="J16" s="277">
        <f>INDEX(SummDir!$5:$113,$A16,J$124)</f>
        <v>7.3068893528183715E-2</v>
      </c>
      <c r="K16" s="117">
        <f>INDEX(SummDir!$5:$113,$A16,K$124)</f>
        <v>0.27974947807933193</v>
      </c>
      <c r="L16" s="117">
        <f t="shared" si="0"/>
        <v>26482</v>
      </c>
      <c r="M16" s="117">
        <f t="shared" si="1"/>
        <v>5044</v>
      </c>
      <c r="N16" s="117">
        <f t="shared" si="2"/>
        <v>0</v>
      </c>
      <c r="O16" s="117">
        <f t="shared" si="3"/>
        <v>1</v>
      </c>
      <c r="P16" s="285" t="s">
        <v>362</v>
      </c>
      <c r="Q16" s="290">
        <f>INDEX(SummDir!$5:$113,$A16,Q$124)</f>
        <v>119.75</v>
      </c>
      <c r="R16" s="222">
        <f>INDEX(SummDir!$5:$113,$A16,R$124)</f>
        <v>479</v>
      </c>
      <c r="S16" s="222">
        <f>INDEX(SummDir!$5:$113,$A16,S$124)</f>
        <v>129</v>
      </c>
      <c r="T16" s="222">
        <f>INDEX(SummDir!$5:$113,$A16,T$124)</f>
        <v>350</v>
      </c>
      <c r="U16" s="222">
        <f>INDEX(SummDir!$5:$113,$A16,U$124)</f>
        <v>129</v>
      </c>
      <c r="V16" s="117">
        <v>15</v>
      </c>
      <c r="W16" s="117">
        <v>15</v>
      </c>
      <c r="X16" s="117">
        <f t="shared" si="4"/>
        <v>30</v>
      </c>
      <c r="Y16" s="117">
        <v>15</v>
      </c>
      <c r="Z16" s="117">
        <f>INDEX(SummDir!$5:$113,$A16,Z$124)</f>
        <v>479</v>
      </c>
      <c r="AA16" s="117">
        <f>INDEX(SummDir!$5:$113,$A16,AA$124)</f>
        <v>350</v>
      </c>
      <c r="AB16" s="117"/>
      <c r="AC16" s="117"/>
      <c r="AD16" s="117"/>
      <c r="AE16" s="117"/>
      <c r="AF16" s="117"/>
      <c r="AG16" s="117"/>
      <c r="AH16" s="117"/>
      <c r="AI16" s="117"/>
      <c r="AJ16" s="222">
        <v>15</v>
      </c>
      <c r="AK16" s="117">
        <f t="shared" si="5"/>
        <v>5</v>
      </c>
      <c r="AL16" s="117">
        <f t="shared" si="5"/>
        <v>3</v>
      </c>
      <c r="AM16" s="117">
        <f t="shared" si="5"/>
        <v>3</v>
      </c>
      <c r="AN16" s="117">
        <f t="shared" si="5"/>
        <v>3</v>
      </c>
      <c r="AO16" s="117">
        <f t="shared" si="6"/>
        <v>0</v>
      </c>
      <c r="AP16" s="117">
        <f t="shared" si="6"/>
        <v>0</v>
      </c>
      <c r="AQ16" s="117">
        <f t="shared" si="6"/>
        <v>0</v>
      </c>
      <c r="AR16" s="117">
        <f t="shared" si="6"/>
        <v>0</v>
      </c>
      <c r="AS16" s="117" t="str">
        <f t="shared" si="7"/>
        <v xml:space="preserve"> 33°24'53.41"N</v>
      </c>
      <c r="AT16" s="117" t="str">
        <f t="shared" si="7"/>
        <v>111°55'3.68"W</v>
      </c>
    </row>
    <row r="17" spans="1:46" s="42" customFormat="1" x14ac:dyDescent="0.25">
      <c r="A17" s="16">
        <v>17</v>
      </c>
      <c r="B17" s="298">
        <f>INDEX(SummDir!$5:$113,$A17,B$124)</f>
        <v>116</v>
      </c>
      <c r="C17" s="187" t="str">
        <f>INDEX(SummDir!$5:$113,$A17,C$124)</f>
        <v>University Dr</v>
      </c>
      <c r="D17" s="187" t="str">
        <f>INDEX(SummDir!$5:$113,$A17,D$124)</f>
        <v>Dorsey Ln</v>
      </c>
      <c r="E17" s="117">
        <f>IF(LEN(INDEX(SummDir!$5:$113,$A17,E$124))&lt;1,"",ROUND(INDEX(SummDir!$5:$113,$A17,E$124),0))</f>
        <v>5</v>
      </c>
      <c r="F17" s="117">
        <f>IF(LEN(INDEX(SummDir!$5:$113,$A17,F$124))&lt;1,"",ROUND(INDEX(SummDir!$5:$113,$A17,F$124),0))</f>
        <v>3</v>
      </c>
      <c r="G17" s="117">
        <f>IF(LEN(INDEX(SummDir!$5:$113,$A17,G$124))&lt;1,"",ROUND(INDEX(SummDir!$5:$113,$A17,G$124),0))</f>
        <v>8</v>
      </c>
      <c r="H17" s="277">
        <f>INDEX(SummDir!$5:$113,$A17,H$124)</f>
        <v>4.7619047619047616E-2</v>
      </c>
      <c r="I17" s="277">
        <f>INDEX(SummDir!$5:$113,$A17,I$124)</f>
        <v>0.33333333333333331</v>
      </c>
      <c r="J17" s="277">
        <f>INDEX(SummDir!$5:$113,$A17,J$124)</f>
        <v>0.47619047619047616</v>
      </c>
      <c r="K17" s="117">
        <f>INDEX(SummDir!$5:$113,$A17,K$124)</f>
        <v>0.23809523809523808</v>
      </c>
      <c r="L17" s="117">
        <f t="shared" si="0"/>
        <v>30015</v>
      </c>
      <c r="M17" s="117" t="str">
        <f t="shared" si="1"/>
        <v/>
      </c>
      <c r="N17" s="117">
        <f t="shared" si="2"/>
        <v>0.5</v>
      </c>
      <c r="O17" s="117">
        <f t="shared" si="3"/>
        <v>1</v>
      </c>
      <c r="P17" s="285" t="s">
        <v>362</v>
      </c>
      <c r="Q17" s="290">
        <f>INDEX(SummDir!$5:$113,$A17,Q$124)</f>
        <v>5.25</v>
      </c>
      <c r="R17" s="222">
        <f>INDEX(SummDir!$5:$113,$A17,R$124)</f>
        <v>21</v>
      </c>
      <c r="S17" s="222">
        <f>INDEX(SummDir!$5:$113,$A17,S$124)</f>
        <v>5</v>
      </c>
      <c r="T17" s="222">
        <f>INDEX(SummDir!$5:$113,$A17,T$124)</f>
        <v>16</v>
      </c>
      <c r="U17" s="222">
        <f>INDEX(SummDir!$5:$113,$A17,U$124)</f>
        <v>5</v>
      </c>
      <c r="V17" s="117">
        <v>16</v>
      </c>
      <c r="W17" s="117">
        <v>16</v>
      </c>
      <c r="X17" s="117">
        <f t="shared" si="4"/>
        <v>32</v>
      </c>
      <c r="Y17" s="117">
        <v>16</v>
      </c>
      <c r="Z17" s="117">
        <f>INDEX(SummDir!$5:$113,$A17,Z$124)</f>
        <v>21</v>
      </c>
      <c r="AA17" s="117">
        <f>INDEX(SummDir!$5:$113,$A17,AA$124)</f>
        <v>16</v>
      </c>
      <c r="AB17" s="117"/>
      <c r="AC17" s="117"/>
      <c r="AD17" s="117"/>
      <c r="AE17" s="117"/>
      <c r="AF17" s="117"/>
      <c r="AG17" s="117"/>
      <c r="AH17" s="117"/>
      <c r="AI17" s="117"/>
      <c r="AJ17" s="222">
        <v>16</v>
      </c>
      <c r="AK17" s="117">
        <f t="shared" si="5"/>
        <v>2</v>
      </c>
      <c r="AL17" s="117">
        <f t="shared" si="5"/>
        <v>0</v>
      </c>
      <c r="AM17" s="117">
        <f t="shared" si="5"/>
        <v>3</v>
      </c>
      <c r="AN17" s="117">
        <f t="shared" si="5"/>
        <v>3</v>
      </c>
      <c r="AO17" s="117">
        <f t="shared" si="6"/>
        <v>0</v>
      </c>
      <c r="AP17" s="117">
        <f t="shared" si="6"/>
        <v>0</v>
      </c>
      <c r="AQ17" s="117">
        <f t="shared" si="6"/>
        <v>0</v>
      </c>
      <c r="AR17" s="117">
        <f t="shared" si="6"/>
        <v>0</v>
      </c>
      <c r="AS17" s="117" t="str">
        <f t="shared" si="7"/>
        <v xml:space="preserve"> 33°24'26.77"N</v>
      </c>
      <c r="AT17" s="117" t="str">
        <f t="shared" si="7"/>
        <v>111°57'38.74"W</v>
      </c>
    </row>
    <row r="18" spans="1:46" s="42" customFormat="1" x14ac:dyDescent="0.25">
      <c r="A18" s="16">
        <v>18</v>
      </c>
      <c r="B18" s="298">
        <f>INDEX(SummDir!$5:$113,$A18,B$124)</f>
        <v>117</v>
      </c>
      <c r="C18" s="187" t="str">
        <f>INDEX(SummDir!$5:$113,$A18,C$124)</f>
        <v>University Dr</v>
      </c>
      <c r="D18" s="187" t="str">
        <f>INDEX(SummDir!$5:$113,$A18,D$124)</f>
        <v>Rural Rd</v>
      </c>
      <c r="E18" s="117">
        <f>IF(LEN(INDEX(SummDir!$5:$113,$A18,E$124))&lt;1,"",ROUND(INDEX(SummDir!$5:$113,$A18,E$124),0))</f>
        <v>45</v>
      </c>
      <c r="F18" s="117">
        <f>IF(LEN(INDEX(SummDir!$5:$113,$A18,F$124))&lt;1,"",ROUND(INDEX(SummDir!$5:$113,$A18,F$124),0))</f>
        <v>35</v>
      </c>
      <c r="G18" s="117">
        <f>IF(LEN(INDEX(SummDir!$5:$113,$A18,G$124))&lt;1,"",ROUND(INDEX(SummDir!$5:$113,$A18,G$124),0))</f>
        <v>55</v>
      </c>
      <c r="H18" s="277">
        <f>INDEX(SummDir!$5:$113,$A18,H$124)</f>
        <v>5.5865921787709494E-2</v>
      </c>
      <c r="I18" s="277">
        <f>INDEX(SummDir!$5:$113,$A18,I$124)</f>
        <v>0.36871508379888268</v>
      </c>
      <c r="J18" s="277">
        <f>INDEX(SummDir!$5:$113,$A18,J$124)</f>
        <v>0.95530726256983245</v>
      </c>
      <c r="K18" s="117">
        <f>INDEX(SummDir!$5:$113,$A18,K$124)</f>
        <v>0.29608938547486036</v>
      </c>
      <c r="L18" s="117">
        <f t="shared" si="0"/>
        <v>51380</v>
      </c>
      <c r="M18" s="117">
        <f t="shared" si="1"/>
        <v>51380</v>
      </c>
      <c r="N18" s="117">
        <f t="shared" si="2"/>
        <v>0</v>
      </c>
      <c r="O18" s="117">
        <f t="shared" si="3"/>
        <v>0</v>
      </c>
      <c r="P18" s="285" t="s">
        <v>362</v>
      </c>
      <c r="Q18" s="290">
        <f>INDEX(SummDir!$5:$113,$A18,Q$124)</f>
        <v>44.75</v>
      </c>
      <c r="R18" s="222">
        <f>INDEX(SummDir!$5:$113,$A18,R$124)</f>
        <v>179</v>
      </c>
      <c r="S18" s="222">
        <f>INDEX(SummDir!$5:$113,$A18,S$124)</f>
        <v>69</v>
      </c>
      <c r="T18" s="222">
        <f>INDEX(SummDir!$5:$113,$A18,T$124)</f>
        <v>110</v>
      </c>
      <c r="U18" s="222">
        <f>INDEX(SummDir!$5:$113,$A18,U$124)</f>
        <v>69</v>
      </c>
      <c r="V18" s="117">
        <v>17</v>
      </c>
      <c r="W18" s="117">
        <v>17</v>
      </c>
      <c r="X18" s="117">
        <f t="shared" si="4"/>
        <v>34</v>
      </c>
      <c r="Y18" s="117">
        <v>17</v>
      </c>
      <c r="Z18" s="117">
        <f>INDEX(SummDir!$5:$113,$A18,Z$124)</f>
        <v>179</v>
      </c>
      <c r="AA18" s="117">
        <f>INDEX(SummDir!$5:$113,$A18,AA$124)</f>
        <v>110</v>
      </c>
      <c r="AB18" s="117"/>
      <c r="AC18" s="117"/>
      <c r="AD18" s="117"/>
      <c r="AE18" s="117"/>
      <c r="AF18" s="117"/>
      <c r="AG18" s="117"/>
      <c r="AH18" s="117"/>
      <c r="AI18" s="117"/>
      <c r="AJ18" s="222">
        <v>17</v>
      </c>
      <c r="AK18" s="117">
        <f t="shared" si="5"/>
        <v>0</v>
      </c>
      <c r="AL18" s="117">
        <f t="shared" si="5"/>
        <v>0</v>
      </c>
      <c r="AM18" s="117">
        <f t="shared" si="5"/>
        <v>3</v>
      </c>
      <c r="AN18" s="117">
        <f t="shared" si="5"/>
        <v>3</v>
      </c>
      <c r="AO18" s="117">
        <f t="shared" si="6"/>
        <v>0</v>
      </c>
      <c r="AP18" s="117">
        <f t="shared" si="6"/>
        <v>0</v>
      </c>
      <c r="AQ18" s="117">
        <f t="shared" si="6"/>
        <v>0</v>
      </c>
      <c r="AR18" s="117">
        <f t="shared" si="6"/>
        <v>1</v>
      </c>
      <c r="AS18" s="117" t="str">
        <f t="shared" si="7"/>
        <v xml:space="preserve"> 33°24'26.82"N</v>
      </c>
      <c r="AT18" s="117" t="str">
        <f t="shared" si="7"/>
        <v>111°55'34.55"W</v>
      </c>
    </row>
    <row r="19" spans="1:46" s="42" customFormat="1" x14ac:dyDescent="0.25">
      <c r="A19" s="16">
        <v>19</v>
      </c>
      <c r="B19" s="298">
        <f>INDEX(SummDir!$5:$113,$A19,B$124)</f>
        <v>118</v>
      </c>
      <c r="C19" s="187" t="str">
        <f>INDEX(SummDir!$5:$113,$A19,C$124)</f>
        <v>University Dr</v>
      </c>
      <c r="D19" s="187" t="str">
        <f>INDEX(SummDir!$5:$113,$A19,D$124)</f>
        <v>Mill Ave</v>
      </c>
      <c r="E19" s="117">
        <f>IF(LEN(INDEX(SummDir!$5:$113,$A19,E$124))&lt;1,"",ROUND(INDEX(SummDir!$5:$113,$A19,E$124),0))</f>
        <v>93</v>
      </c>
      <c r="F19" s="117">
        <f>IF(LEN(INDEX(SummDir!$5:$113,$A19,F$124))&lt;1,"",ROUND(INDEX(SummDir!$5:$113,$A19,F$124),0))</f>
        <v>33</v>
      </c>
      <c r="G19" s="117">
        <f>IF(LEN(INDEX(SummDir!$5:$113,$A19,G$124))&lt;1,"",ROUND(INDEX(SummDir!$5:$113,$A19,G$124),0))</f>
        <v>152</v>
      </c>
      <c r="H19" s="277">
        <f>INDEX(SummDir!$5:$113,$A19,H$124)</f>
        <v>0.13648648648648648</v>
      </c>
      <c r="I19" s="277">
        <f>INDEX(SummDir!$5:$113,$A19,I$124)</f>
        <v>9.1891891891891897E-2</v>
      </c>
      <c r="J19" s="277">
        <f>INDEX(SummDir!$5:$113,$A19,J$124)</f>
        <v>0.20810810810810812</v>
      </c>
      <c r="K19" s="117">
        <f>INDEX(SummDir!$5:$113,$A19,K$124)</f>
        <v>0.15135135135135136</v>
      </c>
      <c r="L19" s="117">
        <f t="shared" si="0"/>
        <v>27003</v>
      </c>
      <c r="M19" s="117">
        <f t="shared" si="1"/>
        <v>26392</v>
      </c>
      <c r="N19" s="117">
        <f t="shared" si="2"/>
        <v>0</v>
      </c>
      <c r="O19" s="117">
        <f t="shared" si="3"/>
        <v>1</v>
      </c>
      <c r="P19" s="285" t="s">
        <v>362</v>
      </c>
      <c r="Q19" s="290">
        <f>INDEX(SummDir!$5:$113,$A19,Q$124)</f>
        <v>92.5</v>
      </c>
      <c r="R19" s="222">
        <f>INDEX(SummDir!$5:$113,$A19,R$124)</f>
        <v>370</v>
      </c>
      <c r="S19" s="222">
        <f>INDEX(SummDir!$5:$113,$A19,S$124)</f>
        <v>66</v>
      </c>
      <c r="T19" s="222">
        <f>INDEX(SummDir!$5:$113,$A19,T$124)</f>
        <v>304</v>
      </c>
      <c r="U19" s="222">
        <f>INDEX(SummDir!$5:$113,$A19,U$124)</f>
        <v>66</v>
      </c>
      <c r="V19" s="117">
        <v>18</v>
      </c>
      <c r="W19" s="117">
        <v>18</v>
      </c>
      <c r="X19" s="117">
        <f t="shared" si="4"/>
        <v>36</v>
      </c>
      <c r="Y19" s="117">
        <v>18</v>
      </c>
      <c r="Z19" s="117">
        <f>INDEX(SummDir!$5:$113,$A19,Z$124)</f>
        <v>370</v>
      </c>
      <c r="AA19" s="117">
        <f>INDEX(SummDir!$5:$113,$A19,AA$124)</f>
        <v>304</v>
      </c>
      <c r="AB19" s="117"/>
      <c r="AC19" s="117"/>
      <c r="AD19" s="117"/>
      <c r="AE19" s="117"/>
      <c r="AF19" s="117"/>
      <c r="AG19" s="117"/>
      <c r="AH19" s="117"/>
      <c r="AI19" s="117"/>
      <c r="AJ19" s="222">
        <v>18</v>
      </c>
      <c r="AK19" s="117">
        <f t="shared" si="5"/>
        <v>0</v>
      </c>
      <c r="AL19" s="117">
        <f t="shared" si="5"/>
        <v>3</v>
      </c>
      <c r="AM19" s="117">
        <f t="shared" si="5"/>
        <v>3</v>
      </c>
      <c r="AN19" s="117">
        <f t="shared" si="5"/>
        <v>3</v>
      </c>
      <c r="AO19" s="117">
        <f t="shared" si="6"/>
        <v>0</v>
      </c>
      <c r="AP19" s="117">
        <f t="shared" si="6"/>
        <v>0</v>
      </c>
      <c r="AQ19" s="117">
        <f t="shared" si="6"/>
        <v>1</v>
      </c>
      <c r="AR19" s="117">
        <f t="shared" si="6"/>
        <v>0</v>
      </c>
      <c r="AS19" s="117" t="str">
        <f t="shared" si="7"/>
        <v xml:space="preserve"> 33°23'34.33"N</v>
      </c>
      <c r="AT19" s="117" t="str">
        <f t="shared" si="7"/>
        <v>111°57'38.74"W</v>
      </c>
    </row>
    <row r="20" spans="1:46" s="42" customFormat="1" x14ac:dyDescent="0.25">
      <c r="A20" s="16">
        <v>20</v>
      </c>
      <c r="B20" s="298">
        <f>INDEX(SummDir!$5:$113,$A20,B$124)</f>
        <v>119</v>
      </c>
      <c r="C20" s="187" t="str">
        <f>INDEX(SummDir!$5:$113,$A20,C$124)</f>
        <v>University Dr</v>
      </c>
      <c r="D20" s="187" t="str">
        <f>INDEX(SummDir!$5:$113,$A20,D$124)</f>
        <v>Ash Ave</v>
      </c>
      <c r="E20" s="117">
        <f>IF(LEN(INDEX(SummDir!$5:$113,$A20,E$124))&lt;1,"",ROUND(INDEX(SummDir!$5:$113,$A20,E$124),0))</f>
        <v>32</v>
      </c>
      <c r="F20" s="117">
        <f>IF(LEN(INDEX(SummDir!$5:$113,$A20,F$124))&lt;1,"",ROUND(INDEX(SummDir!$5:$113,$A20,F$124),0))</f>
        <v>25</v>
      </c>
      <c r="G20" s="117">
        <f>IF(LEN(INDEX(SummDir!$5:$113,$A20,G$124))&lt;1,"",ROUND(INDEX(SummDir!$5:$113,$A20,G$124),0))</f>
        <v>39</v>
      </c>
      <c r="H20" s="277">
        <f>INDEX(SummDir!$5:$113,$A20,H$124)</f>
        <v>0.20472440944881889</v>
      </c>
      <c r="I20" s="277">
        <f>INDEX(SummDir!$5:$113,$A20,I$124)</f>
        <v>0.15748031496062992</v>
      </c>
      <c r="J20" s="277">
        <f>INDEX(SummDir!$5:$113,$A20,J$124)</f>
        <v>0.31496062992125984</v>
      </c>
      <c r="K20" s="117">
        <f>INDEX(SummDir!$5:$113,$A20,K$124)</f>
        <v>0.36220472440944884</v>
      </c>
      <c r="L20" s="117">
        <f t="shared" si="0"/>
        <v>27003</v>
      </c>
      <c r="M20" s="117" t="str">
        <f t="shared" si="1"/>
        <v/>
      </c>
      <c r="N20" s="117">
        <f t="shared" si="2"/>
        <v>0.11</v>
      </c>
      <c r="O20" s="117">
        <f t="shared" si="3"/>
        <v>1</v>
      </c>
      <c r="P20" s="285" t="s">
        <v>362</v>
      </c>
      <c r="Q20" s="290">
        <f>INDEX(SummDir!$5:$113,$A20,Q$124)</f>
        <v>31.75</v>
      </c>
      <c r="R20" s="222">
        <f>INDEX(SummDir!$5:$113,$A20,R$124)</f>
        <v>127</v>
      </c>
      <c r="S20" s="222">
        <f>INDEX(SummDir!$5:$113,$A20,S$124)</f>
        <v>50</v>
      </c>
      <c r="T20" s="222">
        <f>INDEX(SummDir!$5:$113,$A20,T$124)</f>
        <v>77</v>
      </c>
      <c r="U20" s="222">
        <f>INDEX(SummDir!$5:$113,$A20,U$124)</f>
        <v>50</v>
      </c>
      <c r="V20" s="117">
        <v>19</v>
      </c>
      <c r="W20" s="117">
        <v>19</v>
      </c>
      <c r="X20" s="117">
        <f t="shared" si="4"/>
        <v>38</v>
      </c>
      <c r="Y20" s="117">
        <v>19</v>
      </c>
      <c r="Z20" s="117">
        <f>INDEX(SummDir!$5:$113,$A20,Z$124)</f>
        <v>127</v>
      </c>
      <c r="AA20" s="117">
        <f>INDEX(SummDir!$5:$113,$A20,AA$124)</f>
        <v>77</v>
      </c>
      <c r="AB20" s="117"/>
      <c r="AC20" s="117"/>
      <c r="AD20" s="117"/>
      <c r="AE20" s="117"/>
      <c r="AF20" s="117"/>
      <c r="AG20" s="117"/>
      <c r="AH20" s="117"/>
      <c r="AI20" s="117"/>
      <c r="AJ20" s="222">
        <v>19</v>
      </c>
      <c r="AK20" s="117">
        <f t="shared" si="5"/>
        <v>0</v>
      </c>
      <c r="AL20" s="117">
        <f t="shared" si="5"/>
        <v>3</v>
      </c>
      <c r="AM20" s="117">
        <f t="shared" si="5"/>
        <v>3</v>
      </c>
      <c r="AN20" s="117">
        <f t="shared" si="5"/>
        <v>3</v>
      </c>
      <c r="AO20" s="117">
        <f t="shared" si="6"/>
        <v>0</v>
      </c>
      <c r="AP20" s="117">
        <f t="shared" si="6"/>
        <v>0</v>
      </c>
      <c r="AQ20" s="117">
        <f t="shared" si="6"/>
        <v>0</v>
      </c>
      <c r="AR20" s="117">
        <f t="shared" si="6"/>
        <v>0</v>
      </c>
      <c r="AS20" s="117" t="str">
        <f t="shared" si="7"/>
        <v xml:space="preserve"> 33°23'34.78"N</v>
      </c>
      <c r="AT20" s="117" t="str">
        <f t="shared" si="7"/>
        <v>111°56'7.82"W</v>
      </c>
    </row>
    <row r="21" spans="1:46" s="42" customFormat="1" x14ac:dyDescent="0.25">
      <c r="A21" s="16">
        <v>21</v>
      </c>
      <c r="B21" s="298">
        <f>INDEX(SummDir!$5:$113,$A21,B$124)</f>
        <v>120</v>
      </c>
      <c r="C21" s="187" t="str">
        <f>INDEX(SummDir!$5:$113,$A21,C$124)</f>
        <v>University Dr</v>
      </c>
      <c r="D21" s="187" t="str">
        <f>INDEX(SummDir!$5:$113,$A21,D$124)</f>
        <v>Roosevelt St</v>
      </c>
      <c r="E21" s="117">
        <f>IF(LEN(INDEX(SummDir!$5:$113,$A21,E$124))&lt;1,"",ROUND(INDEX(SummDir!$5:$113,$A21,E$124),0))</f>
        <v>6</v>
      </c>
      <c r="F21" s="117">
        <f>IF(LEN(INDEX(SummDir!$5:$113,$A21,F$124))&lt;1,"",ROUND(INDEX(SummDir!$5:$113,$A21,F$124),0))</f>
        <v>4</v>
      </c>
      <c r="G21" s="117">
        <f>IF(LEN(INDEX(SummDir!$5:$113,$A21,G$124))&lt;1,"",ROUND(INDEX(SummDir!$5:$113,$A21,G$124),0))</f>
        <v>9</v>
      </c>
      <c r="H21" s="277">
        <f>INDEX(SummDir!$5:$113,$A21,H$124)</f>
        <v>0.16</v>
      </c>
      <c r="I21" s="277">
        <f>INDEX(SummDir!$5:$113,$A21,I$124)</f>
        <v>0.2</v>
      </c>
      <c r="J21" s="277">
        <f>INDEX(SummDir!$5:$113,$A21,J$124)</f>
        <v>0.24</v>
      </c>
      <c r="K21" s="117">
        <f>INDEX(SummDir!$5:$113,$A21,K$124)</f>
        <v>0.12</v>
      </c>
      <c r="L21" s="117">
        <f t="shared" si="0"/>
        <v>27003</v>
      </c>
      <c r="M21" s="117" t="str">
        <f t="shared" si="1"/>
        <v/>
      </c>
      <c r="N21" s="117">
        <f t="shared" si="2"/>
        <v>0.43</v>
      </c>
      <c r="O21" s="117">
        <f t="shared" si="3"/>
        <v>1</v>
      </c>
      <c r="P21" s="285" t="s">
        <v>362</v>
      </c>
      <c r="Q21" s="290">
        <f>INDEX(SummDir!$5:$113,$A21,Q$124)</f>
        <v>6.25</v>
      </c>
      <c r="R21" s="222">
        <f>INDEX(SummDir!$5:$113,$A21,R$124)</f>
        <v>25</v>
      </c>
      <c r="S21" s="222">
        <f>INDEX(SummDir!$5:$113,$A21,S$124)</f>
        <v>7</v>
      </c>
      <c r="T21" s="222">
        <f>INDEX(SummDir!$5:$113,$A21,T$124)</f>
        <v>18</v>
      </c>
      <c r="U21" s="222">
        <f>INDEX(SummDir!$5:$113,$A21,U$124)</f>
        <v>7</v>
      </c>
      <c r="V21" s="117">
        <v>20</v>
      </c>
      <c r="W21" s="117">
        <v>20</v>
      </c>
      <c r="X21" s="117">
        <f t="shared" si="4"/>
        <v>40</v>
      </c>
      <c r="Y21" s="117">
        <v>20</v>
      </c>
      <c r="Z21" s="117">
        <f>INDEX(SummDir!$5:$113,$A21,Z$124)</f>
        <v>25</v>
      </c>
      <c r="AA21" s="117">
        <f>INDEX(SummDir!$5:$113,$A21,AA$124)</f>
        <v>18</v>
      </c>
      <c r="AB21" s="117"/>
      <c r="AC21" s="117"/>
      <c r="AD21" s="117"/>
      <c r="AE21" s="117"/>
      <c r="AF21" s="117"/>
      <c r="AG21" s="117"/>
      <c r="AH21" s="117"/>
      <c r="AI21" s="117"/>
      <c r="AJ21" s="222">
        <v>20</v>
      </c>
      <c r="AK21" s="117">
        <f t="shared" si="5"/>
        <v>3</v>
      </c>
      <c r="AL21" s="117">
        <f t="shared" si="5"/>
        <v>2</v>
      </c>
      <c r="AM21" s="117">
        <f t="shared" si="5"/>
        <v>3</v>
      </c>
      <c r="AN21" s="117">
        <f t="shared" si="5"/>
        <v>3</v>
      </c>
      <c r="AO21" s="117">
        <f t="shared" si="6"/>
        <v>0</v>
      </c>
      <c r="AP21" s="117">
        <f t="shared" si="6"/>
        <v>0</v>
      </c>
      <c r="AQ21" s="117">
        <f t="shared" si="6"/>
        <v>0</v>
      </c>
      <c r="AR21" s="117">
        <f t="shared" si="6"/>
        <v>0</v>
      </c>
      <c r="AS21" s="117" t="str">
        <f t="shared" si="7"/>
        <v xml:space="preserve"> 33°21'49.15"N</v>
      </c>
      <c r="AT21" s="117" t="str">
        <f t="shared" si="7"/>
        <v>111°56'45.18"W</v>
      </c>
    </row>
    <row r="22" spans="1:46" s="42" customFormat="1" x14ac:dyDescent="0.25">
      <c r="A22" s="16">
        <v>22</v>
      </c>
      <c r="B22" s="298">
        <f>INDEX(SummDir!$5:$113,$A22,B$124)</f>
        <v>121</v>
      </c>
      <c r="C22" s="187" t="str">
        <f>INDEX(SummDir!$5:$113,$A22,C$124)</f>
        <v>University Dr</v>
      </c>
      <c r="D22" s="187" t="str">
        <f>INDEX(SummDir!$5:$113,$A22,D$124)</f>
        <v>Hardy Dr</v>
      </c>
      <c r="E22" s="117">
        <f>IF(LEN(INDEX(SummDir!$5:$113,$A22,E$124))&lt;1,"",ROUND(INDEX(SummDir!$5:$113,$A22,E$124),0))</f>
        <v>21</v>
      </c>
      <c r="F22" s="117">
        <f>IF(LEN(INDEX(SummDir!$5:$113,$A22,F$124))&lt;1,"",ROUND(INDEX(SummDir!$5:$113,$A22,F$124),0))</f>
        <v>18</v>
      </c>
      <c r="G22" s="117">
        <f>IF(LEN(INDEX(SummDir!$5:$113,$A22,G$124))&lt;1,"",ROUND(INDEX(SummDir!$5:$113,$A22,G$124),0))</f>
        <v>24</v>
      </c>
      <c r="H22" s="277">
        <f>INDEX(SummDir!$5:$113,$A22,H$124)</f>
        <v>0.21428571428571427</v>
      </c>
      <c r="I22" s="277">
        <f>INDEX(SummDir!$5:$113,$A22,I$124)</f>
        <v>0.11904761904761904</v>
      </c>
      <c r="J22" s="277">
        <f>INDEX(SummDir!$5:$113,$A22,J$124)</f>
        <v>0.44047619047619047</v>
      </c>
      <c r="K22" s="117">
        <f>INDEX(SummDir!$5:$113,$A22,K$124)</f>
        <v>0.15476190476190477</v>
      </c>
      <c r="L22" s="117">
        <f t="shared" si="0"/>
        <v>27003</v>
      </c>
      <c r="M22" s="117">
        <f t="shared" si="1"/>
        <v>9690</v>
      </c>
      <c r="N22" s="117">
        <f t="shared" si="2"/>
        <v>0.72</v>
      </c>
      <c r="O22" s="117">
        <f t="shared" si="3"/>
        <v>1</v>
      </c>
      <c r="P22" s="285" t="s">
        <v>362</v>
      </c>
      <c r="Q22" s="290">
        <f>INDEX(SummDir!$5:$113,$A22,Q$124)</f>
        <v>21</v>
      </c>
      <c r="R22" s="222">
        <f>INDEX(SummDir!$5:$113,$A22,R$124)</f>
        <v>84</v>
      </c>
      <c r="S22" s="222">
        <f>INDEX(SummDir!$5:$113,$A22,S$124)</f>
        <v>36</v>
      </c>
      <c r="T22" s="222">
        <f>INDEX(SummDir!$5:$113,$A22,T$124)</f>
        <v>48</v>
      </c>
      <c r="U22" s="222">
        <f>INDEX(SummDir!$5:$113,$A22,U$124)</f>
        <v>36</v>
      </c>
      <c r="V22" s="117">
        <v>21</v>
      </c>
      <c r="W22" s="117">
        <v>21</v>
      </c>
      <c r="X22" s="117">
        <f t="shared" si="4"/>
        <v>42</v>
      </c>
      <c r="Y22" s="117">
        <v>21</v>
      </c>
      <c r="Z22" s="117">
        <f>INDEX(SummDir!$5:$113,$A22,Z$124)</f>
        <v>84</v>
      </c>
      <c r="AA22" s="117">
        <f>INDEX(SummDir!$5:$113,$A22,AA$124)</f>
        <v>48</v>
      </c>
      <c r="AB22" s="117"/>
      <c r="AC22" s="117"/>
      <c r="AD22" s="117"/>
      <c r="AE22" s="117"/>
      <c r="AF22" s="117"/>
      <c r="AG22" s="117"/>
      <c r="AH22" s="117"/>
      <c r="AI22" s="117"/>
      <c r="AJ22" s="222">
        <v>21</v>
      </c>
      <c r="AK22" s="117">
        <f t="shared" ref="AK22:AN67" si="8">INDEX(Lane,MATCH($B22,loc_ID,0),MATCH(AK$1,LaneHdr,0))</f>
        <v>3</v>
      </c>
      <c r="AL22" s="117">
        <f t="shared" si="8"/>
        <v>3</v>
      </c>
      <c r="AM22" s="117">
        <f t="shared" si="8"/>
        <v>3</v>
      </c>
      <c r="AN22" s="117">
        <f t="shared" si="8"/>
        <v>3</v>
      </c>
      <c r="AO22" s="117">
        <f t="shared" ref="AO22:AR41" si="9">INDEX(Cordon,MATCH($B22,loc_ID,0),AO$123)</f>
        <v>0</v>
      </c>
      <c r="AP22" s="117">
        <f t="shared" si="9"/>
        <v>0</v>
      </c>
      <c r="AQ22" s="117">
        <f t="shared" si="9"/>
        <v>0</v>
      </c>
      <c r="AR22" s="117">
        <f t="shared" si="9"/>
        <v>0</v>
      </c>
      <c r="AS22" s="117" t="str">
        <f t="shared" ref="AS22:AT41" si="10">IF(ISBLANK(INDEX(GPS_,MATCH($B22,loc_ID,0),AS$123)),"",INDEX(GPS_,MATCH($B22,loc_ID,0),AS$123))</f>
        <v/>
      </c>
      <c r="AT22" s="117" t="str">
        <f t="shared" si="10"/>
        <v/>
      </c>
    </row>
    <row r="23" spans="1:46" s="42" customFormat="1" x14ac:dyDescent="0.25">
      <c r="A23" s="16">
        <v>23</v>
      </c>
      <c r="B23" s="298">
        <f>INDEX(SummDir!$5:$113,$A23,B$124)</f>
        <v>122</v>
      </c>
      <c r="C23" s="187" t="str">
        <f>INDEX(SummDir!$5:$113,$A23,C$124)</f>
        <v>McKellips Rd</v>
      </c>
      <c r="D23" s="187" t="str">
        <f>INDEX(SummDir!$5:$113,$A23,D$124)</f>
        <v>Greenbelt Path</v>
      </c>
      <c r="E23" s="117">
        <f>IF(LEN(INDEX(SummDir!$5:$113,$A23,E$124))&lt;1,"",ROUND(INDEX(SummDir!$5:$113,$A23,E$124),0))</f>
        <v>35</v>
      </c>
      <c r="F23" s="117">
        <f>IF(LEN(INDEX(SummDir!$5:$113,$A23,F$124))&lt;1,"",ROUND(INDEX(SummDir!$5:$113,$A23,F$124),0))</f>
        <v>21</v>
      </c>
      <c r="G23" s="117">
        <f>IF(LEN(INDEX(SummDir!$5:$113,$A23,G$124))&lt;1,"",ROUND(INDEX(SummDir!$5:$113,$A23,G$124),0))</f>
        <v>49</v>
      </c>
      <c r="H23" s="277">
        <f>INDEX(SummDir!$5:$113,$A23,H$124)</f>
        <v>0.51079136690647486</v>
      </c>
      <c r="I23" s="277">
        <f>INDEX(SummDir!$5:$113,$A23,I$124)</f>
        <v>0</v>
      </c>
      <c r="J23" s="277">
        <f>INDEX(SummDir!$5:$113,$A23,J$124)</f>
        <v>0</v>
      </c>
      <c r="K23" s="117">
        <f>INDEX(SummDir!$5:$113,$A23,K$124)</f>
        <v>0.17985611510791366</v>
      </c>
      <c r="L23" s="117">
        <f t="shared" si="0"/>
        <v>14788</v>
      </c>
      <c r="M23" s="117" t="str">
        <f t="shared" si="1"/>
        <v/>
      </c>
      <c r="N23" s="117">
        <f t="shared" si="2"/>
        <v>2.2000000000000002</v>
      </c>
      <c r="O23" s="117">
        <f t="shared" si="3"/>
        <v>1</v>
      </c>
      <c r="P23" s="285" t="s">
        <v>362</v>
      </c>
      <c r="Q23" s="290">
        <f>INDEX(SummDir!$5:$113,$A23,Q$124)</f>
        <v>34.75</v>
      </c>
      <c r="R23" s="222">
        <f>INDEX(SummDir!$5:$113,$A23,R$124)</f>
        <v>139</v>
      </c>
      <c r="S23" s="222">
        <f>INDEX(SummDir!$5:$113,$A23,S$124)</f>
        <v>41</v>
      </c>
      <c r="T23" s="222">
        <f>INDEX(SummDir!$5:$113,$A23,T$124)</f>
        <v>98</v>
      </c>
      <c r="U23" s="222">
        <f>INDEX(SummDir!$5:$113,$A23,U$124)</f>
        <v>41</v>
      </c>
      <c r="V23" s="117">
        <v>22</v>
      </c>
      <c r="W23" s="117">
        <v>22</v>
      </c>
      <c r="X23" s="117">
        <f t="shared" si="4"/>
        <v>44</v>
      </c>
      <c r="Y23" s="117">
        <v>22</v>
      </c>
      <c r="Z23" s="117">
        <f>INDEX(SummDir!$5:$113,$A23,Z$124)</f>
        <v>139</v>
      </c>
      <c r="AA23" s="117">
        <f>INDEX(SummDir!$5:$113,$A23,AA$124)</f>
        <v>98</v>
      </c>
      <c r="AB23" s="117"/>
      <c r="AC23" s="117"/>
      <c r="AD23" s="117"/>
      <c r="AE23" s="117"/>
      <c r="AF23" s="117"/>
      <c r="AG23" s="117"/>
      <c r="AH23" s="117"/>
      <c r="AI23" s="117"/>
      <c r="AJ23" s="222">
        <v>22</v>
      </c>
      <c r="AK23" s="117">
        <f t="shared" si="8"/>
        <v>4</v>
      </c>
      <c r="AL23" s="117">
        <f t="shared" si="8"/>
        <v>4</v>
      </c>
      <c r="AM23" s="117">
        <f t="shared" si="8"/>
        <v>3</v>
      </c>
      <c r="AN23" s="117">
        <f t="shared" si="8"/>
        <v>3</v>
      </c>
      <c r="AO23" s="117">
        <f t="shared" si="9"/>
        <v>0</v>
      </c>
      <c r="AP23" s="117">
        <f t="shared" si="9"/>
        <v>0</v>
      </c>
      <c r="AQ23" s="117">
        <f t="shared" si="9"/>
        <v>0</v>
      </c>
      <c r="AR23" s="117">
        <f t="shared" si="9"/>
        <v>0</v>
      </c>
      <c r="AS23" s="117" t="str">
        <f t="shared" si="10"/>
        <v>33.451075,-111.913004</v>
      </c>
      <c r="AT23" s="117" t="str">
        <f t="shared" si="10"/>
        <v/>
      </c>
    </row>
    <row r="24" spans="1:46" s="42" customFormat="1" x14ac:dyDescent="0.25">
      <c r="A24" s="16">
        <v>24</v>
      </c>
      <c r="B24" s="298">
        <f>INDEX(SummDir!$5:$113,$A24,B$124)</f>
        <v>123</v>
      </c>
      <c r="C24" s="187" t="str">
        <f>INDEX(SummDir!$5:$113,$A24,C$124)</f>
        <v>Western Canal</v>
      </c>
      <c r="D24" s="187" t="str">
        <f>INDEX(SummDir!$5:$113,$A24,D$124)</f>
        <v>Rural Rd</v>
      </c>
      <c r="E24" s="117">
        <f>IF(LEN(INDEX(SummDir!$5:$113,$A24,E$124))&lt;1,"",ROUND(INDEX(SummDir!$5:$113,$A24,E$124),0))</f>
        <v>13</v>
      </c>
      <c r="F24" s="117" t="str">
        <f>IF(LEN(INDEX(SummDir!$5:$113,$A24,F$124))&lt;1,"",ROUND(INDEX(SummDir!$5:$113,$A24,F$124),0))</f>
        <v/>
      </c>
      <c r="G24" s="117">
        <f>IF(LEN(INDEX(SummDir!$5:$113,$A24,G$124))&lt;1,"",ROUND(INDEX(SummDir!$5:$113,$A24,G$124),0))</f>
        <v>13</v>
      </c>
      <c r="H24" s="277">
        <f>INDEX(SummDir!$5:$113,$A24,H$124)</f>
        <v>0.32</v>
      </c>
      <c r="I24" s="277">
        <f>INDEX(SummDir!$5:$113,$A24,I$124)</f>
        <v>0.32</v>
      </c>
      <c r="J24" s="277">
        <f>INDEX(SummDir!$5:$113,$A24,J$124)</f>
        <v>0.8</v>
      </c>
      <c r="K24" s="117">
        <f>INDEX(SummDir!$5:$113,$A24,K$124)</f>
        <v>0.36</v>
      </c>
      <c r="L24" s="117">
        <f t="shared" si="0"/>
        <v>29395</v>
      </c>
      <c r="M24" s="117">
        <f t="shared" si="1"/>
        <v>29395</v>
      </c>
      <c r="N24" s="117">
        <f t="shared" si="2"/>
        <v>4</v>
      </c>
      <c r="O24" s="117">
        <f t="shared" si="3"/>
        <v>0</v>
      </c>
      <c r="P24" s="285" t="s">
        <v>362</v>
      </c>
      <c r="Q24" s="290">
        <f>INDEX(SummDir!$5:$113,$A24,Q$124)</f>
        <v>12.5</v>
      </c>
      <c r="R24" s="222">
        <f>INDEX(SummDir!$5:$113,$A24,R$124)</f>
        <v>25</v>
      </c>
      <c r="S24" s="222">
        <f>INDEX(SummDir!$5:$113,$A24,S$124)</f>
        <v>0</v>
      </c>
      <c r="T24" s="222">
        <f>INDEX(SummDir!$5:$113,$A24,T$124)</f>
        <v>25</v>
      </c>
      <c r="U24" s="222">
        <f>INDEX(SummDir!$5:$113,$A24,U$124)</f>
        <v>0</v>
      </c>
      <c r="V24" s="117">
        <v>23</v>
      </c>
      <c r="W24" s="117">
        <v>23</v>
      </c>
      <c r="X24" s="117">
        <f t="shared" si="4"/>
        <v>46</v>
      </c>
      <c r="Y24" s="117">
        <v>23</v>
      </c>
      <c r="Z24" s="117">
        <f>INDEX(SummDir!$5:$113,$A24,Z$124)</f>
        <v>25</v>
      </c>
      <c r="AA24" s="117">
        <f>INDEX(SummDir!$5:$113,$A24,AA$124)</f>
        <v>25</v>
      </c>
      <c r="AB24" s="117"/>
      <c r="AC24" s="117"/>
      <c r="AD24" s="117"/>
      <c r="AE24" s="117"/>
      <c r="AF24" s="117"/>
      <c r="AG24" s="117"/>
      <c r="AH24" s="117"/>
      <c r="AI24" s="117"/>
      <c r="AJ24" s="222">
        <v>23</v>
      </c>
      <c r="AK24" s="117">
        <f t="shared" si="8"/>
        <v>0</v>
      </c>
      <c r="AL24" s="117">
        <f t="shared" si="8"/>
        <v>0</v>
      </c>
      <c r="AM24" s="117">
        <f t="shared" si="8"/>
        <v>4</v>
      </c>
      <c r="AN24" s="117">
        <f t="shared" si="8"/>
        <v>4</v>
      </c>
      <c r="AO24" s="117">
        <f t="shared" si="9"/>
        <v>0</v>
      </c>
      <c r="AP24" s="117">
        <f t="shared" si="9"/>
        <v>0</v>
      </c>
      <c r="AQ24" s="117">
        <f t="shared" si="9"/>
        <v>0</v>
      </c>
      <c r="AR24" s="117">
        <f t="shared" si="9"/>
        <v>0</v>
      </c>
      <c r="AS24" s="117" t="str">
        <f t="shared" si="10"/>
        <v/>
      </c>
      <c r="AT24" s="117" t="str">
        <f t="shared" si="10"/>
        <v/>
      </c>
    </row>
    <row r="25" spans="1:46" s="42" customFormat="1" x14ac:dyDescent="0.25">
      <c r="A25" s="16">
        <v>25</v>
      </c>
      <c r="B25" s="298">
        <f>INDEX(SummDir!$5:$113,$A25,B$124)</f>
        <v>124</v>
      </c>
      <c r="C25" s="187" t="str">
        <f>INDEX(SummDir!$5:$113,$A25,C$124)</f>
        <v>Western Canal</v>
      </c>
      <c r="D25" s="187" t="str">
        <f>INDEX(SummDir!$5:$113,$A25,D$124)</f>
        <v>McClintock Dr</v>
      </c>
      <c r="E25" s="117">
        <f>IF(LEN(INDEX(SummDir!$5:$113,$A25,E$124))&lt;1,"",ROUND(INDEX(SummDir!$5:$113,$A25,E$124),0))</f>
        <v>9</v>
      </c>
      <c r="F25" s="117">
        <f>IF(LEN(INDEX(SummDir!$5:$113,$A25,F$124))&lt;1,"",ROUND(INDEX(SummDir!$5:$113,$A25,F$124),0))</f>
        <v>8</v>
      </c>
      <c r="G25" s="117">
        <f>IF(LEN(INDEX(SummDir!$5:$113,$A25,G$124))&lt;1,"",ROUND(INDEX(SummDir!$5:$113,$A25,G$124),0))</f>
        <v>11</v>
      </c>
      <c r="H25" s="277">
        <f>INDEX(SummDir!$5:$113,$A25,H$124)</f>
        <v>0.32432432432432434</v>
      </c>
      <c r="I25" s="277">
        <f>INDEX(SummDir!$5:$113,$A25,I$124)</f>
        <v>0.13513513513513514</v>
      </c>
      <c r="J25" s="277">
        <f>INDEX(SummDir!$5:$113,$A25,J$124)</f>
        <v>0.40540540540540543</v>
      </c>
      <c r="K25" s="117">
        <f>INDEX(SummDir!$5:$113,$A25,K$124)</f>
        <v>0.21621621621621623</v>
      </c>
      <c r="L25" s="117">
        <f t="shared" si="0"/>
        <v>30170</v>
      </c>
      <c r="M25" s="117">
        <f t="shared" si="1"/>
        <v>30170</v>
      </c>
      <c r="N25" s="117">
        <f t="shared" si="2"/>
        <v>5</v>
      </c>
      <c r="O25" s="117">
        <f t="shared" si="3"/>
        <v>1</v>
      </c>
      <c r="P25" s="285" t="s">
        <v>362</v>
      </c>
      <c r="Q25" s="290">
        <f>INDEX(SummDir!$5:$113,$A25,Q$124)</f>
        <v>9.25</v>
      </c>
      <c r="R25" s="222">
        <f>INDEX(SummDir!$5:$113,$A25,R$124)</f>
        <v>37</v>
      </c>
      <c r="S25" s="222">
        <f>INDEX(SummDir!$5:$113,$A25,S$124)</f>
        <v>15</v>
      </c>
      <c r="T25" s="222">
        <f>INDEX(SummDir!$5:$113,$A25,T$124)</f>
        <v>22</v>
      </c>
      <c r="U25" s="222">
        <f>INDEX(SummDir!$5:$113,$A25,U$124)</f>
        <v>15</v>
      </c>
      <c r="V25" s="117">
        <v>24</v>
      </c>
      <c r="W25" s="117">
        <v>24</v>
      </c>
      <c r="X25" s="117">
        <f t="shared" si="4"/>
        <v>48</v>
      </c>
      <c r="Y25" s="117">
        <v>24</v>
      </c>
      <c r="Z25" s="117">
        <f>INDEX(SummDir!$5:$113,$A25,Z$124)</f>
        <v>37</v>
      </c>
      <c r="AA25" s="117">
        <f>INDEX(SummDir!$5:$113,$A25,AA$124)</f>
        <v>22</v>
      </c>
      <c r="AB25" s="117"/>
      <c r="AC25" s="117"/>
      <c r="AD25" s="117"/>
      <c r="AE25" s="117"/>
      <c r="AF25" s="117"/>
      <c r="AG25" s="117"/>
      <c r="AH25" s="117"/>
      <c r="AI25" s="117"/>
      <c r="AJ25" s="222">
        <v>24</v>
      </c>
      <c r="AK25" s="117">
        <f t="shared" si="8"/>
        <v>3</v>
      </c>
      <c r="AL25" s="117">
        <f t="shared" si="8"/>
        <v>3</v>
      </c>
      <c r="AM25" s="117">
        <f t="shared" si="8"/>
        <v>4</v>
      </c>
      <c r="AN25" s="117">
        <f t="shared" si="8"/>
        <v>4</v>
      </c>
      <c r="AO25" s="117">
        <f t="shared" si="9"/>
        <v>0</v>
      </c>
      <c r="AP25" s="117">
        <f t="shared" si="9"/>
        <v>0</v>
      </c>
      <c r="AQ25" s="117">
        <f t="shared" si="9"/>
        <v>0</v>
      </c>
      <c r="AR25" s="117">
        <f t="shared" si="9"/>
        <v>0</v>
      </c>
      <c r="AS25" s="117" t="str">
        <f t="shared" si="10"/>
        <v/>
      </c>
      <c r="AT25" s="117" t="str">
        <f t="shared" si="10"/>
        <v/>
      </c>
    </row>
    <row r="26" spans="1:46" s="42" customFormat="1" x14ac:dyDescent="0.25">
      <c r="A26" s="16">
        <v>26</v>
      </c>
      <c r="B26" s="298">
        <f>INDEX(SummDir!$5:$113,$A26,B$124)</f>
        <v>125</v>
      </c>
      <c r="C26" s="187" t="str">
        <f>INDEX(SummDir!$5:$113,$A26,C$124)</f>
        <v>Western Canal</v>
      </c>
      <c r="D26" s="187" t="str">
        <f>INDEX(SummDir!$5:$113,$A26,D$124)</f>
        <v>Lakeshore Dr</v>
      </c>
      <c r="E26" s="117">
        <f>IF(LEN(INDEX(SummDir!$5:$113,$A26,E$124))&lt;1,"",ROUND(INDEX(SummDir!$5:$113,$A26,E$124),0))</f>
        <v>13</v>
      </c>
      <c r="F26" s="117">
        <f>IF(LEN(INDEX(SummDir!$5:$113,$A26,F$124))&lt;1,"",ROUND(INDEX(SummDir!$5:$113,$A26,F$124),0))</f>
        <v>13</v>
      </c>
      <c r="G26" s="117">
        <f>IF(LEN(INDEX(SummDir!$5:$113,$A26,G$124))&lt;1,"",ROUND(INDEX(SummDir!$5:$113,$A26,G$124),0))</f>
        <v>13</v>
      </c>
      <c r="H26" s="277">
        <f>INDEX(SummDir!$5:$113,$A26,H$124)</f>
        <v>0.6</v>
      </c>
      <c r="I26" s="277">
        <f>INDEX(SummDir!$5:$113,$A26,I$124)</f>
        <v>0</v>
      </c>
      <c r="J26" s="277">
        <f>INDEX(SummDir!$5:$113,$A26,J$124)</f>
        <v>0</v>
      </c>
      <c r="K26" s="117">
        <f>INDEX(SummDir!$5:$113,$A26,K$124)</f>
        <v>0.32</v>
      </c>
      <c r="L26" s="117" t="str">
        <f t="shared" si="0"/>
        <v/>
      </c>
      <c r="M26" s="117" t="str">
        <f t="shared" si="1"/>
        <v/>
      </c>
      <c r="N26" s="117">
        <f t="shared" si="2"/>
        <v>4.5</v>
      </c>
      <c r="O26" s="117">
        <f t="shared" si="3"/>
        <v>1</v>
      </c>
      <c r="P26" s="285" t="s">
        <v>362</v>
      </c>
      <c r="Q26" s="290">
        <f>INDEX(SummDir!$5:$113,$A26,Q$124)</f>
        <v>12.5</v>
      </c>
      <c r="R26" s="222">
        <f>INDEX(SummDir!$5:$113,$A26,R$124)</f>
        <v>50</v>
      </c>
      <c r="S26" s="222">
        <f>INDEX(SummDir!$5:$113,$A26,S$124)</f>
        <v>25</v>
      </c>
      <c r="T26" s="222">
        <f>INDEX(SummDir!$5:$113,$A26,T$124)</f>
        <v>25</v>
      </c>
      <c r="U26" s="222">
        <f>INDEX(SummDir!$5:$113,$A26,U$124)</f>
        <v>25</v>
      </c>
      <c r="V26" s="117">
        <v>25</v>
      </c>
      <c r="W26" s="117">
        <v>25</v>
      </c>
      <c r="X26" s="117">
        <f t="shared" si="4"/>
        <v>50</v>
      </c>
      <c r="Y26" s="117">
        <v>25</v>
      </c>
      <c r="Z26" s="117">
        <f>INDEX(SummDir!$5:$113,$A26,Z$124)</f>
        <v>50</v>
      </c>
      <c r="AA26" s="117">
        <f>INDEX(SummDir!$5:$113,$A26,AA$124)</f>
        <v>25</v>
      </c>
      <c r="AB26" s="117"/>
      <c r="AC26" s="117"/>
      <c r="AD26" s="117"/>
      <c r="AE26" s="117"/>
      <c r="AF26" s="117"/>
      <c r="AG26" s="117"/>
      <c r="AH26" s="117"/>
      <c r="AI26" s="117"/>
      <c r="AJ26" s="222">
        <v>25</v>
      </c>
      <c r="AK26" s="117">
        <f t="shared" si="8"/>
        <v>2</v>
      </c>
      <c r="AL26" s="117">
        <f t="shared" si="8"/>
        <v>3</v>
      </c>
      <c r="AM26" s="117">
        <f t="shared" si="8"/>
        <v>4</v>
      </c>
      <c r="AN26" s="117">
        <f t="shared" si="8"/>
        <v>4</v>
      </c>
      <c r="AO26" s="117">
        <f t="shared" si="9"/>
        <v>0</v>
      </c>
      <c r="AP26" s="117">
        <f t="shared" si="9"/>
        <v>0</v>
      </c>
      <c r="AQ26" s="117">
        <f t="shared" si="9"/>
        <v>0</v>
      </c>
      <c r="AR26" s="117">
        <f t="shared" si="9"/>
        <v>0</v>
      </c>
      <c r="AS26" s="117" t="str">
        <f t="shared" si="10"/>
        <v/>
      </c>
      <c r="AT26" s="117" t="str">
        <f t="shared" si="10"/>
        <v/>
      </c>
    </row>
    <row r="27" spans="1:46" s="42" customFormat="1" x14ac:dyDescent="0.25">
      <c r="A27" s="16">
        <v>27</v>
      </c>
      <c r="B27" s="298">
        <f>INDEX(SummDir!$5:$113,$A27,B$124)</f>
        <v>126</v>
      </c>
      <c r="C27" s="187" t="str">
        <f>INDEX(SummDir!$5:$113,$A27,C$124)</f>
        <v>Baseline Rd</v>
      </c>
      <c r="D27" s="187" t="str">
        <f>INDEX(SummDir!$5:$113,$A27,D$124)</f>
        <v>Western Canal</v>
      </c>
      <c r="E27" s="117">
        <f>IF(LEN(INDEX(SummDir!$5:$113,$A27,E$124))&lt;1,"",ROUND(INDEX(SummDir!$5:$113,$A27,E$124),0))</f>
        <v>10</v>
      </c>
      <c r="F27" s="117">
        <f>IF(LEN(INDEX(SummDir!$5:$113,$A27,F$124))&lt;1,"",ROUND(INDEX(SummDir!$5:$113,$A27,F$124),0))</f>
        <v>6</v>
      </c>
      <c r="G27" s="117">
        <f>IF(LEN(INDEX(SummDir!$5:$113,$A27,G$124))&lt;1,"",ROUND(INDEX(SummDir!$5:$113,$A27,G$124),0))</f>
        <v>14</v>
      </c>
      <c r="H27" s="277">
        <f>INDEX(SummDir!$5:$113,$A27,H$124)</f>
        <v>0.4358974358974359</v>
      </c>
      <c r="I27" s="277">
        <f>INDEX(SummDir!$5:$113,$A27,I$124)</f>
        <v>0</v>
      </c>
      <c r="J27" s="277">
        <f>INDEX(SummDir!$5:$113,$A27,J$124)</f>
        <v>2.564102564102564E-2</v>
      </c>
      <c r="K27" s="117">
        <f>INDEX(SummDir!$5:$113,$A27,K$124)</f>
        <v>7.6923076923076927E-2</v>
      </c>
      <c r="L27" s="117">
        <f t="shared" si="0"/>
        <v>24094</v>
      </c>
      <c r="M27" s="117" t="str">
        <f t="shared" si="1"/>
        <v/>
      </c>
      <c r="N27" s="117">
        <f t="shared" si="2"/>
        <v>2.9</v>
      </c>
      <c r="O27" s="117">
        <f t="shared" si="3"/>
        <v>1</v>
      </c>
      <c r="P27" s="285" t="s">
        <v>362</v>
      </c>
      <c r="Q27" s="290">
        <f>INDEX(SummDir!$5:$113,$A27,Q$124)</f>
        <v>9.75</v>
      </c>
      <c r="R27" s="222">
        <f>INDEX(SummDir!$5:$113,$A27,R$124)</f>
        <v>39</v>
      </c>
      <c r="S27" s="222">
        <f>INDEX(SummDir!$5:$113,$A27,S$124)</f>
        <v>11</v>
      </c>
      <c r="T27" s="222">
        <f>INDEX(SummDir!$5:$113,$A27,T$124)</f>
        <v>28</v>
      </c>
      <c r="U27" s="222">
        <f>INDEX(SummDir!$5:$113,$A27,U$124)</f>
        <v>11</v>
      </c>
      <c r="V27" s="117">
        <v>26</v>
      </c>
      <c r="W27" s="117">
        <v>26</v>
      </c>
      <c r="X27" s="117">
        <f t="shared" si="4"/>
        <v>52</v>
      </c>
      <c r="Y27" s="117">
        <v>26</v>
      </c>
      <c r="Z27" s="117">
        <f>INDEX(SummDir!$5:$113,$A27,Z$124)</f>
        <v>39</v>
      </c>
      <c r="AA27" s="117">
        <f>INDEX(SummDir!$5:$113,$A27,AA$124)</f>
        <v>28</v>
      </c>
      <c r="AB27" s="117"/>
      <c r="AC27" s="117"/>
      <c r="AD27" s="117"/>
      <c r="AE27" s="117"/>
      <c r="AF27" s="117"/>
      <c r="AG27" s="117"/>
      <c r="AH27" s="117"/>
      <c r="AI27" s="117"/>
      <c r="AJ27" s="222">
        <v>26</v>
      </c>
      <c r="AK27" s="117">
        <f t="shared" si="8"/>
        <v>4</v>
      </c>
      <c r="AL27" s="117">
        <f t="shared" si="8"/>
        <v>4</v>
      </c>
      <c r="AM27" s="117">
        <f t="shared" si="8"/>
        <v>0</v>
      </c>
      <c r="AN27" s="117">
        <f t="shared" si="8"/>
        <v>0</v>
      </c>
      <c r="AO27" s="117">
        <f t="shared" si="9"/>
        <v>0</v>
      </c>
      <c r="AP27" s="117">
        <f t="shared" si="9"/>
        <v>0</v>
      </c>
      <c r="AQ27" s="117">
        <f t="shared" si="9"/>
        <v>0</v>
      </c>
      <c r="AR27" s="117">
        <f t="shared" si="9"/>
        <v>0</v>
      </c>
      <c r="AS27" s="117" t="str">
        <f t="shared" si="10"/>
        <v/>
      </c>
      <c r="AT27" s="117" t="str">
        <f t="shared" si="10"/>
        <v/>
      </c>
    </row>
    <row r="28" spans="1:46" s="42" customFormat="1" x14ac:dyDescent="0.25">
      <c r="A28" s="16">
        <v>28</v>
      </c>
      <c r="B28" s="298">
        <f>INDEX(SummDir!$5:$113,$A28,B$124)</f>
        <v>127</v>
      </c>
      <c r="C28" s="187" t="str">
        <f>INDEX(SummDir!$5:$113,$A28,C$124)</f>
        <v>Elliot Rd</v>
      </c>
      <c r="D28" s="187" t="str">
        <f>INDEX(SummDir!$5:$113,$A28,D$124)</f>
        <v>McClintock Dr</v>
      </c>
      <c r="E28" s="117">
        <f>IF(LEN(INDEX(SummDir!$5:$113,$A28,E$124))&lt;1,"",ROUND(INDEX(SummDir!$5:$113,$A28,E$124),0))</f>
        <v>9</v>
      </c>
      <c r="F28" s="117">
        <f>IF(LEN(INDEX(SummDir!$5:$113,$A28,F$124))&lt;1,"",ROUND(INDEX(SummDir!$5:$113,$A28,F$124),0))</f>
        <v>7</v>
      </c>
      <c r="G28" s="117">
        <f>IF(LEN(INDEX(SummDir!$5:$113,$A28,G$124))&lt;1,"",ROUND(INDEX(SummDir!$5:$113,$A28,G$124),0))</f>
        <v>11</v>
      </c>
      <c r="H28" s="277">
        <f>INDEX(SummDir!$5:$113,$A28,H$124)</f>
        <v>0.35294117647058826</v>
      </c>
      <c r="I28" s="277">
        <f>INDEX(SummDir!$5:$113,$A28,I$124)</f>
        <v>0.14705882352941177</v>
      </c>
      <c r="J28" s="277">
        <f>INDEX(SummDir!$5:$113,$A28,J$124)</f>
        <v>0.58823529411764708</v>
      </c>
      <c r="K28" s="117">
        <f>INDEX(SummDir!$5:$113,$A28,K$124)</f>
        <v>0.17647058823529413</v>
      </c>
      <c r="L28" s="117">
        <f t="shared" si="0"/>
        <v>38743</v>
      </c>
      <c r="M28" s="117">
        <f t="shared" si="1"/>
        <v>27418</v>
      </c>
      <c r="N28" s="117">
        <f t="shared" si="2"/>
        <v>5.5</v>
      </c>
      <c r="O28" s="117">
        <f t="shared" si="3"/>
        <v>1</v>
      </c>
      <c r="P28" s="285" t="s">
        <v>362</v>
      </c>
      <c r="Q28" s="290">
        <f>INDEX(SummDir!$5:$113,$A28,Q$124)</f>
        <v>8.5</v>
      </c>
      <c r="R28" s="222">
        <f>INDEX(SummDir!$5:$113,$A28,R$124)</f>
        <v>34</v>
      </c>
      <c r="S28" s="222">
        <f>INDEX(SummDir!$5:$113,$A28,S$124)</f>
        <v>13</v>
      </c>
      <c r="T28" s="222">
        <f>INDEX(SummDir!$5:$113,$A28,T$124)</f>
        <v>21</v>
      </c>
      <c r="U28" s="222">
        <f>INDEX(SummDir!$5:$113,$A28,U$124)</f>
        <v>13</v>
      </c>
      <c r="V28" s="117">
        <v>27</v>
      </c>
      <c r="W28" s="117">
        <v>27</v>
      </c>
      <c r="X28" s="117">
        <f t="shared" si="4"/>
        <v>54</v>
      </c>
      <c r="Y28" s="117">
        <v>27</v>
      </c>
      <c r="Z28" s="117">
        <f>INDEX(SummDir!$5:$113,$A28,Z$124)</f>
        <v>34</v>
      </c>
      <c r="AA28" s="117">
        <f>INDEX(SummDir!$5:$113,$A28,AA$124)</f>
        <v>21</v>
      </c>
      <c r="AB28" s="117"/>
      <c r="AC28" s="117"/>
      <c r="AD28" s="117"/>
      <c r="AE28" s="117"/>
      <c r="AF28" s="117"/>
      <c r="AG28" s="117"/>
      <c r="AH28" s="117"/>
      <c r="AI28" s="117"/>
      <c r="AJ28" s="222">
        <v>27</v>
      </c>
      <c r="AK28" s="117">
        <f t="shared" si="8"/>
        <v>3</v>
      </c>
      <c r="AL28" s="117">
        <f t="shared" si="8"/>
        <v>3</v>
      </c>
      <c r="AM28" s="117">
        <f t="shared" si="8"/>
        <v>0</v>
      </c>
      <c r="AN28" s="117">
        <f t="shared" si="8"/>
        <v>0</v>
      </c>
      <c r="AO28" s="117">
        <f t="shared" si="9"/>
        <v>0</v>
      </c>
      <c r="AP28" s="117">
        <f t="shared" si="9"/>
        <v>0</v>
      </c>
      <c r="AQ28" s="117">
        <f t="shared" si="9"/>
        <v>0</v>
      </c>
      <c r="AR28" s="117">
        <f t="shared" si="9"/>
        <v>0</v>
      </c>
      <c r="AS28" s="117" t="str">
        <f t="shared" si="10"/>
        <v/>
      </c>
      <c r="AT28" s="117" t="str">
        <f t="shared" si="10"/>
        <v/>
      </c>
    </row>
    <row r="29" spans="1:46" s="42" customFormat="1" x14ac:dyDescent="0.25">
      <c r="A29" s="16">
        <v>29</v>
      </c>
      <c r="B29" s="298">
        <f>INDEX(SummDir!$5:$113,$A29,B$124)</f>
        <v>128</v>
      </c>
      <c r="C29" s="187" t="str">
        <f>INDEX(SummDir!$5:$113,$A29,C$124)</f>
        <v>Alameda Dr</v>
      </c>
      <c r="D29" s="187" t="str">
        <f>INDEX(SummDir!$5:$113,$A29,D$124)</f>
        <v>McClintock Dr</v>
      </c>
      <c r="E29" s="117">
        <f>IF(LEN(INDEX(SummDir!$5:$113,$A29,E$124))&lt;1,"",ROUND(INDEX(SummDir!$5:$113,$A29,E$124),0))</f>
        <v>12</v>
      </c>
      <c r="F29" s="117">
        <f>IF(LEN(INDEX(SummDir!$5:$113,$A29,F$124))&lt;1,"",ROUND(INDEX(SummDir!$5:$113,$A29,F$124),0))</f>
        <v>6</v>
      </c>
      <c r="G29" s="117">
        <f>IF(LEN(INDEX(SummDir!$5:$113,$A29,G$124))&lt;1,"",ROUND(INDEX(SummDir!$5:$113,$A29,G$124),0))</f>
        <v>19</v>
      </c>
      <c r="H29" s="277">
        <f>INDEX(SummDir!$5:$113,$A29,H$124)</f>
        <v>0.1875</v>
      </c>
      <c r="I29" s="277">
        <f>INDEX(SummDir!$5:$113,$A29,I$124)</f>
        <v>0.29166666666666669</v>
      </c>
      <c r="J29" s="277">
        <f>INDEX(SummDir!$5:$113,$A29,J$124)</f>
        <v>0.83333333333333337</v>
      </c>
      <c r="K29" s="117">
        <f>INDEX(SummDir!$5:$113,$A29,K$124)</f>
        <v>0.22916666666666666</v>
      </c>
      <c r="L29" s="117">
        <f t="shared" si="0"/>
        <v>27807</v>
      </c>
      <c r="M29" s="117">
        <f t="shared" ref="M29:M54" si="11">INDEX(TC_loc_dir,MATCH($B29,loc_ID,0),IF(P29="NS",1,2))</f>
        <v>27807</v>
      </c>
      <c r="N29" s="117">
        <f t="shared" si="2"/>
        <v>2</v>
      </c>
      <c r="O29" s="117">
        <f t="shared" ref="O29:O54" si="12">IF(AND(P29="NS",SUM(AK29,AL29)&gt;0),1,IF(AND(P29="EW",SUM(AM29,AN29)&gt;0),1,0))</f>
        <v>0</v>
      </c>
      <c r="P29" s="285" t="s">
        <v>362</v>
      </c>
      <c r="Q29" s="290">
        <f>INDEX(SummDir!$5:$113,$A29,Q$124)</f>
        <v>12</v>
      </c>
      <c r="R29" s="222">
        <f>INDEX(SummDir!$5:$113,$A29,R$124)</f>
        <v>48</v>
      </c>
      <c r="S29" s="222">
        <f>INDEX(SummDir!$5:$113,$A29,S$124)</f>
        <v>11</v>
      </c>
      <c r="T29" s="222">
        <f>INDEX(SummDir!$5:$113,$A29,T$124)</f>
        <v>37</v>
      </c>
      <c r="U29" s="222">
        <f>INDEX(SummDir!$5:$113,$A29,U$124)</f>
        <v>11</v>
      </c>
      <c r="V29" s="117">
        <v>28</v>
      </c>
      <c r="W29" s="117">
        <v>28</v>
      </c>
      <c r="X29" s="117">
        <f t="shared" ref="X29:X54" si="13">V29+W29</f>
        <v>56</v>
      </c>
      <c r="Y29" s="117">
        <v>28</v>
      </c>
      <c r="Z29" s="117">
        <f>INDEX(SummDir!$5:$113,$A29,Z$124)</f>
        <v>48</v>
      </c>
      <c r="AA29" s="117">
        <f>INDEX(SummDir!$5:$113,$A29,AA$124)</f>
        <v>37</v>
      </c>
      <c r="AB29" s="117"/>
      <c r="AC29" s="117"/>
      <c r="AD29" s="117"/>
      <c r="AE29" s="117"/>
      <c r="AF29" s="117"/>
      <c r="AG29" s="117"/>
      <c r="AH29" s="117"/>
      <c r="AI29" s="117"/>
      <c r="AJ29" s="222">
        <v>28</v>
      </c>
      <c r="AK29" s="117">
        <f t="shared" si="8"/>
        <v>0</v>
      </c>
      <c r="AL29" s="117">
        <f t="shared" si="8"/>
        <v>0</v>
      </c>
      <c r="AM29" s="117">
        <f t="shared" si="8"/>
        <v>2</v>
      </c>
      <c r="AN29" s="117">
        <f t="shared" si="8"/>
        <v>2</v>
      </c>
      <c r="AO29" s="117">
        <f t="shared" si="9"/>
        <v>0</v>
      </c>
      <c r="AP29" s="117">
        <f t="shared" si="9"/>
        <v>0</v>
      </c>
      <c r="AQ29" s="117">
        <f t="shared" si="9"/>
        <v>0</v>
      </c>
      <c r="AR29" s="117">
        <f t="shared" si="9"/>
        <v>0</v>
      </c>
      <c r="AS29" s="117" t="str">
        <f t="shared" si="10"/>
        <v/>
      </c>
      <c r="AT29" s="117" t="str">
        <f t="shared" si="10"/>
        <v/>
      </c>
    </row>
    <row r="30" spans="1:46" s="42" customFormat="1" x14ac:dyDescent="0.25">
      <c r="A30" s="16">
        <v>30</v>
      </c>
      <c r="B30" s="298">
        <f>INDEX(SummDir!$5:$113,$A30,B$124)</f>
        <v>129</v>
      </c>
      <c r="C30" s="187" t="str">
        <f>INDEX(SummDir!$5:$113,$A30,C$124)</f>
        <v>Alameda Dr</v>
      </c>
      <c r="D30" s="187" t="str">
        <f>INDEX(SummDir!$5:$113,$A30,D$124)</f>
        <v>S Rural Rd</v>
      </c>
      <c r="E30" s="117">
        <f>IF(LEN(INDEX(SummDir!$5:$113,$A30,E$124))&lt;1,"",ROUND(INDEX(SummDir!$5:$113,$A30,E$124),0))</f>
        <v>34</v>
      </c>
      <c r="F30" s="117">
        <f>IF(LEN(INDEX(SummDir!$5:$113,$A30,F$124))&lt;1,"",ROUND(INDEX(SummDir!$5:$113,$A30,F$124),0))</f>
        <v>21</v>
      </c>
      <c r="G30" s="117">
        <f>IF(LEN(INDEX(SummDir!$5:$113,$A30,G$124))&lt;1,"",ROUND(INDEX(SummDir!$5:$113,$A30,G$124),0))</f>
        <v>48</v>
      </c>
      <c r="H30" s="277">
        <f>INDEX(SummDir!$5:$113,$A30,H$124)</f>
        <v>0.15328467153284672</v>
      </c>
      <c r="I30" s="277">
        <f>INDEX(SummDir!$5:$113,$A30,I$124)</f>
        <v>0.17518248175182483</v>
      </c>
      <c r="J30" s="277">
        <f>INDEX(SummDir!$5:$113,$A30,J$124)</f>
        <v>0.89051094890510951</v>
      </c>
      <c r="K30" s="117">
        <f>INDEX(SummDir!$5:$113,$A30,K$124)</f>
        <v>0.27737226277372262</v>
      </c>
      <c r="L30" s="117">
        <f t="shared" si="0"/>
        <v>35740</v>
      </c>
      <c r="M30" s="117">
        <f t="shared" si="11"/>
        <v>35740</v>
      </c>
      <c r="N30" s="117">
        <f t="shared" si="2"/>
        <v>1</v>
      </c>
      <c r="O30" s="117">
        <f t="shared" si="12"/>
        <v>0</v>
      </c>
      <c r="P30" s="285" t="s">
        <v>362</v>
      </c>
      <c r="Q30" s="290">
        <f>INDEX(SummDir!$5:$113,$A30,Q$124)</f>
        <v>34.25</v>
      </c>
      <c r="R30" s="222">
        <f>INDEX(SummDir!$5:$113,$A30,R$124)</f>
        <v>137</v>
      </c>
      <c r="S30" s="222">
        <f>INDEX(SummDir!$5:$113,$A30,S$124)</f>
        <v>42</v>
      </c>
      <c r="T30" s="222">
        <f>INDEX(SummDir!$5:$113,$A30,T$124)</f>
        <v>95</v>
      </c>
      <c r="U30" s="222">
        <f>INDEX(SummDir!$5:$113,$A30,U$124)</f>
        <v>42</v>
      </c>
      <c r="V30" s="117">
        <v>29</v>
      </c>
      <c r="W30" s="117">
        <v>29</v>
      </c>
      <c r="X30" s="117">
        <f t="shared" si="13"/>
        <v>58</v>
      </c>
      <c r="Y30" s="117">
        <v>29</v>
      </c>
      <c r="Z30" s="117">
        <f>INDEX(SummDir!$5:$113,$A30,Z$124)</f>
        <v>137</v>
      </c>
      <c r="AA30" s="117">
        <f>INDEX(SummDir!$5:$113,$A30,AA$124)</f>
        <v>95</v>
      </c>
      <c r="AB30" s="117"/>
      <c r="AC30" s="117"/>
      <c r="AD30" s="117"/>
      <c r="AE30" s="117"/>
      <c r="AF30" s="117"/>
      <c r="AG30" s="117"/>
      <c r="AH30" s="117"/>
      <c r="AI30" s="117"/>
      <c r="AJ30" s="222">
        <v>28</v>
      </c>
      <c r="AK30" s="117">
        <f t="shared" si="8"/>
        <v>0</v>
      </c>
      <c r="AL30" s="117">
        <f t="shared" si="8"/>
        <v>0</v>
      </c>
      <c r="AM30" s="117">
        <f t="shared" si="8"/>
        <v>2</v>
      </c>
      <c r="AN30" s="117">
        <f t="shared" si="8"/>
        <v>2</v>
      </c>
      <c r="AO30" s="117">
        <f t="shared" si="9"/>
        <v>0</v>
      </c>
      <c r="AP30" s="117">
        <f t="shared" si="9"/>
        <v>0</v>
      </c>
      <c r="AQ30" s="117">
        <f t="shared" si="9"/>
        <v>0</v>
      </c>
      <c r="AR30" s="117">
        <f t="shared" si="9"/>
        <v>0</v>
      </c>
      <c r="AS30" s="117" t="str">
        <f t="shared" si="10"/>
        <v/>
      </c>
      <c r="AT30" s="117" t="str">
        <f t="shared" si="10"/>
        <v/>
      </c>
    </row>
    <row r="31" spans="1:46" s="42" customFormat="1" x14ac:dyDescent="0.25">
      <c r="A31" s="16">
        <v>31</v>
      </c>
      <c r="B31" s="298">
        <f>INDEX(SummDir!$5:$113,$A31,B$124)</f>
        <v>130</v>
      </c>
      <c r="C31" s="187" t="str">
        <f>INDEX(SummDir!$5:$113,$A31,C$124)</f>
        <v>Alameda Dr</v>
      </c>
      <c r="D31" s="187" t="str">
        <f>INDEX(SummDir!$5:$113,$A31,D$124)</f>
        <v>Country Club Wy</v>
      </c>
      <c r="E31" s="117">
        <f>IF(LEN(INDEX(SummDir!$5:$113,$A31,E$124))&lt;1,"",ROUND(INDEX(SummDir!$5:$113,$A31,E$124),0))</f>
        <v>8</v>
      </c>
      <c r="F31" s="117">
        <f>IF(LEN(INDEX(SummDir!$5:$113,$A31,F$124))&lt;1,"",ROUND(INDEX(SummDir!$5:$113,$A31,F$124),0))</f>
        <v>8</v>
      </c>
      <c r="G31" s="117" t="str">
        <f>IF(LEN(INDEX(SummDir!$5:$113,$A31,G$124))&lt;1,"",ROUND(INDEX(SummDir!$5:$113,$A31,G$124),0))</f>
        <v/>
      </c>
      <c r="H31" s="277">
        <f>INDEX(SummDir!$5:$113,$A31,H$124)</f>
        <v>0.5625</v>
      </c>
      <c r="I31" s="277">
        <f>INDEX(SummDir!$5:$113,$A31,I$124)</f>
        <v>6.25E-2</v>
      </c>
      <c r="J31" s="277">
        <f>INDEX(SummDir!$5:$113,$A31,J$124)</f>
        <v>0.125</v>
      </c>
      <c r="K31" s="117">
        <f>INDEX(SummDir!$5:$113,$A31,K$124)</f>
        <v>0.4375</v>
      </c>
      <c r="L31" s="117" t="str">
        <f t="shared" si="0"/>
        <v/>
      </c>
      <c r="M31" s="117" t="str">
        <f t="shared" si="11"/>
        <v/>
      </c>
      <c r="N31" s="117">
        <f t="shared" si="2"/>
        <v>2.5</v>
      </c>
      <c r="O31" s="117">
        <f t="shared" si="12"/>
        <v>1</v>
      </c>
      <c r="P31" s="285" t="s">
        <v>362</v>
      </c>
      <c r="Q31" s="290">
        <f>INDEX(SummDir!$5:$113,$A31,Q$124)</f>
        <v>8</v>
      </c>
      <c r="R31" s="222">
        <f>INDEX(SummDir!$5:$113,$A31,R$124)</f>
        <v>16</v>
      </c>
      <c r="S31" s="222">
        <f>INDEX(SummDir!$5:$113,$A31,S$124)</f>
        <v>16</v>
      </c>
      <c r="T31" s="222">
        <f>INDEX(SummDir!$5:$113,$A31,T$124)</f>
        <v>0</v>
      </c>
      <c r="U31" s="222">
        <f>INDEX(SummDir!$5:$113,$A31,U$124)</f>
        <v>16</v>
      </c>
      <c r="V31" s="117">
        <v>30</v>
      </c>
      <c r="W31" s="117">
        <v>30</v>
      </c>
      <c r="X31" s="117">
        <f t="shared" si="13"/>
        <v>60</v>
      </c>
      <c r="Y31" s="117">
        <v>30</v>
      </c>
      <c r="Z31" s="117">
        <f>INDEX(SummDir!$5:$113,$A31,Z$124)</f>
        <v>16</v>
      </c>
      <c r="AA31" s="117">
        <f>INDEX(SummDir!$5:$113,$A31,AA$124)</f>
        <v>0</v>
      </c>
      <c r="AB31" s="117"/>
      <c r="AC31" s="117"/>
      <c r="AD31" s="117"/>
      <c r="AE31" s="117"/>
      <c r="AF31" s="117"/>
      <c r="AG31" s="117"/>
      <c r="AH31" s="117"/>
      <c r="AI31" s="117"/>
      <c r="AJ31" s="222">
        <v>28</v>
      </c>
      <c r="AK31" s="117">
        <f t="shared" si="8"/>
        <v>2</v>
      </c>
      <c r="AL31" s="117">
        <f t="shared" si="8"/>
        <v>0</v>
      </c>
      <c r="AM31" s="117">
        <f t="shared" si="8"/>
        <v>2</v>
      </c>
      <c r="AN31" s="117">
        <f t="shared" si="8"/>
        <v>2</v>
      </c>
      <c r="AO31" s="117">
        <f t="shared" si="9"/>
        <v>0</v>
      </c>
      <c r="AP31" s="117">
        <f t="shared" si="9"/>
        <v>0</v>
      </c>
      <c r="AQ31" s="117">
        <f t="shared" si="9"/>
        <v>0</v>
      </c>
      <c r="AR31" s="117">
        <f t="shared" si="9"/>
        <v>0</v>
      </c>
      <c r="AS31" s="117" t="str">
        <f t="shared" si="10"/>
        <v/>
      </c>
      <c r="AT31" s="117" t="str">
        <f t="shared" si="10"/>
        <v/>
      </c>
    </row>
    <row r="32" spans="1:46" s="42" customFormat="1" x14ac:dyDescent="0.25">
      <c r="A32" s="16">
        <v>32</v>
      </c>
      <c r="B32" s="298">
        <f>INDEX(SummDir!$5:$113,$A32,B$124)</f>
        <v>131</v>
      </c>
      <c r="C32" s="187" t="str">
        <f>INDEX(SummDir!$5:$113,$A32,C$124)</f>
        <v>Apache Blvd</v>
      </c>
      <c r="D32" s="187" t="str">
        <f>INDEX(SummDir!$5:$113,$A32,D$124)</f>
        <v>Rural Rd</v>
      </c>
      <c r="E32" s="117">
        <f>IF(LEN(INDEX(SummDir!$5:$113,$A32,E$124))&lt;1,"",ROUND(INDEX(SummDir!$5:$113,$A32,E$124),0))</f>
        <v>82</v>
      </c>
      <c r="F32" s="117">
        <f>IF(LEN(INDEX(SummDir!$5:$113,$A32,F$124))&lt;1,"",ROUND(INDEX(SummDir!$5:$113,$A32,F$124),0))</f>
        <v>72</v>
      </c>
      <c r="G32" s="117">
        <f>IF(LEN(INDEX(SummDir!$5:$113,$A32,G$124))&lt;1,"",ROUND(INDEX(SummDir!$5:$113,$A32,G$124),0))</f>
        <v>92</v>
      </c>
      <c r="H32" s="277">
        <f>INDEX(SummDir!$5:$113,$A32,H$124)</f>
        <v>8.2822085889570546E-2</v>
      </c>
      <c r="I32" s="277">
        <f>INDEX(SummDir!$5:$113,$A32,I$124)</f>
        <v>0.18711656441717792</v>
      </c>
      <c r="J32" s="277">
        <f>INDEX(SummDir!$5:$113,$A32,J$124)</f>
        <v>0.93251533742331283</v>
      </c>
      <c r="K32" s="117">
        <f>INDEX(SummDir!$5:$113,$A32,K$124)</f>
        <v>0.23312883435582821</v>
      </c>
      <c r="L32" s="117">
        <f t="shared" si="0"/>
        <v>44120</v>
      </c>
      <c r="M32" s="117">
        <f t="shared" si="11"/>
        <v>44120</v>
      </c>
      <c r="N32" s="117">
        <f t="shared" si="2"/>
        <v>0</v>
      </c>
      <c r="O32" s="117">
        <f t="shared" si="12"/>
        <v>0</v>
      </c>
      <c r="P32" s="285" t="s">
        <v>362</v>
      </c>
      <c r="Q32" s="290">
        <f>INDEX(SummDir!$5:$113,$A32,Q$124)</f>
        <v>81.5</v>
      </c>
      <c r="R32" s="222">
        <f>INDEX(SummDir!$5:$113,$A32,R$124)</f>
        <v>326</v>
      </c>
      <c r="S32" s="222">
        <f>INDEX(SummDir!$5:$113,$A32,S$124)</f>
        <v>143</v>
      </c>
      <c r="T32" s="222">
        <f>INDEX(SummDir!$5:$113,$A32,T$124)</f>
        <v>183</v>
      </c>
      <c r="U32" s="222">
        <f>INDEX(SummDir!$5:$113,$A32,U$124)</f>
        <v>143</v>
      </c>
      <c r="V32" s="117">
        <v>31</v>
      </c>
      <c r="W32" s="117">
        <v>31</v>
      </c>
      <c r="X32" s="117">
        <f t="shared" si="13"/>
        <v>62</v>
      </c>
      <c r="Y32" s="117">
        <v>31</v>
      </c>
      <c r="Z32" s="117">
        <f>INDEX(SummDir!$5:$113,$A32,Z$124)</f>
        <v>326</v>
      </c>
      <c r="AA32" s="117">
        <f>INDEX(SummDir!$5:$113,$A32,AA$124)</f>
        <v>183</v>
      </c>
      <c r="AB32" s="117"/>
      <c r="AC32" s="117"/>
      <c r="AD32" s="117"/>
      <c r="AE32" s="117"/>
      <c r="AF32" s="117"/>
      <c r="AG32" s="117"/>
      <c r="AH32" s="117"/>
      <c r="AI32" s="117"/>
      <c r="AJ32" s="222">
        <v>28</v>
      </c>
      <c r="AK32" s="117">
        <f t="shared" si="8"/>
        <v>0</v>
      </c>
      <c r="AL32" s="117">
        <f t="shared" si="8"/>
        <v>0</v>
      </c>
      <c r="AM32" s="117">
        <f t="shared" si="8"/>
        <v>3</v>
      </c>
      <c r="AN32" s="117">
        <f t="shared" si="8"/>
        <v>3</v>
      </c>
      <c r="AO32" s="117">
        <f t="shared" si="9"/>
        <v>1</v>
      </c>
      <c r="AP32" s="117">
        <f t="shared" si="9"/>
        <v>0</v>
      </c>
      <c r="AQ32" s="117">
        <f t="shared" si="9"/>
        <v>0</v>
      </c>
      <c r="AR32" s="117">
        <f t="shared" si="9"/>
        <v>1</v>
      </c>
      <c r="AS32" s="117" t="str">
        <f t="shared" si="10"/>
        <v/>
      </c>
      <c r="AT32" s="117" t="str">
        <f t="shared" si="10"/>
        <v/>
      </c>
    </row>
    <row r="33" spans="1:46" s="42" customFormat="1" x14ac:dyDescent="0.25">
      <c r="A33" s="16">
        <v>33</v>
      </c>
      <c r="B33" s="298">
        <f>INDEX(SummDir!$5:$113,$A33,B$124)</f>
        <v>132</v>
      </c>
      <c r="C33" s="187" t="str">
        <f>INDEX(SummDir!$5:$113,$A33,C$124)</f>
        <v>Apache Blvd</v>
      </c>
      <c r="D33" s="187" t="str">
        <f>INDEX(SummDir!$5:$113,$A33,D$124)</f>
        <v>S Dorsey Ln</v>
      </c>
      <c r="E33" s="117">
        <f>IF(LEN(INDEX(SummDir!$5:$113,$A33,E$124))&lt;1,"",ROUND(INDEX(SummDir!$5:$113,$A33,E$124),0))</f>
        <v>9</v>
      </c>
      <c r="F33" s="117">
        <f>IF(LEN(INDEX(SummDir!$5:$113,$A33,F$124))&lt;1,"",ROUND(INDEX(SummDir!$5:$113,$A33,F$124),0))</f>
        <v>5</v>
      </c>
      <c r="G33" s="117">
        <f>IF(LEN(INDEX(SummDir!$5:$113,$A33,G$124))&lt;1,"",ROUND(INDEX(SummDir!$5:$113,$A33,G$124),0))</f>
        <v>14</v>
      </c>
      <c r="H33" s="277">
        <f>INDEX(SummDir!$5:$113,$A33,H$124)</f>
        <v>5.5555555555555552E-2</v>
      </c>
      <c r="I33" s="277">
        <f>INDEX(SummDir!$5:$113,$A33,I$124)</f>
        <v>0.3611111111111111</v>
      </c>
      <c r="J33" s="277">
        <f>INDEX(SummDir!$5:$113,$A33,J$124)</f>
        <v>0.33333333333333331</v>
      </c>
      <c r="K33" s="117">
        <f>INDEX(SummDir!$5:$113,$A33,K$124)</f>
        <v>0.1388888888888889</v>
      </c>
      <c r="L33" s="117">
        <f t="shared" si="0"/>
        <v>18699</v>
      </c>
      <c r="M33" s="117" t="str">
        <f t="shared" si="11"/>
        <v/>
      </c>
      <c r="N33" s="117">
        <f t="shared" si="2"/>
        <v>0.5</v>
      </c>
      <c r="O33" s="117">
        <f t="shared" si="12"/>
        <v>0</v>
      </c>
      <c r="P33" s="285" t="s">
        <v>362</v>
      </c>
      <c r="Q33" s="290">
        <f>INDEX(SummDir!$5:$113,$A33,Q$124)</f>
        <v>9</v>
      </c>
      <c r="R33" s="222">
        <f>INDEX(SummDir!$5:$113,$A33,R$124)</f>
        <v>36</v>
      </c>
      <c r="S33" s="222">
        <f>INDEX(SummDir!$5:$113,$A33,S$124)</f>
        <v>9</v>
      </c>
      <c r="T33" s="222">
        <f>INDEX(SummDir!$5:$113,$A33,T$124)</f>
        <v>27</v>
      </c>
      <c r="U33" s="222">
        <f>INDEX(SummDir!$5:$113,$A33,U$124)</f>
        <v>9</v>
      </c>
      <c r="V33" s="117">
        <v>32</v>
      </c>
      <c r="W33" s="117">
        <v>32</v>
      </c>
      <c r="X33" s="117">
        <f t="shared" si="13"/>
        <v>64</v>
      </c>
      <c r="Y33" s="117">
        <v>32</v>
      </c>
      <c r="Z33" s="117">
        <f>INDEX(SummDir!$5:$113,$A33,Z$124)</f>
        <v>36</v>
      </c>
      <c r="AA33" s="117">
        <f>INDEX(SummDir!$5:$113,$A33,AA$124)</f>
        <v>27</v>
      </c>
      <c r="AB33" s="117"/>
      <c r="AC33" s="117"/>
      <c r="AD33" s="117"/>
      <c r="AE33" s="117"/>
      <c r="AF33" s="117"/>
      <c r="AG33" s="117"/>
      <c r="AH33" s="117"/>
      <c r="AI33" s="117"/>
      <c r="AJ33" s="222">
        <v>28</v>
      </c>
      <c r="AK33" s="117">
        <f t="shared" si="8"/>
        <v>0</v>
      </c>
      <c r="AL33" s="117">
        <f t="shared" si="8"/>
        <v>0</v>
      </c>
      <c r="AM33" s="117">
        <f t="shared" si="8"/>
        <v>3</v>
      </c>
      <c r="AN33" s="117">
        <f t="shared" si="8"/>
        <v>3</v>
      </c>
      <c r="AO33" s="117">
        <f t="shared" si="9"/>
        <v>0</v>
      </c>
      <c r="AP33" s="117">
        <f t="shared" si="9"/>
        <v>0</v>
      </c>
      <c r="AQ33" s="117">
        <f t="shared" si="9"/>
        <v>0</v>
      </c>
      <c r="AR33" s="117">
        <f t="shared" si="9"/>
        <v>0</v>
      </c>
      <c r="AS33" s="117" t="str">
        <f t="shared" si="10"/>
        <v/>
      </c>
      <c r="AT33" s="117" t="str">
        <f t="shared" si="10"/>
        <v/>
      </c>
    </row>
    <row r="34" spans="1:46" s="42" customFormat="1" x14ac:dyDescent="0.25">
      <c r="A34" s="16">
        <v>34</v>
      </c>
      <c r="B34" s="298">
        <f>INDEX(SummDir!$5:$113,$A34,B$124)</f>
        <v>133</v>
      </c>
      <c r="C34" s="187" t="str">
        <f>INDEX(SummDir!$5:$113,$A34,C$124)</f>
        <v>Apache Blvd</v>
      </c>
      <c r="D34" s="187" t="str">
        <f>INDEX(SummDir!$5:$113,$A34,D$124)</f>
        <v>College Ave</v>
      </c>
      <c r="E34" s="117">
        <f>IF(LEN(INDEX(SummDir!$5:$113,$A34,E$124))&lt;1,"",ROUND(INDEX(SummDir!$5:$113,$A34,E$124),0))</f>
        <v>191</v>
      </c>
      <c r="F34" s="117" t="str">
        <f>IF(LEN(INDEX(SummDir!$5:$113,$A34,F$124))&lt;1,"",ROUND(INDEX(SummDir!$5:$113,$A34,F$124),0))</f>
        <v/>
      </c>
      <c r="G34" s="117">
        <f>IF(LEN(INDEX(SummDir!$5:$113,$A34,G$124))&lt;1,"",ROUND(INDEX(SummDir!$5:$113,$A34,G$124),0))</f>
        <v>191</v>
      </c>
      <c r="H34" s="277">
        <f>INDEX(SummDir!$5:$113,$A34,H$124)</f>
        <v>0.19895287958115182</v>
      </c>
      <c r="I34" s="277">
        <f>INDEX(SummDir!$5:$113,$A34,I$124)</f>
        <v>0.10732984293193717</v>
      </c>
      <c r="J34" s="277">
        <f>INDEX(SummDir!$5:$113,$A34,J$124)</f>
        <v>0.12827225130890052</v>
      </c>
      <c r="K34" s="117">
        <f>INDEX(SummDir!$5:$113,$A34,K$124)</f>
        <v>0.33769633507853403</v>
      </c>
      <c r="L34" s="117">
        <f t="shared" si="0"/>
        <v>22165</v>
      </c>
      <c r="M34" s="117">
        <f t="shared" si="11"/>
        <v>4997</v>
      </c>
      <c r="N34" s="117">
        <f t="shared" si="2"/>
        <v>0</v>
      </c>
      <c r="O34" s="117">
        <f t="shared" si="12"/>
        <v>1</v>
      </c>
      <c r="P34" s="285" t="s">
        <v>362</v>
      </c>
      <c r="Q34" s="290">
        <f>INDEX(SummDir!$5:$113,$A34,Q$124)</f>
        <v>191</v>
      </c>
      <c r="R34" s="222">
        <f>INDEX(SummDir!$5:$113,$A34,R$124)</f>
        <v>382</v>
      </c>
      <c r="S34" s="222">
        <f>INDEX(SummDir!$5:$113,$A34,S$124)</f>
        <v>0</v>
      </c>
      <c r="T34" s="222">
        <f>INDEX(SummDir!$5:$113,$A34,T$124)</f>
        <v>382</v>
      </c>
      <c r="U34" s="222">
        <f>INDEX(SummDir!$5:$113,$A34,U$124)</f>
        <v>0</v>
      </c>
      <c r="V34" s="117">
        <v>33</v>
      </c>
      <c r="W34" s="117">
        <v>33</v>
      </c>
      <c r="X34" s="117">
        <f t="shared" si="13"/>
        <v>66</v>
      </c>
      <c r="Y34" s="117">
        <v>33</v>
      </c>
      <c r="Z34" s="117">
        <f>INDEX(SummDir!$5:$113,$A34,Z$124)</f>
        <v>382</v>
      </c>
      <c r="AA34" s="117">
        <f>INDEX(SummDir!$5:$113,$A34,AA$124)</f>
        <v>382</v>
      </c>
      <c r="AB34" s="117"/>
      <c r="AC34" s="117"/>
      <c r="AD34" s="117"/>
      <c r="AE34" s="117"/>
      <c r="AF34" s="117"/>
      <c r="AG34" s="117"/>
      <c r="AH34" s="117"/>
      <c r="AI34" s="117"/>
      <c r="AJ34" s="222">
        <v>28</v>
      </c>
      <c r="AK34" s="117">
        <f t="shared" si="8"/>
        <v>3</v>
      </c>
      <c r="AL34" s="117">
        <f t="shared" si="8"/>
        <v>3</v>
      </c>
      <c r="AM34" s="117">
        <f t="shared" si="8"/>
        <v>3</v>
      </c>
      <c r="AN34" s="117">
        <f t="shared" si="8"/>
        <v>3</v>
      </c>
      <c r="AO34" s="117">
        <f t="shared" si="9"/>
        <v>1</v>
      </c>
      <c r="AP34" s="117">
        <f t="shared" si="9"/>
        <v>0</v>
      </c>
      <c r="AQ34" s="117">
        <f t="shared" si="9"/>
        <v>0</v>
      </c>
      <c r="AR34" s="117">
        <f t="shared" si="9"/>
        <v>0</v>
      </c>
      <c r="AS34" s="117" t="str">
        <f t="shared" si="10"/>
        <v/>
      </c>
      <c r="AT34" s="117" t="str">
        <f t="shared" si="10"/>
        <v/>
      </c>
    </row>
    <row r="35" spans="1:46" s="42" customFormat="1" x14ac:dyDescent="0.25">
      <c r="A35" s="16">
        <v>35</v>
      </c>
      <c r="B35" s="298">
        <f>INDEX(SummDir!$5:$113,$A35,B$124)</f>
        <v>134</v>
      </c>
      <c r="C35" s="187" t="str">
        <f>INDEX(SummDir!$5:$113,$A35,C$124)</f>
        <v>Apache Blvd</v>
      </c>
      <c r="D35" s="187" t="str">
        <f>INDEX(SummDir!$5:$113,$A35,D$124)</f>
        <v>Paseo Del Saber</v>
      </c>
      <c r="E35" s="117">
        <f>IF(LEN(INDEX(SummDir!$5:$113,$A35,E$124))&lt;1,"",ROUND(INDEX(SummDir!$5:$113,$A35,E$124),0))</f>
        <v>86</v>
      </c>
      <c r="F35" s="117">
        <f>IF(LEN(INDEX(SummDir!$5:$113,$A35,F$124))&lt;1,"",ROUND(INDEX(SummDir!$5:$113,$A35,F$124),0))</f>
        <v>63</v>
      </c>
      <c r="G35" s="117">
        <f>IF(LEN(INDEX(SummDir!$5:$113,$A35,G$124))&lt;1,"",ROUND(INDEX(SummDir!$5:$113,$A35,G$124),0))</f>
        <v>109</v>
      </c>
      <c r="H35" s="277">
        <f>INDEX(SummDir!$5:$113,$A35,H$124)</f>
        <v>6.1224489795918366E-2</v>
      </c>
      <c r="I35" s="277">
        <f>INDEX(SummDir!$5:$113,$A35,I$124)</f>
        <v>0</v>
      </c>
      <c r="J35" s="277">
        <f>INDEX(SummDir!$5:$113,$A35,J$124)</f>
        <v>0</v>
      </c>
      <c r="K35" s="117">
        <f>INDEX(SummDir!$5:$113,$A35,K$124)</f>
        <v>0.28279883381924198</v>
      </c>
      <c r="L35" s="117">
        <f t="shared" si="0"/>
        <v>22165</v>
      </c>
      <c r="M35" s="117" t="str">
        <f t="shared" si="11"/>
        <v/>
      </c>
      <c r="N35" s="117">
        <f t="shared" si="2"/>
        <v>0</v>
      </c>
      <c r="O35" s="117">
        <f t="shared" si="12"/>
        <v>1</v>
      </c>
      <c r="P35" s="285" t="s">
        <v>362</v>
      </c>
      <c r="Q35" s="290">
        <f>INDEX(SummDir!$5:$113,$A35,Q$124)</f>
        <v>85.75</v>
      </c>
      <c r="R35" s="222">
        <f>INDEX(SummDir!$5:$113,$A35,R$124)</f>
        <v>343</v>
      </c>
      <c r="S35" s="222">
        <f>INDEX(SummDir!$5:$113,$A35,S$124)</f>
        <v>126</v>
      </c>
      <c r="T35" s="222">
        <f>INDEX(SummDir!$5:$113,$A35,T$124)</f>
        <v>217</v>
      </c>
      <c r="U35" s="222">
        <f>INDEX(SummDir!$5:$113,$A35,U$124)</f>
        <v>126</v>
      </c>
      <c r="V35" s="117">
        <v>34</v>
      </c>
      <c r="W35" s="117">
        <v>34</v>
      </c>
      <c r="X35" s="117">
        <f t="shared" si="13"/>
        <v>68</v>
      </c>
      <c r="Y35" s="117">
        <v>34</v>
      </c>
      <c r="Z35" s="117">
        <f>INDEX(SummDir!$5:$113,$A35,Z$124)</f>
        <v>343</v>
      </c>
      <c r="AA35" s="117">
        <f>INDEX(SummDir!$5:$113,$A35,AA$124)</f>
        <v>217</v>
      </c>
      <c r="AB35" s="117"/>
      <c r="AC35" s="117"/>
      <c r="AD35" s="117"/>
      <c r="AE35" s="117"/>
      <c r="AF35" s="117"/>
      <c r="AG35" s="117"/>
      <c r="AH35" s="117"/>
      <c r="AI35" s="117"/>
      <c r="AJ35" s="222">
        <v>28</v>
      </c>
      <c r="AK35" s="117">
        <f t="shared" si="8"/>
        <v>5</v>
      </c>
      <c r="AL35" s="117">
        <f t="shared" si="8"/>
        <v>5</v>
      </c>
      <c r="AM35" s="117">
        <f t="shared" si="8"/>
        <v>3</v>
      </c>
      <c r="AN35" s="117">
        <f t="shared" si="8"/>
        <v>3</v>
      </c>
      <c r="AO35" s="117">
        <f t="shared" si="9"/>
        <v>1</v>
      </c>
      <c r="AP35" s="117">
        <f t="shared" si="9"/>
        <v>0</v>
      </c>
      <c r="AQ35" s="117">
        <f t="shared" si="9"/>
        <v>0</v>
      </c>
      <c r="AR35" s="117">
        <f t="shared" si="9"/>
        <v>0</v>
      </c>
      <c r="AS35" s="117" t="str">
        <f t="shared" si="10"/>
        <v/>
      </c>
      <c r="AT35" s="117" t="str">
        <f t="shared" si="10"/>
        <v/>
      </c>
    </row>
    <row r="36" spans="1:46" s="42" customFormat="1" x14ac:dyDescent="0.25">
      <c r="A36" s="16">
        <v>36</v>
      </c>
      <c r="B36" s="298">
        <f>INDEX(SummDir!$5:$113,$A36,B$124)</f>
        <v>135</v>
      </c>
      <c r="C36" s="187" t="str">
        <f>INDEX(SummDir!$5:$113,$A36,C$124)</f>
        <v>Lemon St</v>
      </c>
      <c r="D36" s="187" t="str">
        <f>INDEX(SummDir!$5:$113,$A36,D$124)</f>
        <v>Rural Rd</v>
      </c>
      <c r="E36" s="117">
        <f>IF(LEN(INDEX(SummDir!$5:$113,$A36,E$124))&lt;1,"",ROUND(INDEX(SummDir!$5:$113,$A36,E$124),0))</f>
        <v>75</v>
      </c>
      <c r="F36" s="117">
        <f>IF(LEN(INDEX(SummDir!$5:$113,$A36,F$124))&lt;1,"",ROUND(INDEX(SummDir!$5:$113,$A36,F$124),0))</f>
        <v>59</v>
      </c>
      <c r="G36" s="117">
        <f>IF(LEN(INDEX(SummDir!$5:$113,$A36,G$124))&lt;1,"",ROUND(INDEX(SummDir!$5:$113,$A36,G$124),0))</f>
        <v>91</v>
      </c>
      <c r="H36" s="277">
        <f>INDEX(SummDir!$5:$113,$A36,H$124)</f>
        <v>3.3444816053511704E-2</v>
      </c>
      <c r="I36" s="277">
        <f>INDEX(SummDir!$5:$113,$A36,I$124)</f>
        <v>0.36789297658862874</v>
      </c>
      <c r="J36" s="277">
        <f>INDEX(SummDir!$5:$113,$A36,J$124)</f>
        <v>0.97658862876254182</v>
      </c>
      <c r="K36" s="117">
        <f>INDEX(SummDir!$5:$113,$A36,K$124)</f>
        <v>0.27759197324414714</v>
      </c>
      <c r="L36" s="117">
        <f t="shared" si="0"/>
        <v>37510</v>
      </c>
      <c r="M36" s="117">
        <f t="shared" si="11"/>
        <v>37510</v>
      </c>
      <c r="N36" s="117">
        <f t="shared" si="2"/>
        <v>0</v>
      </c>
      <c r="O36" s="117">
        <f t="shared" si="12"/>
        <v>0</v>
      </c>
      <c r="P36" s="285" t="s">
        <v>362</v>
      </c>
      <c r="Q36" s="290">
        <f>INDEX(SummDir!$5:$113,$A36,Q$124)</f>
        <v>74.75</v>
      </c>
      <c r="R36" s="222">
        <f>INDEX(SummDir!$5:$113,$A36,R$124)</f>
        <v>299</v>
      </c>
      <c r="S36" s="222">
        <f>INDEX(SummDir!$5:$113,$A36,S$124)</f>
        <v>117</v>
      </c>
      <c r="T36" s="222">
        <f>INDEX(SummDir!$5:$113,$A36,T$124)</f>
        <v>182</v>
      </c>
      <c r="U36" s="222">
        <f>INDEX(SummDir!$5:$113,$A36,U$124)</f>
        <v>117</v>
      </c>
      <c r="V36" s="117">
        <v>35</v>
      </c>
      <c r="W36" s="117">
        <v>35</v>
      </c>
      <c r="X36" s="117">
        <f t="shared" si="13"/>
        <v>70</v>
      </c>
      <c r="Y36" s="117">
        <v>35</v>
      </c>
      <c r="Z36" s="117">
        <f>INDEX(SummDir!$5:$113,$A36,Z$124)</f>
        <v>299</v>
      </c>
      <c r="AA36" s="117">
        <f>INDEX(SummDir!$5:$113,$A36,AA$124)</f>
        <v>182</v>
      </c>
      <c r="AB36" s="117"/>
      <c r="AC36" s="117"/>
      <c r="AD36" s="117"/>
      <c r="AE36" s="117"/>
      <c r="AF36" s="117"/>
      <c r="AG36" s="117"/>
      <c r="AH36" s="117"/>
      <c r="AI36" s="117"/>
      <c r="AJ36" s="222">
        <v>28</v>
      </c>
      <c r="AK36" s="117">
        <f t="shared" si="8"/>
        <v>0</v>
      </c>
      <c r="AL36" s="117">
        <f t="shared" si="8"/>
        <v>0</v>
      </c>
      <c r="AM36" s="117">
        <f t="shared" si="8"/>
        <v>3</v>
      </c>
      <c r="AN36" s="117">
        <f t="shared" si="8"/>
        <v>3</v>
      </c>
      <c r="AO36" s="117">
        <f t="shared" si="9"/>
        <v>0</v>
      </c>
      <c r="AP36" s="117">
        <f t="shared" si="9"/>
        <v>0</v>
      </c>
      <c r="AQ36" s="117">
        <f t="shared" si="9"/>
        <v>0</v>
      </c>
      <c r="AR36" s="117">
        <f t="shared" si="9"/>
        <v>1</v>
      </c>
      <c r="AS36" s="117" t="str">
        <f t="shared" si="10"/>
        <v/>
      </c>
      <c r="AT36" s="117" t="str">
        <f t="shared" si="10"/>
        <v/>
      </c>
    </row>
    <row r="37" spans="1:46" s="42" customFormat="1" x14ac:dyDescent="0.25">
      <c r="A37" s="16">
        <v>37</v>
      </c>
      <c r="B37" s="298">
        <f>INDEX(SummDir!$5:$113,$A37,B$124)</f>
        <v>136</v>
      </c>
      <c r="C37" s="187" t="str">
        <f>INDEX(SummDir!$5:$113,$A37,C$124)</f>
        <v>Spence St</v>
      </c>
      <c r="D37" s="187" t="str">
        <f>INDEX(SummDir!$5:$113,$A37,D$124)</f>
        <v>Rural Rd</v>
      </c>
      <c r="E37" s="117">
        <f>IF(LEN(INDEX(SummDir!$5:$113,$A37,E$124))&lt;1,"",ROUND(INDEX(SummDir!$5:$113,$A37,E$124),0))</f>
        <v>118</v>
      </c>
      <c r="F37" s="117">
        <f>IF(LEN(INDEX(SummDir!$5:$113,$A37,F$124))&lt;1,"",ROUND(INDEX(SummDir!$5:$113,$A37,F$124),0))</f>
        <v>127</v>
      </c>
      <c r="G37" s="117">
        <f>IF(LEN(INDEX(SummDir!$5:$113,$A37,G$124))&lt;1,"",ROUND(INDEX(SummDir!$5:$113,$A37,G$124),0))</f>
        <v>110</v>
      </c>
      <c r="H37" s="277">
        <f>INDEX(SummDir!$5:$113,$A37,H$124)</f>
        <v>8.2452431289640596E-2</v>
      </c>
      <c r="I37" s="277">
        <f>INDEX(SummDir!$5:$113,$A37,I$124)</f>
        <v>0.17124735729386892</v>
      </c>
      <c r="J37" s="277">
        <f>INDEX(SummDir!$5:$113,$A37,J$124)</f>
        <v>0.98097251585623679</v>
      </c>
      <c r="K37" s="117">
        <f>INDEX(SummDir!$5:$113,$A37,K$124)</f>
        <v>0.28964059196617337</v>
      </c>
      <c r="L37" s="117">
        <f t="shared" si="0"/>
        <v>44120</v>
      </c>
      <c r="M37" s="117">
        <f t="shared" si="11"/>
        <v>44120</v>
      </c>
      <c r="N37" s="117">
        <f t="shared" si="2"/>
        <v>0</v>
      </c>
      <c r="O37" s="117">
        <f t="shared" si="12"/>
        <v>0</v>
      </c>
      <c r="P37" s="285" t="s">
        <v>362</v>
      </c>
      <c r="Q37" s="290">
        <f>INDEX(SummDir!$5:$113,$A37,Q$124)</f>
        <v>118.25</v>
      </c>
      <c r="R37" s="222">
        <f>INDEX(SummDir!$5:$113,$A37,R$124)</f>
        <v>473</v>
      </c>
      <c r="S37" s="222">
        <f>INDEX(SummDir!$5:$113,$A37,S$124)</f>
        <v>254</v>
      </c>
      <c r="T37" s="222">
        <f>INDEX(SummDir!$5:$113,$A37,T$124)</f>
        <v>219</v>
      </c>
      <c r="U37" s="222">
        <f>INDEX(SummDir!$5:$113,$A37,U$124)</f>
        <v>254</v>
      </c>
      <c r="V37" s="117">
        <v>36</v>
      </c>
      <c r="W37" s="117">
        <v>36</v>
      </c>
      <c r="X37" s="117">
        <f t="shared" si="13"/>
        <v>72</v>
      </c>
      <c r="Y37" s="117">
        <v>36</v>
      </c>
      <c r="Z37" s="117">
        <f>INDEX(SummDir!$5:$113,$A37,Z$124)</f>
        <v>473</v>
      </c>
      <c r="AA37" s="117">
        <f>INDEX(SummDir!$5:$113,$A37,AA$124)</f>
        <v>219</v>
      </c>
      <c r="AB37" s="117"/>
      <c r="AC37" s="117"/>
      <c r="AD37" s="117"/>
      <c r="AE37" s="117"/>
      <c r="AF37" s="117"/>
      <c r="AG37" s="117"/>
      <c r="AH37" s="117"/>
      <c r="AI37" s="117"/>
      <c r="AJ37" s="222">
        <v>28</v>
      </c>
      <c r="AK37" s="117">
        <f t="shared" si="8"/>
        <v>0</v>
      </c>
      <c r="AL37" s="117">
        <f t="shared" si="8"/>
        <v>0</v>
      </c>
      <c r="AM37" s="117">
        <f t="shared" si="8"/>
        <v>4</v>
      </c>
      <c r="AN37" s="117">
        <f t="shared" si="8"/>
        <v>0</v>
      </c>
      <c r="AO37" s="117">
        <f t="shared" si="9"/>
        <v>0</v>
      </c>
      <c r="AP37" s="117">
        <f t="shared" si="9"/>
        <v>0</v>
      </c>
      <c r="AQ37" s="117">
        <f t="shared" si="9"/>
        <v>0</v>
      </c>
      <c r="AR37" s="117">
        <f t="shared" si="9"/>
        <v>0</v>
      </c>
      <c r="AS37" s="117" t="str">
        <f t="shared" si="10"/>
        <v/>
      </c>
      <c r="AT37" s="117" t="str">
        <f t="shared" si="10"/>
        <v/>
      </c>
    </row>
    <row r="38" spans="1:46" s="42" customFormat="1" x14ac:dyDescent="0.25">
      <c r="A38" s="16">
        <v>38</v>
      </c>
      <c r="B38" s="298">
        <f>INDEX(SummDir!$5:$113,$A38,B$124)</f>
        <v>137</v>
      </c>
      <c r="C38" s="187" t="str">
        <f>INDEX(SummDir!$5:$113,$A38,C$124)</f>
        <v>Broadway Rd</v>
      </c>
      <c r="D38" s="187" t="str">
        <f>INDEX(SummDir!$5:$113,$A38,D$124)</f>
        <v>Priest Dr</v>
      </c>
      <c r="E38" s="117">
        <f>IF(LEN(INDEX(SummDir!$5:$113,$A38,E$124))&lt;1,"",ROUND(INDEX(SummDir!$5:$113,$A38,E$124),0))</f>
        <v>14</v>
      </c>
      <c r="F38" s="117">
        <f>IF(LEN(INDEX(SummDir!$5:$113,$A38,F$124))&lt;1,"",ROUND(INDEX(SummDir!$5:$113,$A38,F$124),0))</f>
        <v>11</v>
      </c>
      <c r="G38" s="117">
        <f>IF(LEN(INDEX(SummDir!$5:$113,$A38,G$124))&lt;1,"",ROUND(INDEX(SummDir!$5:$113,$A38,G$124),0))</f>
        <v>18</v>
      </c>
      <c r="H38" s="277">
        <f>INDEX(SummDir!$5:$113,$A38,H$124)</f>
        <v>0.30357142857142855</v>
      </c>
      <c r="I38" s="277">
        <f>INDEX(SummDir!$5:$113,$A38,I$124)</f>
        <v>0.21428571428571427</v>
      </c>
      <c r="J38" s="277">
        <f>INDEX(SummDir!$5:$113,$A38,J$124)</f>
        <v>0.8214285714285714</v>
      </c>
      <c r="K38" s="117">
        <f>INDEX(SummDir!$5:$113,$A38,K$124)</f>
        <v>0.19642857142857142</v>
      </c>
      <c r="L38" s="117">
        <f t="shared" si="0"/>
        <v>37476</v>
      </c>
      <c r="M38" s="117">
        <f t="shared" si="11"/>
        <v>24403</v>
      </c>
      <c r="N38" s="117">
        <f t="shared" si="2"/>
        <v>1.75</v>
      </c>
      <c r="O38" s="117">
        <f t="shared" si="12"/>
        <v>1</v>
      </c>
      <c r="P38" s="285" t="s">
        <v>362</v>
      </c>
      <c r="Q38" s="290">
        <f>INDEX(SummDir!$5:$113,$A38,Q$124)</f>
        <v>14</v>
      </c>
      <c r="R38" s="222">
        <f>INDEX(SummDir!$5:$113,$A38,R$124)</f>
        <v>56</v>
      </c>
      <c r="S38" s="222">
        <f>INDEX(SummDir!$5:$113,$A38,S$124)</f>
        <v>21</v>
      </c>
      <c r="T38" s="222">
        <f>INDEX(SummDir!$5:$113,$A38,T$124)</f>
        <v>35</v>
      </c>
      <c r="U38" s="222">
        <f>INDEX(SummDir!$5:$113,$A38,U$124)</f>
        <v>21</v>
      </c>
      <c r="V38" s="117">
        <v>37</v>
      </c>
      <c r="W38" s="117">
        <v>37</v>
      </c>
      <c r="X38" s="117">
        <f t="shared" si="13"/>
        <v>74</v>
      </c>
      <c r="Y38" s="117">
        <v>37</v>
      </c>
      <c r="Z38" s="117">
        <f>INDEX(SummDir!$5:$113,$A38,Z$124)</f>
        <v>56</v>
      </c>
      <c r="AA38" s="117">
        <f>INDEX(SummDir!$5:$113,$A38,AA$124)</f>
        <v>35</v>
      </c>
      <c r="AB38" s="117"/>
      <c r="AC38" s="117"/>
      <c r="AD38" s="117"/>
      <c r="AE38" s="117"/>
      <c r="AF38" s="117"/>
      <c r="AG38" s="117"/>
      <c r="AH38" s="117"/>
      <c r="AI38" s="117"/>
      <c r="AJ38" s="222">
        <v>28</v>
      </c>
      <c r="AK38" s="117">
        <f t="shared" si="8"/>
        <v>3</v>
      </c>
      <c r="AL38" s="117">
        <f t="shared" si="8"/>
        <v>3</v>
      </c>
      <c r="AM38" s="117">
        <f t="shared" si="8"/>
        <v>0</v>
      </c>
      <c r="AN38" s="117">
        <f t="shared" si="8"/>
        <v>0</v>
      </c>
      <c r="AO38" s="117">
        <f t="shared" si="9"/>
        <v>0</v>
      </c>
      <c r="AP38" s="117">
        <f t="shared" si="9"/>
        <v>0</v>
      </c>
      <c r="AQ38" s="117">
        <f t="shared" si="9"/>
        <v>0</v>
      </c>
      <c r="AR38" s="117">
        <f t="shared" si="9"/>
        <v>0</v>
      </c>
      <c r="AS38" s="117" t="str">
        <f t="shared" si="10"/>
        <v/>
      </c>
      <c r="AT38" s="117" t="str">
        <f t="shared" si="10"/>
        <v/>
      </c>
    </row>
    <row r="39" spans="1:46" s="42" customFormat="1" x14ac:dyDescent="0.25">
      <c r="A39" s="16">
        <v>39</v>
      </c>
      <c r="B39" s="298">
        <f>INDEX(SummDir!$5:$113,$A39,B$124)</f>
        <v>138</v>
      </c>
      <c r="C39" s="187" t="str">
        <f>INDEX(SummDir!$5:$113,$A39,C$124)</f>
        <v>Broadway Rd</v>
      </c>
      <c r="D39" s="187" t="str">
        <f>INDEX(SummDir!$5:$113,$A39,D$124)</f>
        <v>Rural Rd</v>
      </c>
      <c r="E39" s="117">
        <f>IF(LEN(INDEX(SummDir!$5:$113,$A39,E$124))&lt;1,"",ROUND(INDEX(SummDir!$5:$113,$A39,E$124),0))</f>
        <v>70</v>
      </c>
      <c r="F39" s="117" t="str">
        <f>IF(LEN(INDEX(SummDir!$5:$113,$A39,F$124))&lt;1,"",ROUND(INDEX(SummDir!$5:$113,$A39,F$124),0))</f>
        <v/>
      </c>
      <c r="G39" s="117">
        <f>IF(LEN(INDEX(SummDir!$5:$113,$A39,G$124))&lt;1,"",ROUND(INDEX(SummDir!$5:$113,$A39,G$124),0))</f>
        <v>70</v>
      </c>
      <c r="H39" s="277">
        <f>INDEX(SummDir!$5:$113,$A39,H$124)</f>
        <v>5.7553956834532377E-2</v>
      </c>
      <c r="I39" s="277">
        <f>INDEX(SummDir!$5:$113,$A39,I$124)</f>
        <v>0.21582733812949639</v>
      </c>
      <c r="J39" s="277">
        <f>INDEX(SummDir!$5:$113,$A39,J$124)</f>
        <v>0.97841726618705038</v>
      </c>
      <c r="K39" s="117">
        <f>INDEX(SummDir!$5:$113,$A39,K$124)</f>
        <v>0.22302158273381295</v>
      </c>
      <c r="L39" s="117">
        <f t="shared" si="0"/>
        <v>44120</v>
      </c>
      <c r="M39" s="117">
        <f t="shared" si="11"/>
        <v>44120</v>
      </c>
      <c r="N39" s="117">
        <f t="shared" si="2"/>
        <v>0.5</v>
      </c>
      <c r="O39" s="117">
        <f t="shared" si="12"/>
        <v>0</v>
      </c>
      <c r="P39" s="285" t="s">
        <v>362</v>
      </c>
      <c r="Q39" s="290">
        <f>INDEX(SummDir!$5:$113,$A39,Q$124)</f>
        <v>69.5</v>
      </c>
      <c r="R39" s="222">
        <f>INDEX(SummDir!$5:$113,$A39,R$124)</f>
        <v>139</v>
      </c>
      <c r="S39" s="222">
        <f>INDEX(SummDir!$5:$113,$A39,S$124)</f>
        <v>0</v>
      </c>
      <c r="T39" s="222">
        <f>INDEX(SummDir!$5:$113,$A39,T$124)</f>
        <v>139</v>
      </c>
      <c r="U39" s="222">
        <f>INDEX(SummDir!$5:$113,$A39,U$124)</f>
        <v>0</v>
      </c>
      <c r="V39" s="117">
        <v>38</v>
      </c>
      <c r="W39" s="117">
        <v>38</v>
      </c>
      <c r="X39" s="117">
        <f t="shared" si="13"/>
        <v>76</v>
      </c>
      <c r="Y39" s="117">
        <v>38</v>
      </c>
      <c r="Z39" s="117">
        <f>INDEX(SummDir!$5:$113,$A39,Z$124)</f>
        <v>139</v>
      </c>
      <c r="AA39" s="117">
        <f>INDEX(SummDir!$5:$113,$A39,AA$124)</f>
        <v>139</v>
      </c>
      <c r="AB39" s="117"/>
      <c r="AC39" s="117"/>
      <c r="AD39" s="117"/>
      <c r="AE39" s="117"/>
      <c r="AF39" s="117"/>
      <c r="AG39" s="117"/>
      <c r="AH39" s="117"/>
      <c r="AI39" s="117"/>
      <c r="AJ39" s="222">
        <v>28</v>
      </c>
      <c r="AK39" s="117">
        <f t="shared" si="8"/>
        <v>0</v>
      </c>
      <c r="AL39" s="117">
        <f t="shared" si="8"/>
        <v>0</v>
      </c>
      <c r="AM39" s="117">
        <f t="shared" si="8"/>
        <v>0</v>
      </c>
      <c r="AN39" s="117">
        <f t="shared" si="8"/>
        <v>0</v>
      </c>
      <c r="AO39" s="117">
        <f t="shared" si="9"/>
        <v>0</v>
      </c>
      <c r="AP39" s="117">
        <f t="shared" si="9"/>
        <v>0</v>
      </c>
      <c r="AQ39" s="117">
        <f t="shared" si="9"/>
        <v>0</v>
      </c>
      <c r="AR39" s="117">
        <f t="shared" si="9"/>
        <v>0</v>
      </c>
      <c r="AS39" s="117" t="str">
        <f t="shared" si="10"/>
        <v/>
      </c>
      <c r="AT39" s="117" t="str">
        <f t="shared" si="10"/>
        <v/>
      </c>
    </row>
    <row r="40" spans="1:46" s="42" customFormat="1" x14ac:dyDescent="0.25">
      <c r="A40" s="16">
        <v>40</v>
      </c>
      <c r="B40" s="298">
        <f>INDEX(SummDir!$5:$113,$A40,B$124)</f>
        <v>139</v>
      </c>
      <c r="C40" s="187" t="str">
        <f>INDEX(SummDir!$5:$113,$A40,C$124)</f>
        <v>Broadway Rd</v>
      </c>
      <c r="D40" s="187" t="str">
        <f>INDEX(SummDir!$5:$113,$A40,D$124)</f>
        <v>College Ave</v>
      </c>
      <c r="E40" s="117">
        <f>IF(LEN(INDEX(SummDir!$5:$113,$A40,E$124))&lt;1,"",ROUND(INDEX(SummDir!$5:$113,$A40,E$124),0))</f>
        <v>114</v>
      </c>
      <c r="F40" s="117">
        <f>IF(LEN(INDEX(SummDir!$5:$113,$A40,F$124))&lt;1,"",ROUND(INDEX(SummDir!$5:$113,$A40,F$124),0))</f>
        <v>89</v>
      </c>
      <c r="G40" s="117">
        <f>IF(LEN(INDEX(SummDir!$5:$113,$A40,G$124))&lt;1,"",ROUND(INDEX(SummDir!$5:$113,$A40,G$124),0))</f>
        <v>140</v>
      </c>
      <c r="H40" s="277">
        <f>INDEX(SummDir!$5:$113,$A40,H$124)</f>
        <v>0.33916849015317285</v>
      </c>
      <c r="I40" s="277">
        <f>INDEX(SummDir!$5:$113,$A40,I$124)</f>
        <v>2.1881838074398249E-2</v>
      </c>
      <c r="J40" s="277">
        <f>INDEX(SummDir!$5:$113,$A40,J$124)</f>
        <v>2.4070021881838075E-2</v>
      </c>
      <c r="K40" s="117">
        <f>INDEX(SummDir!$5:$113,$A40,K$124)</f>
        <v>0.28884026258205692</v>
      </c>
      <c r="L40" s="117">
        <f t="shared" si="0"/>
        <v>29614</v>
      </c>
      <c r="M40" s="117">
        <f t="shared" si="11"/>
        <v>4997</v>
      </c>
      <c r="N40" s="117">
        <f t="shared" si="2"/>
        <v>0.5</v>
      </c>
      <c r="O40" s="117">
        <f t="shared" si="12"/>
        <v>1</v>
      </c>
      <c r="P40" s="285" t="s">
        <v>362</v>
      </c>
      <c r="Q40" s="290">
        <f>INDEX(SummDir!$5:$113,$A40,Q$124)</f>
        <v>114.25</v>
      </c>
      <c r="R40" s="222">
        <f>INDEX(SummDir!$5:$113,$A40,R$124)</f>
        <v>457</v>
      </c>
      <c r="S40" s="222">
        <f>INDEX(SummDir!$5:$113,$A40,S$124)</f>
        <v>178</v>
      </c>
      <c r="T40" s="222">
        <f>INDEX(SummDir!$5:$113,$A40,T$124)</f>
        <v>279</v>
      </c>
      <c r="U40" s="222">
        <f>INDEX(SummDir!$5:$113,$A40,U$124)</f>
        <v>178</v>
      </c>
      <c r="V40" s="117">
        <v>39</v>
      </c>
      <c r="W40" s="117">
        <v>39</v>
      </c>
      <c r="X40" s="117">
        <f t="shared" si="13"/>
        <v>78</v>
      </c>
      <c r="Y40" s="117">
        <v>39</v>
      </c>
      <c r="Z40" s="117">
        <f>INDEX(SummDir!$5:$113,$A40,Z$124)</f>
        <v>457</v>
      </c>
      <c r="AA40" s="117">
        <f>INDEX(SummDir!$5:$113,$A40,AA$124)</f>
        <v>279</v>
      </c>
      <c r="AB40" s="117"/>
      <c r="AC40" s="117"/>
      <c r="AD40" s="117"/>
      <c r="AE40" s="117"/>
      <c r="AF40" s="117"/>
      <c r="AG40" s="117"/>
      <c r="AH40" s="117"/>
      <c r="AI40" s="117"/>
      <c r="AJ40" s="222">
        <v>28</v>
      </c>
      <c r="AK40" s="117">
        <f t="shared" si="8"/>
        <v>3</v>
      </c>
      <c r="AL40" s="117">
        <f t="shared" si="8"/>
        <v>3</v>
      </c>
      <c r="AM40" s="117">
        <f t="shared" si="8"/>
        <v>0</v>
      </c>
      <c r="AN40" s="117">
        <f t="shared" si="8"/>
        <v>0</v>
      </c>
      <c r="AO40" s="117">
        <f t="shared" si="9"/>
        <v>0</v>
      </c>
      <c r="AP40" s="117">
        <f t="shared" si="9"/>
        <v>0</v>
      </c>
      <c r="AQ40" s="117">
        <f t="shared" si="9"/>
        <v>0</v>
      </c>
      <c r="AR40" s="117">
        <f t="shared" si="9"/>
        <v>0</v>
      </c>
      <c r="AS40" s="117" t="str">
        <f t="shared" si="10"/>
        <v/>
      </c>
      <c r="AT40" s="117" t="str">
        <f t="shared" si="10"/>
        <v/>
      </c>
    </row>
    <row r="41" spans="1:46" s="42" customFormat="1" x14ac:dyDescent="0.25">
      <c r="A41" s="16">
        <v>41</v>
      </c>
      <c r="B41" s="298">
        <f>INDEX(SummDir!$5:$113,$A41,B$124)</f>
        <v>140</v>
      </c>
      <c r="C41" s="187" t="str">
        <f>INDEX(SummDir!$5:$113,$A41,C$124)</f>
        <v>Southern Ave</v>
      </c>
      <c r="D41" s="187" t="str">
        <f>INDEX(SummDir!$5:$113,$A41,D$124)</f>
        <v>Priest Dr</v>
      </c>
      <c r="E41" s="117">
        <f>IF(LEN(INDEX(SummDir!$5:$113,$A41,E$124))&lt;1,"",ROUND(INDEX(SummDir!$5:$113,$A41,E$124),0))</f>
        <v>13</v>
      </c>
      <c r="F41" s="117">
        <f>IF(LEN(INDEX(SummDir!$5:$113,$A41,F$124))&lt;1,"",ROUND(INDEX(SummDir!$5:$113,$A41,F$124),0))</f>
        <v>12</v>
      </c>
      <c r="G41" s="117">
        <f>IF(LEN(INDEX(SummDir!$5:$113,$A41,G$124))&lt;1,"",ROUND(INDEX(SummDir!$5:$113,$A41,G$124),0))</f>
        <v>15</v>
      </c>
      <c r="H41" s="277">
        <f>INDEX(SummDir!$5:$113,$A41,H$124)</f>
        <v>0.30769230769230771</v>
      </c>
      <c r="I41" s="277">
        <f>INDEX(SummDir!$5:$113,$A41,I$124)</f>
        <v>0.23076923076923078</v>
      </c>
      <c r="J41" s="277">
        <f>INDEX(SummDir!$5:$113,$A41,J$124)</f>
        <v>0.42307692307692307</v>
      </c>
      <c r="K41" s="117">
        <f>INDEX(SummDir!$5:$113,$A41,K$124)</f>
        <v>0.13461538461538461</v>
      </c>
      <c r="L41" s="117">
        <f t="shared" si="0"/>
        <v>36313</v>
      </c>
      <c r="M41" s="117">
        <f t="shared" si="11"/>
        <v>36313</v>
      </c>
      <c r="N41" s="117">
        <f t="shared" si="2"/>
        <v>2.75</v>
      </c>
      <c r="O41" s="117">
        <f t="shared" si="12"/>
        <v>1</v>
      </c>
      <c r="P41" s="285" t="s">
        <v>362</v>
      </c>
      <c r="Q41" s="290">
        <f>INDEX(SummDir!$5:$113,$A41,Q$124)</f>
        <v>13</v>
      </c>
      <c r="R41" s="222">
        <f>INDEX(SummDir!$5:$113,$A41,R$124)</f>
        <v>52</v>
      </c>
      <c r="S41" s="222">
        <f>INDEX(SummDir!$5:$113,$A41,S$124)</f>
        <v>23</v>
      </c>
      <c r="T41" s="222">
        <f>INDEX(SummDir!$5:$113,$A41,T$124)</f>
        <v>29</v>
      </c>
      <c r="U41" s="222">
        <f>INDEX(SummDir!$5:$113,$A41,U$124)</f>
        <v>23</v>
      </c>
      <c r="V41" s="117">
        <v>40</v>
      </c>
      <c r="W41" s="117">
        <v>40</v>
      </c>
      <c r="X41" s="117">
        <f t="shared" si="13"/>
        <v>80</v>
      </c>
      <c r="Y41" s="117">
        <v>40</v>
      </c>
      <c r="Z41" s="117">
        <f>INDEX(SummDir!$5:$113,$A41,Z$124)</f>
        <v>52</v>
      </c>
      <c r="AA41" s="117">
        <f>INDEX(SummDir!$5:$113,$A41,AA$124)</f>
        <v>29</v>
      </c>
      <c r="AB41" s="117"/>
      <c r="AC41" s="117"/>
      <c r="AD41" s="117"/>
      <c r="AE41" s="117"/>
      <c r="AF41" s="117"/>
      <c r="AG41" s="117"/>
      <c r="AH41" s="117"/>
      <c r="AI41" s="117"/>
      <c r="AJ41" s="222">
        <v>28</v>
      </c>
      <c r="AK41" s="117">
        <f t="shared" si="8"/>
        <v>3</v>
      </c>
      <c r="AL41" s="117">
        <f t="shared" si="8"/>
        <v>3</v>
      </c>
      <c r="AM41" s="117">
        <f t="shared" si="8"/>
        <v>0</v>
      </c>
      <c r="AN41" s="117">
        <f t="shared" si="8"/>
        <v>0</v>
      </c>
      <c r="AO41" s="117">
        <f t="shared" si="9"/>
        <v>0</v>
      </c>
      <c r="AP41" s="117">
        <f t="shared" si="9"/>
        <v>0</v>
      </c>
      <c r="AQ41" s="117">
        <f t="shared" si="9"/>
        <v>0</v>
      </c>
      <c r="AR41" s="117">
        <f t="shared" si="9"/>
        <v>0</v>
      </c>
      <c r="AS41" s="117" t="str">
        <f t="shared" si="10"/>
        <v/>
      </c>
      <c r="AT41" s="117" t="str">
        <f t="shared" si="10"/>
        <v/>
      </c>
    </row>
    <row r="42" spans="1:46" s="42" customFormat="1" x14ac:dyDescent="0.25">
      <c r="A42" s="16">
        <v>42</v>
      </c>
      <c r="B42" s="298">
        <f>INDEX(SummDir!$5:$113,$A42,B$124)</f>
        <v>141</v>
      </c>
      <c r="C42" s="187" t="str">
        <f>INDEX(SummDir!$5:$113,$A42,C$124)</f>
        <v>Southern Ave</v>
      </c>
      <c r="D42" s="187" t="str">
        <f>INDEX(SummDir!$5:$113,$A42,D$124)</f>
        <v>College Ave</v>
      </c>
      <c r="E42" s="117">
        <f>IF(LEN(INDEX(SummDir!$5:$113,$A42,E$124))&lt;1,"",ROUND(INDEX(SummDir!$5:$113,$A42,E$124),0))</f>
        <v>86</v>
      </c>
      <c r="F42" s="117" t="str">
        <f>IF(LEN(INDEX(SummDir!$5:$113,$A42,F$124))&lt;1,"",ROUND(INDEX(SummDir!$5:$113,$A42,F$124),0))</f>
        <v/>
      </c>
      <c r="G42" s="117">
        <f>IF(LEN(INDEX(SummDir!$5:$113,$A42,G$124))&lt;1,"",ROUND(INDEX(SummDir!$5:$113,$A42,G$124),0))</f>
        <v>86</v>
      </c>
      <c r="H42" s="277">
        <f>INDEX(SummDir!$5:$113,$A42,H$124)</f>
        <v>0.22514619883040934</v>
      </c>
      <c r="I42" s="277">
        <f>INDEX(SummDir!$5:$113,$A42,I$124)</f>
        <v>1.7543859649122806E-2</v>
      </c>
      <c r="J42" s="277">
        <f>INDEX(SummDir!$5:$113,$A42,J$124)</f>
        <v>9.6491228070175433E-2</v>
      </c>
      <c r="K42" s="117">
        <f>INDEX(SummDir!$5:$113,$A42,K$124)</f>
        <v>9.6491228070175433E-2</v>
      </c>
      <c r="L42" s="117">
        <f t="shared" si="0"/>
        <v>35372</v>
      </c>
      <c r="M42" s="117">
        <f t="shared" si="11"/>
        <v>4442</v>
      </c>
      <c r="N42" s="117">
        <f t="shared" si="2"/>
        <v>1.5</v>
      </c>
      <c r="O42" s="117">
        <f t="shared" si="12"/>
        <v>1</v>
      </c>
      <c r="P42" s="285" t="s">
        <v>362</v>
      </c>
      <c r="Q42" s="290">
        <f>INDEX(SummDir!$5:$113,$A42,Q$124)</f>
        <v>85.5</v>
      </c>
      <c r="R42" s="222">
        <f>INDEX(SummDir!$5:$113,$A42,R$124)</f>
        <v>171</v>
      </c>
      <c r="S42" s="222">
        <f>INDEX(SummDir!$5:$113,$A42,S$124)</f>
        <v>0</v>
      </c>
      <c r="T42" s="222">
        <f>INDEX(SummDir!$5:$113,$A42,T$124)</f>
        <v>171</v>
      </c>
      <c r="U42" s="222">
        <f>INDEX(SummDir!$5:$113,$A42,U$124)</f>
        <v>0</v>
      </c>
      <c r="V42" s="117">
        <v>41</v>
      </c>
      <c r="W42" s="117">
        <v>41</v>
      </c>
      <c r="X42" s="117">
        <f t="shared" si="13"/>
        <v>82</v>
      </c>
      <c r="Y42" s="117">
        <v>41</v>
      </c>
      <c r="Z42" s="117">
        <f>INDEX(SummDir!$5:$113,$A42,Z$124)</f>
        <v>171</v>
      </c>
      <c r="AA42" s="117">
        <f>INDEX(SummDir!$5:$113,$A42,AA$124)</f>
        <v>171</v>
      </c>
      <c r="AB42" s="117"/>
      <c r="AC42" s="117"/>
      <c r="AD42" s="117"/>
      <c r="AE42" s="117"/>
      <c r="AF42" s="117"/>
      <c r="AG42" s="117"/>
      <c r="AH42" s="117"/>
      <c r="AI42" s="117"/>
      <c r="AJ42" s="222">
        <v>28</v>
      </c>
      <c r="AK42" s="117">
        <f t="shared" si="8"/>
        <v>3</v>
      </c>
      <c r="AL42" s="117">
        <f t="shared" si="8"/>
        <v>3</v>
      </c>
      <c r="AM42" s="117">
        <f t="shared" si="8"/>
        <v>0</v>
      </c>
      <c r="AN42" s="117">
        <f t="shared" si="8"/>
        <v>0</v>
      </c>
      <c r="AO42" s="117">
        <f t="shared" ref="AO42:AR61" si="14">INDEX(Cordon,MATCH($B42,loc_ID,0),AO$123)</f>
        <v>0</v>
      </c>
      <c r="AP42" s="117">
        <f t="shared" si="14"/>
        <v>0</v>
      </c>
      <c r="AQ42" s="117">
        <f t="shared" si="14"/>
        <v>0</v>
      </c>
      <c r="AR42" s="117">
        <f t="shared" si="14"/>
        <v>0</v>
      </c>
      <c r="AS42" s="117" t="str">
        <f t="shared" ref="AS42:AT61" si="15">IF(ISBLANK(INDEX(GPS_,MATCH($B42,loc_ID,0),AS$123)),"",INDEX(GPS_,MATCH($B42,loc_ID,0),AS$123))</f>
        <v/>
      </c>
      <c r="AT42" s="117" t="str">
        <f t="shared" si="15"/>
        <v/>
      </c>
    </row>
    <row r="43" spans="1:46" s="42" customFormat="1" x14ac:dyDescent="0.25">
      <c r="A43" s="16">
        <v>43</v>
      </c>
      <c r="B43" s="298">
        <f>INDEX(SummDir!$5:$113,$A43,B$124)</f>
        <v>142</v>
      </c>
      <c r="C43" s="187" t="str">
        <f>INDEX(SummDir!$5:$113,$A43,C$124)</f>
        <v>Southern Ave</v>
      </c>
      <c r="D43" s="187" t="str">
        <f>INDEX(SummDir!$5:$113,$A43,D$124)</f>
        <v>Rural Rd</v>
      </c>
      <c r="E43" s="117">
        <f>IF(LEN(INDEX(SummDir!$5:$113,$A43,E$124))&lt;1,"",ROUND(INDEX(SummDir!$5:$113,$A43,E$124),0))</f>
        <v>19</v>
      </c>
      <c r="F43" s="117">
        <f>IF(LEN(INDEX(SummDir!$5:$113,$A43,F$124))&lt;1,"",ROUND(INDEX(SummDir!$5:$113,$A43,F$124),0))</f>
        <v>19</v>
      </c>
      <c r="G43" s="117" t="str">
        <f>IF(LEN(INDEX(SummDir!$5:$113,$A43,G$124))&lt;1,"",ROUND(INDEX(SummDir!$5:$113,$A43,G$124),0))</f>
        <v/>
      </c>
      <c r="H43" s="277">
        <f>INDEX(SummDir!$5:$113,$A43,H$124)</f>
        <v>0.1891891891891892</v>
      </c>
      <c r="I43" s="277">
        <f>INDEX(SummDir!$5:$113,$A43,I$124)</f>
        <v>0.1891891891891892</v>
      </c>
      <c r="J43" s="277">
        <f>INDEX(SummDir!$5:$113,$A43,J$124)</f>
        <v>0.91891891891891897</v>
      </c>
      <c r="K43" s="117">
        <f>INDEX(SummDir!$5:$113,$A43,K$124)</f>
        <v>0.24324324324324326</v>
      </c>
      <c r="L43" s="117">
        <f t="shared" si="0"/>
        <v>40059</v>
      </c>
      <c r="M43" s="117">
        <f t="shared" si="11"/>
        <v>40059</v>
      </c>
      <c r="N43" s="117">
        <f t="shared" si="2"/>
        <v>1.5</v>
      </c>
      <c r="O43" s="117">
        <f t="shared" si="12"/>
        <v>0</v>
      </c>
      <c r="P43" s="285" t="s">
        <v>362</v>
      </c>
      <c r="Q43" s="290">
        <f>INDEX(SummDir!$5:$113,$A43,Q$124)</f>
        <v>18.5</v>
      </c>
      <c r="R43" s="222">
        <f>INDEX(SummDir!$5:$113,$A43,R$124)</f>
        <v>37</v>
      </c>
      <c r="S43" s="222">
        <f>INDEX(SummDir!$5:$113,$A43,S$124)</f>
        <v>37</v>
      </c>
      <c r="T43" s="222">
        <f>INDEX(SummDir!$5:$113,$A43,T$124)</f>
        <v>0</v>
      </c>
      <c r="U43" s="222">
        <f>INDEX(SummDir!$5:$113,$A43,U$124)</f>
        <v>37</v>
      </c>
      <c r="V43" s="117">
        <v>42</v>
      </c>
      <c r="W43" s="117">
        <v>42</v>
      </c>
      <c r="X43" s="117">
        <f t="shared" si="13"/>
        <v>84</v>
      </c>
      <c r="Y43" s="117">
        <v>42</v>
      </c>
      <c r="Z43" s="117">
        <f>INDEX(SummDir!$5:$113,$A43,Z$124)</f>
        <v>37</v>
      </c>
      <c r="AA43" s="117">
        <f>INDEX(SummDir!$5:$113,$A43,AA$124)</f>
        <v>0</v>
      </c>
      <c r="AB43" s="117"/>
      <c r="AC43" s="117"/>
      <c r="AD43" s="117"/>
      <c r="AE43" s="117"/>
      <c r="AF43" s="117"/>
      <c r="AG43" s="117"/>
      <c r="AH43" s="117"/>
      <c r="AI43" s="117"/>
      <c r="AJ43" s="222">
        <v>28</v>
      </c>
      <c r="AK43" s="117">
        <f t="shared" si="8"/>
        <v>0</v>
      </c>
      <c r="AL43" s="117">
        <f t="shared" si="8"/>
        <v>0</v>
      </c>
      <c r="AM43" s="117">
        <f t="shared" si="8"/>
        <v>0</v>
      </c>
      <c r="AN43" s="117">
        <f t="shared" si="8"/>
        <v>0</v>
      </c>
      <c r="AO43" s="117">
        <f t="shared" si="14"/>
        <v>0</v>
      </c>
      <c r="AP43" s="117">
        <f t="shared" si="14"/>
        <v>0</v>
      </c>
      <c r="AQ43" s="117">
        <f t="shared" si="14"/>
        <v>0</v>
      </c>
      <c r="AR43" s="117">
        <f t="shared" si="14"/>
        <v>0</v>
      </c>
      <c r="AS43" s="117" t="str">
        <f t="shared" si="15"/>
        <v/>
      </c>
      <c r="AT43" s="117" t="str">
        <f t="shared" si="15"/>
        <v/>
      </c>
    </row>
    <row r="44" spans="1:46" s="42" customFormat="1" x14ac:dyDescent="0.25">
      <c r="A44" s="16">
        <v>44</v>
      </c>
      <c r="B44" s="298">
        <f>INDEX(SummDir!$5:$113,$A44,B$124)</f>
        <v>143</v>
      </c>
      <c r="C44" s="187" t="str">
        <f>INDEX(SummDir!$5:$113,$A44,C$124)</f>
        <v>Southern Ave</v>
      </c>
      <c r="D44" s="187" t="str">
        <f>INDEX(SummDir!$5:$113,$A44,D$124)</f>
        <v>Hardy Dr</v>
      </c>
      <c r="E44" s="117">
        <f>IF(LEN(INDEX(SummDir!$5:$113,$A44,E$124))&lt;1,"",ROUND(INDEX(SummDir!$5:$113,$A44,E$124),0))</f>
        <v>16</v>
      </c>
      <c r="F44" s="117">
        <f>IF(LEN(INDEX(SummDir!$5:$113,$A44,F$124))&lt;1,"",ROUND(INDEX(SummDir!$5:$113,$A44,F$124),0))</f>
        <v>16</v>
      </c>
      <c r="G44" s="117" t="str">
        <f>IF(LEN(INDEX(SummDir!$5:$113,$A44,G$124))&lt;1,"",ROUND(INDEX(SummDir!$5:$113,$A44,G$124),0))</f>
        <v/>
      </c>
      <c r="H44" s="277">
        <f>INDEX(SummDir!$5:$113,$A44,H$124)</f>
        <v>0.4838709677419355</v>
      </c>
      <c r="I44" s="277">
        <f>INDEX(SummDir!$5:$113,$A44,I$124)</f>
        <v>0.22580645161290322</v>
      </c>
      <c r="J44" s="277">
        <f>INDEX(SummDir!$5:$113,$A44,J$124)</f>
        <v>0.29032258064516131</v>
      </c>
      <c r="K44" s="117">
        <f>INDEX(SummDir!$5:$113,$A44,K$124)</f>
        <v>6.4516129032258063E-2</v>
      </c>
      <c r="L44" s="117">
        <f t="shared" si="0"/>
        <v>28429</v>
      </c>
      <c r="M44" s="117">
        <f t="shared" si="11"/>
        <v>13469</v>
      </c>
      <c r="N44" s="117">
        <f t="shared" si="2"/>
        <v>2.2200000000000002</v>
      </c>
      <c r="O44" s="117">
        <f t="shared" si="12"/>
        <v>1</v>
      </c>
      <c r="P44" s="285" t="s">
        <v>362</v>
      </c>
      <c r="Q44" s="290">
        <f>INDEX(SummDir!$5:$113,$A44,Q$124)</f>
        <v>15.5</v>
      </c>
      <c r="R44" s="222">
        <f>INDEX(SummDir!$5:$113,$A44,R$124)</f>
        <v>31</v>
      </c>
      <c r="S44" s="222">
        <f>INDEX(SummDir!$5:$113,$A44,S$124)</f>
        <v>31</v>
      </c>
      <c r="T44" s="222">
        <f>INDEX(SummDir!$5:$113,$A44,T$124)</f>
        <v>0</v>
      </c>
      <c r="U44" s="222">
        <f>INDEX(SummDir!$5:$113,$A44,U$124)</f>
        <v>31</v>
      </c>
      <c r="V44" s="117">
        <v>43</v>
      </c>
      <c r="W44" s="117">
        <v>43</v>
      </c>
      <c r="X44" s="117">
        <f t="shared" si="13"/>
        <v>86</v>
      </c>
      <c r="Y44" s="117">
        <v>43</v>
      </c>
      <c r="Z44" s="117">
        <f>INDEX(SummDir!$5:$113,$A44,Z$124)</f>
        <v>31</v>
      </c>
      <c r="AA44" s="117">
        <f>INDEX(SummDir!$5:$113,$A44,AA$124)</f>
        <v>0</v>
      </c>
      <c r="AB44" s="117"/>
      <c r="AC44" s="117"/>
      <c r="AD44" s="117"/>
      <c r="AE44" s="117"/>
      <c r="AF44" s="117"/>
      <c r="AG44" s="117"/>
      <c r="AH44" s="117"/>
      <c r="AI44" s="117"/>
      <c r="AJ44" s="222">
        <v>28</v>
      </c>
      <c r="AK44" s="117">
        <f t="shared" si="8"/>
        <v>3</v>
      </c>
      <c r="AL44" s="117">
        <f t="shared" si="8"/>
        <v>3</v>
      </c>
      <c r="AM44" s="117">
        <f t="shared" si="8"/>
        <v>0</v>
      </c>
      <c r="AN44" s="117">
        <f t="shared" si="8"/>
        <v>0</v>
      </c>
      <c r="AO44" s="117">
        <f t="shared" si="14"/>
        <v>0</v>
      </c>
      <c r="AP44" s="117">
        <f t="shared" si="14"/>
        <v>0</v>
      </c>
      <c r="AQ44" s="117">
        <f t="shared" si="14"/>
        <v>0</v>
      </c>
      <c r="AR44" s="117">
        <f t="shared" si="14"/>
        <v>0</v>
      </c>
      <c r="AS44" s="117" t="str">
        <f t="shared" si="15"/>
        <v/>
      </c>
      <c r="AT44" s="117" t="str">
        <f t="shared" si="15"/>
        <v/>
      </c>
    </row>
    <row r="45" spans="1:46" s="42" customFormat="1" x14ac:dyDescent="0.25">
      <c r="A45" s="16">
        <v>45</v>
      </c>
      <c r="B45" s="298">
        <f>INDEX(SummDir!$5:$113,$A45,B$124)</f>
        <v>144</v>
      </c>
      <c r="C45" s="187" t="str">
        <f>INDEX(SummDir!$5:$113,$A45,C$124)</f>
        <v>Southern Ave</v>
      </c>
      <c r="D45" s="187" t="str">
        <f>INDEX(SummDir!$5:$113,$A45,D$124)</f>
        <v>Mill Ave</v>
      </c>
      <c r="E45" s="117">
        <f>IF(LEN(INDEX(SummDir!$5:$113,$A45,E$124))&lt;1,"",ROUND(INDEX(SummDir!$5:$113,$A45,E$124),0))</f>
        <v>18</v>
      </c>
      <c r="F45" s="117" t="str">
        <f>IF(LEN(INDEX(SummDir!$5:$113,$A45,F$124))&lt;1,"",ROUND(INDEX(SummDir!$5:$113,$A45,F$124),0))</f>
        <v/>
      </c>
      <c r="G45" s="117">
        <f>IF(LEN(INDEX(SummDir!$5:$113,$A45,G$124))&lt;1,"",ROUND(INDEX(SummDir!$5:$113,$A45,G$124),0))</f>
        <v>18</v>
      </c>
      <c r="H45" s="277">
        <f>INDEX(SummDir!$5:$113,$A45,H$124)</f>
        <v>0.22222222222222221</v>
      </c>
      <c r="I45" s="277">
        <f>INDEX(SummDir!$5:$113,$A45,I$124)</f>
        <v>0.30555555555555558</v>
      </c>
      <c r="J45" s="277">
        <f>INDEX(SummDir!$5:$113,$A45,J$124)</f>
        <v>0.86111111111111116</v>
      </c>
      <c r="K45" s="117">
        <f>INDEX(SummDir!$5:$113,$A45,K$124)</f>
        <v>0.19444444444444445</v>
      </c>
      <c r="L45" s="117">
        <f t="shared" si="0"/>
        <v>35372</v>
      </c>
      <c r="M45" s="117">
        <f t="shared" si="11"/>
        <v>34482</v>
      </c>
      <c r="N45" s="117">
        <f t="shared" si="2"/>
        <v>1.5</v>
      </c>
      <c r="O45" s="117">
        <f t="shared" si="12"/>
        <v>1</v>
      </c>
      <c r="P45" s="285" t="s">
        <v>362</v>
      </c>
      <c r="Q45" s="290">
        <f>INDEX(SummDir!$5:$113,$A45,Q$124)</f>
        <v>18</v>
      </c>
      <c r="R45" s="222">
        <f>INDEX(SummDir!$5:$113,$A45,R$124)</f>
        <v>36</v>
      </c>
      <c r="S45" s="222">
        <f>INDEX(SummDir!$5:$113,$A45,S$124)</f>
        <v>0</v>
      </c>
      <c r="T45" s="222">
        <f>INDEX(SummDir!$5:$113,$A45,T$124)</f>
        <v>36</v>
      </c>
      <c r="U45" s="222">
        <f>INDEX(SummDir!$5:$113,$A45,U$124)</f>
        <v>0</v>
      </c>
      <c r="V45" s="117">
        <v>44</v>
      </c>
      <c r="W45" s="117">
        <v>44</v>
      </c>
      <c r="X45" s="117">
        <f t="shared" si="13"/>
        <v>88</v>
      </c>
      <c r="Y45" s="117">
        <v>44</v>
      </c>
      <c r="Z45" s="117">
        <f>INDEX(SummDir!$5:$113,$A45,Z$124)</f>
        <v>36</v>
      </c>
      <c r="AA45" s="117">
        <f>INDEX(SummDir!$5:$113,$A45,AA$124)</f>
        <v>36</v>
      </c>
      <c r="AB45" s="117"/>
      <c r="AC45" s="117"/>
      <c r="AD45" s="117"/>
      <c r="AE45" s="117"/>
      <c r="AF45" s="117"/>
      <c r="AG45" s="117"/>
      <c r="AH45" s="117"/>
      <c r="AI45" s="117"/>
      <c r="AJ45" s="222">
        <v>28</v>
      </c>
      <c r="AK45" s="117">
        <f t="shared" si="8"/>
        <v>1</v>
      </c>
      <c r="AL45" s="117">
        <f t="shared" si="8"/>
        <v>1</v>
      </c>
      <c r="AM45" s="117">
        <f t="shared" si="8"/>
        <v>0</v>
      </c>
      <c r="AN45" s="117">
        <f t="shared" si="8"/>
        <v>0</v>
      </c>
      <c r="AO45" s="117">
        <f t="shared" si="14"/>
        <v>0</v>
      </c>
      <c r="AP45" s="117">
        <f t="shared" si="14"/>
        <v>0</v>
      </c>
      <c r="AQ45" s="117">
        <f t="shared" si="14"/>
        <v>0</v>
      </c>
      <c r="AR45" s="117">
        <f t="shared" si="14"/>
        <v>0</v>
      </c>
      <c r="AS45" s="117" t="str">
        <f t="shared" si="15"/>
        <v/>
      </c>
      <c r="AT45" s="117" t="str">
        <f t="shared" si="15"/>
        <v/>
      </c>
    </row>
    <row r="46" spans="1:46" s="42" customFormat="1" x14ac:dyDescent="0.25">
      <c r="A46" s="16">
        <v>46</v>
      </c>
      <c r="B46" s="298">
        <f>INDEX(SummDir!$5:$113,$A46,B$124)</f>
        <v>145</v>
      </c>
      <c r="C46" s="187" t="str">
        <f>INDEX(SummDir!$5:$113,$A46,C$124)</f>
        <v>Alameda Dr</v>
      </c>
      <c r="D46" s="187" t="str">
        <f>INDEX(SummDir!$5:$113,$A46,D$124)</f>
        <v>Mill Ave</v>
      </c>
      <c r="E46" s="117">
        <f>IF(LEN(INDEX(SummDir!$5:$113,$A46,E$124))&lt;1,"",ROUND(INDEX(SummDir!$5:$113,$A46,E$124),0))</f>
        <v>13</v>
      </c>
      <c r="F46" s="117">
        <f>IF(LEN(INDEX(SummDir!$5:$113,$A46,F$124))&lt;1,"",ROUND(INDEX(SummDir!$5:$113,$A46,F$124),0))</f>
        <v>10</v>
      </c>
      <c r="G46" s="117">
        <f>IF(LEN(INDEX(SummDir!$5:$113,$A46,G$124))&lt;1,"",ROUND(INDEX(SummDir!$5:$113,$A46,G$124),0))</f>
        <v>16</v>
      </c>
      <c r="H46" s="277">
        <f>INDEX(SummDir!$5:$113,$A46,H$124)</f>
        <v>0.21568627450980393</v>
      </c>
      <c r="I46" s="277">
        <f>INDEX(SummDir!$5:$113,$A46,I$124)</f>
        <v>0.19607843137254902</v>
      </c>
      <c r="J46" s="277">
        <f>INDEX(SummDir!$5:$113,$A46,J$124)</f>
        <v>0.5490196078431373</v>
      </c>
      <c r="K46" s="117">
        <f>INDEX(SummDir!$5:$113,$A46,K$124)</f>
        <v>0.23529411764705882</v>
      </c>
      <c r="L46" s="117">
        <f t="shared" si="0"/>
        <v>1841</v>
      </c>
      <c r="M46" s="117" t="str">
        <f t="shared" si="11"/>
        <v/>
      </c>
      <c r="N46" s="117">
        <f t="shared" si="2"/>
        <v>1</v>
      </c>
      <c r="O46" s="117">
        <f t="shared" si="12"/>
        <v>1</v>
      </c>
      <c r="P46" s="285" t="s">
        <v>362</v>
      </c>
      <c r="Q46" s="290">
        <f>INDEX(SummDir!$5:$113,$A46,Q$124)</f>
        <v>12.75</v>
      </c>
      <c r="R46" s="222">
        <f>INDEX(SummDir!$5:$113,$A46,R$124)</f>
        <v>51</v>
      </c>
      <c r="S46" s="222">
        <f>INDEX(SummDir!$5:$113,$A46,S$124)</f>
        <v>20</v>
      </c>
      <c r="T46" s="222">
        <f>INDEX(SummDir!$5:$113,$A46,T$124)</f>
        <v>31</v>
      </c>
      <c r="U46" s="222">
        <f>INDEX(SummDir!$5:$113,$A46,U$124)</f>
        <v>20</v>
      </c>
      <c r="V46" s="117">
        <v>45</v>
      </c>
      <c r="W46" s="117">
        <v>45</v>
      </c>
      <c r="X46" s="117">
        <f t="shared" si="13"/>
        <v>90</v>
      </c>
      <c r="Y46" s="117">
        <v>45</v>
      </c>
      <c r="Z46" s="117">
        <f>INDEX(SummDir!$5:$113,$A46,Z$124)</f>
        <v>51</v>
      </c>
      <c r="AA46" s="117">
        <f>INDEX(SummDir!$5:$113,$A46,AA$124)</f>
        <v>31</v>
      </c>
      <c r="AB46" s="117"/>
      <c r="AC46" s="117"/>
      <c r="AD46" s="117"/>
      <c r="AE46" s="117"/>
      <c r="AF46" s="117"/>
      <c r="AG46" s="117"/>
      <c r="AH46" s="117"/>
      <c r="AI46" s="117"/>
      <c r="AJ46" s="222">
        <v>28</v>
      </c>
      <c r="AK46" s="117">
        <f t="shared" si="8"/>
        <v>1</v>
      </c>
      <c r="AL46" s="117">
        <f t="shared" si="8"/>
        <v>1</v>
      </c>
      <c r="AM46" s="117">
        <f t="shared" si="8"/>
        <v>2</v>
      </c>
      <c r="AN46" s="117">
        <f t="shared" si="8"/>
        <v>2</v>
      </c>
      <c r="AO46" s="117">
        <f t="shared" si="14"/>
        <v>0</v>
      </c>
      <c r="AP46" s="117">
        <f t="shared" si="14"/>
        <v>0</v>
      </c>
      <c r="AQ46" s="117">
        <f t="shared" si="14"/>
        <v>0</v>
      </c>
      <c r="AR46" s="117">
        <f t="shared" si="14"/>
        <v>0</v>
      </c>
      <c r="AS46" s="117" t="str">
        <f t="shared" si="15"/>
        <v/>
      </c>
      <c r="AT46" s="117" t="str">
        <f t="shared" si="15"/>
        <v/>
      </c>
    </row>
    <row r="47" spans="1:46" s="42" customFormat="1" x14ac:dyDescent="0.25">
      <c r="A47" s="16">
        <v>47</v>
      </c>
      <c r="B47" s="298">
        <f>INDEX(SummDir!$5:$113,$A47,B$124)</f>
        <v>146</v>
      </c>
      <c r="C47" s="187" t="str">
        <f>INDEX(SummDir!$5:$113,$A47,C$124)</f>
        <v>Broadway Rd</v>
      </c>
      <c r="D47" s="187" t="str">
        <f>INDEX(SummDir!$5:$113,$A47,D$124)</f>
        <v>Mill Ave</v>
      </c>
      <c r="E47" s="117">
        <f>IF(LEN(INDEX(SummDir!$5:$113,$A47,E$124))&lt;1,"",ROUND(INDEX(SummDir!$5:$113,$A47,E$124),0))</f>
        <v>35</v>
      </c>
      <c r="F47" s="117">
        <f>IF(LEN(INDEX(SummDir!$5:$113,$A47,F$124))&lt;1,"",ROUND(INDEX(SummDir!$5:$113,$A47,F$124),0))</f>
        <v>15</v>
      </c>
      <c r="G47" s="117">
        <f>IF(LEN(INDEX(SummDir!$5:$113,$A47,G$124))&lt;1,"",ROUND(INDEX(SummDir!$5:$113,$A47,G$124),0))</f>
        <v>55</v>
      </c>
      <c r="H47" s="277">
        <f>INDEX(SummDir!$5:$113,$A47,H$124)</f>
        <v>0.16666666666666666</v>
      </c>
      <c r="I47" s="277">
        <f>INDEX(SummDir!$5:$113,$A47,I$124)</f>
        <v>0.17391304347826086</v>
      </c>
      <c r="J47" s="277">
        <f>INDEX(SummDir!$5:$113,$A47,J$124)</f>
        <v>0.36956521739130432</v>
      </c>
      <c r="K47" s="117">
        <f>INDEX(SummDir!$5:$113,$A47,K$124)</f>
        <v>8.6956521739130432E-2</v>
      </c>
      <c r="L47" s="117">
        <f t="shared" si="0"/>
        <v>31585</v>
      </c>
      <c r="M47" s="117">
        <f t="shared" si="11"/>
        <v>26912</v>
      </c>
      <c r="N47" s="117">
        <f t="shared" si="2"/>
        <v>0.5</v>
      </c>
      <c r="O47" s="117">
        <f t="shared" si="12"/>
        <v>1</v>
      </c>
      <c r="P47" s="285" t="s">
        <v>362</v>
      </c>
      <c r="Q47" s="290">
        <f>INDEX(SummDir!$5:$113,$A47,Q$124)</f>
        <v>34.5</v>
      </c>
      <c r="R47" s="222">
        <f>INDEX(SummDir!$5:$113,$A47,R$124)</f>
        <v>138</v>
      </c>
      <c r="S47" s="222">
        <f>INDEX(SummDir!$5:$113,$A47,S$124)</f>
        <v>29</v>
      </c>
      <c r="T47" s="222">
        <f>INDEX(SummDir!$5:$113,$A47,T$124)</f>
        <v>109</v>
      </c>
      <c r="U47" s="222">
        <f>INDEX(SummDir!$5:$113,$A47,U$124)</f>
        <v>29</v>
      </c>
      <c r="V47" s="117">
        <v>46</v>
      </c>
      <c r="W47" s="117">
        <v>46</v>
      </c>
      <c r="X47" s="117">
        <f t="shared" si="13"/>
        <v>92</v>
      </c>
      <c r="Y47" s="117">
        <v>46</v>
      </c>
      <c r="Z47" s="117">
        <f>INDEX(SummDir!$5:$113,$A47,Z$124)</f>
        <v>138</v>
      </c>
      <c r="AA47" s="117">
        <f>INDEX(SummDir!$5:$113,$A47,AA$124)</f>
        <v>109</v>
      </c>
      <c r="AB47" s="117"/>
      <c r="AC47" s="117"/>
      <c r="AD47" s="117"/>
      <c r="AE47" s="117"/>
      <c r="AF47" s="117"/>
      <c r="AG47" s="117"/>
      <c r="AH47" s="117"/>
      <c r="AI47" s="117"/>
      <c r="AJ47" s="222">
        <v>28</v>
      </c>
      <c r="AK47" s="117">
        <f t="shared" si="8"/>
        <v>1</v>
      </c>
      <c r="AL47" s="117">
        <f t="shared" si="8"/>
        <v>1</v>
      </c>
      <c r="AM47" s="117">
        <f t="shared" si="8"/>
        <v>0</v>
      </c>
      <c r="AN47" s="117">
        <f t="shared" si="8"/>
        <v>0</v>
      </c>
      <c r="AO47" s="117">
        <f t="shared" si="14"/>
        <v>0</v>
      </c>
      <c r="AP47" s="117">
        <f t="shared" si="14"/>
        <v>0</v>
      </c>
      <c r="AQ47" s="117">
        <f t="shared" si="14"/>
        <v>0</v>
      </c>
      <c r="AR47" s="117">
        <f t="shared" si="14"/>
        <v>0</v>
      </c>
      <c r="AS47" s="117" t="str">
        <f t="shared" si="15"/>
        <v/>
      </c>
      <c r="AT47" s="117" t="str">
        <f t="shared" si="15"/>
        <v/>
      </c>
    </row>
    <row r="48" spans="1:46" s="42" customFormat="1" x14ac:dyDescent="0.25">
      <c r="A48" s="16">
        <v>48</v>
      </c>
      <c r="B48" s="298">
        <f>INDEX(SummDir!$5:$113,$A48,B$124)</f>
        <v>147</v>
      </c>
      <c r="C48" s="187" t="str">
        <f>INDEX(SummDir!$5:$113,$A48,C$124)</f>
        <v>Baseline Rd</v>
      </c>
      <c r="D48" s="187" t="str">
        <f>INDEX(SummDir!$5:$113,$A48,D$124)</f>
        <v>Mill Ave</v>
      </c>
      <c r="E48" s="117">
        <f>IF(LEN(INDEX(SummDir!$5:$113,$A48,E$124))&lt;1,"",ROUND(INDEX(SummDir!$5:$113,$A48,E$124),0))</f>
        <v>9</v>
      </c>
      <c r="F48" s="117">
        <f>IF(LEN(INDEX(SummDir!$5:$113,$A48,F$124))&lt;1,"",ROUND(INDEX(SummDir!$5:$113,$A48,F$124),0))</f>
        <v>10</v>
      </c>
      <c r="G48" s="117">
        <f>IF(LEN(INDEX(SummDir!$5:$113,$A48,G$124))&lt;1,"",ROUND(INDEX(SummDir!$5:$113,$A48,G$124),0))</f>
        <v>8</v>
      </c>
      <c r="H48" s="277">
        <f>INDEX(SummDir!$5:$113,$A48,H$124)</f>
        <v>0.37142857142857144</v>
      </c>
      <c r="I48" s="277">
        <f>INDEX(SummDir!$5:$113,$A48,I$124)</f>
        <v>0.31428571428571428</v>
      </c>
      <c r="J48" s="277">
        <f>INDEX(SummDir!$5:$113,$A48,J$124)</f>
        <v>0.68571428571428572</v>
      </c>
      <c r="K48" s="117">
        <f>INDEX(SummDir!$5:$113,$A48,K$124)</f>
        <v>0.11428571428571428</v>
      </c>
      <c r="L48" s="117">
        <f t="shared" si="0"/>
        <v>24224</v>
      </c>
      <c r="M48" s="117">
        <f t="shared" si="11"/>
        <v>24224</v>
      </c>
      <c r="N48" s="117">
        <f t="shared" si="2"/>
        <v>2.5</v>
      </c>
      <c r="O48" s="117">
        <f t="shared" si="12"/>
        <v>1</v>
      </c>
      <c r="P48" s="285" t="s">
        <v>362</v>
      </c>
      <c r="Q48" s="290">
        <f>INDEX(SummDir!$5:$113,$A48,Q$124)</f>
        <v>8.75</v>
      </c>
      <c r="R48" s="222">
        <f>INDEX(SummDir!$5:$113,$A48,R$124)</f>
        <v>35</v>
      </c>
      <c r="S48" s="222">
        <f>INDEX(SummDir!$5:$113,$A48,S$124)</f>
        <v>19</v>
      </c>
      <c r="T48" s="222">
        <f>INDEX(SummDir!$5:$113,$A48,T$124)</f>
        <v>16</v>
      </c>
      <c r="U48" s="222">
        <f>INDEX(SummDir!$5:$113,$A48,U$124)</f>
        <v>19</v>
      </c>
      <c r="V48" s="117">
        <v>47</v>
      </c>
      <c r="W48" s="117">
        <v>47</v>
      </c>
      <c r="X48" s="117">
        <f t="shared" si="13"/>
        <v>94</v>
      </c>
      <c r="Y48" s="117">
        <v>47</v>
      </c>
      <c r="Z48" s="117">
        <f>INDEX(SummDir!$5:$113,$A48,Z$124)</f>
        <v>35</v>
      </c>
      <c r="AA48" s="117">
        <f>INDEX(SummDir!$5:$113,$A48,AA$124)</f>
        <v>16</v>
      </c>
      <c r="AB48" s="117"/>
      <c r="AC48" s="117"/>
      <c r="AD48" s="117"/>
      <c r="AE48" s="117"/>
      <c r="AF48" s="117"/>
      <c r="AG48" s="117"/>
      <c r="AH48" s="117"/>
      <c r="AI48" s="117"/>
      <c r="AJ48" s="222">
        <v>28</v>
      </c>
      <c r="AK48" s="117">
        <f t="shared" si="8"/>
        <v>3</v>
      </c>
      <c r="AL48" s="117">
        <f t="shared" si="8"/>
        <v>1</v>
      </c>
      <c r="AM48" s="117">
        <f t="shared" si="8"/>
        <v>0</v>
      </c>
      <c r="AN48" s="117">
        <f t="shared" si="8"/>
        <v>0</v>
      </c>
      <c r="AO48" s="117">
        <f t="shared" si="14"/>
        <v>0</v>
      </c>
      <c r="AP48" s="117">
        <f t="shared" si="14"/>
        <v>0</v>
      </c>
      <c r="AQ48" s="117">
        <f t="shared" si="14"/>
        <v>0</v>
      </c>
      <c r="AR48" s="117">
        <f t="shared" si="14"/>
        <v>0</v>
      </c>
      <c r="AS48" s="117" t="str">
        <f t="shared" si="15"/>
        <v/>
      </c>
      <c r="AT48" s="117" t="str">
        <f t="shared" si="15"/>
        <v/>
      </c>
    </row>
    <row r="49" spans="1:46" s="42" customFormat="1" x14ac:dyDescent="0.25">
      <c r="A49" s="16">
        <v>49</v>
      </c>
      <c r="B49" s="298">
        <f>INDEX(SummDir!$5:$113,$A49,B$124)</f>
        <v>148</v>
      </c>
      <c r="C49" s="187" t="str">
        <f>INDEX(SummDir!$5:$113,$A49,C$124)</f>
        <v>Guadalupe Rd</v>
      </c>
      <c r="D49" s="187" t="str">
        <f>INDEX(SummDir!$5:$113,$A49,D$124)</f>
        <v>Kyrene Rd</v>
      </c>
      <c r="E49" s="117">
        <f>IF(LEN(INDEX(SummDir!$5:$113,$A49,E$124))&lt;1,"",ROUND(INDEX(SummDir!$5:$113,$A49,E$124),0))</f>
        <v>12</v>
      </c>
      <c r="F49" s="117">
        <f>IF(LEN(INDEX(SummDir!$5:$113,$A49,F$124))&lt;1,"",ROUND(INDEX(SummDir!$5:$113,$A49,F$124),0))</f>
        <v>11</v>
      </c>
      <c r="G49" s="117">
        <f>IF(LEN(INDEX(SummDir!$5:$113,$A49,G$124))&lt;1,"",ROUND(INDEX(SummDir!$5:$113,$A49,G$124),0))</f>
        <v>13</v>
      </c>
      <c r="H49" s="277">
        <f>INDEX(SummDir!$5:$113,$A49,H$124)</f>
        <v>0.34782608695652173</v>
      </c>
      <c r="I49" s="277">
        <f>INDEX(SummDir!$5:$113,$A49,I$124)</f>
        <v>0.2391304347826087</v>
      </c>
      <c r="J49" s="277">
        <f>INDEX(SummDir!$5:$113,$A49,J$124)</f>
        <v>0.65217391304347827</v>
      </c>
      <c r="K49" s="117">
        <f>INDEX(SummDir!$5:$113,$A49,K$124)</f>
        <v>0.10869565217391304</v>
      </c>
      <c r="L49" s="117">
        <f t="shared" si="0"/>
        <v>26863</v>
      </c>
      <c r="M49" s="117">
        <f t="shared" si="11"/>
        <v>26863</v>
      </c>
      <c r="N49" s="117">
        <f t="shared" si="2"/>
        <v>2.87</v>
      </c>
      <c r="O49" s="117">
        <f t="shared" si="12"/>
        <v>1</v>
      </c>
      <c r="P49" s="285" t="s">
        <v>362</v>
      </c>
      <c r="Q49" s="290">
        <f>INDEX(SummDir!$5:$113,$A49,Q$124)</f>
        <v>11.5</v>
      </c>
      <c r="R49" s="222">
        <f>INDEX(SummDir!$5:$113,$A49,R$124)</f>
        <v>46</v>
      </c>
      <c r="S49" s="222">
        <f>INDEX(SummDir!$5:$113,$A49,S$124)</f>
        <v>21</v>
      </c>
      <c r="T49" s="222">
        <f>INDEX(SummDir!$5:$113,$A49,T$124)</f>
        <v>25</v>
      </c>
      <c r="U49" s="222">
        <f>INDEX(SummDir!$5:$113,$A49,U$124)</f>
        <v>21</v>
      </c>
      <c r="V49" s="117">
        <v>48</v>
      </c>
      <c r="W49" s="117">
        <v>48</v>
      </c>
      <c r="X49" s="117">
        <f t="shared" si="13"/>
        <v>96</v>
      </c>
      <c r="Y49" s="117">
        <v>48</v>
      </c>
      <c r="Z49" s="117">
        <f>INDEX(SummDir!$5:$113,$A49,Z$124)</f>
        <v>46</v>
      </c>
      <c r="AA49" s="117">
        <f>INDEX(SummDir!$5:$113,$A49,AA$124)</f>
        <v>25</v>
      </c>
      <c r="AB49" s="117"/>
      <c r="AC49" s="117"/>
      <c r="AD49" s="117"/>
      <c r="AE49" s="117"/>
      <c r="AF49" s="117"/>
      <c r="AG49" s="117"/>
      <c r="AH49" s="117"/>
      <c r="AI49" s="117"/>
      <c r="AJ49" s="222">
        <v>28</v>
      </c>
      <c r="AK49" s="117">
        <f t="shared" si="8"/>
        <v>3</v>
      </c>
      <c r="AL49" s="117">
        <f t="shared" si="8"/>
        <v>3</v>
      </c>
      <c r="AM49" s="117">
        <f t="shared" si="8"/>
        <v>3</v>
      </c>
      <c r="AN49" s="117">
        <f t="shared" si="8"/>
        <v>3</v>
      </c>
      <c r="AO49" s="117">
        <f t="shared" si="14"/>
        <v>0</v>
      </c>
      <c r="AP49" s="117">
        <f t="shared" si="14"/>
        <v>0</v>
      </c>
      <c r="AQ49" s="117">
        <f t="shared" si="14"/>
        <v>0</v>
      </c>
      <c r="AR49" s="117">
        <f t="shared" si="14"/>
        <v>0</v>
      </c>
      <c r="AS49" s="117" t="str">
        <f t="shared" si="15"/>
        <v/>
      </c>
      <c r="AT49" s="117" t="str">
        <f t="shared" si="15"/>
        <v/>
      </c>
    </row>
    <row r="50" spans="1:46" s="42" customFormat="1" x14ac:dyDescent="0.25">
      <c r="A50" s="16">
        <v>50</v>
      </c>
      <c r="B50" s="298">
        <f>INDEX(SummDir!$5:$113,$A50,B$124)</f>
        <v>149</v>
      </c>
      <c r="C50" s="187" t="str">
        <f>INDEX(SummDir!$5:$113,$A50,C$124)</f>
        <v>Guadalupe Rd</v>
      </c>
      <c r="D50" s="187" t="str">
        <f>INDEX(SummDir!$5:$113,$A50,D$124)</f>
        <v>Country Club Wy</v>
      </c>
      <c r="E50" s="117">
        <f>IF(LEN(INDEX(SummDir!$5:$113,$A50,E$124))&lt;1,"",ROUND(INDEX(SummDir!$5:$113,$A50,E$124),0))</f>
        <v>10</v>
      </c>
      <c r="F50" s="117">
        <f>IF(LEN(INDEX(SummDir!$5:$113,$A50,F$124))&lt;1,"",ROUND(INDEX(SummDir!$5:$113,$A50,F$124),0))</f>
        <v>6</v>
      </c>
      <c r="G50" s="117">
        <f>IF(LEN(INDEX(SummDir!$5:$113,$A50,G$124))&lt;1,"",ROUND(INDEX(SummDir!$5:$113,$A50,G$124),0))</f>
        <v>14</v>
      </c>
      <c r="H50" s="277">
        <f>INDEX(SummDir!$5:$113,$A50,H$124)</f>
        <v>0.23076923076923078</v>
      </c>
      <c r="I50" s="277">
        <f>INDEX(SummDir!$5:$113,$A50,I$124)</f>
        <v>3.8461538461538464E-2</v>
      </c>
      <c r="J50" s="277">
        <f>INDEX(SummDir!$5:$113,$A50,J$124)</f>
        <v>0.12820512820512819</v>
      </c>
      <c r="K50" s="117">
        <f>INDEX(SummDir!$5:$113,$A50,K$124)</f>
        <v>0.17948717948717949</v>
      </c>
      <c r="L50" s="117" t="str">
        <f t="shared" si="0"/>
        <v/>
      </c>
      <c r="M50" s="117" t="str">
        <f t="shared" si="11"/>
        <v/>
      </c>
      <c r="N50" s="117">
        <f t="shared" si="2"/>
        <v>5</v>
      </c>
      <c r="O50" s="117">
        <f t="shared" si="12"/>
        <v>1</v>
      </c>
      <c r="P50" s="285" t="s">
        <v>362</v>
      </c>
      <c r="Q50" s="290">
        <f>INDEX(SummDir!$5:$113,$A50,Q$124)</f>
        <v>9.75</v>
      </c>
      <c r="R50" s="222">
        <f>INDEX(SummDir!$5:$113,$A50,R$124)</f>
        <v>39</v>
      </c>
      <c r="S50" s="222">
        <f>INDEX(SummDir!$5:$113,$A50,S$124)</f>
        <v>11</v>
      </c>
      <c r="T50" s="222">
        <f>INDEX(SummDir!$5:$113,$A50,T$124)</f>
        <v>28</v>
      </c>
      <c r="U50" s="222">
        <f>INDEX(SummDir!$5:$113,$A50,U$124)</f>
        <v>11</v>
      </c>
      <c r="V50" s="117">
        <v>49</v>
      </c>
      <c r="W50" s="117">
        <v>49</v>
      </c>
      <c r="X50" s="117">
        <f t="shared" si="13"/>
        <v>98</v>
      </c>
      <c r="Y50" s="117">
        <v>49</v>
      </c>
      <c r="Z50" s="117">
        <f>INDEX(SummDir!$5:$113,$A50,Z$124)</f>
        <v>39</v>
      </c>
      <c r="AA50" s="117">
        <f>INDEX(SummDir!$5:$113,$A50,AA$124)</f>
        <v>28</v>
      </c>
      <c r="AB50" s="117"/>
      <c r="AC50" s="117"/>
      <c r="AD50" s="117"/>
      <c r="AE50" s="117"/>
      <c r="AF50" s="117"/>
      <c r="AG50" s="117"/>
      <c r="AH50" s="117"/>
      <c r="AI50" s="117"/>
      <c r="AJ50" s="222">
        <v>28</v>
      </c>
      <c r="AK50" s="117">
        <f t="shared" si="8"/>
        <v>3</v>
      </c>
      <c r="AL50" s="117">
        <f t="shared" si="8"/>
        <v>3</v>
      </c>
      <c r="AM50" s="117">
        <f t="shared" si="8"/>
        <v>3</v>
      </c>
      <c r="AN50" s="117">
        <f t="shared" si="8"/>
        <v>3</v>
      </c>
      <c r="AO50" s="117">
        <f t="shared" si="14"/>
        <v>0</v>
      </c>
      <c r="AP50" s="117">
        <f t="shared" si="14"/>
        <v>0</v>
      </c>
      <c r="AQ50" s="117">
        <f t="shared" si="14"/>
        <v>0</v>
      </c>
      <c r="AR50" s="117">
        <f t="shared" si="14"/>
        <v>0</v>
      </c>
      <c r="AS50" s="117" t="str">
        <f t="shared" si="15"/>
        <v/>
      </c>
      <c r="AT50" s="117" t="str">
        <f t="shared" si="15"/>
        <v/>
      </c>
    </row>
    <row r="51" spans="1:46" s="42" customFormat="1" x14ac:dyDescent="0.25">
      <c r="A51" s="16">
        <v>51</v>
      </c>
      <c r="B51" s="298">
        <f>INDEX(SummDir!$5:$113,$A51,B$124)</f>
        <v>150</v>
      </c>
      <c r="C51" s="187" t="str">
        <f>INDEX(SummDir!$5:$113,$A51,C$124)</f>
        <v>Guadalupe Rd</v>
      </c>
      <c r="D51" s="187" t="str">
        <f>INDEX(SummDir!$5:$113,$A51,D$124)</f>
        <v>Lakeshore Dr</v>
      </c>
      <c r="E51" s="117">
        <f>IF(LEN(INDEX(SummDir!$5:$113,$A51,E$124))&lt;1,"",ROUND(INDEX(SummDir!$5:$113,$A51,E$124),0))</f>
        <v>12</v>
      </c>
      <c r="F51" s="117">
        <f>IF(LEN(INDEX(SummDir!$5:$113,$A51,F$124))&lt;1,"",ROUND(INDEX(SummDir!$5:$113,$A51,F$124),0))</f>
        <v>11</v>
      </c>
      <c r="G51" s="117">
        <f>IF(LEN(INDEX(SummDir!$5:$113,$A51,G$124))&lt;1,"",ROUND(INDEX(SummDir!$5:$113,$A51,G$124),0))</f>
        <v>13</v>
      </c>
      <c r="H51" s="277">
        <f>INDEX(SummDir!$5:$113,$A51,H$124)</f>
        <v>0.57446808510638303</v>
      </c>
      <c r="I51" s="277">
        <f>INDEX(SummDir!$5:$113,$A51,I$124)</f>
        <v>8.5106382978723402E-2</v>
      </c>
      <c r="J51" s="277">
        <f>INDEX(SummDir!$5:$113,$A51,J$124)</f>
        <v>0.10638297872340426</v>
      </c>
      <c r="K51" s="117">
        <f>INDEX(SummDir!$5:$113,$A51,K$124)</f>
        <v>0.31914893617021278</v>
      </c>
      <c r="L51" s="117" t="str">
        <f t="shared" si="0"/>
        <v/>
      </c>
      <c r="M51" s="117" t="str">
        <f t="shared" si="11"/>
        <v/>
      </c>
      <c r="N51" s="117">
        <f t="shared" si="2"/>
        <v>4.5</v>
      </c>
      <c r="O51" s="117">
        <f t="shared" si="12"/>
        <v>1</v>
      </c>
      <c r="P51" s="285" t="s">
        <v>362</v>
      </c>
      <c r="Q51" s="290">
        <f>INDEX(SummDir!$5:$113,$A51,Q$124)</f>
        <v>11.75</v>
      </c>
      <c r="R51" s="222">
        <f>INDEX(SummDir!$5:$113,$A51,R$124)</f>
        <v>47</v>
      </c>
      <c r="S51" s="222">
        <f>INDEX(SummDir!$5:$113,$A51,S$124)</f>
        <v>22</v>
      </c>
      <c r="T51" s="222">
        <f>INDEX(SummDir!$5:$113,$A51,T$124)</f>
        <v>25</v>
      </c>
      <c r="U51" s="222">
        <f>INDEX(SummDir!$5:$113,$A51,U$124)</f>
        <v>22</v>
      </c>
      <c r="V51" s="117">
        <v>50</v>
      </c>
      <c r="W51" s="117">
        <v>50</v>
      </c>
      <c r="X51" s="117">
        <f t="shared" si="13"/>
        <v>100</v>
      </c>
      <c r="Y51" s="117">
        <v>50</v>
      </c>
      <c r="Z51" s="117">
        <f>INDEX(SummDir!$5:$113,$A51,Z$124)</f>
        <v>47</v>
      </c>
      <c r="AA51" s="117">
        <f>INDEX(SummDir!$5:$113,$A51,AA$124)</f>
        <v>25</v>
      </c>
      <c r="AB51" s="117"/>
      <c r="AC51" s="117"/>
      <c r="AD51" s="117"/>
      <c r="AE51" s="117"/>
      <c r="AF51" s="117"/>
      <c r="AG51" s="117"/>
      <c r="AH51" s="117"/>
      <c r="AI51" s="117"/>
      <c r="AJ51" s="222">
        <v>28</v>
      </c>
      <c r="AK51" s="117">
        <f t="shared" si="8"/>
        <v>3</v>
      </c>
      <c r="AL51" s="117">
        <f t="shared" si="8"/>
        <v>3</v>
      </c>
      <c r="AM51" s="117">
        <f t="shared" si="8"/>
        <v>3</v>
      </c>
      <c r="AN51" s="117">
        <f t="shared" si="8"/>
        <v>3</v>
      </c>
      <c r="AO51" s="117">
        <f t="shared" si="14"/>
        <v>0</v>
      </c>
      <c r="AP51" s="117">
        <f t="shared" si="14"/>
        <v>0</v>
      </c>
      <c r="AQ51" s="117">
        <f t="shared" si="14"/>
        <v>0</v>
      </c>
      <c r="AR51" s="117">
        <f t="shared" si="14"/>
        <v>0</v>
      </c>
      <c r="AS51" s="117" t="str">
        <f t="shared" si="15"/>
        <v/>
      </c>
      <c r="AT51" s="117" t="str">
        <f t="shared" si="15"/>
        <v/>
      </c>
    </row>
    <row r="52" spans="1:46" s="42" customFormat="1" x14ac:dyDescent="0.25">
      <c r="A52" s="16">
        <v>52</v>
      </c>
      <c r="B52" s="298">
        <f>INDEX(SummDir!$5:$113,$A52,B$124)</f>
        <v>151</v>
      </c>
      <c r="C52" s="187" t="str">
        <f>INDEX(SummDir!$5:$113,$A52,C$124)</f>
        <v>University Dr</v>
      </c>
      <c r="D52" s="187" t="str">
        <f>INDEX(SummDir!$5:$113,$A52,D$124)</f>
        <v>Forest Ave</v>
      </c>
      <c r="E52" s="117">
        <f>IF(LEN(INDEX(SummDir!$5:$113,$A52,E$124))&lt;1,"",ROUND(INDEX(SummDir!$5:$113,$A52,E$124),0))</f>
        <v>57</v>
      </c>
      <c r="F52" s="117">
        <f>IF(LEN(INDEX(SummDir!$5:$113,$A52,F$124))&lt;1,"",ROUND(INDEX(SummDir!$5:$113,$A52,F$124),0))</f>
        <v>30</v>
      </c>
      <c r="G52" s="117">
        <f>IF(LEN(INDEX(SummDir!$5:$113,$A52,G$124))&lt;1,"",ROUND(INDEX(SummDir!$5:$113,$A52,G$124),0))</f>
        <v>83</v>
      </c>
      <c r="H52" s="277">
        <f>INDEX(SummDir!$5:$113,$A52,H$124)</f>
        <v>0.12831858407079647</v>
      </c>
      <c r="I52" s="277">
        <f>INDEX(SummDir!$5:$113,$A52,I$124)</f>
        <v>0.26548672566371684</v>
      </c>
      <c r="J52" s="277">
        <f>INDEX(SummDir!$5:$113,$A52,J$124)</f>
        <v>0.31858407079646017</v>
      </c>
      <c r="K52" s="117">
        <f>INDEX(SummDir!$5:$113,$A52,K$124)</f>
        <v>0.40707964601769914</v>
      </c>
      <c r="L52" s="117">
        <f t="shared" si="0"/>
        <v>26482</v>
      </c>
      <c r="M52" s="117" t="str">
        <f t="shared" si="11"/>
        <v/>
      </c>
      <c r="N52" s="117">
        <f t="shared" si="2"/>
        <v>0</v>
      </c>
      <c r="O52" s="117">
        <f t="shared" si="12"/>
        <v>0</v>
      </c>
      <c r="P52" s="285" t="s">
        <v>362</v>
      </c>
      <c r="Q52" s="290">
        <f>INDEX(SummDir!$5:$113,$A52,Q$124)</f>
        <v>56.5</v>
      </c>
      <c r="R52" s="222">
        <f>INDEX(SummDir!$5:$113,$A52,R$124)</f>
        <v>226</v>
      </c>
      <c r="S52" s="222">
        <f>INDEX(SummDir!$5:$113,$A52,S$124)</f>
        <v>60</v>
      </c>
      <c r="T52" s="222">
        <f>INDEX(SummDir!$5:$113,$A52,T$124)</f>
        <v>166</v>
      </c>
      <c r="U52" s="222">
        <f>INDEX(SummDir!$5:$113,$A52,U$124)</f>
        <v>60</v>
      </c>
      <c r="V52" s="117">
        <v>51</v>
      </c>
      <c r="W52" s="117">
        <v>51</v>
      </c>
      <c r="X52" s="117">
        <f t="shared" si="13"/>
        <v>102</v>
      </c>
      <c r="Y52" s="117">
        <v>51</v>
      </c>
      <c r="Z52" s="117">
        <f>INDEX(SummDir!$5:$113,$A52,Z$124)</f>
        <v>226</v>
      </c>
      <c r="AA52" s="117">
        <f>INDEX(SummDir!$5:$113,$A52,AA$124)</f>
        <v>166</v>
      </c>
      <c r="AB52" s="117"/>
      <c r="AC52" s="117"/>
      <c r="AD52" s="117"/>
      <c r="AE52" s="117"/>
      <c r="AF52" s="117"/>
      <c r="AG52" s="117"/>
      <c r="AH52" s="117"/>
      <c r="AI52" s="117"/>
      <c r="AJ52" s="222">
        <v>28</v>
      </c>
      <c r="AK52" s="117">
        <f t="shared" si="8"/>
        <v>0</v>
      </c>
      <c r="AL52" s="117">
        <f t="shared" si="8"/>
        <v>0</v>
      </c>
      <c r="AM52" s="117">
        <f t="shared" si="8"/>
        <v>3</v>
      </c>
      <c r="AN52" s="117">
        <f t="shared" si="8"/>
        <v>3</v>
      </c>
      <c r="AO52" s="117">
        <f t="shared" si="14"/>
        <v>0</v>
      </c>
      <c r="AP52" s="117">
        <f t="shared" si="14"/>
        <v>0</v>
      </c>
      <c r="AQ52" s="117">
        <f t="shared" si="14"/>
        <v>0</v>
      </c>
      <c r="AR52" s="117">
        <f t="shared" si="14"/>
        <v>0</v>
      </c>
      <c r="AS52" s="117" t="str">
        <f t="shared" si="15"/>
        <v/>
      </c>
      <c r="AT52" s="117" t="str">
        <f t="shared" si="15"/>
        <v/>
      </c>
    </row>
    <row r="53" spans="1:46" s="42" customFormat="1" x14ac:dyDescent="0.25">
      <c r="A53" s="16">
        <v>53</v>
      </c>
      <c r="B53" s="298">
        <f>INDEX(SummDir!$5:$113,$A53,B$124)</f>
        <v>152</v>
      </c>
      <c r="C53" s="187" t="str">
        <f>INDEX(SummDir!$5:$113,$A53,C$124)</f>
        <v>Tempe Lake</v>
      </c>
      <c r="D53" s="187" t="str">
        <f>INDEX(SummDir!$5:$113,$A53,D$124)</f>
        <v>TCA Bridge</v>
      </c>
      <c r="E53" s="117">
        <f>IF(LEN(INDEX(SummDir!$5:$113,$A53,E$124))&lt;1,"",ROUND(INDEX(SummDir!$5:$113,$A53,E$124),0))</f>
        <v>21</v>
      </c>
      <c r="F53" s="117">
        <f>IF(LEN(INDEX(SummDir!$5:$113,$A53,F$124))&lt;1,"",ROUND(INDEX(SummDir!$5:$113,$A53,F$124),0))</f>
        <v>12</v>
      </c>
      <c r="G53" s="117">
        <f>IF(LEN(INDEX(SummDir!$5:$113,$A53,G$124))&lt;1,"",ROUND(INDEX(SummDir!$5:$113,$A53,G$124),0))</f>
        <v>31</v>
      </c>
      <c r="H53" s="277">
        <f>INDEX(SummDir!$5:$113,$A53,H$124)</f>
        <v>0.4</v>
      </c>
      <c r="I53" s="277">
        <f>INDEX(SummDir!$5:$113,$A53,I$124)</f>
        <v>0</v>
      </c>
      <c r="J53" s="277">
        <f>INDEX(SummDir!$5:$113,$A53,J$124)</f>
        <v>0</v>
      </c>
      <c r="K53" s="117">
        <f>INDEX(SummDir!$5:$113,$A53,K$124)</f>
        <v>0.30588235294117649</v>
      </c>
      <c r="L53" s="117" t="str">
        <f t="shared" si="0"/>
        <v/>
      </c>
      <c r="M53" s="117" t="str">
        <f t="shared" si="11"/>
        <v/>
      </c>
      <c r="N53" s="117">
        <f t="shared" si="2"/>
        <v>0.8</v>
      </c>
      <c r="O53" s="117">
        <f t="shared" si="12"/>
        <v>0</v>
      </c>
      <c r="P53" s="285" t="s">
        <v>362</v>
      </c>
      <c r="Q53" s="290">
        <f>INDEX(SummDir!$5:$113,$A53,Q$124)</f>
        <v>21.25</v>
      </c>
      <c r="R53" s="222">
        <f>INDEX(SummDir!$5:$113,$A53,R$124)</f>
        <v>85</v>
      </c>
      <c r="S53" s="222">
        <f>INDEX(SummDir!$5:$113,$A53,S$124)</f>
        <v>24</v>
      </c>
      <c r="T53" s="222">
        <f>INDEX(SummDir!$5:$113,$A53,T$124)</f>
        <v>61</v>
      </c>
      <c r="U53" s="222">
        <f>INDEX(SummDir!$5:$113,$A53,U$124)</f>
        <v>24</v>
      </c>
      <c r="V53" s="117">
        <v>52</v>
      </c>
      <c r="W53" s="117">
        <v>52</v>
      </c>
      <c r="X53" s="117">
        <f t="shared" si="13"/>
        <v>104</v>
      </c>
      <c r="Y53" s="117">
        <v>52</v>
      </c>
      <c r="Z53" s="117">
        <f>INDEX(SummDir!$5:$113,$A53,Z$124)</f>
        <v>85</v>
      </c>
      <c r="AA53" s="117">
        <f>INDEX(SummDir!$5:$113,$A53,AA$124)</f>
        <v>61</v>
      </c>
      <c r="AB53" s="117"/>
      <c r="AC53" s="117"/>
      <c r="AD53" s="117"/>
      <c r="AE53" s="117"/>
      <c r="AF53" s="117"/>
      <c r="AG53" s="117"/>
      <c r="AH53" s="117"/>
      <c r="AI53" s="117"/>
      <c r="AJ53" s="222">
        <v>28</v>
      </c>
      <c r="AK53" s="117">
        <f t="shared" si="8"/>
        <v>0</v>
      </c>
      <c r="AL53" s="117">
        <f t="shared" si="8"/>
        <v>0</v>
      </c>
      <c r="AM53" s="117">
        <f t="shared" si="8"/>
        <v>0</v>
      </c>
      <c r="AN53" s="117">
        <f t="shared" si="8"/>
        <v>0</v>
      </c>
      <c r="AO53" s="117">
        <f t="shared" si="14"/>
        <v>0</v>
      </c>
      <c r="AP53" s="117">
        <f t="shared" si="14"/>
        <v>0</v>
      </c>
      <c r="AQ53" s="117">
        <f t="shared" si="14"/>
        <v>0</v>
      </c>
      <c r="AR53" s="117">
        <f t="shared" si="14"/>
        <v>0</v>
      </c>
      <c r="AS53" s="117" t="str">
        <f t="shared" si="15"/>
        <v/>
      </c>
      <c r="AT53" s="117" t="str">
        <f t="shared" si="15"/>
        <v/>
      </c>
    </row>
    <row r="54" spans="1:46" s="42" customFormat="1" x14ac:dyDescent="0.25">
      <c r="A54" s="16">
        <v>54</v>
      </c>
      <c r="B54" s="298">
        <f>INDEX(SummDir!$5:$113,$A54,B$124)</f>
        <v>154</v>
      </c>
      <c r="C54" s="187" t="str">
        <f>INDEX(SummDir!$5:$113,$A54,C$124)</f>
        <v>Terrace Rd</v>
      </c>
      <c r="D54" s="187" t="str">
        <f>INDEX(SummDir!$5:$113,$A54,D$124)</f>
        <v>Rural Rd</v>
      </c>
      <c r="E54" s="117">
        <f>IF(LEN(INDEX(SummDir!$5:$113,$A54,E$124))&lt;1,"",ROUND(INDEX(SummDir!$5:$113,$A54,E$124),0))</f>
        <v>84</v>
      </c>
      <c r="F54" s="117" t="str">
        <f>IF(LEN(INDEX(SummDir!$5:$113,$A54,F$124))&lt;1,"",ROUND(INDEX(SummDir!$5:$113,$A54,F$124),0))</f>
        <v/>
      </c>
      <c r="G54" s="117">
        <f>IF(LEN(INDEX(SummDir!$5:$113,$A54,G$124))&lt;1,"",ROUND(INDEX(SummDir!$5:$113,$A54,G$124),0))</f>
        <v>84</v>
      </c>
      <c r="H54" s="277">
        <f>INDEX(SummDir!$5:$113,$A54,H$124)</f>
        <v>4.1666666666666664E-2</v>
      </c>
      <c r="I54" s="277">
        <f>INDEX(SummDir!$5:$113,$A54,I$124)</f>
        <v>0.26785714285714285</v>
      </c>
      <c r="J54" s="277">
        <f>INDEX(SummDir!$5:$113,$A54,J$124)</f>
        <v>0.97023809523809523</v>
      </c>
      <c r="K54" s="117">
        <f>INDEX(SummDir!$5:$113,$A54,K$124)</f>
        <v>0.33333333333333331</v>
      </c>
      <c r="L54" s="117" t="str">
        <f t="shared" si="0"/>
        <v/>
      </c>
      <c r="M54" s="117" t="str">
        <f t="shared" si="11"/>
        <v/>
      </c>
      <c r="N54" s="117">
        <f t="shared" si="2"/>
        <v>0</v>
      </c>
      <c r="O54" s="117">
        <f t="shared" si="12"/>
        <v>0</v>
      </c>
      <c r="P54" s="285" t="s">
        <v>362</v>
      </c>
      <c r="Q54" s="290">
        <f>INDEX(SummDir!$5:$113,$A54,Q$124)</f>
        <v>84</v>
      </c>
      <c r="R54" s="222">
        <f>INDEX(SummDir!$5:$113,$A54,R$124)</f>
        <v>168</v>
      </c>
      <c r="S54" s="222">
        <f>INDEX(SummDir!$5:$113,$A54,S$124)</f>
        <v>0</v>
      </c>
      <c r="T54" s="222">
        <f>INDEX(SummDir!$5:$113,$A54,T$124)</f>
        <v>168</v>
      </c>
      <c r="U54" s="222">
        <f>INDEX(SummDir!$5:$113,$A54,U$124)</f>
        <v>0</v>
      </c>
      <c r="V54" s="117">
        <v>53</v>
      </c>
      <c r="W54" s="117">
        <v>53</v>
      </c>
      <c r="X54" s="117">
        <f t="shared" si="13"/>
        <v>106</v>
      </c>
      <c r="Y54" s="117">
        <v>53</v>
      </c>
      <c r="Z54" s="117">
        <f>INDEX(SummDir!$5:$113,$A54,Z$124)</f>
        <v>168</v>
      </c>
      <c r="AA54" s="117">
        <f>INDEX(SummDir!$5:$113,$A54,AA$124)</f>
        <v>168</v>
      </c>
      <c r="AB54" s="117"/>
      <c r="AC54" s="117"/>
      <c r="AD54" s="117"/>
      <c r="AE54" s="117"/>
      <c r="AF54" s="117"/>
      <c r="AG54" s="117"/>
      <c r="AH54" s="117"/>
      <c r="AI54" s="117"/>
      <c r="AJ54" s="222">
        <v>28</v>
      </c>
      <c r="AK54" s="117">
        <f t="shared" si="8"/>
        <v>0</v>
      </c>
      <c r="AL54" s="117">
        <f t="shared" si="8"/>
        <v>0</v>
      </c>
      <c r="AM54" s="117">
        <f t="shared" si="8"/>
        <v>0</v>
      </c>
      <c r="AN54" s="117">
        <f t="shared" si="8"/>
        <v>0</v>
      </c>
      <c r="AO54" s="117">
        <f t="shared" si="14"/>
        <v>0</v>
      </c>
      <c r="AP54" s="117">
        <f t="shared" si="14"/>
        <v>0</v>
      </c>
      <c r="AQ54" s="117">
        <f t="shared" si="14"/>
        <v>0</v>
      </c>
      <c r="AR54" s="117">
        <f t="shared" si="14"/>
        <v>1</v>
      </c>
      <c r="AS54" s="117" t="str">
        <f t="shared" si="15"/>
        <v/>
      </c>
      <c r="AT54" s="117" t="str">
        <f t="shared" si="15"/>
        <v/>
      </c>
    </row>
    <row r="55" spans="1:46" s="42" customFormat="1" ht="13.8" thickBot="1" x14ac:dyDescent="0.3">
      <c r="A55" s="16">
        <v>55</v>
      </c>
      <c r="B55" s="299">
        <f>INDEX(SummDir!$5:$113,$A55,B$124)</f>
        <v>155</v>
      </c>
      <c r="C55" s="286" t="str">
        <f>INDEX(SummDir!$5:$113,$A55,C$124)</f>
        <v>University Dr</v>
      </c>
      <c r="D55" s="286" t="str">
        <f>INDEX(SummDir!$5:$113,$A55,D$124)</f>
        <v>McClintock Dr</v>
      </c>
      <c r="E55" s="287">
        <f>IF(LEN(INDEX(SummDir!$5:$113,$A55,E$124))&lt;1,"",ROUND(INDEX(SummDir!$5:$113,$A55,E$124),0))</f>
        <v>22</v>
      </c>
      <c r="F55" s="287">
        <f>IF(LEN(INDEX(SummDir!$5:$113,$A55,F$124))&lt;1,"",ROUND(INDEX(SummDir!$5:$113,$A55,F$124),0))</f>
        <v>14</v>
      </c>
      <c r="G55" s="287">
        <f>IF(LEN(INDEX(SummDir!$5:$113,$A55,G$124))&lt;1,"",ROUND(INDEX(SummDir!$5:$113,$A55,G$124),0))</f>
        <v>31</v>
      </c>
      <c r="H55" s="288">
        <f>INDEX(SummDir!$5:$113,$A55,H$124)</f>
        <v>5.6179775280898875E-2</v>
      </c>
      <c r="I55" s="288">
        <f>INDEX(SummDir!$5:$113,$A55,I$124)</f>
        <v>0.42696629213483145</v>
      </c>
      <c r="J55" s="288">
        <f>INDEX(SummDir!$5:$113,$A55,J$124)</f>
        <v>0.93258426966292129</v>
      </c>
      <c r="K55" s="287">
        <f>INDEX(SummDir!$5:$113,$A55,K$124)</f>
        <v>0.21348314606741572</v>
      </c>
      <c r="L55" s="287">
        <f t="shared" si="0"/>
        <v>36366</v>
      </c>
      <c r="M55" s="287">
        <f t="shared" si="1"/>
        <v>36366</v>
      </c>
      <c r="N55" s="287">
        <f t="shared" si="2"/>
        <v>1</v>
      </c>
      <c r="O55" s="287">
        <f t="shared" si="3"/>
        <v>1</v>
      </c>
      <c r="P55" s="289" t="s">
        <v>362</v>
      </c>
      <c r="Q55" s="290">
        <f>INDEX(SummDir!$5:$113,$A55,Q$124)</f>
        <v>22.25</v>
      </c>
      <c r="R55" s="222">
        <f>INDEX(SummDir!$5:$113,$A55,R$124)</f>
        <v>89</v>
      </c>
      <c r="S55" s="222">
        <f>INDEX(SummDir!$5:$113,$A55,S$124)</f>
        <v>28</v>
      </c>
      <c r="T55" s="222">
        <f>INDEX(SummDir!$5:$113,$A55,T$124)</f>
        <v>61</v>
      </c>
      <c r="U55" s="222">
        <f>INDEX(SummDir!$5:$113,$A55,U$124)</f>
        <v>28</v>
      </c>
      <c r="V55" s="117">
        <v>54</v>
      </c>
      <c r="W55" s="117">
        <v>54</v>
      </c>
      <c r="X55" s="117">
        <f t="shared" si="4"/>
        <v>108</v>
      </c>
      <c r="Y55" s="117">
        <v>54</v>
      </c>
      <c r="Z55" s="117">
        <f>INDEX(SummDir!$5:$113,$A55,Z$124)</f>
        <v>89</v>
      </c>
      <c r="AA55" s="117">
        <f>INDEX(SummDir!$5:$113,$A55,AA$124)</f>
        <v>61</v>
      </c>
      <c r="AB55" s="117"/>
      <c r="AC55" s="117"/>
      <c r="AD55" s="117"/>
      <c r="AE55" s="117"/>
      <c r="AF55" s="117"/>
      <c r="AG55" s="117"/>
      <c r="AH55" s="117"/>
      <c r="AI55" s="117"/>
      <c r="AJ55" s="222">
        <v>28</v>
      </c>
      <c r="AK55" s="117">
        <f t="shared" si="8"/>
        <v>3</v>
      </c>
      <c r="AL55" s="117">
        <f t="shared" si="8"/>
        <v>3</v>
      </c>
      <c r="AM55" s="117">
        <f t="shared" si="8"/>
        <v>3</v>
      </c>
      <c r="AN55" s="117">
        <f t="shared" si="8"/>
        <v>3</v>
      </c>
      <c r="AO55" s="117">
        <f t="shared" si="14"/>
        <v>0</v>
      </c>
      <c r="AP55" s="117">
        <f t="shared" si="14"/>
        <v>0</v>
      </c>
      <c r="AQ55" s="117">
        <f t="shared" si="14"/>
        <v>0</v>
      </c>
      <c r="AR55" s="117">
        <f t="shared" si="14"/>
        <v>0</v>
      </c>
      <c r="AS55" s="117" t="str">
        <f t="shared" si="15"/>
        <v/>
      </c>
      <c r="AT55" s="117" t="str">
        <f t="shared" si="15"/>
        <v/>
      </c>
    </row>
    <row r="56" spans="1:46" s="141" customFormat="1" x14ac:dyDescent="0.25">
      <c r="A56" s="143">
        <v>56</v>
      </c>
      <c r="B56" s="297">
        <f>INDEX(SummDir!$5:$113,$A56,B$124)</f>
        <v>101</v>
      </c>
      <c r="C56" s="281" t="str">
        <f>INDEX(SummDir!$5:$113,$A56,C$124)</f>
        <v>Washington/Curry</v>
      </c>
      <c r="D56" s="281" t="str">
        <f>INDEX(SummDir!$5:$113,$A56,D$124)</f>
        <v>Mill Ave</v>
      </c>
      <c r="E56" s="282">
        <f>IF(LEN(INDEX(SummDir!$5:$113,$A56,E$124))&lt;1,"",ROUND(INDEX(SummDir!$5:$113,$A56,E$124),0))</f>
        <v>17</v>
      </c>
      <c r="F56" s="282">
        <f>IF(LEN(INDEX(SummDir!$5:$113,$A56,F$124))&lt;1,"",ROUND(INDEX(SummDir!$5:$113,$A56,F$124),0))</f>
        <v>20</v>
      </c>
      <c r="G56" s="282">
        <f>IF(LEN(INDEX(SummDir!$5:$113,$A56,G$124))&lt;1,"",ROUND(INDEX(SummDir!$5:$113,$A56,G$124),0))</f>
        <v>15</v>
      </c>
      <c r="H56" s="283">
        <f>INDEX(SummDir!$5:$113,$A56,H$124)</f>
        <v>0.56521739130434778</v>
      </c>
      <c r="I56" s="283">
        <f>INDEX(SummDir!$5:$113,$A56,I$124)</f>
        <v>0.10144927536231885</v>
      </c>
      <c r="J56" s="283">
        <f>INDEX(SummDir!$5:$113,$A56,J$124)</f>
        <v>0.34782608695652173</v>
      </c>
      <c r="K56" s="282">
        <f>INDEX(SummDir!$5:$113,$A56,K$124)</f>
        <v>0.20289855072463769</v>
      </c>
      <c r="L56" s="282">
        <f t="shared" si="0"/>
        <v>14035</v>
      </c>
      <c r="M56" s="282">
        <f t="shared" si="1"/>
        <v>14035</v>
      </c>
      <c r="N56" s="282">
        <f t="shared" si="2"/>
        <v>0.39</v>
      </c>
      <c r="O56" s="282">
        <f t="shared" si="3"/>
        <v>1</v>
      </c>
      <c r="P56" s="284" t="s">
        <v>361</v>
      </c>
      <c r="Q56" s="280">
        <f>INDEX(SummDir!$5:$113,$A56,Q$124)</f>
        <v>17.25</v>
      </c>
      <c r="R56" s="223">
        <f>INDEX(SummDir!$5:$113,$A56,R$124)</f>
        <v>69</v>
      </c>
      <c r="S56" s="223">
        <f>INDEX(SummDir!$5:$113,$A56,S$124)</f>
        <v>39</v>
      </c>
      <c r="T56" s="223">
        <f>INDEX(SummDir!$5:$113,$A56,T$124)</f>
        <v>30</v>
      </c>
      <c r="U56" s="223">
        <f>INDEX(SummDir!$5:$113,$A56,U$124)</f>
        <v>39</v>
      </c>
      <c r="V56" s="223">
        <v>1</v>
      </c>
      <c r="W56" s="223">
        <v>1</v>
      </c>
      <c r="X56" s="142">
        <f t="shared" si="4"/>
        <v>2</v>
      </c>
      <c r="Y56" s="223">
        <v>1</v>
      </c>
      <c r="Z56" s="223">
        <f>INDEX(SummDir!$5:$113,$A56,Z$124)</f>
        <v>69</v>
      </c>
      <c r="AA56" s="142">
        <f>INDEX(SummDir!$5:$113,$A56,AA$124)</f>
        <v>30</v>
      </c>
      <c r="AB56" s="142"/>
      <c r="AC56" s="142"/>
      <c r="AD56" s="142"/>
      <c r="AE56" s="142"/>
      <c r="AF56" s="142"/>
      <c r="AG56" s="142"/>
      <c r="AH56" s="142"/>
      <c r="AI56" s="142"/>
      <c r="AJ56" s="223">
        <v>29</v>
      </c>
      <c r="AK56" s="142">
        <f t="shared" si="8"/>
        <v>3</v>
      </c>
      <c r="AL56" s="142">
        <f t="shared" si="8"/>
        <v>0</v>
      </c>
      <c r="AM56" s="142">
        <f t="shared" si="8"/>
        <v>3</v>
      </c>
      <c r="AN56" s="142">
        <f t="shared" si="8"/>
        <v>0</v>
      </c>
      <c r="AO56" s="142">
        <f t="shared" si="14"/>
        <v>0</v>
      </c>
      <c r="AP56" s="142">
        <f t="shared" si="14"/>
        <v>0</v>
      </c>
      <c r="AQ56" s="142">
        <f t="shared" si="14"/>
        <v>0</v>
      </c>
      <c r="AR56" s="142">
        <f t="shared" si="14"/>
        <v>0</v>
      </c>
      <c r="AS56" s="142" t="str">
        <f t="shared" si="15"/>
        <v xml:space="preserve"> 33°26'15.29"N</v>
      </c>
      <c r="AT56" s="142" t="str">
        <f t="shared" si="15"/>
        <v>111°56'35.72"W</v>
      </c>
    </row>
    <row r="57" spans="1:46" s="141" customFormat="1" x14ac:dyDescent="0.25">
      <c r="A57" s="143">
        <v>57</v>
      </c>
      <c r="B57" s="298">
        <f>INDEX(SummDir!$5:$113,$A57,B$124)</f>
        <v>102</v>
      </c>
      <c r="C57" s="187" t="str">
        <f>INDEX(SummDir!$5:$113,$A57,C$124)</f>
        <v>Rio Salado Pkwy</v>
      </c>
      <c r="D57" s="187" t="str">
        <f>INDEX(SummDir!$5:$113,$A57,D$124)</f>
        <v>Mill Ave</v>
      </c>
      <c r="E57" s="117">
        <f>IF(LEN(INDEX(SummDir!$5:$113,$A57,E$124))&lt;1,"",ROUND(INDEX(SummDir!$5:$113,$A57,E$124),0))</f>
        <v>11</v>
      </c>
      <c r="F57" s="117">
        <f>IF(LEN(INDEX(SummDir!$5:$113,$A57,F$124))&lt;1,"",ROUND(INDEX(SummDir!$5:$113,$A57,F$124),0))</f>
        <v>9</v>
      </c>
      <c r="G57" s="117">
        <f>IF(LEN(INDEX(SummDir!$5:$113,$A57,G$124))&lt;1,"",ROUND(INDEX(SummDir!$5:$113,$A57,G$124),0))</f>
        <v>14</v>
      </c>
      <c r="H57" s="277">
        <f>INDEX(SummDir!$5:$113,$A57,H$124)</f>
        <v>0.59090909090909094</v>
      </c>
      <c r="I57" s="277">
        <f>INDEX(SummDir!$5:$113,$A57,I$124)</f>
        <v>0.22727272727272727</v>
      </c>
      <c r="J57" s="277">
        <f>INDEX(SummDir!$5:$113,$A57,J$124)</f>
        <v>0.31818181818181818</v>
      </c>
      <c r="K57" s="117">
        <f>INDEX(SummDir!$5:$113,$A57,K$124)</f>
        <v>0.27272727272727271</v>
      </c>
      <c r="L57" s="117">
        <f t="shared" si="0"/>
        <v>14670</v>
      </c>
      <c r="M57" s="117">
        <f t="shared" si="1"/>
        <v>14634</v>
      </c>
      <c r="N57" s="117">
        <f t="shared" si="2"/>
        <v>0</v>
      </c>
      <c r="O57" s="117">
        <f t="shared" si="3"/>
        <v>1</v>
      </c>
      <c r="P57" s="285" t="s">
        <v>361</v>
      </c>
      <c r="Q57" s="280">
        <f>INDEX(SummDir!$5:$113,$A57,Q$124)</f>
        <v>11</v>
      </c>
      <c r="R57" s="223">
        <f>INDEX(SummDir!$5:$113,$A57,R$124)</f>
        <v>44</v>
      </c>
      <c r="S57" s="223">
        <f>INDEX(SummDir!$5:$113,$A57,S$124)</f>
        <v>17</v>
      </c>
      <c r="T57" s="223">
        <f>INDEX(SummDir!$5:$113,$A57,T$124)</f>
        <v>27</v>
      </c>
      <c r="U57" s="223">
        <f>INDEX(SummDir!$5:$113,$A57,U$124)</f>
        <v>17</v>
      </c>
      <c r="V57" s="142">
        <v>2</v>
      </c>
      <c r="W57" s="142">
        <v>2</v>
      </c>
      <c r="X57" s="142">
        <f t="shared" si="4"/>
        <v>4</v>
      </c>
      <c r="Y57" s="142">
        <v>2</v>
      </c>
      <c r="Z57" s="142">
        <f>INDEX(SummDir!$5:$113,$A57,Z$124)</f>
        <v>44</v>
      </c>
      <c r="AA57" s="142">
        <f>INDEX(SummDir!$5:$113,$A57,AA$124)</f>
        <v>27</v>
      </c>
      <c r="AB57" s="142"/>
      <c r="AC57" s="142"/>
      <c r="AD57" s="142"/>
      <c r="AE57" s="142"/>
      <c r="AF57" s="142"/>
      <c r="AG57" s="142"/>
      <c r="AH57" s="142"/>
      <c r="AI57" s="142"/>
      <c r="AJ57" s="223">
        <v>30</v>
      </c>
      <c r="AK57" s="142">
        <f t="shared" si="8"/>
        <v>3</v>
      </c>
      <c r="AL57" s="142">
        <f t="shared" si="8"/>
        <v>3</v>
      </c>
      <c r="AM57" s="142">
        <f t="shared" si="8"/>
        <v>3</v>
      </c>
      <c r="AN57" s="142">
        <f t="shared" si="8"/>
        <v>3</v>
      </c>
      <c r="AO57" s="142">
        <f t="shared" si="14"/>
        <v>0</v>
      </c>
      <c r="AP57" s="142">
        <f t="shared" si="14"/>
        <v>1</v>
      </c>
      <c r="AQ57" s="142">
        <f t="shared" si="14"/>
        <v>1</v>
      </c>
      <c r="AR57" s="142">
        <f t="shared" si="14"/>
        <v>0</v>
      </c>
      <c r="AS57" s="142" t="str">
        <f t="shared" si="15"/>
        <v xml:space="preserve"> 33°25'31.80"N</v>
      </c>
      <c r="AT57" s="142" t="str">
        <f t="shared" si="15"/>
        <v>111°56'24.23"W</v>
      </c>
    </row>
    <row r="58" spans="1:46" s="141" customFormat="1" x14ac:dyDescent="0.25">
      <c r="A58" s="143">
        <v>58</v>
      </c>
      <c r="B58" s="298">
        <f>INDEX(SummDir!$5:$113,$A58,B$124)</f>
        <v>103</v>
      </c>
      <c r="C58" s="187" t="str">
        <f>INDEX(SummDir!$5:$113,$A58,C$124)</f>
        <v>Rio Salado Pkwy</v>
      </c>
      <c r="D58" s="187" t="str">
        <f>INDEX(SummDir!$5:$113,$A58,D$124)</f>
        <v>Rural Rd</v>
      </c>
      <c r="E58" s="117">
        <f>IF(LEN(INDEX(SummDir!$5:$113,$A58,E$124))&lt;1,"",ROUND(INDEX(SummDir!$5:$113,$A58,E$124),0))</f>
        <v>21</v>
      </c>
      <c r="F58" s="117">
        <f>IF(LEN(INDEX(SummDir!$5:$113,$A58,F$124))&lt;1,"",ROUND(INDEX(SummDir!$5:$113,$A58,F$124),0))</f>
        <v>13</v>
      </c>
      <c r="G58" s="117">
        <f>IF(LEN(INDEX(SummDir!$5:$113,$A58,G$124))&lt;1,"",ROUND(INDEX(SummDir!$5:$113,$A58,G$124),0))</f>
        <v>29</v>
      </c>
      <c r="H58" s="277">
        <f>INDEX(SummDir!$5:$113,$A58,H$124)</f>
        <v>0.53012048192771088</v>
      </c>
      <c r="I58" s="277">
        <f>INDEX(SummDir!$5:$113,$A58,I$124)</f>
        <v>0.20481927710843373</v>
      </c>
      <c r="J58" s="277">
        <f>INDEX(SummDir!$5:$113,$A58,J$124)</f>
        <v>0.5662650602409639</v>
      </c>
      <c r="K58" s="117">
        <f>INDEX(SummDir!$5:$113,$A58,K$124)</f>
        <v>0.18072289156626506</v>
      </c>
      <c r="L58" s="117">
        <f t="shared" si="0"/>
        <v>14634</v>
      </c>
      <c r="M58" s="117">
        <f t="shared" si="1"/>
        <v>14634</v>
      </c>
      <c r="N58" s="117">
        <f t="shared" si="2"/>
        <v>0</v>
      </c>
      <c r="O58" s="117">
        <f t="shared" si="3"/>
        <v>1</v>
      </c>
      <c r="P58" s="285" t="s">
        <v>361</v>
      </c>
      <c r="Q58" s="280">
        <f>INDEX(SummDir!$5:$113,$A58,Q$124)</f>
        <v>20.75</v>
      </c>
      <c r="R58" s="223">
        <f>INDEX(SummDir!$5:$113,$A58,R$124)</f>
        <v>83</v>
      </c>
      <c r="S58" s="223">
        <f>INDEX(SummDir!$5:$113,$A58,S$124)</f>
        <v>25</v>
      </c>
      <c r="T58" s="223">
        <f>INDEX(SummDir!$5:$113,$A58,T$124)</f>
        <v>58</v>
      </c>
      <c r="U58" s="223">
        <f>INDEX(SummDir!$5:$113,$A58,U$124)</f>
        <v>25</v>
      </c>
      <c r="V58" s="223">
        <v>3</v>
      </c>
      <c r="W58" s="223">
        <v>3</v>
      </c>
      <c r="X58" s="142">
        <f t="shared" si="4"/>
        <v>6</v>
      </c>
      <c r="Y58" s="223">
        <v>3</v>
      </c>
      <c r="Z58" s="142">
        <f>INDEX(SummDir!$5:$113,$A58,Z$124)</f>
        <v>83</v>
      </c>
      <c r="AA58" s="142">
        <f>INDEX(SummDir!$5:$113,$A58,AA$124)</f>
        <v>58</v>
      </c>
      <c r="AB58" s="142"/>
      <c r="AC58" s="142"/>
      <c r="AD58" s="142"/>
      <c r="AE58" s="142"/>
      <c r="AF58" s="142"/>
      <c r="AG58" s="142"/>
      <c r="AH58" s="142"/>
      <c r="AI58" s="142"/>
      <c r="AJ58" s="223">
        <v>31</v>
      </c>
      <c r="AK58" s="142">
        <f t="shared" si="8"/>
        <v>0</v>
      </c>
      <c r="AL58" s="142">
        <f t="shared" si="8"/>
        <v>0</v>
      </c>
      <c r="AM58" s="142">
        <f t="shared" si="8"/>
        <v>3</v>
      </c>
      <c r="AN58" s="142">
        <f t="shared" si="8"/>
        <v>3</v>
      </c>
      <c r="AO58" s="142">
        <f t="shared" si="14"/>
        <v>0</v>
      </c>
      <c r="AP58" s="142">
        <f t="shared" si="14"/>
        <v>1</v>
      </c>
      <c r="AQ58" s="142">
        <f t="shared" si="14"/>
        <v>0</v>
      </c>
      <c r="AR58" s="142">
        <f t="shared" si="14"/>
        <v>1</v>
      </c>
      <c r="AS58" s="142" t="str">
        <f t="shared" si="15"/>
        <v xml:space="preserve"> 33°25'8.65"N</v>
      </c>
      <c r="AT58" s="142" t="str">
        <f t="shared" si="15"/>
        <v>111°56'23.58"W</v>
      </c>
    </row>
    <row r="59" spans="1:46" s="141" customFormat="1" x14ac:dyDescent="0.25">
      <c r="A59" s="143">
        <v>59</v>
      </c>
      <c r="B59" s="298">
        <f>INDEX(SummDir!$5:$113,$A59,B$124)</f>
        <v>104</v>
      </c>
      <c r="C59" s="187" t="str">
        <f>INDEX(SummDir!$5:$113,$A59,C$124)</f>
        <v>Rio Salado Pkwy</v>
      </c>
      <c r="D59" s="187" t="str">
        <f>INDEX(SummDir!$5:$113,$A59,D$124)</f>
        <v>McClintock Dr</v>
      </c>
      <c r="E59" s="117">
        <f>IF(LEN(INDEX(SummDir!$5:$113,$A59,E$124))&lt;1,"",ROUND(INDEX(SummDir!$5:$113,$A59,E$124),0))</f>
        <v>12</v>
      </c>
      <c r="F59" s="117">
        <f>IF(LEN(INDEX(SummDir!$5:$113,$A59,F$124))&lt;1,"",ROUND(INDEX(SummDir!$5:$113,$A59,F$124),0))</f>
        <v>12</v>
      </c>
      <c r="G59" s="117" t="str">
        <f>IF(LEN(INDEX(SummDir!$5:$113,$A59,G$124))&lt;1,"",ROUND(INDEX(SummDir!$5:$113,$A59,G$124),0))</f>
        <v/>
      </c>
      <c r="H59" s="277">
        <f>INDEX(SummDir!$5:$113,$A59,H$124)</f>
        <v>0.60869565217391308</v>
      </c>
      <c r="I59" s="277">
        <f>INDEX(SummDir!$5:$113,$A59,I$124)</f>
        <v>0.21739130434782608</v>
      </c>
      <c r="J59" s="277">
        <f>INDEX(SummDir!$5:$113,$A59,J$124)</f>
        <v>0.39130434782608697</v>
      </c>
      <c r="K59" s="117">
        <f>INDEX(SummDir!$5:$113,$A59,K$124)</f>
        <v>8.6956521739130432E-2</v>
      </c>
      <c r="L59" s="117">
        <f t="shared" si="0"/>
        <v>20597</v>
      </c>
      <c r="M59" s="117">
        <f t="shared" si="1"/>
        <v>20597</v>
      </c>
      <c r="N59" s="117">
        <f t="shared" si="2"/>
        <v>1</v>
      </c>
      <c r="O59" s="117">
        <f t="shared" si="3"/>
        <v>1</v>
      </c>
      <c r="P59" s="285" t="s">
        <v>361</v>
      </c>
      <c r="Q59" s="280">
        <f>INDEX(SummDir!$5:$113,$A59,Q$124)</f>
        <v>11.5</v>
      </c>
      <c r="R59" s="223">
        <f>INDEX(SummDir!$5:$113,$A59,R$124)</f>
        <v>23</v>
      </c>
      <c r="S59" s="223">
        <f>INDEX(SummDir!$5:$113,$A59,S$124)</f>
        <v>23</v>
      </c>
      <c r="T59" s="223">
        <f>INDEX(SummDir!$5:$113,$A59,T$124)</f>
        <v>0</v>
      </c>
      <c r="U59" s="223">
        <f>INDEX(SummDir!$5:$113,$A59,U$124)</f>
        <v>23</v>
      </c>
      <c r="V59" s="142">
        <v>4</v>
      </c>
      <c r="W59" s="142">
        <v>4</v>
      </c>
      <c r="X59" s="142">
        <f t="shared" si="4"/>
        <v>8</v>
      </c>
      <c r="Y59" s="142">
        <v>4</v>
      </c>
      <c r="Z59" s="142">
        <f>INDEX(SummDir!$5:$113,$A59,Z$124)</f>
        <v>23</v>
      </c>
      <c r="AA59" s="142">
        <f>INDEX(SummDir!$5:$113,$A59,AA$124)</f>
        <v>0</v>
      </c>
      <c r="AB59" s="142"/>
      <c r="AC59" s="142"/>
      <c r="AD59" s="142"/>
      <c r="AE59" s="142"/>
      <c r="AF59" s="142"/>
      <c r="AG59" s="142"/>
      <c r="AH59" s="142"/>
      <c r="AI59" s="142"/>
      <c r="AJ59" s="223">
        <v>32</v>
      </c>
      <c r="AK59" s="142">
        <f t="shared" si="8"/>
        <v>0</v>
      </c>
      <c r="AL59" s="142">
        <f t="shared" si="8"/>
        <v>0</v>
      </c>
      <c r="AM59" s="142">
        <f t="shared" si="8"/>
        <v>3</v>
      </c>
      <c r="AN59" s="142">
        <f t="shared" si="8"/>
        <v>3</v>
      </c>
      <c r="AO59" s="142">
        <f t="shared" si="14"/>
        <v>0</v>
      </c>
      <c r="AP59" s="142">
        <f t="shared" si="14"/>
        <v>0</v>
      </c>
      <c r="AQ59" s="142">
        <f t="shared" si="14"/>
        <v>0</v>
      </c>
      <c r="AR59" s="142">
        <f t="shared" si="14"/>
        <v>0</v>
      </c>
      <c r="AS59" s="142" t="str">
        <f t="shared" si="15"/>
        <v xml:space="preserve"> 33°25'19.00"N</v>
      </c>
      <c r="AT59" s="142" t="str">
        <f t="shared" si="15"/>
        <v>111°56'24.21"W</v>
      </c>
    </row>
    <row r="60" spans="1:46" s="141" customFormat="1" x14ac:dyDescent="0.25">
      <c r="A60" s="143">
        <v>60</v>
      </c>
      <c r="B60" s="298">
        <f>INDEX(SummDir!$5:$113,$A60,B$124)</f>
        <v>105</v>
      </c>
      <c r="C60" s="187" t="str">
        <f>INDEX(SummDir!$5:$113,$A60,C$124)</f>
        <v>Rio Salado Pkwy</v>
      </c>
      <c r="D60" s="187" t="str">
        <f>INDEX(SummDir!$5:$113,$A60,D$124)</f>
        <v>Hardy Dr</v>
      </c>
      <c r="E60" s="117">
        <f>IF(LEN(INDEX(SummDir!$5:$113,$A60,E$124))&lt;1,"",ROUND(INDEX(SummDir!$5:$113,$A60,E$124),0))</f>
        <v>5</v>
      </c>
      <c r="F60" s="117">
        <f>IF(LEN(INDEX(SummDir!$5:$113,$A60,F$124))&lt;1,"",ROUND(INDEX(SummDir!$5:$113,$A60,F$124),0))</f>
        <v>5</v>
      </c>
      <c r="G60" s="117">
        <f>IF(LEN(INDEX(SummDir!$5:$113,$A60,G$124))&lt;1,"",ROUND(INDEX(SummDir!$5:$113,$A60,G$124),0))</f>
        <v>5</v>
      </c>
      <c r="H60" s="277">
        <f>INDEX(SummDir!$5:$113,$A60,H$124)</f>
        <v>0.3</v>
      </c>
      <c r="I60" s="277">
        <f>INDEX(SummDir!$5:$113,$A60,I$124)</f>
        <v>0.1</v>
      </c>
      <c r="J60" s="277">
        <f>INDEX(SummDir!$5:$113,$A60,J$124)</f>
        <v>0.1</v>
      </c>
      <c r="K60" s="117">
        <f>INDEX(SummDir!$5:$113,$A60,K$124)</f>
        <v>0</v>
      </c>
      <c r="L60" s="117">
        <f t="shared" ref="L60:L109" si="16">INDEX(TrfCnt_by_loc,MATCH($B60,loc_ID,0))</f>
        <v>9784</v>
      </c>
      <c r="M60" s="117">
        <f t="shared" ref="M60:M81" si="17">INDEX(TC_loc_dir,MATCH($B60,loc_ID,0),IF(P60="NS",1,2))</f>
        <v>9784</v>
      </c>
      <c r="N60" s="117">
        <f t="shared" ref="N60:N109" si="18">INDEX(Loc_Dist,MATCH($B60,loc_ID,0))</f>
        <v>0.83</v>
      </c>
      <c r="O60" s="117">
        <f t="shared" ref="O60:O81" si="19">IF(AND(P60="NS",SUM(AK60,AL60)&gt;0),1,IF(AND(P60="EW",SUM(AM60,AN60)&gt;0),1,0))</f>
        <v>1</v>
      </c>
      <c r="P60" s="285" t="s">
        <v>361</v>
      </c>
      <c r="Q60" s="280">
        <f>INDEX(SummDir!$5:$113,$A60,Q$124)</f>
        <v>5</v>
      </c>
      <c r="R60" s="223">
        <f>INDEX(SummDir!$5:$113,$A60,R$124)</f>
        <v>20</v>
      </c>
      <c r="S60" s="223">
        <f>INDEX(SummDir!$5:$113,$A60,S$124)</f>
        <v>10</v>
      </c>
      <c r="T60" s="223">
        <f>INDEX(SummDir!$5:$113,$A60,T$124)</f>
        <v>10</v>
      </c>
      <c r="U60" s="223">
        <f>INDEX(SummDir!$5:$113,$A60,U$124)</f>
        <v>10</v>
      </c>
      <c r="V60" s="223">
        <v>5</v>
      </c>
      <c r="W60" s="223">
        <v>5</v>
      </c>
      <c r="X60" s="142">
        <f t="shared" ref="X60:X81" si="20">V60+W60</f>
        <v>10</v>
      </c>
      <c r="Y60" s="223">
        <v>5</v>
      </c>
      <c r="Z60" s="142">
        <f>INDEX(SummDir!$5:$113,$A60,Z$124)</f>
        <v>20</v>
      </c>
      <c r="AA60" s="142">
        <f>INDEX(SummDir!$5:$113,$A60,AA$124)</f>
        <v>10</v>
      </c>
      <c r="AB60" s="142"/>
      <c r="AC60" s="142"/>
      <c r="AD60" s="142"/>
      <c r="AE60" s="142"/>
      <c r="AF60" s="142"/>
      <c r="AG60" s="142"/>
      <c r="AH60" s="142"/>
      <c r="AI60" s="142"/>
      <c r="AJ60" s="223">
        <v>33</v>
      </c>
      <c r="AK60" s="142">
        <f t="shared" si="8"/>
        <v>3</v>
      </c>
      <c r="AL60" s="142">
        <f t="shared" si="8"/>
        <v>4</v>
      </c>
      <c r="AM60" s="142">
        <f t="shared" si="8"/>
        <v>1</v>
      </c>
      <c r="AN60" s="142">
        <f t="shared" si="8"/>
        <v>1</v>
      </c>
      <c r="AO60" s="142">
        <f t="shared" si="14"/>
        <v>0</v>
      </c>
      <c r="AP60" s="142">
        <f t="shared" si="14"/>
        <v>0</v>
      </c>
      <c r="AQ60" s="142">
        <f t="shared" si="14"/>
        <v>0</v>
      </c>
      <c r="AR60" s="142">
        <f t="shared" si="14"/>
        <v>0</v>
      </c>
      <c r="AS60" s="142" t="str">
        <f t="shared" si="15"/>
        <v xml:space="preserve"> 33°25'18.97"N</v>
      </c>
      <c r="AT60" s="142" t="str">
        <f t="shared" si="15"/>
        <v>111°56'32.60"W</v>
      </c>
    </row>
    <row r="61" spans="1:46" s="141" customFormat="1" x14ac:dyDescent="0.25">
      <c r="A61" s="143">
        <v>61</v>
      </c>
      <c r="B61" s="298">
        <f>INDEX(SummDir!$5:$113,$A61,B$124)</f>
        <v>106</v>
      </c>
      <c r="C61" s="187" t="str">
        <f>INDEX(SummDir!$5:$113,$A61,C$124)</f>
        <v>5th St</v>
      </c>
      <c r="D61" s="187" t="str">
        <f>INDEX(SummDir!$5:$113,$A61,D$124)</f>
        <v>Mill Ave</v>
      </c>
      <c r="E61" s="117">
        <f>IF(LEN(INDEX(SummDir!$5:$113,$A61,E$124))&lt;1,"",ROUND(INDEX(SummDir!$5:$113,$A61,E$124),0))</f>
        <v>51</v>
      </c>
      <c r="F61" s="117">
        <f>IF(LEN(INDEX(SummDir!$5:$113,$A61,F$124))&lt;1,"",ROUND(INDEX(SummDir!$5:$113,$A61,F$124),0))</f>
        <v>42</v>
      </c>
      <c r="G61" s="117">
        <f>IF(LEN(INDEX(SummDir!$5:$113,$A61,G$124))&lt;1,"",ROUND(INDEX(SummDir!$5:$113,$A61,G$124),0))</f>
        <v>61</v>
      </c>
      <c r="H61" s="277">
        <f>INDEX(SummDir!$5:$113,$A61,H$124)</f>
        <v>0.18048780487804877</v>
      </c>
      <c r="I61" s="277">
        <f>INDEX(SummDir!$5:$113,$A61,I$124)</f>
        <v>5.3658536585365853E-2</v>
      </c>
      <c r="J61" s="277">
        <f>INDEX(SummDir!$5:$113,$A61,J$124)</f>
        <v>9.2682926829268292E-2</v>
      </c>
      <c r="K61" s="117">
        <f>INDEX(SummDir!$5:$113,$A61,K$124)</f>
        <v>0.37560975609756098</v>
      </c>
      <c r="L61" s="117">
        <f t="shared" si="16"/>
        <v>14670</v>
      </c>
      <c r="M61" s="117">
        <f t="shared" si="17"/>
        <v>6739</v>
      </c>
      <c r="N61" s="117">
        <f t="shared" si="18"/>
        <v>0</v>
      </c>
      <c r="O61" s="117">
        <f t="shared" si="19"/>
        <v>1</v>
      </c>
      <c r="P61" s="285" t="s">
        <v>361</v>
      </c>
      <c r="Q61" s="280">
        <f>INDEX(SummDir!$5:$113,$A61,Q$124)</f>
        <v>51.25</v>
      </c>
      <c r="R61" s="223">
        <f>INDEX(SummDir!$5:$113,$A61,R$124)</f>
        <v>205</v>
      </c>
      <c r="S61" s="223">
        <f>INDEX(SummDir!$5:$113,$A61,S$124)</f>
        <v>83</v>
      </c>
      <c r="T61" s="223">
        <f>INDEX(SummDir!$5:$113,$A61,T$124)</f>
        <v>122</v>
      </c>
      <c r="U61" s="223">
        <f>INDEX(SummDir!$5:$113,$A61,U$124)</f>
        <v>83</v>
      </c>
      <c r="V61" s="142">
        <v>6</v>
      </c>
      <c r="W61" s="142">
        <v>6</v>
      </c>
      <c r="X61" s="142">
        <f t="shared" si="20"/>
        <v>12</v>
      </c>
      <c r="Y61" s="142">
        <v>6</v>
      </c>
      <c r="Z61" s="142">
        <f>INDEX(SummDir!$5:$113,$A61,Z$124)</f>
        <v>205</v>
      </c>
      <c r="AA61" s="142">
        <f>INDEX(SummDir!$5:$113,$A61,AA$124)</f>
        <v>122</v>
      </c>
      <c r="AB61" s="142"/>
      <c r="AC61" s="142"/>
      <c r="AD61" s="142"/>
      <c r="AE61" s="142"/>
      <c r="AF61" s="142"/>
      <c r="AG61" s="142"/>
      <c r="AH61" s="142"/>
      <c r="AI61" s="142"/>
      <c r="AJ61" s="223">
        <v>34</v>
      </c>
      <c r="AK61" s="142">
        <f t="shared" si="8"/>
        <v>3</v>
      </c>
      <c r="AL61" s="142">
        <f t="shared" si="8"/>
        <v>3</v>
      </c>
      <c r="AM61" s="142">
        <f t="shared" si="8"/>
        <v>3</v>
      </c>
      <c r="AN61" s="142">
        <f t="shared" si="8"/>
        <v>3</v>
      </c>
      <c r="AO61" s="142">
        <f t="shared" si="14"/>
        <v>0</v>
      </c>
      <c r="AP61" s="142">
        <f t="shared" si="14"/>
        <v>0</v>
      </c>
      <c r="AQ61" s="142">
        <f t="shared" si="14"/>
        <v>1</v>
      </c>
      <c r="AR61" s="142">
        <f t="shared" si="14"/>
        <v>0</v>
      </c>
      <c r="AS61" s="142" t="str">
        <f t="shared" si="15"/>
        <v xml:space="preserve"> 33°25'18.86"N</v>
      </c>
      <c r="AT61" s="142" t="str">
        <f t="shared" si="15"/>
        <v>111°56'47.06"W</v>
      </c>
    </row>
    <row r="62" spans="1:46" s="141" customFormat="1" x14ac:dyDescent="0.25">
      <c r="A62" s="143">
        <v>62</v>
      </c>
      <c r="B62" s="298">
        <f>INDEX(SummDir!$5:$113,$A62,B$124)</f>
        <v>107</v>
      </c>
      <c r="C62" s="187" t="str">
        <f>INDEX(SummDir!$5:$113,$A62,C$124)</f>
        <v>5th St</v>
      </c>
      <c r="D62" s="187" t="str">
        <f>INDEX(SummDir!$5:$113,$A62,D$124)</f>
        <v>Forest Ave</v>
      </c>
      <c r="E62" s="117">
        <f>IF(LEN(INDEX(SummDir!$5:$113,$A62,E$124))&lt;1,"",ROUND(INDEX(SummDir!$5:$113,$A62,E$124),0))</f>
        <v>44</v>
      </c>
      <c r="F62" s="117">
        <f>IF(LEN(INDEX(SummDir!$5:$113,$A62,F$124))&lt;1,"",ROUND(INDEX(SummDir!$5:$113,$A62,F$124),0))</f>
        <v>39</v>
      </c>
      <c r="G62" s="117">
        <f>IF(LEN(INDEX(SummDir!$5:$113,$A62,G$124))&lt;1,"",ROUND(INDEX(SummDir!$5:$113,$A62,G$124),0))</f>
        <v>49</v>
      </c>
      <c r="H62" s="277">
        <f>INDEX(SummDir!$5:$113,$A62,H$124)</f>
        <v>0.2413793103448276</v>
      </c>
      <c r="I62" s="277">
        <f>INDEX(SummDir!$5:$113,$A62,I$124)</f>
        <v>0.12643678160919541</v>
      </c>
      <c r="J62" s="277">
        <f>INDEX(SummDir!$5:$113,$A62,J$124)</f>
        <v>0.17816091954022989</v>
      </c>
      <c r="K62" s="117">
        <f>INDEX(SummDir!$5:$113,$A62,K$124)</f>
        <v>0.28160919540229884</v>
      </c>
      <c r="L62" s="117" t="str">
        <f t="shared" si="16"/>
        <v/>
      </c>
      <c r="M62" s="117" t="str">
        <f t="shared" si="17"/>
        <v/>
      </c>
      <c r="N62" s="117">
        <f t="shared" si="18"/>
        <v>0</v>
      </c>
      <c r="O62" s="117">
        <f t="shared" si="19"/>
        <v>1</v>
      </c>
      <c r="P62" s="285" t="s">
        <v>361</v>
      </c>
      <c r="Q62" s="280">
        <f>INDEX(SummDir!$5:$113,$A62,Q$124)</f>
        <v>43.5</v>
      </c>
      <c r="R62" s="223">
        <f>INDEX(SummDir!$5:$113,$A62,R$124)</f>
        <v>174</v>
      </c>
      <c r="S62" s="223">
        <f>INDEX(SummDir!$5:$113,$A62,S$124)</f>
        <v>77</v>
      </c>
      <c r="T62" s="223">
        <f>INDEX(SummDir!$5:$113,$A62,T$124)</f>
        <v>97</v>
      </c>
      <c r="U62" s="223">
        <f>INDEX(SummDir!$5:$113,$A62,U$124)</f>
        <v>77</v>
      </c>
      <c r="V62" s="223">
        <v>7</v>
      </c>
      <c r="W62" s="223">
        <v>7</v>
      </c>
      <c r="X62" s="142">
        <f t="shared" si="20"/>
        <v>14</v>
      </c>
      <c r="Y62" s="223">
        <v>7</v>
      </c>
      <c r="Z62" s="142">
        <f>INDEX(SummDir!$5:$113,$A62,Z$124)</f>
        <v>174</v>
      </c>
      <c r="AA62" s="142">
        <f>INDEX(SummDir!$5:$113,$A62,AA$124)</f>
        <v>97</v>
      </c>
      <c r="AB62" s="142"/>
      <c r="AC62" s="142"/>
      <c r="AD62" s="142"/>
      <c r="AE62" s="142"/>
      <c r="AF62" s="142"/>
      <c r="AG62" s="142"/>
      <c r="AH62" s="142"/>
      <c r="AI62" s="142"/>
      <c r="AJ62" s="223">
        <v>35</v>
      </c>
      <c r="AK62" s="142">
        <f t="shared" si="8"/>
        <v>0</v>
      </c>
      <c r="AL62" s="142">
        <f t="shared" si="8"/>
        <v>0</v>
      </c>
      <c r="AM62" s="142">
        <f t="shared" si="8"/>
        <v>3</v>
      </c>
      <c r="AN62" s="142">
        <f t="shared" si="8"/>
        <v>3</v>
      </c>
      <c r="AO62" s="142">
        <f t="shared" ref="AO62:AR81" si="21">INDEX(Cordon,MATCH($B62,loc_ID,0),AO$123)</f>
        <v>0</v>
      </c>
      <c r="AP62" s="142">
        <f t="shared" si="21"/>
        <v>0</v>
      </c>
      <c r="AQ62" s="142">
        <f t="shared" si="21"/>
        <v>0</v>
      </c>
      <c r="AR62" s="142">
        <f t="shared" si="21"/>
        <v>0</v>
      </c>
      <c r="AS62" s="142" t="str">
        <f t="shared" ref="AS62:AT81" si="22">IF(ISBLANK(INDEX(GPS_,MATCH($B62,loc_ID,0),AS$123)),"",INDEX(GPS_,MATCH($B62,loc_ID,0),AS$123))</f>
        <v xml:space="preserve"> 33°25'19.30"N</v>
      </c>
      <c r="AT62" s="142" t="str">
        <f t="shared" si="22"/>
        <v>111°55'3.64"W</v>
      </c>
    </row>
    <row r="63" spans="1:46" s="141" customFormat="1" x14ac:dyDescent="0.25">
      <c r="A63" s="143">
        <v>63</v>
      </c>
      <c r="B63" s="298">
        <f>INDEX(SummDir!$5:$113,$A63,B$124)</f>
        <v>108</v>
      </c>
      <c r="C63" s="187" t="str">
        <f>INDEX(SummDir!$5:$113,$A63,C$124)</f>
        <v>5th St</v>
      </c>
      <c r="D63" s="187" t="str">
        <f>INDEX(SummDir!$5:$113,$A63,D$124)</f>
        <v>Farmer Ave</v>
      </c>
      <c r="E63" s="117">
        <f>IF(LEN(INDEX(SummDir!$5:$113,$A63,E$124))&lt;1,"",ROUND(INDEX(SummDir!$5:$113,$A63,E$124),0))</f>
        <v>68</v>
      </c>
      <c r="F63" s="117">
        <f>IF(LEN(INDEX(SummDir!$5:$113,$A63,F$124))&lt;1,"",ROUND(INDEX(SummDir!$5:$113,$A63,F$124),0))</f>
        <v>57</v>
      </c>
      <c r="G63" s="117">
        <f>IF(LEN(INDEX(SummDir!$5:$113,$A63,G$124))&lt;1,"",ROUND(INDEX(SummDir!$5:$113,$A63,G$124),0))</f>
        <v>79</v>
      </c>
      <c r="H63" s="277">
        <f>INDEX(SummDir!$5:$113,$A63,H$124)</f>
        <v>0.19557195571955718</v>
      </c>
      <c r="I63" s="277">
        <f>INDEX(SummDir!$5:$113,$A63,I$124)</f>
        <v>4.797047970479705E-2</v>
      </c>
      <c r="J63" s="277">
        <f>INDEX(SummDir!$5:$113,$A63,J$124)</f>
        <v>8.8560885608856083E-2</v>
      </c>
      <c r="K63" s="117">
        <f>INDEX(SummDir!$5:$113,$A63,K$124)</f>
        <v>0.36531365313653136</v>
      </c>
      <c r="L63" s="117" t="str">
        <f t="shared" si="16"/>
        <v/>
      </c>
      <c r="M63" s="117" t="str">
        <f t="shared" si="17"/>
        <v/>
      </c>
      <c r="N63" s="117">
        <f t="shared" si="18"/>
        <v>0.25</v>
      </c>
      <c r="O63" s="117">
        <f t="shared" si="19"/>
        <v>1</v>
      </c>
      <c r="P63" s="285" t="s">
        <v>361</v>
      </c>
      <c r="Q63" s="280">
        <f>INDEX(SummDir!$5:$113,$A63,Q$124)</f>
        <v>67.75</v>
      </c>
      <c r="R63" s="223">
        <f>INDEX(SummDir!$5:$113,$A63,R$124)</f>
        <v>271</v>
      </c>
      <c r="S63" s="223">
        <f>INDEX(SummDir!$5:$113,$A63,S$124)</f>
        <v>114</v>
      </c>
      <c r="T63" s="223">
        <f>INDEX(SummDir!$5:$113,$A63,T$124)</f>
        <v>157</v>
      </c>
      <c r="U63" s="223">
        <f>INDEX(SummDir!$5:$113,$A63,U$124)</f>
        <v>114</v>
      </c>
      <c r="V63" s="142">
        <v>8</v>
      </c>
      <c r="W63" s="142">
        <v>8</v>
      </c>
      <c r="X63" s="142">
        <f t="shared" si="20"/>
        <v>16</v>
      </c>
      <c r="Y63" s="142">
        <v>8</v>
      </c>
      <c r="Z63" s="142">
        <f>INDEX(SummDir!$5:$113,$A63,Z$124)</f>
        <v>271</v>
      </c>
      <c r="AA63" s="142">
        <f>INDEX(SummDir!$5:$113,$A63,AA$124)</f>
        <v>157</v>
      </c>
      <c r="AB63" s="142"/>
      <c r="AC63" s="142"/>
      <c r="AD63" s="142"/>
      <c r="AE63" s="142"/>
      <c r="AF63" s="142"/>
      <c r="AG63" s="142"/>
      <c r="AH63" s="142"/>
      <c r="AI63" s="142"/>
      <c r="AJ63" s="223">
        <v>36</v>
      </c>
      <c r="AK63" s="142">
        <f t="shared" si="8"/>
        <v>0</v>
      </c>
      <c r="AL63" s="142">
        <f t="shared" si="8"/>
        <v>0</v>
      </c>
      <c r="AM63" s="142">
        <f t="shared" si="8"/>
        <v>3</v>
      </c>
      <c r="AN63" s="142">
        <f t="shared" si="8"/>
        <v>3</v>
      </c>
      <c r="AO63" s="142">
        <f t="shared" si="21"/>
        <v>0</v>
      </c>
      <c r="AP63" s="142">
        <f t="shared" si="21"/>
        <v>0</v>
      </c>
      <c r="AQ63" s="142">
        <f t="shared" si="21"/>
        <v>0</v>
      </c>
      <c r="AR63" s="142">
        <f t="shared" si="21"/>
        <v>0</v>
      </c>
      <c r="AS63" s="142" t="str">
        <f t="shared" si="22"/>
        <v xml:space="preserve"> 33°30'21.26"N</v>
      </c>
      <c r="AT63" s="142" t="str">
        <f t="shared" si="22"/>
        <v>111°58'18.65"W</v>
      </c>
    </row>
    <row r="64" spans="1:46" s="141" customFormat="1" x14ac:dyDescent="0.25">
      <c r="A64" s="143">
        <v>64</v>
      </c>
      <c r="B64" s="298">
        <f>INDEX(SummDir!$5:$113,$A64,B$124)</f>
        <v>109</v>
      </c>
      <c r="C64" s="187" t="str">
        <f>INDEX(SummDir!$5:$113,$A64,C$124)</f>
        <v>5th St</v>
      </c>
      <c r="D64" s="187" t="str">
        <f>INDEX(SummDir!$5:$113,$A64,D$124)</f>
        <v>Hardy Dr</v>
      </c>
      <c r="E64" s="117">
        <f>IF(LEN(INDEX(SummDir!$5:$113,$A64,E$124))&lt;1,"",ROUND(INDEX(SummDir!$5:$113,$A64,E$124),0))</f>
        <v>36</v>
      </c>
      <c r="F64" s="117">
        <f>IF(LEN(INDEX(SummDir!$5:$113,$A64,F$124))&lt;1,"",ROUND(INDEX(SummDir!$5:$113,$A64,F$124),0))</f>
        <v>24</v>
      </c>
      <c r="G64" s="117">
        <f>IF(LEN(INDEX(SummDir!$5:$113,$A64,G$124))&lt;1,"",ROUND(INDEX(SummDir!$5:$113,$A64,G$124),0))</f>
        <v>47</v>
      </c>
      <c r="H64" s="277">
        <f>INDEX(SummDir!$5:$113,$A64,H$124)</f>
        <v>0.18309859154929578</v>
      </c>
      <c r="I64" s="277">
        <f>INDEX(SummDir!$5:$113,$A64,I$124)</f>
        <v>0.11267605633802817</v>
      </c>
      <c r="J64" s="277">
        <f>INDEX(SummDir!$5:$113,$A64,J$124)</f>
        <v>0.20422535211267606</v>
      </c>
      <c r="K64" s="117">
        <f>INDEX(SummDir!$5:$113,$A64,K$124)</f>
        <v>0.40845070422535212</v>
      </c>
      <c r="L64" s="117">
        <f t="shared" si="16"/>
        <v>6409</v>
      </c>
      <c r="M64" s="117">
        <f t="shared" si="17"/>
        <v>3747</v>
      </c>
      <c r="N64" s="117">
        <f t="shared" si="18"/>
        <v>0.72</v>
      </c>
      <c r="O64" s="117">
        <f t="shared" si="19"/>
        <v>1</v>
      </c>
      <c r="P64" s="285" t="s">
        <v>361</v>
      </c>
      <c r="Q64" s="280">
        <f>INDEX(SummDir!$5:$113,$A64,Q$124)</f>
        <v>35.5</v>
      </c>
      <c r="R64" s="223">
        <f>INDEX(SummDir!$5:$113,$A64,R$124)</f>
        <v>142</v>
      </c>
      <c r="S64" s="223">
        <f>INDEX(SummDir!$5:$113,$A64,S$124)</f>
        <v>48</v>
      </c>
      <c r="T64" s="223">
        <f>INDEX(SummDir!$5:$113,$A64,T$124)</f>
        <v>94</v>
      </c>
      <c r="U64" s="223">
        <f>INDEX(SummDir!$5:$113,$A64,U$124)</f>
        <v>48</v>
      </c>
      <c r="V64" s="223">
        <v>9</v>
      </c>
      <c r="W64" s="223">
        <v>9</v>
      </c>
      <c r="X64" s="142">
        <f t="shared" si="20"/>
        <v>18</v>
      </c>
      <c r="Y64" s="223">
        <v>9</v>
      </c>
      <c r="Z64" s="142">
        <f>INDEX(SummDir!$5:$113,$A64,Z$124)</f>
        <v>142</v>
      </c>
      <c r="AA64" s="142">
        <f>INDEX(SummDir!$5:$113,$A64,AA$124)</f>
        <v>94</v>
      </c>
      <c r="AB64" s="142"/>
      <c r="AC64" s="142"/>
      <c r="AD64" s="142"/>
      <c r="AE64" s="142"/>
      <c r="AF64" s="142"/>
      <c r="AG64" s="142"/>
      <c r="AH64" s="142"/>
      <c r="AI64" s="142"/>
      <c r="AJ64" s="223">
        <v>37</v>
      </c>
      <c r="AK64" s="142">
        <f t="shared" si="8"/>
        <v>3</v>
      </c>
      <c r="AL64" s="142">
        <f t="shared" si="8"/>
        <v>3</v>
      </c>
      <c r="AM64" s="142">
        <f t="shared" si="8"/>
        <v>3</v>
      </c>
      <c r="AN64" s="142">
        <f t="shared" si="8"/>
        <v>3</v>
      </c>
      <c r="AO64" s="142">
        <f t="shared" si="21"/>
        <v>0</v>
      </c>
      <c r="AP64" s="142">
        <f t="shared" si="21"/>
        <v>0</v>
      </c>
      <c r="AQ64" s="142">
        <f t="shared" si="21"/>
        <v>0</v>
      </c>
      <c r="AR64" s="142">
        <f t="shared" si="21"/>
        <v>0</v>
      </c>
      <c r="AS64" s="142" t="str">
        <f t="shared" si="22"/>
        <v xml:space="preserve"> 33°21'27.78"N</v>
      </c>
      <c r="AT64" s="142" t="str">
        <f t="shared" si="22"/>
        <v>111°55'7.47"W</v>
      </c>
    </row>
    <row r="65" spans="1:46" s="141" customFormat="1" x14ac:dyDescent="0.25">
      <c r="A65" s="143">
        <v>65</v>
      </c>
      <c r="B65" s="298">
        <f>INDEX(SummDir!$5:$113,$A65,B$124)</f>
        <v>110</v>
      </c>
      <c r="C65" s="187" t="str">
        <f>INDEX(SummDir!$5:$113,$A65,C$124)</f>
        <v>5th St</v>
      </c>
      <c r="D65" s="187" t="str">
        <f>INDEX(SummDir!$5:$113,$A65,D$124)</f>
        <v>Priest Dr</v>
      </c>
      <c r="E65" s="117">
        <f>IF(LEN(INDEX(SummDir!$5:$113,$A65,E$124))&lt;1,"",ROUND(INDEX(SummDir!$5:$113,$A65,E$124),0))</f>
        <v>4</v>
      </c>
      <c r="F65" s="117">
        <f>IF(LEN(INDEX(SummDir!$5:$113,$A65,F$124))&lt;1,"",ROUND(INDEX(SummDir!$5:$113,$A65,F$124),0))</f>
        <v>4</v>
      </c>
      <c r="G65" s="117">
        <f>IF(LEN(INDEX(SummDir!$5:$113,$A65,G$124))&lt;1,"",ROUND(INDEX(SummDir!$5:$113,$A65,G$124),0))</f>
        <v>4</v>
      </c>
      <c r="H65" s="277">
        <f>INDEX(SummDir!$5:$113,$A65,H$124)</f>
        <v>0.125</v>
      </c>
      <c r="I65" s="277">
        <f>INDEX(SummDir!$5:$113,$A65,I$124)</f>
        <v>0</v>
      </c>
      <c r="J65" s="277">
        <f>INDEX(SummDir!$5:$113,$A65,J$124)</f>
        <v>0.25</v>
      </c>
      <c r="K65" s="117">
        <f>INDEX(SummDir!$5:$113,$A65,K$124)</f>
        <v>0.4375</v>
      </c>
      <c r="L65" s="117">
        <f t="shared" si="16"/>
        <v>28310</v>
      </c>
      <c r="M65" s="117">
        <f t="shared" si="17"/>
        <v>3747</v>
      </c>
      <c r="N65" s="117">
        <f t="shared" si="18"/>
        <v>1.24</v>
      </c>
      <c r="O65" s="117">
        <f t="shared" si="19"/>
        <v>1</v>
      </c>
      <c r="P65" s="285" t="s">
        <v>361</v>
      </c>
      <c r="Q65" s="280">
        <f>INDEX(SummDir!$5:$113,$A65,Q$124)</f>
        <v>4</v>
      </c>
      <c r="R65" s="223">
        <f>INDEX(SummDir!$5:$113,$A65,R$124)</f>
        <v>16</v>
      </c>
      <c r="S65" s="223">
        <f>INDEX(SummDir!$5:$113,$A65,S$124)</f>
        <v>8</v>
      </c>
      <c r="T65" s="223">
        <f>INDEX(SummDir!$5:$113,$A65,T$124)</f>
        <v>8</v>
      </c>
      <c r="U65" s="223">
        <f>INDEX(SummDir!$5:$113,$A65,U$124)</f>
        <v>8</v>
      </c>
      <c r="V65" s="142">
        <v>10</v>
      </c>
      <c r="W65" s="142">
        <v>10</v>
      </c>
      <c r="X65" s="142">
        <f t="shared" si="20"/>
        <v>20</v>
      </c>
      <c r="Y65" s="142">
        <v>10</v>
      </c>
      <c r="Z65" s="142">
        <f>INDEX(SummDir!$5:$113,$A65,Z$124)</f>
        <v>16</v>
      </c>
      <c r="AA65" s="142">
        <f>INDEX(SummDir!$5:$113,$A65,AA$124)</f>
        <v>8</v>
      </c>
      <c r="AB65" s="142"/>
      <c r="AC65" s="142"/>
      <c r="AD65" s="142"/>
      <c r="AE65" s="142"/>
      <c r="AF65" s="142"/>
      <c r="AG65" s="142"/>
      <c r="AH65" s="142"/>
      <c r="AI65" s="142"/>
      <c r="AJ65" s="223">
        <v>38</v>
      </c>
      <c r="AK65" s="142">
        <f t="shared" si="8"/>
        <v>1</v>
      </c>
      <c r="AL65" s="142">
        <f t="shared" si="8"/>
        <v>1</v>
      </c>
      <c r="AM65" s="142">
        <f t="shared" si="8"/>
        <v>0</v>
      </c>
      <c r="AN65" s="142">
        <f t="shared" si="8"/>
        <v>3</v>
      </c>
      <c r="AO65" s="142">
        <f t="shared" si="21"/>
        <v>0</v>
      </c>
      <c r="AP65" s="142">
        <f t="shared" si="21"/>
        <v>0</v>
      </c>
      <c r="AQ65" s="142">
        <f t="shared" si="21"/>
        <v>0</v>
      </c>
      <c r="AR65" s="142">
        <f t="shared" si="21"/>
        <v>0</v>
      </c>
      <c r="AS65" s="142" t="str">
        <f t="shared" si="22"/>
        <v xml:space="preserve"> 33°25'52.38"N</v>
      </c>
      <c r="AT65" s="142" t="str">
        <f t="shared" si="22"/>
        <v>111°54'53.39"W</v>
      </c>
    </row>
    <row r="66" spans="1:46" s="141" customFormat="1" x14ac:dyDescent="0.25">
      <c r="A66" s="143">
        <v>66</v>
      </c>
      <c r="B66" s="298">
        <f>INDEX(SummDir!$5:$113,$A66,B$124)</f>
        <v>111</v>
      </c>
      <c r="C66" s="187" t="str">
        <f>INDEX(SummDir!$5:$113,$A66,C$124)</f>
        <v>10th St</v>
      </c>
      <c r="D66" s="187" t="str">
        <f>INDEX(SummDir!$5:$113,$A66,D$124)</f>
        <v>Mill Ave</v>
      </c>
      <c r="E66" s="117">
        <f>IF(LEN(INDEX(SummDir!$5:$113,$A66,E$124))&lt;1,"",ROUND(INDEX(SummDir!$5:$113,$A66,E$124),0))</f>
        <v>100</v>
      </c>
      <c r="F66" s="117">
        <f>IF(LEN(INDEX(SummDir!$5:$113,$A66,F$124))&lt;1,"",ROUND(INDEX(SummDir!$5:$113,$A66,F$124),0))</f>
        <v>74</v>
      </c>
      <c r="G66" s="117">
        <f>IF(LEN(INDEX(SummDir!$5:$113,$A66,G$124))&lt;1,"",ROUND(INDEX(SummDir!$5:$113,$A66,G$124),0))</f>
        <v>125</v>
      </c>
      <c r="H66" s="277">
        <f>INDEX(SummDir!$5:$113,$A66,H$124)</f>
        <v>0.1306532663316583</v>
      </c>
      <c r="I66" s="277">
        <f>INDEX(SummDir!$5:$113,$A66,I$124)</f>
        <v>6.030150753768844E-2</v>
      </c>
      <c r="J66" s="277">
        <f>INDEX(SummDir!$5:$113,$A66,J$124)</f>
        <v>9.5477386934673364E-2</v>
      </c>
      <c r="K66" s="117">
        <f>INDEX(SummDir!$5:$113,$A66,K$124)</f>
        <v>0.37437185929648242</v>
      </c>
      <c r="L66" s="117">
        <f t="shared" si="16"/>
        <v>26392</v>
      </c>
      <c r="M66" s="117" t="str">
        <f t="shared" si="17"/>
        <v/>
      </c>
      <c r="N66" s="117">
        <f t="shared" si="18"/>
        <v>0</v>
      </c>
      <c r="O66" s="117">
        <f t="shared" si="19"/>
        <v>1</v>
      </c>
      <c r="P66" s="285" t="s">
        <v>361</v>
      </c>
      <c r="Q66" s="280">
        <f>INDEX(SummDir!$5:$113,$A66,Q$124)</f>
        <v>99.5</v>
      </c>
      <c r="R66" s="223">
        <f>INDEX(SummDir!$5:$113,$A66,R$124)</f>
        <v>398</v>
      </c>
      <c r="S66" s="223">
        <f>INDEX(SummDir!$5:$113,$A66,S$124)</f>
        <v>148</v>
      </c>
      <c r="T66" s="223">
        <f>INDEX(SummDir!$5:$113,$A66,T$124)</f>
        <v>250</v>
      </c>
      <c r="U66" s="223">
        <f>INDEX(SummDir!$5:$113,$A66,U$124)</f>
        <v>148</v>
      </c>
      <c r="V66" s="223">
        <v>11</v>
      </c>
      <c r="W66" s="223">
        <v>11</v>
      </c>
      <c r="X66" s="142">
        <f t="shared" si="20"/>
        <v>22</v>
      </c>
      <c r="Y66" s="223">
        <v>11</v>
      </c>
      <c r="Z66" s="142">
        <f>INDEX(SummDir!$5:$113,$A66,Z$124)</f>
        <v>398</v>
      </c>
      <c r="AA66" s="142">
        <f>INDEX(SummDir!$5:$113,$A66,AA$124)</f>
        <v>250</v>
      </c>
      <c r="AB66" s="142"/>
      <c r="AC66" s="142"/>
      <c r="AD66" s="142"/>
      <c r="AE66" s="142"/>
      <c r="AF66" s="142"/>
      <c r="AG66" s="142"/>
      <c r="AH66" s="142"/>
      <c r="AI66" s="142"/>
      <c r="AJ66" s="223">
        <v>39</v>
      </c>
      <c r="AK66" s="142">
        <f t="shared" si="8"/>
        <v>0</v>
      </c>
      <c r="AL66" s="142">
        <f t="shared" si="8"/>
        <v>0</v>
      </c>
      <c r="AM66" s="142">
        <f t="shared" si="8"/>
        <v>2</v>
      </c>
      <c r="AN66" s="142">
        <f t="shared" si="8"/>
        <v>3</v>
      </c>
      <c r="AO66" s="142">
        <f t="shared" si="21"/>
        <v>0</v>
      </c>
      <c r="AP66" s="142">
        <f t="shared" si="21"/>
        <v>0</v>
      </c>
      <c r="AQ66" s="142">
        <f t="shared" si="21"/>
        <v>1</v>
      </c>
      <c r="AR66" s="142">
        <f t="shared" si="21"/>
        <v>0</v>
      </c>
      <c r="AS66" s="142" t="str">
        <f t="shared" si="22"/>
        <v xml:space="preserve"> 33°25'51.17"N</v>
      </c>
      <c r="AT66" s="142" t="str">
        <f t="shared" si="22"/>
        <v>111°54'24.51"W</v>
      </c>
    </row>
    <row r="67" spans="1:46" s="141" customFormat="1" x14ac:dyDescent="0.25">
      <c r="A67" s="143">
        <v>67</v>
      </c>
      <c r="B67" s="298">
        <f>INDEX(SummDir!$5:$113,$A67,B$124)</f>
        <v>112</v>
      </c>
      <c r="C67" s="187" t="str">
        <f>INDEX(SummDir!$5:$113,$A67,C$124)</f>
        <v>60 Fwy</v>
      </c>
      <c r="D67" s="187" t="str">
        <f>INDEX(SummDir!$5:$113,$A67,D$124)</f>
        <v>College Ave</v>
      </c>
      <c r="E67" s="117" t="str">
        <f>IF(LEN(INDEX(SummDir!$5:$113,$A67,E$124))&lt;1,"",ROUND(INDEX(SummDir!$5:$113,$A67,E$124),0))</f>
        <v/>
      </c>
      <c r="F67" s="117" t="str">
        <f>IF(LEN(INDEX(SummDir!$5:$113,$A67,F$124))&lt;1,"",ROUND(INDEX(SummDir!$5:$113,$A67,F$124),0))</f>
        <v/>
      </c>
      <c r="G67" s="117" t="str">
        <f>IF(LEN(INDEX(SummDir!$5:$113,$A67,G$124))&lt;1,"",ROUND(INDEX(SummDir!$5:$113,$A67,G$124),0))</f>
        <v/>
      </c>
      <c r="H67" s="277" t="str">
        <f>INDEX(SummDir!$5:$113,$A67,H$124)</f>
        <v/>
      </c>
      <c r="I67" s="277" t="str">
        <f>INDEX(SummDir!$5:$113,$A67,I$124)</f>
        <v/>
      </c>
      <c r="J67" s="277" t="str">
        <f>INDEX(SummDir!$5:$113,$A67,J$124)</f>
        <v/>
      </c>
      <c r="K67" s="117" t="str">
        <f>INDEX(SummDir!$5:$113,$A67,K$124)</f>
        <v/>
      </c>
      <c r="L67" s="117">
        <f t="shared" si="16"/>
        <v>1774</v>
      </c>
      <c r="M67" s="117" t="str">
        <f t="shared" si="17"/>
        <v/>
      </c>
      <c r="N67" s="117">
        <f t="shared" si="18"/>
        <v>2</v>
      </c>
      <c r="O67" s="117">
        <f t="shared" si="19"/>
        <v>0</v>
      </c>
      <c r="P67" s="285" t="s">
        <v>361</v>
      </c>
      <c r="Q67" s="280">
        <f>INDEX(SummDir!$5:$113,$A67,Q$124)</f>
        <v>0</v>
      </c>
      <c r="R67" s="223">
        <f>INDEX(SummDir!$5:$113,$A67,R$124)</f>
        <v>0</v>
      </c>
      <c r="S67" s="223">
        <f>INDEX(SummDir!$5:$113,$A67,S$124)</f>
        <v>0</v>
      </c>
      <c r="T67" s="223">
        <f>INDEX(SummDir!$5:$113,$A67,T$124)</f>
        <v>0</v>
      </c>
      <c r="U67" s="223">
        <f>INDEX(SummDir!$5:$113,$A67,U$124)</f>
        <v>0</v>
      </c>
      <c r="V67" s="142">
        <v>12</v>
      </c>
      <c r="W67" s="142">
        <v>12</v>
      </c>
      <c r="X67" s="142">
        <f t="shared" si="20"/>
        <v>24</v>
      </c>
      <c r="Y67" s="142">
        <v>12</v>
      </c>
      <c r="Z67" s="142">
        <f>INDEX(SummDir!$5:$113,$A67,Z$124)</f>
        <v>0</v>
      </c>
      <c r="AA67" s="142">
        <f>INDEX(SummDir!$5:$113,$A67,AA$124)</f>
        <v>0</v>
      </c>
      <c r="AB67" s="142"/>
      <c r="AC67" s="142"/>
      <c r="AD67" s="142"/>
      <c r="AE67" s="142"/>
      <c r="AF67" s="142"/>
      <c r="AG67" s="142"/>
      <c r="AH67" s="142"/>
      <c r="AI67" s="142"/>
      <c r="AJ67" s="223">
        <v>40</v>
      </c>
      <c r="AK67" s="142">
        <f t="shared" si="8"/>
        <v>2</v>
      </c>
      <c r="AL67" s="142">
        <f t="shared" si="8"/>
        <v>3</v>
      </c>
      <c r="AM67" s="142">
        <f t="shared" si="8"/>
        <v>0</v>
      </c>
      <c r="AN67" s="142">
        <f t="shared" si="8"/>
        <v>0</v>
      </c>
      <c r="AO67" s="142">
        <f t="shared" si="21"/>
        <v>0</v>
      </c>
      <c r="AP67" s="142">
        <f t="shared" si="21"/>
        <v>0</v>
      </c>
      <c r="AQ67" s="142">
        <f t="shared" si="21"/>
        <v>0</v>
      </c>
      <c r="AR67" s="142">
        <f t="shared" si="21"/>
        <v>0</v>
      </c>
      <c r="AS67" s="142" t="str">
        <f t="shared" si="22"/>
        <v xml:space="preserve"> 33°20'57.02"N</v>
      </c>
      <c r="AT67" s="142" t="str">
        <f t="shared" si="22"/>
        <v>111°54'40.24"W</v>
      </c>
    </row>
    <row r="68" spans="1:46" s="141" customFormat="1" x14ac:dyDescent="0.25">
      <c r="A68" s="143">
        <v>68</v>
      </c>
      <c r="B68" s="298">
        <f>INDEX(SummDir!$5:$113,$A68,B$124)</f>
        <v>113</v>
      </c>
      <c r="C68" s="187" t="str">
        <f>INDEX(SummDir!$5:$113,$A68,C$124)</f>
        <v>13th St</v>
      </c>
      <c r="D68" s="187" t="str">
        <f>INDEX(SummDir!$5:$113,$A68,D$124)</f>
        <v>Mill Ave</v>
      </c>
      <c r="E68" s="117">
        <f>IF(LEN(INDEX(SummDir!$5:$113,$A68,E$124))&lt;1,"",ROUND(INDEX(SummDir!$5:$113,$A68,E$124),0))</f>
        <v>36</v>
      </c>
      <c r="F68" s="117">
        <f>IF(LEN(INDEX(SummDir!$5:$113,$A68,F$124))&lt;1,"",ROUND(INDEX(SummDir!$5:$113,$A68,F$124),0))</f>
        <v>26</v>
      </c>
      <c r="G68" s="117">
        <f>IF(LEN(INDEX(SummDir!$5:$113,$A68,G$124))&lt;1,"",ROUND(INDEX(SummDir!$5:$113,$A68,G$124),0))</f>
        <v>46</v>
      </c>
      <c r="H68" s="277">
        <f>INDEX(SummDir!$5:$113,$A68,H$124)</f>
        <v>0.16666666666666666</v>
      </c>
      <c r="I68" s="277">
        <f>INDEX(SummDir!$5:$113,$A68,I$124)</f>
        <v>0.27083333333333331</v>
      </c>
      <c r="J68" s="277">
        <f>INDEX(SummDir!$5:$113,$A68,J$124)</f>
        <v>0.2638888888888889</v>
      </c>
      <c r="K68" s="117">
        <f>INDEX(SummDir!$5:$113,$A68,K$124)</f>
        <v>0.22222222222222221</v>
      </c>
      <c r="L68" s="117">
        <f t="shared" si="16"/>
        <v>26392</v>
      </c>
      <c r="M68" s="117">
        <f t="shared" si="17"/>
        <v>3917</v>
      </c>
      <c r="N68" s="117">
        <f t="shared" si="18"/>
        <v>0</v>
      </c>
      <c r="O68" s="117">
        <f t="shared" si="19"/>
        <v>1</v>
      </c>
      <c r="P68" s="285" t="s">
        <v>361</v>
      </c>
      <c r="Q68" s="280">
        <f>INDEX(SummDir!$5:$113,$A68,Q$124)</f>
        <v>36</v>
      </c>
      <c r="R68" s="223">
        <f>INDEX(SummDir!$5:$113,$A68,R$124)</f>
        <v>144</v>
      </c>
      <c r="S68" s="223">
        <f>INDEX(SummDir!$5:$113,$A68,S$124)</f>
        <v>52</v>
      </c>
      <c r="T68" s="223">
        <f>INDEX(SummDir!$5:$113,$A68,T$124)</f>
        <v>92</v>
      </c>
      <c r="U68" s="223">
        <f>INDEX(SummDir!$5:$113,$A68,U$124)</f>
        <v>52</v>
      </c>
      <c r="V68" s="223">
        <v>13</v>
      </c>
      <c r="W68" s="223">
        <v>13</v>
      </c>
      <c r="X68" s="142">
        <f t="shared" si="20"/>
        <v>26</v>
      </c>
      <c r="Y68" s="223">
        <v>13</v>
      </c>
      <c r="Z68" s="142">
        <f>INDEX(SummDir!$5:$113,$A68,Z$124)</f>
        <v>144</v>
      </c>
      <c r="AA68" s="142">
        <f>INDEX(SummDir!$5:$113,$A68,AA$124)</f>
        <v>92</v>
      </c>
      <c r="AB68" s="142"/>
      <c r="AC68" s="142"/>
      <c r="AD68" s="142"/>
      <c r="AE68" s="142"/>
      <c r="AF68" s="142"/>
      <c r="AG68" s="142"/>
      <c r="AH68" s="142"/>
      <c r="AI68" s="142"/>
      <c r="AJ68" s="223">
        <v>41</v>
      </c>
      <c r="AK68" s="142">
        <f t="shared" ref="AK68:AN109" si="23">INDEX(Lane,MATCH($B68,loc_ID,0),MATCH(AK$1,LaneHdr,0))</f>
        <v>1</v>
      </c>
      <c r="AL68" s="142">
        <f t="shared" si="23"/>
        <v>0</v>
      </c>
      <c r="AM68" s="142">
        <f t="shared" si="23"/>
        <v>3</v>
      </c>
      <c r="AN68" s="142">
        <f t="shared" si="23"/>
        <v>3</v>
      </c>
      <c r="AO68" s="142">
        <f t="shared" si="21"/>
        <v>1</v>
      </c>
      <c r="AP68" s="142">
        <f t="shared" si="21"/>
        <v>0</v>
      </c>
      <c r="AQ68" s="142">
        <f t="shared" si="21"/>
        <v>1</v>
      </c>
      <c r="AR68" s="142">
        <f t="shared" si="21"/>
        <v>0</v>
      </c>
      <c r="AS68" s="142" t="str">
        <f t="shared" si="22"/>
        <v xml:space="preserve"> 33°24'52.95"N</v>
      </c>
      <c r="AT68" s="142" t="str">
        <f t="shared" si="22"/>
        <v>111°55'34.62"W</v>
      </c>
    </row>
    <row r="69" spans="1:46" s="141" customFormat="1" x14ac:dyDescent="0.25">
      <c r="A69" s="143">
        <v>69</v>
      </c>
      <c r="B69" s="298">
        <f>INDEX(SummDir!$5:$113,$A69,B$124)</f>
        <v>114</v>
      </c>
      <c r="C69" s="187" t="str">
        <f>INDEX(SummDir!$5:$113,$A69,C$124)</f>
        <v>13th St</v>
      </c>
      <c r="D69" s="187" t="str">
        <f>INDEX(SummDir!$5:$113,$A69,D$124)</f>
        <v>Hardy Dr</v>
      </c>
      <c r="E69" s="117">
        <f>IF(LEN(INDEX(SummDir!$5:$113,$A69,E$124))&lt;1,"",ROUND(INDEX(SummDir!$5:$113,$A69,E$124),0))</f>
        <v>25</v>
      </c>
      <c r="F69" s="117">
        <f>IF(LEN(INDEX(SummDir!$5:$113,$A69,F$124))&lt;1,"",ROUND(INDEX(SummDir!$5:$113,$A69,F$124),0))</f>
        <v>12</v>
      </c>
      <c r="G69" s="117">
        <f>IF(LEN(INDEX(SummDir!$5:$113,$A69,G$124))&lt;1,"",ROUND(INDEX(SummDir!$5:$113,$A69,G$124),0))</f>
        <v>39</v>
      </c>
      <c r="H69" s="277">
        <f>INDEX(SummDir!$5:$113,$A69,H$124)</f>
        <v>0.2</v>
      </c>
      <c r="I69" s="277">
        <f>INDEX(SummDir!$5:$113,$A69,I$124)</f>
        <v>7.0000000000000007E-2</v>
      </c>
      <c r="J69" s="277">
        <f>INDEX(SummDir!$5:$113,$A69,J$124)</f>
        <v>0.09</v>
      </c>
      <c r="K69" s="117">
        <f>INDEX(SummDir!$5:$113,$A69,K$124)</f>
        <v>0.32</v>
      </c>
      <c r="L69" s="117">
        <f t="shared" si="16"/>
        <v>9690</v>
      </c>
      <c r="M69" s="117">
        <f t="shared" si="17"/>
        <v>3917</v>
      </c>
      <c r="N69" s="117">
        <f t="shared" si="18"/>
        <v>0.72</v>
      </c>
      <c r="O69" s="117">
        <f t="shared" si="19"/>
        <v>1</v>
      </c>
      <c r="P69" s="285" t="s">
        <v>361</v>
      </c>
      <c r="Q69" s="280">
        <f>INDEX(SummDir!$5:$113,$A69,Q$124)</f>
        <v>25</v>
      </c>
      <c r="R69" s="223">
        <f>INDEX(SummDir!$5:$113,$A69,R$124)</f>
        <v>100</v>
      </c>
      <c r="S69" s="223">
        <f>INDEX(SummDir!$5:$113,$A69,S$124)</f>
        <v>23</v>
      </c>
      <c r="T69" s="223">
        <f>INDEX(SummDir!$5:$113,$A69,T$124)</f>
        <v>77</v>
      </c>
      <c r="U69" s="223">
        <f>INDEX(SummDir!$5:$113,$A69,U$124)</f>
        <v>23</v>
      </c>
      <c r="V69" s="142">
        <v>14</v>
      </c>
      <c r="W69" s="142">
        <v>14</v>
      </c>
      <c r="X69" s="142">
        <f t="shared" si="20"/>
        <v>28</v>
      </c>
      <c r="Y69" s="142">
        <v>14</v>
      </c>
      <c r="Z69" s="142">
        <f>INDEX(SummDir!$5:$113,$A69,Z$124)</f>
        <v>100</v>
      </c>
      <c r="AA69" s="142">
        <f>INDEX(SummDir!$5:$113,$A69,AA$124)</f>
        <v>77</v>
      </c>
      <c r="AB69" s="142"/>
      <c r="AC69" s="142"/>
      <c r="AD69" s="142"/>
      <c r="AE69" s="142"/>
      <c r="AF69" s="142"/>
      <c r="AG69" s="142"/>
      <c r="AH69" s="142"/>
      <c r="AI69" s="142"/>
      <c r="AJ69" s="223">
        <v>42</v>
      </c>
      <c r="AK69" s="142">
        <f t="shared" si="23"/>
        <v>3</v>
      </c>
      <c r="AL69" s="142">
        <f t="shared" si="23"/>
        <v>3</v>
      </c>
      <c r="AM69" s="142">
        <f t="shared" si="23"/>
        <v>3</v>
      </c>
      <c r="AN69" s="142">
        <f t="shared" si="23"/>
        <v>3</v>
      </c>
      <c r="AO69" s="142">
        <f t="shared" si="21"/>
        <v>0</v>
      </c>
      <c r="AP69" s="142">
        <f t="shared" si="21"/>
        <v>0</v>
      </c>
      <c r="AQ69" s="142">
        <f t="shared" si="21"/>
        <v>0</v>
      </c>
      <c r="AR69" s="142">
        <f t="shared" si="21"/>
        <v>0</v>
      </c>
      <c r="AS69" s="142" t="str">
        <f t="shared" si="22"/>
        <v xml:space="preserve"> 33°25'0.62"N</v>
      </c>
      <c r="AT69" s="142" t="str">
        <f t="shared" si="22"/>
        <v>111°55'34.64"W</v>
      </c>
    </row>
    <row r="70" spans="1:46" s="141" customFormat="1" x14ac:dyDescent="0.25">
      <c r="A70" s="143">
        <v>70</v>
      </c>
      <c r="B70" s="298">
        <f>INDEX(SummDir!$5:$113,$A70,B$124)</f>
        <v>115</v>
      </c>
      <c r="C70" s="187" t="str">
        <f>INDEX(SummDir!$5:$113,$A70,C$124)</f>
        <v>University Dr</v>
      </c>
      <c r="D70" s="187" t="str">
        <f>INDEX(SummDir!$5:$113,$A70,D$124)</f>
        <v>College Ave</v>
      </c>
      <c r="E70" s="117">
        <f>IF(LEN(INDEX(SummDir!$5:$113,$A70,E$124))&lt;1,"",ROUND(INDEX(SummDir!$5:$113,$A70,E$124),0))</f>
        <v>100</v>
      </c>
      <c r="F70" s="117">
        <f>IF(LEN(INDEX(SummDir!$5:$113,$A70,F$124))&lt;1,"",ROUND(INDEX(SummDir!$5:$113,$A70,F$124),0))</f>
        <v>73</v>
      </c>
      <c r="G70" s="117">
        <f>IF(LEN(INDEX(SummDir!$5:$113,$A70,G$124))&lt;1,"",ROUND(INDEX(SummDir!$5:$113,$A70,G$124),0))</f>
        <v>128</v>
      </c>
      <c r="H70" s="277">
        <f>INDEX(SummDir!$5:$113,$A70,H$124)</f>
        <v>8.2294264339152115E-2</v>
      </c>
      <c r="I70" s="277">
        <f>INDEX(SummDir!$5:$113,$A70,I$124)</f>
        <v>0.23940149625935161</v>
      </c>
      <c r="J70" s="277">
        <f>INDEX(SummDir!$5:$113,$A70,J$124)</f>
        <v>0.43391521197007482</v>
      </c>
      <c r="K70" s="117">
        <f>INDEX(SummDir!$5:$113,$A70,K$124)</f>
        <v>0.26683291770573564</v>
      </c>
      <c r="L70" s="117">
        <f t="shared" si="16"/>
        <v>26482</v>
      </c>
      <c r="M70" s="117">
        <f t="shared" si="17"/>
        <v>26482</v>
      </c>
      <c r="N70" s="117">
        <f t="shared" si="18"/>
        <v>0</v>
      </c>
      <c r="O70" s="117">
        <f t="shared" si="19"/>
        <v>1</v>
      </c>
      <c r="P70" s="285" t="s">
        <v>361</v>
      </c>
      <c r="Q70" s="280">
        <f>INDEX(SummDir!$5:$113,$A70,Q$124)</f>
        <v>100.25</v>
      </c>
      <c r="R70" s="223">
        <f>INDEX(SummDir!$5:$113,$A70,R$124)</f>
        <v>401</v>
      </c>
      <c r="S70" s="223">
        <f>INDEX(SummDir!$5:$113,$A70,S$124)</f>
        <v>145</v>
      </c>
      <c r="T70" s="223">
        <f>INDEX(SummDir!$5:$113,$A70,T$124)</f>
        <v>256</v>
      </c>
      <c r="U70" s="223">
        <f>INDEX(SummDir!$5:$113,$A70,U$124)</f>
        <v>145</v>
      </c>
      <c r="V70" s="223">
        <v>15</v>
      </c>
      <c r="W70" s="223">
        <v>15</v>
      </c>
      <c r="X70" s="142">
        <f t="shared" si="20"/>
        <v>30</v>
      </c>
      <c r="Y70" s="223">
        <v>15</v>
      </c>
      <c r="Z70" s="142">
        <f>INDEX(SummDir!$5:$113,$A70,Z$124)</f>
        <v>401</v>
      </c>
      <c r="AA70" s="142">
        <f>INDEX(SummDir!$5:$113,$A70,AA$124)</f>
        <v>256</v>
      </c>
      <c r="AB70" s="142"/>
      <c r="AC70" s="142"/>
      <c r="AD70" s="142"/>
      <c r="AE70" s="142"/>
      <c r="AF70" s="142"/>
      <c r="AG70" s="142"/>
      <c r="AH70" s="142"/>
      <c r="AI70" s="142"/>
      <c r="AJ70" s="223">
        <v>43</v>
      </c>
      <c r="AK70" s="142">
        <f t="shared" si="23"/>
        <v>5</v>
      </c>
      <c r="AL70" s="142">
        <f t="shared" si="23"/>
        <v>3</v>
      </c>
      <c r="AM70" s="142">
        <f t="shared" si="23"/>
        <v>3</v>
      </c>
      <c r="AN70" s="142">
        <f t="shared" si="23"/>
        <v>3</v>
      </c>
      <c r="AO70" s="142">
        <f t="shared" si="21"/>
        <v>0</v>
      </c>
      <c r="AP70" s="142">
        <f t="shared" si="21"/>
        <v>0</v>
      </c>
      <c r="AQ70" s="142">
        <f t="shared" si="21"/>
        <v>0</v>
      </c>
      <c r="AR70" s="142">
        <f t="shared" si="21"/>
        <v>0</v>
      </c>
      <c r="AS70" s="142" t="str">
        <f t="shared" si="22"/>
        <v xml:space="preserve"> 33°24'53.41"N</v>
      </c>
      <c r="AT70" s="142" t="str">
        <f t="shared" si="22"/>
        <v>111°55'3.68"W</v>
      </c>
    </row>
    <row r="71" spans="1:46" s="141" customFormat="1" x14ac:dyDescent="0.25">
      <c r="A71" s="143">
        <v>71</v>
      </c>
      <c r="B71" s="298">
        <f>INDEX(SummDir!$5:$113,$A71,B$124)</f>
        <v>116</v>
      </c>
      <c r="C71" s="187" t="str">
        <f>INDEX(SummDir!$5:$113,$A71,C$124)</f>
        <v>University Dr</v>
      </c>
      <c r="D71" s="187" t="str">
        <f>INDEX(SummDir!$5:$113,$A71,D$124)</f>
        <v>Dorsey Ln</v>
      </c>
      <c r="E71" s="117">
        <f>IF(LEN(INDEX(SummDir!$5:$113,$A71,E$124))&lt;1,"",ROUND(INDEX(SummDir!$5:$113,$A71,E$124),0))</f>
        <v>57</v>
      </c>
      <c r="F71" s="117">
        <f>IF(LEN(INDEX(SummDir!$5:$113,$A71,F$124))&lt;1,"",ROUND(INDEX(SummDir!$5:$113,$A71,F$124),0))</f>
        <v>42</v>
      </c>
      <c r="G71" s="117">
        <f>IF(LEN(INDEX(SummDir!$5:$113,$A71,G$124))&lt;1,"",ROUND(INDEX(SummDir!$5:$113,$A71,G$124),0))</f>
        <v>72</v>
      </c>
      <c r="H71" s="277">
        <f>INDEX(SummDir!$5:$113,$A71,H$124)</f>
        <v>9.7345132743362831E-2</v>
      </c>
      <c r="I71" s="277">
        <f>INDEX(SummDir!$5:$113,$A71,I$124)</f>
        <v>0.19469026548672566</v>
      </c>
      <c r="J71" s="277">
        <f>INDEX(SummDir!$5:$113,$A71,J$124)</f>
        <v>0.47345132743362833</v>
      </c>
      <c r="K71" s="117">
        <f>INDEX(SummDir!$5:$113,$A71,K$124)</f>
        <v>0.31415929203539822</v>
      </c>
      <c r="L71" s="117">
        <f t="shared" si="16"/>
        <v>30015</v>
      </c>
      <c r="M71" s="117">
        <f t="shared" si="17"/>
        <v>30015</v>
      </c>
      <c r="N71" s="117">
        <f t="shared" si="18"/>
        <v>0.5</v>
      </c>
      <c r="O71" s="117">
        <f t="shared" si="19"/>
        <v>1</v>
      </c>
      <c r="P71" s="285" t="s">
        <v>361</v>
      </c>
      <c r="Q71" s="280">
        <f>INDEX(SummDir!$5:$113,$A71,Q$124)</f>
        <v>56.5</v>
      </c>
      <c r="R71" s="223">
        <f>INDEX(SummDir!$5:$113,$A71,R$124)</f>
        <v>226</v>
      </c>
      <c r="S71" s="223">
        <f>INDEX(SummDir!$5:$113,$A71,S$124)</f>
        <v>83</v>
      </c>
      <c r="T71" s="223">
        <f>INDEX(SummDir!$5:$113,$A71,T$124)</f>
        <v>143</v>
      </c>
      <c r="U71" s="223">
        <f>INDEX(SummDir!$5:$113,$A71,U$124)</f>
        <v>83</v>
      </c>
      <c r="V71" s="142">
        <v>16</v>
      </c>
      <c r="W71" s="142">
        <v>16</v>
      </c>
      <c r="X71" s="142">
        <f t="shared" si="20"/>
        <v>32</v>
      </c>
      <c r="Y71" s="142">
        <v>16</v>
      </c>
      <c r="Z71" s="142">
        <f>INDEX(SummDir!$5:$113,$A71,Z$124)</f>
        <v>226</v>
      </c>
      <c r="AA71" s="142">
        <f>INDEX(SummDir!$5:$113,$A71,AA$124)</f>
        <v>143</v>
      </c>
      <c r="AB71" s="142"/>
      <c r="AC71" s="142"/>
      <c r="AD71" s="142"/>
      <c r="AE71" s="142"/>
      <c r="AF71" s="142"/>
      <c r="AG71" s="142"/>
      <c r="AH71" s="142"/>
      <c r="AI71" s="142"/>
      <c r="AJ71" s="223">
        <v>44</v>
      </c>
      <c r="AK71" s="142">
        <f t="shared" si="23"/>
        <v>2</v>
      </c>
      <c r="AL71" s="142">
        <f t="shared" si="23"/>
        <v>0</v>
      </c>
      <c r="AM71" s="142">
        <f t="shared" si="23"/>
        <v>3</v>
      </c>
      <c r="AN71" s="142">
        <f t="shared" si="23"/>
        <v>3</v>
      </c>
      <c r="AO71" s="142">
        <f t="shared" si="21"/>
        <v>0</v>
      </c>
      <c r="AP71" s="142">
        <f t="shared" si="21"/>
        <v>0</v>
      </c>
      <c r="AQ71" s="142">
        <f t="shared" si="21"/>
        <v>0</v>
      </c>
      <c r="AR71" s="142">
        <f t="shared" si="21"/>
        <v>0</v>
      </c>
      <c r="AS71" s="142" t="str">
        <f t="shared" si="22"/>
        <v xml:space="preserve"> 33°24'26.77"N</v>
      </c>
      <c r="AT71" s="142" t="str">
        <f t="shared" si="22"/>
        <v>111°57'38.74"W</v>
      </c>
    </row>
    <row r="72" spans="1:46" s="141" customFormat="1" x14ac:dyDescent="0.25">
      <c r="A72" s="143">
        <v>72</v>
      </c>
      <c r="B72" s="298">
        <f>INDEX(SummDir!$5:$113,$A72,B$124)</f>
        <v>117</v>
      </c>
      <c r="C72" s="187" t="str">
        <f>INDEX(SummDir!$5:$113,$A72,C$124)</f>
        <v>University Dr</v>
      </c>
      <c r="D72" s="187" t="str">
        <f>INDEX(SummDir!$5:$113,$A72,D$124)</f>
        <v>Rural Rd</v>
      </c>
      <c r="E72" s="117">
        <f>IF(LEN(INDEX(SummDir!$5:$113,$A72,E$124))&lt;1,"",ROUND(INDEX(SummDir!$5:$113,$A72,E$124),0))</f>
        <v>98</v>
      </c>
      <c r="F72" s="117">
        <f>IF(LEN(INDEX(SummDir!$5:$113,$A72,F$124))&lt;1,"",ROUND(INDEX(SummDir!$5:$113,$A72,F$124),0))</f>
        <v>73</v>
      </c>
      <c r="G72" s="117">
        <f>IF(LEN(INDEX(SummDir!$5:$113,$A72,G$124))&lt;1,"",ROUND(INDEX(SummDir!$5:$113,$A72,G$124),0))</f>
        <v>124</v>
      </c>
      <c r="H72" s="277">
        <f>INDEX(SummDir!$5:$113,$A72,H$124)</f>
        <v>7.8880407124681931E-2</v>
      </c>
      <c r="I72" s="277">
        <f>INDEX(SummDir!$5:$113,$A72,I$124)</f>
        <v>0.25699745547073793</v>
      </c>
      <c r="J72" s="277">
        <f>INDEX(SummDir!$5:$113,$A72,J$124)</f>
        <v>0.4681933842239186</v>
      </c>
      <c r="K72" s="117">
        <f>INDEX(SummDir!$5:$113,$A72,K$124)</f>
        <v>0.28244274809160308</v>
      </c>
      <c r="L72" s="117">
        <f t="shared" si="16"/>
        <v>51380</v>
      </c>
      <c r="M72" s="117">
        <f t="shared" si="17"/>
        <v>30015</v>
      </c>
      <c r="N72" s="117">
        <f t="shared" si="18"/>
        <v>0</v>
      </c>
      <c r="O72" s="117">
        <f t="shared" si="19"/>
        <v>1</v>
      </c>
      <c r="P72" s="285" t="s">
        <v>361</v>
      </c>
      <c r="Q72" s="280">
        <f>INDEX(SummDir!$5:$113,$A72,Q$124)</f>
        <v>98.25</v>
      </c>
      <c r="R72" s="223">
        <f>INDEX(SummDir!$5:$113,$A72,R$124)</f>
        <v>393</v>
      </c>
      <c r="S72" s="223">
        <f>INDEX(SummDir!$5:$113,$A72,S$124)</f>
        <v>145</v>
      </c>
      <c r="T72" s="223">
        <f>INDEX(SummDir!$5:$113,$A72,T$124)</f>
        <v>248</v>
      </c>
      <c r="U72" s="223">
        <f>INDEX(SummDir!$5:$113,$A72,U$124)</f>
        <v>145</v>
      </c>
      <c r="V72" s="223">
        <v>17</v>
      </c>
      <c r="W72" s="223">
        <v>17</v>
      </c>
      <c r="X72" s="142">
        <f t="shared" si="20"/>
        <v>34</v>
      </c>
      <c r="Y72" s="223">
        <v>17</v>
      </c>
      <c r="Z72" s="142">
        <f>INDEX(SummDir!$5:$113,$A72,Z$124)</f>
        <v>393</v>
      </c>
      <c r="AA72" s="142">
        <f>INDEX(SummDir!$5:$113,$A72,AA$124)</f>
        <v>248</v>
      </c>
      <c r="AB72" s="142"/>
      <c r="AC72" s="142"/>
      <c r="AD72" s="142"/>
      <c r="AE72" s="142"/>
      <c r="AF72" s="142"/>
      <c r="AG72" s="142"/>
      <c r="AH72" s="142"/>
      <c r="AI72" s="142"/>
      <c r="AJ72" s="223">
        <v>45</v>
      </c>
      <c r="AK72" s="142">
        <f t="shared" si="23"/>
        <v>0</v>
      </c>
      <c r="AL72" s="142">
        <f t="shared" si="23"/>
        <v>0</v>
      </c>
      <c r="AM72" s="142">
        <f t="shared" si="23"/>
        <v>3</v>
      </c>
      <c r="AN72" s="142">
        <f t="shared" si="23"/>
        <v>3</v>
      </c>
      <c r="AO72" s="142">
        <f t="shared" si="21"/>
        <v>0</v>
      </c>
      <c r="AP72" s="142">
        <f t="shared" si="21"/>
        <v>0</v>
      </c>
      <c r="AQ72" s="142">
        <f t="shared" si="21"/>
        <v>0</v>
      </c>
      <c r="AR72" s="142">
        <f t="shared" si="21"/>
        <v>1</v>
      </c>
      <c r="AS72" s="142" t="str">
        <f t="shared" si="22"/>
        <v xml:space="preserve"> 33°24'26.82"N</v>
      </c>
      <c r="AT72" s="142" t="str">
        <f t="shared" si="22"/>
        <v>111°55'34.55"W</v>
      </c>
    </row>
    <row r="73" spans="1:46" s="141" customFormat="1" x14ac:dyDescent="0.25">
      <c r="A73" s="143">
        <v>73</v>
      </c>
      <c r="B73" s="298">
        <f>INDEX(SummDir!$5:$113,$A73,B$124)</f>
        <v>118</v>
      </c>
      <c r="C73" s="187" t="str">
        <f>INDEX(SummDir!$5:$113,$A73,C$124)</f>
        <v>University Dr</v>
      </c>
      <c r="D73" s="187" t="str">
        <f>INDEX(SummDir!$5:$113,$A73,D$124)</f>
        <v>Mill Ave</v>
      </c>
      <c r="E73" s="117">
        <f>IF(LEN(INDEX(SummDir!$5:$113,$A73,E$124))&lt;1,"",ROUND(INDEX(SummDir!$5:$113,$A73,E$124),0))</f>
        <v>117</v>
      </c>
      <c r="F73" s="117">
        <f>IF(LEN(INDEX(SummDir!$5:$113,$A73,F$124))&lt;1,"",ROUND(INDEX(SummDir!$5:$113,$A73,F$124),0))</f>
        <v>42</v>
      </c>
      <c r="G73" s="117">
        <f>IF(LEN(INDEX(SummDir!$5:$113,$A73,G$124))&lt;1,"",ROUND(INDEX(SummDir!$5:$113,$A73,G$124),0))</f>
        <v>192</v>
      </c>
      <c r="H73" s="277">
        <f>INDEX(SummDir!$5:$113,$A73,H$124)</f>
        <v>4.3897216274089934E-2</v>
      </c>
      <c r="I73" s="277">
        <f>INDEX(SummDir!$5:$113,$A73,I$124)</f>
        <v>0.17451820128479659</v>
      </c>
      <c r="J73" s="277">
        <f>INDEX(SummDir!$5:$113,$A73,J$124)</f>
        <v>0.27087794432548179</v>
      </c>
      <c r="K73" s="117">
        <f>INDEX(SummDir!$5:$113,$A73,K$124)</f>
        <v>0.18843683083511778</v>
      </c>
      <c r="L73" s="117">
        <f t="shared" si="16"/>
        <v>27003</v>
      </c>
      <c r="M73" s="117">
        <f t="shared" si="17"/>
        <v>27003</v>
      </c>
      <c r="N73" s="117">
        <f t="shared" si="18"/>
        <v>0</v>
      </c>
      <c r="O73" s="117">
        <f t="shared" si="19"/>
        <v>1</v>
      </c>
      <c r="P73" s="285" t="s">
        <v>361</v>
      </c>
      <c r="Q73" s="280">
        <f>INDEX(SummDir!$5:$113,$A73,Q$124)</f>
        <v>116.75</v>
      </c>
      <c r="R73" s="223">
        <f>INDEX(SummDir!$5:$113,$A73,R$124)</f>
        <v>467</v>
      </c>
      <c r="S73" s="223">
        <f>INDEX(SummDir!$5:$113,$A73,S$124)</f>
        <v>84</v>
      </c>
      <c r="T73" s="223">
        <f>INDEX(SummDir!$5:$113,$A73,T$124)</f>
        <v>383</v>
      </c>
      <c r="U73" s="223">
        <f>INDEX(SummDir!$5:$113,$A73,U$124)</f>
        <v>84</v>
      </c>
      <c r="V73" s="142">
        <v>18</v>
      </c>
      <c r="W73" s="142">
        <v>18</v>
      </c>
      <c r="X73" s="142">
        <f t="shared" si="20"/>
        <v>36</v>
      </c>
      <c r="Y73" s="142">
        <v>18</v>
      </c>
      <c r="Z73" s="142">
        <f>INDEX(SummDir!$5:$113,$A73,Z$124)</f>
        <v>467</v>
      </c>
      <c r="AA73" s="142">
        <f>INDEX(SummDir!$5:$113,$A73,AA$124)</f>
        <v>383</v>
      </c>
      <c r="AB73" s="142"/>
      <c r="AC73" s="142"/>
      <c r="AD73" s="142"/>
      <c r="AE73" s="142"/>
      <c r="AF73" s="142"/>
      <c r="AG73" s="142"/>
      <c r="AH73" s="142"/>
      <c r="AI73" s="142"/>
      <c r="AJ73" s="223">
        <v>46</v>
      </c>
      <c r="AK73" s="142">
        <f t="shared" si="23"/>
        <v>0</v>
      </c>
      <c r="AL73" s="142">
        <f t="shared" si="23"/>
        <v>3</v>
      </c>
      <c r="AM73" s="142">
        <f t="shared" si="23"/>
        <v>3</v>
      </c>
      <c r="AN73" s="142">
        <f t="shared" si="23"/>
        <v>3</v>
      </c>
      <c r="AO73" s="142">
        <f t="shared" si="21"/>
        <v>0</v>
      </c>
      <c r="AP73" s="142">
        <f t="shared" si="21"/>
        <v>0</v>
      </c>
      <c r="AQ73" s="142">
        <f t="shared" si="21"/>
        <v>1</v>
      </c>
      <c r="AR73" s="142">
        <f t="shared" si="21"/>
        <v>0</v>
      </c>
      <c r="AS73" s="142" t="str">
        <f t="shared" si="22"/>
        <v xml:space="preserve"> 33°23'34.33"N</v>
      </c>
      <c r="AT73" s="142" t="str">
        <f t="shared" si="22"/>
        <v>111°57'38.74"W</v>
      </c>
    </row>
    <row r="74" spans="1:46" s="141" customFormat="1" x14ac:dyDescent="0.25">
      <c r="A74" s="143">
        <v>74</v>
      </c>
      <c r="B74" s="298">
        <f>INDEX(SummDir!$5:$113,$A74,B$124)</f>
        <v>119</v>
      </c>
      <c r="C74" s="187" t="str">
        <f>INDEX(SummDir!$5:$113,$A74,C$124)</f>
        <v>University Dr</v>
      </c>
      <c r="D74" s="187" t="str">
        <f>INDEX(SummDir!$5:$113,$A74,D$124)</f>
        <v>Ash Ave</v>
      </c>
      <c r="E74" s="117">
        <f>IF(LEN(INDEX(SummDir!$5:$113,$A74,E$124))&lt;1,"",ROUND(INDEX(SummDir!$5:$113,$A74,E$124),0))</f>
        <v>64</v>
      </c>
      <c r="F74" s="117">
        <f>IF(LEN(INDEX(SummDir!$5:$113,$A74,F$124))&lt;1,"",ROUND(INDEX(SummDir!$5:$113,$A74,F$124),0))</f>
        <v>38</v>
      </c>
      <c r="G74" s="117">
        <f>IF(LEN(INDEX(SummDir!$5:$113,$A74,G$124))&lt;1,"",ROUND(INDEX(SummDir!$5:$113,$A74,G$124),0))</f>
        <v>89</v>
      </c>
      <c r="H74" s="277">
        <f>INDEX(SummDir!$5:$113,$A74,H$124)</f>
        <v>5.5118110236220472E-2</v>
      </c>
      <c r="I74" s="277">
        <f>INDEX(SummDir!$5:$113,$A74,I$124)</f>
        <v>0.3110236220472441</v>
      </c>
      <c r="J74" s="277">
        <f>INDEX(SummDir!$5:$113,$A74,J$124)</f>
        <v>0.44488188976377951</v>
      </c>
      <c r="K74" s="117">
        <f>INDEX(SummDir!$5:$113,$A74,K$124)</f>
        <v>0.28346456692913385</v>
      </c>
      <c r="L74" s="117">
        <f t="shared" si="16"/>
        <v>27003</v>
      </c>
      <c r="M74" s="117">
        <f t="shared" si="17"/>
        <v>27003</v>
      </c>
      <c r="N74" s="117">
        <f t="shared" si="18"/>
        <v>0.11</v>
      </c>
      <c r="O74" s="117">
        <f t="shared" si="19"/>
        <v>1</v>
      </c>
      <c r="P74" s="285" t="s">
        <v>361</v>
      </c>
      <c r="Q74" s="280">
        <f>INDEX(SummDir!$5:$113,$A74,Q$124)</f>
        <v>63.5</v>
      </c>
      <c r="R74" s="223">
        <f>INDEX(SummDir!$5:$113,$A74,R$124)</f>
        <v>254</v>
      </c>
      <c r="S74" s="223">
        <f>INDEX(SummDir!$5:$113,$A74,S$124)</f>
        <v>76</v>
      </c>
      <c r="T74" s="223">
        <f>INDEX(SummDir!$5:$113,$A74,T$124)</f>
        <v>178</v>
      </c>
      <c r="U74" s="223">
        <f>INDEX(SummDir!$5:$113,$A74,U$124)</f>
        <v>76</v>
      </c>
      <c r="V74" s="223">
        <v>19</v>
      </c>
      <c r="W74" s="223">
        <v>19</v>
      </c>
      <c r="X74" s="142">
        <f t="shared" si="20"/>
        <v>38</v>
      </c>
      <c r="Y74" s="223">
        <v>19</v>
      </c>
      <c r="Z74" s="142">
        <f>INDEX(SummDir!$5:$113,$A74,Z$124)</f>
        <v>254</v>
      </c>
      <c r="AA74" s="142">
        <f>INDEX(SummDir!$5:$113,$A74,AA$124)</f>
        <v>178</v>
      </c>
      <c r="AB74" s="142"/>
      <c r="AC74" s="142"/>
      <c r="AD74" s="142"/>
      <c r="AE74" s="142"/>
      <c r="AF74" s="142"/>
      <c r="AG74" s="142"/>
      <c r="AH74" s="142"/>
      <c r="AI74" s="142"/>
      <c r="AJ74" s="223">
        <v>47</v>
      </c>
      <c r="AK74" s="142">
        <f t="shared" si="23"/>
        <v>0</v>
      </c>
      <c r="AL74" s="142">
        <f t="shared" si="23"/>
        <v>3</v>
      </c>
      <c r="AM74" s="142">
        <f t="shared" si="23"/>
        <v>3</v>
      </c>
      <c r="AN74" s="142">
        <f t="shared" si="23"/>
        <v>3</v>
      </c>
      <c r="AO74" s="142">
        <f t="shared" si="21"/>
        <v>0</v>
      </c>
      <c r="AP74" s="142">
        <f t="shared" si="21"/>
        <v>0</v>
      </c>
      <c r="AQ74" s="142">
        <f t="shared" si="21"/>
        <v>0</v>
      </c>
      <c r="AR74" s="142">
        <f t="shared" si="21"/>
        <v>0</v>
      </c>
      <c r="AS74" s="142" t="str">
        <f t="shared" si="22"/>
        <v xml:space="preserve"> 33°23'34.78"N</v>
      </c>
      <c r="AT74" s="142" t="str">
        <f t="shared" si="22"/>
        <v>111°56'7.82"W</v>
      </c>
    </row>
    <row r="75" spans="1:46" s="141" customFormat="1" x14ac:dyDescent="0.25">
      <c r="A75" s="143">
        <v>75</v>
      </c>
      <c r="B75" s="298">
        <f>INDEX(SummDir!$5:$113,$A75,B$124)</f>
        <v>120</v>
      </c>
      <c r="C75" s="187" t="str">
        <f>INDEX(SummDir!$5:$113,$A75,C$124)</f>
        <v>University Dr</v>
      </c>
      <c r="D75" s="187" t="str">
        <f>INDEX(SummDir!$5:$113,$A75,D$124)</f>
        <v>Roosevelt St</v>
      </c>
      <c r="E75" s="117">
        <f>IF(LEN(INDEX(SummDir!$5:$113,$A75,E$124))&lt;1,"",ROUND(INDEX(SummDir!$5:$113,$A75,E$124),0))</f>
        <v>48</v>
      </c>
      <c r="F75" s="117">
        <f>IF(LEN(INDEX(SummDir!$5:$113,$A75,F$124))&lt;1,"",ROUND(INDEX(SummDir!$5:$113,$A75,F$124),0))</f>
        <v>38</v>
      </c>
      <c r="G75" s="117">
        <f>IF(LEN(INDEX(SummDir!$5:$113,$A75,G$124))&lt;1,"",ROUND(INDEX(SummDir!$5:$113,$A75,G$124),0))</f>
        <v>59</v>
      </c>
      <c r="H75" s="277">
        <f>INDEX(SummDir!$5:$113,$A75,H$124)</f>
        <v>9.3264248704663211E-2</v>
      </c>
      <c r="I75" s="277">
        <f>INDEX(SummDir!$5:$113,$A75,I$124)</f>
        <v>0.19689119170984457</v>
      </c>
      <c r="J75" s="277">
        <f>INDEX(SummDir!$5:$113,$A75,J$124)</f>
        <v>0.32124352331606215</v>
      </c>
      <c r="K75" s="117">
        <f>INDEX(SummDir!$5:$113,$A75,K$124)</f>
        <v>0.24870466321243523</v>
      </c>
      <c r="L75" s="117">
        <f t="shared" si="16"/>
        <v>27003</v>
      </c>
      <c r="M75" s="117">
        <f t="shared" si="17"/>
        <v>27003</v>
      </c>
      <c r="N75" s="117">
        <f t="shared" si="18"/>
        <v>0.43</v>
      </c>
      <c r="O75" s="117">
        <f t="shared" si="19"/>
        <v>1</v>
      </c>
      <c r="P75" s="285" t="s">
        <v>361</v>
      </c>
      <c r="Q75" s="280">
        <f>INDEX(SummDir!$5:$113,$A75,Q$124)</f>
        <v>48.25</v>
      </c>
      <c r="R75" s="223">
        <f>INDEX(SummDir!$5:$113,$A75,R$124)</f>
        <v>193</v>
      </c>
      <c r="S75" s="223">
        <f>INDEX(SummDir!$5:$113,$A75,S$124)</f>
        <v>75</v>
      </c>
      <c r="T75" s="223">
        <f>INDEX(SummDir!$5:$113,$A75,T$124)</f>
        <v>118</v>
      </c>
      <c r="U75" s="223">
        <f>INDEX(SummDir!$5:$113,$A75,U$124)</f>
        <v>75</v>
      </c>
      <c r="V75" s="142">
        <v>20</v>
      </c>
      <c r="W75" s="142">
        <v>20</v>
      </c>
      <c r="X75" s="142">
        <f t="shared" si="20"/>
        <v>40</v>
      </c>
      <c r="Y75" s="142">
        <v>20</v>
      </c>
      <c r="Z75" s="142">
        <f>INDEX(SummDir!$5:$113,$A75,Z$124)</f>
        <v>193</v>
      </c>
      <c r="AA75" s="142">
        <f>INDEX(SummDir!$5:$113,$A75,AA$124)</f>
        <v>118</v>
      </c>
      <c r="AB75" s="142"/>
      <c r="AC75" s="142"/>
      <c r="AD75" s="142"/>
      <c r="AE75" s="142"/>
      <c r="AF75" s="142"/>
      <c r="AG75" s="142"/>
      <c r="AH75" s="142"/>
      <c r="AI75" s="142"/>
      <c r="AJ75" s="223">
        <v>48</v>
      </c>
      <c r="AK75" s="142">
        <f t="shared" si="23"/>
        <v>3</v>
      </c>
      <c r="AL75" s="142">
        <f t="shared" si="23"/>
        <v>2</v>
      </c>
      <c r="AM75" s="142">
        <f t="shared" si="23"/>
        <v>3</v>
      </c>
      <c r="AN75" s="142">
        <f t="shared" si="23"/>
        <v>3</v>
      </c>
      <c r="AO75" s="142">
        <f t="shared" si="21"/>
        <v>0</v>
      </c>
      <c r="AP75" s="142">
        <f t="shared" si="21"/>
        <v>0</v>
      </c>
      <c r="AQ75" s="142">
        <f t="shared" si="21"/>
        <v>0</v>
      </c>
      <c r="AR75" s="142">
        <f t="shared" si="21"/>
        <v>0</v>
      </c>
      <c r="AS75" s="142" t="str">
        <f t="shared" si="22"/>
        <v xml:space="preserve"> 33°21'49.15"N</v>
      </c>
      <c r="AT75" s="142" t="str">
        <f t="shared" si="22"/>
        <v>111°56'45.18"W</v>
      </c>
    </row>
    <row r="76" spans="1:46" s="141" customFormat="1" x14ac:dyDescent="0.25">
      <c r="A76" s="143">
        <v>76</v>
      </c>
      <c r="B76" s="298">
        <f>INDEX(SummDir!$5:$113,$A76,B$124)</f>
        <v>121</v>
      </c>
      <c r="C76" s="187" t="str">
        <f>INDEX(SummDir!$5:$113,$A76,C$124)</f>
        <v>University Dr</v>
      </c>
      <c r="D76" s="187" t="str">
        <f>INDEX(SummDir!$5:$113,$A76,D$124)</f>
        <v>Hardy Dr</v>
      </c>
      <c r="E76" s="117">
        <f>IF(LEN(INDEX(SummDir!$5:$113,$A76,E$124))&lt;1,"",ROUND(INDEX(SummDir!$5:$113,$A76,E$124),0))</f>
        <v>26</v>
      </c>
      <c r="F76" s="117">
        <f>IF(LEN(INDEX(SummDir!$5:$113,$A76,F$124))&lt;1,"",ROUND(INDEX(SummDir!$5:$113,$A76,F$124),0))</f>
        <v>19</v>
      </c>
      <c r="G76" s="117">
        <f>IF(LEN(INDEX(SummDir!$5:$113,$A76,G$124))&lt;1,"",ROUND(INDEX(SummDir!$5:$113,$A76,G$124),0))</f>
        <v>33</v>
      </c>
      <c r="H76" s="277">
        <f>INDEX(SummDir!$5:$113,$A76,H$124)</f>
        <v>9.8039215686274508E-2</v>
      </c>
      <c r="I76" s="277">
        <f>INDEX(SummDir!$5:$113,$A76,I$124)</f>
        <v>0.19607843137254902</v>
      </c>
      <c r="J76" s="277">
        <f>INDEX(SummDir!$5:$113,$A76,J$124)</f>
        <v>0.49019607843137253</v>
      </c>
      <c r="K76" s="117">
        <f>INDEX(SummDir!$5:$113,$A76,K$124)</f>
        <v>0.19607843137254902</v>
      </c>
      <c r="L76" s="117">
        <f t="shared" si="16"/>
        <v>27003</v>
      </c>
      <c r="M76" s="117">
        <f t="shared" si="17"/>
        <v>27003</v>
      </c>
      <c r="N76" s="117">
        <f t="shared" si="18"/>
        <v>0.72</v>
      </c>
      <c r="O76" s="117">
        <f t="shared" si="19"/>
        <v>1</v>
      </c>
      <c r="P76" s="285" t="s">
        <v>361</v>
      </c>
      <c r="Q76" s="280">
        <f>INDEX(SummDir!$5:$113,$A76,Q$124)</f>
        <v>25.5</v>
      </c>
      <c r="R76" s="223">
        <f>INDEX(SummDir!$5:$113,$A76,R$124)</f>
        <v>102</v>
      </c>
      <c r="S76" s="223">
        <f>INDEX(SummDir!$5:$113,$A76,S$124)</f>
        <v>37</v>
      </c>
      <c r="T76" s="223">
        <f>INDEX(SummDir!$5:$113,$A76,T$124)</f>
        <v>65</v>
      </c>
      <c r="U76" s="223">
        <f>INDEX(SummDir!$5:$113,$A76,U$124)</f>
        <v>37</v>
      </c>
      <c r="V76" s="223">
        <v>21</v>
      </c>
      <c r="W76" s="223">
        <v>21</v>
      </c>
      <c r="X76" s="142">
        <f t="shared" si="20"/>
        <v>42</v>
      </c>
      <c r="Y76" s="223">
        <v>21</v>
      </c>
      <c r="Z76" s="142">
        <f>INDEX(SummDir!$5:$113,$A76,Z$124)</f>
        <v>102</v>
      </c>
      <c r="AA76" s="142">
        <f>INDEX(SummDir!$5:$113,$A76,AA$124)</f>
        <v>65</v>
      </c>
      <c r="AB76" s="142"/>
      <c r="AC76" s="142"/>
      <c r="AD76" s="142"/>
      <c r="AE76" s="142"/>
      <c r="AF76" s="142"/>
      <c r="AG76" s="142"/>
      <c r="AH76" s="142"/>
      <c r="AI76" s="142"/>
      <c r="AJ76" s="223">
        <v>49</v>
      </c>
      <c r="AK76" s="142">
        <f t="shared" si="23"/>
        <v>3</v>
      </c>
      <c r="AL76" s="142">
        <f t="shared" si="23"/>
        <v>3</v>
      </c>
      <c r="AM76" s="142">
        <f t="shared" si="23"/>
        <v>3</v>
      </c>
      <c r="AN76" s="142">
        <f t="shared" si="23"/>
        <v>3</v>
      </c>
      <c r="AO76" s="142">
        <f t="shared" si="21"/>
        <v>0</v>
      </c>
      <c r="AP76" s="142">
        <f t="shared" si="21"/>
        <v>0</v>
      </c>
      <c r="AQ76" s="142">
        <f t="shared" si="21"/>
        <v>0</v>
      </c>
      <c r="AR76" s="142">
        <f t="shared" si="21"/>
        <v>0</v>
      </c>
      <c r="AS76" s="142" t="str">
        <f t="shared" si="22"/>
        <v/>
      </c>
      <c r="AT76" s="142" t="str">
        <f t="shared" si="22"/>
        <v/>
      </c>
    </row>
    <row r="77" spans="1:46" s="141" customFormat="1" x14ac:dyDescent="0.25">
      <c r="A77" s="143">
        <v>77</v>
      </c>
      <c r="B77" s="298">
        <f>INDEX(SummDir!$5:$113,$A77,B$124)</f>
        <v>122</v>
      </c>
      <c r="C77" s="187" t="str">
        <f>INDEX(SummDir!$5:$113,$A77,C$124)</f>
        <v>McKellips Rd</v>
      </c>
      <c r="D77" s="187" t="str">
        <f>INDEX(SummDir!$5:$113,$A77,D$124)</f>
        <v>Greenbelt Path</v>
      </c>
      <c r="E77" s="117">
        <f>IF(LEN(INDEX(SummDir!$5:$113,$A77,E$124))&lt;1,"",ROUND(INDEX(SummDir!$5:$113,$A77,E$124),0))</f>
        <v>8</v>
      </c>
      <c r="F77" s="117">
        <f>IF(LEN(INDEX(SummDir!$5:$113,$A77,F$124))&lt;1,"",ROUND(INDEX(SummDir!$5:$113,$A77,F$124),0))</f>
        <v>6</v>
      </c>
      <c r="G77" s="117">
        <f>IF(LEN(INDEX(SummDir!$5:$113,$A77,G$124))&lt;1,"",ROUND(INDEX(SummDir!$5:$113,$A77,G$124),0))</f>
        <v>11</v>
      </c>
      <c r="H77" s="277">
        <f>INDEX(SummDir!$5:$113,$A77,H$124)</f>
        <v>0.21875</v>
      </c>
      <c r="I77" s="277">
        <f>INDEX(SummDir!$5:$113,$A77,I$124)</f>
        <v>0.46875</v>
      </c>
      <c r="J77" s="277">
        <f>INDEX(SummDir!$5:$113,$A77,J$124)</f>
        <v>0.71875</v>
      </c>
      <c r="K77" s="117">
        <f>INDEX(SummDir!$5:$113,$A77,K$124)</f>
        <v>0.15625</v>
      </c>
      <c r="L77" s="117">
        <f t="shared" si="16"/>
        <v>14788</v>
      </c>
      <c r="M77" s="117">
        <f t="shared" si="17"/>
        <v>14788</v>
      </c>
      <c r="N77" s="117">
        <f t="shared" si="18"/>
        <v>2.2000000000000002</v>
      </c>
      <c r="O77" s="117">
        <f t="shared" si="19"/>
        <v>1</v>
      </c>
      <c r="P77" s="285" t="s">
        <v>361</v>
      </c>
      <c r="Q77" s="280">
        <f>INDEX(SummDir!$5:$113,$A77,Q$124)</f>
        <v>8</v>
      </c>
      <c r="R77" s="223">
        <f>INDEX(SummDir!$5:$113,$A77,R$124)</f>
        <v>32</v>
      </c>
      <c r="S77" s="223">
        <f>INDEX(SummDir!$5:$113,$A77,S$124)</f>
        <v>11</v>
      </c>
      <c r="T77" s="223">
        <f>INDEX(SummDir!$5:$113,$A77,T$124)</f>
        <v>21</v>
      </c>
      <c r="U77" s="223">
        <f>INDEX(SummDir!$5:$113,$A77,U$124)</f>
        <v>11</v>
      </c>
      <c r="V77" s="142">
        <v>22</v>
      </c>
      <c r="W77" s="142">
        <v>22</v>
      </c>
      <c r="X77" s="142">
        <f t="shared" si="20"/>
        <v>44</v>
      </c>
      <c r="Y77" s="142">
        <v>22</v>
      </c>
      <c r="Z77" s="142">
        <f>INDEX(SummDir!$5:$113,$A77,Z$124)</f>
        <v>32</v>
      </c>
      <c r="AA77" s="142">
        <f>INDEX(SummDir!$5:$113,$A77,AA$124)</f>
        <v>21</v>
      </c>
      <c r="AB77" s="142"/>
      <c r="AC77" s="142"/>
      <c r="AD77" s="142"/>
      <c r="AE77" s="142"/>
      <c r="AF77" s="142"/>
      <c r="AG77" s="142"/>
      <c r="AH77" s="142"/>
      <c r="AI77" s="142"/>
      <c r="AJ77" s="223">
        <v>50</v>
      </c>
      <c r="AK77" s="142">
        <f t="shared" si="23"/>
        <v>4</v>
      </c>
      <c r="AL77" s="142">
        <f t="shared" si="23"/>
        <v>4</v>
      </c>
      <c r="AM77" s="142">
        <f t="shared" si="23"/>
        <v>3</v>
      </c>
      <c r="AN77" s="142">
        <f t="shared" si="23"/>
        <v>3</v>
      </c>
      <c r="AO77" s="142">
        <f t="shared" si="21"/>
        <v>0</v>
      </c>
      <c r="AP77" s="142">
        <f t="shared" si="21"/>
        <v>0</v>
      </c>
      <c r="AQ77" s="142">
        <f t="shared" si="21"/>
        <v>0</v>
      </c>
      <c r="AR77" s="142">
        <f t="shared" si="21"/>
        <v>0</v>
      </c>
      <c r="AS77" s="142" t="str">
        <f t="shared" si="22"/>
        <v>33.451075,-111.913004</v>
      </c>
      <c r="AT77" s="142" t="str">
        <f t="shared" si="22"/>
        <v/>
      </c>
    </row>
    <row r="78" spans="1:46" s="141" customFormat="1" x14ac:dyDescent="0.25">
      <c r="A78" s="143">
        <v>78</v>
      </c>
      <c r="B78" s="298">
        <f>INDEX(SummDir!$5:$113,$A78,B$124)</f>
        <v>123</v>
      </c>
      <c r="C78" s="187" t="str">
        <f>INDEX(SummDir!$5:$113,$A78,C$124)</f>
        <v>Western Canal</v>
      </c>
      <c r="D78" s="187" t="str">
        <f>INDEX(SummDir!$5:$113,$A78,D$124)</f>
        <v>Rural Rd</v>
      </c>
      <c r="E78" s="117">
        <f>IF(LEN(INDEX(SummDir!$5:$113,$A78,E$124))&lt;1,"",ROUND(INDEX(SummDir!$5:$113,$A78,E$124),0))</f>
        <v>49</v>
      </c>
      <c r="F78" s="117" t="str">
        <f>IF(LEN(INDEX(SummDir!$5:$113,$A78,F$124))&lt;1,"",ROUND(INDEX(SummDir!$5:$113,$A78,F$124),0))</f>
        <v/>
      </c>
      <c r="G78" s="117">
        <f>IF(LEN(INDEX(SummDir!$5:$113,$A78,G$124))&lt;1,"",ROUND(INDEX(SummDir!$5:$113,$A78,G$124),0))</f>
        <v>49</v>
      </c>
      <c r="H78" s="277">
        <f>INDEX(SummDir!$5:$113,$A78,H$124)</f>
        <v>0.54081632653061229</v>
      </c>
      <c r="I78" s="277">
        <f>INDEX(SummDir!$5:$113,$A78,I$124)</f>
        <v>1.020408163265306E-2</v>
      </c>
      <c r="J78" s="277">
        <f>INDEX(SummDir!$5:$113,$A78,J$124)</f>
        <v>0</v>
      </c>
      <c r="K78" s="117">
        <f>INDEX(SummDir!$5:$113,$A78,K$124)</f>
        <v>0.31632653061224492</v>
      </c>
      <c r="L78" s="117">
        <f t="shared" si="16"/>
        <v>29395</v>
      </c>
      <c r="M78" s="117" t="str">
        <f t="shared" si="17"/>
        <v/>
      </c>
      <c r="N78" s="117">
        <f t="shared" si="18"/>
        <v>4</v>
      </c>
      <c r="O78" s="117">
        <f t="shared" si="19"/>
        <v>1</v>
      </c>
      <c r="P78" s="285" t="s">
        <v>361</v>
      </c>
      <c r="Q78" s="280">
        <f>INDEX(SummDir!$5:$113,$A78,Q$124)</f>
        <v>49</v>
      </c>
      <c r="R78" s="223">
        <f>INDEX(SummDir!$5:$113,$A78,R$124)</f>
        <v>98</v>
      </c>
      <c r="S78" s="223">
        <f>INDEX(SummDir!$5:$113,$A78,S$124)</f>
        <v>0</v>
      </c>
      <c r="T78" s="223">
        <f>INDEX(SummDir!$5:$113,$A78,T$124)</f>
        <v>98</v>
      </c>
      <c r="U78" s="223">
        <f>INDEX(SummDir!$5:$113,$A78,U$124)</f>
        <v>0</v>
      </c>
      <c r="V78" s="223">
        <v>23</v>
      </c>
      <c r="W78" s="223">
        <v>23</v>
      </c>
      <c r="X78" s="142">
        <f t="shared" si="20"/>
        <v>46</v>
      </c>
      <c r="Y78" s="223">
        <v>23</v>
      </c>
      <c r="Z78" s="142">
        <f>INDEX(SummDir!$5:$113,$A78,Z$124)</f>
        <v>98</v>
      </c>
      <c r="AA78" s="142">
        <f>INDEX(SummDir!$5:$113,$A78,AA$124)</f>
        <v>98</v>
      </c>
      <c r="AB78" s="142"/>
      <c r="AC78" s="142"/>
      <c r="AD78" s="142"/>
      <c r="AE78" s="142"/>
      <c r="AF78" s="142"/>
      <c r="AG78" s="142"/>
      <c r="AH78" s="142"/>
      <c r="AI78" s="142"/>
      <c r="AJ78" s="223">
        <v>51</v>
      </c>
      <c r="AK78" s="142">
        <f t="shared" si="23"/>
        <v>0</v>
      </c>
      <c r="AL78" s="142">
        <f t="shared" si="23"/>
        <v>0</v>
      </c>
      <c r="AM78" s="142">
        <f t="shared" si="23"/>
        <v>4</v>
      </c>
      <c r="AN78" s="142">
        <f t="shared" si="23"/>
        <v>4</v>
      </c>
      <c r="AO78" s="142">
        <f t="shared" si="21"/>
        <v>0</v>
      </c>
      <c r="AP78" s="142">
        <f t="shared" si="21"/>
        <v>0</v>
      </c>
      <c r="AQ78" s="142">
        <f t="shared" si="21"/>
        <v>0</v>
      </c>
      <c r="AR78" s="142">
        <f t="shared" si="21"/>
        <v>0</v>
      </c>
      <c r="AS78" s="142" t="str">
        <f t="shared" si="22"/>
        <v/>
      </c>
      <c r="AT78" s="142" t="str">
        <f t="shared" si="22"/>
        <v/>
      </c>
    </row>
    <row r="79" spans="1:46" s="141" customFormat="1" x14ac:dyDescent="0.25">
      <c r="A79" s="143">
        <v>79</v>
      </c>
      <c r="B79" s="298">
        <f>INDEX(SummDir!$5:$113,$A79,B$124)</f>
        <v>124</v>
      </c>
      <c r="C79" s="187" t="str">
        <f>INDEX(SummDir!$5:$113,$A79,C$124)</f>
        <v>Western Canal</v>
      </c>
      <c r="D79" s="187" t="str">
        <f>INDEX(SummDir!$5:$113,$A79,D$124)</f>
        <v>McClintock Dr</v>
      </c>
      <c r="E79" s="117">
        <f>IF(LEN(INDEX(SummDir!$5:$113,$A79,E$124))&lt;1,"",ROUND(INDEX(SummDir!$5:$113,$A79,E$124),0))</f>
        <v>29</v>
      </c>
      <c r="F79" s="117">
        <f>IF(LEN(INDEX(SummDir!$5:$113,$A79,F$124))&lt;1,"",ROUND(INDEX(SummDir!$5:$113,$A79,F$124),0))</f>
        <v>32</v>
      </c>
      <c r="G79" s="117">
        <f>IF(LEN(INDEX(SummDir!$5:$113,$A79,G$124))&lt;1,"",ROUND(INDEX(SummDir!$5:$113,$A79,G$124),0))</f>
        <v>26</v>
      </c>
      <c r="H79" s="277">
        <f>INDEX(SummDir!$5:$113,$A79,H$124)</f>
        <v>0.54385964912280704</v>
      </c>
      <c r="I79" s="277">
        <f>INDEX(SummDir!$5:$113,$A79,I$124)</f>
        <v>0</v>
      </c>
      <c r="J79" s="277">
        <f>INDEX(SummDir!$5:$113,$A79,J$124)</f>
        <v>0</v>
      </c>
      <c r="K79" s="117">
        <f>INDEX(SummDir!$5:$113,$A79,K$124)</f>
        <v>0.21929824561403508</v>
      </c>
      <c r="L79" s="117">
        <f t="shared" si="16"/>
        <v>30170</v>
      </c>
      <c r="M79" s="117" t="str">
        <f t="shared" si="17"/>
        <v/>
      </c>
      <c r="N79" s="117">
        <f t="shared" si="18"/>
        <v>5</v>
      </c>
      <c r="O79" s="117">
        <f t="shared" si="19"/>
        <v>1</v>
      </c>
      <c r="P79" s="285" t="s">
        <v>361</v>
      </c>
      <c r="Q79" s="280">
        <f>INDEX(SummDir!$5:$113,$A79,Q$124)</f>
        <v>28.5</v>
      </c>
      <c r="R79" s="223">
        <f>INDEX(SummDir!$5:$113,$A79,R$124)</f>
        <v>114</v>
      </c>
      <c r="S79" s="223">
        <f>INDEX(SummDir!$5:$113,$A79,S$124)</f>
        <v>63</v>
      </c>
      <c r="T79" s="223">
        <f>INDEX(SummDir!$5:$113,$A79,T$124)</f>
        <v>51</v>
      </c>
      <c r="U79" s="223">
        <f>INDEX(SummDir!$5:$113,$A79,U$124)</f>
        <v>63</v>
      </c>
      <c r="V79" s="142">
        <v>24</v>
      </c>
      <c r="W79" s="142">
        <v>24</v>
      </c>
      <c r="X79" s="142">
        <f t="shared" si="20"/>
        <v>48</v>
      </c>
      <c r="Y79" s="142">
        <v>24</v>
      </c>
      <c r="Z79" s="142">
        <f>INDEX(SummDir!$5:$113,$A79,Z$124)</f>
        <v>114</v>
      </c>
      <c r="AA79" s="142">
        <f>INDEX(SummDir!$5:$113,$A79,AA$124)</f>
        <v>51</v>
      </c>
      <c r="AB79" s="142"/>
      <c r="AC79" s="142"/>
      <c r="AD79" s="142"/>
      <c r="AE79" s="142"/>
      <c r="AF79" s="142"/>
      <c r="AG79" s="142"/>
      <c r="AH79" s="142"/>
      <c r="AI79" s="142"/>
      <c r="AJ79" s="223">
        <v>52</v>
      </c>
      <c r="AK79" s="142">
        <f t="shared" si="23"/>
        <v>3</v>
      </c>
      <c r="AL79" s="142">
        <f t="shared" si="23"/>
        <v>3</v>
      </c>
      <c r="AM79" s="142">
        <f t="shared" si="23"/>
        <v>4</v>
      </c>
      <c r="AN79" s="142">
        <f t="shared" si="23"/>
        <v>4</v>
      </c>
      <c r="AO79" s="142">
        <f t="shared" si="21"/>
        <v>0</v>
      </c>
      <c r="AP79" s="142">
        <f t="shared" si="21"/>
        <v>0</v>
      </c>
      <c r="AQ79" s="142">
        <f t="shared" si="21"/>
        <v>0</v>
      </c>
      <c r="AR79" s="142">
        <f t="shared" si="21"/>
        <v>0</v>
      </c>
      <c r="AS79" s="142" t="str">
        <f t="shared" si="22"/>
        <v/>
      </c>
      <c r="AT79" s="142" t="str">
        <f t="shared" si="22"/>
        <v/>
      </c>
    </row>
    <row r="80" spans="1:46" s="141" customFormat="1" x14ac:dyDescent="0.25">
      <c r="A80" s="143">
        <v>80</v>
      </c>
      <c r="B80" s="298">
        <f>INDEX(SummDir!$5:$113,$A80,B$124)</f>
        <v>125</v>
      </c>
      <c r="C80" s="187" t="str">
        <f>INDEX(SummDir!$5:$113,$A80,C$124)</f>
        <v>Western Canal</v>
      </c>
      <c r="D80" s="187" t="str">
        <f>INDEX(SummDir!$5:$113,$A80,D$124)</f>
        <v>Lakeshore Dr</v>
      </c>
      <c r="E80" s="117">
        <f>IF(LEN(INDEX(SummDir!$5:$113,$A80,E$124))&lt;1,"",ROUND(INDEX(SummDir!$5:$113,$A80,E$124),0))</f>
        <v>42</v>
      </c>
      <c r="F80" s="117">
        <f>IF(LEN(INDEX(SummDir!$5:$113,$A80,F$124))&lt;1,"",ROUND(INDEX(SummDir!$5:$113,$A80,F$124),0))</f>
        <v>32</v>
      </c>
      <c r="G80" s="117">
        <f>IF(LEN(INDEX(SummDir!$5:$113,$A80,G$124))&lt;1,"",ROUND(INDEX(SummDir!$5:$113,$A80,G$124),0))</f>
        <v>53</v>
      </c>
      <c r="H80" s="277">
        <f>INDEX(SummDir!$5:$113,$A80,H$124)</f>
        <v>0.52976190476190477</v>
      </c>
      <c r="I80" s="277">
        <f>INDEX(SummDir!$5:$113,$A80,I$124)</f>
        <v>0</v>
      </c>
      <c r="J80" s="277">
        <f>INDEX(SummDir!$5:$113,$A80,J$124)</f>
        <v>0</v>
      </c>
      <c r="K80" s="117">
        <f>INDEX(SummDir!$5:$113,$A80,K$124)</f>
        <v>0.16071428571428573</v>
      </c>
      <c r="L80" s="117" t="str">
        <f t="shared" si="16"/>
        <v/>
      </c>
      <c r="M80" s="117" t="str">
        <f t="shared" si="17"/>
        <v/>
      </c>
      <c r="N80" s="117">
        <f t="shared" si="18"/>
        <v>4.5</v>
      </c>
      <c r="O80" s="117">
        <f t="shared" si="19"/>
        <v>1</v>
      </c>
      <c r="P80" s="285" t="s">
        <v>361</v>
      </c>
      <c r="Q80" s="280">
        <f>INDEX(SummDir!$5:$113,$A80,Q$124)</f>
        <v>42</v>
      </c>
      <c r="R80" s="223">
        <f>INDEX(SummDir!$5:$113,$A80,R$124)</f>
        <v>168</v>
      </c>
      <c r="S80" s="223">
        <f>INDEX(SummDir!$5:$113,$A80,S$124)</f>
        <v>63</v>
      </c>
      <c r="T80" s="223">
        <f>INDEX(SummDir!$5:$113,$A80,T$124)</f>
        <v>105</v>
      </c>
      <c r="U80" s="223">
        <f>INDEX(SummDir!$5:$113,$A80,U$124)</f>
        <v>63</v>
      </c>
      <c r="V80" s="223">
        <v>25</v>
      </c>
      <c r="W80" s="223">
        <v>25</v>
      </c>
      <c r="X80" s="142">
        <f t="shared" si="20"/>
        <v>50</v>
      </c>
      <c r="Y80" s="223">
        <v>25</v>
      </c>
      <c r="Z80" s="142">
        <f>INDEX(SummDir!$5:$113,$A80,Z$124)</f>
        <v>168</v>
      </c>
      <c r="AA80" s="142">
        <f>INDEX(SummDir!$5:$113,$A80,AA$124)</f>
        <v>105</v>
      </c>
      <c r="AB80" s="142"/>
      <c r="AC80" s="142"/>
      <c r="AD80" s="142"/>
      <c r="AE80" s="142"/>
      <c r="AF80" s="142"/>
      <c r="AG80" s="142"/>
      <c r="AH80" s="142"/>
      <c r="AI80" s="142"/>
      <c r="AJ80" s="223">
        <v>53</v>
      </c>
      <c r="AK80" s="142">
        <f t="shared" si="23"/>
        <v>2</v>
      </c>
      <c r="AL80" s="142">
        <f t="shared" si="23"/>
        <v>3</v>
      </c>
      <c r="AM80" s="142">
        <f t="shared" si="23"/>
        <v>4</v>
      </c>
      <c r="AN80" s="142">
        <f t="shared" si="23"/>
        <v>4</v>
      </c>
      <c r="AO80" s="142">
        <f t="shared" si="21"/>
        <v>0</v>
      </c>
      <c r="AP80" s="142">
        <f t="shared" si="21"/>
        <v>0</v>
      </c>
      <c r="AQ80" s="142">
        <f t="shared" si="21"/>
        <v>0</v>
      </c>
      <c r="AR80" s="142">
        <f t="shared" si="21"/>
        <v>0</v>
      </c>
      <c r="AS80" s="142" t="str">
        <f t="shared" si="22"/>
        <v/>
      </c>
      <c r="AT80" s="142" t="str">
        <f t="shared" si="22"/>
        <v/>
      </c>
    </row>
    <row r="81" spans="1:46" s="141" customFormat="1" x14ac:dyDescent="0.25">
      <c r="A81" s="143">
        <v>81</v>
      </c>
      <c r="B81" s="298">
        <f>INDEX(SummDir!$5:$113,$A81,B$124)</f>
        <v>126</v>
      </c>
      <c r="C81" s="187" t="str">
        <f>INDEX(SummDir!$5:$113,$A81,C$124)</f>
        <v>Baseline Rd</v>
      </c>
      <c r="D81" s="187" t="str">
        <f>INDEX(SummDir!$5:$113,$A81,D$124)</f>
        <v>Western Canal</v>
      </c>
      <c r="E81" s="117">
        <f>IF(LEN(INDEX(SummDir!$5:$113,$A81,E$124))&lt;1,"",ROUND(INDEX(SummDir!$5:$113,$A81,E$124),0))</f>
        <v>28</v>
      </c>
      <c r="F81" s="117">
        <f>IF(LEN(INDEX(SummDir!$5:$113,$A81,F$124))&lt;1,"",ROUND(INDEX(SummDir!$5:$113,$A81,F$124),0))</f>
        <v>16</v>
      </c>
      <c r="G81" s="117">
        <f>IF(LEN(INDEX(SummDir!$5:$113,$A81,G$124))&lt;1,"",ROUND(INDEX(SummDir!$5:$113,$A81,G$124),0))</f>
        <v>40</v>
      </c>
      <c r="H81" s="277">
        <f>INDEX(SummDir!$5:$113,$A81,H$124)</f>
        <v>0.32142857142857145</v>
      </c>
      <c r="I81" s="277">
        <f>INDEX(SummDir!$5:$113,$A81,I$124)</f>
        <v>0.25892857142857145</v>
      </c>
      <c r="J81" s="277">
        <f>INDEX(SummDir!$5:$113,$A81,J$124)</f>
        <v>0.9107142857142857</v>
      </c>
      <c r="K81" s="117">
        <f>INDEX(SummDir!$5:$113,$A81,K$124)</f>
        <v>0.1875</v>
      </c>
      <c r="L81" s="117">
        <f t="shared" si="16"/>
        <v>24094</v>
      </c>
      <c r="M81" s="117">
        <f t="shared" si="17"/>
        <v>24094</v>
      </c>
      <c r="N81" s="117">
        <f t="shared" si="18"/>
        <v>2.9</v>
      </c>
      <c r="O81" s="117">
        <f t="shared" si="19"/>
        <v>0</v>
      </c>
      <c r="P81" s="285" t="s">
        <v>361</v>
      </c>
      <c r="Q81" s="280">
        <f>INDEX(SummDir!$5:$113,$A81,Q$124)</f>
        <v>28</v>
      </c>
      <c r="R81" s="223">
        <f>INDEX(SummDir!$5:$113,$A81,R$124)</f>
        <v>112</v>
      </c>
      <c r="S81" s="223">
        <f>INDEX(SummDir!$5:$113,$A81,S$124)</f>
        <v>32</v>
      </c>
      <c r="T81" s="223">
        <f>INDEX(SummDir!$5:$113,$A81,T$124)</f>
        <v>80</v>
      </c>
      <c r="U81" s="223">
        <f>INDEX(SummDir!$5:$113,$A81,U$124)</f>
        <v>32</v>
      </c>
      <c r="V81" s="142">
        <v>26</v>
      </c>
      <c r="W81" s="142">
        <v>26</v>
      </c>
      <c r="X81" s="142">
        <f t="shared" si="20"/>
        <v>52</v>
      </c>
      <c r="Y81" s="142">
        <v>26</v>
      </c>
      <c r="Z81" s="142">
        <f>INDEX(SummDir!$5:$113,$A81,Z$124)</f>
        <v>112</v>
      </c>
      <c r="AA81" s="142">
        <f>INDEX(SummDir!$5:$113,$A81,AA$124)</f>
        <v>80</v>
      </c>
      <c r="AB81" s="142"/>
      <c r="AC81" s="142"/>
      <c r="AD81" s="142"/>
      <c r="AE81" s="142"/>
      <c r="AF81" s="142"/>
      <c r="AG81" s="142"/>
      <c r="AH81" s="142"/>
      <c r="AI81" s="142"/>
      <c r="AJ81" s="223">
        <v>54</v>
      </c>
      <c r="AK81" s="142">
        <f t="shared" si="23"/>
        <v>4</v>
      </c>
      <c r="AL81" s="142">
        <f t="shared" si="23"/>
        <v>4</v>
      </c>
      <c r="AM81" s="142">
        <f t="shared" si="23"/>
        <v>0</v>
      </c>
      <c r="AN81" s="142">
        <f t="shared" si="23"/>
        <v>0</v>
      </c>
      <c r="AO81" s="142">
        <f t="shared" si="21"/>
        <v>0</v>
      </c>
      <c r="AP81" s="142">
        <f t="shared" si="21"/>
        <v>0</v>
      </c>
      <c r="AQ81" s="142">
        <f t="shared" si="21"/>
        <v>0</v>
      </c>
      <c r="AR81" s="142">
        <f t="shared" si="21"/>
        <v>0</v>
      </c>
      <c r="AS81" s="142" t="str">
        <f t="shared" si="22"/>
        <v/>
      </c>
      <c r="AT81" s="142" t="str">
        <f t="shared" si="22"/>
        <v/>
      </c>
    </row>
    <row r="82" spans="1:46" s="141" customFormat="1" x14ac:dyDescent="0.25">
      <c r="A82" s="143">
        <v>82</v>
      </c>
      <c r="B82" s="298">
        <f>INDEX(SummDir!$5:$113,$A82,B$124)</f>
        <v>127</v>
      </c>
      <c r="C82" s="187" t="str">
        <f>INDEX(SummDir!$5:$113,$A82,C$124)</f>
        <v>Elliot Rd</v>
      </c>
      <c r="D82" s="187" t="str">
        <f>INDEX(SummDir!$5:$113,$A82,D$124)</f>
        <v>McClintock Dr</v>
      </c>
      <c r="E82" s="117">
        <f>IF(LEN(INDEX(SummDir!$5:$113,$A82,E$124))&lt;1,"",ROUND(INDEX(SummDir!$5:$113,$A82,E$124),0))</f>
        <v>5</v>
      </c>
      <c r="F82" s="117">
        <f>IF(LEN(INDEX(SummDir!$5:$113,$A82,F$124))&lt;1,"",ROUND(INDEX(SummDir!$5:$113,$A82,F$124),0))</f>
        <v>3</v>
      </c>
      <c r="G82" s="117">
        <f>IF(LEN(INDEX(SummDir!$5:$113,$A82,G$124))&lt;1,"",ROUND(INDEX(SummDir!$5:$113,$A82,G$124),0))</f>
        <v>7</v>
      </c>
      <c r="H82" s="277">
        <f>INDEX(SummDir!$5:$113,$A82,H$124)</f>
        <v>0.42105263157894735</v>
      </c>
      <c r="I82" s="277">
        <f>INDEX(SummDir!$5:$113,$A82,I$124)</f>
        <v>0.26315789473684209</v>
      </c>
      <c r="J82" s="277">
        <f>INDEX(SummDir!$5:$113,$A82,J$124)</f>
        <v>0.84210526315789469</v>
      </c>
      <c r="K82" s="117">
        <f>INDEX(SummDir!$5:$113,$A82,K$124)</f>
        <v>0.10526315789473684</v>
      </c>
      <c r="L82" s="117">
        <f t="shared" si="16"/>
        <v>38743</v>
      </c>
      <c r="M82" s="117">
        <f t="shared" ref="M82:M108" si="24">INDEX(TC_loc_dir,MATCH($B82,loc_ID,0),IF(P82="NS",1,2))</f>
        <v>38743</v>
      </c>
      <c r="N82" s="117">
        <f t="shared" si="18"/>
        <v>5.5</v>
      </c>
      <c r="O82" s="117">
        <f t="shared" ref="O82:O108" si="25">IF(AND(P82="NS",SUM(AK82,AL82)&gt;0),1,IF(AND(P82="EW",SUM(AM82,AN82)&gt;0),1,0))</f>
        <v>0</v>
      </c>
      <c r="P82" s="285" t="s">
        <v>361</v>
      </c>
      <c r="Q82" s="280">
        <f>INDEX(SummDir!$5:$113,$A82,Q$124)</f>
        <v>4.75</v>
      </c>
      <c r="R82" s="223">
        <f>INDEX(SummDir!$5:$113,$A82,R$124)</f>
        <v>19</v>
      </c>
      <c r="S82" s="223">
        <f>INDEX(SummDir!$5:$113,$A82,S$124)</f>
        <v>5</v>
      </c>
      <c r="T82" s="223">
        <f>INDEX(SummDir!$5:$113,$A82,T$124)</f>
        <v>14</v>
      </c>
      <c r="U82" s="223">
        <f>INDEX(SummDir!$5:$113,$A82,U$124)</f>
        <v>5</v>
      </c>
      <c r="V82" s="223">
        <v>27</v>
      </c>
      <c r="W82" s="223">
        <v>27</v>
      </c>
      <c r="X82" s="142">
        <f t="shared" ref="X82:X108" si="26">V82+W82</f>
        <v>54</v>
      </c>
      <c r="Y82" s="223">
        <v>27</v>
      </c>
      <c r="Z82" s="142">
        <f>INDEX(SummDir!$5:$113,$A82,Z$124)</f>
        <v>19</v>
      </c>
      <c r="AA82" s="142">
        <f>INDEX(SummDir!$5:$113,$A82,AA$124)</f>
        <v>14</v>
      </c>
      <c r="AB82" s="142"/>
      <c r="AC82" s="142"/>
      <c r="AD82" s="142"/>
      <c r="AE82" s="142"/>
      <c r="AF82" s="142"/>
      <c r="AG82" s="142"/>
      <c r="AH82" s="142"/>
      <c r="AI82" s="142"/>
      <c r="AJ82" s="223">
        <v>55</v>
      </c>
      <c r="AK82" s="142">
        <f t="shared" si="23"/>
        <v>3</v>
      </c>
      <c r="AL82" s="142">
        <f t="shared" si="23"/>
        <v>3</v>
      </c>
      <c r="AM82" s="142">
        <f t="shared" si="23"/>
        <v>0</v>
      </c>
      <c r="AN82" s="142">
        <f t="shared" si="23"/>
        <v>0</v>
      </c>
      <c r="AO82" s="142">
        <f t="shared" ref="AO82:AR101" si="27">INDEX(Cordon,MATCH($B82,loc_ID,0),AO$123)</f>
        <v>0</v>
      </c>
      <c r="AP82" s="142">
        <f t="shared" si="27"/>
        <v>0</v>
      </c>
      <c r="AQ82" s="142">
        <f t="shared" si="27"/>
        <v>0</v>
      </c>
      <c r="AR82" s="142">
        <f t="shared" si="27"/>
        <v>0</v>
      </c>
      <c r="AS82" s="142" t="str">
        <f t="shared" ref="AS82:AT101" si="28">IF(ISBLANK(INDEX(GPS_,MATCH($B82,loc_ID,0),AS$123)),"",INDEX(GPS_,MATCH($B82,loc_ID,0),AS$123))</f>
        <v/>
      </c>
      <c r="AT82" s="142" t="str">
        <f t="shared" si="28"/>
        <v/>
      </c>
    </row>
    <row r="83" spans="1:46" s="141" customFormat="1" x14ac:dyDescent="0.25">
      <c r="A83" s="143">
        <v>83</v>
      </c>
      <c r="B83" s="298">
        <f>INDEX(SummDir!$5:$113,$A83,B$124)</f>
        <v>128</v>
      </c>
      <c r="C83" s="187" t="str">
        <f>INDEX(SummDir!$5:$113,$A83,C$124)</f>
        <v>Alameda Dr</v>
      </c>
      <c r="D83" s="187" t="str">
        <f>INDEX(SummDir!$5:$113,$A83,D$124)</f>
        <v>McClintock Dr</v>
      </c>
      <c r="E83" s="117">
        <f>IF(LEN(INDEX(SummDir!$5:$113,$A83,E$124))&lt;1,"",ROUND(INDEX(SummDir!$5:$113,$A83,E$124),0))</f>
        <v>12</v>
      </c>
      <c r="F83" s="117">
        <f>IF(LEN(INDEX(SummDir!$5:$113,$A83,F$124))&lt;1,"",ROUND(INDEX(SummDir!$5:$113,$A83,F$124),0))</f>
        <v>12</v>
      </c>
      <c r="G83" s="117">
        <f>IF(LEN(INDEX(SummDir!$5:$113,$A83,G$124))&lt;1,"",ROUND(INDEX(SummDir!$5:$113,$A83,G$124),0))</f>
        <v>13</v>
      </c>
      <c r="H83" s="277">
        <f>INDEX(SummDir!$5:$113,$A83,H$124)</f>
        <v>0.5625</v>
      </c>
      <c r="I83" s="277">
        <f>INDEX(SummDir!$5:$113,$A83,I$124)</f>
        <v>0</v>
      </c>
      <c r="J83" s="277">
        <f>INDEX(SummDir!$5:$113,$A83,J$124)</f>
        <v>0.16666666666666666</v>
      </c>
      <c r="K83" s="117">
        <f>INDEX(SummDir!$5:$113,$A83,K$124)</f>
        <v>0.125</v>
      </c>
      <c r="L83" s="117">
        <f t="shared" si="16"/>
        <v>27807</v>
      </c>
      <c r="M83" s="117" t="str">
        <f t="shared" si="24"/>
        <v/>
      </c>
      <c r="N83" s="117">
        <f t="shared" si="18"/>
        <v>2</v>
      </c>
      <c r="O83" s="117">
        <f t="shared" si="25"/>
        <v>1</v>
      </c>
      <c r="P83" s="285" t="s">
        <v>361</v>
      </c>
      <c r="Q83" s="280">
        <f>INDEX(SummDir!$5:$113,$A83,Q$124)</f>
        <v>12</v>
      </c>
      <c r="R83" s="223">
        <f>INDEX(SummDir!$5:$113,$A83,R$124)</f>
        <v>48</v>
      </c>
      <c r="S83" s="223">
        <f>INDEX(SummDir!$5:$113,$A83,S$124)</f>
        <v>23</v>
      </c>
      <c r="T83" s="223">
        <f>INDEX(SummDir!$5:$113,$A83,T$124)</f>
        <v>25</v>
      </c>
      <c r="U83" s="223">
        <f>INDEX(SummDir!$5:$113,$A83,U$124)</f>
        <v>23</v>
      </c>
      <c r="V83" s="142">
        <v>28</v>
      </c>
      <c r="W83" s="142">
        <v>28</v>
      </c>
      <c r="X83" s="142">
        <f t="shared" si="26"/>
        <v>56</v>
      </c>
      <c r="Y83" s="142">
        <v>28</v>
      </c>
      <c r="Z83" s="142">
        <f>INDEX(SummDir!$5:$113,$A83,Z$124)</f>
        <v>48</v>
      </c>
      <c r="AA83" s="142">
        <f>INDEX(SummDir!$5:$113,$A83,AA$124)</f>
        <v>25</v>
      </c>
      <c r="AB83" s="142"/>
      <c r="AC83" s="142"/>
      <c r="AD83" s="142"/>
      <c r="AE83" s="142"/>
      <c r="AF83" s="142"/>
      <c r="AG83" s="142"/>
      <c r="AH83" s="142"/>
      <c r="AI83" s="142"/>
      <c r="AJ83" s="223">
        <v>55</v>
      </c>
      <c r="AK83" s="142">
        <f t="shared" si="23"/>
        <v>0</v>
      </c>
      <c r="AL83" s="142">
        <f t="shared" si="23"/>
        <v>0</v>
      </c>
      <c r="AM83" s="142">
        <f t="shared" si="23"/>
        <v>2</v>
      </c>
      <c r="AN83" s="142">
        <f t="shared" si="23"/>
        <v>2</v>
      </c>
      <c r="AO83" s="142">
        <f t="shared" si="27"/>
        <v>0</v>
      </c>
      <c r="AP83" s="142">
        <f t="shared" si="27"/>
        <v>0</v>
      </c>
      <c r="AQ83" s="142">
        <f t="shared" si="27"/>
        <v>0</v>
      </c>
      <c r="AR83" s="142">
        <f t="shared" si="27"/>
        <v>0</v>
      </c>
      <c r="AS83" s="142" t="str">
        <f t="shared" si="28"/>
        <v/>
      </c>
      <c r="AT83" s="142" t="str">
        <f t="shared" si="28"/>
        <v/>
      </c>
    </row>
    <row r="84" spans="1:46" s="141" customFormat="1" x14ac:dyDescent="0.25">
      <c r="A84" s="143">
        <v>84</v>
      </c>
      <c r="B84" s="298">
        <f>INDEX(SummDir!$5:$113,$A84,B$124)</f>
        <v>129</v>
      </c>
      <c r="C84" s="187" t="str">
        <f>INDEX(SummDir!$5:$113,$A84,C$124)</f>
        <v>Alameda Dr</v>
      </c>
      <c r="D84" s="187" t="str">
        <f>INDEX(SummDir!$5:$113,$A84,D$124)</f>
        <v>S Rural Rd</v>
      </c>
      <c r="E84" s="117">
        <f>IF(LEN(INDEX(SummDir!$5:$113,$A84,E$124))&lt;1,"",ROUND(INDEX(SummDir!$5:$113,$A84,E$124),0))</f>
        <v>26</v>
      </c>
      <c r="F84" s="117">
        <f>IF(LEN(INDEX(SummDir!$5:$113,$A84,F$124))&lt;1,"",ROUND(INDEX(SummDir!$5:$113,$A84,F$124),0))</f>
        <v>24</v>
      </c>
      <c r="G84" s="117">
        <f>IF(LEN(INDEX(SummDir!$5:$113,$A84,G$124))&lt;1,"",ROUND(INDEX(SummDir!$5:$113,$A84,G$124),0))</f>
        <v>28</v>
      </c>
      <c r="H84" s="277">
        <f>INDEX(SummDir!$5:$113,$A84,H$124)</f>
        <v>0.36274509803921567</v>
      </c>
      <c r="I84" s="277">
        <f>INDEX(SummDir!$5:$113,$A84,I$124)</f>
        <v>3.9215686274509803E-2</v>
      </c>
      <c r="J84" s="277">
        <f>INDEX(SummDir!$5:$113,$A84,J$124)</f>
        <v>0.16666666666666666</v>
      </c>
      <c r="K84" s="117">
        <f>INDEX(SummDir!$5:$113,$A84,K$124)</f>
        <v>0.24509803921568626</v>
      </c>
      <c r="L84" s="117">
        <f t="shared" si="16"/>
        <v>35740</v>
      </c>
      <c r="M84" s="117" t="str">
        <f t="shared" si="24"/>
        <v/>
      </c>
      <c r="N84" s="117">
        <f t="shared" si="18"/>
        <v>1</v>
      </c>
      <c r="O84" s="117">
        <f t="shared" si="25"/>
        <v>1</v>
      </c>
      <c r="P84" s="285" t="s">
        <v>361</v>
      </c>
      <c r="Q84" s="280">
        <f>INDEX(SummDir!$5:$113,$A84,Q$124)</f>
        <v>25.5</v>
      </c>
      <c r="R84" s="223">
        <f>INDEX(SummDir!$5:$113,$A84,R$124)</f>
        <v>102</v>
      </c>
      <c r="S84" s="223">
        <f>INDEX(SummDir!$5:$113,$A84,S$124)</f>
        <v>47</v>
      </c>
      <c r="T84" s="223">
        <f>INDEX(SummDir!$5:$113,$A84,T$124)</f>
        <v>55</v>
      </c>
      <c r="U84" s="223">
        <f>INDEX(SummDir!$5:$113,$A84,U$124)</f>
        <v>47</v>
      </c>
      <c r="V84" s="223">
        <v>29</v>
      </c>
      <c r="W84" s="223">
        <v>29</v>
      </c>
      <c r="X84" s="142">
        <f t="shared" si="26"/>
        <v>58</v>
      </c>
      <c r="Y84" s="223">
        <v>29</v>
      </c>
      <c r="Z84" s="142">
        <f>INDEX(SummDir!$5:$113,$A84,Z$124)</f>
        <v>102</v>
      </c>
      <c r="AA84" s="142">
        <f>INDEX(SummDir!$5:$113,$A84,AA$124)</f>
        <v>55</v>
      </c>
      <c r="AB84" s="142"/>
      <c r="AC84" s="142"/>
      <c r="AD84" s="142"/>
      <c r="AE84" s="142"/>
      <c r="AF84" s="142"/>
      <c r="AG84" s="142"/>
      <c r="AH84" s="142"/>
      <c r="AI84" s="142"/>
      <c r="AJ84" s="223">
        <v>55</v>
      </c>
      <c r="AK84" s="142">
        <f t="shared" si="23"/>
        <v>0</v>
      </c>
      <c r="AL84" s="142">
        <f t="shared" si="23"/>
        <v>0</v>
      </c>
      <c r="AM84" s="142">
        <f t="shared" si="23"/>
        <v>2</v>
      </c>
      <c r="AN84" s="142">
        <f t="shared" si="23"/>
        <v>2</v>
      </c>
      <c r="AO84" s="142">
        <f t="shared" si="27"/>
        <v>0</v>
      </c>
      <c r="AP84" s="142">
        <f t="shared" si="27"/>
        <v>0</v>
      </c>
      <c r="AQ84" s="142">
        <f t="shared" si="27"/>
        <v>0</v>
      </c>
      <c r="AR84" s="142">
        <f t="shared" si="27"/>
        <v>0</v>
      </c>
      <c r="AS84" s="142" t="str">
        <f t="shared" si="28"/>
        <v/>
      </c>
      <c r="AT84" s="142" t="str">
        <f t="shared" si="28"/>
        <v/>
      </c>
    </row>
    <row r="85" spans="1:46" s="141" customFormat="1" x14ac:dyDescent="0.25">
      <c r="A85" s="143">
        <v>85</v>
      </c>
      <c r="B85" s="298">
        <f>INDEX(SummDir!$5:$113,$A85,B$124)</f>
        <v>130</v>
      </c>
      <c r="C85" s="187" t="str">
        <f>INDEX(SummDir!$5:$113,$A85,C$124)</f>
        <v>Alameda Dr</v>
      </c>
      <c r="D85" s="187" t="str">
        <f>INDEX(SummDir!$5:$113,$A85,D$124)</f>
        <v>Country Club Wy</v>
      </c>
      <c r="E85" s="117">
        <f>IF(LEN(INDEX(SummDir!$5:$113,$A85,E$124))&lt;1,"",ROUND(INDEX(SummDir!$5:$113,$A85,E$124),0))</f>
        <v>13</v>
      </c>
      <c r="F85" s="117">
        <f>IF(LEN(INDEX(SummDir!$5:$113,$A85,F$124))&lt;1,"",ROUND(INDEX(SummDir!$5:$113,$A85,F$124),0))</f>
        <v>13</v>
      </c>
      <c r="G85" s="117" t="str">
        <f>IF(LEN(INDEX(SummDir!$5:$113,$A85,G$124))&lt;1,"",ROUND(INDEX(SummDir!$5:$113,$A85,G$124),0))</f>
        <v/>
      </c>
      <c r="H85" s="277">
        <f>INDEX(SummDir!$5:$113,$A85,H$124)</f>
        <v>0.68</v>
      </c>
      <c r="I85" s="277">
        <f>INDEX(SummDir!$5:$113,$A85,I$124)</f>
        <v>0.08</v>
      </c>
      <c r="J85" s="277">
        <f>INDEX(SummDir!$5:$113,$A85,J$124)</f>
        <v>0.04</v>
      </c>
      <c r="K85" s="117">
        <f>INDEX(SummDir!$5:$113,$A85,K$124)</f>
        <v>0.4</v>
      </c>
      <c r="L85" s="117" t="str">
        <f t="shared" si="16"/>
        <v/>
      </c>
      <c r="M85" s="117" t="str">
        <f t="shared" si="24"/>
        <v/>
      </c>
      <c r="N85" s="117">
        <f t="shared" si="18"/>
        <v>2.5</v>
      </c>
      <c r="O85" s="117">
        <f t="shared" si="25"/>
        <v>1</v>
      </c>
      <c r="P85" s="285" t="s">
        <v>361</v>
      </c>
      <c r="Q85" s="280">
        <f>INDEX(SummDir!$5:$113,$A85,Q$124)</f>
        <v>12.5</v>
      </c>
      <c r="R85" s="223">
        <f>INDEX(SummDir!$5:$113,$A85,R$124)</f>
        <v>25</v>
      </c>
      <c r="S85" s="223">
        <f>INDEX(SummDir!$5:$113,$A85,S$124)</f>
        <v>25</v>
      </c>
      <c r="T85" s="223">
        <f>INDEX(SummDir!$5:$113,$A85,T$124)</f>
        <v>0</v>
      </c>
      <c r="U85" s="223">
        <f>INDEX(SummDir!$5:$113,$A85,U$124)</f>
        <v>25</v>
      </c>
      <c r="V85" s="142">
        <v>30</v>
      </c>
      <c r="W85" s="142">
        <v>30</v>
      </c>
      <c r="X85" s="142">
        <f t="shared" si="26"/>
        <v>60</v>
      </c>
      <c r="Y85" s="142">
        <v>30</v>
      </c>
      <c r="Z85" s="142">
        <f>INDEX(SummDir!$5:$113,$A85,Z$124)</f>
        <v>25</v>
      </c>
      <c r="AA85" s="142">
        <f>INDEX(SummDir!$5:$113,$A85,AA$124)</f>
        <v>0</v>
      </c>
      <c r="AB85" s="142"/>
      <c r="AC85" s="142"/>
      <c r="AD85" s="142"/>
      <c r="AE85" s="142"/>
      <c r="AF85" s="142"/>
      <c r="AG85" s="142"/>
      <c r="AH85" s="142"/>
      <c r="AI85" s="142"/>
      <c r="AJ85" s="223">
        <v>55</v>
      </c>
      <c r="AK85" s="142">
        <f t="shared" si="23"/>
        <v>2</v>
      </c>
      <c r="AL85" s="142">
        <f t="shared" si="23"/>
        <v>0</v>
      </c>
      <c r="AM85" s="142">
        <f t="shared" si="23"/>
        <v>2</v>
      </c>
      <c r="AN85" s="142">
        <f t="shared" si="23"/>
        <v>2</v>
      </c>
      <c r="AO85" s="142">
        <f t="shared" si="27"/>
        <v>0</v>
      </c>
      <c r="AP85" s="142">
        <f t="shared" si="27"/>
        <v>0</v>
      </c>
      <c r="AQ85" s="142">
        <f t="shared" si="27"/>
        <v>0</v>
      </c>
      <c r="AR85" s="142">
        <f t="shared" si="27"/>
        <v>0</v>
      </c>
      <c r="AS85" s="142" t="str">
        <f t="shared" si="28"/>
        <v/>
      </c>
      <c r="AT85" s="142" t="str">
        <f t="shared" si="28"/>
        <v/>
      </c>
    </row>
    <row r="86" spans="1:46" s="141" customFormat="1" x14ac:dyDescent="0.25">
      <c r="A86" s="143">
        <v>86</v>
      </c>
      <c r="B86" s="298">
        <f>INDEX(SummDir!$5:$113,$A86,B$124)</f>
        <v>131</v>
      </c>
      <c r="C86" s="187" t="str">
        <f>INDEX(SummDir!$5:$113,$A86,C$124)</f>
        <v>Apache Blvd</v>
      </c>
      <c r="D86" s="187" t="str">
        <f>INDEX(SummDir!$5:$113,$A86,D$124)</f>
        <v>Rural Rd</v>
      </c>
      <c r="E86" s="117">
        <f>IF(LEN(INDEX(SummDir!$5:$113,$A86,E$124))&lt;1,"",ROUND(INDEX(SummDir!$5:$113,$A86,E$124),0))</f>
        <v>64</v>
      </c>
      <c r="F86" s="117">
        <f>IF(LEN(INDEX(SummDir!$5:$113,$A86,F$124))&lt;1,"",ROUND(INDEX(SummDir!$5:$113,$A86,F$124),0))</f>
        <v>42</v>
      </c>
      <c r="G86" s="117">
        <f>IF(LEN(INDEX(SummDir!$5:$113,$A86,G$124))&lt;1,"",ROUND(INDEX(SummDir!$5:$113,$A86,G$124),0))</f>
        <v>87</v>
      </c>
      <c r="H86" s="277">
        <f>INDEX(SummDir!$5:$113,$A86,H$124)</f>
        <v>8.171206225680934E-2</v>
      </c>
      <c r="I86" s="277">
        <f>INDEX(SummDir!$5:$113,$A86,I$124)</f>
        <v>0.26848249027237353</v>
      </c>
      <c r="J86" s="277">
        <f>INDEX(SummDir!$5:$113,$A86,J$124)</f>
        <v>0.56031128404669261</v>
      </c>
      <c r="K86" s="117">
        <f>INDEX(SummDir!$5:$113,$A86,K$124)</f>
        <v>0.28404669260700388</v>
      </c>
      <c r="L86" s="117">
        <f t="shared" si="16"/>
        <v>44120</v>
      </c>
      <c r="M86" s="117">
        <f t="shared" si="24"/>
        <v>22165</v>
      </c>
      <c r="N86" s="117">
        <f t="shared" si="18"/>
        <v>0</v>
      </c>
      <c r="O86" s="117">
        <f t="shared" si="25"/>
        <v>1</v>
      </c>
      <c r="P86" s="285" t="s">
        <v>361</v>
      </c>
      <c r="Q86" s="280">
        <f>INDEX(SummDir!$5:$113,$A86,Q$124)</f>
        <v>64.25</v>
      </c>
      <c r="R86" s="223">
        <f>INDEX(SummDir!$5:$113,$A86,R$124)</f>
        <v>257</v>
      </c>
      <c r="S86" s="223">
        <f>INDEX(SummDir!$5:$113,$A86,S$124)</f>
        <v>84</v>
      </c>
      <c r="T86" s="223">
        <f>INDEX(SummDir!$5:$113,$A86,T$124)</f>
        <v>173</v>
      </c>
      <c r="U86" s="223">
        <f>INDEX(SummDir!$5:$113,$A86,U$124)</f>
        <v>84</v>
      </c>
      <c r="V86" s="223">
        <v>31</v>
      </c>
      <c r="W86" s="223">
        <v>31</v>
      </c>
      <c r="X86" s="142">
        <f t="shared" si="26"/>
        <v>62</v>
      </c>
      <c r="Y86" s="223">
        <v>31</v>
      </c>
      <c r="Z86" s="142">
        <f>INDEX(SummDir!$5:$113,$A86,Z$124)</f>
        <v>257</v>
      </c>
      <c r="AA86" s="142">
        <f>INDEX(SummDir!$5:$113,$A86,AA$124)</f>
        <v>173</v>
      </c>
      <c r="AB86" s="142"/>
      <c r="AC86" s="142"/>
      <c r="AD86" s="142"/>
      <c r="AE86" s="142"/>
      <c r="AF86" s="142"/>
      <c r="AG86" s="142"/>
      <c r="AH86" s="142"/>
      <c r="AI86" s="142"/>
      <c r="AJ86" s="223">
        <v>55</v>
      </c>
      <c r="AK86" s="142">
        <f t="shared" si="23"/>
        <v>0</v>
      </c>
      <c r="AL86" s="142">
        <f t="shared" si="23"/>
        <v>0</v>
      </c>
      <c r="AM86" s="142">
        <f t="shared" si="23"/>
        <v>3</v>
      </c>
      <c r="AN86" s="142">
        <f t="shared" si="23"/>
        <v>3</v>
      </c>
      <c r="AO86" s="142">
        <f t="shared" si="27"/>
        <v>1</v>
      </c>
      <c r="AP86" s="142">
        <f t="shared" si="27"/>
        <v>0</v>
      </c>
      <c r="AQ86" s="142">
        <f t="shared" si="27"/>
        <v>0</v>
      </c>
      <c r="AR86" s="142">
        <f t="shared" si="27"/>
        <v>1</v>
      </c>
      <c r="AS86" s="142" t="str">
        <f t="shared" si="28"/>
        <v/>
      </c>
      <c r="AT86" s="142" t="str">
        <f t="shared" si="28"/>
        <v/>
      </c>
    </row>
    <row r="87" spans="1:46" s="141" customFormat="1" x14ac:dyDescent="0.25">
      <c r="A87" s="143">
        <v>87</v>
      </c>
      <c r="B87" s="298">
        <f>INDEX(SummDir!$5:$113,$A87,B$124)</f>
        <v>132</v>
      </c>
      <c r="C87" s="187" t="str">
        <f>INDEX(SummDir!$5:$113,$A87,C$124)</f>
        <v>Apache Blvd</v>
      </c>
      <c r="D87" s="187" t="str">
        <f>INDEX(SummDir!$5:$113,$A87,D$124)</f>
        <v>S Dorsey Ln</v>
      </c>
      <c r="E87" s="117">
        <f>IF(LEN(INDEX(SummDir!$5:$113,$A87,E$124))&lt;1,"",ROUND(INDEX(SummDir!$5:$113,$A87,E$124),0))</f>
        <v>55</v>
      </c>
      <c r="F87" s="117">
        <f>IF(LEN(INDEX(SummDir!$5:$113,$A87,F$124))&lt;1,"",ROUND(INDEX(SummDir!$5:$113,$A87,F$124),0))</f>
        <v>41</v>
      </c>
      <c r="G87" s="117">
        <f>IF(LEN(INDEX(SummDir!$5:$113,$A87,G$124))&lt;1,"",ROUND(INDEX(SummDir!$5:$113,$A87,G$124),0))</f>
        <v>69</v>
      </c>
      <c r="H87" s="277">
        <f>INDEX(SummDir!$5:$113,$A87,H$124)</f>
        <v>0.1409090909090909</v>
      </c>
      <c r="I87" s="277">
        <f>INDEX(SummDir!$5:$113,$A87,I$124)</f>
        <v>0.33636363636363636</v>
      </c>
      <c r="J87" s="277">
        <f>INDEX(SummDir!$5:$113,$A87,J$124)</f>
        <v>0.4681818181818182</v>
      </c>
      <c r="K87" s="117">
        <f>INDEX(SummDir!$5:$113,$A87,K$124)</f>
        <v>0.22272727272727272</v>
      </c>
      <c r="L87" s="117">
        <f t="shared" si="16"/>
        <v>18699</v>
      </c>
      <c r="M87" s="117">
        <f t="shared" si="24"/>
        <v>18699</v>
      </c>
      <c r="N87" s="117">
        <f t="shared" si="18"/>
        <v>0.5</v>
      </c>
      <c r="O87" s="117">
        <f t="shared" si="25"/>
        <v>1</v>
      </c>
      <c r="P87" s="285" t="s">
        <v>361</v>
      </c>
      <c r="Q87" s="280">
        <f>INDEX(SummDir!$5:$113,$A87,Q$124)</f>
        <v>55</v>
      </c>
      <c r="R87" s="223">
        <f>INDEX(SummDir!$5:$113,$A87,R$124)</f>
        <v>220</v>
      </c>
      <c r="S87" s="223">
        <f>INDEX(SummDir!$5:$113,$A87,S$124)</f>
        <v>82</v>
      </c>
      <c r="T87" s="223">
        <f>INDEX(SummDir!$5:$113,$A87,T$124)</f>
        <v>138</v>
      </c>
      <c r="U87" s="223">
        <f>INDEX(SummDir!$5:$113,$A87,U$124)</f>
        <v>82</v>
      </c>
      <c r="V87" s="142">
        <v>32</v>
      </c>
      <c r="W87" s="142">
        <v>32</v>
      </c>
      <c r="X87" s="142">
        <f t="shared" si="26"/>
        <v>64</v>
      </c>
      <c r="Y87" s="142">
        <v>32</v>
      </c>
      <c r="Z87" s="142">
        <f>INDEX(SummDir!$5:$113,$A87,Z$124)</f>
        <v>220</v>
      </c>
      <c r="AA87" s="142">
        <f>INDEX(SummDir!$5:$113,$A87,AA$124)</f>
        <v>138</v>
      </c>
      <c r="AB87" s="142"/>
      <c r="AC87" s="142"/>
      <c r="AD87" s="142"/>
      <c r="AE87" s="142"/>
      <c r="AF87" s="142"/>
      <c r="AG87" s="142"/>
      <c r="AH87" s="142"/>
      <c r="AI87" s="142"/>
      <c r="AJ87" s="223">
        <v>55</v>
      </c>
      <c r="AK87" s="142">
        <f t="shared" si="23"/>
        <v>0</v>
      </c>
      <c r="AL87" s="142">
        <f t="shared" si="23"/>
        <v>0</v>
      </c>
      <c r="AM87" s="142">
        <f t="shared" si="23"/>
        <v>3</v>
      </c>
      <c r="AN87" s="142">
        <f t="shared" si="23"/>
        <v>3</v>
      </c>
      <c r="AO87" s="142">
        <f t="shared" si="27"/>
        <v>0</v>
      </c>
      <c r="AP87" s="142">
        <f t="shared" si="27"/>
        <v>0</v>
      </c>
      <c r="AQ87" s="142">
        <f t="shared" si="27"/>
        <v>0</v>
      </c>
      <c r="AR87" s="142">
        <f t="shared" si="27"/>
        <v>0</v>
      </c>
      <c r="AS87" s="142" t="str">
        <f t="shared" si="28"/>
        <v/>
      </c>
      <c r="AT87" s="142" t="str">
        <f t="shared" si="28"/>
        <v/>
      </c>
    </row>
    <row r="88" spans="1:46" s="141" customFormat="1" x14ac:dyDescent="0.25">
      <c r="A88" s="143">
        <v>88</v>
      </c>
      <c r="B88" s="298">
        <f>INDEX(SummDir!$5:$113,$A88,B$124)</f>
        <v>133</v>
      </c>
      <c r="C88" s="187" t="str">
        <f>INDEX(SummDir!$5:$113,$A88,C$124)</f>
        <v>Apache Blvd</v>
      </c>
      <c r="D88" s="187" t="str">
        <f>INDEX(SummDir!$5:$113,$A88,D$124)</f>
        <v>College Ave</v>
      </c>
      <c r="E88" s="117">
        <f>IF(LEN(INDEX(SummDir!$5:$113,$A88,E$124))&lt;1,"",ROUND(INDEX(SummDir!$5:$113,$A88,E$124),0))</f>
        <v>68</v>
      </c>
      <c r="F88" s="117">
        <f>IF(LEN(INDEX(SummDir!$5:$113,$A88,F$124))&lt;1,"",ROUND(INDEX(SummDir!$5:$113,$A88,F$124),0))</f>
        <v>78</v>
      </c>
      <c r="G88" s="117">
        <f>IF(LEN(INDEX(SummDir!$5:$113,$A88,G$124))&lt;1,"",ROUND(INDEX(SummDir!$5:$113,$A88,G$124),0))</f>
        <v>59</v>
      </c>
      <c r="H88" s="277">
        <f>INDEX(SummDir!$5:$113,$A88,H$124)</f>
        <v>0.1391941391941392</v>
      </c>
      <c r="I88" s="277">
        <f>INDEX(SummDir!$5:$113,$A88,I$124)</f>
        <v>0.1575091575091575</v>
      </c>
      <c r="J88" s="277">
        <f>INDEX(SummDir!$5:$113,$A88,J$124)</f>
        <v>0.36630036630036628</v>
      </c>
      <c r="K88" s="117">
        <f>INDEX(SummDir!$5:$113,$A88,K$124)</f>
        <v>0.38827838827838829</v>
      </c>
      <c r="L88" s="117">
        <f t="shared" si="16"/>
        <v>22165</v>
      </c>
      <c r="M88" s="117">
        <f t="shared" si="24"/>
        <v>22165</v>
      </c>
      <c r="N88" s="117">
        <f t="shared" si="18"/>
        <v>0</v>
      </c>
      <c r="O88" s="117">
        <f t="shared" si="25"/>
        <v>1</v>
      </c>
      <c r="P88" s="285" t="s">
        <v>361</v>
      </c>
      <c r="Q88" s="280">
        <f>INDEX(SummDir!$5:$113,$A88,Q$124)</f>
        <v>68.25</v>
      </c>
      <c r="R88" s="223">
        <f>INDEX(SummDir!$5:$113,$A88,R$124)</f>
        <v>273</v>
      </c>
      <c r="S88" s="223">
        <f>INDEX(SummDir!$5:$113,$A88,S$124)</f>
        <v>156</v>
      </c>
      <c r="T88" s="223">
        <f>INDEX(SummDir!$5:$113,$A88,T$124)</f>
        <v>117</v>
      </c>
      <c r="U88" s="223">
        <f>INDEX(SummDir!$5:$113,$A88,U$124)</f>
        <v>156</v>
      </c>
      <c r="V88" s="223">
        <v>33</v>
      </c>
      <c r="W88" s="223">
        <v>33</v>
      </c>
      <c r="X88" s="142">
        <f t="shared" si="26"/>
        <v>66</v>
      </c>
      <c r="Y88" s="223">
        <v>33</v>
      </c>
      <c r="Z88" s="142">
        <f>INDEX(SummDir!$5:$113,$A88,Z$124)</f>
        <v>273</v>
      </c>
      <c r="AA88" s="142">
        <f>INDEX(SummDir!$5:$113,$A88,AA$124)</f>
        <v>117</v>
      </c>
      <c r="AB88" s="142"/>
      <c r="AC88" s="142"/>
      <c r="AD88" s="142"/>
      <c r="AE88" s="142"/>
      <c r="AF88" s="142"/>
      <c r="AG88" s="142"/>
      <c r="AH88" s="142"/>
      <c r="AI88" s="142"/>
      <c r="AJ88" s="223">
        <v>55</v>
      </c>
      <c r="AK88" s="142">
        <f t="shared" si="23"/>
        <v>3</v>
      </c>
      <c r="AL88" s="142">
        <f t="shared" si="23"/>
        <v>3</v>
      </c>
      <c r="AM88" s="142">
        <f t="shared" si="23"/>
        <v>3</v>
      </c>
      <c r="AN88" s="142">
        <f t="shared" si="23"/>
        <v>3</v>
      </c>
      <c r="AO88" s="142">
        <f t="shared" si="27"/>
        <v>1</v>
      </c>
      <c r="AP88" s="142">
        <f t="shared" si="27"/>
        <v>0</v>
      </c>
      <c r="AQ88" s="142">
        <f t="shared" si="27"/>
        <v>0</v>
      </c>
      <c r="AR88" s="142">
        <f t="shared" si="27"/>
        <v>0</v>
      </c>
      <c r="AS88" s="142" t="str">
        <f t="shared" si="28"/>
        <v/>
      </c>
      <c r="AT88" s="142" t="str">
        <f t="shared" si="28"/>
        <v/>
      </c>
    </row>
    <row r="89" spans="1:46" s="141" customFormat="1" x14ac:dyDescent="0.25">
      <c r="A89" s="143">
        <v>89</v>
      </c>
      <c r="B89" s="298">
        <f>INDEX(SummDir!$5:$113,$A89,B$124)</f>
        <v>134</v>
      </c>
      <c r="C89" s="187" t="str">
        <f>INDEX(SummDir!$5:$113,$A89,C$124)</f>
        <v>Apache Blvd</v>
      </c>
      <c r="D89" s="187" t="str">
        <f>INDEX(SummDir!$5:$113,$A89,D$124)</f>
        <v>Paseo Del Saber</v>
      </c>
      <c r="E89" s="117">
        <f>IF(LEN(INDEX(SummDir!$5:$113,$A89,E$124))&lt;1,"",ROUND(INDEX(SummDir!$5:$113,$A89,E$124),0))</f>
        <v>96</v>
      </c>
      <c r="F89" s="117">
        <f>IF(LEN(INDEX(SummDir!$5:$113,$A89,F$124))&lt;1,"",ROUND(INDEX(SummDir!$5:$113,$A89,F$124),0))</f>
        <v>88</v>
      </c>
      <c r="G89" s="117">
        <f>IF(LEN(INDEX(SummDir!$5:$113,$A89,G$124))&lt;1,"",ROUND(INDEX(SummDir!$5:$113,$A89,G$124),0))</f>
        <v>104</v>
      </c>
      <c r="H89" s="277">
        <f>INDEX(SummDir!$5:$113,$A89,H$124)</f>
        <v>9.921671018276762E-2</v>
      </c>
      <c r="I89" s="277">
        <f>INDEX(SummDir!$5:$113,$A89,I$124)</f>
        <v>0.33420365535248042</v>
      </c>
      <c r="J89" s="277">
        <f>INDEX(SummDir!$5:$113,$A89,J$124)</f>
        <v>0.51174934725848564</v>
      </c>
      <c r="K89" s="117">
        <f>INDEX(SummDir!$5:$113,$A89,K$124)</f>
        <v>0.31592689295039167</v>
      </c>
      <c r="L89" s="117">
        <f t="shared" si="16"/>
        <v>22165</v>
      </c>
      <c r="M89" s="117">
        <f t="shared" si="24"/>
        <v>22165</v>
      </c>
      <c r="N89" s="117">
        <f t="shared" si="18"/>
        <v>0</v>
      </c>
      <c r="O89" s="117">
        <f t="shared" si="25"/>
        <v>1</v>
      </c>
      <c r="P89" s="285" t="s">
        <v>361</v>
      </c>
      <c r="Q89" s="280">
        <f>INDEX(SummDir!$5:$113,$A89,Q$124)</f>
        <v>95.75</v>
      </c>
      <c r="R89" s="223">
        <f>INDEX(SummDir!$5:$113,$A89,R$124)</f>
        <v>383</v>
      </c>
      <c r="S89" s="223">
        <f>INDEX(SummDir!$5:$113,$A89,S$124)</f>
        <v>175</v>
      </c>
      <c r="T89" s="223">
        <f>INDEX(SummDir!$5:$113,$A89,T$124)</f>
        <v>208</v>
      </c>
      <c r="U89" s="223">
        <f>INDEX(SummDir!$5:$113,$A89,U$124)</f>
        <v>175</v>
      </c>
      <c r="V89" s="142">
        <v>34</v>
      </c>
      <c r="W89" s="142">
        <v>34</v>
      </c>
      <c r="X89" s="142">
        <f t="shared" si="26"/>
        <v>68</v>
      </c>
      <c r="Y89" s="142">
        <v>34</v>
      </c>
      <c r="Z89" s="142">
        <f>INDEX(SummDir!$5:$113,$A89,Z$124)</f>
        <v>383</v>
      </c>
      <c r="AA89" s="142">
        <f>INDEX(SummDir!$5:$113,$A89,AA$124)</f>
        <v>208</v>
      </c>
      <c r="AB89" s="142"/>
      <c r="AC89" s="142"/>
      <c r="AD89" s="142"/>
      <c r="AE89" s="142"/>
      <c r="AF89" s="142"/>
      <c r="AG89" s="142"/>
      <c r="AH89" s="142"/>
      <c r="AI89" s="142"/>
      <c r="AJ89" s="223">
        <v>55</v>
      </c>
      <c r="AK89" s="142">
        <f t="shared" si="23"/>
        <v>5</v>
      </c>
      <c r="AL89" s="142">
        <f t="shared" si="23"/>
        <v>5</v>
      </c>
      <c r="AM89" s="142">
        <f t="shared" si="23"/>
        <v>3</v>
      </c>
      <c r="AN89" s="142">
        <f t="shared" si="23"/>
        <v>3</v>
      </c>
      <c r="AO89" s="142">
        <f t="shared" si="27"/>
        <v>1</v>
      </c>
      <c r="AP89" s="142">
        <f t="shared" si="27"/>
        <v>0</v>
      </c>
      <c r="AQ89" s="142">
        <f t="shared" si="27"/>
        <v>0</v>
      </c>
      <c r="AR89" s="142">
        <f t="shared" si="27"/>
        <v>0</v>
      </c>
      <c r="AS89" s="142" t="str">
        <f t="shared" si="28"/>
        <v/>
      </c>
      <c r="AT89" s="142" t="str">
        <f t="shared" si="28"/>
        <v/>
      </c>
    </row>
    <row r="90" spans="1:46" s="141" customFormat="1" x14ac:dyDescent="0.25">
      <c r="A90" s="143">
        <v>90</v>
      </c>
      <c r="B90" s="298">
        <f>INDEX(SummDir!$5:$113,$A90,B$124)</f>
        <v>135</v>
      </c>
      <c r="C90" s="187" t="str">
        <f>INDEX(SummDir!$5:$113,$A90,C$124)</f>
        <v>Lemon St</v>
      </c>
      <c r="D90" s="187" t="str">
        <f>INDEX(SummDir!$5:$113,$A90,D$124)</f>
        <v>Rural Rd</v>
      </c>
      <c r="E90" s="117">
        <f>IF(LEN(INDEX(SummDir!$5:$113,$A90,E$124))&lt;1,"",ROUND(INDEX(SummDir!$5:$113,$A90,E$124),0))</f>
        <v>75</v>
      </c>
      <c r="F90" s="117">
        <f>IF(LEN(INDEX(SummDir!$5:$113,$A90,F$124))&lt;1,"",ROUND(INDEX(SummDir!$5:$113,$A90,F$124),0))</f>
        <v>51</v>
      </c>
      <c r="G90" s="117">
        <f>IF(LEN(INDEX(SummDir!$5:$113,$A90,G$124))&lt;1,"",ROUND(INDEX(SummDir!$5:$113,$A90,G$124),0))</f>
        <v>99</v>
      </c>
      <c r="H90" s="277">
        <f>INDEX(SummDir!$5:$113,$A90,H$124)</f>
        <v>3.3557046979865772E-2</v>
      </c>
      <c r="I90" s="277">
        <f>INDEX(SummDir!$5:$113,$A90,I$124)</f>
        <v>0.15436241610738255</v>
      </c>
      <c r="J90" s="277">
        <f>INDEX(SummDir!$5:$113,$A90,J$124)</f>
        <v>0.4261744966442953</v>
      </c>
      <c r="K90" s="117">
        <f>INDEX(SummDir!$5:$113,$A90,K$124)</f>
        <v>0.34899328859060402</v>
      </c>
      <c r="L90" s="117">
        <f t="shared" si="16"/>
        <v>37510</v>
      </c>
      <c r="M90" s="117" t="str">
        <f t="shared" si="24"/>
        <v/>
      </c>
      <c r="N90" s="117">
        <f t="shared" si="18"/>
        <v>0</v>
      </c>
      <c r="O90" s="117">
        <f t="shared" si="25"/>
        <v>1</v>
      </c>
      <c r="P90" s="285" t="s">
        <v>361</v>
      </c>
      <c r="Q90" s="280">
        <f>INDEX(SummDir!$5:$113,$A90,Q$124)</f>
        <v>74.5</v>
      </c>
      <c r="R90" s="223">
        <f>INDEX(SummDir!$5:$113,$A90,R$124)</f>
        <v>298</v>
      </c>
      <c r="S90" s="223">
        <f>INDEX(SummDir!$5:$113,$A90,S$124)</f>
        <v>101</v>
      </c>
      <c r="T90" s="223">
        <f>INDEX(SummDir!$5:$113,$A90,T$124)</f>
        <v>197</v>
      </c>
      <c r="U90" s="223">
        <f>INDEX(SummDir!$5:$113,$A90,U$124)</f>
        <v>101</v>
      </c>
      <c r="V90" s="223">
        <v>35</v>
      </c>
      <c r="W90" s="223">
        <v>35</v>
      </c>
      <c r="X90" s="142">
        <f t="shared" si="26"/>
        <v>70</v>
      </c>
      <c r="Y90" s="223">
        <v>35</v>
      </c>
      <c r="Z90" s="142">
        <f>INDEX(SummDir!$5:$113,$A90,Z$124)</f>
        <v>298</v>
      </c>
      <c r="AA90" s="142">
        <f>INDEX(SummDir!$5:$113,$A90,AA$124)</f>
        <v>197</v>
      </c>
      <c r="AB90" s="142"/>
      <c r="AC90" s="142"/>
      <c r="AD90" s="142"/>
      <c r="AE90" s="142"/>
      <c r="AF90" s="142"/>
      <c r="AG90" s="142"/>
      <c r="AH90" s="142"/>
      <c r="AI90" s="142"/>
      <c r="AJ90" s="223">
        <v>55</v>
      </c>
      <c r="AK90" s="142">
        <f t="shared" si="23"/>
        <v>0</v>
      </c>
      <c r="AL90" s="142">
        <f t="shared" si="23"/>
        <v>0</v>
      </c>
      <c r="AM90" s="142">
        <f t="shared" si="23"/>
        <v>3</v>
      </c>
      <c r="AN90" s="142">
        <f t="shared" si="23"/>
        <v>3</v>
      </c>
      <c r="AO90" s="142">
        <f t="shared" si="27"/>
        <v>0</v>
      </c>
      <c r="AP90" s="142">
        <f t="shared" si="27"/>
        <v>0</v>
      </c>
      <c r="AQ90" s="142">
        <f t="shared" si="27"/>
        <v>0</v>
      </c>
      <c r="AR90" s="142">
        <f t="shared" si="27"/>
        <v>1</v>
      </c>
      <c r="AS90" s="142" t="str">
        <f t="shared" si="28"/>
        <v/>
      </c>
      <c r="AT90" s="142" t="str">
        <f t="shared" si="28"/>
        <v/>
      </c>
    </row>
    <row r="91" spans="1:46" s="141" customFormat="1" x14ac:dyDescent="0.25">
      <c r="A91" s="143">
        <v>91</v>
      </c>
      <c r="B91" s="298">
        <f>INDEX(SummDir!$5:$113,$A91,B$124)</f>
        <v>136</v>
      </c>
      <c r="C91" s="187" t="str">
        <f>INDEX(SummDir!$5:$113,$A91,C$124)</f>
        <v>Spence St</v>
      </c>
      <c r="D91" s="187" t="str">
        <f>INDEX(SummDir!$5:$113,$A91,D$124)</f>
        <v>Rural Rd</v>
      </c>
      <c r="E91" s="117">
        <f>IF(LEN(INDEX(SummDir!$5:$113,$A91,E$124))&lt;1,"",ROUND(INDEX(SummDir!$5:$113,$A91,E$124),0))</f>
        <v>51</v>
      </c>
      <c r="F91" s="117">
        <f>IF(LEN(INDEX(SummDir!$5:$113,$A91,F$124))&lt;1,"",ROUND(INDEX(SummDir!$5:$113,$A91,F$124),0))</f>
        <v>40</v>
      </c>
      <c r="G91" s="117">
        <f>IF(LEN(INDEX(SummDir!$5:$113,$A91,G$124))&lt;1,"",ROUND(INDEX(SummDir!$5:$113,$A91,G$124),0))</f>
        <v>63</v>
      </c>
      <c r="H91" s="277">
        <f>INDEX(SummDir!$5:$113,$A91,H$124)</f>
        <v>4.3902439024390241E-2</v>
      </c>
      <c r="I91" s="277">
        <f>INDEX(SummDir!$5:$113,$A91,I$124)</f>
        <v>0.31707317073170732</v>
      </c>
      <c r="J91" s="277">
        <f>INDEX(SummDir!$5:$113,$A91,J$124)</f>
        <v>0.81951219512195117</v>
      </c>
      <c r="K91" s="117">
        <f>INDEX(SummDir!$5:$113,$A91,K$124)</f>
        <v>0.26341463414634148</v>
      </c>
      <c r="L91" s="117">
        <f t="shared" si="16"/>
        <v>44120</v>
      </c>
      <c r="M91" s="117" t="str">
        <f t="shared" si="24"/>
        <v/>
      </c>
      <c r="N91" s="117">
        <f t="shared" si="18"/>
        <v>0</v>
      </c>
      <c r="O91" s="117">
        <f t="shared" si="25"/>
        <v>1</v>
      </c>
      <c r="P91" s="285" t="s">
        <v>361</v>
      </c>
      <c r="Q91" s="280">
        <f>INDEX(SummDir!$5:$113,$A91,Q$124)</f>
        <v>51.25</v>
      </c>
      <c r="R91" s="223">
        <f>INDEX(SummDir!$5:$113,$A91,R$124)</f>
        <v>205</v>
      </c>
      <c r="S91" s="223">
        <f>INDEX(SummDir!$5:$113,$A91,S$124)</f>
        <v>80</v>
      </c>
      <c r="T91" s="223">
        <f>INDEX(SummDir!$5:$113,$A91,T$124)</f>
        <v>125</v>
      </c>
      <c r="U91" s="223">
        <f>INDEX(SummDir!$5:$113,$A91,U$124)</f>
        <v>80</v>
      </c>
      <c r="V91" s="142">
        <v>36</v>
      </c>
      <c r="W91" s="142">
        <v>36</v>
      </c>
      <c r="X91" s="142">
        <f t="shared" si="26"/>
        <v>72</v>
      </c>
      <c r="Y91" s="142">
        <v>36</v>
      </c>
      <c r="Z91" s="142">
        <f>INDEX(SummDir!$5:$113,$A91,Z$124)</f>
        <v>205</v>
      </c>
      <c r="AA91" s="142">
        <f>INDEX(SummDir!$5:$113,$A91,AA$124)</f>
        <v>125</v>
      </c>
      <c r="AB91" s="142"/>
      <c r="AC91" s="142"/>
      <c r="AD91" s="142"/>
      <c r="AE91" s="142"/>
      <c r="AF91" s="142"/>
      <c r="AG91" s="142"/>
      <c r="AH91" s="142"/>
      <c r="AI91" s="142"/>
      <c r="AJ91" s="223">
        <v>55</v>
      </c>
      <c r="AK91" s="142">
        <f t="shared" si="23"/>
        <v>0</v>
      </c>
      <c r="AL91" s="142">
        <f t="shared" si="23"/>
        <v>0</v>
      </c>
      <c r="AM91" s="142">
        <f t="shared" si="23"/>
        <v>4</v>
      </c>
      <c r="AN91" s="142">
        <f t="shared" si="23"/>
        <v>0</v>
      </c>
      <c r="AO91" s="142">
        <f t="shared" si="27"/>
        <v>0</v>
      </c>
      <c r="AP91" s="142">
        <f t="shared" si="27"/>
        <v>0</v>
      </c>
      <c r="AQ91" s="142">
        <f t="shared" si="27"/>
        <v>0</v>
      </c>
      <c r="AR91" s="142">
        <f t="shared" si="27"/>
        <v>0</v>
      </c>
      <c r="AS91" s="142" t="str">
        <f t="shared" si="28"/>
        <v/>
      </c>
      <c r="AT91" s="142" t="str">
        <f t="shared" si="28"/>
        <v/>
      </c>
    </row>
    <row r="92" spans="1:46" s="141" customFormat="1" x14ac:dyDescent="0.25">
      <c r="A92" s="143">
        <v>92</v>
      </c>
      <c r="B92" s="298">
        <f>INDEX(SummDir!$5:$113,$A92,B$124)</f>
        <v>137</v>
      </c>
      <c r="C92" s="187" t="str">
        <f>INDEX(SummDir!$5:$113,$A92,C$124)</f>
        <v>Broadway Rd</v>
      </c>
      <c r="D92" s="187" t="str">
        <f>INDEX(SummDir!$5:$113,$A92,D$124)</f>
        <v>Priest Dr</v>
      </c>
      <c r="E92" s="117">
        <f>IF(LEN(INDEX(SummDir!$5:$113,$A92,E$124))&lt;1,"",ROUND(INDEX(SummDir!$5:$113,$A92,E$124),0))</f>
        <v>9</v>
      </c>
      <c r="F92" s="117">
        <f>IF(LEN(INDEX(SummDir!$5:$113,$A92,F$124))&lt;1,"",ROUND(INDEX(SummDir!$5:$113,$A92,F$124),0))</f>
        <v>8</v>
      </c>
      <c r="G92" s="117">
        <f>IF(LEN(INDEX(SummDir!$5:$113,$A92,G$124))&lt;1,"",ROUND(INDEX(SummDir!$5:$113,$A92,G$124),0))</f>
        <v>9</v>
      </c>
      <c r="H92" s="277">
        <f>INDEX(SummDir!$5:$113,$A92,H$124)</f>
        <v>5.8823529411764705E-2</v>
      </c>
      <c r="I92" s="277">
        <f>INDEX(SummDir!$5:$113,$A92,I$124)</f>
        <v>0.29411764705882354</v>
      </c>
      <c r="J92" s="277">
        <f>INDEX(SummDir!$5:$113,$A92,J$124)</f>
        <v>0.97058823529411764</v>
      </c>
      <c r="K92" s="117">
        <f>INDEX(SummDir!$5:$113,$A92,K$124)</f>
        <v>0.20588235294117646</v>
      </c>
      <c r="L92" s="117">
        <f t="shared" si="16"/>
        <v>37476</v>
      </c>
      <c r="M92" s="117">
        <f t="shared" si="24"/>
        <v>37476</v>
      </c>
      <c r="N92" s="117">
        <f t="shared" si="18"/>
        <v>1.75</v>
      </c>
      <c r="O92" s="117">
        <f t="shared" si="25"/>
        <v>0</v>
      </c>
      <c r="P92" s="285" t="s">
        <v>361</v>
      </c>
      <c r="Q92" s="280">
        <f>INDEX(SummDir!$5:$113,$A92,Q$124)</f>
        <v>8.5</v>
      </c>
      <c r="R92" s="223">
        <f>INDEX(SummDir!$5:$113,$A92,R$124)</f>
        <v>34</v>
      </c>
      <c r="S92" s="223">
        <f>INDEX(SummDir!$5:$113,$A92,S$124)</f>
        <v>16</v>
      </c>
      <c r="T92" s="223">
        <f>INDEX(SummDir!$5:$113,$A92,T$124)</f>
        <v>18</v>
      </c>
      <c r="U92" s="223">
        <f>INDEX(SummDir!$5:$113,$A92,U$124)</f>
        <v>16</v>
      </c>
      <c r="V92" s="223">
        <v>37</v>
      </c>
      <c r="W92" s="223">
        <v>37</v>
      </c>
      <c r="X92" s="142">
        <f t="shared" si="26"/>
        <v>74</v>
      </c>
      <c r="Y92" s="223">
        <v>37</v>
      </c>
      <c r="Z92" s="142">
        <f>INDEX(SummDir!$5:$113,$A92,Z$124)</f>
        <v>34</v>
      </c>
      <c r="AA92" s="142">
        <f>INDEX(SummDir!$5:$113,$A92,AA$124)</f>
        <v>18</v>
      </c>
      <c r="AB92" s="142"/>
      <c r="AC92" s="142"/>
      <c r="AD92" s="142"/>
      <c r="AE92" s="142"/>
      <c r="AF92" s="142"/>
      <c r="AG92" s="142"/>
      <c r="AH92" s="142"/>
      <c r="AI92" s="142"/>
      <c r="AJ92" s="223">
        <v>55</v>
      </c>
      <c r="AK92" s="142">
        <f t="shared" si="23"/>
        <v>3</v>
      </c>
      <c r="AL92" s="142">
        <f t="shared" si="23"/>
        <v>3</v>
      </c>
      <c r="AM92" s="142">
        <f t="shared" si="23"/>
        <v>0</v>
      </c>
      <c r="AN92" s="142">
        <f t="shared" si="23"/>
        <v>0</v>
      </c>
      <c r="AO92" s="142">
        <f t="shared" si="27"/>
        <v>0</v>
      </c>
      <c r="AP92" s="142">
        <f t="shared" si="27"/>
        <v>0</v>
      </c>
      <c r="AQ92" s="142">
        <f t="shared" si="27"/>
        <v>0</v>
      </c>
      <c r="AR92" s="142">
        <f t="shared" si="27"/>
        <v>0</v>
      </c>
      <c r="AS92" s="142" t="str">
        <f t="shared" si="28"/>
        <v/>
      </c>
      <c r="AT92" s="142" t="str">
        <f t="shared" si="28"/>
        <v/>
      </c>
    </row>
    <row r="93" spans="1:46" s="141" customFormat="1" x14ac:dyDescent="0.25">
      <c r="A93" s="143">
        <v>93</v>
      </c>
      <c r="B93" s="298">
        <f>INDEX(SummDir!$5:$113,$A93,B$124)</f>
        <v>138</v>
      </c>
      <c r="C93" s="187" t="str">
        <f>INDEX(SummDir!$5:$113,$A93,C$124)</f>
        <v>Broadway Rd</v>
      </c>
      <c r="D93" s="187" t="str">
        <f>INDEX(SummDir!$5:$113,$A93,D$124)</f>
        <v>Rural Rd</v>
      </c>
      <c r="E93" s="117">
        <f>IF(LEN(INDEX(SummDir!$5:$113,$A93,E$124))&lt;1,"",ROUND(INDEX(SummDir!$5:$113,$A93,E$124),0))</f>
        <v>24</v>
      </c>
      <c r="F93" s="117" t="str">
        <f>IF(LEN(INDEX(SummDir!$5:$113,$A93,F$124))&lt;1,"",ROUND(INDEX(SummDir!$5:$113,$A93,F$124),0))</f>
        <v/>
      </c>
      <c r="G93" s="117">
        <f>IF(LEN(INDEX(SummDir!$5:$113,$A93,G$124))&lt;1,"",ROUND(INDEX(SummDir!$5:$113,$A93,G$124),0))</f>
        <v>24</v>
      </c>
      <c r="H93" s="277">
        <f>INDEX(SummDir!$5:$113,$A93,H$124)</f>
        <v>0.10638297872340426</v>
      </c>
      <c r="I93" s="277">
        <f>INDEX(SummDir!$5:$113,$A93,I$124)</f>
        <v>0.42553191489361702</v>
      </c>
      <c r="J93" s="277">
        <f>INDEX(SummDir!$5:$113,$A93,J$124)</f>
        <v>0.95744680851063835</v>
      </c>
      <c r="K93" s="117">
        <f>INDEX(SummDir!$5:$113,$A93,K$124)</f>
        <v>0.14893617021276595</v>
      </c>
      <c r="L93" s="117">
        <f t="shared" si="16"/>
        <v>44120</v>
      </c>
      <c r="M93" s="117">
        <f t="shared" si="24"/>
        <v>30063</v>
      </c>
      <c r="N93" s="117">
        <f t="shared" si="18"/>
        <v>0.5</v>
      </c>
      <c r="O93" s="117">
        <f t="shared" si="25"/>
        <v>0</v>
      </c>
      <c r="P93" s="285" t="s">
        <v>361</v>
      </c>
      <c r="Q93" s="280">
        <f>INDEX(SummDir!$5:$113,$A93,Q$124)</f>
        <v>23.5</v>
      </c>
      <c r="R93" s="223">
        <f>INDEX(SummDir!$5:$113,$A93,R$124)</f>
        <v>47</v>
      </c>
      <c r="S93" s="223">
        <f>INDEX(SummDir!$5:$113,$A93,S$124)</f>
        <v>0</v>
      </c>
      <c r="T93" s="223">
        <f>INDEX(SummDir!$5:$113,$A93,T$124)</f>
        <v>47</v>
      </c>
      <c r="U93" s="223">
        <f>INDEX(SummDir!$5:$113,$A93,U$124)</f>
        <v>0</v>
      </c>
      <c r="V93" s="142">
        <v>38</v>
      </c>
      <c r="W93" s="142">
        <v>38</v>
      </c>
      <c r="X93" s="142">
        <f t="shared" si="26"/>
        <v>76</v>
      </c>
      <c r="Y93" s="142">
        <v>38</v>
      </c>
      <c r="Z93" s="142">
        <f>INDEX(SummDir!$5:$113,$A93,Z$124)</f>
        <v>47</v>
      </c>
      <c r="AA93" s="142">
        <f>INDEX(SummDir!$5:$113,$A93,AA$124)</f>
        <v>47</v>
      </c>
      <c r="AB93" s="142"/>
      <c r="AC93" s="142"/>
      <c r="AD93" s="142"/>
      <c r="AE93" s="142"/>
      <c r="AF93" s="142"/>
      <c r="AG93" s="142"/>
      <c r="AH93" s="142"/>
      <c r="AI93" s="142"/>
      <c r="AJ93" s="223">
        <v>55</v>
      </c>
      <c r="AK93" s="142">
        <f t="shared" si="23"/>
        <v>0</v>
      </c>
      <c r="AL93" s="142">
        <f t="shared" si="23"/>
        <v>0</v>
      </c>
      <c r="AM93" s="142">
        <f t="shared" si="23"/>
        <v>0</v>
      </c>
      <c r="AN93" s="142">
        <f t="shared" si="23"/>
        <v>0</v>
      </c>
      <c r="AO93" s="142">
        <f t="shared" si="27"/>
        <v>0</v>
      </c>
      <c r="AP93" s="142">
        <f t="shared" si="27"/>
        <v>0</v>
      </c>
      <c r="AQ93" s="142">
        <f t="shared" si="27"/>
        <v>0</v>
      </c>
      <c r="AR93" s="142">
        <f t="shared" si="27"/>
        <v>0</v>
      </c>
      <c r="AS93" s="142" t="str">
        <f t="shared" si="28"/>
        <v/>
      </c>
      <c r="AT93" s="142" t="str">
        <f t="shared" si="28"/>
        <v/>
      </c>
    </row>
    <row r="94" spans="1:46" s="141" customFormat="1" x14ac:dyDescent="0.25">
      <c r="A94" s="143">
        <v>94</v>
      </c>
      <c r="B94" s="298">
        <f>INDEX(SummDir!$5:$113,$A94,B$124)</f>
        <v>139</v>
      </c>
      <c r="C94" s="187" t="str">
        <f>INDEX(SummDir!$5:$113,$A94,C$124)</f>
        <v>Broadway Rd</v>
      </c>
      <c r="D94" s="187" t="str">
        <f>INDEX(SummDir!$5:$113,$A94,D$124)</f>
        <v>College Ave</v>
      </c>
      <c r="E94" s="117">
        <f>IF(LEN(INDEX(SummDir!$5:$113,$A94,E$124))&lt;1,"",ROUND(INDEX(SummDir!$5:$113,$A94,E$124),0))</f>
        <v>21</v>
      </c>
      <c r="F94" s="117">
        <f>IF(LEN(INDEX(SummDir!$5:$113,$A94,F$124))&lt;1,"",ROUND(INDEX(SummDir!$5:$113,$A94,F$124),0))</f>
        <v>22</v>
      </c>
      <c r="G94" s="117">
        <f>IF(LEN(INDEX(SummDir!$5:$113,$A94,G$124))&lt;1,"",ROUND(INDEX(SummDir!$5:$113,$A94,G$124),0))</f>
        <v>20</v>
      </c>
      <c r="H94" s="277">
        <f>INDEX(SummDir!$5:$113,$A94,H$124)</f>
        <v>3.6585365853658534E-2</v>
      </c>
      <c r="I94" s="277">
        <f>INDEX(SummDir!$5:$113,$A94,I$124)</f>
        <v>0.12195121951219512</v>
      </c>
      <c r="J94" s="277">
        <f>INDEX(SummDir!$5:$113,$A94,J$124)</f>
        <v>0.64634146341463417</v>
      </c>
      <c r="K94" s="117">
        <f>INDEX(SummDir!$5:$113,$A94,K$124)</f>
        <v>0.25609756097560976</v>
      </c>
      <c r="L94" s="117">
        <f t="shared" si="16"/>
        <v>29614</v>
      </c>
      <c r="M94" s="117">
        <f t="shared" si="24"/>
        <v>29614</v>
      </c>
      <c r="N94" s="117">
        <f t="shared" si="18"/>
        <v>0.5</v>
      </c>
      <c r="O94" s="117">
        <f t="shared" si="25"/>
        <v>0</v>
      </c>
      <c r="P94" s="285" t="s">
        <v>361</v>
      </c>
      <c r="Q94" s="280">
        <f>INDEX(SummDir!$5:$113,$A94,Q$124)</f>
        <v>20.5</v>
      </c>
      <c r="R94" s="223">
        <f>INDEX(SummDir!$5:$113,$A94,R$124)</f>
        <v>82</v>
      </c>
      <c r="S94" s="223">
        <f>INDEX(SummDir!$5:$113,$A94,S$124)</f>
        <v>43</v>
      </c>
      <c r="T94" s="223">
        <f>INDEX(SummDir!$5:$113,$A94,T$124)</f>
        <v>39</v>
      </c>
      <c r="U94" s="223">
        <f>INDEX(SummDir!$5:$113,$A94,U$124)</f>
        <v>43</v>
      </c>
      <c r="V94" s="223">
        <v>39</v>
      </c>
      <c r="W94" s="223">
        <v>39</v>
      </c>
      <c r="X94" s="142">
        <f t="shared" si="26"/>
        <v>78</v>
      </c>
      <c r="Y94" s="223">
        <v>39</v>
      </c>
      <c r="Z94" s="142">
        <f>INDEX(SummDir!$5:$113,$A94,Z$124)</f>
        <v>82</v>
      </c>
      <c r="AA94" s="142">
        <f>INDEX(SummDir!$5:$113,$A94,AA$124)</f>
        <v>39</v>
      </c>
      <c r="AB94" s="142"/>
      <c r="AC94" s="142"/>
      <c r="AD94" s="142"/>
      <c r="AE94" s="142"/>
      <c r="AF94" s="142"/>
      <c r="AG94" s="142"/>
      <c r="AH94" s="142"/>
      <c r="AI94" s="142"/>
      <c r="AJ94" s="223">
        <v>55</v>
      </c>
      <c r="AK94" s="142">
        <f t="shared" si="23"/>
        <v>3</v>
      </c>
      <c r="AL94" s="142">
        <f t="shared" si="23"/>
        <v>3</v>
      </c>
      <c r="AM94" s="142">
        <f t="shared" si="23"/>
        <v>0</v>
      </c>
      <c r="AN94" s="142">
        <f t="shared" si="23"/>
        <v>0</v>
      </c>
      <c r="AO94" s="142">
        <f t="shared" si="27"/>
        <v>0</v>
      </c>
      <c r="AP94" s="142">
        <f t="shared" si="27"/>
        <v>0</v>
      </c>
      <c r="AQ94" s="142">
        <f t="shared" si="27"/>
        <v>0</v>
      </c>
      <c r="AR94" s="142">
        <f t="shared" si="27"/>
        <v>0</v>
      </c>
      <c r="AS94" s="142" t="str">
        <f t="shared" si="28"/>
        <v/>
      </c>
      <c r="AT94" s="142" t="str">
        <f t="shared" si="28"/>
        <v/>
      </c>
    </row>
    <row r="95" spans="1:46" s="141" customFormat="1" x14ac:dyDescent="0.25">
      <c r="A95" s="143">
        <v>95</v>
      </c>
      <c r="B95" s="298">
        <f>INDEX(SummDir!$5:$113,$A95,B$124)</f>
        <v>140</v>
      </c>
      <c r="C95" s="187" t="str">
        <f>INDEX(SummDir!$5:$113,$A95,C$124)</f>
        <v>Southern Ave</v>
      </c>
      <c r="D95" s="187" t="str">
        <f>INDEX(SummDir!$5:$113,$A95,D$124)</f>
        <v>Priest Dr</v>
      </c>
      <c r="E95" s="117">
        <f>IF(LEN(INDEX(SummDir!$5:$113,$A95,E$124))&lt;1,"",ROUND(INDEX(SummDir!$5:$113,$A95,E$124),0))</f>
        <v>14</v>
      </c>
      <c r="F95" s="117">
        <f>IF(LEN(INDEX(SummDir!$5:$113,$A95,F$124))&lt;1,"",ROUND(INDEX(SummDir!$5:$113,$A95,F$124),0))</f>
        <v>13</v>
      </c>
      <c r="G95" s="117">
        <f>IF(LEN(INDEX(SummDir!$5:$113,$A95,G$124))&lt;1,"",ROUND(INDEX(SummDir!$5:$113,$A95,G$124),0))</f>
        <v>14</v>
      </c>
      <c r="H95" s="277">
        <f>INDEX(SummDir!$5:$113,$A95,H$124)</f>
        <v>0.24074074074074073</v>
      </c>
      <c r="I95" s="277">
        <f>INDEX(SummDir!$5:$113,$A95,I$124)</f>
        <v>0.20370370370370369</v>
      </c>
      <c r="J95" s="277">
        <f>INDEX(SummDir!$5:$113,$A95,J$124)</f>
        <v>0.88888888888888884</v>
      </c>
      <c r="K95" s="117">
        <f>INDEX(SummDir!$5:$113,$A95,K$124)</f>
        <v>0.18518518518518517</v>
      </c>
      <c r="L95" s="117">
        <f t="shared" si="16"/>
        <v>36313</v>
      </c>
      <c r="M95" s="117">
        <f t="shared" si="24"/>
        <v>30697</v>
      </c>
      <c r="N95" s="117">
        <f t="shared" si="18"/>
        <v>2.75</v>
      </c>
      <c r="O95" s="117">
        <f t="shared" si="25"/>
        <v>0</v>
      </c>
      <c r="P95" s="285" t="s">
        <v>361</v>
      </c>
      <c r="Q95" s="280">
        <f>INDEX(SummDir!$5:$113,$A95,Q$124)</f>
        <v>13.5</v>
      </c>
      <c r="R95" s="223">
        <f>INDEX(SummDir!$5:$113,$A95,R$124)</f>
        <v>54</v>
      </c>
      <c r="S95" s="223">
        <f>INDEX(SummDir!$5:$113,$A95,S$124)</f>
        <v>26</v>
      </c>
      <c r="T95" s="223">
        <f>INDEX(SummDir!$5:$113,$A95,T$124)</f>
        <v>28</v>
      </c>
      <c r="U95" s="223">
        <f>INDEX(SummDir!$5:$113,$A95,U$124)</f>
        <v>26</v>
      </c>
      <c r="V95" s="142">
        <v>40</v>
      </c>
      <c r="W95" s="142">
        <v>40</v>
      </c>
      <c r="X95" s="142">
        <f t="shared" si="26"/>
        <v>80</v>
      </c>
      <c r="Y95" s="142">
        <v>40</v>
      </c>
      <c r="Z95" s="142">
        <f>INDEX(SummDir!$5:$113,$A95,Z$124)</f>
        <v>54</v>
      </c>
      <c r="AA95" s="142">
        <f>INDEX(SummDir!$5:$113,$A95,AA$124)</f>
        <v>28</v>
      </c>
      <c r="AB95" s="142"/>
      <c r="AC95" s="142"/>
      <c r="AD95" s="142"/>
      <c r="AE95" s="142"/>
      <c r="AF95" s="142"/>
      <c r="AG95" s="142"/>
      <c r="AH95" s="142"/>
      <c r="AI95" s="142"/>
      <c r="AJ95" s="223">
        <v>55</v>
      </c>
      <c r="AK95" s="142">
        <f t="shared" si="23"/>
        <v>3</v>
      </c>
      <c r="AL95" s="142">
        <f t="shared" si="23"/>
        <v>3</v>
      </c>
      <c r="AM95" s="142">
        <f t="shared" si="23"/>
        <v>0</v>
      </c>
      <c r="AN95" s="142">
        <f t="shared" si="23"/>
        <v>0</v>
      </c>
      <c r="AO95" s="142">
        <f t="shared" si="27"/>
        <v>0</v>
      </c>
      <c r="AP95" s="142">
        <f t="shared" si="27"/>
        <v>0</v>
      </c>
      <c r="AQ95" s="142">
        <f t="shared" si="27"/>
        <v>0</v>
      </c>
      <c r="AR95" s="142">
        <f t="shared" si="27"/>
        <v>0</v>
      </c>
      <c r="AS95" s="142" t="str">
        <f t="shared" si="28"/>
        <v/>
      </c>
      <c r="AT95" s="142" t="str">
        <f t="shared" si="28"/>
        <v/>
      </c>
    </row>
    <row r="96" spans="1:46" s="141" customFormat="1" x14ac:dyDescent="0.25">
      <c r="A96" s="143">
        <v>96</v>
      </c>
      <c r="B96" s="298">
        <f>INDEX(SummDir!$5:$113,$A96,B$124)</f>
        <v>141</v>
      </c>
      <c r="C96" s="187" t="str">
        <f>INDEX(SummDir!$5:$113,$A96,C$124)</f>
        <v>Southern Ave</v>
      </c>
      <c r="D96" s="187" t="str">
        <f>INDEX(SummDir!$5:$113,$A96,D$124)</f>
        <v>College Ave</v>
      </c>
      <c r="E96" s="117">
        <f>IF(LEN(INDEX(SummDir!$5:$113,$A96,E$124))&lt;1,"",ROUND(INDEX(SummDir!$5:$113,$A96,E$124),0))</f>
        <v>38</v>
      </c>
      <c r="F96" s="117" t="str">
        <f>IF(LEN(INDEX(SummDir!$5:$113,$A96,F$124))&lt;1,"",ROUND(INDEX(SummDir!$5:$113,$A96,F$124),0))</f>
        <v/>
      </c>
      <c r="G96" s="117">
        <f>IF(LEN(INDEX(SummDir!$5:$113,$A96,G$124))&lt;1,"",ROUND(INDEX(SummDir!$5:$113,$A96,G$124),0))</f>
        <v>38</v>
      </c>
      <c r="H96" s="277">
        <f>INDEX(SummDir!$5:$113,$A96,H$124)</f>
        <v>0.06</v>
      </c>
      <c r="I96" s="277">
        <f>INDEX(SummDir!$5:$113,$A96,I$124)</f>
        <v>0.12</v>
      </c>
      <c r="J96" s="277">
        <f>INDEX(SummDir!$5:$113,$A96,J$124)</f>
        <v>0.44</v>
      </c>
      <c r="K96" s="117">
        <f>INDEX(SummDir!$5:$113,$A96,K$124)</f>
        <v>6.6666666666666666E-2</v>
      </c>
      <c r="L96" s="117">
        <f t="shared" si="16"/>
        <v>35372</v>
      </c>
      <c r="M96" s="117">
        <f t="shared" si="24"/>
        <v>35372</v>
      </c>
      <c r="N96" s="117">
        <f t="shared" si="18"/>
        <v>1.5</v>
      </c>
      <c r="O96" s="117">
        <f t="shared" si="25"/>
        <v>0</v>
      </c>
      <c r="P96" s="285" t="s">
        <v>361</v>
      </c>
      <c r="Q96" s="280">
        <f>INDEX(SummDir!$5:$113,$A96,Q$124)</f>
        <v>37.5</v>
      </c>
      <c r="R96" s="223">
        <f>INDEX(SummDir!$5:$113,$A96,R$124)</f>
        <v>75</v>
      </c>
      <c r="S96" s="223">
        <f>INDEX(SummDir!$5:$113,$A96,S$124)</f>
        <v>0</v>
      </c>
      <c r="T96" s="223">
        <f>INDEX(SummDir!$5:$113,$A96,T$124)</f>
        <v>75</v>
      </c>
      <c r="U96" s="223">
        <f>INDEX(SummDir!$5:$113,$A96,U$124)</f>
        <v>0</v>
      </c>
      <c r="V96" s="223">
        <v>41</v>
      </c>
      <c r="W96" s="223">
        <v>41</v>
      </c>
      <c r="X96" s="142">
        <f t="shared" si="26"/>
        <v>82</v>
      </c>
      <c r="Y96" s="223">
        <v>41</v>
      </c>
      <c r="Z96" s="142">
        <f>INDEX(SummDir!$5:$113,$A96,Z$124)</f>
        <v>75</v>
      </c>
      <c r="AA96" s="142">
        <f>INDEX(SummDir!$5:$113,$A96,AA$124)</f>
        <v>75</v>
      </c>
      <c r="AB96" s="142"/>
      <c r="AC96" s="142"/>
      <c r="AD96" s="142"/>
      <c r="AE96" s="142"/>
      <c r="AF96" s="142"/>
      <c r="AG96" s="142"/>
      <c r="AH96" s="142"/>
      <c r="AI96" s="142"/>
      <c r="AJ96" s="223">
        <v>55</v>
      </c>
      <c r="AK96" s="142">
        <f t="shared" si="23"/>
        <v>3</v>
      </c>
      <c r="AL96" s="142">
        <f t="shared" si="23"/>
        <v>3</v>
      </c>
      <c r="AM96" s="142">
        <f t="shared" si="23"/>
        <v>0</v>
      </c>
      <c r="AN96" s="142">
        <f t="shared" si="23"/>
        <v>0</v>
      </c>
      <c r="AO96" s="142">
        <f t="shared" si="27"/>
        <v>0</v>
      </c>
      <c r="AP96" s="142">
        <f t="shared" si="27"/>
        <v>0</v>
      </c>
      <c r="AQ96" s="142">
        <f t="shared" si="27"/>
        <v>0</v>
      </c>
      <c r="AR96" s="142">
        <f t="shared" si="27"/>
        <v>0</v>
      </c>
      <c r="AS96" s="142" t="str">
        <f t="shared" si="28"/>
        <v/>
      </c>
      <c r="AT96" s="142" t="str">
        <f t="shared" si="28"/>
        <v/>
      </c>
    </row>
    <row r="97" spans="1:46" s="141" customFormat="1" x14ac:dyDescent="0.25">
      <c r="A97" s="143">
        <v>97</v>
      </c>
      <c r="B97" s="298">
        <f>INDEX(SummDir!$5:$113,$A97,B$124)</f>
        <v>142</v>
      </c>
      <c r="C97" s="187" t="str">
        <f>INDEX(SummDir!$5:$113,$A97,C$124)</f>
        <v>Southern Ave</v>
      </c>
      <c r="D97" s="187" t="str">
        <f>INDEX(SummDir!$5:$113,$A97,D$124)</f>
        <v>Rural Rd</v>
      </c>
      <c r="E97" s="117">
        <f>IF(LEN(INDEX(SummDir!$5:$113,$A97,E$124))&lt;1,"",ROUND(INDEX(SummDir!$5:$113,$A97,E$124),0))</f>
        <v>14</v>
      </c>
      <c r="F97" s="117">
        <f>IF(LEN(INDEX(SummDir!$5:$113,$A97,F$124))&lt;1,"",ROUND(INDEX(SummDir!$5:$113,$A97,F$124),0))</f>
        <v>14</v>
      </c>
      <c r="G97" s="117" t="str">
        <f>IF(LEN(INDEX(SummDir!$5:$113,$A97,G$124))&lt;1,"",ROUND(INDEX(SummDir!$5:$113,$A97,G$124),0))</f>
        <v/>
      </c>
      <c r="H97" s="277">
        <f>INDEX(SummDir!$5:$113,$A97,H$124)</f>
        <v>0.21428571428571427</v>
      </c>
      <c r="I97" s="277">
        <f>INDEX(SummDir!$5:$113,$A97,I$124)</f>
        <v>0.25</v>
      </c>
      <c r="J97" s="277">
        <f>INDEX(SummDir!$5:$113,$A97,J$124)</f>
        <v>0.8928571428571429</v>
      </c>
      <c r="K97" s="117">
        <f>INDEX(SummDir!$5:$113,$A97,K$124)</f>
        <v>0.21428571428571427</v>
      </c>
      <c r="L97" s="117">
        <f t="shared" si="16"/>
        <v>40059</v>
      </c>
      <c r="M97" s="117">
        <f t="shared" si="24"/>
        <v>35372</v>
      </c>
      <c r="N97" s="117">
        <f t="shared" si="18"/>
        <v>1.5</v>
      </c>
      <c r="O97" s="117">
        <f t="shared" si="25"/>
        <v>0</v>
      </c>
      <c r="P97" s="285" t="s">
        <v>361</v>
      </c>
      <c r="Q97" s="280">
        <f>INDEX(SummDir!$5:$113,$A97,Q$124)</f>
        <v>14</v>
      </c>
      <c r="R97" s="223">
        <f>INDEX(SummDir!$5:$113,$A97,R$124)</f>
        <v>28</v>
      </c>
      <c r="S97" s="223">
        <f>INDEX(SummDir!$5:$113,$A97,S$124)</f>
        <v>28</v>
      </c>
      <c r="T97" s="223">
        <f>INDEX(SummDir!$5:$113,$A97,T$124)</f>
        <v>0</v>
      </c>
      <c r="U97" s="223">
        <f>INDEX(SummDir!$5:$113,$A97,U$124)</f>
        <v>28</v>
      </c>
      <c r="V97" s="142">
        <v>42</v>
      </c>
      <c r="W97" s="142">
        <v>42</v>
      </c>
      <c r="X97" s="142">
        <f t="shared" si="26"/>
        <v>84</v>
      </c>
      <c r="Y97" s="142">
        <v>42</v>
      </c>
      <c r="Z97" s="142">
        <f>INDEX(SummDir!$5:$113,$A97,Z$124)</f>
        <v>28</v>
      </c>
      <c r="AA97" s="142">
        <f>INDEX(SummDir!$5:$113,$A97,AA$124)</f>
        <v>0</v>
      </c>
      <c r="AB97" s="142"/>
      <c r="AC97" s="142"/>
      <c r="AD97" s="142"/>
      <c r="AE97" s="142"/>
      <c r="AF97" s="142"/>
      <c r="AG97" s="142"/>
      <c r="AH97" s="142"/>
      <c r="AI97" s="142"/>
      <c r="AJ97" s="223">
        <v>55</v>
      </c>
      <c r="AK97" s="142">
        <f t="shared" si="23"/>
        <v>0</v>
      </c>
      <c r="AL97" s="142">
        <f t="shared" si="23"/>
        <v>0</v>
      </c>
      <c r="AM97" s="142">
        <f t="shared" si="23"/>
        <v>0</v>
      </c>
      <c r="AN97" s="142">
        <f t="shared" si="23"/>
        <v>0</v>
      </c>
      <c r="AO97" s="142">
        <f t="shared" si="27"/>
        <v>0</v>
      </c>
      <c r="AP97" s="142">
        <f t="shared" si="27"/>
        <v>0</v>
      </c>
      <c r="AQ97" s="142">
        <f t="shared" si="27"/>
        <v>0</v>
      </c>
      <c r="AR97" s="142">
        <f t="shared" si="27"/>
        <v>0</v>
      </c>
      <c r="AS97" s="142" t="str">
        <f t="shared" si="28"/>
        <v/>
      </c>
      <c r="AT97" s="142" t="str">
        <f t="shared" si="28"/>
        <v/>
      </c>
    </row>
    <row r="98" spans="1:46" s="141" customFormat="1" x14ac:dyDescent="0.25">
      <c r="A98" s="143">
        <v>98</v>
      </c>
      <c r="B98" s="298">
        <f>INDEX(SummDir!$5:$113,$A98,B$124)</f>
        <v>143</v>
      </c>
      <c r="C98" s="187" t="str">
        <f>INDEX(SummDir!$5:$113,$A98,C$124)</f>
        <v>Southern Ave</v>
      </c>
      <c r="D98" s="187" t="str">
        <f>INDEX(SummDir!$5:$113,$A98,D$124)</f>
        <v>Hardy Dr</v>
      </c>
      <c r="E98" s="117">
        <f>IF(LEN(INDEX(SummDir!$5:$113,$A98,E$124))&lt;1,"",ROUND(INDEX(SummDir!$5:$113,$A98,E$124),0))</f>
        <v>9</v>
      </c>
      <c r="F98" s="117">
        <f>IF(LEN(INDEX(SummDir!$5:$113,$A98,F$124))&lt;1,"",ROUND(INDEX(SummDir!$5:$113,$A98,F$124),0))</f>
        <v>9</v>
      </c>
      <c r="G98" s="117" t="str">
        <f>IF(LEN(INDEX(SummDir!$5:$113,$A98,G$124))&lt;1,"",ROUND(INDEX(SummDir!$5:$113,$A98,G$124),0))</f>
        <v/>
      </c>
      <c r="H98" s="277">
        <f>INDEX(SummDir!$5:$113,$A98,H$124)</f>
        <v>0.35294117647058826</v>
      </c>
      <c r="I98" s="277">
        <f>INDEX(SummDir!$5:$113,$A98,I$124)</f>
        <v>0</v>
      </c>
      <c r="J98" s="277">
        <f>INDEX(SummDir!$5:$113,$A98,J$124)</f>
        <v>0.88235294117647056</v>
      </c>
      <c r="K98" s="117">
        <f>INDEX(SummDir!$5:$113,$A98,K$124)</f>
        <v>0</v>
      </c>
      <c r="L98" s="117">
        <f t="shared" si="16"/>
        <v>28429</v>
      </c>
      <c r="M98" s="117">
        <f t="shared" si="24"/>
        <v>28429</v>
      </c>
      <c r="N98" s="117">
        <f t="shared" si="18"/>
        <v>2.2200000000000002</v>
      </c>
      <c r="O98" s="117">
        <f t="shared" si="25"/>
        <v>0</v>
      </c>
      <c r="P98" s="285" t="s">
        <v>361</v>
      </c>
      <c r="Q98" s="280">
        <f>INDEX(SummDir!$5:$113,$A98,Q$124)</f>
        <v>8.5</v>
      </c>
      <c r="R98" s="223">
        <f>INDEX(SummDir!$5:$113,$A98,R$124)</f>
        <v>17</v>
      </c>
      <c r="S98" s="223">
        <f>INDEX(SummDir!$5:$113,$A98,S$124)</f>
        <v>17</v>
      </c>
      <c r="T98" s="223">
        <f>INDEX(SummDir!$5:$113,$A98,T$124)</f>
        <v>0</v>
      </c>
      <c r="U98" s="223">
        <f>INDEX(SummDir!$5:$113,$A98,U$124)</f>
        <v>17</v>
      </c>
      <c r="V98" s="223">
        <v>43</v>
      </c>
      <c r="W98" s="223">
        <v>43</v>
      </c>
      <c r="X98" s="142">
        <f t="shared" si="26"/>
        <v>86</v>
      </c>
      <c r="Y98" s="223">
        <v>43</v>
      </c>
      <c r="Z98" s="142">
        <f>INDEX(SummDir!$5:$113,$A98,Z$124)</f>
        <v>17</v>
      </c>
      <c r="AA98" s="142">
        <f>INDEX(SummDir!$5:$113,$A98,AA$124)</f>
        <v>0</v>
      </c>
      <c r="AB98" s="142"/>
      <c r="AC98" s="142"/>
      <c r="AD98" s="142"/>
      <c r="AE98" s="142"/>
      <c r="AF98" s="142"/>
      <c r="AG98" s="142"/>
      <c r="AH98" s="142"/>
      <c r="AI98" s="142"/>
      <c r="AJ98" s="223">
        <v>55</v>
      </c>
      <c r="AK98" s="142">
        <f t="shared" si="23"/>
        <v>3</v>
      </c>
      <c r="AL98" s="142">
        <f t="shared" si="23"/>
        <v>3</v>
      </c>
      <c r="AM98" s="142">
        <f t="shared" si="23"/>
        <v>0</v>
      </c>
      <c r="AN98" s="142">
        <f t="shared" si="23"/>
        <v>0</v>
      </c>
      <c r="AO98" s="142">
        <f t="shared" si="27"/>
        <v>0</v>
      </c>
      <c r="AP98" s="142">
        <f t="shared" si="27"/>
        <v>0</v>
      </c>
      <c r="AQ98" s="142">
        <f t="shared" si="27"/>
        <v>0</v>
      </c>
      <c r="AR98" s="142">
        <f t="shared" si="27"/>
        <v>0</v>
      </c>
      <c r="AS98" s="142" t="str">
        <f t="shared" si="28"/>
        <v/>
      </c>
      <c r="AT98" s="142" t="str">
        <f t="shared" si="28"/>
        <v/>
      </c>
    </row>
    <row r="99" spans="1:46" s="141" customFormat="1" x14ac:dyDescent="0.25">
      <c r="A99" s="143">
        <v>99</v>
      </c>
      <c r="B99" s="298">
        <f>INDEX(SummDir!$5:$113,$A99,B$124)</f>
        <v>144</v>
      </c>
      <c r="C99" s="187" t="str">
        <f>INDEX(SummDir!$5:$113,$A99,C$124)</f>
        <v>Southern Ave</v>
      </c>
      <c r="D99" s="187" t="str">
        <f>INDEX(SummDir!$5:$113,$A99,D$124)</f>
        <v>Mill Ave</v>
      </c>
      <c r="E99" s="117">
        <f>IF(LEN(INDEX(SummDir!$5:$113,$A99,E$124))&lt;1,"",ROUND(INDEX(SummDir!$5:$113,$A99,E$124),0))</f>
        <v>23</v>
      </c>
      <c r="F99" s="117" t="str">
        <f>IF(LEN(INDEX(SummDir!$5:$113,$A99,F$124))&lt;1,"",ROUND(INDEX(SummDir!$5:$113,$A99,F$124),0))</f>
        <v/>
      </c>
      <c r="G99" s="117">
        <f>IF(LEN(INDEX(SummDir!$5:$113,$A99,G$124))&lt;1,"",ROUND(INDEX(SummDir!$5:$113,$A99,G$124),0))</f>
        <v>23</v>
      </c>
      <c r="H99" s="277">
        <f>INDEX(SummDir!$5:$113,$A99,H$124)</f>
        <v>8.8888888888888892E-2</v>
      </c>
      <c r="I99" s="277">
        <f>INDEX(SummDir!$5:$113,$A99,I$124)</f>
        <v>0.44444444444444442</v>
      </c>
      <c r="J99" s="277">
        <f>INDEX(SummDir!$5:$113,$A99,J$124)</f>
        <v>0.97777777777777775</v>
      </c>
      <c r="K99" s="117">
        <f>INDEX(SummDir!$5:$113,$A99,K$124)</f>
        <v>0.15555555555555556</v>
      </c>
      <c r="L99" s="117">
        <f t="shared" si="16"/>
        <v>35372</v>
      </c>
      <c r="M99" s="117">
        <f t="shared" si="24"/>
        <v>35372</v>
      </c>
      <c r="N99" s="117">
        <f t="shared" si="18"/>
        <v>1.5</v>
      </c>
      <c r="O99" s="117">
        <f t="shared" si="25"/>
        <v>0</v>
      </c>
      <c r="P99" s="285" t="s">
        <v>361</v>
      </c>
      <c r="Q99" s="280">
        <f>INDEX(SummDir!$5:$113,$A99,Q$124)</f>
        <v>22.5</v>
      </c>
      <c r="R99" s="223">
        <f>INDEX(SummDir!$5:$113,$A99,R$124)</f>
        <v>45</v>
      </c>
      <c r="S99" s="223">
        <f>INDEX(SummDir!$5:$113,$A99,S$124)</f>
        <v>0</v>
      </c>
      <c r="T99" s="223">
        <f>INDEX(SummDir!$5:$113,$A99,T$124)</f>
        <v>45</v>
      </c>
      <c r="U99" s="223">
        <f>INDEX(SummDir!$5:$113,$A99,U$124)</f>
        <v>0</v>
      </c>
      <c r="V99" s="142">
        <v>44</v>
      </c>
      <c r="W99" s="142">
        <v>44</v>
      </c>
      <c r="X99" s="142">
        <f t="shared" si="26"/>
        <v>88</v>
      </c>
      <c r="Y99" s="142">
        <v>44</v>
      </c>
      <c r="Z99" s="142">
        <f>INDEX(SummDir!$5:$113,$A99,Z$124)</f>
        <v>45</v>
      </c>
      <c r="AA99" s="142">
        <f>INDEX(SummDir!$5:$113,$A99,AA$124)</f>
        <v>45</v>
      </c>
      <c r="AB99" s="142"/>
      <c r="AC99" s="142"/>
      <c r="AD99" s="142"/>
      <c r="AE99" s="142"/>
      <c r="AF99" s="142"/>
      <c r="AG99" s="142"/>
      <c r="AH99" s="142"/>
      <c r="AI99" s="142"/>
      <c r="AJ99" s="223">
        <v>55</v>
      </c>
      <c r="AK99" s="142">
        <f t="shared" si="23"/>
        <v>1</v>
      </c>
      <c r="AL99" s="142">
        <f t="shared" si="23"/>
        <v>1</v>
      </c>
      <c r="AM99" s="142">
        <f t="shared" si="23"/>
        <v>0</v>
      </c>
      <c r="AN99" s="142">
        <f t="shared" si="23"/>
        <v>0</v>
      </c>
      <c r="AO99" s="142">
        <f t="shared" si="27"/>
        <v>0</v>
      </c>
      <c r="AP99" s="142">
        <f t="shared" si="27"/>
        <v>0</v>
      </c>
      <c r="AQ99" s="142">
        <f t="shared" si="27"/>
        <v>0</v>
      </c>
      <c r="AR99" s="142">
        <f t="shared" si="27"/>
        <v>0</v>
      </c>
      <c r="AS99" s="142" t="str">
        <f t="shared" si="28"/>
        <v/>
      </c>
      <c r="AT99" s="142" t="str">
        <f t="shared" si="28"/>
        <v/>
      </c>
    </row>
    <row r="100" spans="1:46" s="141" customFormat="1" x14ac:dyDescent="0.25">
      <c r="A100" s="143">
        <v>100</v>
      </c>
      <c r="B100" s="298">
        <f>INDEX(SummDir!$5:$113,$A100,B$124)</f>
        <v>145</v>
      </c>
      <c r="C100" s="187" t="str">
        <f>INDEX(SummDir!$5:$113,$A100,C$124)</f>
        <v>Alameda Dr</v>
      </c>
      <c r="D100" s="187" t="str">
        <f>INDEX(SummDir!$5:$113,$A100,D$124)</f>
        <v>Mill Ave</v>
      </c>
      <c r="E100" s="117">
        <f>IF(LEN(INDEX(SummDir!$5:$113,$A100,E$124))&lt;1,"",ROUND(INDEX(SummDir!$5:$113,$A100,E$124),0))</f>
        <v>8</v>
      </c>
      <c r="F100" s="117">
        <f>IF(LEN(INDEX(SummDir!$5:$113,$A100,F$124))&lt;1,"",ROUND(INDEX(SummDir!$5:$113,$A100,F$124),0))</f>
        <v>7</v>
      </c>
      <c r="G100" s="117">
        <f>IF(LEN(INDEX(SummDir!$5:$113,$A100,G$124))&lt;1,"",ROUND(INDEX(SummDir!$5:$113,$A100,G$124),0))</f>
        <v>10</v>
      </c>
      <c r="H100" s="277">
        <f>INDEX(SummDir!$5:$113,$A100,H$124)</f>
        <v>0.36363636363636365</v>
      </c>
      <c r="I100" s="277">
        <f>INDEX(SummDir!$5:$113,$A100,I$124)</f>
        <v>0.27272727272727271</v>
      </c>
      <c r="J100" s="277">
        <f>INDEX(SummDir!$5:$113,$A100,J$124)</f>
        <v>0.45454545454545453</v>
      </c>
      <c r="K100" s="117">
        <f>INDEX(SummDir!$5:$113,$A100,K$124)</f>
        <v>0.27272727272727271</v>
      </c>
      <c r="L100" s="117">
        <f t="shared" si="16"/>
        <v>1841</v>
      </c>
      <c r="M100" s="117">
        <f t="shared" si="24"/>
        <v>1841</v>
      </c>
      <c r="N100" s="117">
        <f t="shared" si="18"/>
        <v>1</v>
      </c>
      <c r="O100" s="117">
        <f t="shared" si="25"/>
        <v>1</v>
      </c>
      <c r="P100" s="285" t="s">
        <v>361</v>
      </c>
      <c r="Q100" s="280">
        <f>INDEX(SummDir!$5:$113,$A100,Q$124)</f>
        <v>8.25</v>
      </c>
      <c r="R100" s="223">
        <f>INDEX(SummDir!$5:$113,$A100,R$124)</f>
        <v>33</v>
      </c>
      <c r="S100" s="223">
        <f>INDEX(SummDir!$5:$113,$A100,S$124)</f>
        <v>13</v>
      </c>
      <c r="T100" s="223">
        <f>INDEX(SummDir!$5:$113,$A100,T$124)</f>
        <v>20</v>
      </c>
      <c r="U100" s="223">
        <f>INDEX(SummDir!$5:$113,$A100,U$124)</f>
        <v>13</v>
      </c>
      <c r="V100" s="223">
        <v>45</v>
      </c>
      <c r="W100" s="223">
        <v>45</v>
      </c>
      <c r="X100" s="142">
        <f t="shared" si="26"/>
        <v>90</v>
      </c>
      <c r="Y100" s="223">
        <v>45</v>
      </c>
      <c r="Z100" s="142">
        <f>INDEX(SummDir!$5:$113,$A100,Z$124)</f>
        <v>33</v>
      </c>
      <c r="AA100" s="142">
        <f>INDEX(SummDir!$5:$113,$A100,AA$124)</f>
        <v>20</v>
      </c>
      <c r="AB100" s="142"/>
      <c r="AC100" s="142"/>
      <c r="AD100" s="142"/>
      <c r="AE100" s="142"/>
      <c r="AF100" s="142"/>
      <c r="AG100" s="142"/>
      <c r="AH100" s="142"/>
      <c r="AI100" s="142"/>
      <c r="AJ100" s="223">
        <v>55</v>
      </c>
      <c r="AK100" s="142">
        <f t="shared" si="23"/>
        <v>1</v>
      </c>
      <c r="AL100" s="142">
        <f t="shared" si="23"/>
        <v>1</v>
      </c>
      <c r="AM100" s="142">
        <f t="shared" si="23"/>
        <v>2</v>
      </c>
      <c r="AN100" s="142">
        <f t="shared" si="23"/>
        <v>2</v>
      </c>
      <c r="AO100" s="142">
        <f t="shared" si="27"/>
        <v>0</v>
      </c>
      <c r="AP100" s="142">
        <f t="shared" si="27"/>
        <v>0</v>
      </c>
      <c r="AQ100" s="142">
        <f t="shared" si="27"/>
        <v>0</v>
      </c>
      <c r="AR100" s="142">
        <f t="shared" si="27"/>
        <v>0</v>
      </c>
      <c r="AS100" s="142" t="str">
        <f t="shared" si="28"/>
        <v/>
      </c>
      <c r="AT100" s="142" t="str">
        <f t="shared" si="28"/>
        <v/>
      </c>
    </row>
    <row r="101" spans="1:46" s="141" customFormat="1" x14ac:dyDescent="0.25">
      <c r="A101" s="143">
        <v>101</v>
      </c>
      <c r="B101" s="298">
        <f>INDEX(SummDir!$5:$113,$A101,B$124)</f>
        <v>146</v>
      </c>
      <c r="C101" s="187" t="str">
        <f>INDEX(SummDir!$5:$113,$A101,C$124)</f>
        <v>Broadway Rd</v>
      </c>
      <c r="D101" s="187" t="str">
        <f>INDEX(SummDir!$5:$113,$A101,D$124)</f>
        <v>Mill Ave</v>
      </c>
      <c r="E101" s="117">
        <f>IF(LEN(INDEX(SummDir!$5:$113,$A101,E$124))&lt;1,"",ROUND(INDEX(SummDir!$5:$113,$A101,E$124),0))</f>
        <v>26</v>
      </c>
      <c r="F101" s="117">
        <f>IF(LEN(INDEX(SummDir!$5:$113,$A101,F$124))&lt;1,"",ROUND(INDEX(SummDir!$5:$113,$A101,F$124),0))</f>
        <v>10</v>
      </c>
      <c r="G101" s="117">
        <f>IF(LEN(INDEX(SummDir!$5:$113,$A101,G$124))&lt;1,"",ROUND(INDEX(SummDir!$5:$113,$A101,G$124),0))</f>
        <v>42</v>
      </c>
      <c r="H101" s="277">
        <f>INDEX(SummDir!$5:$113,$A101,H$124)</f>
        <v>3.8834951456310676E-2</v>
      </c>
      <c r="I101" s="277">
        <f>INDEX(SummDir!$5:$113,$A101,I$124)</f>
        <v>0.18932038834951456</v>
      </c>
      <c r="J101" s="277">
        <f>INDEX(SummDir!$5:$113,$A101,J$124)</f>
        <v>0.57281553398058249</v>
      </c>
      <c r="K101" s="117">
        <f>INDEX(SummDir!$5:$113,$A101,K$124)</f>
        <v>0.16990291262135923</v>
      </c>
      <c r="L101" s="117">
        <f t="shared" si="16"/>
        <v>31585</v>
      </c>
      <c r="M101" s="117">
        <f t="shared" si="24"/>
        <v>31585</v>
      </c>
      <c r="N101" s="117">
        <f t="shared" si="18"/>
        <v>0.5</v>
      </c>
      <c r="O101" s="117">
        <f t="shared" si="25"/>
        <v>0</v>
      </c>
      <c r="P101" s="285" t="s">
        <v>361</v>
      </c>
      <c r="Q101" s="280">
        <f>INDEX(SummDir!$5:$113,$A101,Q$124)</f>
        <v>25.75</v>
      </c>
      <c r="R101" s="223">
        <f>INDEX(SummDir!$5:$113,$A101,R$124)</f>
        <v>103</v>
      </c>
      <c r="S101" s="223">
        <f>INDEX(SummDir!$5:$113,$A101,S$124)</f>
        <v>20</v>
      </c>
      <c r="T101" s="223">
        <f>INDEX(SummDir!$5:$113,$A101,T$124)</f>
        <v>83</v>
      </c>
      <c r="U101" s="223">
        <f>INDEX(SummDir!$5:$113,$A101,U$124)</f>
        <v>20</v>
      </c>
      <c r="V101" s="142">
        <v>46</v>
      </c>
      <c r="W101" s="142">
        <v>46</v>
      </c>
      <c r="X101" s="142">
        <f t="shared" si="26"/>
        <v>92</v>
      </c>
      <c r="Y101" s="142">
        <v>46</v>
      </c>
      <c r="Z101" s="142">
        <f>INDEX(SummDir!$5:$113,$A101,Z$124)</f>
        <v>103</v>
      </c>
      <c r="AA101" s="142">
        <f>INDEX(SummDir!$5:$113,$A101,AA$124)</f>
        <v>83</v>
      </c>
      <c r="AB101" s="142"/>
      <c r="AC101" s="142"/>
      <c r="AD101" s="142"/>
      <c r="AE101" s="142"/>
      <c r="AF101" s="142"/>
      <c r="AG101" s="142"/>
      <c r="AH101" s="142"/>
      <c r="AI101" s="142"/>
      <c r="AJ101" s="223">
        <v>55</v>
      </c>
      <c r="AK101" s="142">
        <f t="shared" si="23"/>
        <v>1</v>
      </c>
      <c r="AL101" s="142">
        <f t="shared" si="23"/>
        <v>1</v>
      </c>
      <c r="AM101" s="142">
        <f t="shared" si="23"/>
        <v>0</v>
      </c>
      <c r="AN101" s="142">
        <f t="shared" si="23"/>
        <v>0</v>
      </c>
      <c r="AO101" s="142">
        <f t="shared" si="27"/>
        <v>0</v>
      </c>
      <c r="AP101" s="142">
        <f t="shared" si="27"/>
        <v>0</v>
      </c>
      <c r="AQ101" s="142">
        <f t="shared" si="27"/>
        <v>0</v>
      </c>
      <c r="AR101" s="142">
        <f t="shared" si="27"/>
        <v>0</v>
      </c>
      <c r="AS101" s="142" t="str">
        <f t="shared" si="28"/>
        <v/>
      </c>
      <c r="AT101" s="142" t="str">
        <f t="shared" si="28"/>
        <v/>
      </c>
    </row>
    <row r="102" spans="1:46" s="141" customFormat="1" x14ac:dyDescent="0.25">
      <c r="A102" s="143">
        <v>102</v>
      </c>
      <c r="B102" s="298">
        <f>INDEX(SummDir!$5:$113,$A102,B$124)</f>
        <v>147</v>
      </c>
      <c r="C102" s="187" t="str">
        <f>INDEX(SummDir!$5:$113,$A102,C$124)</f>
        <v>Baseline Rd</v>
      </c>
      <c r="D102" s="187" t="str">
        <f>INDEX(SummDir!$5:$113,$A102,D$124)</f>
        <v>Mill Ave</v>
      </c>
      <c r="E102" s="117">
        <f>IF(LEN(INDEX(SummDir!$5:$113,$A102,E$124))&lt;1,"",ROUND(INDEX(SummDir!$5:$113,$A102,E$124),0))</f>
        <v>18</v>
      </c>
      <c r="F102" s="117">
        <f>IF(LEN(INDEX(SummDir!$5:$113,$A102,F$124))&lt;1,"",ROUND(INDEX(SummDir!$5:$113,$A102,F$124),0))</f>
        <v>14</v>
      </c>
      <c r="G102" s="117">
        <f>IF(LEN(INDEX(SummDir!$5:$113,$A102,G$124))&lt;1,"",ROUND(INDEX(SummDir!$5:$113,$A102,G$124),0))</f>
        <v>23</v>
      </c>
      <c r="H102" s="277">
        <f>INDEX(SummDir!$5:$113,$A102,H$124)</f>
        <v>0.38356164383561642</v>
      </c>
      <c r="I102" s="277">
        <f>INDEX(SummDir!$5:$113,$A102,I$124)</f>
        <v>0.23287671232876711</v>
      </c>
      <c r="J102" s="277">
        <f>INDEX(SummDir!$5:$113,$A102,J$124)</f>
        <v>0.87671232876712324</v>
      </c>
      <c r="K102" s="117">
        <f>INDEX(SummDir!$5:$113,$A102,K$124)</f>
        <v>0.23287671232876711</v>
      </c>
      <c r="L102" s="117">
        <f t="shared" si="16"/>
        <v>24224</v>
      </c>
      <c r="M102" s="117">
        <f t="shared" si="24"/>
        <v>22102</v>
      </c>
      <c r="N102" s="117">
        <f t="shared" si="18"/>
        <v>2.5</v>
      </c>
      <c r="O102" s="117">
        <f t="shared" si="25"/>
        <v>0</v>
      </c>
      <c r="P102" s="285" t="s">
        <v>361</v>
      </c>
      <c r="Q102" s="280">
        <f>INDEX(SummDir!$5:$113,$A102,Q$124)</f>
        <v>18.25</v>
      </c>
      <c r="R102" s="223">
        <f>INDEX(SummDir!$5:$113,$A102,R$124)</f>
        <v>73</v>
      </c>
      <c r="S102" s="223">
        <f>INDEX(SummDir!$5:$113,$A102,S$124)</f>
        <v>28</v>
      </c>
      <c r="T102" s="223">
        <f>INDEX(SummDir!$5:$113,$A102,T$124)</f>
        <v>45</v>
      </c>
      <c r="U102" s="223">
        <f>INDEX(SummDir!$5:$113,$A102,U$124)</f>
        <v>28</v>
      </c>
      <c r="V102" s="223">
        <v>47</v>
      </c>
      <c r="W102" s="223">
        <v>47</v>
      </c>
      <c r="X102" s="142">
        <f t="shared" si="26"/>
        <v>94</v>
      </c>
      <c r="Y102" s="223">
        <v>47</v>
      </c>
      <c r="Z102" s="142">
        <f>INDEX(SummDir!$5:$113,$A102,Z$124)</f>
        <v>73</v>
      </c>
      <c r="AA102" s="142">
        <f>INDEX(SummDir!$5:$113,$A102,AA$124)</f>
        <v>45</v>
      </c>
      <c r="AB102" s="142"/>
      <c r="AC102" s="142"/>
      <c r="AD102" s="142"/>
      <c r="AE102" s="142"/>
      <c r="AF102" s="142"/>
      <c r="AG102" s="142"/>
      <c r="AH102" s="142"/>
      <c r="AI102" s="142"/>
      <c r="AJ102" s="223">
        <v>55</v>
      </c>
      <c r="AK102" s="142">
        <f t="shared" si="23"/>
        <v>3</v>
      </c>
      <c r="AL102" s="142">
        <f t="shared" si="23"/>
        <v>1</v>
      </c>
      <c r="AM102" s="142">
        <f t="shared" si="23"/>
        <v>0</v>
      </c>
      <c r="AN102" s="142">
        <f t="shared" si="23"/>
        <v>0</v>
      </c>
      <c r="AO102" s="142">
        <f t="shared" ref="AO102:AR109" si="29">INDEX(Cordon,MATCH($B102,loc_ID,0),AO$123)</f>
        <v>0</v>
      </c>
      <c r="AP102" s="142">
        <f t="shared" si="29"/>
        <v>0</v>
      </c>
      <c r="AQ102" s="142">
        <f t="shared" si="29"/>
        <v>0</v>
      </c>
      <c r="AR102" s="142">
        <f t="shared" si="29"/>
        <v>0</v>
      </c>
      <c r="AS102" s="142" t="str">
        <f t="shared" ref="AS102:AT109" si="30">IF(ISBLANK(INDEX(GPS_,MATCH($B102,loc_ID,0),AS$123)),"",INDEX(GPS_,MATCH($B102,loc_ID,0),AS$123))</f>
        <v/>
      </c>
      <c r="AT102" s="142" t="str">
        <f t="shared" si="30"/>
        <v/>
      </c>
    </row>
    <row r="103" spans="1:46" s="141" customFormat="1" x14ac:dyDescent="0.25">
      <c r="A103" s="143">
        <v>103</v>
      </c>
      <c r="B103" s="298">
        <f>INDEX(SummDir!$5:$113,$A103,B$124)</f>
        <v>148</v>
      </c>
      <c r="C103" s="187" t="str">
        <f>INDEX(SummDir!$5:$113,$A103,C$124)</f>
        <v>Guadalupe Rd</v>
      </c>
      <c r="D103" s="187" t="str">
        <f>INDEX(SummDir!$5:$113,$A103,D$124)</f>
        <v>Kyrene Rd</v>
      </c>
      <c r="E103" s="117">
        <f>IF(LEN(INDEX(SummDir!$5:$113,$A103,E$124))&lt;1,"",ROUND(INDEX(SummDir!$5:$113,$A103,E$124),0))</f>
        <v>16</v>
      </c>
      <c r="F103" s="117">
        <f>IF(LEN(INDEX(SummDir!$5:$113,$A103,F$124))&lt;1,"",ROUND(INDEX(SummDir!$5:$113,$A103,F$124),0))</f>
        <v>15</v>
      </c>
      <c r="G103" s="117">
        <f>IF(LEN(INDEX(SummDir!$5:$113,$A103,G$124))&lt;1,"",ROUND(INDEX(SummDir!$5:$113,$A103,G$124),0))</f>
        <v>17</v>
      </c>
      <c r="H103" s="277">
        <f>INDEX(SummDir!$5:$113,$A103,H$124)</f>
        <v>0.56451612903225812</v>
      </c>
      <c r="I103" s="277">
        <f>INDEX(SummDir!$5:$113,$A103,I$124)</f>
        <v>0.24193548387096775</v>
      </c>
      <c r="J103" s="277">
        <f>INDEX(SummDir!$5:$113,$A103,J$124)</f>
        <v>0.43548387096774194</v>
      </c>
      <c r="K103" s="117">
        <f>INDEX(SummDir!$5:$113,$A103,K$124)</f>
        <v>0.25806451612903225</v>
      </c>
      <c r="L103" s="117">
        <f t="shared" si="16"/>
        <v>26863</v>
      </c>
      <c r="M103" s="117">
        <f t="shared" si="24"/>
        <v>21981</v>
      </c>
      <c r="N103" s="117">
        <f t="shared" si="18"/>
        <v>2.87</v>
      </c>
      <c r="O103" s="117">
        <f t="shared" si="25"/>
        <v>1</v>
      </c>
      <c r="P103" s="285" t="s">
        <v>361</v>
      </c>
      <c r="Q103" s="280">
        <f>INDEX(SummDir!$5:$113,$A103,Q$124)</f>
        <v>15.5</v>
      </c>
      <c r="R103" s="223">
        <f>INDEX(SummDir!$5:$113,$A103,R$124)</f>
        <v>62</v>
      </c>
      <c r="S103" s="223">
        <f>INDEX(SummDir!$5:$113,$A103,S$124)</f>
        <v>29</v>
      </c>
      <c r="T103" s="223">
        <f>INDEX(SummDir!$5:$113,$A103,T$124)</f>
        <v>33</v>
      </c>
      <c r="U103" s="223">
        <f>INDEX(SummDir!$5:$113,$A103,U$124)</f>
        <v>29</v>
      </c>
      <c r="V103" s="142">
        <v>48</v>
      </c>
      <c r="W103" s="142">
        <v>48</v>
      </c>
      <c r="X103" s="142">
        <f t="shared" si="26"/>
        <v>96</v>
      </c>
      <c r="Y103" s="142">
        <v>48</v>
      </c>
      <c r="Z103" s="142">
        <f>INDEX(SummDir!$5:$113,$A103,Z$124)</f>
        <v>62</v>
      </c>
      <c r="AA103" s="142">
        <f>INDEX(SummDir!$5:$113,$A103,AA$124)</f>
        <v>33</v>
      </c>
      <c r="AB103" s="142"/>
      <c r="AC103" s="142"/>
      <c r="AD103" s="142"/>
      <c r="AE103" s="142"/>
      <c r="AF103" s="142"/>
      <c r="AG103" s="142"/>
      <c r="AH103" s="142"/>
      <c r="AI103" s="142"/>
      <c r="AJ103" s="223">
        <v>55</v>
      </c>
      <c r="AK103" s="142">
        <f t="shared" si="23"/>
        <v>3</v>
      </c>
      <c r="AL103" s="142">
        <f t="shared" si="23"/>
        <v>3</v>
      </c>
      <c r="AM103" s="142">
        <f t="shared" si="23"/>
        <v>3</v>
      </c>
      <c r="AN103" s="142">
        <f t="shared" si="23"/>
        <v>3</v>
      </c>
      <c r="AO103" s="142">
        <f t="shared" si="29"/>
        <v>0</v>
      </c>
      <c r="AP103" s="142">
        <f t="shared" si="29"/>
        <v>0</v>
      </c>
      <c r="AQ103" s="142">
        <f t="shared" si="29"/>
        <v>0</v>
      </c>
      <c r="AR103" s="142">
        <f t="shared" si="29"/>
        <v>0</v>
      </c>
      <c r="AS103" s="142" t="str">
        <f t="shared" si="30"/>
        <v/>
      </c>
      <c r="AT103" s="142" t="str">
        <f t="shared" si="30"/>
        <v/>
      </c>
    </row>
    <row r="104" spans="1:46" s="141" customFormat="1" x14ac:dyDescent="0.25">
      <c r="A104" s="143">
        <v>104</v>
      </c>
      <c r="B104" s="298">
        <f>INDEX(SummDir!$5:$113,$A104,B$124)</f>
        <v>149</v>
      </c>
      <c r="C104" s="187" t="str">
        <f>INDEX(SummDir!$5:$113,$A104,C$124)</f>
        <v>Guadalupe Rd</v>
      </c>
      <c r="D104" s="187" t="str">
        <f>INDEX(SummDir!$5:$113,$A104,D$124)</f>
        <v>Country Club Wy</v>
      </c>
      <c r="E104" s="117">
        <f>IF(LEN(INDEX(SummDir!$5:$113,$A104,E$124))&lt;1,"",ROUND(INDEX(SummDir!$5:$113,$A104,E$124),0))</f>
        <v>16</v>
      </c>
      <c r="F104" s="117">
        <f>IF(LEN(INDEX(SummDir!$5:$113,$A104,F$124))&lt;1,"",ROUND(INDEX(SummDir!$5:$113,$A104,F$124),0))</f>
        <v>14</v>
      </c>
      <c r="G104" s="117">
        <f>IF(LEN(INDEX(SummDir!$5:$113,$A104,G$124))&lt;1,"",ROUND(INDEX(SummDir!$5:$113,$A104,G$124),0))</f>
        <v>19</v>
      </c>
      <c r="H104" s="277">
        <f>INDEX(SummDir!$5:$113,$A104,H$124)</f>
        <v>0.46923076923076923</v>
      </c>
      <c r="I104" s="277">
        <f>INDEX(SummDir!$5:$113,$A104,I$124)</f>
        <v>3.8461538461538464E-2</v>
      </c>
      <c r="J104" s="277">
        <f>INDEX(SummDir!$5:$113,$A104,J$124)</f>
        <v>0.15384615384615385</v>
      </c>
      <c r="K104" s="117">
        <f>INDEX(SummDir!$5:$113,$A104,K$124)</f>
        <v>0.19230769230769232</v>
      </c>
      <c r="L104" s="117" t="str">
        <f t="shared" si="16"/>
        <v/>
      </c>
      <c r="M104" s="117" t="str">
        <f t="shared" si="24"/>
        <v/>
      </c>
      <c r="N104" s="117">
        <f t="shared" si="18"/>
        <v>5</v>
      </c>
      <c r="O104" s="117">
        <f t="shared" si="25"/>
        <v>1</v>
      </c>
      <c r="P104" s="285" t="s">
        <v>361</v>
      </c>
      <c r="Q104" s="280">
        <f>INDEX(SummDir!$5:$113,$A104,Q$124)</f>
        <v>16.25</v>
      </c>
      <c r="R104" s="223">
        <f>INDEX(SummDir!$5:$113,$A104,R$124)</f>
        <v>65</v>
      </c>
      <c r="S104" s="223">
        <f>INDEX(SummDir!$5:$113,$A104,S$124)</f>
        <v>27</v>
      </c>
      <c r="T104" s="223">
        <f>INDEX(SummDir!$5:$113,$A104,T$124)</f>
        <v>38</v>
      </c>
      <c r="U104" s="223">
        <f>INDEX(SummDir!$5:$113,$A104,U$124)</f>
        <v>27</v>
      </c>
      <c r="V104" s="223">
        <v>49</v>
      </c>
      <c r="W104" s="223">
        <v>49</v>
      </c>
      <c r="X104" s="142">
        <f t="shared" si="26"/>
        <v>98</v>
      </c>
      <c r="Y104" s="223">
        <v>49</v>
      </c>
      <c r="Z104" s="142">
        <f>INDEX(SummDir!$5:$113,$A104,Z$124)</f>
        <v>65</v>
      </c>
      <c r="AA104" s="142">
        <f>INDEX(SummDir!$5:$113,$A104,AA$124)</f>
        <v>38</v>
      </c>
      <c r="AB104" s="142"/>
      <c r="AC104" s="142"/>
      <c r="AD104" s="142"/>
      <c r="AE104" s="142"/>
      <c r="AF104" s="142"/>
      <c r="AG104" s="142"/>
      <c r="AH104" s="142"/>
      <c r="AI104" s="142"/>
      <c r="AJ104" s="223">
        <v>55</v>
      </c>
      <c r="AK104" s="142">
        <f t="shared" si="23"/>
        <v>3</v>
      </c>
      <c r="AL104" s="142">
        <f t="shared" si="23"/>
        <v>3</v>
      </c>
      <c r="AM104" s="142">
        <f t="shared" si="23"/>
        <v>3</v>
      </c>
      <c r="AN104" s="142">
        <f t="shared" si="23"/>
        <v>3</v>
      </c>
      <c r="AO104" s="142">
        <f t="shared" si="29"/>
        <v>0</v>
      </c>
      <c r="AP104" s="142">
        <f t="shared" si="29"/>
        <v>0</v>
      </c>
      <c r="AQ104" s="142">
        <f t="shared" si="29"/>
        <v>0</v>
      </c>
      <c r="AR104" s="142">
        <f t="shared" si="29"/>
        <v>0</v>
      </c>
      <c r="AS104" s="142" t="str">
        <f t="shared" si="30"/>
        <v/>
      </c>
      <c r="AT104" s="142" t="str">
        <f t="shared" si="30"/>
        <v/>
      </c>
    </row>
    <row r="105" spans="1:46" s="141" customFormat="1" x14ac:dyDescent="0.25">
      <c r="A105" s="143">
        <v>105</v>
      </c>
      <c r="B105" s="298">
        <f>INDEX(SummDir!$5:$113,$A105,B$124)</f>
        <v>150</v>
      </c>
      <c r="C105" s="187" t="str">
        <f>INDEX(SummDir!$5:$113,$A105,C$124)</f>
        <v>Guadalupe Rd</v>
      </c>
      <c r="D105" s="187" t="str">
        <f>INDEX(SummDir!$5:$113,$A105,D$124)</f>
        <v>Lakeshore Dr</v>
      </c>
      <c r="E105" s="117">
        <f>IF(LEN(INDEX(SummDir!$5:$113,$A105,E$124))&lt;1,"",ROUND(INDEX(SummDir!$5:$113,$A105,E$124),0))</f>
        <v>11</v>
      </c>
      <c r="F105" s="117">
        <f>IF(LEN(INDEX(SummDir!$5:$113,$A105,F$124))&lt;1,"",ROUND(INDEX(SummDir!$5:$113,$A105,F$124),0))</f>
        <v>11</v>
      </c>
      <c r="G105" s="117">
        <f>IF(LEN(INDEX(SummDir!$5:$113,$A105,G$124))&lt;1,"",ROUND(INDEX(SummDir!$5:$113,$A105,G$124),0))</f>
        <v>11</v>
      </c>
      <c r="H105" s="277">
        <f>INDEX(SummDir!$5:$113,$A105,H$124)</f>
        <v>0.54545454545454541</v>
      </c>
      <c r="I105" s="277">
        <f>INDEX(SummDir!$5:$113,$A105,I$124)</f>
        <v>0.13636363636363635</v>
      </c>
      <c r="J105" s="277">
        <f>INDEX(SummDir!$5:$113,$A105,J$124)</f>
        <v>0.31818181818181818</v>
      </c>
      <c r="K105" s="117">
        <f>INDEX(SummDir!$5:$113,$A105,K$124)</f>
        <v>0.11363636363636363</v>
      </c>
      <c r="L105" s="117" t="str">
        <f t="shared" si="16"/>
        <v/>
      </c>
      <c r="M105" s="117" t="str">
        <f t="shared" si="24"/>
        <v/>
      </c>
      <c r="N105" s="117">
        <f t="shared" si="18"/>
        <v>4.5</v>
      </c>
      <c r="O105" s="117">
        <f t="shared" si="25"/>
        <v>1</v>
      </c>
      <c r="P105" s="285" t="s">
        <v>361</v>
      </c>
      <c r="Q105" s="280">
        <f>INDEX(SummDir!$5:$113,$A105,Q$124)</f>
        <v>11</v>
      </c>
      <c r="R105" s="223">
        <f>INDEX(SummDir!$5:$113,$A105,R$124)</f>
        <v>44</v>
      </c>
      <c r="S105" s="223">
        <f>INDEX(SummDir!$5:$113,$A105,S$124)</f>
        <v>22</v>
      </c>
      <c r="T105" s="223">
        <f>INDEX(SummDir!$5:$113,$A105,T$124)</f>
        <v>22</v>
      </c>
      <c r="U105" s="223">
        <f>INDEX(SummDir!$5:$113,$A105,U$124)</f>
        <v>22</v>
      </c>
      <c r="V105" s="142">
        <v>50</v>
      </c>
      <c r="W105" s="142">
        <v>50</v>
      </c>
      <c r="X105" s="142">
        <f t="shared" si="26"/>
        <v>100</v>
      </c>
      <c r="Y105" s="142">
        <v>50</v>
      </c>
      <c r="Z105" s="142">
        <f>INDEX(SummDir!$5:$113,$A105,Z$124)</f>
        <v>44</v>
      </c>
      <c r="AA105" s="142">
        <f>INDEX(SummDir!$5:$113,$A105,AA$124)</f>
        <v>22</v>
      </c>
      <c r="AB105" s="142"/>
      <c r="AC105" s="142"/>
      <c r="AD105" s="142"/>
      <c r="AE105" s="142"/>
      <c r="AF105" s="142"/>
      <c r="AG105" s="142"/>
      <c r="AH105" s="142"/>
      <c r="AI105" s="142"/>
      <c r="AJ105" s="223">
        <v>55</v>
      </c>
      <c r="AK105" s="142">
        <f t="shared" si="23"/>
        <v>3</v>
      </c>
      <c r="AL105" s="142">
        <f t="shared" si="23"/>
        <v>3</v>
      </c>
      <c r="AM105" s="142">
        <f t="shared" si="23"/>
        <v>3</v>
      </c>
      <c r="AN105" s="142">
        <f t="shared" si="23"/>
        <v>3</v>
      </c>
      <c r="AO105" s="142">
        <f t="shared" si="29"/>
        <v>0</v>
      </c>
      <c r="AP105" s="142">
        <f t="shared" si="29"/>
        <v>0</v>
      </c>
      <c r="AQ105" s="142">
        <f t="shared" si="29"/>
        <v>0</v>
      </c>
      <c r="AR105" s="142">
        <f t="shared" si="29"/>
        <v>0</v>
      </c>
      <c r="AS105" s="142" t="str">
        <f t="shared" si="30"/>
        <v/>
      </c>
      <c r="AT105" s="142" t="str">
        <f t="shared" si="30"/>
        <v/>
      </c>
    </row>
    <row r="106" spans="1:46" s="141" customFormat="1" x14ac:dyDescent="0.25">
      <c r="A106" s="143">
        <v>106</v>
      </c>
      <c r="B106" s="298">
        <f>INDEX(SummDir!$5:$113,$A106,B$124)</f>
        <v>151</v>
      </c>
      <c r="C106" s="187" t="str">
        <f>INDEX(SummDir!$5:$113,$A106,C$124)</f>
        <v>University Dr</v>
      </c>
      <c r="D106" s="187" t="str">
        <f>INDEX(SummDir!$5:$113,$A106,D$124)</f>
        <v>Forest Ave</v>
      </c>
      <c r="E106" s="117">
        <f>IF(LEN(INDEX(SummDir!$5:$113,$A106,E$124))&lt;1,"",ROUND(INDEX(SummDir!$5:$113,$A106,E$124),0))</f>
        <v>71</v>
      </c>
      <c r="F106" s="117">
        <f>IF(LEN(INDEX(SummDir!$5:$113,$A106,F$124))&lt;1,"",ROUND(INDEX(SummDir!$5:$113,$A106,F$124),0))</f>
        <v>53</v>
      </c>
      <c r="G106" s="117">
        <f>IF(LEN(INDEX(SummDir!$5:$113,$A106,G$124))&lt;1,"",ROUND(INDEX(SummDir!$5:$113,$A106,G$124),0))</f>
        <v>89</v>
      </c>
      <c r="H106" s="277">
        <f>INDEX(SummDir!$5:$113,$A106,H$124)</f>
        <v>7.0422535211267609E-2</v>
      </c>
      <c r="I106" s="277">
        <f>INDEX(SummDir!$5:$113,$A106,I$124)</f>
        <v>0.23943661971830985</v>
      </c>
      <c r="J106" s="277">
        <f>INDEX(SummDir!$5:$113,$A106,J$124)</f>
        <v>0.31690140845070425</v>
      </c>
      <c r="K106" s="117">
        <f>INDEX(SummDir!$5:$113,$A106,K$124)</f>
        <v>0.27112676056338031</v>
      </c>
      <c r="L106" s="117">
        <f t="shared" si="16"/>
        <v>26482</v>
      </c>
      <c r="M106" s="117">
        <f t="shared" si="24"/>
        <v>26482</v>
      </c>
      <c r="N106" s="117">
        <f t="shared" si="18"/>
        <v>0</v>
      </c>
      <c r="O106" s="117">
        <f t="shared" si="25"/>
        <v>1</v>
      </c>
      <c r="P106" s="285" t="s">
        <v>361</v>
      </c>
      <c r="Q106" s="280">
        <f>INDEX(SummDir!$5:$113,$A106,Q$124)</f>
        <v>71</v>
      </c>
      <c r="R106" s="223">
        <f>INDEX(SummDir!$5:$113,$A106,R$124)</f>
        <v>284</v>
      </c>
      <c r="S106" s="223">
        <f>INDEX(SummDir!$5:$113,$A106,S$124)</f>
        <v>106</v>
      </c>
      <c r="T106" s="223">
        <f>INDEX(SummDir!$5:$113,$A106,T$124)</f>
        <v>178</v>
      </c>
      <c r="U106" s="223">
        <f>INDEX(SummDir!$5:$113,$A106,U$124)</f>
        <v>106</v>
      </c>
      <c r="V106" s="223">
        <v>51</v>
      </c>
      <c r="W106" s="223">
        <v>51</v>
      </c>
      <c r="X106" s="142">
        <f t="shared" si="26"/>
        <v>102</v>
      </c>
      <c r="Y106" s="223">
        <v>51</v>
      </c>
      <c r="Z106" s="142">
        <f>INDEX(SummDir!$5:$113,$A106,Z$124)</f>
        <v>284</v>
      </c>
      <c r="AA106" s="142">
        <f>INDEX(SummDir!$5:$113,$A106,AA$124)</f>
        <v>178</v>
      </c>
      <c r="AB106" s="142"/>
      <c r="AC106" s="142"/>
      <c r="AD106" s="142"/>
      <c r="AE106" s="142"/>
      <c r="AF106" s="142"/>
      <c r="AG106" s="142"/>
      <c r="AH106" s="142"/>
      <c r="AI106" s="142"/>
      <c r="AJ106" s="223">
        <v>55</v>
      </c>
      <c r="AK106" s="142">
        <f t="shared" si="23"/>
        <v>0</v>
      </c>
      <c r="AL106" s="142">
        <f t="shared" si="23"/>
        <v>0</v>
      </c>
      <c r="AM106" s="142">
        <f t="shared" si="23"/>
        <v>3</v>
      </c>
      <c r="AN106" s="142">
        <f t="shared" si="23"/>
        <v>3</v>
      </c>
      <c r="AO106" s="142">
        <f t="shared" si="29"/>
        <v>0</v>
      </c>
      <c r="AP106" s="142">
        <f t="shared" si="29"/>
        <v>0</v>
      </c>
      <c r="AQ106" s="142">
        <f t="shared" si="29"/>
        <v>0</v>
      </c>
      <c r="AR106" s="142">
        <f t="shared" si="29"/>
        <v>0</v>
      </c>
      <c r="AS106" s="142" t="str">
        <f t="shared" si="30"/>
        <v/>
      </c>
      <c r="AT106" s="142" t="str">
        <f t="shared" si="30"/>
        <v/>
      </c>
    </row>
    <row r="107" spans="1:46" s="141" customFormat="1" x14ac:dyDescent="0.25">
      <c r="A107" s="143">
        <v>107</v>
      </c>
      <c r="B107" s="298">
        <f>INDEX(SummDir!$5:$113,$A107,B$124)</f>
        <v>152</v>
      </c>
      <c r="C107" s="187" t="str">
        <f>INDEX(SummDir!$5:$113,$A107,C$124)</f>
        <v>Tempe Lake</v>
      </c>
      <c r="D107" s="187" t="str">
        <f>INDEX(SummDir!$5:$113,$A107,D$124)</f>
        <v>TCA Bridge</v>
      </c>
      <c r="E107" s="117">
        <f>IF(LEN(INDEX(SummDir!$5:$113,$A107,E$124))&lt;1,"",ROUND(INDEX(SummDir!$5:$113,$A107,E$124),0))</f>
        <v>21</v>
      </c>
      <c r="F107" s="117">
        <f>IF(LEN(INDEX(SummDir!$5:$113,$A107,F$124))&lt;1,"",ROUND(INDEX(SummDir!$5:$113,$A107,F$124),0))</f>
        <v>13</v>
      </c>
      <c r="G107" s="117">
        <f>IF(LEN(INDEX(SummDir!$5:$113,$A107,G$124))&lt;1,"",ROUND(INDEX(SummDir!$5:$113,$A107,G$124),0))</f>
        <v>30</v>
      </c>
      <c r="H107" s="277">
        <f>INDEX(SummDir!$5:$113,$A107,H$124)</f>
        <v>0.41176470588235292</v>
      </c>
      <c r="I107" s="277">
        <f>INDEX(SummDir!$5:$113,$A107,I$124)</f>
        <v>0</v>
      </c>
      <c r="J107" s="277">
        <f>INDEX(SummDir!$5:$113,$A107,J$124)</f>
        <v>0</v>
      </c>
      <c r="K107" s="117">
        <f>INDEX(SummDir!$5:$113,$A107,K$124)</f>
        <v>0.27058823529411763</v>
      </c>
      <c r="L107" s="117" t="str">
        <f t="shared" si="16"/>
        <v/>
      </c>
      <c r="M107" s="117" t="str">
        <f t="shared" si="24"/>
        <v/>
      </c>
      <c r="N107" s="117">
        <f t="shared" si="18"/>
        <v>0.8</v>
      </c>
      <c r="O107" s="117">
        <f t="shared" si="25"/>
        <v>0</v>
      </c>
      <c r="P107" s="285" t="s">
        <v>361</v>
      </c>
      <c r="Q107" s="280">
        <f>INDEX(SummDir!$5:$113,$A107,Q$124)</f>
        <v>21.25</v>
      </c>
      <c r="R107" s="223">
        <f>INDEX(SummDir!$5:$113,$A107,R$124)</f>
        <v>85</v>
      </c>
      <c r="S107" s="223">
        <f>INDEX(SummDir!$5:$113,$A107,S$124)</f>
        <v>25</v>
      </c>
      <c r="T107" s="223">
        <f>INDEX(SummDir!$5:$113,$A107,T$124)</f>
        <v>60</v>
      </c>
      <c r="U107" s="223">
        <f>INDEX(SummDir!$5:$113,$A107,U$124)</f>
        <v>25</v>
      </c>
      <c r="V107" s="142">
        <v>52</v>
      </c>
      <c r="W107" s="142">
        <v>52</v>
      </c>
      <c r="X107" s="142">
        <f t="shared" si="26"/>
        <v>104</v>
      </c>
      <c r="Y107" s="142">
        <v>52</v>
      </c>
      <c r="Z107" s="142">
        <f>INDEX(SummDir!$5:$113,$A107,Z$124)</f>
        <v>85</v>
      </c>
      <c r="AA107" s="142">
        <f>INDEX(SummDir!$5:$113,$A107,AA$124)</f>
        <v>60</v>
      </c>
      <c r="AB107" s="142"/>
      <c r="AC107" s="142"/>
      <c r="AD107" s="142"/>
      <c r="AE107" s="142"/>
      <c r="AF107" s="142"/>
      <c r="AG107" s="142"/>
      <c r="AH107" s="142"/>
      <c r="AI107" s="142"/>
      <c r="AJ107" s="223">
        <v>55</v>
      </c>
      <c r="AK107" s="142">
        <f t="shared" si="23"/>
        <v>0</v>
      </c>
      <c r="AL107" s="142">
        <f t="shared" si="23"/>
        <v>0</v>
      </c>
      <c r="AM107" s="142">
        <f t="shared" si="23"/>
        <v>0</v>
      </c>
      <c r="AN107" s="142">
        <f t="shared" si="23"/>
        <v>0</v>
      </c>
      <c r="AO107" s="142">
        <f t="shared" si="29"/>
        <v>0</v>
      </c>
      <c r="AP107" s="142">
        <f t="shared" si="29"/>
        <v>0</v>
      </c>
      <c r="AQ107" s="142">
        <f t="shared" si="29"/>
        <v>0</v>
      </c>
      <c r="AR107" s="142">
        <f t="shared" si="29"/>
        <v>0</v>
      </c>
      <c r="AS107" s="142" t="str">
        <f t="shared" si="30"/>
        <v/>
      </c>
      <c r="AT107" s="142" t="str">
        <f t="shared" si="30"/>
        <v/>
      </c>
    </row>
    <row r="108" spans="1:46" s="141" customFormat="1" x14ac:dyDescent="0.25">
      <c r="A108" s="143">
        <v>108</v>
      </c>
      <c r="B108" s="298">
        <f>INDEX(SummDir!$5:$113,$A108,B$124)</f>
        <v>154</v>
      </c>
      <c r="C108" s="187" t="str">
        <f>INDEX(SummDir!$5:$113,$A108,C$124)</f>
        <v>Terrace Rd</v>
      </c>
      <c r="D108" s="187" t="str">
        <f>INDEX(SummDir!$5:$113,$A108,D$124)</f>
        <v>Rural Rd</v>
      </c>
      <c r="E108" s="117">
        <f>IF(LEN(INDEX(SummDir!$5:$113,$A108,E$124))&lt;1,"",ROUND(INDEX(SummDir!$5:$113,$A108,E$124),0))</f>
        <v>111</v>
      </c>
      <c r="F108" s="117" t="str">
        <f>IF(LEN(INDEX(SummDir!$5:$113,$A108,F$124))&lt;1,"",ROUND(INDEX(SummDir!$5:$113,$A108,F$124),0))</f>
        <v/>
      </c>
      <c r="G108" s="117">
        <f>IF(LEN(INDEX(SummDir!$5:$113,$A108,G$124))&lt;1,"",ROUND(INDEX(SummDir!$5:$113,$A108,G$124),0))</f>
        <v>111</v>
      </c>
      <c r="H108" s="277">
        <f>INDEX(SummDir!$5:$113,$A108,H$124)</f>
        <v>4.5248868778280542E-2</v>
      </c>
      <c r="I108" s="277">
        <f>INDEX(SummDir!$5:$113,$A108,I$124)</f>
        <v>6.7873303167420809E-2</v>
      </c>
      <c r="J108" s="277">
        <f>INDEX(SummDir!$5:$113,$A108,J$124)</f>
        <v>0.99547511312217196</v>
      </c>
      <c r="K108" s="117">
        <f>INDEX(SummDir!$5:$113,$A108,K$124)</f>
        <v>0.30769230769230771</v>
      </c>
      <c r="L108" s="117" t="str">
        <f t="shared" si="16"/>
        <v/>
      </c>
      <c r="M108" s="117" t="str">
        <f t="shared" si="24"/>
        <v/>
      </c>
      <c r="N108" s="117">
        <f t="shared" si="18"/>
        <v>0</v>
      </c>
      <c r="O108" s="117">
        <f t="shared" si="25"/>
        <v>0</v>
      </c>
      <c r="P108" s="285" t="s">
        <v>361</v>
      </c>
      <c r="Q108" s="280">
        <f>INDEX(SummDir!$5:$113,$A108,Q$124)</f>
        <v>110.5</v>
      </c>
      <c r="R108" s="223">
        <f>INDEX(SummDir!$5:$113,$A108,R$124)</f>
        <v>221</v>
      </c>
      <c r="S108" s="223">
        <f>INDEX(SummDir!$5:$113,$A108,S$124)</f>
        <v>0</v>
      </c>
      <c r="T108" s="223">
        <f>INDEX(SummDir!$5:$113,$A108,T$124)</f>
        <v>221</v>
      </c>
      <c r="U108" s="223">
        <f>INDEX(SummDir!$5:$113,$A108,U$124)</f>
        <v>0</v>
      </c>
      <c r="V108" s="223">
        <v>53</v>
      </c>
      <c r="W108" s="223">
        <v>53</v>
      </c>
      <c r="X108" s="142">
        <f t="shared" si="26"/>
        <v>106</v>
      </c>
      <c r="Y108" s="223">
        <v>53</v>
      </c>
      <c r="Z108" s="142">
        <f>INDEX(SummDir!$5:$113,$A108,Z$124)</f>
        <v>221</v>
      </c>
      <c r="AA108" s="142">
        <f>INDEX(SummDir!$5:$113,$A108,AA$124)</f>
        <v>221</v>
      </c>
      <c r="AB108" s="142"/>
      <c r="AC108" s="142"/>
      <c r="AD108" s="142"/>
      <c r="AE108" s="142"/>
      <c r="AF108" s="142"/>
      <c r="AG108" s="142"/>
      <c r="AH108" s="142"/>
      <c r="AI108" s="142"/>
      <c r="AJ108" s="223">
        <v>55</v>
      </c>
      <c r="AK108" s="142">
        <f t="shared" si="23"/>
        <v>0</v>
      </c>
      <c r="AL108" s="142">
        <f t="shared" si="23"/>
        <v>0</v>
      </c>
      <c r="AM108" s="142">
        <f t="shared" si="23"/>
        <v>0</v>
      </c>
      <c r="AN108" s="142">
        <f t="shared" si="23"/>
        <v>0</v>
      </c>
      <c r="AO108" s="142">
        <f t="shared" si="29"/>
        <v>0</v>
      </c>
      <c r="AP108" s="142">
        <f t="shared" si="29"/>
        <v>0</v>
      </c>
      <c r="AQ108" s="142">
        <f t="shared" si="29"/>
        <v>0</v>
      </c>
      <c r="AR108" s="142">
        <f t="shared" si="29"/>
        <v>1</v>
      </c>
      <c r="AS108" s="142" t="str">
        <f t="shared" si="30"/>
        <v/>
      </c>
      <c r="AT108" s="142" t="str">
        <f t="shared" si="30"/>
        <v/>
      </c>
    </row>
    <row r="109" spans="1:46" s="141" customFormat="1" ht="13.8" thickBot="1" x14ac:dyDescent="0.3">
      <c r="A109" s="143">
        <v>109</v>
      </c>
      <c r="B109" s="299">
        <f>INDEX(SummDir!$5:$113,$A109,B$124)</f>
        <v>155</v>
      </c>
      <c r="C109" s="286" t="str">
        <f>INDEX(SummDir!$5:$113,$A109,C$124)</f>
        <v>University Dr</v>
      </c>
      <c r="D109" s="286" t="str">
        <f>INDEX(SummDir!$5:$113,$A109,D$124)</f>
        <v>McClintock Dr</v>
      </c>
      <c r="E109" s="287">
        <f>IF(LEN(INDEX(SummDir!$5:$113,$A109,E$124))&lt;1,"",ROUND(INDEX(SummDir!$5:$113,$A109,E$124),0))</f>
        <v>34</v>
      </c>
      <c r="F109" s="287">
        <f>IF(LEN(INDEX(SummDir!$5:$113,$A109,F$124))&lt;1,"",ROUND(INDEX(SummDir!$5:$113,$A109,F$124),0))</f>
        <v>31</v>
      </c>
      <c r="G109" s="287">
        <f>IF(LEN(INDEX(SummDir!$5:$113,$A109,G$124))&lt;1,"",ROUND(INDEX(SummDir!$5:$113,$A109,G$124),0))</f>
        <v>37</v>
      </c>
      <c r="H109" s="288">
        <f>INDEX(SummDir!$5:$113,$A109,H$124)</f>
        <v>0.11851851851851852</v>
      </c>
      <c r="I109" s="288">
        <f>INDEX(SummDir!$5:$113,$A109,I$124)</f>
        <v>0.15555555555555556</v>
      </c>
      <c r="J109" s="288">
        <f>INDEX(SummDir!$5:$113,$A109,J$124)</f>
        <v>0.52592592592592591</v>
      </c>
      <c r="K109" s="287">
        <f>INDEX(SummDir!$5:$113,$A109,K$124)</f>
        <v>0.22222222222222221</v>
      </c>
      <c r="L109" s="287">
        <f t="shared" si="16"/>
        <v>36366</v>
      </c>
      <c r="M109" s="287">
        <f>INDEX(TC_loc_dir,MATCH($B109,loc_ID,0),IF(P109="NS",1,2))</f>
        <v>30015</v>
      </c>
      <c r="N109" s="287">
        <f t="shared" si="18"/>
        <v>1</v>
      </c>
      <c r="O109" s="287">
        <f>IF(AND(P109="NS",SUM(AK109,AL109)&gt;0),1,IF(AND(P109="EW",SUM(AM109,AN109)&gt;0),1,0))</f>
        <v>1</v>
      </c>
      <c r="P109" s="289" t="s">
        <v>361</v>
      </c>
      <c r="Q109" s="280">
        <f>INDEX(SummDir!$5:$113,$A109,Q$124)</f>
        <v>33.75</v>
      </c>
      <c r="R109" s="223">
        <f>INDEX(SummDir!$5:$113,$A109,R$124)</f>
        <v>135</v>
      </c>
      <c r="S109" s="223">
        <f>INDEX(SummDir!$5:$113,$A109,S$124)</f>
        <v>61</v>
      </c>
      <c r="T109" s="223">
        <f>INDEX(SummDir!$5:$113,$A109,T$124)</f>
        <v>74</v>
      </c>
      <c r="U109" s="223">
        <f>INDEX(SummDir!$5:$113,$A109,U$124)</f>
        <v>61</v>
      </c>
      <c r="V109" s="142">
        <v>54</v>
      </c>
      <c r="W109" s="142">
        <v>54</v>
      </c>
      <c r="X109" s="142">
        <f>V109+W109</f>
        <v>108</v>
      </c>
      <c r="Y109" s="142">
        <v>54</v>
      </c>
      <c r="Z109" s="142">
        <f>INDEX(SummDir!$5:$113,$A109,Z$124)</f>
        <v>135</v>
      </c>
      <c r="AA109" s="142">
        <f>INDEX(SummDir!$5:$113,$A109,AA$124)</f>
        <v>74</v>
      </c>
      <c r="AB109" s="142"/>
      <c r="AC109" s="142"/>
      <c r="AD109" s="142"/>
      <c r="AE109" s="142"/>
      <c r="AF109" s="142"/>
      <c r="AG109" s="142"/>
      <c r="AH109" s="142"/>
      <c r="AI109" s="142"/>
      <c r="AJ109" s="223">
        <v>55</v>
      </c>
      <c r="AK109" s="142">
        <f t="shared" si="23"/>
        <v>3</v>
      </c>
      <c r="AL109" s="142">
        <f t="shared" si="23"/>
        <v>3</v>
      </c>
      <c r="AM109" s="142">
        <f t="shared" si="23"/>
        <v>3</v>
      </c>
      <c r="AN109" s="142">
        <f t="shared" si="23"/>
        <v>3</v>
      </c>
      <c r="AO109" s="142">
        <f t="shared" si="29"/>
        <v>0</v>
      </c>
      <c r="AP109" s="142">
        <f t="shared" si="29"/>
        <v>0</v>
      </c>
      <c r="AQ109" s="142">
        <f t="shared" si="29"/>
        <v>0</v>
      </c>
      <c r="AR109" s="142">
        <f t="shared" si="29"/>
        <v>0</v>
      </c>
      <c r="AS109" s="142" t="str">
        <f t="shared" si="30"/>
        <v/>
      </c>
      <c r="AT109" s="142" t="str">
        <f t="shared" si="30"/>
        <v/>
      </c>
    </row>
    <row r="110" spans="1:46" ht="13.8" thickBot="1" x14ac:dyDescent="0.3">
      <c r="B110" s="22"/>
      <c r="C110" s="182"/>
      <c r="D110" s="182"/>
      <c r="E110" s="22"/>
      <c r="F110" s="22"/>
      <c r="G110" s="22"/>
      <c r="H110" s="301"/>
      <c r="I110" s="301"/>
      <c r="J110" s="301"/>
      <c r="K110" s="22"/>
      <c r="L110" s="22"/>
      <c r="M110" s="22"/>
      <c r="N110" s="22"/>
      <c r="O110" s="22"/>
      <c r="P110" s="22"/>
      <c r="Q110" s="290"/>
      <c r="R110" s="222"/>
      <c r="S110" s="222"/>
      <c r="T110" s="222"/>
      <c r="U110" s="222"/>
      <c r="V110" s="117"/>
      <c r="W110" s="117"/>
      <c r="X110" s="117"/>
      <c r="Y110" s="117"/>
      <c r="Z110" s="117"/>
      <c r="AA110" s="52"/>
      <c r="AB110" s="52"/>
      <c r="AC110" s="52"/>
      <c r="AD110" s="52"/>
      <c r="AE110" s="52"/>
      <c r="AF110" s="52"/>
      <c r="AG110" s="52"/>
      <c r="AH110" s="52"/>
      <c r="AI110" s="52"/>
      <c r="AJ110" s="221"/>
      <c r="AK110" s="52"/>
      <c r="AL110" s="52"/>
      <c r="AM110" s="52"/>
      <c r="AN110" s="52"/>
      <c r="AO110" s="52"/>
      <c r="AP110" s="52"/>
      <c r="AQ110" s="52"/>
      <c r="AR110" s="52"/>
      <c r="AS110" s="52"/>
      <c r="AT110" s="52"/>
    </row>
    <row r="111" spans="1:46" x14ac:dyDescent="0.25">
      <c r="A111" s="16">
        <v>1</v>
      </c>
      <c r="B111" s="297" t="str">
        <f>IF(ISBLANK(INDEX(SummDir!$1:$3,$A111,B$124)),"",INDEX(SummDir!$1:$3,$A111,B$124))</f>
        <v>Total</v>
      </c>
      <c r="C111" s="281" t="str">
        <f>IF(ISBLANK(INDEX(SummDir!$1:$3,$A111,C$124)),"",INDEX(SummDir!$1:$3,$A111,C$124))</f>
        <v/>
      </c>
      <c r="D111" s="281" t="str">
        <f>IF(ISBLANK(INDEX(SummDir!$1:$3,$A111,D$124)),"",INDEX(SummDir!$1:$3,$A111,D$124))</f>
        <v/>
      </c>
      <c r="E111" s="282">
        <f>IF(ISBLANK(INDEX(SummDir!$1:$3,$A111,E$124)),"",ROUND(INDEX(SummDir!$1:$3,$A111,E$124),0))</f>
        <v>75</v>
      </c>
      <c r="F111" s="282">
        <f>IF(ISBLANK(INDEX(SummDir!$1:$3,$A111,F$124)),"",ROUND(INDEX(SummDir!$1:$3,$A111,F$124),0))</f>
        <v>53</v>
      </c>
      <c r="G111" s="282">
        <f>IF(ISBLANK(INDEX(SummDir!$1:$3,$A111,G$124)),"",ROUND(INDEX(SummDir!$1:$3,$A111,G$124),0))</f>
        <v>97</v>
      </c>
      <c r="H111" s="283">
        <f>IF(ISBLANK(INDEX(SummDir!$1:$3,$A111,H$124)),"",INDEX(SummDir!$1:$3,$A111,H$124))</f>
        <v>0.18959322033898304</v>
      </c>
      <c r="I111" s="283">
        <f>IF(ISBLANK(INDEX(SummDir!$1:$3,$A111,I$124)),"",INDEX(SummDir!$1:$3,$A111,I$124))</f>
        <v>0.17159322033898305</v>
      </c>
      <c r="J111" s="283">
        <f>IF(ISBLANK(INDEX(SummDir!$1:$3,$A111,J$124)),"",INDEX(SummDir!$1:$3,$A111,J$124))</f>
        <v>0.40576271186440677</v>
      </c>
      <c r="K111" s="284">
        <f>IF(ISBLANK(INDEX(SummDir!$1:$3,$A111,K$124)),"",INDEX(SummDir!$1:$3,$A111,K$124))</f>
        <v>0.26064406779661015</v>
      </c>
      <c r="L111" s="22"/>
      <c r="M111" s="22"/>
      <c r="N111" s="22"/>
      <c r="O111" s="22"/>
      <c r="P111" s="22"/>
      <c r="Q111" s="290"/>
      <c r="R111" s="222">
        <f>IF(ISBLANK(INDEX(SummDir!$1:$3,$A111,R$124)),"",INDEX(SummDir!$1:$3,$A111,R$124))</f>
        <v>14750</v>
      </c>
      <c r="S111" s="222">
        <f>IF(ISBLANK(INDEX(SummDir!$1:$3,$A111,S$124)),"",INDEX(SummDir!$1:$3,$A111,S$124))</f>
        <v>5055</v>
      </c>
      <c r="T111" s="222">
        <f>IF(ISBLANK(INDEX(SummDir!$1:$3,$A111,T$124)),"",INDEX(SummDir!$1:$3,$A111,T$124))</f>
        <v>9695</v>
      </c>
      <c r="U111" s="222">
        <f>IF(ISBLANK(INDEX(SummDir!$1:$3,$A111,U$124)),"",INDEX(SummDir!$1:$3,$A111,U$124))</f>
        <v>5055</v>
      </c>
      <c r="V111" s="117"/>
      <c r="W111" s="117"/>
      <c r="X111" s="117"/>
      <c r="Y111" s="117"/>
      <c r="Z111" s="205">
        <f>IF(ISBLANK(INDEX(SummDir!$1:$3,$A111,Z$124)),"",INDEX(SummDir!$1:$3,$A111,Z$124))</f>
        <v>14750</v>
      </c>
      <c r="AA111" s="52">
        <f>IF(ISBLANK(INDEX(SummDir!$1:$3,$A111,AA$124)),"",INDEX(SummDir!$1:$3,$A111,AA$124))</f>
        <v>9695</v>
      </c>
      <c r="AB111" s="52"/>
      <c r="AC111" s="52"/>
      <c r="AD111" s="52"/>
      <c r="AE111" s="52"/>
      <c r="AF111" s="52"/>
      <c r="AG111" s="52"/>
      <c r="AH111" s="52"/>
      <c r="AI111" s="52"/>
      <c r="AJ111" s="224"/>
      <c r="AO111" s="16"/>
      <c r="AP111" s="16"/>
      <c r="AQ111" s="16"/>
      <c r="AR111" s="16"/>
    </row>
    <row r="112" spans="1:46" x14ac:dyDescent="0.25">
      <c r="A112" s="16">
        <v>2</v>
      </c>
      <c r="B112" s="298" t="str">
        <f>IF(ISBLANK(INDEX(SummDir!$1:$3,$A112,B$124)),"",INDEX(SummDir!$1:$3,$A112,B$124))</f>
        <v>Max</v>
      </c>
      <c r="C112" s="187" t="str">
        <f>IF(ISBLANK(INDEX(SummDir!$1:$3,$A112,C$124)),"",INDEX(SummDir!$1:$3,$A112,C$124))</f>
        <v/>
      </c>
      <c r="D112" s="187" t="str">
        <f>IF(ISBLANK(INDEX(SummDir!$1:$3,$A112,D$124)),"",INDEX(SummDir!$1:$3,$A112,D$124))</f>
        <v/>
      </c>
      <c r="E112" s="117">
        <f>IF(ISBLANK(INDEX(SummDir!$1:$3,$A112,E$124)),"",ROUND(INDEX(SummDir!$1:$3,$A112,E$124),0))</f>
        <v>191</v>
      </c>
      <c r="F112" s="117">
        <f>IF(ISBLANK(INDEX(SummDir!$1:$3,$A112,F$124)),"",ROUND(INDEX(SummDir!$1:$3,$A112,F$124),0))</f>
        <v>127</v>
      </c>
      <c r="G112" s="117">
        <f>IF(ISBLANK(INDEX(SummDir!$1:$3,$A112,G$124)),"",ROUND(INDEX(SummDir!$1:$3,$A112,G$124),0))</f>
        <v>192</v>
      </c>
      <c r="H112" s="277">
        <f>IF(ISBLANK(INDEX(SummDir!$1:$3,$A112,H$124)),"",INDEX(SummDir!$1:$3,$A112,H$124))</f>
        <v>0.68</v>
      </c>
      <c r="I112" s="277">
        <f>IF(ISBLANK(INDEX(SummDir!$1:$3,$A112,I$124)),"",INDEX(SummDir!$1:$3,$A112,I$124))</f>
        <v>0.46875</v>
      </c>
      <c r="J112" s="277">
        <f>IF(ISBLANK(INDEX(SummDir!$1:$3,$A112,J$124)),"",INDEX(SummDir!$1:$3,$A112,J$124))</f>
        <v>1</v>
      </c>
      <c r="K112" s="285">
        <f>IF(ISBLANK(INDEX(SummDir!$1:$3,$A112,K$124)),"",INDEX(SummDir!$1:$3,$A112,K$124))</f>
        <v>0.4375</v>
      </c>
      <c r="L112" s="22"/>
      <c r="M112" s="22"/>
      <c r="N112" s="22"/>
      <c r="O112" s="22"/>
      <c r="P112" s="22"/>
      <c r="Q112" s="290"/>
      <c r="R112" s="222">
        <f>IF(ISBLANK(INDEX(SummDir!$1:$3,$A112,R$124)),"",INDEX(SummDir!$1:$3,$A112,R$124))</f>
        <v>479</v>
      </c>
      <c r="S112" s="222">
        <f>IF(ISBLANK(INDEX(SummDir!$1:$3,$A112,S$124)),"",INDEX(SummDir!$1:$3,$A112,S$124))</f>
        <v>254</v>
      </c>
      <c r="T112" s="222">
        <f>IF(ISBLANK(INDEX(SummDir!$1:$3,$A112,T$124)),"",INDEX(SummDir!$1:$3,$A112,T$124))</f>
        <v>383</v>
      </c>
      <c r="U112" s="222" t="str">
        <f>IF(ISBLANK(INDEX(SummDir!$1:$3,$A112,U$124)),"",INDEX(SummDir!$1:$3,$A112,U$124))</f>
        <v/>
      </c>
      <c r="V112" s="117"/>
      <c r="W112" s="117"/>
      <c r="X112" s="117"/>
      <c r="Y112" s="117"/>
      <c r="Z112" s="205" t="str">
        <f>IF(ISBLANK(INDEX(SummDir!$1:$3,$A112,Z$124)),"",INDEX(SummDir!$1:$3,$A112,Z$124))</f>
        <v/>
      </c>
      <c r="AA112" s="52" t="str">
        <f>IF(ISBLANK(INDEX(SummDir!$1:$3,$A112,AA$124)),"",INDEX(SummDir!$1:$3,$A112,AA$124))</f>
        <v/>
      </c>
      <c r="AB112" s="52"/>
      <c r="AC112" s="52"/>
      <c r="AD112" s="52"/>
      <c r="AE112" s="52"/>
      <c r="AF112" s="52"/>
      <c r="AG112" s="52"/>
      <c r="AH112" s="52"/>
      <c r="AI112" s="52"/>
      <c r="AJ112" s="224"/>
      <c r="AO112" s="16"/>
      <c r="AP112" s="16"/>
      <c r="AQ112" s="16"/>
      <c r="AR112" s="16"/>
    </row>
    <row r="113" spans="1:46" ht="13.8" thickBot="1" x14ac:dyDescent="0.3">
      <c r="A113" s="16">
        <v>3</v>
      </c>
      <c r="B113" s="299" t="str">
        <f>IF(ISBLANK(INDEX(SummDir!$1:$3,$A113,B$124)),"",INDEX(SummDir!$1:$3,$A113,B$124))</f>
        <v>Min</v>
      </c>
      <c r="C113" s="286" t="str">
        <f>IF(ISBLANK(INDEX(SummDir!$1:$3,$A113,C$124)),"",INDEX(SummDir!$1:$3,$A113,C$124))</f>
        <v/>
      </c>
      <c r="D113" s="286" t="str">
        <f>IF(ISBLANK(INDEX(SummDir!$1:$3,$A113,D$124)),"",INDEX(SummDir!$1:$3,$A113,D$124))</f>
        <v/>
      </c>
      <c r="E113" s="287">
        <f>IF(ISBLANK(INDEX(SummDir!$1:$3,$A113,E$124)),"",ROUND(INDEX(SummDir!$1:$3,$A113,E$124),0))</f>
        <v>4</v>
      </c>
      <c r="F113" s="287">
        <f>IF(ISBLANK(INDEX(SummDir!$1:$3,$A113,F$124)),"",ROUND(INDEX(SummDir!$1:$3,$A113,F$124),0))</f>
        <v>3</v>
      </c>
      <c r="G113" s="287">
        <f>IF(ISBLANK(INDEX(SummDir!$1:$3,$A113,G$124)),"",ROUND(INDEX(SummDir!$1:$3,$A113,G$124),0))</f>
        <v>4</v>
      </c>
      <c r="H113" s="288">
        <f>IF(ISBLANK(INDEX(SummDir!$1:$3,$A113,H$124)),"",INDEX(SummDir!$1:$3,$A113,H$124))</f>
        <v>3.3444816053511704E-2</v>
      </c>
      <c r="I113" s="288">
        <f>IF(ISBLANK(INDEX(SummDir!$1:$3,$A113,I$124)),"",INDEX(SummDir!$1:$3,$A113,I$124))</f>
        <v>0</v>
      </c>
      <c r="J113" s="288">
        <f>IF(ISBLANK(INDEX(SummDir!$1:$3,$A113,J$124)),"",INDEX(SummDir!$1:$3,$A113,J$124))</f>
        <v>0</v>
      </c>
      <c r="K113" s="289">
        <f>IF(ISBLANK(INDEX(SummDir!$1:$3,$A113,K$124)),"",INDEX(SummDir!$1:$3,$A113,K$124))</f>
        <v>0</v>
      </c>
      <c r="L113" s="22"/>
      <c r="M113" s="22"/>
      <c r="N113" s="22"/>
      <c r="O113" s="22"/>
      <c r="P113" s="22"/>
      <c r="Q113" s="290"/>
      <c r="R113" s="222">
        <f>IF(ISBLANK(INDEX(SummDir!$1:$3,$A113,R$124)),"",INDEX(SummDir!$1:$3,$A113,R$124))</f>
        <v>0</v>
      </c>
      <c r="S113" s="222">
        <f>IF(ISBLANK(INDEX(SummDir!$1:$3,$A113,S$124)),"",INDEX(SummDir!$1:$3,$A113,S$124))</f>
        <v>0</v>
      </c>
      <c r="T113" s="222">
        <f>IF(ISBLANK(INDEX(SummDir!$1:$3,$A113,T$124)),"",INDEX(SummDir!$1:$3,$A113,T$124))</f>
        <v>0</v>
      </c>
      <c r="U113" s="222" t="str">
        <f>IF(ISBLANK(INDEX(SummDir!$1:$3,$A113,U$124)),"",INDEX(SummDir!$1:$3,$A113,U$124))</f>
        <v/>
      </c>
      <c r="V113" s="117"/>
      <c r="W113" s="117"/>
      <c r="X113" s="117"/>
      <c r="Y113" s="117"/>
      <c r="Z113" s="205" t="str">
        <f>IF(ISBLANK(INDEX(SummDir!$1:$3,$A113,Z$124)),"",INDEX(SummDir!$1:$3,$A113,Z$124))</f>
        <v/>
      </c>
      <c r="AA113" s="52" t="str">
        <f>IF(ISBLANK(INDEX(SummDir!$1:$3,$A113,AA$124)),"",INDEX(SummDir!$1:$3,$A113,AA$124))</f>
        <v/>
      </c>
      <c r="AB113" s="52"/>
      <c r="AC113" s="52"/>
      <c r="AD113" s="52"/>
      <c r="AE113" s="52"/>
      <c r="AF113" s="52"/>
      <c r="AG113" s="52"/>
      <c r="AH113" s="52"/>
      <c r="AI113" s="52"/>
      <c r="AJ113" s="224"/>
      <c r="AO113" s="16"/>
      <c r="AP113" s="16"/>
      <c r="AQ113" s="16"/>
      <c r="AR113" s="16"/>
    </row>
    <row r="115" spans="1:46" ht="39.6" x14ac:dyDescent="0.25">
      <c r="A115" s="16">
        <v>1</v>
      </c>
      <c r="B115" s="202" t="str">
        <f>INDEX(SummDir!$5:$113,$A115,B$124)</f>
        <v>Loc ID</v>
      </c>
      <c r="C115" s="202" t="str">
        <f>INDEX(SummDir!$5:$113,$A115,C$124)</f>
        <v xml:space="preserve">Location or Intersection: E/W  </v>
      </c>
      <c r="D115" s="202" t="str">
        <f>INDEX(SummDir!$5:$113,$A115,D$124)</f>
        <v>Location or Intersection: N/S</v>
      </c>
      <c r="E115" s="201" t="str">
        <f>INDEX(SummDir!$5:$113,$A115,E$124)</f>
        <v>Total per hr</v>
      </c>
      <c r="F115" s="201" t="str">
        <f>INDEX(SummDir!$5:$113,$A115,F$124)</f>
        <v>AM per hr</v>
      </c>
      <c r="G115" s="201" t="str">
        <f>INDEX(SummDir!$5:$113,$A115,G$124)</f>
        <v>PM per hr</v>
      </c>
      <c r="H115" s="229" t="str">
        <f>INDEX(SummDir!$5:$113,$A115,H$124)</f>
        <v>Helmet%</v>
      </c>
      <c r="K115" s="201" t="str">
        <f>INDEX(SummDir!$5:$113,$A115,K$124)</f>
        <v>Female%</v>
      </c>
      <c r="L115" s="203" t="s">
        <v>494</v>
      </c>
      <c r="M115" s="203" t="s">
        <v>503</v>
      </c>
      <c r="N115" s="203" t="s">
        <v>497</v>
      </c>
      <c r="O115" s="204" t="s">
        <v>504</v>
      </c>
      <c r="P115" s="200" t="s">
        <v>505</v>
      </c>
      <c r="Q115" s="211" t="s">
        <v>602</v>
      </c>
      <c r="R115" s="201" t="str">
        <f>INDEX(SummDir!$5:$113,$A115,R$124)</f>
        <v>Loc Total</v>
      </c>
      <c r="S115" s="201" t="str">
        <f>INDEX(SummDir!$5:$113,$A115,S$124)</f>
        <v>AM Total</v>
      </c>
      <c r="T115" s="201" t="str">
        <f>INDEX(SummDir!$5:$113,$A115,T$124)</f>
        <v>PM Total</v>
      </c>
      <c r="U115" s="201" t="str">
        <f>INDEX(SummDir!$5:$113,$A115,U$124)</f>
        <v>AM Total</v>
      </c>
    </row>
    <row r="116" spans="1:46" s="42" customFormat="1" x14ac:dyDescent="0.25">
      <c r="A116" s="20"/>
      <c r="B116" s="117"/>
      <c r="C116" s="187"/>
      <c r="D116" s="187"/>
      <c r="E116" s="117"/>
      <c r="F116" s="117"/>
      <c r="G116" s="117"/>
      <c r="H116" s="205"/>
      <c r="I116" s="205"/>
      <c r="J116" s="205"/>
      <c r="K116" s="117"/>
      <c r="L116" s="117"/>
      <c r="M116" s="117"/>
      <c r="N116" s="117"/>
      <c r="O116" s="117"/>
      <c r="P116" s="117"/>
      <c r="Q116" s="117"/>
      <c r="R116" s="222"/>
      <c r="S116" s="222"/>
      <c r="T116" s="222"/>
      <c r="U116" s="222"/>
      <c r="V116" s="117"/>
      <c r="W116" s="117"/>
      <c r="X116" s="117"/>
      <c r="Y116" s="117"/>
      <c r="Z116" s="117"/>
      <c r="AA116" s="117"/>
      <c r="AB116" s="117"/>
      <c r="AC116" s="117"/>
      <c r="AD116" s="117"/>
      <c r="AE116" s="117"/>
      <c r="AF116" s="117"/>
      <c r="AG116" s="117"/>
      <c r="AH116" s="117"/>
      <c r="AI116" s="117"/>
      <c r="AJ116" s="222"/>
      <c r="AK116" s="117"/>
      <c r="AL116" s="117"/>
      <c r="AM116" s="117"/>
      <c r="AN116" s="117"/>
      <c r="AO116" s="117"/>
      <c r="AP116" s="117"/>
      <c r="AQ116" s="117"/>
      <c r="AR116" s="117"/>
      <c r="AS116" s="117"/>
      <c r="AT116" s="117"/>
    </row>
    <row r="117" spans="1:46" x14ac:dyDescent="0.25">
      <c r="AO117" s="16"/>
      <c r="AP117" s="16"/>
      <c r="AQ117" s="16"/>
      <c r="AR117" s="16"/>
    </row>
    <row r="118" spans="1:46" x14ac:dyDescent="0.25">
      <c r="B118" s="54" t="s">
        <v>64</v>
      </c>
      <c r="E118" s="16" t="s">
        <v>199</v>
      </c>
      <c r="F118" s="16" t="s">
        <v>199</v>
      </c>
      <c r="G118" s="16" t="s">
        <v>199</v>
      </c>
      <c r="H118" s="75" t="s">
        <v>199</v>
      </c>
      <c r="I118" s="75" t="s">
        <v>199</v>
      </c>
      <c r="J118" s="75" t="s">
        <v>199</v>
      </c>
      <c r="K118" s="16" t="s">
        <v>199</v>
      </c>
      <c r="R118" s="78" t="s">
        <v>199</v>
      </c>
      <c r="S118" s="78" t="s">
        <v>199</v>
      </c>
      <c r="T118" s="78" t="s">
        <v>199</v>
      </c>
      <c r="U118" s="78" t="s">
        <v>199</v>
      </c>
      <c r="Z118" s="16" t="s">
        <v>199</v>
      </c>
      <c r="AA118" s="16" t="s">
        <v>200</v>
      </c>
    </row>
    <row r="120" spans="1:46" x14ac:dyDescent="0.25">
      <c r="A120" s="16">
        <v>1</v>
      </c>
      <c r="B120" s="67" t="s">
        <v>201</v>
      </c>
      <c r="E120" s="52" t="str">
        <f>IF(ISBLANK(INDEX(Summary!$63:$64,$A120,E$124)),"",INDEX(Summary!$63:$64,$A120,E$124))</f>
        <v/>
      </c>
      <c r="F120" s="52">
        <f>IF(ISBLANK(INDEX(Summary!$63:$64,$A120,F$124)),"",INDEX(Summary!$63:$64,$A120,F$124))</f>
        <v>411.5</v>
      </c>
      <c r="G120" s="52" t="str">
        <f>IF(ISBLANK(INDEX(Summary!$63:$64,$A120,G$124)),"",INDEX(Summary!$63:$64,$A120,G$124))</f>
        <v/>
      </c>
      <c r="H120" s="83" t="str">
        <f>IF(ISBLANK(INDEX(Summary!$63:$64,$A120,H$124)),"",INDEX(Summary!$63:$64,$A120,H$124))</f>
        <v/>
      </c>
      <c r="I120" s="83" t="str">
        <f>IF(ISBLANK(INDEX(Summary!$63:$64,$A120,I$124)),"",INDEX(Summary!$63:$64,$A120,I$124))</f>
        <v/>
      </c>
      <c r="J120" s="83" t="str">
        <f>IF(ISBLANK(INDEX(Summary!$63:$64,$A120,J$124)),"",INDEX(Summary!$63:$64,$A120,J$124))</f>
        <v/>
      </c>
      <c r="K120" s="52" t="str">
        <f>IF(ISBLANK(INDEX(Summary!$63:$64,$A120,K$124)),"",INDEX(Summary!$63:$64,$A120,K$124))</f>
        <v/>
      </c>
      <c r="P120" s="117"/>
      <c r="Q120" s="117"/>
      <c r="R120" s="221" t="str">
        <f>IF(ISBLANK(INDEX(Summary!$63:$64,$A120,R$124)),"",INDEX(Summary!$63:$64,$A120,R$124))</f>
        <v/>
      </c>
      <c r="S120" s="221">
        <f>IF(ISBLANK(INDEX(Summary!$63:$64,$A120,S$124)),"",INDEX(Summary!$63:$64,$A120,S$124))</f>
        <v>823</v>
      </c>
      <c r="T120" s="221" t="str">
        <f>IF(ISBLANK(INDEX(Summary!$63:$64,$A120,T$124)),"",INDEX(Summary!$63:$64,$A120,T$124))</f>
        <v/>
      </c>
      <c r="U120" s="221" t="str">
        <f>IF(ISBLANK(INDEX(Summary!$63:$64,$A120,U$124)),"",INDEX(Summary!$63:$64,$A120,U$124))</f>
        <v/>
      </c>
      <c r="V120" s="117"/>
      <c r="W120" s="117"/>
      <c r="X120" s="117"/>
      <c r="Y120" s="117"/>
      <c r="Z120" s="52" t="str">
        <f>IF(ISBLANK(INDEX(Summary!$63:$64,$A120,Z$124)),"",INDEX(Summary!$63:$64,$A120,Z$124))</f>
        <v/>
      </c>
      <c r="AA120" s="52" t="str">
        <f>IF(ISBLANK(INDEX(Summary!$63:$64,$A120,AA$124)),"",INDEX(Summary!$63:$64,$A120,AA$124))</f>
        <v/>
      </c>
      <c r="AB120" s="52"/>
      <c r="AC120" s="52"/>
      <c r="AD120" s="52"/>
      <c r="AE120" s="52"/>
      <c r="AF120" s="52"/>
      <c r="AG120" s="52"/>
      <c r="AH120" s="52"/>
      <c r="AI120" s="52"/>
      <c r="AJ120" s="224"/>
    </row>
    <row r="121" spans="1:46" x14ac:dyDescent="0.25">
      <c r="A121" s="16">
        <v>2</v>
      </c>
      <c r="B121" s="67" t="s">
        <v>202</v>
      </c>
      <c r="E121" s="52" t="str">
        <f>IF(ISBLANK(INDEX(Summary!$63:$64,$A121,E$124)),"",INDEX(Summary!$63:$64,$A121,E$124))</f>
        <v/>
      </c>
      <c r="F121" s="52" t="str">
        <f>IF(ISBLANK(INDEX(Summary!$63:$64,$A121,F$124)),"",INDEX(Summary!$63:$64,$A121,F$124))</f>
        <v/>
      </c>
      <c r="G121" s="52">
        <f>IF(ISBLANK(INDEX(Summary!$63:$64,$A121,G$124)),"",INDEX(Summary!$63:$64,$A121,G$124))</f>
        <v>878.5</v>
      </c>
      <c r="H121" s="83" t="str">
        <f>IF(ISBLANK(INDEX(Summary!$63:$64,$A121,H$124)),"",INDEX(Summary!$63:$64,$A121,H$124))</f>
        <v/>
      </c>
      <c r="I121" s="83" t="str">
        <f>IF(ISBLANK(INDEX(Summary!$63:$64,$A121,I$124)),"",INDEX(Summary!$63:$64,$A121,I$124))</f>
        <v/>
      </c>
      <c r="J121" s="83" t="str">
        <f>IF(ISBLANK(INDEX(Summary!$63:$64,$A121,J$124)),"",INDEX(Summary!$63:$64,$A121,J$124))</f>
        <v/>
      </c>
      <c r="K121" s="52" t="str">
        <f>IF(ISBLANK(INDEX(Summary!$63:$64,$A121,K$124)),"",INDEX(Summary!$63:$64,$A121,K$124))</f>
        <v/>
      </c>
      <c r="P121" s="117"/>
      <c r="Q121" s="117"/>
      <c r="R121" s="221" t="str">
        <f>IF(ISBLANK(INDEX(Summary!$63:$64,$A121,R$124)),"",INDEX(Summary!$63:$64,$A121,R$124))</f>
        <v/>
      </c>
      <c r="S121" s="221" t="str">
        <f>IF(ISBLANK(INDEX(Summary!$63:$64,$A121,S$124)),"",INDEX(Summary!$63:$64,$A121,S$124))</f>
        <v/>
      </c>
      <c r="T121" s="221">
        <f>IF(ISBLANK(INDEX(Summary!$63:$64,$A121,T$124)),"",INDEX(Summary!$63:$64,$A121,T$124))</f>
        <v>1757</v>
      </c>
      <c r="U121" s="221" t="str">
        <f>IF(ISBLANK(INDEX(Summary!$63:$64,$A121,U$124)),"",INDEX(Summary!$63:$64,$A121,U$124))</f>
        <v/>
      </c>
      <c r="V121" s="117"/>
      <c r="W121" s="117"/>
      <c r="X121" s="117"/>
      <c r="Y121" s="117"/>
      <c r="Z121" s="52" t="str">
        <f>IF(ISBLANK(INDEX(Summary!$63:$64,$A121,Z$124)),"",INDEX(Summary!$63:$64,$A121,Z$124))</f>
        <v/>
      </c>
      <c r="AA121" s="52" t="str">
        <f>IF(ISBLANK(INDEX(Summary!$63:$64,$A121,AA$124)),"",INDEX(Summary!$63:$64,$A121,AA$124))</f>
        <v/>
      </c>
      <c r="AB121" s="52"/>
      <c r="AC121" s="52"/>
      <c r="AD121" s="52"/>
      <c r="AE121" s="52"/>
      <c r="AF121" s="52"/>
      <c r="AG121" s="52"/>
      <c r="AH121" s="52"/>
      <c r="AI121" s="52"/>
      <c r="AJ121" s="224"/>
    </row>
    <row r="123" spans="1:46" x14ac:dyDescent="0.25">
      <c r="A123" s="16" t="s">
        <v>198</v>
      </c>
      <c r="B123" s="16">
        <v>1</v>
      </c>
      <c r="C123" s="165">
        <v>2</v>
      </c>
      <c r="D123" s="165">
        <v>3</v>
      </c>
      <c r="E123" s="16">
        <v>4</v>
      </c>
      <c r="F123" s="16">
        <v>5</v>
      </c>
      <c r="G123" s="16">
        <v>6</v>
      </c>
      <c r="H123" s="78">
        <v>8</v>
      </c>
      <c r="I123" s="78">
        <v>9</v>
      </c>
      <c r="J123" s="78">
        <v>10</v>
      </c>
      <c r="K123" s="16">
        <v>7</v>
      </c>
      <c r="R123" s="78">
        <v>11</v>
      </c>
      <c r="S123" s="78">
        <v>12</v>
      </c>
      <c r="T123" s="78">
        <v>13</v>
      </c>
      <c r="U123" s="78">
        <v>15</v>
      </c>
      <c r="Z123" s="78">
        <v>14</v>
      </c>
      <c r="AA123" s="16">
        <v>16</v>
      </c>
      <c r="AO123" s="16">
        <v>1</v>
      </c>
      <c r="AP123" s="16">
        <v>2</v>
      </c>
      <c r="AQ123" s="16">
        <v>3</v>
      </c>
      <c r="AR123" s="16">
        <v>4</v>
      </c>
      <c r="AS123" s="16">
        <v>1</v>
      </c>
      <c r="AT123" s="16">
        <v>2</v>
      </c>
    </row>
    <row r="124" spans="1:46" x14ac:dyDescent="0.25">
      <c r="A124" s="16" t="s">
        <v>197</v>
      </c>
      <c r="B124" s="16">
        <f>MATCH(B123,Summary!62:62,0)</f>
        <v>1</v>
      </c>
      <c r="C124" s="165">
        <f>MATCH(C123,Summary!62:62,0)</f>
        <v>2</v>
      </c>
      <c r="D124" s="165">
        <f>MATCH(D123,Summary!62:62,0)</f>
        <v>3</v>
      </c>
      <c r="E124" s="16">
        <f>MATCH(E123,Summary!62:62,0)</f>
        <v>4</v>
      </c>
      <c r="F124" s="16">
        <f>MATCH(F123,Summary!62:62,0)</f>
        <v>5</v>
      </c>
      <c r="G124" s="16">
        <f>MATCH(G123,Summary!62:62,0)</f>
        <v>6</v>
      </c>
      <c r="H124" s="78">
        <f>MATCH(H123,Summary!62:62,0)</f>
        <v>21</v>
      </c>
      <c r="I124" s="78">
        <f>MATCH(I123,Summary!62:62,0)</f>
        <v>22</v>
      </c>
      <c r="J124" s="78">
        <f>MATCH(J123,Summary!62:62,0)</f>
        <v>23</v>
      </c>
      <c r="K124" s="16">
        <f>MATCH(K123,Summary!62:62,0)</f>
        <v>18</v>
      </c>
      <c r="Q124" s="16">
        <v>9</v>
      </c>
      <c r="R124" s="78">
        <f>MATCH(R123,Summary!62:62,0)</f>
        <v>32</v>
      </c>
      <c r="S124" s="78">
        <f>MATCH(S123,Summary!62:62,0)</f>
        <v>33</v>
      </c>
      <c r="T124" s="78">
        <f>MATCH(T123,Summary!62:62,0)</f>
        <v>34</v>
      </c>
      <c r="U124" s="78">
        <f>MATCH(U123,Summary!62:62,0)</f>
        <v>37</v>
      </c>
      <c r="Z124" s="78">
        <f>MATCH(Z123,Summary!62:62,0)</f>
        <v>36</v>
      </c>
      <c r="AA124" s="16">
        <f>MATCH(AA123,Summary!62:62,0)</f>
        <v>38</v>
      </c>
      <c r="AO124" s="16"/>
    </row>
    <row r="127" spans="1:46" ht="13.8" thickBot="1" x14ac:dyDescent="0.3"/>
    <row r="128" spans="1:46" ht="40.200000000000003" thickBot="1" x14ac:dyDescent="0.3">
      <c r="A128" s="77">
        <v>1</v>
      </c>
      <c r="B128" s="300" t="str">
        <f>INDEX(SummDir!$5:$113,$A128,B$124)</f>
        <v>Loc ID</v>
      </c>
      <c r="C128" s="291" t="str">
        <f>INDEX(SummDir!$5:$113,$A128,C$124)</f>
        <v xml:space="preserve">Location or Intersection: E/W  </v>
      </c>
      <c r="D128" s="291" t="str">
        <f>INDEX(SummDir!$5:$113,$A128,D$124)</f>
        <v>Location or Intersection: N/S</v>
      </c>
      <c r="E128" s="292" t="str">
        <f>INDEX(SummDir!$5:$113,$A128,E$124)</f>
        <v>Total per hr</v>
      </c>
      <c r="F128" s="292" t="str">
        <f>INDEX(SummDir!$5:$113,$A128,F$124)</f>
        <v>AM per hr</v>
      </c>
      <c r="G128" s="292" t="str">
        <f>INDEX(SummDir!$5:$113,$A128,G$124)</f>
        <v>PM per hr</v>
      </c>
      <c r="H128" s="293" t="str">
        <f>INDEX(SummDir!$5:$113,$A128,H$124)</f>
        <v>Helmet%</v>
      </c>
      <c r="I128" s="293" t="str">
        <f>INDEX(SummDir!$5:$113,$A128,I$124)</f>
        <v>Wrong way%</v>
      </c>
      <c r="J128" s="293" t="str">
        <f>INDEX(SummDir!$5:$113,$A128,J$124)</f>
        <v>Sidewalk%</v>
      </c>
      <c r="K128" s="292" t="str">
        <f>INDEX(SummDir!$5:$113,$A128,K$124)</f>
        <v>Female%</v>
      </c>
      <c r="L128" s="294" t="s">
        <v>494</v>
      </c>
      <c r="M128" s="294" t="s">
        <v>503</v>
      </c>
      <c r="N128" s="294" t="s">
        <v>497</v>
      </c>
      <c r="O128" s="295" t="s">
        <v>504</v>
      </c>
      <c r="P128" s="296" t="s">
        <v>505</v>
      </c>
    </row>
    <row r="129" spans="1:16" x14ac:dyDescent="0.25">
      <c r="A129" s="143">
        <v>83</v>
      </c>
      <c r="B129" s="298">
        <f>INDEX(SummDir!$5:$113,$A129,B$124)</f>
        <v>128</v>
      </c>
      <c r="C129" s="187" t="str">
        <f>INDEX(SummDir!$5:$113,$A129,C$124)</f>
        <v>Alameda Dr</v>
      </c>
      <c r="D129" s="187" t="str">
        <f>INDEX(SummDir!$5:$113,$A129,D$124)</f>
        <v>McClintock Dr</v>
      </c>
      <c r="E129" s="117">
        <f>IF(LEN(INDEX(SummDir!$5:$113,$A129,E$124))&lt;1,"",ROUND(INDEX(SummDir!$5:$113,$A129,E$124),0))</f>
        <v>12</v>
      </c>
      <c r="F129" s="117">
        <f>IF(LEN(INDEX(SummDir!$5:$113,$A129,F$124))&lt;1,"",ROUND(INDEX(SummDir!$5:$113,$A129,F$124),0))</f>
        <v>12</v>
      </c>
      <c r="G129" s="117">
        <f>IF(LEN(INDEX(SummDir!$5:$113,$A129,G$124))&lt;1,"",ROUND(INDEX(SummDir!$5:$113,$A129,G$124),0))</f>
        <v>13</v>
      </c>
      <c r="H129" s="277">
        <f>INDEX(SummDir!$5:$113,$A129,H$124)</f>
        <v>0.5625</v>
      </c>
      <c r="I129" s="277">
        <f>INDEX(SummDir!$5:$113,$A129,I$124)</f>
        <v>0</v>
      </c>
      <c r="J129" s="277">
        <f>INDEX(SummDir!$5:$113,$A129,J$124)</f>
        <v>0.16666666666666666</v>
      </c>
      <c r="K129" s="117">
        <f>INDEX(SummDir!$5:$113,$A129,K$124)</f>
        <v>0.125</v>
      </c>
      <c r="L129" s="117">
        <f t="shared" ref="L129:L132" si="31">INDEX(TrfCnt_by_loc,MATCH($B129,loc_ID,0))</f>
        <v>27807</v>
      </c>
      <c r="M129" s="117" t="str">
        <f t="shared" ref="M129:M132" si="32">INDEX(TC_loc_dir,MATCH($B129,loc_ID,0),IF(P129="NS",1,2))</f>
        <v/>
      </c>
      <c r="N129" s="117">
        <f t="shared" ref="N129:N132" si="33">INDEX(Loc_Dist,MATCH($B129,loc_ID,0))</f>
        <v>2</v>
      </c>
      <c r="O129" s="117">
        <f t="shared" ref="O129:O132" si="34">IF(AND(P129="NS",SUM(AK129,AL129)&gt;0),1,IF(AND(P129="EW",SUM(AM129,AN129)&gt;0),1,0))</f>
        <v>0</v>
      </c>
      <c r="P129" s="285" t="s">
        <v>361</v>
      </c>
    </row>
    <row r="130" spans="1:16" x14ac:dyDescent="0.25">
      <c r="A130" s="143">
        <v>84</v>
      </c>
      <c r="B130" s="298">
        <f>INDEX(SummDir!$5:$113,$A130,B$124)</f>
        <v>129</v>
      </c>
      <c r="C130" s="187" t="str">
        <f>INDEX(SummDir!$5:$113,$A130,C$124)</f>
        <v>Alameda Dr</v>
      </c>
      <c r="D130" s="187" t="str">
        <f>INDEX(SummDir!$5:$113,$A130,D$124)</f>
        <v>S Rural Rd</v>
      </c>
      <c r="E130" s="117">
        <f>IF(LEN(INDEX(SummDir!$5:$113,$A130,E$124))&lt;1,"",ROUND(INDEX(SummDir!$5:$113,$A130,E$124),0))</f>
        <v>26</v>
      </c>
      <c r="F130" s="117">
        <f>IF(LEN(INDEX(SummDir!$5:$113,$A130,F$124))&lt;1,"",ROUND(INDEX(SummDir!$5:$113,$A130,F$124),0))</f>
        <v>24</v>
      </c>
      <c r="G130" s="117">
        <f>IF(LEN(INDEX(SummDir!$5:$113,$A130,G$124))&lt;1,"",ROUND(INDEX(SummDir!$5:$113,$A130,G$124),0))</f>
        <v>28</v>
      </c>
      <c r="H130" s="277">
        <f>INDEX(SummDir!$5:$113,$A130,H$124)</f>
        <v>0.36274509803921567</v>
      </c>
      <c r="I130" s="277">
        <f>INDEX(SummDir!$5:$113,$A130,I$124)</f>
        <v>3.9215686274509803E-2</v>
      </c>
      <c r="J130" s="277">
        <f>INDEX(SummDir!$5:$113,$A130,J$124)</f>
        <v>0.16666666666666666</v>
      </c>
      <c r="K130" s="117">
        <f>INDEX(SummDir!$5:$113,$A130,K$124)</f>
        <v>0.24509803921568626</v>
      </c>
      <c r="L130" s="117">
        <f t="shared" si="31"/>
        <v>35740</v>
      </c>
      <c r="M130" s="117" t="str">
        <f t="shared" si="32"/>
        <v/>
      </c>
      <c r="N130" s="117">
        <f t="shared" si="33"/>
        <v>1</v>
      </c>
      <c r="O130" s="117">
        <f t="shared" si="34"/>
        <v>0</v>
      </c>
      <c r="P130" s="285" t="s">
        <v>361</v>
      </c>
    </row>
    <row r="131" spans="1:16" x14ac:dyDescent="0.25">
      <c r="A131" s="143">
        <v>85</v>
      </c>
      <c r="B131" s="298">
        <f>INDEX(SummDir!$5:$113,$A131,B$124)</f>
        <v>130</v>
      </c>
      <c r="C131" s="187" t="str">
        <f>INDEX(SummDir!$5:$113,$A131,C$124)</f>
        <v>Alameda Dr</v>
      </c>
      <c r="D131" s="187" t="str">
        <f>INDEX(SummDir!$5:$113,$A131,D$124)</f>
        <v>Country Club Wy</v>
      </c>
      <c r="E131" s="117">
        <f>IF(LEN(INDEX(SummDir!$5:$113,$A131,E$124))&lt;1,"",ROUND(INDEX(SummDir!$5:$113,$A131,E$124),0))</f>
        <v>13</v>
      </c>
      <c r="F131" s="117">
        <f>IF(LEN(INDEX(SummDir!$5:$113,$A131,F$124))&lt;1,"",ROUND(INDEX(SummDir!$5:$113,$A131,F$124),0))</f>
        <v>13</v>
      </c>
      <c r="G131" s="117" t="str">
        <f>IF(LEN(INDEX(SummDir!$5:$113,$A131,G$124))&lt;1,"",ROUND(INDEX(SummDir!$5:$113,$A131,G$124),0))</f>
        <v/>
      </c>
      <c r="H131" s="277">
        <f>INDEX(SummDir!$5:$113,$A131,H$124)</f>
        <v>0.68</v>
      </c>
      <c r="I131" s="277">
        <f>INDEX(SummDir!$5:$113,$A131,I$124)</f>
        <v>0.08</v>
      </c>
      <c r="J131" s="277">
        <f>INDEX(SummDir!$5:$113,$A131,J$124)</f>
        <v>0.04</v>
      </c>
      <c r="K131" s="117">
        <f>INDEX(SummDir!$5:$113,$A131,K$124)</f>
        <v>0.4</v>
      </c>
      <c r="L131" s="117" t="str">
        <f t="shared" si="31"/>
        <v/>
      </c>
      <c r="M131" s="117" t="str">
        <f t="shared" si="32"/>
        <v/>
      </c>
      <c r="N131" s="117">
        <f t="shared" si="33"/>
        <v>2.5</v>
      </c>
      <c r="O131" s="117">
        <f t="shared" si="34"/>
        <v>0</v>
      </c>
      <c r="P131" s="285" t="s">
        <v>361</v>
      </c>
    </row>
    <row r="132" spans="1:16" x14ac:dyDescent="0.25">
      <c r="A132" s="143">
        <v>100</v>
      </c>
      <c r="B132" s="298">
        <f>INDEX(SummDir!$5:$113,$A132,B$124)</f>
        <v>145</v>
      </c>
      <c r="C132" s="187" t="str">
        <f>INDEX(SummDir!$5:$113,$A132,C$124)</f>
        <v>Alameda Dr</v>
      </c>
      <c r="D132" s="187" t="str">
        <f>INDEX(SummDir!$5:$113,$A132,D$124)</f>
        <v>Mill Ave</v>
      </c>
      <c r="E132" s="117">
        <f>IF(LEN(INDEX(SummDir!$5:$113,$A132,E$124))&lt;1,"",ROUND(INDEX(SummDir!$5:$113,$A132,E$124),0))</f>
        <v>8</v>
      </c>
      <c r="F132" s="117">
        <f>IF(LEN(INDEX(SummDir!$5:$113,$A132,F$124))&lt;1,"",ROUND(INDEX(SummDir!$5:$113,$A132,F$124),0))</f>
        <v>7</v>
      </c>
      <c r="G132" s="117">
        <f>IF(LEN(INDEX(SummDir!$5:$113,$A132,G$124))&lt;1,"",ROUND(INDEX(SummDir!$5:$113,$A132,G$124),0))</f>
        <v>10</v>
      </c>
      <c r="H132" s="277">
        <f>INDEX(SummDir!$5:$113,$A132,H$124)</f>
        <v>0.36363636363636365</v>
      </c>
      <c r="I132" s="277">
        <f>INDEX(SummDir!$5:$113,$A132,I$124)</f>
        <v>0.27272727272727271</v>
      </c>
      <c r="J132" s="277">
        <f>INDEX(SummDir!$5:$113,$A132,J$124)</f>
        <v>0.45454545454545453</v>
      </c>
      <c r="K132" s="117">
        <f>INDEX(SummDir!$5:$113,$A132,K$124)</f>
        <v>0.27272727272727271</v>
      </c>
      <c r="L132" s="117">
        <f t="shared" si="31"/>
        <v>1841</v>
      </c>
      <c r="M132" s="117">
        <f t="shared" si="32"/>
        <v>1841</v>
      </c>
      <c r="N132" s="117">
        <f t="shared" si="33"/>
        <v>1</v>
      </c>
      <c r="O132" s="117">
        <f t="shared" si="34"/>
        <v>0</v>
      </c>
      <c r="P132" s="285" t="s">
        <v>361</v>
      </c>
    </row>
    <row r="133" spans="1:16" x14ac:dyDescent="0.25">
      <c r="A133" s="16">
        <v>29</v>
      </c>
      <c r="B133" s="298">
        <f>INDEX(SummDir!$5:$113,$A133,B$124)</f>
        <v>128</v>
      </c>
      <c r="C133" s="187" t="str">
        <f>INDEX(SummDir!$5:$113,$A133,C$124)</f>
        <v>Alameda Dr</v>
      </c>
      <c r="D133" s="187" t="str">
        <f>INDEX(SummDir!$5:$113,$A133,D$124)</f>
        <v>McClintock Dr</v>
      </c>
      <c r="E133" s="117">
        <f>IF(LEN(INDEX(SummDir!$5:$113,$A133,E$124))&lt;1,"",ROUND(INDEX(SummDir!$5:$113,$A133,E$124),0))</f>
        <v>12</v>
      </c>
      <c r="F133" s="117">
        <f>IF(LEN(INDEX(SummDir!$5:$113,$A133,F$124))&lt;1,"",ROUND(INDEX(SummDir!$5:$113,$A133,F$124),0))</f>
        <v>6</v>
      </c>
      <c r="G133" s="117">
        <f>IF(LEN(INDEX(SummDir!$5:$113,$A133,G$124))&lt;1,"",ROUND(INDEX(SummDir!$5:$113,$A133,G$124),0))</f>
        <v>19</v>
      </c>
      <c r="H133" s="277">
        <f>INDEX(SummDir!$5:$113,$A133,H$124)</f>
        <v>0.1875</v>
      </c>
      <c r="I133" s="277">
        <f>INDEX(SummDir!$5:$113,$A133,I$124)</f>
        <v>0.29166666666666669</v>
      </c>
      <c r="J133" s="277">
        <f>INDEX(SummDir!$5:$113,$A133,J$124)</f>
        <v>0.83333333333333337</v>
      </c>
      <c r="K133" s="117">
        <f>INDEX(SummDir!$5:$113,$A133,K$124)</f>
        <v>0.22916666666666666</v>
      </c>
      <c r="L133" s="117">
        <f>INDEX(TrfCnt_by_loc,MATCH($B133,loc_ID,0))</f>
        <v>27807</v>
      </c>
      <c r="M133" s="117">
        <f>INDEX(TC_loc_dir,MATCH($B133,loc_ID,0),IF(P133="NS",1,2))</f>
        <v>27807</v>
      </c>
      <c r="N133" s="117">
        <f>INDEX(Loc_Dist,MATCH($B133,loc_ID,0))</f>
        <v>2</v>
      </c>
      <c r="O133" s="117">
        <f t="shared" ref="O133:O136" si="35">IF(AND(P133="NS",SUM(AK133,AL133)&gt;0),1,IF(AND(P133="EW",SUM(AM133,AN133)&gt;0),1,0))</f>
        <v>0</v>
      </c>
      <c r="P133" s="285" t="s">
        <v>362</v>
      </c>
    </row>
    <row r="134" spans="1:16" x14ac:dyDescent="0.25">
      <c r="A134" s="16">
        <v>30</v>
      </c>
      <c r="B134" s="298">
        <f>INDEX(SummDir!$5:$113,$A134,B$124)</f>
        <v>129</v>
      </c>
      <c r="C134" s="187" t="str">
        <f>INDEX(SummDir!$5:$113,$A134,C$124)</f>
        <v>Alameda Dr</v>
      </c>
      <c r="D134" s="187" t="str">
        <f>INDEX(SummDir!$5:$113,$A134,D$124)</f>
        <v>S Rural Rd</v>
      </c>
      <c r="E134" s="117">
        <f>IF(LEN(INDEX(SummDir!$5:$113,$A134,E$124))&lt;1,"",ROUND(INDEX(SummDir!$5:$113,$A134,E$124),0))</f>
        <v>34</v>
      </c>
      <c r="F134" s="117">
        <f>IF(LEN(INDEX(SummDir!$5:$113,$A134,F$124))&lt;1,"",ROUND(INDEX(SummDir!$5:$113,$A134,F$124),0))</f>
        <v>21</v>
      </c>
      <c r="G134" s="117">
        <f>IF(LEN(INDEX(SummDir!$5:$113,$A134,G$124))&lt;1,"",ROUND(INDEX(SummDir!$5:$113,$A134,G$124),0))</f>
        <v>48</v>
      </c>
      <c r="H134" s="277">
        <f>INDEX(SummDir!$5:$113,$A134,H$124)</f>
        <v>0.15328467153284672</v>
      </c>
      <c r="I134" s="277">
        <f>INDEX(SummDir!$5:$113,$A134,I$124)</f>
        <v>0.17518248175182483</v>
      </c>
      <c r="J134" s="277">
        <f>INDEX(SummDir!$5:$113,$A134,J$124)</f>
        <v>0.89051094890510951</v>
      </c>
      <c r="K134" s="117">
        <f>INDEX(SummDir!$5:$113,$A134,K$124)</f>
        <v>0.27737226277372262</v>
      </c>
      <c r="L134" s="117">
        <f>INDEX(TrfCnt_by_loc,MATCH($B134,loc_ID,0))</f>
        <v>35740</v>
      </c>
      <c r="M134" s="117">
        <f>INDEX(TC_loc_dir,MATCH($B134,loc_ID,0),IF(P134="NS",1,2))</f>
        <v>35740</v>
      </c>
      <c r="N134" s="117">
        <f>INDEX(Loc_Dist,MATCH($B134,loc_ID,0))</f>
        <v>1</v>
      </c>
      <c r="O134" s="117">
        <f t="shared" si="35"/>
        <v>0</v>
      </c>
      <c r="P134" s="285" t="s">
        <v>362</v>
      </c>
    </row>
    <row r="135" spans="1:16" x14ac:dyDescent="0.25">
      <c r="A135" s="16">
        <v>31</v>
      </c>
      <c r="B135" s="298">
        <f>INDEX(SummDir!$5:$113,$A135,B$124)</f>
        <v>130</v>
      </c>
      <c r="C135" s="187" t="str">
        <f>INDEX(SummDir!$5:$113,$A135,C$124)</f>
        <v>Alameda Dr</v>
      </c>
      <c r="D135" s="187" t="str">
        <f>INDEX(SummDir!$5:$113,$A135,D$124)</f>
        <v>Country Club Wy</v>
      </c>
      <c r="E135" s="117">
        <f>IF(LEN(INDEX(SummDir!$5:$113,$A135,E$124))&lt;1,"",ROUND(INDEX(SummDir!$5:$113,$A135,E$124),0))</f>
        <v>8</v>
      </c>
      <c r="F135" s="117">
        <f>IF(LEN(INDEX(SummDir!$5:$113,$A135,F$124))&lt;1,"",ROUND(INDEX(SummDir!$5:$113,$A135,F$124),0))</f>
        <v>8</v>
      </c>
      <c r="G135" s="117" t="str">
        <f>IF(LEN(INDEX(SummDir!$5:$113,$A135,G$124))&lt;1,"",ROUND(INDEX(SummDir!$5:$113,$A135,G$124),0))</f>
        <v/>
      </c>
      <c r="H135" s="277">
        <f>INDEX(SummDir!$5:$113,$A135,H$124)</f>
        <v>0.5625</v>
      </c>
      <c r="I135" s="277">
        <f>INDEX(SummDir!$5:$113,$A135,I$124)</f>
        <v>6.25E-2</v>
      </c>
      <c r="J135" s="277">
        <f>INDEX(SummDir!$5:$113,$A135,J$124)</f>
        <v>0.125</v>
      </c>
      <c r="K135" s="117">
        <f>INDEX(SummDir!$5:$113,$A135,K$124)</f>
        <v>0.4375</v>
      </c>
      <c r="L135" s="117" t="str">
        <f>INDEX(TrfCnt_by_loc,MATCH($B135,loc_ID,0))</f>
        <v/>
      </c>
      <c r="M135" s="117" t="str">
        <f>INDEX(TC_loc_dir,MATCH($B135,loc_ID,0),IF(P135="NS",1,2))</f>
        <v/>
      </c>
      <c r="N135" s="117">
        <f>INDEX(Loc_Dist,MATCH($B135,loc_ID,0))</f>
        <v>2.5</v>
      </c>
      <c r="O135" s="117">
        <f t="shared" si="35"/>
        <v>0</v>
      </c>
      <c r="P135" s="285" t="s">
        <v>362</v>
      </c>
    </row>
    <row r="136" spans="1:16" x14ac:dyDescent="0.25">
      <c r="A136" s="16">
        <v>46</v>
      </c>
      <c r="B136" s="298">
        <f>INDEX(SummDir!$5:$113,$A136,B$124)</f>
        <v>145</v>
      </c>
      <c r="C136" s="187" t="str">
        <f>INDEX(SummDir!$5:$113,$A136,C$124)</f>
        <v>Alameda Dr</v>
      </c>
      <c r="D136" s="187" t="str">
        <f>INDEX(SummDir!$5:$113,$A136,D$124)</f>
        <v>Mill Ave</v>
      </c>
      <c r="E136" s="117">
        <f>IF(LEN(INDEX(SummDir!$5:$113,$A136,E$124))&lt;1,"",ROUND(INDEX(SummDir!$5:$113,$A136,E$124),0))</f>
        <v>13</v>
      </c>
      <c r="F136" s="117">
        <f>IF(LEN(INDEX(SummDir!$5:$113,$A136,F$124))&lt;1,"",ROUND(INDEX(SummDir!$5:$113,$A136,F$124),0))</f>
        <v>10</v>
      </c>
      <c r="G136" s="117">
        <f>IF(LEN(INDEX(SummDir!$5:$113,$A136,G$124))&lt;1,"",ROUND(INDEX(SummDir!$5:$113,$A136,G$124),0))</f>
        <v>16</v>
      </c>
      <c r="H136" s="277">
        <f>INDEX(SummDir!$5:$113,$A136,H$124)</f>
        <v>0.21568627450980393</v>
      </c>
      <c r="I136" s="277">
        <f>INDEX(SummDir!$5:$113,$A136,I$124)</f>
        <v>0.19607843137254902</v>
      </c>
      <c r="J136" s="277">
        <f>INDEX(SummDir!$5:$113,$A136,J$124)</f>
        <v>0.5490196078431373</v>
      </c>
      <c r="K136" s="117">
        <f>INDEX(SummDir!$5:$113,$A136,K$124)</f>
        <v>0.23529411764705882</v>
      </c>
      <c r="L136" s="117">
        <f>INDEX(TrfCnt_by_loc,MATCH($B136,loc_ID,0))</f>
        <v>1841</v>
      </c>
      <c r="M136" s="117" t="str">
        <f>INDEX(TC_loc_dir,MATCH($B136,loc_ID,0),IF(P136="NS",1,2))</f>
        <v/>
      </c>
      <c r="N136" s="117">
        <f>INDEX(Loc_Dist,MATCH($B136,loc_ID,0))</f>
        <v>1</v>
      </c>
      <c r="O136" s="117">
        <f t="shared" si="35"/>
        <v>0</v>
      </c>
      <c r="P136" s="285" t="s">
        <v>362</v>
      </c>
    </row>
    <row r="138" spans="1:16" x14ac:dyDescent="0.25">
      <c r="C138" s="165" t="s">
        <v>921</v>
      </c>
    </row>
    <row r="139" spans="1:16" x14ac:dyDescent="0.25">
      <c r="C139" s="163" t="s">
        <v>311</v>
      </c>
      <c r="D139" s="163" t="s">
        <v>250</v>
      </c>
      <c r="E139" s="52">
        <f>E129*12</f>
        <v>144</v>
      </c>
    </row>
    <row r="140" spans="1:16" x14ac:dyDescent="0.25">
      <c r="C140" s="163" t="s">
        <v>311</v>
      </c>
      <c r="D140" s="163" t="s">
        <v>28</v>
      </c>
      <c r="E140" s="52">
        <f t="shared" ref="E140:E142" si="36">E130*12</f>
        <v>312</v>
      </c>
    </row>
    <row r="141" spans="1:16" x14ac:dyDescent="0.25">
      <c r="C141" s="163" t="s">
        <v>311</v>
      </c>
      <c r="D141" s="163" t="s">
        <v>26</v>
      </c>
      <c r="E141" s="52">
        <f t="shared" si="36"/>
        <v>156</v>
      </c>
    </row>
    <row r="142" spans="1:16" x14ac:dyDescent="0.25">
      <c r="C142" s="163" t="s">
        <v>311</v>
      </c>
      <c r="D142" s="163" t="s">
        <v>30</v>
      </c>
      <c r="E142" s="52">
        <f t="shared" si="36"/>
        <v>96</v>
      </c>
    </row>
    <row r="144" spans="1:16" x14ac:dyDescent="0.25">
      <c r="C144" s="165" t="s">
        <v>922</v>
      </c>
    </row>
    <row r="145" spans="3:5" x14ac:dyDescent="0.25">
      <c r="C145" s="163" t="s">
        <v>311</v>
      </c>
      <c r="D145" s="163" t="s">
        <v>250</v>
      </c>
      <c r="E145" s="52">
        <f>E133*12</f>
        <v>144</v>
      </c>
    </row>
    <row r="146" spans="3:5" x14ac:dyDescent="0.25">
      <c r="C146" s="163" t="s">
        <v>311</v>
      </c>
      <c r="D146" s="163" t="s">
        <v>28</v>
      </c>
      <c r="E146" s="52">
        <f t="shared" ref="E146:E148" si="37">E134*12</f>
        <v>408</v>
      </c>
    </row>
    <row r="147" spans="3:5" x14ac:dyDescent="0.25">
      <c r="C147" s="163" t="s">
        <v>311</v>
      </c>
      <c r="D147" s="163" t="s">
        <v>26</v>
      </c>
      <c r="E147" s="52">
        <f t="shared" si="37"/>
        <v>96</v>
      </c>
    </row>
    <row r="148" spans="3:5" x14ac:dyDescent="0.25">
      <c r="C148" s="163" t="s">
        <v>311</v>
      </c>
      <c r="D148" s="163" t="s">
        <v>30</v>
      </c>
      <c r="E148" s="52">
        <f t="shared" si="37"/>
        <v>156</v>
      </c>
    </row>
    <row r="150" spans="3:5" x14ac:dyDescent="0.25">
      <c r="C150" s="165" t="s">
        <v>923</v>
      </c>
    </row>
    <row r="151" spans="3:5" x14ac:dyDescent="0.25">
      <c r="C151" s="163" t="s">
        <v>311</v>
      </c>
      <c r="D151" s="163" t="s">
        <v>250</v>
      </c>
      <c r="E151" s="52">
        <f>E139+E145</f>
        <v>288</v>
      </c>
    </row>
    <row r="152" spans="3:5" x14ac:dyDescent="0.25">
      <c r="C152" s="163" t="s">
        <v>311</v>
      </c>
      <c r="D152" s="163" t="s">
        <v>28</v>
      </c>
      <c r="E152" s="52">
        <f t="shared" ref="E152:E154" si="38">E140+E146</f>
        <v>720</v>
      </c>
    </row>
    <row r="153" spans="3:5" x14ac:dyDescent="0.25">
      <c r="C153" s="163" t="s">
        <v>311</v>
      </c>
      <c r="D153" s="163" t="s">
        <v>26</v>
      </c>
      <c r="E153" s="52">
        <f t="shared" si="38"/>
        <v>252</v>
      </c>
    </row>
    <row r="154" spans="3:5" x14ac:dyDescent="0.25">
      <c r="C154" s="163" t="s">
        <v>311</v>
      </c>
      <c r="D154" s="163" t="s">
        <v>30</v>
      </c>
      <c r="E154" s="52">
        <f t="shared" si="38"/>
        <v>252</v>
      </c>
    </row>
  </sheetData>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7"/>
  <sheetViews>
    <sheetView zoomScale="70" workbookViewId="0"/>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8" width="2.5546875" style="16" customWidth="1"/>
    <col min="29" max="29" width="2" customWidth="1"/>
    <col min="30" max="33" width="5" style="16" customWidth="1"/>
    <col min="38" max="38" width="20.5546875" bestFit="1" customWidth="1"/>
    <col min="39" max="39" width="14.33203125" bestFit="1" customWidth="1"/>
  </cols>
  <sheetData>
    <row r="1" spans="1:39" s="66" customFormat="1" ht="39.6" x14ac:dyDescent="0.25">
      <c r="A1" s="77">
        <v>1</v>
      </c>
      <c r="B1" s="80" t="str">
        <f>INDEX(Summary!$5:$59,$A1,B$67)</f>
        <v>Loc ID</v>
      </c>
      <c r="C1" s="81" t="str">
        <f>INDEX(Summary!$5:$59,$A1,C$67)</f>
        <v xml:space="preserve">Location or Intersection: E/W  </v>
      </c>
      <c r="D1" s="81" t="str">
        <f>INDEX(Summary!$5:$59,$A1,D$67)</f>
        <v>Location or Intersection: N/S</v>
      </c>
      <c r="E1" s="128" t="str">
        <f>INDEX(Summary!$5:$59,$A1,E$67)</f>
        <v>Total per hr</v>
      </c>
      <c r="F1" s="128" t="str">
        <f>INDEX(Summary!$5:$59,$A1,F$67)</f>
        <v>AM per hr</v>
      </c>
      <c r="G1" s="128" t="str">
        <f>INDEX(Summary!$5:$59,$A1,G$67)</f>
        <v>PM per hr</v>
      </c>
      <c r="H1" s="129" t="str">
        <f>INDEX(Summary!$5:$59,$A1,H$67)</f>
        <v>Female%</v>
      </c>
      <c r="I1" s="129" t="str">
        <f>INDEX(Summary!$5:$59,$A1,I$67)</f>
        <v>Helmet%</v>
      </c>
      <c r="J1" s="129" t="str">
        <f>INDEX(Summary!$5:$59,$A1,J$67)</f>
        <v>Wrong way%</v>
      </c>
      <c r="K1" s="129" t="str">
        <f>INDEX(Summary!$5:$59,$A1,K$67)</f>
        <v>Sidewalk%</v>
      </c>
      <c r="L1" s="129" t="str">
        <f>INDEX(Summary!$5:$59,$A1,L$67)</f>
        <v>Loc Total</v>
      </c>
      <c r="M1" s="129" t="str">
        <f>INDEX(Summary!$5:$59,$A1,M$67)</f>
        <v>AM Total</v>
      </c>
      <c r="N1" s="129" t="str">
        <f>INDEX(Summary!$5:$59,$A1,N$67)</f>
        <v>PM Total</v>
      </c>
      <c r="O1" s="129" t="str">
        <f>INDEX(Summary!$5:$59,$A1,O$67)</f>
        <v>Loc Total</v>
      </c>
      <c r="P1" s="129" t="str">
        <f>INDEX(Summary!$5:$59,$A1,P$67)</f>
        <v>AM Total</v>
      </c>
      <c r="Q1" s="132" t="s">
        <v>494</v>
      </c>
      <c r="R1" s="130" t="s">
        <v>497</v>
      </c>
      <c r="T1" s="82" t="str">
        <f>INDEX(Summary!$5:$59,$A1,T$67)</f>
        <v>PM Total</v>
      </c>
      <c r="U1" s="82"/>
      <c r="V1" s="82"/>
      <c r="W1" s="82"/>
      <c r="X1" s="82"/>
      <c r="Y1" s="82"/>
      <c r="Z1" s="82"/>
      <c r="AA1" s="82"/>
      <c r="AB1" s="82"/>
      <c r="AD1" s="108" t="s">
        <v>153</v>
      </c>
      <c r="AE1" s="108" t="s">
        <v>154</v>
      </c>
      <c r="AF1" s="108" t="s">
        <v>155</v>
      </c>
      <c r="AG1" s="108" t="s">
        <v>156</v>
      </c>
      <c r="AH1" s="61" t="s">
        <v>142</v>
      </c>
      <c r="AI1" s="61" t="s">
        <v>143</v>
      </c>
      <c r="AJ1" s="61" t="s">
        <v>144</v>
      </c>
      <c r="AK1" s="61" t="s">
        <v>145</v>
      </c>
      <c r="AL1" s="84" t="s">
        <v>80</v>
      </c>
      <c r="AM1" s="84" t="s">
        <v>81</v>
      </c>
    </row>
    <row r="2" spans="1:39" x14ac:dyDescent="0.25">
      <c r="A2" s="16">
        <v>2</v>
      </c>
      <c r="B2" s="52">
        <f>INDEX(Summary!$5:$59,$A2,B$67)</f>
        <v>101</v>
      </c>
      <c r="C2" s="51" t="str">
        <f>INDEX(Summary!$5:$59,$A2,C$67)</f>
        <v>Washington/Curry</v>
      </c>
      <c r="D2" s="51" t="str">
        <f>INDEX(Summary!$5:$59,$A2,D$67)</f>
        <v>Mill Ave</v>
      </c>
      <c r="E2" s="52">
        <f>ROUND(INDEX(Summary!$5:$59,$A2,E$67),0)</f>
        <v>45</v>
      </c>
      <c r="F2" s="52">
        <f>IF(LEN(INDEX(Summary!$5:$59,$A2,F$67))&lt;1,"",ROUND(INDEX(Summary!$5:$59,$A2,F$67),0))</f>
        <v>40</v>
      </c>
      <c r="G2" s="52">
        <f>IF(LEN(INDEX(Summary!$5:$59,$A2,G$67))&lt;1,"",ROUND(INDEX(Summary!$5:$59,$A2,G$67),0))</f>
        <v>51</v>
      </c>
      <c r="H2" s="276">
        <f>INDEX(Summary!$5:$59,$A2,H$67)</f>
        <v>0.22222222222222221</v>
      </c>
      <c r="I2" s="276">
        <f>INDEX(Summary!$5:$59,$A2,I$67)</f>
        <v>0.6166666666666667</v>
      </c>
      <c r="J2" s="276">
        <f>INDEX(Summary!$5:$59,$A2,J$67)</f>
        <v>0.1388888888888889</v>
      </c>
      <c r="K2" s="276">
        <f>INDEX(Summary!$5:$59,$A2,K$67)</f>
        <v>0.31666666666666665</v>
      </c>
      <c r="L2" s="270">
        <f>INDEX(Summary!$5:$59,$A2,L$67)</f>
        <v>180</v>
      </c>
      <c r="M2" s="270">
        <f>INDEX(Summary!$5:$59,$A2,M$67)</f>
        <v>79</v>
      </c>
      <c r="N2" s="270">
        <f>INDEX(Summary!$5:$59,$A2,N$67)</f>
        <v>101</v>
      </c>
      <c r="O2" s="270">
        <f>INDEX(Summary!$5:$59,$A2,O$67)</f>
        <v>180</v>
      </c>
      <c r="P2" s="270">
        <f>INDEX(Summary!$5:$59,$A2,P$67)</f>
        <v>79</v>
      </c>
      <c r="Q2" s="52">
        <f t="shared" ref="Q2:Q55" si="0">INDEX(TrfCnt_by_loc,MATCH($B2,loc_ID,0))</f>
        <v>14035</v>
      </c>
      <c r="R2" s="131">
        <f>INDEX(Loc_Dist,MATCH($B2,loc_ID,0))</f>
        <v>0.39</v>
      </c>
      <c r="T2" s="52">
        <f>INDEX(Summary!$5:$59,$A2,T$67)</f>
        <v>101</v>
      </c>
      <c r="U2" s="52"/>
      <c r="V2" s="52"/>
      <c r="W2" s="52"/>
      <c r="X2" s="52"/>
      <c r="Y2" s="52"/>
      <c r="Z2" s="52"/>
      <c r="AA2" s="52"/>
      <c r="AB2" s="52"/>
      <c r="AD2" s="52">
        <f t="shared" ref="AD2:AG21" si="1">INDEX(Lane,MATCH($B2,loc_ID,0),MATCH(AD$1,LaneHdr,0))</f>
        <v>3</v>
      </c>
      <c r="AE2" s="52">
        <f t="shared" si="1"/>
        <v>0</v>
      </c>
      <c r="AF2" s="52">
        <f t="shared" si="1"/>
        <v>3</v>
      </c>
      <c r="AG2" s="52">
        <f t="shared" si="1"/>
        <v>0</v>
      </c>
      <c r="AH2" s="52">
        <f t="shared" ref="AH2:AK21" si="2">INDEX(Cordon,MATCH($B2,loc_ID,0),AH$66)</f>
        <v>0</v>
      </c>
      <c r="AI2" s="52">
        <f t="shared" si="2"/>
        <v>0</v>
      </c>
      <c r="AJ2" s="52">
        <f t="shared" si="2"/>
        <v>0</v>
      </c>
      <c r="AK2" s="52">
        <f t="shared" si="2"/>
        <v>0</v>
      </c>
      <c r="AL2" s="52" t="str">
        <f t="shared" ref="AL2:AM21" si="3">IF(ISBLANK(INDEX(GPS_,$A2-1,AL$66)),"",INDEX(GPS_,$A2-1,AL$66))</f>
        <v xml:space="preserve"> 33°26'15.29"N</v>
      </c>
      <c r="AM2" s="52" t="str">
        <f t="shared" si="3"/>
        <v>111°56'35.72"W</v>
      </c>
    </row>
    <row r="3" spans="1:39" x14ac:dyDescent="0.25">
      <c r="A3" s="16">
        <v>3</v>
      </c>
      <c r="B3" s="52">
        <f>INDEX(Summary!$5:$59,$A3,B$67)</f>
        <v>102</v>
      </c>
      <c r="C3" s="51" t="str">
        <f>INDEX(Summary!$5:$59,$A3,C$67)</f>
        <v>Rio Salado Pkwy</v>
      </c>
      <c r="D3" s="51" t="str">
        <f>INDEX(Summary!$5:$59,$A3,D$67)</f>
        <v>Mill Ave</v>
      </c>
      <c r="E3" s="52">
        <f>ROUND(INDEX(Summary!$5:$59,$A3,E$67),0)</f>
        <v>68</v>
      </c>
      <c r="F3" s="52">
        <f>IF(LEN(INDEX(Summary!$5:$59,$A3,F$67))&lt;1,"",ROUND(INDEX(Summary!$5:$59,$A3,F$67),0))</f>
        <v>47</v>
      </c>
      <c r="G3" s="52">
        <f>IF(LEN(INDEX(Summary!$5:$59,$A3,G$67))&lt;1,"",ROUND(INDEX(Summary!$5:$59,$A3,G$67),0))</f>
        <v>90</v>
      </c>
      <c r="H3" s="276">
        <f>INDEX(Summary!$5:$59,$A3,H$67)</f>
        <v>0.23076923076923078</v>
      </c>
      <c r="I3" s="276">
        <f>INDEX(Summary!$5:$59,$A3,I$67)</f>
        <v>0.46153846153846156</v>
      </c>
      <c r="J3" s="276">
        <f>INDEX(Summary!$5:$59,$A3,J$67)</f>
        <v>0.16483516483516483</v>
      </c>
      <c r="K3" s="276">
        <f>INDEX(Summary!$5:$59,$A3,K$67)</f>
        <v>0.26007326007326009</v>
      </c>
      <c r="L3" s="270">
        <f>INDEX(Summary!$5:$59,$A3,L$67)</f>
        <v>273</v>
      </c>
      <c r="M3" s="270">
        <f>INDEX(Summary!$5:$59,$A3,M$67)</f>
        <v>94</v>
      </c>
      <c r="N3" s="270">
        <f>INDEX(Summary!$5:$59,$A3,N$67)</f>
        <v>179</v>
      </c>
      <c r="O3" s="270">
        <f>INDEX(Summary!$5:$59,$A3,O$67)</f>
        <v>273</v>
      </c>
      <c r="P3" s="270">
        <f>INDEX(Summary!$5:$59,$A3,P$67)</f>
        <v>94</v>
      </c>
      <c r="Q3" s="52">
        <f t="shared" si="0"/>
        <v>14670</v>
      </c>
      <c r="R3" s="131">
        <f t="shared" ref="R3:R55" si="4">INDEX(Loc_Dist,MATCH($B3,loc_ID,0))</f>
        <v>0</v>
      </c>
      <c r="T3" s="52">
        <f>INDEX(Summary!$5:$59,$A3,T$67)</f>
        <v>179</v>
      </c>
      <c r="U3" s="52"/>
      <c r="V3" s="52"/>
      <c r="W3" s="52"/>
      <c r="X3" s="52"/>
      <c r="Y3" s="52"/>
      <c r="Z3" s="52"/>
      <c r="AA3" s="52"/>
      <c r="AB3" s="52"/>
      <c r="AD3" s="52">
        <f t="shared" si="1"/>
        <v>3</v>
      </c>
      <c r="AE3" s="52">
        <f t="shared" si="1"/>
        <v>3</v>
      </c>
      <c r="AF3" s="52">
        <f t="shared" si="1"/>
        <v>3</v>
      </c>
      <c r="AG3" s="52">
        <f t="shared" si="1"/>
        <v>3</v>
      </c>
      <c r="AH3" s="52">
        <f t="shared" si="2"/>
        <v>0</v>
      </c>
      <c r="AI3" s="52">
        <f t="shared" si="2"/>
        <v>1</v>
      </c>
      <c r="AJ3" s="52">
        <f t="shared" si="2"/>
        <v>1</v>
      </c>
      <c r="AK3" s="52">
        <f t="shared" si="2"/>
        <v>0</v>
      </c>
      <c r="AL3" s="52" t="str">
        <f t="shared" si="3"/>
        <v xml:space="preserve"> 33°25'31.80"N</v>
      </c>
      <c r="AM3" s="52" t="str">
        <f t="shared" si="3"/>
        <v>111°56'24.23"W</v>
      </c>
    </row>
    <row r="4" spans="1:39" x14ac:dyDescent="0.25">
      <c r="A4" s="16">
        <v>4</v>
      </c>
      <c r="B4" s="52">
        <f>INDEX(Summary!$5:$59,$A4,B$67)</f>
        <v>103</v>
      </c>
      <c r="C4" s="51" t="str">
        <f>INDEX(Summary!$5:$59,$A4,C$67)</f>
        <v>Rio Salado Pkwy</v>
      </c>
      <c r="D4" s="51" t="str">
        <f>INDEX(Summary!$5:$59,$A4,D$67)</f>
        <v>Rural Rd</v>
      </c>
      <c r="E4" s="52">
        <f>ROUND(INDEX(Summary!$5:$59,$A4,E$67),0)</f>
        <v>70</v>
      </c>
      <c r="F4" s="52">
        <f>IF(LEN(INDEX(Summary!$5:$59,$A4,F$67))&lt;1,"",ROUND(INDEX(Summary!$5:$59,$A4,F$67),0))</f>
        <v>51</v>
      </c>
      <c r="G4" s="52">
        <f>IF(LEN(INDEX(Summary!$5:$59,$A4,G$67))&lt;1,"",ROUND(INDEX(Summary!$5:$59,$A4,G$67),0))</f>
        <v>90</v>
      </c>
      <c r="H4" s="276">
        <f>INDEX(Summary!$5:$59,$A4,H$67)</f>
        <v>0.21708185053380782</v>
      </c>
      <c r="I4" s="276">
        <f>INDEX(Summary!$5:$59,$A4,I$67)</f>
        <v>0.302491103202847</v>
      </c>
      <c r="J4" s="276">
        <f>INDEX(Summary!$5:$59,$A4,J$67)</f>
        <v>0.25622775800711745</v>
      </c>
      <c r="K4" s="276">
        <f>INDEX(Summary!$5:$59,$A4,K$67)</f>
        <v>0.8683274021352313</v>
      </c>
      <c r="L4" s="270">
        <f>INDEX(Summary!$5:$59,$A4,L$67)</f>
        <v>281</v>
      </c>
      <c r="M4" s="270">
        <f>INDEX(Summary!$5:$59,$A4,M$67)</f>
        <v>102</v>
      </c>
      <c r="N4" s="270">
        <f>INDEX(Summary!$5:$59,$A4,N$67)</f>
        <v>179</v>
      </c>
      <c r="O4" s="270">
        <f>INDEX(Summary!$5:$59,$A4,O$67)</f>
        <v>281</v>
      </c>
      <c r="P4" s="270">
        <f>INDEX(Summary!$5:$59,$A4,P$67)</f>
        <v>102</v>
      </c>
      <c r="Q4" s="52">
        <f t="shared" si="0"/>
        <v>14634</v>
      </c>
      <c r="R4" s="131">
        <f t="shared" si="4"/>
        <v>0</v>
      </c>
      <c r="T4" s="52">
        <f>INDEX(Summary!$5:$59,$A4,T$67)</f>
        <v>179</v>
      </c>
      <c r="U4" s="52"/>
      <c r="V4" s="52"/>
      <c r="W4" s="52"/>
      <c r="X4" s="52"/>
      <c r="Y4" s="52"/>
      <c r="Z4" s="52"/>
      <c r="AA4" s="52"/>
      <c r="AB4" s="52"/>
      <c r="AD4" s="52">
        <f t="shared" si="1"/>
        <v>0</v>
      </c>
      <c r="AE4" s="52">
        <f t="shared" si="1"/>
        <v>0</v>
      </c>
      <c r="AF4" s="52">
        <f t="shared" si="1"/>
        <v>3</v>
      </c>
      <c r="AG4" s="52">
        <f t="shared" si="1"/>
        <v>3</v>
      </c>
      <c r="AH4" s="52">
        <f t="shared" si="2"/>
        <v>0</v>
      </c>
      <c r="AI4" s="52">
        <f t="shared" si="2"/>
        <v>1</v>
      </c>
      <c r="AJ4" s="52">
        <f t="shared" si="2"/>
        <v>0</v>
      </c>
      <c r="AK4" s="52">
        <f t="shared" si="2"/>
        <v>1</v>
      </c>
      <c r="AL4" s="52" t="str">
        <f t="shared" si="3"/>
        <v xml:space="preserve"> 33°25'8.65"N</v>
      </c>
      <c r="AM4" s="52" t="str">
        <f t="shared" si="3"/>
        <v>111°56'23.58"W</v>
      </c>
    </row>
    <row r="5" spans="1:39" x14ac:dyDescent="0.25">
      <c r="A5" s="16">
        <v>5</v>
      </c>
      <c r="B5" s="52">
        <f>INDEX(Summary!$5:$59,$A5,B$67)</f>
        <v>104</v>
      </c>
      <c r="C5" s="51" t="str">
        <f>INDEX(Summary!$5:$59,$A5,C$67)</f>
        <v>Rio Salado Pkwy</v>
      </c>
      <c r="D5" s="51" t="str">
        <f>INDEX(Summary!$5:$59,$A5,D$67)</f>
        <v>McClintock Dr</v>
      </c>
      <c r="E5" s="52">
        <f>ROUND(INDEX(Summary!$5:$59,$A5,E$67),0)</f>
        <v>21</v>
      </c>
      <c r="F5" s="52">
        <f>IF(LEN(INDEX(Summary!$5:$59,$A5,F$67))&lt;1,"",ROUND(INDEX(Summary!$5:$59,$A5,F$67),0))</f>
        <v>21</v>
      </c>
      <c r="G5" s="52" t="str">
        <f>IF(LEN(INDEX(Summary!$5:$59,$A5,G$67))&lt;1,"",ROUND(INDEX(Summary!$5:$59,$A5,G$67),0))</f>
        <v/>
      </c>
      <c r="H5" s="276">
        <f>INDEX(Summary!$5:$59,$A5,H$67)</f>
        <v>0.14285714285714285</v>
      </c>
      <c r="I5" s="276">
        <f>INDEX(Summary!$5:$59,$A5,I$67)</f>
        <v>0.38095238095238093</v>
      </c>
      <c r="J5" s="276">
        <f>INDEX(Summary!$5:$59,$A5,J$67)</f>
        <v>0.26190476190476192</v>
      </c>
      <c r="K5" s="276">
        <f>INDEX(Summary!$5:$59,$A5,K$67)</f>
        <v>0.66666666666666663</v>
      </c>
      <c r="L5" s="270">
        <f>INDEX(Summary!$5:$59,$A5,L$67)</f>
        <v>42</v>
      </c>
      <c r="M5" s="270">
        <f>INDEX(Summary!$5:$59,$A5,M$67)</f>
        <v>42</v>
      </c>
      <c r="N5" s="270">
        <f>INDEX(Summary!$5:$59,$A5,N$67)</f>
        <v>0</v>
      </c>
      <c r="O5" s="270">
        <f>INDEX(Summary!$5:$59,$A5,O$67)</f>
        <v>42</v>
      </c>
      <c r="P5" s="270">
        <f>INDEX(Summary!$5:$59,$A5,P$67)</f>
        <v>42</v>
      </c>
      <c r="Q5" s="52">
        <f t="shared" si="0"/>
        <v>20597</v>
      </c>
      <c r="R5" s="131">
        <f t="shared" si="4"/>
        <v>1</v>
      </c>
      <c r="T5" s="52">
        <f>INDEX(Summary!$5:$59,$A5,T$67)</f>
        <v>0</v>
      </c>
      <c r="U5" s="52"/>
      <c r="V5" s="52"/>
      <c r="W5" s="52"/>
      <c r="X5" s="52"/>
      <c r="Y5" s="52"/>
      <c r="Z5" s="52"/>
      <c r="AA5" s="52"/>
      <c r="AB5" s="52"/>
      <c r="AD5" s="52">
        <f t="shared" si="1"/>
        <v>0</v>
      </c>
      <c r="AE5" s="52">
        <f t="shared" si="1"/>
        <v>0</v>
      </c>
      <c r="AF5" s="52">
        <f t="shared" si="1"/>
        <v>3</v>
      </c>
      <c r="AG5" s="52">
        <f t="shared" si="1"/>
        <v>3</v>
      </c>
      <c r="AH5" s="52">
        <f t="shared" si="2"/>
        <v>0</v>
      </c>
      <c r="AI5" s="52">
        <f t="shared" si="2"/>
        <v>0</v>
      </c>
      <c r="AJ5" s="52">
        <f t="shared" si="2"/>
        <v>0</v>
      </c>
      <c r="AK5" s="52">
        <f t="shared" si="2"/>
        <v>0</v>
      </c>
      <c r="AL5" s="52" t="str">
        <f t="shared" si="3"/>
        <v xml:space="preserve"> 33°25'19.00"N</v>
      </c>
      <c r="AM5" s="52" t="str">
        <f t="shared" si="3"/>
        <v>111°56'24.21"W</v>
      </c>
    </row>
    <row r="6" spans="1:39" x14ac:dyDescent="0.25">
      <c r="A6" s="16">
        <v>6</v>
      </c>
      <c r="B6" s="52">
        <f>INDEX(Summary!$5:$59,$A6,B$67)</f>
        <v>105</v>
      </c>
      <c r="C6" s="51" t="str">
        <f>INDEX(Summary!$5:$59,$A6,C$67)</f>
        <v>Rio Salado Pkwy</v>
      </c>
      <c r="D6" s="51" t="str">
        <f>INDEX(Summary!$5:$59,$A6,D$67)</f>
        <v>Hardy Dr</v>
      </c>
      <c r="E6" s="52">
        <f>ROUND(INDEX(Summary!$5:$59,$A6,E$67),0)</f>
        <v>19</v>
      </c>
      <c r="F6" s="52">
        <f>IF(LEN(INDEX(Summary!$5:$59,$A6,F$67))&lt;1,"",ROUND(INDEX(Summary!$5:$59,$A6,F$67),0))</f>
        <v>17</v>
      </c>
      <c r="G6" s="52">
        <f>IF(LEN(INDEX(Summary!$5:$59,$A6,G$67))&lt;1,"",ROUND(INDEX(Summary!$5:$59,$A6,G$67),0))</f>
        <v>21</v>
      </c>
      <c r="H6" s="276">
        <f>INDEX(Summary!$5:$59,$A6,H$67)</f>
        <v>9.3333333333333338E-2</v>
      </c>
      <c r="I6" s="276">
        <f>INDEX(Summary!$5:$59,$A6,I$67)</f>
        <v>0.4</v>
      </c>
      <c r="J6" s="276">
        <f>INDEX(Summary!$5:$59,$A6,J$67)</f>
        <v>0.10666666666666667</v>
      </c>
      <c r="K6" s="276">
        <f>INDEX(Summary!$5:$59,$A6,K$67)</f>
        <v>0.08</v>
      </c>
      <c r="L6" s="270">
        <f>INDEX(Summary!$5:$59,$A6,L$67)</f>
        <v>75</v>
      </c>
      <c r="M6" s="270">
        <f>INDEX(Summary!$5:$59,$A6,M$67)</f>
        <v>34</v>
      </c>
      <c r="N6" s="270">
        <f>INDEX(Summary!$5:$59,$A6,N$67)</f>
        <v>41</v>
      </c>
      <c r="O6" s="270">
        <f>INDEX(Summary!$5:$59,$A6,O$67)</f>
        <v>75</v>
      </c>
      <c r="P6" s="270">
        <f>INDEX(Summary!$5:$59,$A6,P$67)</f>
        <v>34</v>
      </c>
      <c r="Q6" s="52">
        <f t="shared" si="0"/>
        <v>9784</v>
      </c>
      <c r="R6" s="131">
        <f t="shared" si="4"/>
        <v>0.83</v>
      </c>
      <c r="T6" s="52">
        <f>INDEX(Summary!$5:$59,$A6,T$67)</f>
        <v>41</v>
      </c>
      <c r="U6" s="52"/>
      <c r="V6" s="52"/>
      <c r="W6" s="52"/>
      <c r="X6" s="52"/>
      <c r="Y6" s="52"/>
      <c r="Z6" s="52"/>
      <c r="AA6" s="52"/>
      <c r="AB6" s="52"/>
      <c r="AD6" s="52">
        <f t="shared" si="1"/>
        <v>3</v>
      </c>
      <c r="AE6" s="52">
        <f t="shared" si="1"/>
        <v>4</v>
      </c>
      <c r="AF6" s="52">
        <f t="shared" si="1"/>
        <v>1</v>
      </c>
      <c r="AG6" s="52">
        <f t="shared" si="1"/>
        <v>1</v>
      </c>
      <c r="AH6" s="52">
        <f t="shared" si="2"/>
        <v>0</v>
      </c>
      <c r="AI6" s="52">
        <f t="shared" si="2"/>
        <v>0</v>
      </c>
      <c r="AJ6" s="52">
        <f t="shared" si="2"/>
        <v>0</v>
      </c>
      <c r="AK6" s="52">
        <f t="shared" si="2"/>
        <v>0</v>
      </c>
      <c r="AL6" s="52" t="str">
        <f t="shared" si="3"/>
        <v xml:space="preserve"> 33°25'18.97"N</v>
      </c>
      <c r="AM6" s="52" t="str">
        <f t="shared" si="3"/>
        <v>111°56'32.60"W</v>
      </c>
    </row>
    <row r="7" spans="1:39" x14ac:dyDescent="0.25">
      <c r="A7" s="16">
        <v>7</v>
      </c>
      <c r="B7" s="52">
        <f>INDEX(Summary!$5:$59,$A7,B$67)</f>
        <v>106</v>
      </c>
      <c r="C7" s="51" t="str">
        <f>INDEX(Summary!$5:$59,$A7,C$67)</f>
        <v>5th St</v>
      </c>
      <c r="D7" s="51" t="str">
        <f>INDEX(Summary!$5:$59,$A7,D$67)</f>
        <v>Mill Ave</v>
      </c>
      <c r="E7" s="52">
        <f>ROUND(INDEX(Summary!$5:$59,$A7,E$67),0)</f>
        <v>111</v>
      </c>
      <c r="F7" s="52">
        <f>IF(LEN(INDEX(Summary!$5:$59,$A7,F$67))&lt;1,"",ROUND(INDEX(Summary!$5:$59,$A7,F$67),0))</f>
        <v>87</v>
      </c>
      <c r="G7" s="52">
        <f>IF(LEN(INDEX(Summary!$5:$59,$A7,G$67))&lt;1,"",ROUND(INDEX(Summary!$5:$59,$A7,G$67),0))</f>
        <v>135</v>
      </c>
      <c r="H7" s="276">
        <f>INDEX(Summary!$5:$59,$A7,H$67)</f>
        <v>0.30248306997742663</v>
      </c>
      <c r="I7" s="276">
        <f>INDEX(Summary!$5:$59,$A7,I$67)</f>
        <v>0.24379232505643342</v>
      </c>
      <c r="J7" s="276">
        <f>INDEX(Summary!$5:$59,$A7,J$67)</f>
        <v>6.5462753950338598E-2</v>
      </c>
      <c r="K7" s="276">
        <f>INDEX(Summary!$5:$59,$A7,K$67)</f>
        <v>9.2550790067720087E-2</v>
      </c>
      <c r="L7" s="270">
        <f>INDEX(Summary!$5:$59,$A7,L$67)</f>
        <v>443</v>
      </c>
      <c r="M7" s="270">
        <f>INDEX(Summary!$5:$59,$A7,M$67)</f>
        <v>173</v>
      </c>
      <c r="N7" s="270">
        <f>INDEX(Summary!$5:$59,$A7,N$67)</f>
        <v>270</v>
      </c>
      <c r="O7" s="270">
        <f>INDEX(Summary!$5:$59,$A7,O$67)</f>
        <v>443</v>
      </c>
      <c r="P7" s="270">
        <f>INDEX(Summary!$5:$59,$A7,P$67)</f>
        <v>173</v>
      </c>
      <c r="Q7" s="52">
        <f t="shared" si="0"/>
        <v>14670</v>
      </c>
      <c r="R7" s="131">
        <f t="shared" si="4"/>
        <v>0</v>
      </c>
      <c r="T7" s="52">
        <f>INDEX(Summary!$5:$59,$A7,T$67)</f>
        <v>270</v>
      </c>
      <c r="U7" s="52"/>
      <c r="V7" s="52"/>
      <c r="W7" s="52"/>
      <c r="X7" s="52"/>
      <c r="Y7" s="52"/>
      <c r="Z7" s="52"/>
      <c r="AA7" s="52"/>
      <c r="AB7" s="52"/>
      <c r="AD7" s="52">
        <f t="shared" si="1"/>
        <v>3</v>
      </c>
      <c r="AE7" s="52">
        <f t="shared" si="1"/>
        <v>3</v>
      </c>
      <c r="AF7" s="52">
        <f t="shared" si="1"/>
        <v>3</v>
      </c>
      <c r="AG7" s="52">
        <f t="shared" si="1"/>
        <v>3</v>
      </c>
      <c r="AH7" s="52">
        <f t="shared" si="2"/>
        <v>0</v>
      </c>
      <c r="AI7" s="52">
        <f t="shared" si="2"/>
        <v>0</v>
      </c>
      <c r="AJ7" s="52">
        <f t="shared" si="2"/>
        <v>1</v>
      </c>
      <c r="AK7" s="52">
        <f t="shared" si="2"/>
        <v>0</v>
      </c>
      <c r="AL7" s="52" t="str">
        <f t="shared" si="3"/>
        <v xml:space="preserve"> 33°25'18.86"N</v>
      </c>
      <c r="AM7" s="52" t="str">
        <f t="shared" si="3"/>
        <v>111°56'47.06"W</v>
      </c>
    </row>
    <row r="8" spans="1:39" x14ac:dyDescent="0.25">
      <c r="A8" s="16">
        <v>8</v>
      </c>
      <c r="B8" s="52">
        <f>INDEX(Summary!$5:$59,$A8,B$67)</f>
        <v>107</v>
      </c>
      <c r="C8" s="51" t="str">
        <f>INDEX(Summary!$5:$59,$A8,C$67)</f>
        <v>5th St</v>
      </c>
      <c r="D8" s="51" t="str">
        <f>INDEX(Summary!$5:$59,$A8,D$67)</f>
        <v>Forest Ave</v>
      </c>
      <c r="E8" s="52">
        <f>ROUND(INDEX(Summary!$5:$59,$A8,E$67),0)</f>
        <v>67</v>
      </c>
      <c r="F8" s="52">
        <f>IF(LEN(INDEX(Summary!$5:$59,$A8,F$67))&lt;1,"",ROUND(INDEX(Summary!$5:$59,$A8,F$67),0))</f>
        <v>49</v>
      </c>
      <c r="G8" s="52">
        <f>IF(LEN(INDEX(Summary!$5:$59,$A8,G$67))&lt;1,"",ROUND(INDEX(Summary!$5:$59,$A8,G$67),0))</f>
        <v>86</v>
      </c>
      <c r="H8" s="276">
        <f>INDEX(Summary!$5:$59,$A8,H$67)</f>
        <v>0.27985074626865669</v>
      </c>
      <c r="I8" s="276">
        <f>INDEX(Summary!$5:$59,$A8,I$67)</f>
        <v>0.22761194029850745</v>
      </c>
      <c r="J8" s="276">
        <f>INDEX(Summary!$5:$59,$A8,J$67)</f>
        <v>8.2089552238805971E-2</v>
      </c>
      <c r="K8" s="276">
        <f>INDEX(Summary!$5:$59,$A8,K$67)</f>
        <v>0.17537313432835822</v>
      </c>
      <c r="L8" s="270">
        <f>INDEX(Summary!$5:$59,$A8,L$67)</f>
        <v>268</v>
      </c>
      <c r="M8" s="270">
        <f>INDEX(Summary!$5:$59,$A8,M$67)</f>
        <v>97</v>
      </c>
      <c r="N8" s="270">
        <f>INDEX(Summary!$5:$59,$A8,N$67)</f>
        <v>171</v>
      </c>
      <c r="O8" s="270">
        <f>INDEX(Summary!$5:$59,$A8,O$67)</f>
        <v>268</v>
      </c>
      <c r="P8" s="270">
        <f>INDEX(Summary!$5:$59,$A8,P$67)</f>
        <v>97</v>
      </c>
      <c r="Q8" s="52" t="str">
        <f t="shared" si="0"/>
        <v/>
      </c>
      <c r="R8" s="131">
        <f t="shared" si="4"/>
        <v>0</v>
      </c>
      <c r="T8" s="52">
        <f>INDEX(Summary!$5:$59,$A8,T$67)</f>
        <v>171</v>
      </c>
      <c r="U8" s="52"/>
      <c r="V8" s="52"/>
      <c r="W8" s="52"/>
      <c r="X8" s="52"/>
      <c r="Y8" s="52"/>
      <c r="Z8" s="52"/>
      <c r="AA8" s="52"/>
      <c r="AB8" s="52"/>
      <c r="AD8" s="52">
        <f t="shared" si="1"/>
        <v>0</v>
      </c>
      <c r="AE8" s="52">
        <f t="shared" si="1"/>
        <v>0</v>
      </c>
      <c r="AF8" s="52">
        <f t="shared" si="1"/>
        <v>3</v>
      </c>
      <c r="AG8" s="52">
        <f t="shared" si="1"/>
        <v>3</v>
      </c>
      <c r="AH8" s="52">
        <f t="shared" si="2"/>
        <v>0</v>
      </c>
      <c r="AI8" s="52">
        <f t="shared" si="2"/>
        <v>0</v>
      </c>
      <c r="AJ8" s="52">
        <f t="shared" si="2"/>
        <v>0</v>
      </c>
      <c r="AK8" s="52">
        <f t="shared" si="2"/>
        <v>0</v>
      </c>
      <c r="AL8" s="52" t="str">
        <f t="shared" si="3"/>
        <v xml:space="preserve"> 33°25'19.30"N</v>
      </c>
      <c r="AM8" s="52" t="str">
        <f t="shared" si="3"/>
        <v>111°55'3.64"W</v>
      </c>
    </row>
    <row r="9" spans="1:39" x14ac:dyDescent="0.25">
      <c r="A9" s="16">
        <v>9</v>
      </c>
      <c r="B9" s="52">
        <f>INDEX(Summary!$5:$59,$A9,B$67)</f>
        <v>108</v>
      </c>
      <c r="C9" s="51" t="str">
        <f>INDEX(Summary!$5:$59,$A9,C$67)</f>
        <v>5th St</v>
      </c>
      <c r="D9" s="51" t="str">
        <f>INDEX(Summary!$5:$59,$A9,D$67)</f>
        <v>Farmer Ave</v>
      </c>
      <c r="E9" s="52">
        <f>ROUND(INDEX(Summary!$5:$59,$A9,E$67),0)</f>
        <v>79</v>
      </c>
      <c r="F9" s="52">
        <f>IF(LEN(INDEX(Summary!$5:$59,$A9,F$67))&lt;1,"",ROUND(INDEX(Summary!$5:$59,$A9,F$67),0))</f>
        <v>68</v>
      </c>
      <c r="G9" s="52">
        <f>IF(LEN(INDEX(Summary!$5:$59,$A9,G$67))&lt;1,"",ROUND(INDEX(Summary!$5:$59,$A9,G$67),0))</f>
        <v>90</v>
      </c>
      <c r="H9" s="276">
        <f>INDEX(Summary!$5:$59,$A9,H$67)</f>
        <v>0.34177215189873417</v>
      </c>
      <c r="I9" s="276">
        <f>INDEX(Summary!$5:$59,$A9,I$67)</f>
        <v>0.18037974683544303</v>
      </c>
      <c r="J9" s="276">
        <f>INDEX(Summary!$5:$59,$A9,J$67)</f>
        <v>5.3797468354430382E-2</v>
      </c>
      <c r="K9" s="276">
        <f>INDEX(Summary!$5:$59,$A9,K$67)</f>
        <v>8.8607594936708861E-2</v>
      </c>
      <c r="L9" s="270">
        <f>INDEX(Summary!$5:$59,$A9,L$67)</f>
        <v>316</v>
      </c>
      <c r="M9" s="270">
        <f>INDEX(Summary!$5:$59,$A9,M$67)</f>
        <v>136</v>
      </c>
      <c r="N9" s="270">
        <f>INDEX(Summary!$5:$59,$A9,N$67)</f>
        <v>180</v>
      </c>
      <c r="O9" s="270">
        <f>INDEX(Summary!$5:$59,$A9,O$67)</f>
        <v>316</v>
      </c>
      <c r="P9" s="270">
        <f>INDEX(Summary!$5:$59,$A9,P$67)</f>
        <v>136</v>
      </c>
      <c r="Q9" s="52" t="str">
        <f t="shared" si="0"/>
        <v/>
      </c>
      <c r="R9" s="131">
        <f t="shared" si="4"/>
        <v>0.25</v>
      </c>
      <c r="T9" s="52">
        <f>INDEX(Summary!$5:$59,$A9,T$67)</f>
        <v>180</v>
      </c>
      <c r="U9" s="52"/>
      <c r="V9" s="52"/>
      <c r="W9" s="52"/>
      <c r="X9" s="52"/>
      <c r="Y9" s="52"/>
      <c r="Z9" s="52"/>
      <c r="AA9" s="52"/>
      <c r="AB9" s="52"/>
      <c r="AD9" s="52">
        <f t="shared" si="1"/>
        <v>0</v>
      </c>
      <c r="AE9" s="52">
        <f t="shared" si="1"/>
        <v>0</v>
      </c>
      <c r="AF9" s="52">
        <f t="shared" si="1"/>
        <v>3</v>
      </c>
      <c r="AG9" s="52">
        <f t="shared" si="1"/>
        <v>3</v>
      </c>
      <c r="AH9" s="52">
        <f t="shared" si="2"/>
        <v>0</v>
      </c>
      <c r="AI9" s="52">
        <f t="shared" si="2"/>
        <v>0</v>
      </c>
      <c r="AJ9" s="52">
        <f t="shared" si="2"/>
        <v>0</v>
      </c>
      <c r="AK9" s="52">
        <f t="shared" si="2"/>
        <v>0</v>
      </c>
      <c r="AL9" s="52" t="str">
        <f t="shared" si="3"/>
        <v xml:space="preserve"> 33°30'21.26"N</v>
      </c>
      <c r="AM9" s="52" t="str">
        <f t="shared" si="3"/>
        <v>111°58'18.65"W</v>
      </c>
    </row>
    <row r="10" spans="1:39" x14ac:dyDescent="0.25">
      <c r="A10" s="16">
        <v>10</v>
      </c>
      <c r="B10" s="52">
        <f>INDEX(Summary!$5:$59,$A10,B$67)</f>
        <v>109</v>
      </c>
      <c r="C10" s="51" t="str">
        <f>INDEX(Summary!$5:$59,$A10,C$67)</f>
        <v>5th St</v>
      </c>
      <c r="D10" s="51" t="str">
        <f>INDEX(Summary!$5:$59,$A10,D$67)</f>
        <v>Hardy Dr</v>
      </c>
      <c r="E10" s="52">
        <f>ROUND(INDEX(Summary!$5:$59,$A10,E$67),0)</f>
        <v>59</v>
      </c>
      <c r="F10" s="52">
        <f>IF(LEN(INDEX(Summary!$5:$59,$A10,F$67))&lt;1,"",ROUND(INDEX(Summary!$5:$59,$A10,F$67),0))</f>
        <v>46</v>
      </c>
      <c r="G10" s="52">
        <f>IF(LEN(INDEX(Summary!$5:$59,$A10,G$67))&lt;1,"",ROUND(INDEX(Summary!$5:$59,$A10,G$67),0))</f>
        <v>73</v>
      </c>
      <c r="H10" s="276">
        <f>INDEX(Summary!$5:$59,$A10,H$67)</f>
        <v>0.32911392405063289</v>
      </c>
      <c r="I10" s="276">
        <f>INDEX(Summary!$5:$59,$A10,I$67)</f>
        <v>0.21940928270042195</v>
      </c>
      <c r="J10" s="276">
        <f>INDEX(Summary!$5:$59,$A10,J$67)</f>
        <v>0.10548523206751055</v>
      </c>
      <c r="K10" s="276">
        <f>INDEX(Summary!$5:$59,$A10,K$67)</f>
        <v>0.17721518987341772</v>
      </c>
      <c r="L10" s="270">
        <f>INDEX(Summary!$5:$59,$A10,L$67)</f>
        <v>237</v>
      </c>
      <c r="M10" s="270">
        <f>INDEX(Summary!$5:$59,$A10,M$67)</f>
        <v>91</v>
      </c>
      <c r="N10" s="270">
        <f>INDEX(Summary!$5:$59,$A10,N$67)</f>
        <v>146</v>
      </c>
      <c r="O10" s="270">
        <f>INDEX(Summary!$5:$59,$A10,O$67)</f>
        <v>237</v>
      </c>
      <c r="P10" s="270">
        <f>INDEX(Summary!$5:$59,$A10,P$67)</f>
        <v>91</v>
      </c>
      <c r="Q10" s="52">
        <f t="shared" si="0"/>
        <v>6409</v>
      </c>
      <c r="R10" s="131">
        <f t="shared" si="4"/>
        <v>0.72</v>
      </c>
      <c r="T10" s="52">
        <f>INDEX(Summary!$5:$59,$A10,T$67)</f>
        <v>146</v>
      </c>
      <c r="U10" s="52"/>
      <c r="V10" s="52"/>
      <c r="W10" s="52"/>
      <c r="X10" s="52"/>
      <c r="Y10" s="52"/>
      <c r="Z10" s="52"/>
      <c r="AA10" s="52"/>
      <c r="AB10" s="52"/>
      <c r="AD10" s="52">
        <f t="shared" si="1"/>
        <v>3</v>
      </c>
      <c r="AE10" s="52">
        <f t="shared" si="1"/>
        <v>3</v>
      </c>
      <c r="AF10" s="52">
        <f t="shared" si="1"/>
        <v>3</v>
      </c>
      <c r="AG10" s="52">
        <f t="shared" si="1"/>
        <v>3</v>
      </c>
      <c r="AH10" s="52">
        <f t="shared" si="2"/>
        <v>0</v>
      </c>
      <c r="AI10" s="52">
        <f t="shared" si="2"/>
        <v>0</v>
      </c>
      <c r="AJ10" s="52">
        <f t="shared" si="2"/>
        <v>0</v>
      </c>
      <c r="AK10" s="52">
        <f t="shared" si="2"/>
        <v>0</v>
      </c>
      <c r="AL10" s="52" t="str">
        <f t="shared" si="3"/>
        <v xml:space="preserve"> 33°21'27.78"N</v>
      </c>
      <c r="AM10" s="52" t="str">
        <f t="shared" si="3"/>
        <v>111°55'7.47"W</v>
      </c>
    </row>
    <row r="11" spans="1:39" x14ac:dyDescent="0.25">
      <c r="A11" s="16">
        <v>11</v>
      </c>
      <c r="B11" s="52">
        <f>INDEX(Summary!$5:$59,$A11,B$67)</f>
        <v>110</v>
      </c>
      <c r="C11" s="51" t="str">
        <f>INDEX(Summary!$5:$59,$A11,C$67)</f>
        <v>5th St</v>
      </c>
      <c r="D11" s="51" t="str">
        <f>INDEX(Summary!$5:$59,$A11,D$67)</f>
        <v>Priest Dr</v>
      </c>
      <c r="E11" s="52">
        <f>ROUND(INDEX(Summary!$5:$59,$A11,E$67),0)</f>
        <v>17</v>
      </c>
      <c r="F11" s="52">
        <f>IF(LEN(INDEX(Summary!$5:$59,$A11,F$67))&lt;1,"",ROUND(INDEX(Summary!$5:$59,$A11,F$67),0))</f>
        <v>11</v>
      </c>
      <c r="G11" s="52">
        <f>IF(LEN(INDEX(Summary!$5:$59,$A11,G$67))&lt;1,"",ROUND(INDEX(Summary!$5:$59,$A11,G$67),0))</f>
        <v>23</v>
      </c>
      <c r="H11" s="276">
        <f>INDEX(Summary!$5:$59,$A11,H$67)</f>
        <v>0.19696969696969696</v>
      </c>
      <c r="I11" s="276">
        <f>INDEX(Summary!$5:$59,$A11,I$67)</f>
        <v>0.27272727272727271</v>
      </c>
      <c r="J11" s="276">
        <f>INDEX(Summary!$5:$59,$A11,J$67)</f>
        <v>0.16666666666666666</v>
      </c>
      <c r="K11" s="276">
        <f>INDEX(Summary!$5:$59,$A11,K$67)</f>
        <v>0.39393939393939392</v>
      </c>
      <c r="L11" s="270">
        <f>INDEX(Summary!$5:$59,$A11,L$67)</f>
        <v>66</v>
      </c>
      <c r="M11" s="270">
        <f>INDEX(Summary!$5:$59,$A11,M$67)</f>
        <v>21</v>
      </c>
      <c r="N11" s="270">
        <f>INDEX(Summary!$5:$59,$A11,N$67)</f>
        <v>45</v>
      </c>
      <c r="O11" s="270">
        <f>INDEX(Summary!$5:$59,$A11,O$67)</f>
        <v>66</v>
      </c>
      <c r="P11" s="270">
        <f>INDEX(Summary!$5:$59,$A11,P$67)</f>
        <v>21</v>
      </c>
      <c r="Q11" s="52">
        <f t="shared" si="0"/>
        <v>28310</v>
      </c>
      <c r="R11" s="131">
        <f t="shared" si="4"/>
        <v>1.24</v>
      </c>
      <c r="T11" s="52">
        <f>INDEX(Summary!$5:$59,$A11,T$67)</f>
        <v>45</v>
      </c>
      <c r="U11" s="52"/>
      <c r="V11" s="52"/>
      <c r="W11" s="52"/>
      <c r="X11" s="52"/>
      <c r="Y11" s="52"/>
      <c r="Z11" s="52"/>
      <c r="AA11" s="52"/>
      <c r="AB11" s="52"/>
      <c r="AD11" s="52">
        <f t="shared" si="1"/>
        <v>1</v>
      </c>
      <c r="AE11" s="52">
        <f t="shared" si="1"/>
        <v>1</v>
      </c>
      <c r="AF11" s="52">
        <f t="shared" si="1"/>
        <v>0</v>
      </c>
      <c r="AG11" s="52">
        <f t="shared" si="1"/>
        <v>3</v>
      </c>
      <c r="AH11" s="52">
        <f t="shared" si="2"/>
        <v>0</v>
      </c>
      <c r="AI11" s="52">
        <f t="shared" si="2"/>
        <v>0</v>
      </c>
      <c r="AJ11" s="52">
        <f t="shared" si="2"/>
        <v>0</v>
      </c>
      <c r="AK11" s="52">
        <f t="shared" si="2"/>
        <v>0</v>
      </c>
      <c r="AL11" s="52" t="str">
        <f t="shared" si="3"/>
        <v xml:space="preserve"> 33°25'52.38"N</v>
      </c>
      <c r="AM11" s="52" t="str">
        <f t="shared" si="3"/>
        <v>111°54'53.39"W</v>
      </c>
    </row>
    <row r="12" spans="1:39" x14ac:dyDescent="0.25">
      <c r="A12" s="16">
        <v>12</v>
      </c>
      <c r="B12" s="52">
        <f>INDEX(Summary!$5:$59,$A12,B$67)</f>
        <v>111</v>
      </c>
      <c r="C12" s="51" t="str">
        <f>INDEX(Summary!$5:$59,$A12,C$67)</f>
        <v>10th St</v>
      </c>
      <c r="D12" s="51" t="str">
        <f>INDEX(Summary!$5:$59,$A12,D$67)</f>
        <v>Mill Ave</v>
      </c>
      <c r="E12" s="52">
        <f>ROUND(INDEX(Summary!$5:$59,$A12,E$67),0)</f>
        <v>136</v>
      </c>
      <c r="F12" s="52">
        <f>IF(LEN(INDEX(Summary!$5:$59,$A12,F$67))&lt;1,"",ROUND(INDEX(Summary!$5:$59,$A12,F$67),0))</f>
        <v>101</v>
      </c>
      <c r="G12" s="52">
        <f>IF(LEN(INDEX(Summary!$5:$59,$A12,G$67))&lt;1,"",ROUND(INDEX(Summary!$5:$59,$A12,G$67),0))</f>
        <v>170</v>
      </c>
      <c r="H12" s="276">
        <f>INDEX(Summary!$5:$59,$A12,H$67)</f>
        <v>0.34317343173431736</v>
      </c>
      <c r="I12" s="276">
        <f>INDEX(Summary!$5:$59,$A12,I$67)</f>
        <v>0.16974169741697417</v>
      </c>
      <c r="J12" s="276">
        <f>INDEX(Summary!$5:$59,$A12,J$67)</f>
        <v>0.11992619926199262</v>
      </c>
      <c r="K12" s="276">
        <f>INDEX(Summary!$5:$59,$A12,K$67)</f>
        <v>0.21586715867158671</v>
      </c>
      <c r="L12" s="270">
        <f>INDEX(Summary!$5:$59,$A12,L$67)</f>
        <v>542</v>
      </c>
      <c r="M12" s="270">
        <f>INDEX(Summary!$5:$59,$A12,M$67)</f>
        <v>202</v>
      </c>
      <c r="N12" s="270">
        <f>INDEX(Summary!$5:$59,$A12,N$67)</f>
        <v>340</v>
      </c>
      <c r="O12" s="270">
        <f>INDEX(Summary!$5:$59,$A12,O$67)</f>
        <v>542</v>
      </c>
      <c r="P12" s="270">
        <f>INDEX(Summary!$5:$59,$A12,P$67)</f>
        <v>202</v>
      </c>
      <c r="Q12" s="52">
        <f t="shared" si="0"/>
        <v>26392</v>
      </c>
      <c r="R12" s="131">
        <f t="shared" si="4"/>
        <v>0</v>
      </c>
      <c r="T12" s="52">
        <f>INDEX(Summary!$5:$59,$A12,T$67)</f>
        <v>340</v>
      </c>
      <c r="U12" s="52"/>
      <c r="V12" s="52"/>
      <c r="W12" s="52"/>
      <c r="X12" s="52"/>
      <c r="Y12" s="52"/>
      <c r="Z12" s="52"/>
      <c r="AA12" s="52"/>
      <c r="AB12" s="52"/>
      <c r="AD12" s="52">
        <f t="shared" si="1"/>
        <v>0</v>
      </c>
      <c r="AE12" s="52">
        <f t="shared" si="1"/>
        <v>0</v>
      </c>
      <c r="AF12" s="52">
        <f t="shared" si="1"/>
        <v>2</v>
      </c>
      <c r="AG12" s="52">
        <f t="shared" si="1"/>
        <v>3</v>
      </c>
      <c r="AH12" s="52">
        <f t="shared" si="2"/>
        <v>0</v>
      </c>
      <c r="AI12" s="52">
        <f t="shared" si="2"/>
        <v>0</v>
      </c>
      <c r="AJ12" s="52">
        <f t="shared" si="2"/>
        <v>1</v>
      </c>
      <c r="AK12" s="52">
        <f t="shared" si="2"/>
        <v>0</v>
      </c>
      <c r="AL12" s="52" t="str">
        <f t="shared" si="3"/>
        <v xml:space="preserve"> 33°25'51.17"N</v>
      </c>
      <c r="AM12" s="52" t="str">
        <f t="shared" si="3"/>
        <v>111°54'24.51"W</v>
      </c>
    </row>
    <row r="13" spans="1:39" x14ac:dyDescent="0.25">
      <c r="A13" s="16">
        <v>13</v>
      </c>
      <c r="B13" s="52">
        <f>INDEX(Summary!$5:$59,$A13,B$67)</f>
        <v>112</v>
      </c>
      <c r="C13" s="51" t="str">
        <f>INDEX(Summary!$5:$59,$A13,C$67)</f>
        <v>60 Fwy</v>
      </c>
      <c r="D13" s="51" t="str">
        <f>INDEX(Summary!$5:$59,$A13,D$67)</f>
        <v>College Ave</v>
      </c>
      <c r="E13" s="52">
        <f>ROUND(INDEX(Summary!$5:$59,$A13,E$67),0)</f>
        <v>38</v>
      </c>
      <c r="F13" s="52">
        <f>IF(LEN(INDEX(Summary!$5:$59,$A13,F$67))&lt;1,"",ROUND(INDEX(Summary!$5:$59,$A13,F$67),0))</f>
        <v>36</v>
      </c>
      <c r="G13" s="52">
        <f>IF(LEN(INDEX(Summary!$5:$59,$A13,G$67))&lt;1,"",ROUND(INDEX(Summary!$5:$59,$A13,G$67),0))</f>
        <v>41</v>
      </c>
      <c r="H13" s="276">
        <f>INDEX(Summary!$5:$59,$A13,H$67)</f>
        <v>0.22875816993464052</v>
      </c>
      <c r="I13" s="276">
        <f>INDEX(Summary!$5:$59,$A13,I$67)</f>
        <v>0.60784313725490191</v>
      </c>
      <c r="J13" s="276">
        <f>INDEX(Summary!$5:$59,$A13,J$67)</f>
        <v>0</v>
      </c>
      <c r="K13" s="276">
        <f>INDEX(Summary!$5:$59,$A13,K$67)</f>
        <v>0</v>
      </c>
      <c r="L13" s="270">
        <f>INDEX(Summary!$5:$59,$A13,L$67)</f>
        <v>153</v>
      </c>
      <c r="M13" s="270">
        <f>INDEX(Summary!$5:$59,$A13,M$67)</f>
        <v>71</v>
      </c>
      <c r="N13" s="270">
        <f>INDEX(Summary!$5:$59,$A13,N$67)</f>
        <v>82</v>
      </c>
      <c r="O13" s="270">
        <f>INDEX(Summary!$5:$59,$A13,O$67)</f>
        <v>153</v>
      </c>
      <c r="P13" s="270">
        <f>INDEX(Summary!$5:$59,$A13,P$67)</f>
        <v>71</v>
      </c>
      <c r="Q13" s="52">
        <f t="shared" si="0"/>
        <v>1774</v>
      </c>
      <c r="R13" s="131">
        <f t="shared" si="4"/>
        <v>2</v>
      </c>
      <c r="T13" s="52">
        <f>INDEX(Summary!$5:$59,$A13,T$67)</f>
        <v>82</v>
      </c>
      <c r="U13" s="52"/>
      <c r="V13" s="52"/>
      <c r="W13" s="52"/>
      <c r="X13" s="52"/>
      <c r="Y13" s="52"/>
      <c r="Z13" s="52"/>
      <c r="AA13" s="52"/>
      <c r="AB13" s="52"/>
      <c r="AD13" s="52">
        <f t="shared" si="1"/>
        <v>2</v>
      </c>
      <c r="AE13" s="52">
        <f t="shared" si="1"/>
        <v>3</v>
      </c>
      <c r="AF13" s="52">
        <f t="shared" si="1"/>
        <v>0</v>
      </c>
      <c r="AG13" s="52">
        <f t="shared" si="1"/>
        <v>0</v>
      </c>
      <c r="AH13" s="52">
        <f t="shared" si="2"/>
        <v>0</v>
      </c>
      <c r="AI13" s="52">
        <f t="shared" si="2"/>
        <v>0</v>
      </c>
      <c r="AJ13" s="52">
        <f t="shared" si="2"/>
        <v>0</v>
      </c>
      <c r="AK13" s="52">
        <f t="shared" si="2"/>
        <v>0</v>
      </c>
      <c r="AL13" s="52" t="str">
        <f t="shared" si="3"/>
        <v xml:space="preserve"> 33°20'57.02"N</v>
      </c>
      <c r="AM13" s="52" t="str">
        <f t="shared" si="3"/>
        <v>111°54'40.24"W</v>
      </c>
    </row>
    <row r="14" spans="1:39" x14ac:dyDescent="0.25">
      <c r="A14" s="16">
        <v>14</v>
      </c>
      <c r="B14" s="52">
        <f>INDEX(Summary!$5:$59,$A14,B$67)</f>
        <v>113</v>
      </c>
      <c r="C14" s="51" t="str">
        <f>INDEX(Summary!$5:$59,$A14,C$67)</f>
        <v>13th St</v>
      </c>
      <c r="D14" s="51" t="str">
        <f>INDEX(Summary!$5:$59,$A14,D$67)</f>
        <v>Mill Ave</v>
      </c>
      <c r="E14" s="52">
        <f>ROUND(INDEX(Summary!$5:$59,$A14,E$67),0)</f>
        <v>56</v>
      </c>
      <c r="F14" s="52">
        <f>IF(LEN(INDEX(Summary!$5:$59,$A14,F$67))&lt;1,"",ROUND(INDEX(Summary!$5:$59,$A14,F$67),0))</f>
        <v>37</v>
      </c>
      <c r="G14" s="52">
        <f>IF(LEN(INDEX(Summary!$5:$59,$A14,G$67))&lt;1,"",ROUND(INDEX(Summary!$5:$59,$A14,G$67),0))</f>
        <v>76</v>
      </c>
      <c r="H14" s="276">
        <f>INDEX(Summary!$5:$59,$A14,H$67)</f>
        <v>0.22767857142857142</v>
      </c>
      <c r="I14" s="276">
        <f>INDEX(Summary!$5:$59,$A14,I$67)</f>
        <v>0.16071428571428573</v>
      </c>
      <c r="J14" s="276">
        <f>INDEX(Summary!$5:$59,$A14,J$67)</f>
        <v>0.30357142857142855</v>
      </c>
      <c r="K14" s="276">
        <f>INDEX(Summary!$5:$59,$A14,K$67)</f>
        <v>0.3794642857142857</v>
      </c>
      <c r="L14" s="270">
        <f>INDEX(Summary!$5:$59,$A14,L$67)</f>
        <v>224</v>
      </c>
      <c r="M14" s="270">
        <f>INDEX(Summary!$5:$59,$A14,M$67)</f>
        <v>73</v>
      </c>
      <c r="N14" s="270">
        <f>INDEX(Summary!$5:$59,$A14,N$67)</f>
        <v>151</v>
      </c>
      <c r="O14" s="270">
        <f>INDEX(Summary!$5:$59,$A14,O$67)</f>
        <v>224</v>
      </c>
      <c r="P14" s="270">
        <f>INDEX(Summary!$5:$59,$A14,P$67)</f>
        <v>73</v>
      </c>
      <c r="Q14" s="52">
        <f t="shared" si="0"/>
        <v>26392</v>
      </c>
      <c r="R14" s="131">
        <f t="shared" si="4"/>
        <v>0</v>
      </c>
      <c r="T14" s="52">
        <f>INDEX(Summary!$5:$59,$A14,T$67)</f>
        <v>151</v>
      </c>
      <c r="U14" s="52"/>
      <c r="V14" s="52"/>
      <c r="W14" s="52"/>
      <c r="X14" s="52"/>
      <c r="Y14" s="52"/>
      <c r="Z14" s="52"/>
      <c r="AA14" s="52"/>
      <c r="AB14" s="52"/>
      <c r="AD14" s="52">
        <f t="shared" si="1"/>
        <v>1</v>
      </c>
      <c r="AE14" s="52">
        <f t="shared" si="1"/>
        <v>0</v>
      </c>
      <c r="AF14" s="52">
        <f t="shared" si="1"/>
        <v>3</v>
      </c>
      <c r="AG14" s="52">
        <f t="shared" si="1"/>
        <v>3</v>
      </c>
      <c r="AH14" s="52">
        <f t="shared" si="2"/>
        <v>1</v>
      </c>
      <c r="AI14" s="52">
        <f t="shared" si="2"/>
        <v>0</v>
      </c>
      <c r="AJ14" s="52">
        <f t="shared" si="2"/>
        <v>1</v>
      </c>
      <c r="AK14" s="52">
        <f t="shared" si="2"/>
        <v>0</v>
      </c>
      <c r="AL14" s="52" t="str">
        <f t="shared" si="3"/>
        <v xml:space="preserve"> 33°24'52.95"N</v>
      </c>
      <c r="AM14" s="52" t="str">
        <f t="shared" si="3"/>
        <v>111°55'34.62"W</v>
      </c>
    </row>
    <row r="15" spans="1:39" x14ac:dyDescent="0.25">
      <c r="A15" s="16">
        <v>15</v>
      </c>
      <c r="B15" s="52">
        <f>INDEX(Summary!$5:$59,$A15,B$67)</f>
        <v>114</v>
      </c>
      <c r="C15" s="51" t="str">
        <f>INDEX(Summary!$5:$59,$A15,C$67)</f>
        <v>13th St</v>
      </c>
      <c r="D15" s="51" t="str">
        <f>INDEX(Summary!$5:$59,$A15,D$67)</f>
        <v>Hardy Dr</v>
      </c>
      <c r="E15" s="52">
        <f>ROUND(INDEX(Summary!$5:$59,$A15,E$67),0)</f>
        <v>50</v>
      </c>
      <c r="F15" s="52">
        <f>IF(LEN(INDEX(Summary!$5:$59,$A15,F$67))&lt;1,"",ROUND(INDEX(Summary!$5:$59,$A15,F$67),0))</f>
        <v>39</v>
      </c>
      <c r="G15" s="52">
        <f>IF(LEN(INDEX(Summary!$5:$59,$A15,G$67))&lt;1,"",ROUND(INDEX(Summary!$5:$59,$A15,G$67),0))</f>
        <v>62</v>
      </c>
      <c r="H15" s="276">
        <f>INDEX(Summary!$5:$59,$A15,H$67)</f>
        <v>0.24875621890547264</v>
      </c>
      <c r="I15" s="276">
        <f>INDEX(Summary!$5:$59,$A15,I$67)</f>
        <v>0.24378109452736318</v>
      </c>
      <c r="J15" s="276">
        <f>INDEX(Summary!$5:$59,$A15,J$67)</f>
        <v>7.9601990049751242E-2</v>
      </c>
      <c r="K15" s="276">
        <f>INDEX(Summary!$5:$59,$A15,K$67)</f>
        <v>0.10945273631840796</v>
      </c>
      <c r="L15" s="270">
        <f>INDEX(Summary!$5:$59,$A15,L$67)</f>
        <v>201</v>
      </c>
      <c r="M15" s="270">
        <f>INDEX(Summary!$5:$59,$A15,M$67)</f>
        <v>78</v>
      </c>
      <c r="N15" s="270">
        <f>INDEX(Summary!$5:$59,$A15,N$67)</f>
        <v>123</v>
      </c>
      <c r="O15" s="270">
        <f>INDEX(Summary!$5:$59,$A15,O$67)</f>
        <v>201</v>
      </c>
      <c r="P15" s="270">
        <f>INDEX(Summary!$5:$59,$A15,P$67)</f>
        <v>78</v>
      </c>
      <c r="Q15" s="52">
        <f t="shared" si="0"/>
        <v>9690</v>
      </c>
      <c r="R15" s="131">
        <f t="shared" si="4"/>
        <v>0.72</v>
      </c>
      <c r="T15" s="52">
        <f>INDEX(Summary!$5:$59,$A15,T$67)</f>
        <v>123</v>
      </c>
      <c r="U15" s="52"/>
      <c r="V15" s="52"/>
      <c r="W15" s="52"/>
      <c r="X15" s="52"/>
      <c r="Y15" s="52"/>
      <c r="Z15" s="52"/>
      <c r="AA15" s="52"/>
      <c r="AB15" s="52"/>
      <c r="AD15" s="52">
        <f t="shared" si="1"/>
        <v>3</v>
      </c>
      <c r="AE15" s="52">
        <f t="shared" si="1"/>
        <v>3</v>
      </c>
      <c r="AF15" s="52">
        <f t="shared" si="1"/>
        <v>3</v>
      </c>
      <c r="AG15" s="52">
        <f t="shared" si="1"/>
        <v>3</v>
      </c>
      <c r="AH15" s="52">
        <f t="shared" si="2"/>
        <v>0</v>
      </c>
      <c r="AI15" s="52">
        <f t="shared" si="2"/>
        <v>0</v>
      </c>
      <c r="AJ15" s="52">
        <f t="shared" si="2"/>
        <v>0</v>
      </c>
      <c r="AK15" s="52">
        <f t="shared" si="2"/>
        <v>0</v>
      </c>
      <c r="AL15" s="52" t="str">
        <f t="shared" si="3"/>
        <v xml:space="preserve"> 33°25'0.62"N</v>
      </c>
      <c r="AM15" s="52" t="str">
        <f t="shared" si="3"/>
        <v>111°55'34.64"W</v>
      </c>
    </row>
    <row r="16" spans="1:39" x14ac:dyDescent="0.25">
      <c r="A16" s="16">
        <v>16</v>
      </c>
      <c r="B16" s="52">
        <f>INDEX(Summary!$5:$59,$A16,B$67)</f>
        <v>115</v>
      </c>
      <c r="C16" s="51" t="str">
        <f>INDEX(Summary!$5:$59,$A16,C$67)</f>
        <v>University Dr</v>
      </c>
      <c r="D16" s="51" t="str">
        <f>INDEX(Summary!$5:$59,$A16,D$67)</f>
        <v>College Ave</v>
      </c>
      <c r="E16" s="52">
        <f>ROUND(INDEX(Summary!$5:$59,$A16,E$67),0)</f>
        <v>220</v>
      </c>
      <c r="F16" s="52">
        <f>IF(LEN(INDEX(Summary!$5:$59,$A16,F$67))&lt;1,"",ROUND(INDEX(Summary!$5:$59,$A16,F$67),0))</f>
        <v>137</v>
      </c>
      <c r="G16" s="52">
        <f>IF(LEN(INDEX(Summary!$5:$59,$A16,G$67))&lt;1,"",ROUND(INDEX(Summary!$5:$59,$A16,G$67),0))</f>
        <v>303</v>
      </c>
      <c r="H16" s="276">
        <f>INDEX(Summary!$5:$59,$A16,H$67)</f>
        <v>0.27386363636363636</v>
      </c>
      <c r="I16" s="276">
        <f>INDEX(Summary!$5:$59,$A16,I$67)</f>
        <v>0.10681818181818181</v>
      </c>
      <c r="J16" s="276">
        <f>INDEX(Summary!$5:$59,$A16,J$67)</f>
        <v>0.23977272727272728</v>
      </c>
      <c r="K16" s="276">
        <f>INDEX(Summary!$5:$59,$A16,K$67)</f>
        <v>0.23749999999999999</v>
      </c>
      <c r="L16" s="270">
        <f>INDEX(Summary!$5:$59,$A16,L$67)</f>
        <v>880</v>
      </c>
      <c r="M16" s="270">
        <f>INDEX(Summary!$5:$59,$A16,M$67)</f>
        <v>274</v>
      </c>
      <c r="N16" s="270">
        <f>INDEX(Summary!$5:$59,$A16,N$67)</f>
        <v>606</v>
      </c>
      <c r="O16" s="270">
        <f>INDEX(Summary!$5:$59,$A16,O$67)</f>
        <v>880</v>
      </c>
      <c r="P16" s="270">
        <f>INDEX(Summary!$5:$59,$A16,P$67)</f>
        <v>274</v>
      </c>
      <c r="Q16" s="52">
        <f t="shared" si="0"/>
        <v>26482</v>
      </c>
      <c r="R16" s="131">
        <f t="shared" si="4"/>
        <v>0</v>
      </c>
      <c r="T16" s="52">
        <f>INDEX(Summary!$5:$59,$A16,T$67)</f>
        <v>606</v>
      </c>
      <c r="U16" s="52"/>
      <c r="V16" s="52"/>
      <c r="W16" s="52"/>
      <c r="X16" s="52"/>
      <c r="Y16" s="52"/>
      <c r="Z16" s="52"/>
      <c r="AA16" s="52"/>
      <c r="AB16" s="52"/>
      <c r="AD16" s="52">
        <f t="shared" si="1"/>
        <v>5</v>
      </c>
      <c r="AE16" s="52">
        <f t="shared" si="1"/>
        <v>3</v>
      </c>
      <c r="AF16" s="52">
        <f t="shared" si="1"/>
        <v>3</v>
      </c>
      <c r="AG16" s="52">
        <f t="shared" si="1"/>
        <v>3</v>
      </c>
      <c r="AH16" s="52">
        <f t="shared" si="2"/>
        <v>0</v>
      </c>
      <c r="AI16" s="52">
        <f t="shared" si="2"/>
        <v>0</v>
      </c>
      <c r="AJ16" s="52">
        <f t="shared" si="2"/>
        <v>0</v>
      </c>
      <c r="AK16" s="52">
        <f t="shared" si="2"/>
        <v>0</v>
      </c>
      <c r="AL16" s="52" t="str">
        <f t="shared" si="3"/>
        <v xml:space="preserve"> 33°24'53.41"N</v>
      </c>
      <c r="AM16" s="52" t="str">
        <f t="shared" si="3"/>
        <v>111°55'3.68"W</v>
      </c>
    </row>
    <row r="17" spans="1:39" x14ac:dyDescent="0.25">
      <c r="A17" s="16">
        <v>17</v>
      </c>
      <c r="B17" s="52">
        <f>INDEX(Summary!$5:$59,$A17,B$67)</f>
        <v>116</v>
      </c>
      <c r="C17" s="51" t="str">
        <f>INDEX(Summary!$5:$59,$A17,C$67)</f>
        <v>University Dr</v>
      </c>
      <c r="D17" s="51" t="str">
        <f>INDEX(Summary!$5:$59,$A17,D$67)</f>
        <v>Dorsey Ln</v>
      </c>
      <c r="E17" s="52">
        <f>ROUND(INDEX(Summary!$5:$59,$A17,E$67),0)</f>
        <v>62</v>
      </c>
      <c r="F17" s="52">
        <f>IF(LEN(INDEX(Summary!$5:$59,$A17,F$67))&lt;1,"",ROUND(INDEX(Summary!$5:$59,$A17,F$67),0))</f>
        <v>44</v>
      </c>
      <c r="G17" s="52">
        <f>IF(LEN(INDEX(Summary!$5:$59,$A17,G$67))&lt;1,"",ROUND(INDEX(Summary!$5:$59,$A17,G$67),0))</f>
        <v>80</v>
      </c>
      <c r="H17" s="276">
        <f>INDEX(Summary!$5:$59,$A17,H$67)</f>
        <v>0.30769230769230771</v>
      </c>
      <c r="I17" s="276">
        <f>INDEX(Summary!$5:$59,$A17,I$67)</f>
        <v>9.3117408906882596E-2</v>
      </c>
      <c r="J17" s="276">
        <f>INDEX(Summary!$5:$59,$A17,J$67)</f>
        <v>0.20647773279352227</v>
      </c>
      <c r="K17" s="276">
        <f>INDEX(Summary!$5:$59,$A17,K$67)</f>
        <v>0.47368421052631576</v>
      </c>
      <c r="L17" s="270">
        <f>INDEX(Summary!$5:$59,$A17,L$67)</f>
        <v>247</v>
      </c>
      <c r="M17" s="270">
        <f>INDEX(Summary!$5:$59,$A17,M$67)</f>
        <v>88</v>
      </c>
      <c r="N17" s="270">
        <f>INDEX(Summary!$5:$59,$A17,N$67)</f>
        <v>159</v>
      </c>
      <c r="O17" s="270">
        <f>INDEX(Summary!$5:$59,$A17,O$67)</f>
        <v>247</v>
      </c>
      <c r="P17" s="270">
        <f>INDEX(Summary!$5:$59,$A17,P$67)</f>
        <v>88</v>
      </c>
      <c r="Q17" s="52">
        <f t="shared" si="0"/>
        <v>30015</v>
      </c>
      <c r="R17" s="131">
        <f t="shared" si="4"/>
        <v>0.5</v>
      </c>
      <c r="T17" s="52">
        <f>INDEX(Summary!$5:$59,$A17,T$67)</f>
        <v>159</v>
      </c>
      <c r="U17" s="52"/>
      <c r="V17" s="52"/>
      <c r="W17" s="52"/>
      <c r="X17" s="52"/>
      <c r="Y17" s="52"/>
      <c r="Z17" s="52"/>
      <c r="AA17" s="52"/>
      <c r="AB17" s="52"/>
      <c r="AD17" s="52">
        <f t="shared" si="1"/>
        <v>2</v>
      </c>
      <c r="AE17" s="52">
        <f t="shared" si="1"/>
        <v>0</v>
      </c>
      <c r="AF17" s="52">
        <f t="shared" si="1"/>
        <v>3</v>
      </c>
      <c r="AG17" s="52">
        <f t="shared" si="1"/>
        <v>3</v>
      </c>
      <c r="AH17" s="52">
        <f t="shared" si="2"/>
        <v>0</v>
      </c>
      <c r="AI17" s="52">
        <f t="shared" si="2"/>
        <v>0</v>
      </c>
      <c r="AJ17" s="52">
        <f t="shared" si="2"/>
        <v>0</v>
      </c>
      <c r="AK17" s="52">
        <f t="shared" si="2"/>
        <v>0</v>
      </c>
      <c r="AL17" s="52" t="str">
        <f t="shared" si="3"/>
        <v xml:space="preserve"> 33°24'26.77"N</v>
      </c>
      <c r="AM17" s="52" t="str">
        <f t="shared" si="3"/>
        <v>111°57'38.74"W</v>
      </c>
    </row>
    <row r="18" spans="1:39" x14ac:dyDescent="0.25">
      <c r="A18" s="16">
        <v>18</v>
      </c>
      <c r="B18" s="52">
        <f>INDEX(Summary!$5:$59,$A18,B$67)</f>
        <v>117</v>
      </c>
      <c r="C18" s="51" t="str">
        <f>INDEX(Summary!$5:$59,$A18,C$67)</f>
        <v>University Dr</v>
      </c>
      <c r="D18" s="51" t="str">
        <f>INDEX(Summary!$5:$59,$A18,D$67)</f>
        <v>Rural Rd</v>
      </c>
      <c r="E18" s="52">
        <f>ROUND(INDEX(Summary!$5:$59,$A18,E$67),0)</f>
        <v>143</v>
      </c>
      <c r="F18" s="52">
        <f>IF(LEN(INDEX(Summary!$5:$59,$A18,F$67))&lt;1,"",ROUND(INDEX(Summary!$5:$59,$A18,F$67),0))</f>
        <v>107</v>
      </c>
      <c r="G18" s="52">
        <f>IF(LEN(INDEX(Summary!$5:$59,$A18,G$67))&lt;1,"",ROUND(INDEX(Summary!$5:$59,$A18,G$67),0))</f>
        <v>179</v>
      </c>
      <c r="H18" s="276">
        <f>INDEX(Summary!$5:$59,$A18,H$67)</f>
        <v>0.28671328671328672</v>
      </c>
      <c r="I18" s="276">
        <f>INDEX(Summary!$5:$59,$A18,I$67)</f>
        <v>7.167832167832168E-2</v>
      </c>
      <c r="J18" s="276">
        <f>INDEX(Summary!$5:$59,$A18,J$67)</f>
        <v>0.29195804195804198</v>
      </c>
      <c r="K18" s="276">
        <f>INDEX(Summary!$5:$59,$A18,K$67)</f>
        <v>0.62062937062937062</v>
      </c>
      <c r="L18" s="270">
        <f>INDEX(Summary!$5:$59,$A18,L$67)</f>
        <v>572</v>
      </c>
      <c r="M18" s="270">
        <f>INDEX(Summary!$5:$59,$A18,M$67)</f>
        <v>214</v>
      </c>
      <c r="N18" s="270">
        <f>INDEX(Summary!$5:$59,$A18,N$67)</f>
        <v>358</v>
      </c>
      <c r="O18" s="270">
        <f>INDEX(Summary!$5:$59,$A18,O$67)</f>
        <v>572</v>
      </c>
      <c r="P18" s="270">
        <f>INDEX(Summary!$5:$59,$A18,P$67)</f>
        <v>214</v>
      </c>
      <c r="Q18" s="52">
        <f t="shared" si="0"/>
        <v>51380</v>
      </c>
      <c r="R18" s="131">
        <f t="shared" si="4"/>
        <v>0</v>
      </c>
      <c r="T18" s="52">
        <f>INDEX(Summary!$5:$59,$A18,T$67)</f>
        <v>358</v>
      </c>
      <c r="U18" s="52"/>
      <c r="V18" s="52"/>
      <c r="W18" s="52"/>
      <c r="X18" s="52"/>
      <c r="Y18" s="52"/>
      <c r="Z18" s="52"/>
      <c r="AA18" s="52"/>
      <c r="AB18" s="52"/>
      <c r="AD18" s="52">
        <f t="shared" si="1"/>
        <v>0</v>
      </c>
      <c r="AE18" s="52">
        <f t="shared" si="1"/>
        <v>0</v>
      </c>
      <c r="AF18" s="52">
        <f t="shared" si="1"/>
        <v>3</v>
      </c>
      <c r="AG18" s="52">
        <f t="shared" si="1"/>
        <v>3</v>
      </c>
      <c r="AH18" s="52">
        <f t="shared" si="2"/>
        <v>0</v>
      </c>
      <c r="AI18" s="52">
        <f t="shared" si="2"/>
        <v>0</v>
      </c>
      <c r="AJ18" s="52">
        <f t="shared" si="2"/>
        <v>0</v>
      </c>
      <c r="AK18" s="52">
        <f t="shared" si="2"/>
        <v>1</v>
      </c>
      <c r="AL18" s="52" t="str">
        <f t="shared" si="3"/>
        <v xml:space="preserve"> 33°24'26.82"N</v>
      </c>
      <c r="AM18" s="52" t="str">
        <f t="shared" si="3"/>
        <v>111°55'34.55"W</v>
      </c>
    </row>
    <row r="19" spans="1:39" x14ac:dyDescent="0.25">
      <c r="A19" s="16">
        <v>19</v>
      </c>
      <c r="B19" s="52">
        <f>INDEX(Summary!$5:$59,$A19,B$67)</f>
        <v>118</v>
      </c>
      <c r="C19" s="51" t="str">
        <f>INDEX(Summary!$5:$59,$A19,C$67)</f>
        <v>University Dr</v>
      </c>
      <c r="D19" s="51" t="str">
        <f>INDEX(Summary!$5:$59,$A19,D$67)</f>
        <v>Mill Ave</v>
      </c>
      <c r="E19" s="52">
        <f>ROUND(INDEX(Summary!$5:$59,$A19,E$67),0)</f>
        <v>123</v>
      </c>
      <c r="F19" s="52">
        <f>IF(LEN(INDEX(Summary!$5:$59,$A19,F$67))&lt;1,"",ROUND(INDEX(Summary!$5:$59,$A19,F$67),0))</f>
        <v>75</v>
      </c>
      <c r="G19" s="52">
        <f>IF(LEN(INDEX(Summary!$5:$59,$A19,G$67))&lt;1,"",ROUND(INDEX(Summary!$5:$59,$A19,G$67),0))</f>
        <v>172</v>
      </c>
      <c r="H19" s="276">
        <f>INDEX(Summary!$5:$59,$A19,H$67)</f>
        <v>0.2917933130699088</v>
      </c>
      <c r="I19" s="276">
        <f>INDEX(Summary!$5:$59,$A19,I$67)</f>
        <v>0.14387031408308004</v>
      </c>
      <c r="J19" s="276">
        <f>INDEX(Summary!$5:$59,$A19,J$67)</f>
        <v>0.23404255319148937</v>
      </c>
      <c r="K19" s="276">
        <f>INDEX(Summary!$5:$59,$A19,K$67)</f>
        <v>0.41236068895643363</v>
      </c>
      <c r="L19" s="270">
        <f>INDEX(Summary!$5:$59,$A19,L$67)</f>
        <v>493.5</v>
      </c>
      <c r="M19" s="270">
        <f>INDEX(Summary!$5:$59,$A19,M$67)</f>
        <v>150</v>
      </c>
      <c r="N19" s="270">
        <f>INDEX(Summary!$5:$59,$A19,N$67)</f>
        <v>343.5</v>
      </c>
      <c r="O19" s="270">
        <f>INDEX(Summary!$5:$59,$A19,O$67)</f>
        <v>493.5</v>
      </c>
      <c r="P19" s="270">
        <f>INDEX(Summary!$5:$59,$A19,P$67)</f>
        <v>150</v>
      </c>
      <c r="Q19" s="52">
        <f t="shared" si="0"/>
        <v>27003</v>
      </c>
      <c r="R19" s="131">
        <f t="shared" si="4"/>
        <v>0</v>
      </c>
      <c r="T19" s="52">
        <f>INDEX(Summary!$5:$59,$A19,T$67)</f>
        <v>343.5</v>
      </c>
      <c r="U19" s="52"/>
      <c r="V19" s="52"/>
      <c r="W19" s="52"/>
      <c r="X19" s="52"/>
      <c r="Y19" s="52"/>
      <c r="Z19" s="52"/>
      <c r="AA19" s="52"/>
      <c r="AB19" s="52"/>
      <c r="AD19" s="52">
        <f t="shared" si="1"/>
        <v>0</v>
      </c>
      <c r="AE19" s="52">
        <f t="shared" si="1"/>
        <v>3</v>
      </c>
      <c r="AF19" s="52">
        <f t="shared" si="1"/>
        <v>3</v>
      </c>
      <c r="AG19" s="52">
        <f t="shared" si="1"/>
        <v>3</v>
      </c>
      <c r="AH19" s="52">
        <f t="shared" si="2"/>
        <v>0</v>
      </c>
      <c r="AI19" s="52">
        <f t="shared" si="2"/>
        <v>0</v>
      </c>
      <c r="AJ19" s="52">
        <f t="shared" si="2"/>
        <v>1</v>
      </c>
      <c r="AK19" s="52">
        <f t="shared" si="2"/>
        <v>0</v>
      </c>
      <c r="AL19" s="52" t="str">
        <f t="shared" si="3"/>
        <v xml:space="preserve"> 33°23'34.33"N</v>
      </c>
      <c r="AM19" s="52" t="str">
        <f t="shared" si="3"/>
        <v>111°57'38.74"W</v>
      </c>
    </row>
    <row r="20" spans="1:39" x14ac:dyDescent="0.25">
      <c r="A20" s="16">
        <v>20</v>
      </c>
      <c r="B20" s="52">
        <f>INDEX(Summary!$5:$59,$A20,B$67)</f>
        <v>119</v>
      </c>
      <c r="C20" s="51" t="str">
        <f>INDEX(Summary!$5:$59,$A20,C$67)</f>
        <v>University Dr</v>
      </c>
      <c r="D20" s="51" t="str">
        <f>INDEX(Summary!$5:$59,$A20,D$67)</f>
        <v>Ash Ave</v>
      </c>
      <c r="E20" s="52">
        <f>ROUND(INDEX(Summary!$5:$59,$A20,E$67),0)</f>
        <v>95</v>
      </c>
      <c r="F20" s="52">
        <f>IF(LEN(INDEX(Summary!$5:$59,$A20,F$67))&lt;1,"",ROUND(INDEX(Summary!$5:$59,$A20,F$67),0))</f>
        <v>63</v>
      </c>
      <c r="G20" s="52">
        <f>IF(LEN(INDEX(Summary!$5:$59,$A20,G$67))&lt;1,"",ROUND(INDEX(Summary!$5:$59,$A20,G$67),0))</f>
        <v>128</v>
      </c>
      <c r="H20" s="276">
        <f>INDEX(Summary!$5:$59,$A20,H$67)</f>
        <v>0.30971128608923887</v>
      </c>
      <c r="I20" s="276">
        <f>INDEX(Summary!$5:$59,$A20,I$67)</f>
        <v>0.10498687664041995</v>
      </c>
      <c r="J20" s="276">
        <f>INDEX(Summary!$5:$59,$A20,J$67)</f>
        <v>0.25984251968503935</v>
      </c>
      <c r="K20" s="276">
        <f>INDEX(Summary!$5:$59,$A20,K$67)</f>
        <v>0.40157480314960631</v>
      </c>
      <c r="L20" s="270">
        <f>INDEX(Summary!$5:$59,$A20,L$67)</f>
        <v>381</v>
      </c>
      <c r="M20" s="270">
        <f>INDEX(Summary!$5:$59,$A20,M$67)</f>
        <v>126</v>
      </c>
      <c r="N20" s="270">
        <f>INDEX(Summary!$5:$59,$A20,N$67)</f>
        <v>255</v>
      </c>
      <c r="O20" s="270">
        <f>INDEX(Summary!$5:$59,$A20,O$67)</f>
        <v>381</v>
      </c>
      <c r="P20" s="270">
        <f>INDEX(Summary!$5:$59,$A20,P$67)</f>
        <v>126</v>
      </c>
      <c r="Q20" s="52">
        <f t="shared" si="0"/>
        <v>27003</v>
      </c>
      <c r="R20" s="131">
        <f t="shared" si="4"/>
        <v>0.11</v>
      </c>
      <c r="T20" s="52">
        <f>INDEX(Summary!$5:$59,$A20,T$67)</f>
        <v>255</v>
      </c>
      <c r="U20" s="52"/>
      <c r="V20" s="52"/>
      <c r="W20" s="52"/>
      <c r="X20" s="52"/>
      <c r="Y20" s="52"/>
      <c r="Z20" s="52"/>
      <c r="AA20" s="52"/>
      <c r="AB20" s="52"/>
      <c r="AD20" s="52">
        <f t="shared" si="1"/>
        <v>0</v>
      </c>
      <c r="AE20" s="52">
        <f t="shared" si="1"/>
        <v>3</v>
      </c>
      <c r="AF20" s="52">
        <f t="shared" si="1"/>
        <v>3</v>
      </c>
      <c r="AG20" s="52">
        <f t="shared" si="1"/>
        <v>3</v>
      </c>
      <c r="AH20" s="52">
        <f t="shared" si="2"/>
        <v>0</v>
      </c>
      <c r="AI20" s="52">
        <f t="shared" si="2"/>
        <v>0</v>
      </c>
      <c r="AJ20" s="52">
        <f t="shared" si="2"/>
        <v>0</v>
      </c>
      <c r="AK20" s="52">
        <f t="shared" si="2"/>
        <v>0</v>
      </c>
      <c r="AL20" s="52" t="str">
        <f t="shared" si="3"/>
        <v xml:space="preserve"> 33°23'34.78"N</v>
      </c>
      <c r="AM20" s="52" t="str">
        <f t="shared" si="3"/>
        <v>111°56'7.82"W</v>
      </c>
    </row>
    <row r="21" spans="1:39" x14ac:dyDescent="0.25">
      <c r="A21" s="16">
        <v>21</v>
      </c>
      <c r="B21" s="52">
        <f>INDEX(Summary!$5:$59,$A21,B$67)</f>
        <v>120</v>
      </c>
      <c r="C21" s="51" t="str">
        <f>INDEX(Summary!$5:$59,$A21,C$67)</f>
        <v>University Dr</v>
      </c>
      <c r="D21" s="51" t="str">
        <f>INDEX(Summary!$5:$59,$A21,D$67)</f>
        <v>Roosevelt St</v>
      </c>
      <c r="E21" s="52">
        <f>ROUND(INDEX(Summary!$5:$59,$A21,E$67),0)</f>
        <v>55</v>
      </c>
      <c r="F21" s="52">
        <f>IF(LEN(INDEX(Summary!$5:$59,$A21,F$67))&lt;1,"",ROUND(INDEX(Summary!$5:$59,$A21,F$67),0))</f>
        <v>41</v>
      </c>
      <c r="G21" s="52">
        <f>IF(LEN(INDEX(Summary!$5:$59,$A21,G$67))&lt;1,"",ROUND(INDEX(Summary!$5:$59,$A21,G$67),0))</f>
        <v>68</v>
      </c>
      <c r="H21" s="276">
        <f>INDEX(Summary!$5:$59,$A21,H$67)</f>
        <v>0.23394495412844038</v>
      </c>
      <c r="I21" s="276">
        <f>INDEX(Summary!$5:$59,$A21,I$67)</f>
        <v>0.10091743119266056</v>
      </c>
      <c r="J21" s="276">
        <f>INDEX(Summary!$5:$59,$A21,J$67)</f>
        <v>0.19724770642201836</v>
      </c>
      <c r="K21" s="276">
        <f>INDEX(Summary!$5:$59,$A21,K$67)</f>
        <v>0.31192660550458717</v>
      </c>
      <c r="L21" s="270">
        <f>INDEX(Summary!$5:$59,$A21,L$67)</f>
        <v>218</v>
      </c>
      <c r="M21" s="270">
        <f>INDEX(Summary!$5:$59,$A21,M$67)</f>
        <v>82</v>
      </c>
      <c r="N21" s="270">
        <f>INDEX(Summary!$5:$59,$A21,N$67)</f>
        <v>136</v>
      </c>
      <c r="O21" s="270">
        <f>INDEX(Summary!$5:$59,$A21,O$67)</f>
        <v>218</v>
      </c>
      <c r="P21" s="270">
        <f>INDEX(Summary!$5:$59,$A21,P$67)</f>
        <v>82</v>
      </c>
      <c r="Q21" s="52">
        <f t="shared" si="0"/>
        <v>27003</v>
      </c>
      <c r="R21" s="131">
        <f t="shared" si="4"/>
        <v>0.43</v>
      </c>
      <c r="T21" s="52">
        <f>INDEX(Summary!$5:$59,$A21,T$67)</f>
        <v>136</v>
      </c>
      <c r="U21" s="52"/>
      <c r="V21" s="52"/>
      <c r="W21" s="52"/>
      <c r="X21" s="52"/>
      <c r="Y21" s="52"/>
      <c r="Z21" s="52"/>
      <c r="AA21" s="52"/>
      <c r="AB21" s="52"/>
      <c r="AD21" s="52">
        <f t="shared" si="1"/>
        <v>3</v>
      </c>
      <c r="AE21" s="52">
        <f t="shared" si="1"/>
        <v>2</v>
      </c>
      <c r="AF21" s="52">
        <f t="shared" si="1"/>
        <v>3</v>
      </c>
      <c r="AG21" s="52">
        <f t="shared" si="1"/>
        <v>3</v>
      </c>
      <c r="AH21" s="52">
        <f t="shared" si="2"/>
        <v>0</v>
      </c>
      <c r="AI21" s="52">
        <f t="shared" si="2"/>
        <v>0</v>
      </c>
      <c r="AJ21" s="52">
        <f t="shared" si="2"/>
        <v>0</v>
      </c>
      <c r="AK21" s="52">
        <f t="shared" si="2"/>
        <v>0</v>
      </c>
      <c r="AL21" s="52" t="str">
        <f t="shared" si="3"/>
        <v xml:space="preserve"> 33°21'49.15"N</v>
      </c>
      <c r="AM21" s="52" t="str">
        <f t="shared" si="3"/>
        <v>111°56'45.18"W</v>
      </c>
    </row>
    <row r="22" spans="1:39" x14ac:dyDescent="0.25">
      <c r="A22" s="16">
        <v>22</v>
      </c>
      <c r="B22" s="52">
        <f>INDEX(Summary!$5:$59,$A22,B$67)</f>
        <v>121</v>
      </c>
      <c r="C22" s="51" t="str">
        <f>INDEX(Summary!$5:$59,$A22,C$67)</f>
        <v>University Dr</v>
      </c>
      <c r="D22" s="51" t="str">
        <f>INDEX(Summary!$5:$59,$A22,D$67)</f>
        <v>Hardy Dr</v>
      </c>
      <c r="E22" s="52">
        <f>ROUND(INDEX(Summary!$5:$59,$A22,E$67),0)</f>
        <v>47</v>
      </c>
      <c r="F22" s="52">
        <f>IF(LEN(INDEX(Summary!$5:$59,$A22,F$67))&lt;1,"",ROUND(INDEX(Summary!$5:$59,$A22,F$67),0))</f>
        <v>37</v>
      </c>
      <c r="G22" s="52">
        <f>IF(LEN(INDEX(Summary!$5:$59,$A22,G$67))&lt;1,"",ROUND(INDEX(Summary!$5:$59,$A22,G$67),0))</f>
        <v>57</v>
      </c>
      <c r="H22" s="276">
        <f>INDEX(Summary!$5:$59,$A22,H$67)</f>
        <v>0.17741935483870969</v>
      </c>
      <c r="I22" s="276">
        <f>INDEX(Summary!$5:$59,$A22,I$67)</f>
        <v>0.15053763440860216</v>
      </c>
      <c r="J22" s="276">
        <f>INDEX(Summary!$5:$59,$A22,J$67)</f>
        <v>0.16129032258064516</v>
      </c>
      <c r="K22" s="276">
        <f>INDEX(Summary!$5:$59,$A22,K$67)</f>
        <v>0.46774193548387094</v>
      </c>
      <c r="L22" s="270">
        <f>INDEX(Summary!$5:$59,$A22,L$67)</f>
        <v>186</v>
      </c>
      <c r="M22" s="270">
        <f>INDEX(Summary!$5:$59,$A22,M$67)</f>
        <v>73</v>
      </c>
      <c r="N22" s="270">
        <f>INDEX(Summary!$5:$59,$A22,N$67)</f>
        <v>113</v>
      </c>
      <c r="O22" s="270">
        <f>INDEX(Summary!$5:$59,$A22,O$67)</f>
        <v>186</v>
      </c>
      <c r="P22" s="270">
        <f>INDEX(Summary!$5:$59,$A22,P$67)</f>
        <v>73</v>
      </c>
      <c r="Q22" s="52">
        <f t="shared" si="0"/>
        <v>27003</v>
      </c>
      <c r="R22" s="131">
        <f t="shared" si="4"/>
        <v>0.72</v>
      </c>
      <c r="T22" s="52">
        <f>INDEX(Summary!$5:$59,$A22,T$67)</f>
        <v>113</v>
      </c>
      <c r="U22" s="52"/>
      <c r="V22" s="52"/>
      <c r="W22" s="52"/>
      <c r="X22" s="52"/>
      <c r="Y22" s="52"/>
      <c r="Z22" s="52"/>
      <c r="AA22" s="52"/>
      <c r="AB22" s="52"/>
      <c r="AD22" s="52">
        <f t="shared" ref="AD22:AG55" si="5">INDEX(Lane,MATCH($B22,loc_ID,0),MATCH(AD$1,LaneHdr,0))</f>
        <v>3</v>
      </c>
      <c r="AE22" s="52">
        <f t="shared" si="5"/>
        <v>3</v>
      </c>
      <c r="AF22" s="52">
        <f t="shared" si="5"/>
        <v>3</v>
      </c>
      <c r="AG22" s="52">
        <f t="shared" si="5"/>
        <v>3</v>
      </c>
      <c r="AH22" s="52">
        <f t="shared" ref="AH22:AK41" si="6">INDEX(Cordon,MATCH($B22,loc_ID,0),AH$66)</f>
        <v>0</v>
      </c>
      <c r="AI22" s="52">
        <f t="shared" si="6"/>
        <v>0</v>
      </c>
      <c r="AJ22" s="52">
        <f t="shared" si="6"/>
        <v>0</v>
      </c>
      <c r="AK22" s="52">
        <f t="shared" si="6"/>
        <v>0</v>
      </c>
      <c r="AL22" s="52" t="str">
        <f t="shared" ref="AL22:AM41" si="7">IF(ISBLANK(INDEX(GPS_,$A22-1,AL$66)),"",INDEX(GPS_,$A22-1,AL$66))</f>
        <v/>
      </c>
      <c r="AM22" s="52" t="str">
        <f t="shared" si="7"/>
        <v/>
      </c>
    </row>
    <row r="23" spans="1:39" x14ac:dyDescent="0.25">
      <c r="A23" s="16">
        <v>23</v>
      </c>
      <c r="B23" s="52">
        <f>INDEX(Summary!$5:$59,$A23,B$67)</f>
        <v>122</v>
      </c>
      <c r="C23" s="51" t="str">
        <f>INDEX(Summary!$5:$59,$A23,C$67)</f>
        <v>McKellips Rd</v>
      </c>
      <c r="D23" s="51" t="str">
        <f>INDEX(Summary!$5:$59,$A23,D$67)</f>
        <v>Greenbelt Path</v>
      </c>
      <c r="E23" s="52">
        <f>ROUND(INDEX(Summary!$5:$59,$A23,E$67),0)</f>
        <v>43</v>
      </c>
      <c r="F23" s="52">
        <f>IF(LEN(INDEX(Summary!$5:$59,$A23,F$67))&lt;1,"",ROUND(INDEX(Summary!$5:$59,$A23,F$67),0))</f>
        <v>26</v>
      </c>
      <c r="G23" s="52">
        <f>IF(LEN(INDEX(Summary!$5:$59,$A23,G$67))&lt;1,"",ROUND(INDEX(Summary!$5:$59,$A23,G$67),0))</f>
        <v>60</v>
      </c>
      <c r="H23" s="276">
        <f>INDEX(Summary!$5:$59,$A23,H$67)</f>
        <v>0.17543859649122806</v>
      </c>
      <c r="I23" s="276">
        <f>INDEX(Summary!$5:$59,$A23,I$67)</f>
        <v>0.45614035087719296</v>
      </c>
      <c r="J23" s="276">
        <f>INDEX(Summary!$5:$59,$A23,J$67)</f>
        <v>8.771929824561403E-2</v>
      </c>
      <c r="K23" s="276">
        <f>INDEX(Summary!$5:$59,$A23,K$67)</f>
        <v>0.13450292397660818</v>
      </c>
      <c r="L23" s="270">
        <f>INDEX(Summary!$5:$59,$A23,L$67)</f>
        <v>171</v>
      </c>
      <c r="M23" s="270">
        <f>INDEX(Summary!$5:$59,$A23,M$67)</f>
        <v>52</v>
      </c>
      <c r="N23" s="270">
        <f>INDEX(Summary!$5:$59,$A23,N$67)</f>
        <v>119</v>
      </c>
      <c r="O23" s="270">
        <f>INDEX(Summary!$5:$59,$A23,O$67)</f>
        <v>171</v>
      </c>
      <c r="P23" s="270">
        <f>INDEX(Summary!$5:$59,$A23,P$67)</f>
        <v>52</v>
      </c>
      <c r="Q23" s="52">
        <f t="shared" si="0"/>
        <v>14788</v>
      </c>
      <c r="R23" s="131">
        <f t="shared" si="4"/>
        <v>2.2000000000000002</v>
      </c>
      <c r="T23" s="52">
        <f>INDEX(Summary!$5:$59,$A23,T$67)</f>
        <v>119</v>
      </c>
      <c r="U23" s="52"/>
      <c r="V23" s="52"/>
      <c r="W23" s="52"/>
      <c r="X23" s="52"/>
      <c r="Y23" s="52"/>
      <c r="Z23" s="52"/>
      <c r="AA23" s="52"/>
      <c r="AB23" s="52"/>
      <c r="AD23" s="52">
        <f t="shared" si="5"/>
        <v>4</v>
      </c>
      <c r="AE23" s="52">
        <f t="shared" si="5"/>
        <v>4</v>
      </c>
      <c r="AF23" s="52">
        <f t="shared" si="5"/>
        <v>3</v>
      </c>
      <c r="AG23" s="52">
        <f t="shared" si="5"/>
        <v>3</v>
      </c>
      <c r="AH23" s="52">
        <f t="shared" si="6"/>
        <v>0</v>
      </c>
      <c r="AI23" s="52">
        <f t="shared" si="6"/>
        <v>0</v>
      </c>
      <c r="AJ23" s="52">
        <f t="shared" si="6"/>
        <v>0</v>
      </c>
      <c r="AK23" s="52">
        <f t="shared" si="6"/>
        <v>0</v>
      </c>
      <c r="AL23" s="52" t="str">
        <f t="shared" si="7"/>
        <v>33.451075,-111.913004</v>
      </c>
      <c r="AM23" s="52" t="str">
        <f t="shared" si="7"/>
        <v/>
      </c>
    </row>
    <row r="24" spans="1:39" x14ac:dyDescent="0.25">
      <c r="A24" s="16">
        <v>24</v>
      </c>
      <c r="B24" s="52">
        <f>INDEX(Summary!$5:$59,$A24,B$67)</f>
        <v>123</v>
      </c>
      <c r="C24" s="51" t="str">
        <f>INDEX(Summary!$5:$59,$A24,C$67)</f>
        <v>Western Canal</v>
      </c>
      <c r="D24" s="51" t="str">
        <f>INDEX(Summary!$5:$59,$A24,D$67)</f>
        <v>Rural Rd</v>
      </c>
      <c r="E24" s="52">
        <f>ROUND(INDEX(Summary!$5:$59,$A24,E$67),0)</f>
        <v>62</v>
      </c>
      <c r="F24" s="52" t="str">
        <f>IF(LEN(INDEX(Summary!$5:$59,$A24,F$67))&lt;1,"",ROUND(INDEX(Summary!$5:$59,$A24,F$67),0))</f>
        <v/>
      </c>
      <c r="G24" s="52">
        <f>IF(LEN(INDEX(Summary!$5:$59,$A24,G$67))&lt;1,"",ROUND(INDEX(Summary!$5:$59,$A24,G$67),0))</f>
        <v>62</v>
      </c>
      <c r="H24" s="276">
        <f>INDEX(Summary!$5:$59,$A24,H$67)</f>
        <v>0.32520325203252032</v>
      </c>
      <c r="I24" s="276">
        <f>INDEX(Summary!$5:$59,$A24,I$67)</f>
        <v>0.49593495934959347</v>
      </c>
      <c r="J24" s="276">
        <f>INDEX(Summary!$5:$59,$A24,J$67)</f>
        <v>7.3170731707317069E-2</v>
      </c>
      <c r="K24" s="276">
        <f>INDEX(Summary!$5:$59,$A24,K$67)</f>
        <v>0.16260162601626016</v>
      </c>
      <c r="L24" s="270">
        <f>INDEX(Summary!$5:$59,$A24,L$67)</f>
        <v>123</v>
      </c>
      <c r="M24" s="270">
        <f>INDEX(Summary!$5:$59,$A24,M$67)</f>
        <v>0</v>
      </c>
      <c r="N24" s="270">
        <f>INDEX(Summary!$5:$59,$A24,N$67)</f>
        <v>123</v>
      </c>
      <c r="O24" s="270">
        <f>INDEX(Summary!$5:$59,$A24,O$67)</f>
        <v>123</v>
      </c>
      <c r="P24" s="270">
        <f>INDEX(Summary!$5:$59,$A24,P$67)</f>
        <v>0</v>
      </c>
      <c r="Q24" s="52">
        <f t="shared" si="0"/>
        <v>29395</v>
      </c>
      <c r="R24" s="131">
        <f t="shared" si="4"/>
        <v>4</v>
      </c>
      <c r="T24" s="52">
        <f>INDEX(Summary!$5:$59,$A24,T$67)</f>
        <v>123</v>
      </c>
      <c r="U24" s="52"/>
      <c r="V24" s="52"/>
      <c r="W24" s="52"/>
      <c r="X24" s="52"/>
      <c r="Y24" s="52"/>
      <c r="Z24" s="52"/>
      <c r="AA24" s="52"/>
      <c r="AB24" s="52"/>
      <c r="AD24" s="52">
        <f t="shared" si="5"/>
        <v>0</v>
      </c>
      <c r="AE24" s="52">
        <f t="shared" si="5"/>
        <v>0</v>
      </c>
      <c r="AF24" s="52">
        <f t="shared" si="5"/>
        <v>4</v>
      </c>
      <c r="AG24" s="52">
        <f t="shared" si="5"/>
        <v>4</v>
      </c>
      <c r="AH24" s="52">
        <f t="shared" si="6"/>
        <v>0</v>
      </c>
      <c r="AI24" s="52">
        <f t="shared" si="6"/>
        <v>0</v>
      </c>
      <c r="AJ24" s="52">
        <f t="shared" si="6"/>
        <v>0</v>
      </c>
      <c r="AK24" s="52">
        <f t="shared" si="6"/>
        <v>0</v>
      </c>
      <c r="AL24" s="52" t="str">
        <f t="shared" si="7"/>
        <v/>
      </c>
      <c r="AM24" s="52" t="str">
        <f t="shared" si="7"/>
        <v/>
      </c>
    </row>
    <row r="25" spans="1:39" x14ac:dyDescent="0.25">
      <c r="A25" s="16">
        <v>25</v>
      </c>
      <c r="B25" s="52">
        <f>INDEX(Summary!$5:$59,$A25,B$67)</f>
        <v>124</v>
      </c>
      <c r="C25" s="51" t="str">
        <f>INDEX(Summary!$5:$59,$A25,C$67)</f>
        <v>Western Canal</v>
      </c>
      <c r="D25" s="51" t="str">
        <f>INDEX(Summary!$5:$59,$A25,D$67)</f>
        <v>McClintock Dr</v>
      </c>
      <c r="E25" s="52">
        <f>ROUND(INDEX(Summary!$5:$59,$A25,E$67),0)</f>
        <v>38</v>
      </c>
      <c r="F25" s="52">
        <f>IF(LEN(INDEX(Summary!$5:$59,$A25,F$67))&lt;1,"",ROUND(INDEX(Summary!$5:$59,$A25,F$67),0))</f>
        <v>39</v>
      </c>
      <c r="G25" s="52">
        <f>IF(LEN(INDEX(Summary!$5:$59,$A25,G$67))&lt;1,"",ROUND(INDEX(Summary!$5:$59,$A25,G$67),0))</f>
        <v>37</v>
      </c>
      <c r="H25" s="276">
        <f>INDEX(Summary!$5:$59,$A25,H$67)</f>
        <v>0.2185430463576159</v>
      </c>
      <c r="I25" s="276">
        <f>INDEX(Summary!$5:$59,$A25,I$67)</f>
        <v>0.49006622516556292</v>
      </c>
      <c r="J25" s="276">
        <f>INDEX(Summary!$5:$59,$A25,J$67)</f>
        <v>3.3112582781456956E-2</v>
      </c>
      <c r="K25" s="276">
        <f>INDEX(Summary!$5:$59,$A25,K$67)</f>
        <v>9.9337748344370855E-2</v>
      </c>
      <c r="L25" s="270">
        <f>INDEX(Summary!$5:$59,$A25,L$67)</f>
        <v>151</v>
      </c>
      <c r="M25" s="270">
        <f>INDEX(Summary!$5:$59,$A25,M$67)</f>
        <v>78</v>
      </c>
      <c r="N25" s="270">
        <f>INDEX(Summary!$5:$59,$A25,N$67)</f>
        <v>73</v>
      </c>
      <c r="O25" s="270">
        <f>INDEX(Summary!$5:$59,$A25,O$67)</f>
        <v>151</v>
      </c>
      <c r="P25" s="270">
        <f>INDEX(Summary!$5:$59,$A25,P$67)</f>
        <v>78</v>
      </c>
      <c r="Q25" s="52">
        <f t="shared" si="0"/>
        <v>30170</v>
      </c>
      <c r="R25" s="131">
        <f t="shared" si="4"/>
        <v>5</v>
      </c>
      <c r="T25" s="52">
        <f>INDEX(Summary!$5:$59,$A25,T$67)</f>
        <v>73</v>
      </c>
      <c r="U25" s="52"/>
      <c r="V25" s="52"/>
      <c r="W25" s="52"/>
      <c r="X25" s="52"/>
      <c r="Y25" s="52"/>
      <c r="Z25" s="52"/>
      <c r="AA25" s="52"/>
      <c r="AB25" s="52"/>
      <c r="AD25" s="52">
        <f t="shared" si="5"/>
        <v>3</v>
      </c>
      <c r="AE25" s="52">
        <f t="shared" si="5"/>
        <v>3</v>
      </c>
      <c r="AF25" s="52">
        <f t="shared" si="5"/>
        <v>4</v>
      </c>
      <c r="AG25" s="52">
        <f t="shared" si="5"/>
        <v>4</v>
      </c>
      <c r="AH25" s="52">
        <f t="shared" si="6"/>
        <v>0</v>
      </c>
      <c r="AI25" s="52">
        <f t="shared" si="6"/>
        <v>0</v>
      </c>
      <c r="AJ25" s="52">
        <f t="shared" si="6"/>
        <v>0</v>
      </c>
      <c r="AK25" s="52">
        <f t="shared" si="6"/>
        <v>0</v>
      </c>
      <c r="AL25" s="52" t="str">
        <f t="shared" si="7"/>
        <v/>
      </c>
      <c r="AM25" s="52" t="str">
        <f t="shared" si="7"/>
        <v/>
      </c>
    </row>
    <row r="26" spans="1:39" x14ac:dyDescent="0.25">
      <c r="A26" s="16">
        <v>26</v>
      </c>
      <c r="B26" s="52">
        <f>INDEX(Summary!$5:$59,$A26,B$67)</f>
        <v>125</v>
      </c>
      <c r="C26" s="51" t="str">
        <f>INDEX(Summary!$5:$59,$A26,C$67)</f>
        <v>Western Canal</v>
      </c>
      <c r="D26" s="51" t="str">
        <f>INDEX(Summary!$5:$59,$A26,D$67)</f>
        <v>Lakeshore Dr</v>
      </c>
      <c r="E26" s="52">
        <f>ROUND(INDEX(Summary!$5:$59,$A26,E$67),0)</f>
        <v>55</v>
      </c>
      <c r="F26" s="52">
        <f>IF(LEN(INDEX(Summary!$5:$59,$A26,F$67))&lt;1,"",ROUND(INDEX(Summary!$5:$59,$A26,F$67),0))</f>
        <v>44</v>
      </c>
      <c r="G26" s="52">
        <f>IF(LEN(INDEX(Summary!$5:$59,$A26,G$67))&lt;1,"",ROUND(INDEX(Summary!$5:$59,$A26,G$67),0))</f>
        <v>65</v>
      </c>
      <c r="H26" s="276">
        <f>INDEX(Summary!$5:$59,$A26,H$67)</f>
        <v>0.19724770642201836</v>
      </c>
      <c r="I26" s="276">
        <f>INDEX(Summary!$5:$59,$A26,I$67)</f>
        <v>0.54587155963302747</v>
      </c>
      <c r="J26" s="276">
        <f>INDEX(Summary!$5:$59,$A26,J$67)</f>
        <v>0</v>
      </c>
      <c r="K26" s="276">
        <f>INDEX(Summary!$5:$59,$A26,K$67)</f>
        <v>0</v>
      </c>
      <c r="L26" s="270">
        <f>INDEX(Summary!$5:$59,$A26,L$67)</f>
        <v>218</v>
      </c>
      <c r="M26" s="270">
        <f>INDEX(Summary!$5:$59,$A26,M$67)</f>
        <v>88</v>
      </c>
      <c r="N26" s="270">
        <f>INDEX(Summary!$5:$59,$A26,N$67)</f>
        <v>130</v>
      </c>
      <c r="O26" s="270">
        <f>INDEX(Summary!$5:$59,$A26,O$67)</f>
        <v>218</v>
      </c>
      <c r="P26" s="270">
        <f>INDEX(Summary!$5:$59,$A26,P$67)</f>
        <v>88</v>
      </c>
      <c r="Q26" s="52" t="str">
        <f t="shared" si="0"/>
        <v/>
      </c>
      <c r="R26" s="131">
        <f t="shared" si="4"/>
        <v>4.5</v>
      </c>
      <c r="T26" s="52">
        <f>INDEX(Summary!$5:$59,$A26,T$67)</f>
        <v>130</v>
      </c>
      <c r="U26" s="52"/>
      <c r="V26" s="52"/>
      <c r="W26" s="52"/>
      <c r="X26" s="52"/>
      <c r="Y26" s="52"/>
      <c r="Z26" s="52"/>
      <c r="AA26" s="52"/>
      <c r="AB26" s="52"/>
      <c r="AD26" s="52">
        <f t="shared" si="5"/>
        <v>2</v>
      </c>
      <c r="AE26" s="52">
        <f t="shared" si="5"/>
        <v>3</v>
      </c>
      <c r="AF26" s="52">
        <f t="shared" si="5"/>
        <v>4</v>
      </c>
      <c r="AG26" s="52">
        <f t="shared" si="5"/>
        <v>4</v>
      </c>
      <c r="AH26" s="52">
        <f t="shared" si="6"/>
        <v>0</v>
      </c>
      <c r="AI26" s="52">
        <f t="shared" si="6"/>
        <v>0</v>
      </c>
      <c r="AJ26" s="52">
        <f t="shared" si="6"/>
        <v>0</v>
      </c>
      <c r="AK26" s="52">
        <f t="shared" si="6"/>
        <v>0</v>
      </c>
      <c r="AL26" s="52" t="str">
        <f t="shared" si="7"/>
        <v/>
      </c>
      <c r="AM26" s="52" t="str">
        <f t="shared" si="7"/>
        <v/>
      </c>
    </row>
    <row r="27" spans="1:39" x14ac:dyDescent="0.25">
      <c r="A27" s="16">
        <v>27</v>
      </c>
      <c r="B27" s="52">
        <f>INDEX(Summary!$5:$59,$A27,B$67)</f>
        <v>126</v>
      </c>
      <c r="C27" s="51" t="str">
        <f>INDEX(Summary!$5:$59,$A27,C$67)</f>
        <v>Baseline Rd</v>
      </c>
      <c r="D27" s="51" t="str">
        <f>INDEX(Summary!$5:$59,$A27,D$67)</f>
        <v>Western Canal</v>
      </c>
      <c r="E27" s="52">
        <f>ROUND(INDEX(Summary!$5:$59,$A27,E$67),0)</f>
        <v>38</v>
      </c>
      <c r="F27" s="52">
        <f>IF(LEN(INDEX(Summary!$5:$59,$A27,F$67))&lt;1,"",ROUND(INDEX(Summary!$5:$59,$A27,F$67),0))</f>
        <v>22</v>
      </c>
      <c r="G27" s="52">
        <f>IF(LEN(INDEX(Summary!$5:$59,$A27,G$67))&lt;1,"",ROUND(INDEX(Summary!$5:$59,$A27,G$67),0))</f>
        <v>54</v>
      </c>
      <c r="H27" s="277">
        <f>INDEX(Summary!$5:$59,$A27,H$67)</f>
        <v>0.15894039735099338</v>
      </c>
      <c r="I27" s="276">
        <f>INDEX(Summary!$5:$59,$A27,I$67)</f>
        <v>0.35099337748344372</v>
      </c>
      <c r="J27" s="276">
        <f>INDEX(Summary!$5:$59,$A27,J$67)</f>
        <v>0.19205298013245034</v>
      </c>
      <c r="K27" s="276">
        <f>INDEX(Summary!$5:$59,$A27,K$67)</f>
        <v>0.68211920529801329</v>
      </c>
      <c r="L27" s="270">
        <f>INDEX(Summary!$5:$59,$A27,L$67)</f>
        <v>151</v>
      </c>
      <c r="M27" s="270">
        <f>INDEX(Summary!$5:$59,$A27,M$67)</f>
        <v>43</v>
      </c>
      <c r="N27" s="270">
        <f>INDEX(Summary!$5:$59,$A27,N$67)</f>
        <v>108</v>
      </c>
      <c r="O27" s="270">
        <f>INDEX(Summary!$5:$59,$A27,O$67)</f>
        <v>151</v>
      </c>
      <c r="P27" s="270">
        <f>INDEX(Summary!$5:$59,$A27,P$67)</f>
        <v>43</v>
      </c>
      <c r="Q27" s="52">
        <f t="shared" si="0"/>
        <v>24094</v>
      </c>
      <c r="R27" s="131">
        <f t="shared" si="4"/>
        <v>2.9</v>
      </c>
      <c r="T27" s="52">
        <f>INDEX(Summary!$5:$59,$A27,T$67)</f>
        <v>108</v>
      </c>
      <c r="U27" s="52"/>
      <c r="V27" s="52"/>
      <c r="W27" s="52"/>
      <c r="X27" s="52"/>
      <c r="Y27" s="52"/>
      <c r="Z27" s="52"/>
      <c r="AA27" s="52"/>
      <c r="AB27" s="52"/>
      <c r="AD27" s="52">
        <f t="shared" si="5"/>
        <v>4</v>
      </c>
      <c r="AE27" s="52">
        <f t="shared" si="5"/>
        <v>4</v>
      </c>
      <c r="AF27" s="52">
        <f t="shared" si="5"/>
        <v>0</v>
      </c>
      <c r="AG27" s="52">
        <f t="shared" si="5"/>
        <v>0</v>
      </c>
      <c r="AH27" s="52">
        <f t="shared" si="6"/>
        <v>0</v>
      </c>
      <c r="AI27" s="52">
        <f t="shared" si="6"/>
        <v>0</v>
      </c>
      <c r="AJ27" s="52">
        <f t="shared" si="6"/>
        <v>0</v>
      </c>
      <c r="AK27" s="52">
        <f t="shared" si="6"/>
        <v>0</v>
      </c>
      <c r="AL27" s="52" t="str">
        <f t="shared" si="7"/>
        <v/>
      </c>
      <c r="AM27" s="52" t="str">
        <f t="shared" si="7"/>
        <v/>
      </c>
    </row>
    <row r="28" spans="1:39" x14ac:dyDescent="0.25">
      <c r="A28" s="16">
        <v>28</v>
      </c>
      <c r="B28" s="52">
        <f>INDEX(Summary!$5:$59,$A28,B$67)</f>
        <v>127</v>
      </c>
      <c r="C28" s="51" t="str">
        <f>INDEX(Summary!$5:$59,$A28,C$67)</f>
        <v>Elliot Rd</v>
      </c>
      <c r="D28" s="51" t="str">
        <f>INDEX(Summary!$5:$59,$A28,D$67)</f>
        <v>McClintock Dr</v>
      </c>
      <c r="E28" s="52">
        <f>ROUND(INDEX(Summary!$5:$59,$A28,E$67),0)</f>
        <v>13</v>
      </c>
      <c r="F28" s="52">
        <f>IF(LEN(INDEX(Summary!$5:$59,$A28,F$67))&lt;1,"",ROUND(INDEX(Summary!$5:$59,$A28,F$67),0))</f>
        <v>9</v>
      </c>
      <c r="G28" s="52">
        <f>IF(LEN(INDEX(Summary!$5:$59,$A28,G$67))&lt;1,"",ROUND(INDEX(Summary!$5:$59,$A28,G$67),0))</f>
        <v>18</v>
      </c>
      <c r="H28" s="276">
        <f>INDEX(Summary!$5:$59,$A28,H$67)</f>
        <v>0.15094339622641509</v>
      </c>
      <c r="I28" s="276">
        <f>INDEX(Summary!$5:$59,$A28,I$67)</f>
        <v>0.37735849056603776</v>
      </c>
      <c r="J28" s="276">
        <f>INDEX(Summary!$5:$59,$A28,J$67)</f>
        <v>0.18867924528301888</v>
      </c>
      <c r="K28" s="276">
        <f>INDEX(Summary!$5:$59,$A28,K$67)</f>
        <v>0.67924528301886788</v>
      </c>
      <c r="L28" s="270">
        <f>INDEX(Summary!$5:$59,$A28,L$67)</f>
        <v>53</v>
      </c>
      <c r="M28" s="270">
        <f>INDEX(Summary!$5:$59,$A28,M$67)</f>
        <v>18</v>
      </c>
      <c r="N28" s="270">
        <f>INDEX(Summary!$5:$59,$A28,N$67)</f>
        <v>35</v>
      </c>
      <c r="O28" s="270">
        <f>INDEX(Summary!$5:$59,$A28,O$67)</f>
        <v>53</v>
      </c>
      <c r="P28" s="270">
        <f>INDEX(Summary!$5:$59,$A28,P$67)</f>
        <v>18</v>
      </c>
      <c r="Q28" s="52">
        <f t="shared" si="0"/>
        <v>38743</v>
      </c>
      <c r="R28" s="131">
        <f t="shared" si="4"/>
        <v>5.5</v>
      </c>
      <c r="T28" s="52">
        <f>INDEX(Summary!$5:$59,$A28,T$67)</f>
        <v>35</v>
      </c>
      <c r="U28" s="52"/>
      <c r="V28" s="52"/>
      <c r="W28" s="52"/>
      <c r="X28" s="52"/>
      <c r="Y28" s="52"/>
      <c r="Z28" s="52"/>
      <c r="AA28" s="52"/>
      <c r="AB28" s="52"/>
      <c r="AD28" s="52">
        <f t="shared" si="5"/>
        <v>3</v>
      </c>
      <c r="AE28" s="52">
        <f t="shared" si="5"/>
        <v>3</v>
      </c>
      <c r="AF28" s="52">
        <f t="shared" si="5"/>
        <v>0</v>
      </c>
      <c r="AG28" s="52">
        <f t="shared" si="5"/>
        <v>0</v>
      </c>
      <c r="AH28" s="52">
        <f t="shared" si="6"/>
        <v>0</v>
      </c>
      <c r="AI28" s="52">
        <f t="shared" si="6"/>
        <v>0</v>
      </c>
      <c r="AJ28" s="52">
        <f t="shared" si="6"/>
        <v>0</v>
      </c>
      <c r="AK28" s="52">
        <f t="shared" si="6"/>
        <v>0</v>
      </c>
      <c r="AL28" s="52" t="str">
        <f t="shared" si="7"/>
        <v/>
      </c>
      <c r="AM28" s="52" t="str">
        <f t="shared" si="7"/>
        <v/>
      </c>
    </row>
    <row r="29" spans="1:39" x14ac:dyDescent="0.25">
      <c r="A29" s="16">
        <v>29</v>
      </c>
      <c r="B29" s="52">
        <f>INDEX(Summary!$5:$59,$A29,B$67)</f>
        <v>128</v>
      </c>
      <c r="C29" s="51" t="str">
        <f>INDEX(Summary!$5:$59,$A29,C$67)</f>
        <v>Alameda Dr</v>
      </c>
      <c r="D29" s="51" t="str">
        <f>INDEX(Summary!$5:$59,$A29,D$67)</f>
        <v>McClintock Dr</v>
      </c>
      <c r="E29" s="52">
        <f>ROUND(INDEX(Summary!$5:$59,$A29,E$67),0)</f>
        <v>24</v>
      </c>
      <c r="F29" s="52">
        <f>IF(LEN(INDEX(Summary!$5:$59,$A29,F$67))&lt;1,"",ROUND(INDEX(Summary!$5:$59,$A29,F$67),0))</f>
        <v>17</v>
      </c>
      <c r="G29" s="52">
        <f>IF(LEN(INDEX(Summary!$5:$59,$A29,G$67))&lt;1,"",ROUND(INDEX(Summary!$5:$59,$A29,G$67),0))</f>
        <v>31</v>
      </c>
      <c r="H29" s="276">
        <f>INDEX(Summary!$5:$59,$A29,H$67)</f>
        <v>0.17708333333333334</v>
      </c>
      <c r="I29" s="276">
        <f>INDEX(Summary!$5:$59,$A29,I$67)</f>
        <v>0.375</v>
      </c>
      <c r="J29" s="276">
        <f>INDEX(Summary!$5:$59,$A29,J$67)</f>
        <v>0.14583333333333334</v>
      </c>
      <c r="K29" s="276">
        <f>INDEX(Summary!$5:$59,$A29,K$67)</f>
        <v>0.5</v>
      </c>
      <c r="L29" s="270">
        <f>INDEX(Summary!$5:$59,$A29,L$67)</f>
        <v>96</v>
      </c>
      <c r="M29" s="270">
        <f>INDEX(Summary!$5:$59,$A29,M$67)</f>
        <v>34</v>
      </c>
      <c r="N29" s="270">
        <f>INDEX(Summary!$5:$59,$A29,N$67)</f>
        <v>62</v>
      </c>
      <c r="O29" s="270">
        <f>INDEX(Summary!$5:$59,$A29,O$67)</f>
        <v>96</v>
      </c>
      <c r="P29" s="270">
        <f>INDEX(Summary!$5:$59,$A29,P$67)</f>
        <v>34</v>
      </c>
      <c r="Q29" s="52">
        <f t="shared" si="0"/>
        <v>27807</v>
      </c>
      <c r="R29" s="131">
        <f t="shared" si="4"/>
        <v>2</v>
      </c>
      <c r="T29" s="52">
        <f>INDEX(Summary!$5:$59,$A29,T$67)</f>
        <v>62</v>
      </c>
      <c r="U29" s="52"/>
      <c r="V29" s="52"/>
      <c r="W29" s="52"/>
      <c r="X29" s="52"/>
      <c r="Y29" s="52"/>
      <c r="Z29" s="52"/>
      <c r="AA29" s="52"/>
      <c r="AB29" s="52"/>
      <c r="AD29" s="52">
        <f t="shared" si="5"/>
        <v>0</v>
      </c>
      <c r="AE29" s="52">
        <f t="shared" si="5"/>
        <v>0</v>
      </c>
      <c r="AF29" s="52">
        <f t="shared" si="5"/>
        <v>2</v>
      </c>
      <c r="AG29" s="52">
        <f t="shared" si="5"/>
        <v>2</v>
      </c>
      <c r="AH29" s="52">
        <f t="shared" si="6"/>
        <v>0</v>
      </c>
      <c r="AI29" s="52">
        <f t="shared" si="6"/>
        <v>0</v>
      </c>
      <c r="AJ29" s="52">
        <f t="shared" si="6"/>
        <v>0</v>
      </c>
      <c r="AK29" s="52">
        <f t="shared" si="6"/>
        <v>0</v>
      </c>
      <c r="AL29" s="52" t="str">
        <f t="shared" si="7"/>
        <v/>
      </c>
      <c r="AM29" s="52" t="str">
        <f t="shared" si="7"/>
        <v/>
      </c>
    </row>
    <row r="30" spans="1:39" x14ac:dyDescent="0.25">
      <c r="A30" s="16">
        <v>30</v>
      </c>
      <c r="B30" s="52">
        <f>INDEX(Summary!$5:$59,$A30,B$67)</f>
        <v>129</v>
      </c>
      <c r="C30" s="51" t="str">
        <f>INDEX(Summary!$5:$59,$A30,C$67)</f>
        <v>Alameda Dr</v>
      </c>
      <c r="D30" s="51" t="str">
        <f>INDEX(Summary!$5:$59,$A30,D$67)</f>
        <v>S Rural Rd</v>
      </c>
      <c r="E30" s="52">
        <f>ROUND(INDEX(Summary!$5:$59,$A30,E$67),0)</f>
        <v>60</v>
      </c>
      <c r="F30" s="52">
        <f>IF(LEN(INDEX(Summary!$5:$59,$A30,F$67))&lt;1,"",ROUND(INDEX(Summary!$5:$59,$A30,F$67),0))</f>
        <v>45</v>
      </c>
      <c r="G30" s="52">
        <f>IF(LEN(INDEX(Summary!$5:$59,$A30,G$67))&lt;1,"",ROUND(INDEX(Summary!$5:$59,$A30,G$67),0))</f>
        <v>75</v>
      </c>
      <c r="H30" s="276">
        <f>INDEX(Summary!$5:$59,$A30,H$67)</f>
        <v>0.26359832635983266</v>
      </c>
      <c r="I30" s="276">
        <f>INDEX(Summary!$5:$59,$A30,I$67)</f>
        <v>0.24267782426778242</v>
      </c>
      <c r="J30" s="276">
        <f>INDEX(Summary!$5:$59,$A30,J$67)</f>
        <v>0.11715481171548117</v>
      </c>
      <c r="K30" s="276">
        <f>INDEX(Summary!$5:$59,$A30,K$67)</f>
        <v>0.58158995815899583</v>
      </c>
      <c r="L30" s="270">
        <f>INDEX(Summary!$5:$59,$A30,L$67)</f>
        <v>239</v>
      </c>
      <c r="M30" s="270">
        <f>INDEX(Summary!$5:$59,$A30,M$67)</f>
        <v>89</v>
      </c>
      <c r="N30" s="270">
        <f>INDEX(Summary!$5:$59,$A30,N$67)</f>
        <v>150</v>
      </c>
      <c r="O30" s="270">
        <f>INDEX(Summary!$5:$59,$A30,O$67)</f>
        <v>239</v>
      </c>
      <c r="P30" s="270">
        <f>INDEX(Summary!$5:$59,$A30,P$67)</f>
        <v>89</v>
      </c>
      <c r="Q30" s="52">
        <f t="shared" si="0"/>
        <v>35740</v>
      </c>
      <c r="R30" s="131">
        <f t="shared" si="4"/>
        <v>1</v>
      </c>
      <c r="T30" s="52">
        <f>INDEX(Summary!$5:$59,$A30,T$67)</f>
        <v>150</v>
      </c>
      <c r="U30" s="52"/>
      <c r="V30" s="52"/>
      <c r="W30" s="52"/>
      <c r="X30" s="52"/>
      <c r="Y30" s="52"/>
      <c r="Z30" s="52"/>
      <c r="AA30" s="52"/>
      <c r="AB30" s="52"/>
      <c r="AD30" s="52">
        <f t="shared" si="5"/>
        <v>0</v>
      </c>
      <c r="AE30" s="52">
        <f t="shared" si="5"/>
        <v>0</v>
      </c>
      <c r="AF30" s="52">
        <f t="shared" si="5"/>
        <v>2</v>
      </c>
      <c r="AG30" s="52">
        <f t="shared" si="5"/>
        <v>2</v>
      </c>
      <c r="AH30" s="52">
        <f t="shared" si="6"/>
        <v>0</v>
      </c>
      <c r="AI30" s="52">
        <f t="shared" si="6"/>
        <v>0</v>
      </c>
      <c r="AJ30" s="52">
        <f t="shared" si="6"/>
        <v>0</v>
      </c>
      <c r="AK30" s="52">
        <f t="shared" si="6"/>
        <v>0</v>
      </c>
      <c r="AL30" s="52" t="str">
        <f t="shared" si="7"/>
        <v/>
      </c>
      <c r="AM30" s="52" t="str">
        <f t="shared" si="7"/>
        <v/>
      </c>
    </row>
    <row r="31" spans="1:39" x14ac:dyDescent="0.25">
      <c r="A31" s="16">
        <v>31</v>
      </c>
      <c r="B31" s="52">
        <f>INDEX(Summary!$5:$59,$A31,B$67)</f>
        <v>130</v>
      </c>
      <c r="C31" s="51" t="str">
        <f>INDEX(Summary!$5:$59,$A31,C$67)</f>
        <v>Alameda Dr</v>
      </c>
      <c r="D31" s="51" t="str">
        <f>INDEX(Summary!$5:$59,$A31,D$67)</f>
        <v>Country Club Wy</v>
      </c>
      <c r="E31" s="52">
        <f>ROUND(INDEX(Summary!$5:$59,$A31,E$67),0)</f>
        <v>21</v>
      </c>
      <c r="F31" s="52">
        <f>IF(LEN(INDEX(Summary!$5:$59,$A31,F$67))&lt;1,"",ROUND(INDEX(Summary!$5:$59,$A31,F$67),0))</f>
        <v>21</v>
      </c>
      <c r="G31" s="52" t="str">
        <f>IF(LEN(INDEX(Summary!$5:$59,$A31,G$67))&lt;1,"",ROUND(INDEX(Summary!$5:$59,$A31,G$67),0))</f>
        <v/>
      </c>
      <c r="H31" s="276">
        <f>INDEX(Summary!$5:$59,$A31,H$67)</f>
        <v>0.41463414634146339</v>
      </c>
      <c r="I31" s="276">
        <f>INDEX(Summary!$5:$59,$A31,I$67)</f>
        <v>0.63414634146341464</v>
      </c>
      <c r="J31" s="276">
        <f>INDEX(Summary!$5:$59,$A31,J$67)</f>
        <v>7.3170731707317069E-2</v>
      </c>
      <c r="K31" s="276">
        <f>INDEX(Summary!$5:$59,$A31,K$67)</f>
        <v>7.3170731707317069E-2</v>
      </c>
      <c r="L31" s="270">
        <f>INDEX(Summary!$5:$59,$A31,L$67)</f>
        <v>41</v>
      </c>
      <c r="M31" s="270">
        <f>INDEX(Summary!$5:$59,$A31,M$67)</f>
        <v>41</v>
      </c>
      <c r="N31" s="270">
        <f>INDEX(Summary!$5:$59,$A31,N$67)</f>
        <v>0</v>
      </c>
      <c r="O31" s="270">
        <f>INDEX(Summary!$5:$59,$A31,O$67)</f>
        <v>41</v>
      </c>
      <c r="P31" s="270">
        <f>INDEX(Summary!$5:$59,$A31,P$67)</f>
        <v>41</v>
      </c>
      <c r="Q31" s="52" t="str">
        <f t="shared" si="0"/>
        <v/>
      </c>
      <c r="R31" s="131">
        <f t="shared" si="4"/>
        <v>2.5</v>
      </c>
      <c r="T31" s="52">
        <f>INDEX(Summary!$5:$59,$A31,T$67)</f>
        <v>0</v>
      </c>
      <c r="U31" s="52"/>
      <c r="V31" s="52"/>
      <c r="W31" s="52"/>
      <c r="X31" s="52"/>
      <c r="Y31" s="52"/>
      <c r="Z31" s="52"/>
      <c r="AA31" s="52"/>
      <c r="AB31" s="52"/>
      <c r="AD31" s="52">
        <f t="shared" si="5"/>
        <v>2</v>
      </c>
      <c r="AE31" s="52">
        <f t="shared" si="5"/>
        <v>0</v>
      </c>
      <c r="AF31" s="52">
        <f t="shared" si="5"/>
        <v>2</v>
      </c>
      <c r="AG31" s="52">
        <f t="shared" si="5"/>
        <v>2</v>
      </c>
      <c r="AH31" s="52">
        <f t="shared" si="6"/>
        <v>0</v>
      </c>
      <c r="AI31" s="52">
        <f t="shared" si="6"/>
        <v>0</v>
      </c>
      <c r="AJ31" s="52">
        <f t="shared" si="6"/>
        <v>0</v>
      </c>
      <c r="AK31" s="52">
        <f t="shared" si="6"/>
        <v>0</v>
      </c>
      <c r="AL31" s="52" t="str">
        <f t="shared" si="7"/>
        <v/>
      </c>
      <c r="AM31" s="52" t="str">
        <f t="shared" si="7"/>
        <v/>
      </c>
    </row>
    <row r="32" spans="1:39" x14ac:dyDescent="0.25">
      <c r="A32" s="16">
        <v>32</v>
      </c>
      <c r="B32" s="52">
        <f>INDEX(Summary!$5:$59,$A32,B$67)</f>
        <v>131</v>
      </c>
      <c r="C32" s="51" t="str">
        <f>INDEX(Summary!$5:$59,$A32,C$67)</f>
        <v>Apache Blvd</v>
      </c>
      <c r="D32" s="51" t="str">
        <f>INDEX(Summary!$5:$59,$A32,D$67)</f>
        <v>Rural Rd</v>
      </c>
      <c r="E32" s="52">
        <f>ROUND(INDEX(Summary!$5:$59,$A32,E$67),0)</f>
        <v>146</v>
      </c>
      <c r="F32" s="52">
        <f>IF(LEN(INDEX(Summary!$5:$59,$A32,F$67))&lt;1,"",ROUND(INDEX(Summary!$5:$59,$A32,F$67),0))</f>
        <v>114</v>
      </c>
      <c r="G32" s="52">
        <f>IF(LEN(INDEX(Summary!$5:$59,$A32,G$67))&lt;1,"",ROUND(INDEX(Summary!$5:$59,$A32,G$67),0))</f>
        <v>178</v>
      </c>
      <c r="H32" s="276">
        <f>INDEX(Summary!$5:$59,$A32,H$67)</f>
        <v>0.25557461406518012</v>
      </c>
      <c r="I32" s="276">
        <f>INDEX(Summary!$5:$59,$A32,I$67)</f>
        <v>8.2332761578044603E-2</v>
      </c>
      <c r="J32" s="276">
        <f>INDEX(Summary!$5:$59,$A32,J$67)</f>
        <v>0.22298456260720412</v>
      </c>
      <c r="K32" s="276">
        <f>INDEX(Summary!$5:$59,$A32,K$67)</f>
        <v>0.76843910806174953</v>
      </c>
      <c r="L32" s="270">
        <f>INDEX(Summary!$5:$59,$A32,L$67)</f>
        <v>583</v>
      </c>
      <c r="M32" s="270">
        <f>INDEX(Summary!$5:$59,$A32,M$67)</f>
        <v>227</v>
      </c>
      <c r="N32" s="270">
        <f>INDEX(Summary!$5:$59,$A32,N$67)</f>
        <v>356</v>
      </c>
      <c r="O32" s="270">
        <f>INDEX(Summary!$5:$59,$A32,O$67)</f>
        <v>583</v>
      </c>
      <c r="P32" s="270">
        <f>INDEX(Summary!$5:$59,$A32,P$67)</f>
        <v>227</v>
      </c>
      <c r="Q32" s="52">
        <f t="shared" si="0"/>
        <v>44120</v>
      </c>
      <c r="R32" s="131">
        <f t="shared" si="4"/>
        <v>0</v>
      </c>
      <c r="T32" s="52">
        <f>INDEX(Summary!$5:$59,$A32,T$67)</f>
        <v>356</v>
      </c>
      <c r="U32" s="52"/>
      <c r="V32" s="52"/>
      <c r="W32" s="52"/>
      <c r="X32" s="52"/>
      <c r="Y32" s="52"/>
      <c r="Z32" s="52"/>
      <c r="AA32" s="52"/>
      <c r="AB32" s="52"/>
      <c r="AD32" s="52">
        <f t="shared" si="5"/>
        <v>0</v>
      </c>
      <c r="AE32" s="52">
        <f t="shared" si="5"/>
        <v>0</v>
      </c>
      <c r="AF32" s="52">
        <f t="shared" si="5"/>
        <v>3</v>
      </c>
      <c r="AG32" s="52">
        <f t="shared" si="5"/>
        <v>3</v>
      </c>
      <c r="AH32" s="52">
        <f t="shared" si="6"/>
        <v>1</v>
      </c>
      <c r="AI32" s="52">
        <f t="shared" si="6"/>
        <v>0</v>
      </c>
      <c r="AJ32" s="52">
        <f t="shared" si="6"/>
        <v>0</v>
      </c>
      <c r="AK32" s="52">
        <f t="shared" si="6"/>
        <v>1</v>
      </c>
      <c r="AL32" s="52" t="str">
        <f t="shared" si="7"/>
        <v/>
      </c>
      <c r="AM32" s="52" t="str">
        <f t="shared" si="7"/>
        <v/>
      </c>
    </row>
    <row r="33" spans="1:39" x14ac:dyDescent="0.25">
      <c r="A33" s="16">
        <v>33</v>
      </c>
      <c r="B33" s="52">
        <f>INDEX(Summary!$5:$59,$A33,B$67)</f>
        <v>132</v>
      </c>
      <c r="C33" s="51" t="str">
        <f>INDEX(Summary!$5:$59,$A33,C$67)</f>
        <v>Apache Blvd</v>
      </c>
      <c r="D33" s="51" t="str">
        <f>INDEX(Summary!$5:$59,$A33,D$67)</f>
        <v>S Dorsey Ln</v>
      </c>
      <c r="E33" s="52">
        <f>ROUND(INDEX(Summary!$5:$59,$A33,E$67),0)</f>
        <v>64</v>
      </c>
      <c r="F33" s="52">
        <f>IF(LEN(INDEX(Summary!$5:$59,$A33,F$67))&lt;1,"",ROUND(INDEX(Summary!$5:$59,$A33,F$67),0))</f>
        <v>46</v>
      </c>
      <c r="G33" s="52">
        <f>IF(LEN(INDEX(Summary!$5:$59,$A33,G$67))&lt;1,"",ROUND(INDEX(Summary!$5:$59,$A33,G$67),0))</f>
        <v>83</v>
      </c>
      <c r="H33" s="276">
        <f>INDEX(Summary!$5:$59,$A33,H$67)</f>
        <v>0.2109375</v>
      </c>
      <c r="I33" s="276">
        <f>INDEX(Summary!$5:$59,$A33,I$67)</f>
        <v>0.12890625</v>
      </c>
      <c r="J33" s="276">
        <f>INDEX(Summary!$5:$59,$A33,J$67)</f>
        <v>0.33984375</v>
      </c>
      <c r="K33" s="276">
        <f>INDEX(Summary!$5:$59,$A33,K$67)</f>
        <v>0.44921875</v>
      </c>
      <c r="L33" s="270">
        <f>INDEX(Summary!$5:$59,$A33,L$67)</f>
        <v>256</v>
      </c>
      <c r="M33" s="270">
        <f>INDEX(Summary!$5:$59,$A33,M$67)</f>
        <v>91</v>
      </c>
      <c r="N33" s="270">
        <f>INDEX(Summary!$5:$59,$A33,N$67)</f>
        <v>165</v>
      </c>
      <c r="O33" s="270">
        <f>INDEX(Summary!$5:$59,$A33,O$67)</f>
        <v>256</v>
      </c>
      <c r="P33" s="270">
        <f>INDEX(Summary!$5:$59,$A33,P$67)</f>
        <v>91</v>
      </c>
      <c r="Q33" s="52">
        <f t="shared" si="0"/>
        <v>18699</v>
      </c>
      <c r="R33" s="131">
        <f t="shared" si="4"/>
        <v>0.5</v>
      </c>
      <c r="T33" s="52">
        <f>INDEX(Summary!$5:$59,$A33,T$67)</f>
        <v>165</v>
      </c>
      <c r="U33" s="52"/>
      <c r="V33" s="52"/>
      <c r="W33" s="52"/>
      <c r="X33" s="52"/>
      <c r="Y33" s="52"/>
      <c r="Z33" s="52"/>
      <c r="AA33" s="52"/>
      <c r="AB33" s="52"/>
      <c r="AD33" s="52">
        <f t="shared" si="5"/>
        <v>0</v>
      </c>
      <c r="AE33" s="52">
        <f t="shared" si="5"/>
        <v>0</v>
      </c>
      <c r="AF33" s="52">
        <f t="shared" si="5"/>
        <v>3</v>
      </c>
      <c r="AG33" s="52">
        <f t="shared" si="5"/>
        <v>3</v>
      </c>
      <c r="AH33" s="52">
        <f t="shared" si="6"/>
        <v>0</v>
      </c>
      <c r="AI33" s="52">
        <f t="shared" si="6"/>
        <v>0</v>
      </c>
      <c r="AJ33" s="52">
        <f t="shared" si="6"/>
        <v>0</v>
      </c>
      <c r="AK33" s="52">
        <f t="shared" si="6"/>
        <v>0</v>
      </c>
      <c r="AL33" s="52" t="str">
        <f t="shared" si="7"/>
        <v/>
      </c>
      <c r="AM33" s="52" t="str">
        <f t="shared" si="7"/>
        <v/>
      </c>
    </row>
    <row r="34" spans="1:39" x14ac:dyDescent="0.25">
      <c r="A34" s="16">
        <v>34</v>
      </c>
      <c r="B34" s="52">
        <f>INDEX(Summary!$5:$59,$A34,B$67)</f>
        <v>133</v>
      </c>
      <c r="C34" s="51" t="str">
        <f>INDEX(Summary!$5:$59,$A34,C$67)</f>
        <v>Apache Blvd</v>
      </c>
      <c r="D34" s="51" t="str">
        <f>INDEX(Summary!$5:$59,$A34,D$67)</f>
        <v>College Ave</v>
      </c>
      <c r="E34" s="52">
        <f>ROUND(INDEX(Summary!$5:$59,$A34,E$67),0)</f>
        <v>164</v>
      </c>
      <c r="F34" s="52">
        <f>IF(LEN(INDEX(Summary!$5:$59,$A34,F$67))&lt;1,"",ROUND(INDEX(Summary!$5:$59,$A34,F$67),0))</f>
        <v>78</v>
      </c>
      <c r="G34" s="52">
        <f>IF(LEN(INDEX(Summary!$5:$59,$A34,G$67))&lt;1,"",ROUND(INDEX(Summary!$5:$59,$A34,G$67),0))</f>
        <v>250</v>
      </c>
      <c r="H34" s="276">
        <f>INDEX(Summary!$5:$59,$A34,H$67)</f>
        <v>0.35877862595419846</v>
      </c>
      <c r="I34" s="276">
        <f>INDEX(Summary!$5:$59,$A34,I$67)</f>
        <v>0.17404580152671756</v>
      </c>
      <c r="J34" s="276">
        <f>INDEX(Summary!$5:$59,$A34,J$67)</f>
        <v>0.12824427480916031</v>
      </c>
      <c r="K34" s="276">
        <f>INDEX(Summary!$5:$59,$A34,K$67)</f>
        <v>0.22748091603053436</v>
      </c>
      <c r="L34" s="270">
        <f>INDEX(Summary!$5:$59,$A34,L$67)</f>
        <v>655</v>
      </c>
      <c r="M34" s="270">
        <f>INDEX(Summary!$5:$59,$A34,M$67)</f>
        <v>156</v>
      </c>
      <c r="N34" s="270">
        <f>INDEX(Summary!$5:$59,$A34,N$67)</f>
        <v>499</v>
      </c>
      <c r="O34" s="270">
        <f>INDEX(Summary!$5:$59,$A34,O$67)</f>
        <v>655</v>
      </c>
      <c r="P34" s="270">
        <f>INDEX(Summary!$5:$59,$A34,P$67)</f>
        <v>156</v>
      </c>
      <c r="Q34" s="52">
        <f t="shared" si="0"/>
        <v>22165</v>
      </c>
      <c r="R34" s="131">
        <f t="shared" si="4"/>
        <v>0</v>
      </c>
      <c r="T34" s="52">
        <f>INDEX(Summary!$5:$59,$A34,T$67)</f>
        <v>499</v>
      </c>
      <c r="U34" s="52"/>
      <c r="V34" s="52"/>
      <c r="W34" s="52"/>
      <c r="X34" s="52"/>
      <c r="Y34" s="52"/>
      <c r="Z34" s="52"/>
      <c r="AA34" s="52"/>
      <c r="AB34" s="52"/>
      <c r="AD34" s="52">
        <f t="shared" si="5"/>
        <v>3</v>
      </c>
      <c r="AE34" s="52">
        <f t="shared" si="5"/>
        <v>3</v>
      </c>
      <c r="AF34" s="52">
        <f t="shared" si="5"/>
        <v>3</v>
      </c>
      <c r="AG34" s="52">
        <f t="shared" si="5"/>
        <v>3</v>
      </c>
      <c r="AH34" s="52">
        <f t="shared" si="6"/>
        <v>1</v>
      </c>
      <c r="AI34" s="52">
        <f t="shared" si="6"/>
        <v>0</v>
      </c>
      <c r="AJ34" s="52">
        <f t="shared" si="6"/>
        <v>0</v>
      </c>
      <c r="AK34" s="52">
        <f t="shared" si="6"/>
        <v>0</v>
      </c>
      <c r="AL34" s="52" t="str">
        <f t="shared" si="7"/>
        <v/>
      </c>
      <c r="AM34" s="52" t="str">
        <f t="shared" si="7"/>
        <v/>
      </c>
    </row>
    <row r="35" spans="1:39" x14ac:dyDescent="0.25">
      <c r="A35" s="16">
        <v>35</v>
      </c>
      <c r="B35" s="52">
        <f>INDEX(Summary!$5:$59,$A35,B$67)</f>
        <v>134</v>
      </c>
      <c r="C35" s="51" t="str">
        <f>INDEX(Summary!$5:$59,$A35,C$67)</f>
        <v>Apache Blvd</v>
      </c>
      <c r="D35" s="51" t="str">
        <f>INDEX(Summary!$5:$59,$A35,D$67)</f>
        <v>Paseo Del Saber</v>
      </c>
      <c r="E35" s="52">
        <f>ROUND(INDEX(Summary!$5:$59,$A35,E$67),0)</f>
        <v>182</v>
      </c>
      <c r="F35" s="52">
        <f>IF(LEN(INDEX(Summary!$5:$59,$A35,F$67))&lt;1,"",ROUND(INDEX(Summary!$5:$59,$A35,F$67),0))</f>
        <v>151</v>
      </c>
      <c r="G35" s="52">
        <f>IF(LEN(INDEX(Summary!$5:$59,$A35,G$67))&lt;1,"",ROUND(INDEX(Summary!$5:$59,$A35,G$67),0))</f>
        <v>213</v>
      </c>
      <c r="H35" s="276">
        <f>INDEX(Summary!$5:$59,$A35,H$67)</f>
        <v>0.30027548209366389</v>
      </c>
      <c r="I35" s="276">
        <f>INDEX(Summary!$5:$59,$A35,I$67)</f>
        <v>8.1267217630853997E-2</v>
      </c>
      <c r="J35" s="276">
        <f>INDEX(Summary!$5:$59,$A35,J$67)</f>
        <v>0.17630853994490359</v>
      </c>
      <c r="K35" s="276">
        <f>INDEX(Summary!$5:$59,$A35,K$67)</f>
        <v>0.26997245179063362</v>
      </c>
      <c r="L35" s="270">
        <f>INDEX(Summary!$5:$59,$A35,L$67)</f>
        <v>726</v>
      </c>
      <c r="M35" s="270">
        <f>INDEX(Summary!$5:$59,$A35,M$67)</f>
        <v>301</v>
      </c>
      <c r="N35" s="270">
        <f>INDEX(Summary!$5:$59,$A35,N$67)</f>
        <v>425</v>
      </c>
      <c r="O35" s="270">
        <f>INDEX(Summary!$5:$59,$A35,O$67)</f>
        <v>726</v>
      </c>
      <c r="P35" s="270">
        <f>INDEX(Summary!$5:$59,$A35,P$67)</f>
        <v>301</v>
      </c>
      <c r="Q35" s="52">
        <f t="shared" si="0"/>
        <v>22165</v>
      </c>
      <c r="R35" s="131">
        <f t="shared" si="4"/>
        <v>0</v>
      </c>
      <c r="T35" s="52">
        <f>INDEX(Summary!$5:$59,$A35,T$67)</f>
        <v>425</v>
      </c>
      <c r="U35" s="52"/>
      <c r="V35" s="52"/>
      <c r="W35" s="52"/>
      <c r="X35" s="52"/>
      <c r="Y35" s="52"/>
      <c r="Z35" s="52"/>
      <c r="AA35" s="52"/>
      <c r="AB35" s="52"/>
      <c r="AD35" s="52">
        <f t="shared" si="5"/>
        <v>5</v>
      </c>
      <c r="AE35" s="52">
        <f t="shared" si="5"/>
        <v>5</v>
      </c>
      <c r="AF35" s="52">
        <f t="shared" si="5"/>
        <v>3</v>
      </c>
      <c r="AG35" s="52">
        <f t="shared" si="5"/>
        <v>3</v>
      </c>
      <c r="AH35" s="52">
        <f t="shared" si="6"/>
        <v>1</v>
      </c>
      <c r="AI35" s="52">
        <f t="shared" si="6"/>
        <v>0</v>
      </c>
      <c r="AJ35" s="52">
        <f t="shared" si="6"/>
        <v>0</v>
      </c>
      <c r="AK35" s="52">
        <f t="shared" si="6"/>
        <v>0</v>
      </c>
      <c r="AL35" s="52" t="str">
        <f t="shared" si="7"/>
        <v/>
      </c>
      <c r="AM35" s="52" t="str">
        <f t="shared" si="7"/>
        <v/>
      </c>
    </row>
    <row r="36" spans="1:39" x14ac:dyDescent="0.25">
      <c r="A36" s="16">
        <v>36</v>
      </c>
      <c r="B36" s="52">
        <f>INDEX(Summary!$5:$59,$A36,B$67)</f>
        <v>135</v>
      </c>
      <c r="C36" s="51" t="str">
        <f>INDEX(Summary!$5:$59,$A36,C$67)</f>
        <v>Lemon St</v>
      </c>
      <c r="D36" s="51" t="str">
        <f>INDEX(Summary!$5:$59,$A36,D$67)</f>
        <v>Rural Rd</v>
      </c>
      <c r="E36" s="52">
        <f>ROUND(INDEX(Summary!$5:$59,$A36,E$67),0)</f>
        <v>149</v>
      </c>
      <c r="F36" s="52">
        <f>IF(LEN(INDEX(Summary!$5:$59,$A36,F$67))&lt;1,"",ROUND(INDEX(Summary!$5:$59,$A36,F$67),0))</f>
        <v>109</v>
      </c>
      <c r="G36" s="52">
        <f>IF(LEN(INDEX(Summary!$5:$59,$A36,G$67))&lt;1,"",ROUND(INDEX(Summary!$5:$59,$A36,G$67),0))</f>
        <v>190</v>
      </c>
      <c r="H36" s="276">
        <f>INDEX(Summary!$5:$59,$A36,H$67)</f>
        <v>0.31323283082077052</v>
      </c>
      <c r="I36" s="276">
        <f>INDEX(Summary!$5:$59,$A36,I$67)</f>
        <v>3.350083752093802E-2</v>
      </c>
      <c r="J36" s="276">
        <f>INDEX(Summary!$5:$59,$A36,J$67)</f>
        <v>0.2613065326633166</v>
      </c>
      <c r="K36" s="276">
        <f>INDEX(Summary!$5:$59,$A36,K$67)</f>
        <v>0.7018425460636516</v>
      </c>
      <c r="L36" s="270">
        <f>INDEX(Summary!$5:$59,$A36,L$67)</f>
        <v>597</v>
      </c>
      <c r="M36" s="270">
        <f>INDEX(Summary!$5:$59,$A36,M$67)</f>
        <v>218</v>
      </c>
      <c r="N36" s="270">
        <f>INDEX(Summary!$5:$59,$A36,N$67)</f>
        <v>379</v>
      </c>
      <c r="O36" s="270">
        <f>INDEX(Summary!$5:$59,$A36,O$67)</f>
        <v>597</v>
      </c>
      <c r="P36" s="270">
        <f>INDEX(Summary!$5:$59,$A36,P$67)</f>
        <v>218</v>
      </c>
      <c r="Q36" s="52">
        <f t="shared" si="0"/>
        <v>37510</v>
      </c>
      <c r="R36" s="131">
        <f t="shared" si="4"/>
        <v>0</v>
      </c>
      <c r="T36" s="52">
        <f>INDEX(Summary!$5:$59,$A36,T$67)</f>
        <v>379</v>
      </c>
      <c r="U36" s="52"/>
      <c r="V36" s="52"/>
      <c r="W36" s="52"/>
      <c r="X36" s="52"/>
      <c r="Y36" s="52"/>
      <c r="Z36" s="52"/>
      <c r="AA36" s="52"/>
      <c r="AB36" s="52"/>
      <c r="AD36" s="52">
        <f t="shared" si="5"/>
        <v>0</v>
      </c>
      <c r="AE36" s="52">
        <f t="shared" si="5"/>
        <v>0</v>
      </c>
      <c r="AF36" s="52">
        <f t="shared" si="5"/>
        <v>3</v>
      </c>
      <c r="AG36" s="52">
        <f t="shared" si="5"/>
        <v>3</v>
      </c>
      <c r="AH36" s="52">
        <f t="shared" si="6"/>
        <v>0</v>
      </c>
      <c r="AI36" s="52">
        <f t="shared" si="6"/>
        <v>0</v>
      </c>
      <c r="AJ36" s="52">
        <f t="shared" si="6"/>
        <v>0</v>
      </c>
      <c r="AK36" s="52">
        <f t="shared" si="6"/>
        <v>1</v>
      </c>
      <c r="AL36" s="52" t="str">
        <f t="shared" si="7"/>
        <v/>
      </c>
      <c r="AM36" s="52" t="str">
        <f t="shared" si="7"/>
        <v/>
      </c>
    </row>
    <row r="37" spans="1:39" x14ac:dyDescent="0.25">
      <c r="A37" s="16">
        <v>37</v>
      </c>
      <c r="B37" s="52">
        <f>INDEX(Summary!$5:$59,$A37,B$67)</f>
        <v>136</v>
      </c>
      <c r="C37" s="51" t="str">
        <f>INDEX(Summary!$5:$59,$A37,C$67)</f>
        <v>Spence St</v>
      </c>
      <c r="D37" s="51" t="str">
        <f>INDEX(Summary!$5:$59,$A37,D$67)</f>
        <v>Rural Rd</v>
      </c>
      <c r="E37" s="52">
        <f>ROUND(INDEX(Summary!$5:$59,$A37,E$67),0)</f>
        <v>170</v>
      </c>
      <c r="F37" s="52">
        <f>IF(LEN(INDEX(Summary!$5:$59,$A37,F$67))&lt;1,"",ROUND(INDEX(Summary!$5:$59,$A37,F$67),0))</f>
        <v>167</v>
      </c>
      <c r="G37" s="52">
        <f>IF(LEN(INDEX(Summary!$5:$59,$A37,G$67))&lt;1,"",ROUND(INDEX(Summary!$5:$59,$A37,G$67),0))</f>
        <v>172</v>
      </c>
      <c r="H37" s="276">
        <f>INDEX(Summary!$5:$59,$A37,H$67)</f>
        <v>0.28171091445427726</v>
      </c>
      <c r="I37" s="276">
        <f>INDEX(Summary!$5:$59,$A37,I$67)</f>
        <v>7.0796460176991149E-2</v>
      </c>
      <c r="J37" s="276">
        <f>INDEX(Summary!$5:$59,$A37,J$67)</f>
        <v>0.21533923303834809</v>
      </c>
      <c r="K37" s="276">
        <f>INDEX(Summary!$5:$59,$A37,K$67)</f>
        <v>0.93215339233038352</v>
      </c>
      <c r="L37" s="270">
        <f>INDEX(Summary!$5:$59,$A37,L$67)</f>
        <v>678</v>
      </c>
      <c r="M37" s="270">
        <f>INDEX(Summary!$5:$59,$A37,M$67)</f>
        <v>334</v>
      </c>
      <c r="N37" s="270">
        <f>INDEX(Summary!$5:$59,$A37,N$67)</f>
        <v>344</v>
      </c>
      <c r="O37" s="270">
        <f>INDEX(Summary!$5:$59,$A37,O$67)</f>
        <v>678</v>
      </c>
      <c r="P37" s="270">
        <f>INDEX(Summary!$5:$59,$A37,P$67)</f>
        <v>334</v>
      </c>
      <c r="Q37" s="52">
        <f t="shared" si="0"/>
        <v>44120</v>
      </c>
      <c r="R37" s="131">
        <f t="shared" si="4"/>
        <v>0</v>
      </c>
      <c r="T37" s="52">
        <f>INDEX(Summary!$5:$59,$A37,T$67)</f>
        <v>344</v>
      </c>
      <c r="U37" s="52"/>
      <c r="V37" s="52"/>
      <c r="W37" s="52"/>
      <c r="X37" s="52"/>
      <c r="Y37" s="52"/>
      <c r="Z37" s="52"/>
      <c r="AA37" s="52"/>
      <c r="AB37" s="52"/>
      <c r="AD37" s="52">
        <f t="shared" si="5"/>
        <v>0</v>
      </c>
      <c r="AE37" s="52">
        <f t="shared" si="5"/>
        <v>0</v>
      </c>
      <c r="AF37" s="52">
        <f t="shared" si="5"/>
        <v>4</v>
      </c>
      <c r="AG37" s="52">
        <f t="shared" si="5"/>
        <v>0</v>
      </c>
      <c r="AH37" s="52">
        <f t="shared" si="6"/>
        <v>0</v>
      </c>
      <c r="AI37" s="52">
        <f t="shared" si="6"/>
        <v>0</v>
      </c>
      <c r="AJ37" s="52">
        <f t="shared" si="6"/>
        <v>0</v>
      </c>
      <c r="AK37" s="52">
        <f t="shared" si="6"/>
        <v>0</v>
      </c>
      <c r="AL37" s="52" t="str">
        <f t="shared" si="7"/>
        <v/>
      </c>
      <c r="AM37" s="52" t="str">
        <f t="shared" si="7"/>
        <v/>
      </c>
    </row>
    <row r="38" spans="1:39" x14ac:dyDescent="0.25">
      <c r="A38" s="16">
        <v>38</v>
      </c>
      <c r="B38" s="52">
        <f>INDEX(Summary!$5:$59,$A38,B$67)</f>
        <v>137</v>
      </c>
      <c r="C38" s="51" t="str">
        <f>INDEX(Summary!$5:$59,$A38,C$67)</f>
        <v>Broadway Rd</v>
      </c>
      <c r="D38" s="51" t="str">
        <f>INDEX(Summary!$5:$59,$A38,D$67)</f>
        <v>Priest Dr</v>
      </c>
      <c r="E38" s="52">
        <f>ROUND(INDEX(Summary!$5:$59,$A38,E$67),0)</f>
        <v>23</v>
      </c>
      <c r="F38" s="52">
        <f>IF(LEN(INDEX(Summary!$5:$59,$A38,F$67))&lt;1,"",ROUND(INDEX(Summary!$5:$59,$A38,F$67),0))</f>
        <v>19</v>
      </c>
      <c r="G38" s="52">
        <f>IF(LEN(INDEX(Summary!$5:$59,$A38,G$67))&lt;1,"",ROUND(INDEX(Summary!$5:$59,$A38,G$67),0))</f>
        <v>27</v>
      </c>
      <c r="H38" s="276">
        <f>INDEX(Summary!$5:$59,$A38,H$67)</f>
        <v>0.2</v>
      </c>
      <c r="I38" s="276">
        <f>INDEX(Summary!$5:$59,$A38,I$67)</f>
        <v>0.21111111111111111</v>
      </c>
      <c r="J38" s="276">
        <f>INDEX(Summary!$5:$59,$A38,J$67)</f>
        <v>0.24444444444444444</v>
      </c>
      <c r="K38" s="276">
        <f>INDEX(Summary!$5:$59,$A38,K$67)</f>
        <v>0.87777777777777777</v>
      </c>
      <c r="L38" s="270">
        <f>INDEX(Summary!$5:$59,$A38,L$67)</f>
        <v>90</v>
      </c>
      <c r="M38" s="270">
        <f>INDEX(Summary!$5:$59,$A38,M$67)</f>
        <v>37</v>
      </c>
      <c r="N38" s="270">
        <f>INDEX(Summary!$5:$59,$A38,N$67)</f>
        <v>53</v>
      </c>
      <c r="O38" s="270">
        <f>INDEX(Summary!$5:$59,$A38,O$67)</f>
        <v>90</v>
      </c>
      <c r="P38" s="270">
        <f>INDEX(Summary!$5:$59,$A38,P$67)</f>
        <v>37</v>
      </c>
      <c r="Q38" s="52">
        <f t="shared" si="0"/>
        <v>37476</v>
      </c>
      <c r="R38" s="131">
        <f t="shared" si="4"/>
        <v>1.75</v>
      </c>
      <c r="T38" s="52">
        <f>INDEX(Summary!$5:$59,$A38,T$67)</f>
        <v>53</v>
      </c>
      <c r="U38" s="52"/>
      <c r="V38" s="52"/>
      <c r="W38" s="52"/>
      <c r="X38" s="52"/>
      <c r="Y38" s="52"/>
      <c r="Z38" s="52"/>
      <c r="AA38" s="52"/>
      <c r="AB38" s="52"/>
      <c r="AD38" s="52">
        <f t="shared" si="5"/>
        <v>3</v>
      </c>
      <c r="AE38" s="52">
        <f t="shared" si="5"/>
        <v>3</v>
      </c>
      <c r="AF38" s="52">
        <f t="shared" si="5"/>
        <v>0</v>
      </c>
      <c r="AG38" s="52">
        <f t="shared" si="5"/>
        <v>0</v>
      </c>
      <c r="AH38" s="52">
        <f t="shared" si="6"/>
        <v>0</v>
      </c>
      <c r="AI38" s="52">
        <f t="shared" si="6"/>
        <v>0</v>
      </c>
      <c r="AJ38" s="52">
        <f t="shared" si="6"/>
        <v>0</v>
      </c>
      <c r="AK38" s="52">
        <f t="shared" si="6"/>
        <v>0</v>
      </c>
      <c r="AL38" s="52" t="str">
        <f t="shared" si="7"/>
        <v/>
      </c>
      <c r="AM38" s="52" t="str">
        <f t="shared" si="7"/>
        <v/>
      </c>
    </row>
    <row r="39" spans="1:39" x14ac:dyDescent="0.25">
      <c r="A39" s="16">
        <v>39</v>
      </c>
      <c r="B39" s="52">
        <f>INDEX(Summary!$5:$59,$A39,B$67)</f>
        <v>138</v>
      </c>
      <c r="C39" s="51" t="str">
        <f>INDEX(Summary!$5:$59,$A39,C$67)</f>
        <v>Broadway Rd</v>
      </c>
      <c r="D39" s="51" t="str">
        <f>INDEX(Summary!$5:$59,$A39,D$67)</f>
        <v>Rural Rd</v>
      </c>
      <c r="E39" s="52">
        <f>ROUND(INDEX(Summary!$5:$59,$A39,E$67),0)</f>
        <v>93</v>
      </c>
      <c r="F39" s="52" t="str">
        <f>IF(LEN(INDEX(Summary!$5:$59,$A39,F$67))&lt;1,"",ROUND(INDEX(Summary!$5:$59,$A39,F$67),0))</f>
        <v/>
      </c>
      <c r="G39" s="52">
        <f>IF(LEN(INDEX(Summary!$5:$59,$A39,G$67))&lt;1,"",ROUND(INDEX(Summary!$5:$59,$A39,G$67),0))</f>
        <v>93</v>
      </c>
      <c r="H39" s="276">
        <f>INDEX(Summary!$5:$59,$A39,H$67)</f>
        <v>0.20430107526881722</v>
      </c>
      <c r="I39" s="276">
        <f>INDEX(Summary!$5:$59,$A39,I$67)</f>
        <v>6.9892473118279563E-2</v>
      </c>
      <c r="J39" s="276">
        <f>INDEX(Summary!$5:$59,$A39,J$67)</f>
        <v>0.26881720430107525</v>
      </c>
      <c r="K39" s="276">
        <f>INDEX(Summary!$5:$59,$A39,K$67)</f>
        <v>0.9731182795698925</v>
      </c>
      <c r="L39" s="270">
        <f>INDEX(Summary!$5:$59,$A39,L$67)</f>
        <v>186</v>
      </c>
      <c r="M39" s="270">
        <f>INDEX(Summary!$5:$59,$A39,M$67)</f>
        <v>0</v>
      </c>
      <c r="N39" s="270">
        <f>INDEX(Summary!$5:$59,$A39,N$67)</f>
        <v>186</v>
      </c>
      <c r="O39" s="270">
        <f>INDEX(Summary!$5:$59,$A39,O$67)</f>
        <v>186</v>
      </c>
      <c r="P39" s="270">
        <f>INDEX(Summary!$5:$59,$A39,P$67)</f>
        <v>0</v>
      </c>
      <c r="Q39" s="52">
        <f t="shared" si="0"/>
        <v>44120</v>
      </c>
      <c r="R39" s="131">
        <f t="shared" si="4"/>
        <v>0.5</v>
      </c>
      <c r="T39" s="52">
        <f>INDEX(Summary!$5:$59,$A39,T$67)</f>
        <v>186</v>
      </c>
      <c r="U39" s="52"/>
      <c r="V39" s="52"/>
      <c r="W39" s="52"/>
      <c r="X39" s="52"/>
      <c r="Y39" s="52"/>
      <c r="Z39" s="52"/>
      <c r="AA39" s="52"/>
      <c r="AB39" s="52"/>
      <c r="AD39" s="52">
        <f t="shared" si="5"/>
        <v>0</v>
      </c>
      <c r="AE39" s="52">
        <f t="shared" si="5"/>
        <v>0</v>
      </c>
      <c r="AF39" s="52">
        <f t="shared" si="5"/>
        <v>0</v>
      </c>
      <c r="AG39" s="52">
        <f t="shared" si="5"/>
        <v>0</v>
      </c>
      <c r="AH39" s="52">
        <f t="shared" si="6"/>
        <v>0</v>
      </c>
      <c r="AI39" s="52">
        <f t="shared" si="6"/>
        <v>0</v>
      </c>
      <c r="AJ39" s="52">
        <f t="shared" si="6"/>
        <v>0</v>
      </c>
      <c r="AK39" s="52">
        <f t="shared" si="6"/>
        <v>0</v>
      </c>
      <c r="AL39" s="52" t="str">
        <f t="shared" si="7"/>
        <v/>
      </c>
      <c r="AM39" s="52" t="str">
        <f t="shared" si="7"/>
        <v/>
      </c>
    </row>
    <row r="40" spans="1:39" x14ac:dyDescent="0.25">
      <c r="A40" s="16">
        <v>40</v>
      </c>
      <c r="B40" s="52">
        <f>INDEX(Summary!$5:$59,$A40,B$67)</f>
        <v>139</v>
      </c>
      <c r="C40" s="51" t="str">
        <f>INDEX(Summary!$5:$59,$A40,C$67)</f>
        <v>Broadway Rd</v>
      </c>
      <c r="D40" s="51" t="str">
        <f>INDEX(Summary!$5:$59,$A40,D$67)</f>
        <v>College Ave</v>
      </c>
      <c r="E40" s="52">
        <f>ROUND(INDEX(Summary!$5:$59,$A40,E$67),0)</f>
        <v>135</v>
      </c>
      <c r="F40" s="52">
        <f>IF(LEN(INDEX(Summary!$5:$59,$A40,F$67))&lt;1,"",ROUND(INDEX(Summary!$5:$59,$A40,F$67),0))</f>
        <v>111</v>
      </c>
      <c r="G40" s="52">
        <f>IF(LEN(INDEX(Summary!$5:$59,$A40,G$67))&lt;1,"",ROUND(INDEX(Summary!$5:$59,$A40,G$67),0))</f>
        <v>159</v>
      </c>
      <c r="H40" s="276">
        <f>INDEX(Summary!$5:$59,$A40,H$67)</f>
        <v>0.28385899814471244</v>
      </c>
      <c r="I40" s="276">
        <f>INDEX(Summary!$5:$59,$A40,I$67)</f>
        <v>0.29313543599257885</v>
      </c>
      <c r="J40" s="276">
        <f>INDEX(Summary!$5:$59,$A40,J$67)</f>
        <v>3.7105751391465679E-2</v>
      </c>
      <c r="K40" s="276">
        <f>INDEX(Summary!$5:$59,$A40,K$67)</f>
        <v>0.11873840445269017</v>
      </c>
      <c r="L40" s="270">
        <f>INDEX(Summary!$5:$59,$A40,L$67)</f>
        <v>539</v>
      </c>
      <c r="M40" s="270">
        <f>INDEX(Summary!$5:$59,$A40,M$67)</f>
        <v>221</v>
      </c>
      <c r="N40" s="270">
        <f>INDEX(Summary!$5:$59,$A40,N$67)</f>
        <v>318</v>
      </c>
      <c r="O40" s="270">
        <f>INDEX(Summary!$5:$59,$A40,O$67)</f>
        <v>539</v>
      </c>
      <c r="P40" s="270">
        <f>INDEX(Summary!$5:$59,$A40,P$67)</f>
        <v>221</v>
      </c>
      <c r="Q40" s="52">
        <f t="shared" si="0"/>
        <v>29614</v>
      </c>
      <c r="R40" s="131">
        <f t="shared" si="4"/>
        <v>0.5</v>
      </c>
      <c r="T40" s="52">
        <f>INDEX(Summary!$5:$59,$A40,T$67)</f>
        <v>318</v>
      </c>
      <c r="U40" s="52"/>
      <c r="V40" s="52"/>
      <c r="W40" s="52"/>
      <c r="X40" s="52"/>
      <c r="Y40" s="52"/>
      <c r="Z40" s="52"/>
      <c r="AA40" s="52"/>
      <c r="AB40" s="52"/>
      <c r="AD40" s="52">
        <f t="shared" si="5"/>
        <v>3</v>
      </c>
      <c r="AE40" s="52">
        <f t="shared" si="5"/>
        <v>3</v>
      </c>
      <c r="AF40" s="52">
        <f t="shared" si="5"/>
        <v>0</v>
      </c>
      <c r="AG40" s="52">
        <f t="shared" si="5"/>
        <v>0</v>
      </c>
      <c r="AH40" s="52">
        <f t="shared" si="6"/>
        <v>0</v>
      </c>
      <c r="AI40" s="52">
        <f t="shared" si="6"/>
        <v>0</v>
      </c>
      <c r="AJ40" s="52">
        <f t="shared" si="6"/>
        <v>0</v>
      </c>
      <c r="AK40" s="52">
        <f t="shared" si="6"/>
        <v>0</v>
      </c>
      <c r="AL40" s="52" t="str">
        <f t="shared" si="7"/>
        <v/>
      </c>
      <c r="AM40" s="52" t="str">
        <f t="shared" si="7"/>
        <v/>
      </c>
    </row>
    <row r="41" spans="1:39" x14ac:dyDescent="0.25">
      <c r="A41" s="16">
        <v>41</v>
      </c>
      <c r="B41" s="52">
        <f>INDEX(Summary!$5:$59,$A41,B$67)</f>
        <v>140</v>
      </c>
      <c r="C41" s="51" t="str">
        <f>INDEX(Summary!$5:$59,$A41,C$67)</f>
        <v>Southern Ave</v>
      </c>
      <c r="D41" s="51" t="str">
        <f>INDEX(Summary!$5:$59,$A41,D$67)</f>
        <v>Priest Dr</v>
      </c>
      <c r="E41" s="52">
        <f>ROUND(INDEX(Summary!$5:$59,$A41,E$67),0)</f>
        <v>27</v>
      </c>
      <c r="F41" s="52">
        <f>IF(LEN(INDEX(Summary!$5:$59,$A41,F$67))&lt;1,"",ROUND(INDEX(Summary!$5:$59,$A41,F$67),0))</f>
        <v>25</v>
      </c>
      <c r="G41" s="52">
        <f>IF(LEN(INDEX(Summary!$5:$59,$A41,G$67))&lt;1,"",ROUND(INDEX(Summary!$5:$59,$A41,G$67),0))</f>
        <v>29</v>
      </c>
      <c r="H41" s="276">
        <f>INDEX(Summary!$5:$59,$A41,H$67)</f>
        <v>0.16037735849056603</v>
      </c>
      <c r="I41" s="276">
        <f>INDEX(Summary!$5:$59,$A41,I$67)</f>
        <v>0.27358490566037735</v>
      </c>
      <c r="J41" s="276">
        <f>INDEX(Summary!$5:$59,$A41,J$67)</f>
        <v>0.21698113207547171</v>
      </c>
      <c r="K41" s="276">
        <f>INDEX(Summary!$5:$59,$A41,K$67)</f>
        <v>0.660377358490566</v>
      </c>
      <c r="L41" s="270">
        <f>INDEX(Summary!$5:$59,$A41,L$67)</f>
        <v>106</v>
      </c>
      <c r="M41" s="270">
        <f>INDEX(Summary!$5:$59,$A41,M$67)</f>
        <v>49</v>
      </c>
      <c r="N41" s="270">
        <f>INDEX(Summary!$5:$59,$A41,N$67)</f>
        <v>57</v>
      </c>
      <c r="O41" s="270">
        <f>INDEX(Summary!$5:$59,$A41,O$67)</f>
        <v>106</v>
      </c>
      <c r="P41" s="270">
        <f>INDEX(Summary!$5:$59,$A41,P$67)</f>
        <v>49</v>
      </c>
      <c r="Q41" s="52">
        <f t="shared" si="0"/>
        <v>36313</v>
      </c>
      <c r="R41" s="131">
        <f t="shared" si="4"/>
        <v>2.75</v>
      </c>
      <c r="T41" s="52">
        <f>INDEX(Summary!$5:$59,$A41,T$67)</f>
        <v>57</v>
      </c>
      <c r="U41" s="52"/>
      <c r="V41" s="52"/>
      <c r="W41" s="52"/>
      <c r="X41" s="52"/>
      <c r="Y41" s="52"/>
      <c r="Z41" s="52"/>
      <c r="AA41" s="52"/>
      <c r="AB41" s="52"/>
      <c r="AD41" s="52">
        <f t="shared" si="5"/>
        <v>3</v>
      </c>
      <c r="AE41" s="52">
        <f t="shared" si="5"/>
        <v>3</v>
      </c>
      <c r="AF41" s="52">
        <f t="shared" si="5"/>
        <v>0</v>
      </c>
      <c r="AG41" s="52">
        <f t="shared" si="5"/>
        <v>0</v>
      </c>
      <c r="AH41" s="52">
        <f t="shared" si="6"/>
        <v>0</v>
      </c>
      <c r="AI41" s="52">
        <f t="shared" si="6"/>
        <v>0</v>
      </c>
      <c r="AJ41" s="52">
        <f t="shared" si="6"/>
        <v>0</v>
      </c>
      <c r="AK41" s="52">
        <f t="shared" si="6"/>
        <v>0</v>
      </c>
      <c r="AL41" s="52" t="str">
        <f t="shared" si="7"/>
        <v/>
      </c>
      <c r="AM41" s="52" t="str">
        <f t="shared" si="7"/>
        <v/>
      </c>
    </row>
    <row r="42" spans="1:39" x14ac:dyDescent="0.25">
      <c r="A42" s="16">
        <v>42</v>
      </c>
      <c r="B42" s="52">
        <f>INDEX(Summary!$5:$59,$A42,B$67)</f>
        <v>141</v>
      </c>
      <c r="C42" s="51" t="str">
        <f>INDEX(Summary!$5:$59,$A42,C$67)</f>
        <v>Southern Ave</v>
      </c>
      <c r="D42" s="51" t="str">
        <f>INDEX(Summary!$5:$59,$A42,D$67)</f>
        <v>College Ave</v>
      </c>
      <c r="E42" s="52">
        <f>ROUND(INDEX(Summary!$5:$59,$A42,E$67),0)</f>
        <v>62</v>
      </c>
      <c r="F42" s="52" t="str">
        <f>IF(LEN(INDEX(Summary!$5:$59,$A42,F$67))&lt;1,"",ROUND(INDEX(Summary!$5:$59,$A42,F$67),0))</f>
        <v/>
      </c>
      <c r="G42" s="52">
        <f>IF(LEN(INDEX(Summary!$5:$59,$A42,G$67))&lt;1,"",ROUND(INDEX(Summary!$5:$59,$A42,G$67),0))</f>
        <v>62</v>
      </c>
      <c r="H42" s="276">
        <f>INDEX(Summary!$5:$59,$A42,H$67)</f>
        <v>0.17479674796747968</v>
      </c>
      <c r="I42" s="276">
        <f>INDEX(Summary!$5:$59,$A42,I$67)</f>
        <v>0.34959349593495936</v>
      </c>
      <c r="J42" s="276">
        <f>INDEX(Summary!$5:$59,$A42,J$67)</f>
        <v>9.7560975609756101E-2</v>
      </c>
      <c r="K42" s="276">
        <f>INDEX(Summary!$5:$59,$A42,K$67)</f>
        <v>0.40243902439024393</v>
      </c>
      <c r="L42" s="270">
        <f>INDEX(Summary!$5:$59,$A42,L$67)</f>
        <v>123</v>
      </c>
      <c r="M42" s="270">
        <f>INDEX(Summary!$5:$59,$A42,M$67)</f>
        <v>0</v>
      </c>
      <c r="N42" s="270">
        <f>INDEX(Summary!$5:$59,$A42,N$67)</f>
        <v>123</v>
      </c>
      <c r="O42" s="270">
        <f>INDEX(Summary!$5:$59,$A42,O$67)</f>
        <v>123</v>
      </c>
      <c r="P42" s="270">
        <f>INDEX(Summary!$5:$59,$A42,P$67)</f>
        <v>0</v>
      </c>
      <c r="Q42" s="52">
        <f t="shared" si="0"/>
        <v>35372</v>
      </c>
      <c r="R42" s="131">
        <f t="shared" si="4"/>
        <v>1.5</v>
      </c>
      <c r="T42" s="52">
        <f>INDEX(Summary!$5:$59,$A42,T$67)</f>
        <v>123</v>
      </c>
      <c r="U42" s="52"/>
      <c r="V42" s="52"/>
      <c r="W42" s="52"/>
      <c r="X42" s="52"/>
      <c r="Y42" s="52"/>
      <c r="Z42" s="52"/>
      <c r="AA42" s="52"/>
      <c r="AB42" s="52"/>
      <c r="AD42" s="52">
        <f t="shared" si="5"/>
        <v>3</v>
      </c>
      <c r="AE42" s="52">
        <f t="shared" si="5"/>
        <v>3</v>
      </c>
      <c r="AF42" s="52">
        <f t="shared" si="5"/>
        <v>0</v>
      </c>
      <c r="AG42" s="52">
        <f t="shared" si="5"/>
        <v>0</v>
      </c>
      <c r="AH42" s="52">
        <f t="shared" ref="AH42:AK55" si="8">INDEX(Cordon,MATCH($B42,loc_ID,0),AH$66)</f>
        <v>0</v>
      </c>
      <c r="AI42" s="52">
        <f t="shared" si="8"/>
        <v>0</v>
      </c>
      <c r="AJ42" s="52">
        <f t="shared" si="8"/>
        <v>0</v>
      </c>
      <c r="AK42" s="52">
        <f t="shared" si="8"/>
        <v>0</v>
      </c>
      <c r="AL42" s="52" t="str">
        <f t="shared" ref="AL42:AM55" si="9">IF(ISBLANK(INDEX(GPS_,$A42-1,AL$66)),"",INDEX(GPS_,$A42-1,AL$66))</f>
        <v/>
      </c>
      <c r="AM42" s="52" t="str">
        <f t="shared" si="9"/>
        <v/>
      </c>
    </row>
    <row r="43" spans="1:39" x14ac:dyDescent="0.25">
      <c r="A43" s="16">
        <v>43</v>
      </c>
      <c r="B43" s="52">
        <f>INDEX(Summary!$5:$59,$A43,B$67)</f>
        <v>142</v>
      </c>
      <c r="C43" s="51" t="str">
        <f>INDEX(Summary!$5:$59,$A43,C$67)</f>
        <v>Southern Ave</v>
      </c>
      <c r="D43" s="51" t="str">
        <f>INDEX(Summary!$5:$59,$A43,D$67)</f>
        <v>Rural Rd</v>
      </c>
      <c r="E43" s="52">
        <f>ROUND(INDEX(Summary!$5:$59,$A43,E$67),0)</f>
        <v>33</v>
      </c>
      <c r="F43" s="52">
        <f>IF(LEN(INDEX(Summary!$5:$59,$A43,F$67))&lt;1,"",ROUND(INDEX(Summary!$5:$59,$A43,F$67),0))</f>
        <v>33</v>
      </c>
      <c r="G43" s="52" t="str">
        <f>IF(LEN(INDEX(Summary!$5:$59,$A43,G$67))&lt;1,"",ROUND(INDEX(Summary!$5:$59,$A43,G$67),0))</f>
        <v/>
      </c>
      <c r="H43" s="276">
        <f>INDEX(Summary!$5:$59,$A43,H$67)</f>
        <v>0.23076923076923078</v>
      </c>
      <c r="I43" s="276">
        <f>INDEX(Summary!$5:$59,$A43,I$67)</f>
        <v>0.2</v>
      </c>
      <c r="J43" s="276">
        <f>INDEX(Summary!$5:$59,$A43,J$67)</f>
        <v>0.2153846153846154</v>
      </c>
      <c r="K43" s="276">
        <f>INDEX(Summary!$5:$59,$A43,K$67)</f>
        <v>0.90769230769230769</v>
      </c>
      <c r="L43" s="270">
        <f>INDEX(Summary!$5:$59,$A43,L$67)</f>
        <v>65</v>
      </c>
      <c r="M43" s="270">
        <f>INDEX(Summary!$5:$59,$A43,M$67)</f>
        <v>65</v>
      </c>
      <c r="N43" s="270">
        <f>INDEX(Summary!$5:$59,$A43,N$67)</f>
        <v>0</v>
      </c>
      <c r="O43" s="270">
        <f>INDEX(Summary!$5:$59,$A43,O$67)</f>
        <v>65</v>
      </c>
      <c r="P43" s="270">
        <f>INDEX(Summary!$5:$59,$A43,P$67)</f>
        <v>65</v>
      </c>
      <c r="Q43" s="52">
        <f t="shared" si="0"/>
        <v>40059</v>
      </c>
      <c r="R43" s="131">
        <f t="shared" si="4"/>
        <v>1.5</v>
      </c>
      <c r="T43" s="52">
        <f>INDEX(Summary!$5:$59,$A43,T$67)</f>
        <v>0</v>
      </c>
      <c r="U43" s="52"/>
      <c r="V43" s="52"/>
      <c r="W43" s="52"/>
      <c r="X43" s="52"/>
      <c r="Y43" s="52"/>
      <c r="Z43" s="52"/>
      <c r="AA43" s="52"/>
      <c r="AB43" s="52"/>
      <c r="AD43" s="52">
        <f t="shared" si="5"/>
        <v>0</v>
      </c>
      <c r="AE43" s="52">
        <f t="shared" si="5"/>
        <v>0</v>
      </c>
      <c r="AF43" s="52">
        <f t="shared" si="5"/>
        <v>0</v>
      </c>
      <c r="AG43" s="52">
        <f t="shared" si="5"/>
        <v>0</v>
      </c>
      <c r="AH43" s="52">
        <f t="shared" si="8"/>
        <v>0</v>
      </c>
      <c r="AI43" s="52">
        <f t="shared" si="8"/>
        <v>0</v>
      </c>
      <c r="AJ43" s="52">
        <f t="shared" si="8"/>
        <v>0</v>
      </c>
      <c r="AK43" s="52">
        <f t="shared" si="8"/>
        <v>0</v>
      </c>
      <c r="AL43" s="52" t="str">
        <f t="shared" si="9"/>
        <v/>
      </c>
      <c r="AM43" s="52" t="str">
        <f t="shared" si="9"/>
        <v/>
      </c>
    </row>
    <row r="44" spans="1:39" x14ac:dyDescent="0.25">
      <c r="A44" s="16">
        <v>44</v>
      </c>
      <c r="B44" s="52">
        <f>INDEX(Summary!$5:$59,$A44,B$67)</f>
        <v>143</v>
      </c>
      <c r="C44" s="51" t="str">
        <f>INDEX(Summary!$5:$59,$A44,C$67)</f>
        <v>Southern Ave</v>
      </c>
      <c r="D44" s="51" t="str">
        <f>INDEX(Summary!$5:$59,$A44,D$67)</f>
        <v>Hardy Dr</v>
      </c>
      <c r="E44" s="52">
        <f>ROUND(INDEX(Summary!$5:$59,$A44,E$67),0)</f>
        <v>24</v>
      </c>
      <c r="F44" s="52">
        <f>IF(LEN(INDEX(Summary!$5:$59,$A44,F$67))&lt;1,"",ROUND(INDEX(Summary!$5:$59,$A44,F$67),0))</f>
        <v>24</v>
      </c>
      <c r="G44" s="52" t="str">
        <f>IF(LEN(INDEX(Summary!$5:$59,$A44,G$67))&lt;1,"",ROUND(INDEX(Summary!$5:$59,$A44,G$67),0))</f>
        <v/>
      </c>
      <c r="H44" s="276">
        <f>INDEX(Summary!$5:$59,$A44,H$67)</f>
        <v>4.1666666666666664E-2</v>
      </c>
      <c r="I44" s="276">
        <f>INDEX(Summary!$5:$59,$A44,I$67)</f>
        <v>0.4375</v>
      </c>
      <c r="J44" s="276">
        <f>INDEX(Summary!$5:$59,$A44,J$67)</f>
        <v>0.14583333333333334</v>
      </c>
      <c r="K44" s="276">
        <f>INDEX(Summary!$5:$59,$A44,K$67)</f>
        <v>0.5</v>
      </c>
      <c r="L44" s="270">
        <f>INDEX(Summary!$5:$59,$A44,L$67)</f>
        <v>48</v>
      </c>
      <c r="M44" s="270">
        <f>INDEX(Summary!$5:$59,$A44,M$67)</f>
        <v>48</v>
      </c>
      <c r="N44" s="270">
        <f>INDEX(Summary!$5:$59,$A44,N$67)</f>
        <v>0</v>
      </c>
      <c r="O44" s="270">
        <f>INDEX(Summary!$5:$59,$A44,O$67)</f>
        <v>48</v>
      </c>
      <c r="P44" s="270">
        <f>INDEX(Summary!$5:$59,$A44,P$67)</f>
        <v>48</v>
      </c>
      <c r="Q44" s="52">
        <f t="shared" si="0"/>
        <v>28429</v>
      </c>
      <c r="R44" s="131">
        <f t="shared" si="4"/>
        <v>2.2200000000000002</v>
      </c>
      <c r="T44" s="52">
        <f>INDEX(Summary!$5:$59,$A44,T$67)</f>
        <v>0</v>
      </c>
      <c r="U44" s="52"/>
      <c r="V44" s="52"/>
      <c r="W44" s="52"/>
      <c r="X44" s="52"/>
      <c r="Y44" s="52"/>
      <c r="Z44" s="52"/>
      <c r="AA44" s="52"/>
      <c r="AB44" s="52"/>
      <c r="AD44" s="52">
        <f t="shared" si="5"/>
        <v>3</v>
      </c>
      <c r="AE44" s="52">
        <f t="shared" si="5"/>
        <v>3</v>
      </c>
      <c r="AF44" s="52">
        <f t="shared" si="5"/>
        <v>0</v>
      </c>
      <c r="AG44" s="52">
        <f t="shared" si="5"/>
        <v>0</v>
      </c>
      <c r="AH44" s="52">
        <f t="shared" si="8"/>
        <v>0</v>
      </c>
      <c r="AI44" s="52">
        <f t="shared" si="8"/>
        <v>0</v>
      </c>
      <c r="AJ44" s="52">
        <f t="shared" si="8"/>
        <v>0</v>
      </c>
      <c r="AK44" s="52">
        <f t="shared" si="8"/>
        <v>0</v>
      </c>
      <c r="AL44" s="52" t="str">
        <f t="shared" si="9"/>
        <v/>
      </c>
      <c r="AM44" s="52" t="str">
        <f t="shared" si="9"/>
        <v/>
      </c>
    </row>
    <row r="45" spans="1:39" x14ac:dyDescent="0.25">
      <c r="A45" s="16">
        <v>45</v>
      </c>
      <c r="B45" s="52">
        <f>INDEX(Summary!$5:$59,$A45,B$67)</f>
        <v>144</v>
      </c>
      <c r="C45" s="51" t="str">
        <f>INDEX(Summary!$5:$59,$A45,C$67)</f>
        <v>Southern Ave</v>
      </c>
      <c r="D45" s="51" t="str">
        <f>INDEX(Summary!$5:$59,$A45,D$67)</f>
        <v>Mill Ave</v>
      </c>
      <c r="E45" s="52">
        <f>ROUND(INDEX(Summary!$5:$59,$A45,E$67),0)</f>
        <v>41</v>
      </c>
      <c r="F45" s="52" t="str">
        <f>IF(LEN(INDEX(Summary!$5:$59,$A45,F$67))&lt;1,"",ROUND(INDEX(Summary!$5:$59,$A45,F$67),0))</f>
        <v/>
      </c>
      <c r="G45" s="52">
        <f>IF(LEN(INDEX(Summary!$5:$59,$A45,G$67))&lt;1,"",ROUND(INDEX(Summary!$5:$59,$A45,G$67),0))</f>
        <v>41</v>
      </c>
      <c r="H45" s="276">
        <f>INDEX(Summary!$5:$59,$A45,H$67)</f>
        <v>0.1728395061728395</v>
      </c>
      <c r="I45" s="276">
        <f>INDEX(Summary!$5:$59,$A45,I$67)</f>
        <v>0.14814814814814814</v>
      </c>
      <c r="J45" s="276">
        <f>INDEX(Summary!$5:$59,$A45,J$67)</f>
        <v>0.38271604938271603</v>
      </c>
      <c r="K45" s="276">
        <f>INDEX(Summary!$5:$59,$A45,K$67)</f>
        <v>0.92592592592592593</v>
      </c>
      <c r="L45" s="270">
        <f>INDEX(Summary!$5:$59,$A45,L$67)</f>
        <v>81</v>
      </c>
      <c r="M45" s="270">
        <f>INDEX(Summary!$5:$59,$A45,M$67)</f>
        <v>0</v>
      </c>
      <c r="N45" s="270">
        <f>INDEX(Summary!$5:$59,$A45,N$67)</f>
        <v>81</v>
      </c>
      <c r="O45" s="270">
        <f>INDEX(Summary!$5:$59,$A45,O$67)</f>
        <v>81</v>
      </c>
      <c r="P45" s="270">
        <f>INDEX(Summary!$5:$59,$A45,P$67)</f>
        <v>0</v>
      </c>
      <c r="Q45" s="52">
        <f t="shared" si="0"/>
        <v>35372</v>
      </c>
      <c r="R45" s="131">
        <f t="shared" si="4"/>
        <v>1.5</v>
      </c>
      <c r="T45" s="52">
        <f>INDEX(Summary!$5:$59,$A45,T$67)</f>
        <v>81</v>
      </c>
      <c r="U45" s="52"/>
      <c r="V45" s="52"/>
      <c r="W45" s="52"/>
      <c r="X45" s="52"/>
      <c r="Y45" s="52"/>
      <c r="Z45" s="52"/>
      <c r="AA45" s="52"/>
      <c r="AB45" s="52"/>
      <c r="AD45" s="52">
        <f t="shared" si="5"/>
        <v>1</v>
      </c>
      <c r="AE45" s="52">
        <f t="shared" si="5"/>
        <v>1</v>
      </c>
      <c r="AF45" s="52">
        <f t="shared" si="5"/>
        <v>0</v>
      </c>
      <c r="AG45" s="52">
        <f t="shared" si="5"/>
        <v>0</v>
      </c>
      <c r="AH45" s="52">
        <f t="shared" si="8"/>
        <v>0</v>
      </c>
      <c r="AI45" s="52">
        <f t="shared" si="8"/>
        <v>0</v>
      </c>
      <c r="AJ45" s="52">
        <f t="shared" si="8"/>
        <v>0</v>
      </c>
      <c r="AK45" s="52">
        <f t="shared" si="8"/>
        <v>0</v>
      </c>
      <c r="AL45" s="52" t="str">
        <f t="shared" si="9"/>
        <v/>
      </c>
      <c r="AM45" s="52" t="str">
        <f t="shared" si="9"/>
        <v/>
      </c>
    </row>
    <row r="46" spans="1:39" x14ac:dyDescent="0.25">
      <c r="A46" s="16">
        <v>46</v>
      </c>
      <c r="B46" s="52">
        <f>INDEX(Summary!$5:$59,$A46,B$67)</f>
        <v>145</v>
      </c>
      <c r="C46" s="51" t="str">
        <f>INDEX(Summary!$5:$59,$A46,C$67)</f>
        <v>Alameda Dr</v>
      </c>
      <c r="D46" s="51" t="str">
        <f>INDEX(Summary!$5:$59,$A46,D$67)</f>
        <v>Mill Ave</v>
      </c>
      <c r="E46" s="52">
        <f>ROUND(INDEX(Summary!$5:$59,$A46,E$67),0)</f>
        <v>21</v>
      </c>
      <c r="F46" s="52">
        <f>IF(LEN(INDEX(Summary!$5:$59,$A46,F$67))&lt;1,"",ROUND(INDEX(Summary!$5:$59,$A46,F$67),0))</f>
        <v>17</v>
      </c>
      <c r="G46" s="52">
        <f>IF(LEN(INDEX(Summary!$5:$59,$A46,G$67))&lt;1,"",ROUND(INDEX(Summary!$5:$59,$A46,G$67),0))</f>
        <v>26</v>
      </c>
      <c r="H46" s="276">
        <f>INDEX(Summary!$5:$59,$A46,H$67)</f>
        <v>0.25</v>
      </c>
      <c r="I46" s="276">
        <f>INDEX(Summary!$5:$59,$A46,I$67)</f>
        <v>0.27380952380952384</v>
      </c>
      <c r="J46" s="276">
        <f>INDEX(Summary!$5:$59,$A46,J$67)</f>
        <v>0.22619047619047619</v>
      </c>
      <c r="K46" s="276">
        <f>INDEX(Summary!$5:$59,$A46,K$67)</f>
        <v>0.51190476190476186</v>
      </c>
      <c r="L46" s="270">
        <f>INDEX(Summary!$5:$59,$A46,L$67)</f>
        <v>84</v>
      </c>
      <c r="M46" s="270">
        <f>INDEX(Summary!$5:$59,$A46,M$67)</f>
        <v>33</v>
      </c>
      <c r="N46" s="270">
        <f>INDEX(Summary!$5:$59,$A46,N$67)</f>
        <v>51</v>
      </c>
      <c r="O46" s="270">
        <f>INDEX(Summary!$5:$59,$A46,O$67)</f>
        <v>84</v>
      </c>
      <c r="P46" s="270">
        <f>INDEX(Summary!$5:$59,$A46,P$67)</f>
        <v>33</v>
      </c>
      <c r="Q46" s="52">
        <f t="shared" si="0"/>
        <v>1841</v>
      </c>
      <c r="R46" s="131">
        <f t="shared" si="4"/>
        <v>1</v>
      </c>
      <c r="T46" s="52">
        <f>INDEX(Summary!$5:$59,$A46,T$67)</f>
        <v>51</v>
      </c>
      <c r="U46" s="52"/>
      <c r="V46" s="52"/>
      <c r="W46" s="52"/>
      <c r="X46" s="52"/>
      <c r="Y46" s="52"/>
      <c r="Z46" s="52"/>
      <c r="AA46" s="52"/>
      <c r="AB46" s="52"/>
      <c r="AD46" s="52">
        <f t="shared" si="5"/>
        <v>1</v>
      </c>
      <c r="AE46" s="52">
        <f t="shared" si="5"/>
        <v>1</v>
      </c>
      <c r="AF46" s="52">
        <f t="shared" si="5"/>
        <v>2</v>
      </c>
      <c r="AG46" s="52">
        <f t="shared" si="5"/>
        <v>2</v>
      </c>
      <c r="AH46" s="52">
        <f t="shared" si="8"/>
        <v>0</v>
      </c>
      <c r="AI46" s="52">
        <f t="shared" si="8"/>
        <v>0</v>
      </c>
      <c r="AJ46" s="52">
        <f t="shared" si="8"/>
        <v>0</v>
      </c>
      <c r="AK46" s="52">
        <f t="shared" si="8"/>
        <v>0</v>
      </c>
      <c r="AL46" s="52" t="str">
        <f t="shared" si="9"/>
        <v/>
      </c>
      <c r="AM46" s="52" t="str">
        <f t="shared" si="9"/>
        <v/>
      </c>
    </row>
    <row r="47" spans="1:39" x14ac:dyDescent="0.25">
      <c r="A47" s="16">
        <v>47</v>
      </c>
      <c r="B47" s="52">
        <f>INDEX(Summary!$5:$59,$A47,B$67)</f>
        <v>146</v>
      </c>
      <c r="C47" s="51" t="str">
        <f>INDEX(Summary!$5:$59,$A47,C$67)</f>
        <v>Broadway Rd</v>
      </c>
      <c r="D47" s="51" t="str">
        <f>INDEX(Summary!$5:$59,$A47,D$67)</f>
        <v>Mill Ave</v>
      </c>
      <c r="E47" s="52">
        <f>ROUND(INDEX(Summary!$5:$59,$A47,E$67),0)</f>
        <v>36</v>
      </c>
      <c r="F47" s="52">
        <f>IF(LEN(INDEX(Summary!$5:$59,$A47,F$67))&lt;1,"",ROUND(INDEX(Summary!$5:$59,$A47,F$67),0))</f>
        <v>25</v>
      </c>
      <c r="G47" s="52">
        <f>IF(LEN(INDEX(Summary!$5:$59,$A47,G$67))&lt;1,"",ROUND(INDEX(Summary!$5:$59,$A47,G$67),0))</f>
        <v>48</v>
      </c>
      <c r="H47" s="276">
        <f>INDEX(Summary!$5:$59,$A47,H$67)</f>
        <v>0.20344827586206896</v>
      </c>
      <c r="I47" s="276">
        <f>INDEX(Summary!$5:$59,$A47,I$67)</f>
        <v>0.18620689655172415</v>
      </c>
      <c r="J47" s="276">
        <f>INDEX(Summary!$5:$59,$A47,J$67)</f>
        <v>0.3</v>
      </c>
      <c r="K47" s="276">
        <f>INDEX(Summary!$5:$59,$A47,K$67)</f>
        <v>0.75862068965517238</v>
      </c>
      <c r="L47" s="270">
        <f>INDEX(Summary!$5:$59,$A47,L$67)</f>
        <v>145</v>
      </c>
      <c r="M47" s="270">
        <f>INDEX(Summary!$5:$59,$A47,M$67)</f>
        <v>49</v>
      </c>
      <c r="N47" s="270">
        <f>INDEX(Summary!$5:$59,$A47,N$67)</f>
        <v>96</v>
      </c>
      <c r="O47" s="270">
        <f>INDEX(Summary!$5:$59,$A47,O$67)</f>
        <v>145</v>
      </c>
      <c r="P47" s="270">
        <f>INDEX(Summary!$5:$59,$A47,P$67)</f>
        <v>49</v>
      </c>
      <c r="Q47" s="52">
        <f t="shared" si="0"/>
        <v>31585</v>
      </c>
      <c r="R47" s="131">
        <f t="shared" si="4"/>
        <v>0.5</v>
      </c>
      <c r="T47" s="52">
        <f>INDEX(Summary!$5:$59,$A47,T$67)</f>
        <v>96</v>
      </c>
      <c r="U47" s="52"/>
      <c r="V47" s="52"/>
      <c r="W47" s="52"/>
      <c r="X47" s="52"/>
      <c r="Y47" s="52"/>
      <c r="Z47" s="52"/>
      <c r="AA47" s="52"/>
      <c r="AB47" s="52"/>
      <c r="AD47" s="52">
        <f t="shared" si="5"/>
        <v>1</v>
      </c>
      <c r="AE47" s="52">
        <f t="shared" si="5"/>
        <v>1</v>
      </c>
      <c r="AF47" s="52">
        <f t="shared" si="5"/>
        <v>0</v>
      </c>
      <c r="AG47" s="52">
        <f t="shared" si="5"/>
        <v>0</v>
      </c>
      <c r="AH47" s="52">
        <f t="shared" si="8"/>
        <v>0</v>
      </c>
      <c r="AI47" s="52">
        <f t="shared" si="8"/>
        <v>0</v>
      </c>
      <c r="AJ47" s="52">
        <f t="shared" si="8"/>
        <v>0</v>
      </c>
      <c r="AK47" s="52">
        <f t="shared" si="8"/>
        <v>0</v>
      </c>
      <c r="AL47" s="52" t="str">
        <f t="shared" si="9"/>
        <v/>
      </c>
      <c r="AM47" s="52" t="str">
        <f t="shared" si="9"/>
        <v/>
      </c>
    </row>
    <row r="48" spans="1:39" x14ac:dyDescent="0.25">
      <c r="A48" s="16">
        <v>48</v>
      </c>
      <c r="B48" s="52">
        <f>INDEX(Summary!$5:$59,$A48,B$67)</f>
        <v>147</v>
      </c>
      <c r="C48" s="51" t="str">
        <f>INDEX(Summary!$5:$59,$A48,C$67)</f>
        <v>Baseline Rd</v>
      </c>
      <c r="D48" s="51" t="str">
        <f>INDEX(Summary!$5:$59,$A48,D$67)</f>
        <v>Mill Ave</v>
      </c>
      <c r="E48" s="52">
        <f>ROUND(INDEX(Summary!$5:$59,$A48,E$67),0)</f>
        <v>27</v>
      </c>
      <c r="F48" s="52">
        <f>IF(LEN(INDEX(Summary!$5:$59,$A48,F$67))&lt;1,"",ROUND(INDEX(Summary!$5:$59,$A48,F$67),0))</f>
        <v>24</v>
      </c>
      <c r="G48" s="52">
        <f>IF(LEN(INDEX(Summary!$5:$59,$A48,G$67))&lt;1,"",ROUND(INDEX(Summary!$5:$59,$A48,G$67),0))</f>
        <v>31</v>
      </c>
      <c r="H48" s="276">
        <f>INDEX(Summary!$5:$59,$A48,H$67)</f>
        <v>0.19444444444444445</v>
      </c>
      <c r="I48" s="276">
        <f>INDEX(Summary!$5:$59,$A48,I$67)</f>
        <v>0.37962962962962965</v>
      </c>
      <c r="J48" s="276">
        <f>INDEX(Summary!$5:$59,$A48,J$67)</f>
        <v>0.25925925925925924</v>
      </c>
      <c r="K48" s="276">
        <f>INDEX(Summary!$5:$59,$A48,K$67)</f>
        <v>0.81481481481481477</v>
      </c>
      <c r="L48" s="270">
        <f>INDEX(Summary!$5:$59,$A48,L$67)</f>
        <v>108</v>
      </c>
      <c r="M48" s="270">
        <f>INDEX(Summary!$5:$59,$A48,M$67)</f>
        <v>47</v>
      </c>
      <c r="N48" s="270">
        <f>INDEX(Summary!$5:$59,$A48,N$67)</f>
        <v>61</v>
      </c>
      <c r="O48" s="270">
        <f>INDEX(Summary!$5:$59,$A48,O$67)</f>
        <v>108</v>
      </c>
      <c r="P48" s="270">
        <f>INDEX(Summary!$5:$59,$A48,P$67)</f>
        <v>47</v>
      </c>
      <c r="Q48" s="52">
        <f t="shared" si="0"/>
        <v>24224</v>
      </c>
      <c r="R48" s="131">
        <f t="shared" si="4"/>
        <v>2.5</v>
      </c>
      <c r="T48" s="52">
        <f>INDEX(Summary!$5:$59,$A48,T$67)</f>
        <v>61</v>
      </c>
      <c r="U48" s="52"/>
      <c r="V48" s="52"/>
      <c r="W48" s="52"/>
      <c r="X48" s="52"/>
      <c r="Y48" s="52"/>
      <c r="Z48" s="52"/>
      <c r="AA48" s="52"/>
      <c r="AB48" s="52"/>
      <c r="AD48" s="52">
        <f t="shared" si="5"/>
        <v>3</v>
      </c>
      <c r="AE48" s="52">
        <f t="shared" si="5"/>
        <v>1</v>
      </c>
      <c r="AF48" s="52">
        <f t="shared" si="5"/>
        <v>0</v>
      </c>
      <c r="AG48" s="52">
        <f t="shared" si="5"/>
        <v>0</v>
      </c>
      <c r="AH48" s="52">
        <f t="shared" si="8"/>
        <v>0</v>
      </c>
      <c r="AI48" s="52">
        <f t="shared" si="8"/>
        <v>0</v>
      </c>
      <c r="AJ48" s="52">
        <f t="shared" si="8"/>
        <v>0</v>
      </c>
      <c r="AK48" s="52">
        <f t="shared" si="8"/>
        <v>0</v>
      </c>
      <c r="AL48" s="52" t="str">
        <f t="shared" si="9"/>
        <v/>
      </c>
      <c r="AM48" s="52" t="str">
        <f t="shared" si="9"/>
        <v/>
      </c>
    </row>
    <row r="49" spans="1:39" x14ac:dyDescent="0.25">
      <c r="A49" s="16">
        <v>49</v>
      </c>
      <c r="B49" s="52">
        <f>INDEX(Summary!$5:$59,$A49,B$67)</f>
        <v>148</v>
      </c>
      <c r="C49" s="51" t="str">
        <f>INDEX(Summary!$5:$59,$A49,C$67)</f>
        <v>Guadalupe Rd</v>
      </c>
      <c r="D49" s="51" t="str">
        <f>INDEX(Summary!$5:$59,$A49,D$67)</f>
        <v>Kyrene Rd</v>
      </c>
      <c r="E49" s="52">
        <f>ROUND(INDEX(Summary!$5:$59,$A49,E$67),0)</f>
        <v>27</v>
      </c>
      <c r="F49" s="52">
        <f>IF(LEN(INDEX(Summary!$5:$59,$A49,F$67))&lt;1,"",ROUND(INDEX(Summary!$5:$59,$A49,F$67),0))</f>
        <v>25</v>
      </c>
      <c r="G49" s="52">
        <f>IF(LEN(INDEX(Summary!$5:$59,$A49,G$67))&lt;1,"",ROUND(INDEX(Summary!$5:$59,$A49,G$67),0))</f>
        <v>29</v>
      </c>
      <c r="H49" s="276">
        <f>INDEX(Summary!$5:$59,$A49,H$67)</f>
        <v>0.19444444444444445</v>
      </c>
      <c r="I49" s="276">
        <f>INDEX(Summary!$5:$59,$A49,I$67)</f>
        <v>0.47222222222222221</v>
      </c>
      <c r="J49" s="276">
        <f>INDEX(Summary!$5:$59,$A49,J$67)</f>
        <v>0.24074074074074073</v>
      </c>
      <c r="K49" s="276">
        <f>INDEX(Summary!$5:$59,$A49,K$67)</f>
        <v>0.52777777777777779</v>
      </c>
      <c r="L49" s="270">
        <f>INDEX(Summary!$5:$59,$A49,L$67)</f>
        <v>108</v>
      </c>
      <c r="M49" s="270">
        <f>INDEX(Summary!$5:$59,$A49,M$67)</f>
        <v>50</v>
      </c>
      <c r="N49" s="270">
        <f>INDEX(Summary!$5:$59,$A49,N$67)</f>
        <v>58</v>
      </c>
      <c r="O49" s="270">
        <f>INDEX(Summary!$5:$59,$A49,O$67)</f>
        <v>108</v>
      </c>
      <c r="P49" s="270">
        <f>INDEX(Summary!$5:$59,$A49,P$67)</f>
        <v>50</v>
      </c>
      <c r="Q49" s="52">
        <f t="shared" si="0"/>
        <v>26863</v>
      </c>
      <c r="R49" s="131">
        <f t="shared" si="4"/>
        <v>2.87</v>
      </c>
      <c r="T49" s="52">
        <f>INDEX(Summary!$5:$59,$A49,T$67)</f>
        <v>58</v>
      </c>
      <c r="U49" s="52"/>
      <c r="V49" s="52"/>
      <c r="W49" s="52"/>
      <c r="X49" s="52"/>
      <c r="Y49" s="52"/>
      <c r="Z49" s="52"/>
      <c r="AA49" s="52"/>
      <c r="AB49" s="52"/>
      <c r="AD49" s="52">
        <f t="shared" si="5"/>
        <v>3</v>
      </c>
      <c r="AE49" s="52">
        <f t="shared" si="5"/>
        <v>3</v>
      </c>
      <c r="AF49" s="52">
        <f t="shared" si="5"/>
        <v>3</v>
      </c>
      <c r="AG49" s="52">
        <f t="shared" si="5"/>
        <v>3</v>
      </c>
      <c r="AH49" s="52">
        <f t="shared" si="8"/>
        <v>0</v>
      </c>
      <c r="AI49" s="52">
        <f t="shared" si="8"/>
        <v>0</v>
      </c>
      <c r="AJ49" s="52">
        <f t="shared" si="8"/>
        <v>0</v>
      </c>
      <c r="AK49" s="52">
        <f t="shared" si="8"/>
        <v>0</v>
      </c>
      <c r="AL49" s="52" t="str">
        <f t="shared" si="9"/>
        <v/>
      </c>
      <c r="AM49" s="52" t="str">
        <f t="shared" si="9"/>
        <v/>
      </c>
    </row>
    <row r="50" spans="1:39" x14ac:dyDescent="0.25">
      <c r="A50" s="16">
        <v>50</v>
      </c>
      <c r="B50" s="52">
        <f>INDEX(Summary!$5:$59,$A50,B$67)</f>
        <v>149</v>
      </c>
      <c r="C50" s="51" t="str">
        <f>INDEX(Summary!$5:$59,$A50,C$67)</f>
        <v>Guadalupe Rd</v>
      </c>
      <c r="D50" s="51" t="str">
        <f>INDEX(Summary!$5:$59,$A50,D$67)</f>
        <v>Country Club Wy</v>
      </c>
      <c r="E50" s="52">
        <f>ROUND(INDEX(Summary!$5:$59,$A50,E$67),0)</f>
        <v>18</v>
      </c>
      <c r="F50" s="52">
        <f>IF(LEN(INDEX(Summary!$5:$59,$A50,F$67))&lt;1,"",ROUND(INDEX(Summary!$5:$59,$A50,F$67),0))</f>
        <v>19</v>
      </c>
      <c r="G50" s="52">
        <f>IF(LEN(INDEX(Summary!$5:$59,$A50,G$67))&lt;1,"",ROUND(INDEX(Summary!$5:$59,$A50,G$67),0))</f>
        <v>17</v>
      </c>
      <c r="H50" s="276">
        <f>INDEX(Summary!$5:$59,$A50,H$67)</f>
        <v>0.27464788732394368</v>
      </c>
      <c r="I50" s="276">
        <f>INDEX(Summary!$5:$59,$A50,I$67)</f>
        <v>0.55633802816901412</v>
      </c>
      <c r="J50" s="276">
        <f>INDEX(Summary!$5:$59,$A50,J$67)</f>
        <v>5.6338028169014086E-2</v>
      </c>
      <c r="K50" s="276">
        <f>INDEX(Summary!$5:$59,$A50,K$67)</f>
        <v>0.21126760563380281</v>
      </c>
      <c r="L50" s="270">
        <f>INDEX(Summary!$5:$59,$A50,L$67)</f>
        <v>71</v>
      </c>
      <c r="M50" s="270">
        <f>INDEX(Summary!$5:$59,$A50,M$67)</f>
        <v>38</v>
      </c>
      <c r="N50" s="270">
        <f>INDEX(Summary!$5:$59,$A50,N$67)</f>
        <v>33</v>
      </c>
      <c r="O50" s="270">
        <f>INDEX(Summary!$5:$59,$A50,O$67)</f>
        <v>71</v>
      </c>
      <c r="P50" s="270">
        <f>INDEX(Summary!$5:$59,$A50,P$67)</f>
        <v>38</v>
      </c>
      <c r="Q50" s="52" t="str">
        <f t="shared" si="0"/>
        <v/>
      </c>
      <c r="R50" s="131">
        <f t="shared" si="4"/>
        <v>5</v>
      </c>
      <c r="T50" s="52">
        <f>INDEX(Summary!$5:$59,$A50,T$67)</f>
        <v>33</v>
      </c>
      <c r="U50" s="52"/>
      <c r="V50" s="52"/>
      <c r="W50" s="52"/>
      <c r="X50" s="52"/>
      <c r="Y50" s="52"/>
      <c r="Z50" s="52"/>
      <c r="AA50" s="52"/>
      <c r="AB50" s="52"/>
      <c r="AD50" s="52">
        <f t="shared" si="5"/>
        <v>3</v>
      </c>
      <c r="AE50" s="52">
        <f t="shared" si="5"/>
        <v>3</v>
      </c>
      <c r="AF50" s="52">
        <f t="shared" si="5"/>
        <v>3</v>
      </c>
      <c r="AG50" s="52">
        <f t="shared" si="5"/>
        <v>3</v>
      </c>
      <c r="AH50" s="52">
        <f t="shared" si="8"/>
        <v>0</v>
      </c>
      <c r="AI50" s="52">
        <f t="shared" si="8"/>
        <v>0</v>
      </c>
      <c r="AJ50" s="52">
        <f t="shared" si="8"/>
        <v>0</v>
      </c>
      <c r="AK50" s="52">
        <f t="shared" si="8"/>
        <v>0</v>
      </c>
      <c r="AL50" s="52" t="str">
        <f t="shared" si="9"/>
        <v/>
      </c>
      <c r="AM50" s="52" t="str">
        <f t="shared" si="9"/>
        <v/>
      </c>
    </row>
    <row r="51" spans="1:39" x14ac:dyDescent="0.25">
      <c r="A51" s="16">
        <v>51</v>
      </c>
      <c r="B51" s="52">
        <f>INDEX(Summary!$5:$59,$A51,B$67)</f>
        <v>150</v>
      </c>
      <c r="C51" s="51" t="str">
        <f>INDEX(Summary!$5:$59,$A51,C$67)</f>
        <v>Guadalupe Rd</v>
      </c>
      <c r="D51" s="51" t="str">
        <f>INDEX(Summary!$5:$59,$A51,D$67)</f>
        <v>Lakeshore Dr</v>
      </c>
      <c r="E51" s="52">
        <f>ROUND(INDEX(Summary!$5:$59,$A51,E$67),0)</f>
        <v>23</v>
      </c>
      <c r="F51" s="52">
        <f>IF(LEN(INDEX(Summary!$5:$59,$A51,F$67))&lt;1,"",ROUND(INDEX(Summary!$5:$59,$A51,F$67),0))</f>
        <v>22</v>
      </c>
      <c r="G51" s="52">
        <f>IF(LEN(INDEX(Summary!$5:$59,$A51,G$67))&lt;1,"",ROUND(INDEX(Summary!$5:$59,$A51,G$67),0))</f>
        <v>24</v>
      </c>
      <c r="H51" s="276">
        <f>INDEX(Summary!$5:$59,$A51,H$67)</f>
        <v>0.21978021978021978</v>
      </c>
      <c r="I51" s="276">
        <f>INDEX(Summary!$5:$59,$A51,I$67)</f>
        <v>0.56043956043956045</v>
      </c>
      <c r="J51" s="276">
        <f>INDEX(Summary!$5:$59,$A51,J$67)</f>
        <v>0.10989010989010989</v>
      </c>
      <c r="K51" s="276">
        <f>INDEX(Summary!$5:$59,$A51,K$67)</f>
        <v>0.2087912087912088</v>
      </c>
      <c r="L51" s="270">
        <f>INDEX(Summary!$5:$59,$A51,L$67)</f>
        <v>91</v>
      </c>
      <c r="M51" s="270">
        <f>INDEX(Summary!$5:$59,$A51,M$67)</f>
        <v>44</v>
      </c>
      <c r="N51" s="270">
        <f>INDEX(Summary!$5:$59,$A51,N$67)</f>
        <v>47</v>
      </c>
      <c r="O51" s="270">
        <f>INDEX(Summary!$5:$59,$A51,O$67)</f>
        <v>91</v>
      </c>
      <c r="P51" s="270">
        <f>INDEX(Summary!$5:$59,$A51,P$67)</f>
        <v>44</v>
      </c>
      <c r="Q51" s="52" t="str">
        <f t="shared" si="0"/>
        <v/>
      </c>
      <c r="R51" s="131">
        <f t="shared" si="4"/>
        <v>4.5</v>
      </c>
      <c r="T51" s="52">
        <f>INDEX(Summary!$5:$59,$A51,T$67)</f>
        <v>47</v>
      </c>
      <c r="U51" s="52"/>
      <c r="V51" s="52"/>
      <c r="W51" s="52"/>
      <c r="X51" s="52"/>
      <c r="Y51" s="52"/>
      <c r="Z51" s="52"/>
      <c r="AA51" s="52"/>
      <c r="AB51" s="52"/>
      <c r="AD51" s="52">
        <f t="shared" si="5"/>
        <v>3</v>
      </c>
      <c r="AE51" s="52">
        <f t="shared" si="5"/>
        <v>3</v>
      </c>
      <c r="AF51" s="52">
        <f t="shared" si="5"/>
        <v>3</v>
      </c>
      <c r="AG51" s="52">
        <f t="shared" si="5"/>
        <v>3</v>
      </c>
      <c r="AH51" s="52">
        <f t="shared" si="8"/>
        <v>0</v>
      </c>
      <c r="AI51" s="52">
        <f t="shared" si="8"/>
        <v>0</v>
      </c>
      <c r="AJ51" s="52">
        <f t="shared" si="8"/>
        <v>0</v>
      </c>
      <c r="AK51" s="52">
        <f t="shared" si="8"/>
        <v>0</v>
      </c>
      <c r="AL51" s="52" t="str">
        <f t="shared" si="9"/>
        <v/>
      </c>
      <c r="AM51" s="52" t="str">
        <f t="shared" si="9"/>
        <v/>
      </c>
    </row>
    <row r="52" spans="1:39" x14ac:dyDescent="0.25">
      <c r="A52" s="16">
        <v>52</v>
      </c>
      <c r="B52" s="52">
        <f>INDEX(Summary!$5:$59,$A52,B$67)</f>
        <v>151</v>
      </c>
      <c r="C52" s="51" t="str">
        <f>INDEX(Summary!$5:$59,$A52,C$67)</f>
        <v>University Dr</v>
      </c>
      <c r="D52" s="51" t="str">
        <f>INDEX(Summary!$5:$59,$A52,D$67)</f>
        <v>Forest Ave</v>
      </c>
      <c r="E52" s="52">
        <f>ROUND(INDEX(Summary!$5:$59,$A52,E$67),0)</f>
        <v>128</v>
      </c>
      <c r="F52" s="52">
        <f>IF(LEN(INDEX(Summary!$5:$59,$A52,F$67))&lt;1,"",ROUND(INDEX(Summary!$5:$59,$A52,F$67),0))</f>
        <v>83</v>
      </c>
      <c r="G52" s="52">
        <f>IF(LEN(INDEX(Summary!$5:$59,$A52,G$67))&lt;1,"",ROUND(INDEX(Summary!$5:$59,$A52,G$67),0))</f>
        <v>172</v>
      </c>
      <c r="H52" s="276">
        <f>INDEX(Summary!$5:$59,$A52,H$67)</f>
        <v>0.33137254901960783</v>
      </c>
      <c r="I52" s="276">
        <f>INDEX(Summary!$5:$59,$A52,I$67)</f>
        <v>9.6078431372549025E-2</v>
      </c>
      <c r="J52" s="276">
        <f>INDEX(Summary!$5:$59,$A52,J$67)</f>
        <v>0.25098039215686274</v>
      </c>
      <c r="K52" s="276">
        <f>INDEX(Summary!$5:$59,$A52,K$67)</f>
        <v>0.31764705882352939</v>
      </c>
      <c r="L52" s="270">
        <f>INDEX(Summary!$5:$59,$A52,L$67)</f>
        <v>510</v>
      </c>
      <c r="M52" s="270">
        <f>INDEX(Summary!$5:$59,$A52,M$67)</f>
        <v>166</v>
      </c>
      <c r="N52" s="270">
        <f>INDEX(Summary!$5:$59,$A52,N$67)</f>
        <v>344</v>
      </c>
      <c r="O52" s="270">
        <f>INDEX(Summary!$5:$59,$A52,O$67)</f>
        <v>510</v>
      </c>
      <c r="P52" s="270">
        <f>INDEX(Summary!$5:$59,$A52,P$67)</f>
        <v>166</v>
      </c>
      <c r="Q52" s="52">
        <f t="shared" si="0"/>
        <v>26482</v>
      </c>
      <c r="R52" s="131">
        <f t="shared" si="4"/>
        <v>0</v>
      </c>
      <c r="T52" s="52">
        <f>INDEX(Summary!$5:$59,$A52,T$67)</f>
        <v>344</v>
      </c>
      <c r="U52" s="52"/>
      <c r="V52" s="52"/>
      <c r="W52" s="52"/>
      <c r="X52" s="52"/>
      <c r="Y52" s="52"/>
      <c r="Z52" s="52"/>
      <c r="AA52" s="52"/>
      <c r="AB52" s="52"/>
      <c r="AD52" s="52">
        <f t="shared" si="5"/>
        <v>0</v>
      </c>
      <c r="AE52" s="52">
        <f t="shared" si="5"/>
        <v>0</v>
      </c>
      <c r="AF52" s="52">
        <f t="shared" si="5"/>
        <v>3</v>
      </c>
      <c r="AG52" s="52">
        <f t="shared" si="5"/>
        <v>3</v>
      </c>
      <c r="AH52" s="52">
        <f t="shared" si="8"/>
        <v>0</v>
      </c>
      <c r="AI52" s="52">
        <f t="shared" si="8"/>
        <v>0</v>
      </c>
      <c r="AJ52" s="52">
        <f t="shared" si="8"/>
        <v>0</v>
      </c>
      <c r="AK52" s="52">
        <f t="shared" si="8"/>
        <v>0</v>
      </c>
      <c r="AL52" s="52" t="str">
        <f t="shared" si="9"/>
        <v/>
      </c>
      <c r="AM52" s="52" t="str">
        <f t="shared" si="9"/>
        <v/>
      </c>
    </row>
    <row r="53" spans="1:39" x14ac:dyDescent="0.25">
      <c r="A53" s="16">
        <v>53</v>
      </c>
      <c r="B53" s="52">
        <f>INDEX(Summary!$5:$59,$A53,B$67)</f>
        <v>152</v>
      </c>
      <c r="C53" s="51" t="str">
        <f>INDEX(Summary!$5:$59,$A53,C$67)</f>
        <v>Tempe Lake</v>
      </c>
      <c r="D53" s="51" t="str">
        <f>INDEX(Summary!$5:$59,$A53,D$67)</f>
        <v>TCA Bridge</v>
      </c>
      <c r="E53" s="52">
        <f>ROUND(INDEX(Summary!$5:$59,$A53,E$67),0)</f>
        <v>43</v>
      </c>
      <c r="F53" s="52">
        <f>IF(LEN(INDEX(Summary!$5:$59,$A53,F$67))&lt;1,"",ROUND(INDEX(Summary!$5:$59,$A53,F$67),0))</f>
        <v>25</v>
      </c>
      <c r="G53" s="52">
        <f>IF(LEN(INDEX(Summary!$5:$59,$A53,G$67))&lt;1,"",ROUND(INDEX(Summary!$5:$59,$A53,G$67),0))</f>
        <v>61</v>
      </c>
      <c r="H53" s="276">
        <f>INDEX(Summary!$5:$59,$A53,H$67)</f>
        <v>0.28823529411764703</v>
      </c>
      <c r="I53" s="276">
        <f>INDEX(Summary!$5:$59,$A53,I$67)</f>
        <v>0.40588235294117647</v>
      </c>
      <c r="J53" s="276">
        <f>INDEX(Summary!$5:$59,$A53,J$67)</f>
        <v>0</v>
      </c>
      <c r="K53" s="276">
        <f>INDEX(Summary!$5:$59,$A53,K$67)</f>
        <v>0</v>
      </c>
      <c r="L53" s="270">
        <f>INDEX(Summary!$5:$59,$A53,L$67)</f>
        <v>170</v>
      </c>
      <c r="M53" s="270">
        <f>INDEX(Summary!$5:$59,$A53,M$67)</f>
        <v>49</v>
      </c>
      <c r="N53" s="270">
        <f>INDEX(Summary!$5:$59,$A53,N$67)</f>
        <v>121</v>
      </c>
      <c r="O53" s="270">
        <f>INDEX(Summary!$5:$59,$A53,O$67)</f>
        <v>170</v>
      </c>
      <c r="P53" s="270">
        <f>INDEX(Summary!$5:$59,$A53,P$67)</f>
        <v>49</v>
      </c>
      <c r="Q53" s="52" t="str">
        <f t="shared" si="0"/>
        <v/>
      </c>
      <c r="R53" s="131">
        <f t="shared" si="4"/>
        <v>0.8</v>
      </c>
      <c r="T53" s="52">
        <f>INDEX(Summary!$5:$59,$A53,T$67)</f>
        <v>121</v>
      </c>
      <c r="U53" s="52"/>
      <c r="V53" s="52"/>
      <c r="W53" s="52"/>
      <c r="X53" s="52"/>
      <c r="Y53" s="52"/>
      <c r="Z53" s="52"/>
      <c r="AA53" s="52"/>
      <c r="AB53" s="52"/>
      <c r="AD53" s="52">
        <f t="shared" si="5"/>
        <v>0</v>
      </c>
      <c r="AE53" s="52">
        <f t="shared" si="5"/>
        <v>0</v>
      </c>
      <c r="AF53" s="52">
        <f t="shared" si="5"/>
        <v>0</v>
      </c>
      <c r="AG53" s="52">
        <f t="shared" si="5"/>
        <v>0</v>
      </c>
      <c r="AH53" s="52">
        <f t="shared" si="8"/>
        <v>0</v>
      </c>
      <c r="AI53" s="52">
        <f t="shared" si="8"/>
        <v>0</v>
      </c>
      <c r="AJ53" s="52">
        <f t="shared" si="8"/>
        <v>0</v>
      </c>
      <c r="AK53" s="52">
        <f t="shared" si="8"/>
        <v>0</v>
      </c>
      <c r="AL53" s="52" t="str">
        <f t="shared" si="9"/>
        <v/>
      </c>
      <c r="AM53" s="52" t="str">
        <f t="shared" si="9"/>
        <v/>
      </c>
    </row>
    <row r="54" spans="1:39" x14ac:dyDescent="0.25">
      <c r="A54" s="16">
        <v>54</v>
      </c>
      <c r="B54" s="52">
        <f>INDEX(Summary!$5:$59,$A54,B$67)</f>
        <v>154</v>
      </c>
      <c r="C54" s="51" t="str">
        <f>INDEX(Summary!$5:$59,$A54,C$67)</f>
        <v>Terrace Rd</v>
      </c>
      <c r="D54" s="51" t="str">
        <f>INDEX(Summary!$5:$59,$A54,D$67)</f>
        <v>Rural Rd</v>
      </c>
      <c r="E54" s="52">
        <f>ROUND(INDEX(Summary!$5:$59,$A54,E$67),0)</f>
        <v>195</v>
      </c>
      <c r="F54" s="52" t="str">
        <f>IF(LEN(INDEX(Summary!$5:$59,$A54,F$67))&lt;1,"",ROUND(INDEX(Summary!$5:$59,$A54,F$67),0))</f>
        <v/>
      </c>
      <c r="G54" s="52">
        <f>IF(LEN(INDEX(Summary!$5:$59,$A54,G$67))&lt;1,"",ROUND(INDEX(Summary!$5:$59,$A54,G$67),0))</f>
        <v>195</v>
      </c>
      <c r="H54" s="276">
        <f>INDEX(Summary!$5:$59,$A54,H$67)</f>
        <v>0.31876606683804626</v>
      </c>
      <c r="I54" s="276">
        <f>INDEX(Summary!$5:$59,$A54,I$67)</f>
        <v>4.3701799485861184E-2</v>
      </c>
      <c r="J54" s="276">
        <f>INDEX(Summary!$5:$59,$A54,J$67)</f>
        <v>0.15424164524421594</v>
      </c>
      <c r="K54" s="276">
        <f>INDEX(Summary!$5:$59,$A54,K$67)</f>
        <v>0.98457583547557836</v>
      </c>
      <c r="L54" s="270">
        <f>INDEX(Summary!$5:$59,$A54,L$67)</f>
        <v>389</v>
      </c>
      <c r="M54" s="270">
        <f>INDEX(Summary!$5:$59,$A54,M$67)</f>
        <v>0</v>
      </c>
      <c r="N54" s="270">
        <f>INDEX(Summary!$5:$59,$A54,N$67)</f>
        <v>389</v>
      </c>
      <c r="O54" s="270">
        <f>INDEX(Summary!$5:$59,$A54,O$67)</f>
        <v>389</v>
      </c>
      <c r="P54" s="270">
        <f>INDEX(Summary!$5:$59,$A54,P$67)</f>
        <v>0</v>
      </c>
      <c r="Q54" s="52" t="str">
        <f t="shared" si="0"/>
        <v/>
      </c>
      <c r="R54" s="131">
        <f t="shared" si="4"/>
        <v>0</v>
      </c>
      <c r="T54" s="52">
        <f>INDEX(Summary!$5:$59,$A54,T$67)</f>
        <v>389</v>
      </c>
      <c r="U54" s="52"/>
      <c r="V54" s="52"/>
      <c r="W54" s="52"/>
      <c r="X54" s="52"/>
      <c r="Y54" s="52"/>
      <c r="Z54" s="52"/>
      <c r="AA54" s="52"/>
      <c r="AB54" s="52"/>
      <c r="AD54" s="52">
        <f t="shared" si="5"/>
        <v>0</v>
      </c>
      <c r="AE54" s="52">
        <f t="shared" si="5"/>
        <v>0</v>
      </c>
      <c r="AF54" s="52">
        <f t="shared" si="5"/>
        <v>0</v>
      </c>
      <c r="AG54" s="52">
        <f t="shared" si="5"/>
        <v>0</v>
      </c>
      <c r="AH54" s="52">
        <f t="shared" si="8"/>
        <v>0</v>
      </c>
      <c r="AI54" s="52">
        <f t="shared" si="8"/>
        <v>0</v>
      </c>
      <c r="AJ54" s="52">
        <f t="shared" si="8"/>
        <v>0</v>
      </c>
      <c r="AK54" s="52">
        <f t="shared" si="8"/>
        <v>1</v>
      </c>
      <c r="AL54" s="52" t="str">
        <f t="shared" si="9"/>
        <v/>
      </c>
      <c r="AM54" s="52" t="str">
        <f t="shared" si="9"/>
        <v/>
      </c>
    </row>
    <row r="55" spans="1:39" x14ac:dyDescent="0.25">
      <c r="A55" s="16">
        <v>55</v>
      </c>
      <c r="B55" s="52">
        <f>INDEX(Summary!$5:$59,$A55,B$67)</f>
        <v>155</v>
      </c>
      <c r="C55" s="51" t="str">
        <f>INDEX(Summary!$5:$59,$A55,C$67)</f>
        <v>University Dr</v>
      </c>
      <c r="D55" s="51" t="str">
        <f>INDEX(Summary!$5:$59,$A55,D$67)</f>
        <v>McClintock Dr</v>
      </c>
      <c r="E55" s="52">
        <f>ROUND(INDEX(Summary!$5:$59,$A55,E$67),0)</f>
        <v>56</v>
      </c>
      <c r="F55" s="52">
        <f>IF(LEN(INDEX(Summary!$5:$59,$A55,F$67))&lt;1,"",ROUND(INDEX(Summary!$5:$59,$A55,F$67),0))</f>
        <v>45</v>
      </c>
      <c r="G55" s="52">
        <f>IF(LEN(INDEX(Summary!$5:$59,$A55,G$67))&lt;1,"",ROUND(INDEX(Summary!$5:$59,$A55,G$67),0))</f>
        <v>68</v>
      </c>
      <c r="H55" s="276">
        <f>INDEX(Summary!$5:$59,$A55,H$67)</f>
        <v>0.21875</v>
      </c>
      <c r="I55" s="276">
        <f>INDEX(Summary!$5:$59,$A55,I$67)</f>
        <v>9.375E-2</v>
      </c>
      <c r="J55" s="276">
        <f>INDEX(Summary!$5:$59,$A55,J$67)</f>
        <v>0.26339285714285715</v>
      </c>
      <c r="K55" s="276">
        <f>INDEX(Summary!$5:$59,$A55,K$67)</f>
        <v>0.6875</v>
      </c>
      <c r="L55" s="270">
        <f>INDEX(Summary!$5:$59,$A55,L$67)</f>
        <v>224</v>
      </c>
      <c r="M55" s="270">
        <f>INDEX(Summary!$5:$59,$A55,M$67)</f>
        <v>89</v>
      </c>
      <c r="N55" s="270">
        <f>INDEX(Summary!$5:$59,$A55,N$67)</f>
        <v>135</v>
      </c>
      <c r="O55" s="270">
        <f>INDEX(Summary!$5:$59,$A55,O$67)</f>
        <v>224</v>
      </c>
      <c r="P55" s="270">
        <f>INDEX(Summary!$5:$59,$A55,P$67)</f>
        <v>89</v>
      </c>
      <c r="Q55" s="52">
        <f t="shared" si="0"/>
        <v>36366</v>
      </c>
      <c r="R55" s="131">
        <f t="shared" si="4"/>
        <v>1</v>
      </c>
      <c r="T55" s="52">
        <f>INDEX(Summary!$5:$59,$A55,T$67)</f>
        <v>135</v>
      </c>
      <c r="U55" s="52"/>
      <c r="V55" s="52"/>
      <c r="W55" s="52"/>
      <c r="X55" s="52"/>
      <c r="Y55" s="52"/>
      <c r="Z55" s="52"/>
      <c r="AA55" s="52"/>
      <c r="AB55" s="52"/>
      <c r="AD55" s="52">
        <f t="shared" si="5"/>
        <v>3</v>
      </c>
      <c r="AE55" s="52">
        <f t="shared" si="5"/>
        <v>3</v>
      </c>
      <c r="AF55" s="52">
        <f t="shared" si="5"/>
        <v>3</v>
      </c>
      <c r="AG55" s="52">
        <f t="shared" si="5"/>
        <v>3</v>
      </c>
      <c r="AH55" s="52">
        <f t="shared" si="8"/>
        <v>0</v>
      </c>
      <c r="AI55" s="52">
        <f t="shared" si="8"/>
        <v>0</v>
      </c>
      <c r="AJ55" s="52">
        <f t="shared" si="8"/>
        <v>0</v>
      </c>
      <c r="AK55" s="52">
        <f t="shared" si="8"/>
        <v>0</v>
      </c>
      <c r="AL55" s="52" t="str">
        <f t="shared" si="9"/>
        <v/>
      </c>
      <c r="AM55" s="52" t="str">
        <f t="shared" si="9"/>
        <v/>
      </c>
    </row>
    <row r="56" spans="1:39" x14ac:dyDescent="0.25">
      <c r="H56" s="273"/>
      <c r="I56" s="273"/>
      <c r="J56" s="273"/>
      <c r="K56" s="273"/>
      <c r="L56" s="24"/>
      <c r="M56" s="24"/>
      <c r="N56" s="24"/>
      <c r="O56" s="24"/>
      <c r="P56" s="24"/>
      <c r="AH56" s="16"/>
      <c r="AI56" s="16"/>
      <c r="AJ56" s="16"/>
      <c r="AK56" s="16"/>
    </row>
    <row r="57" spans="1:39" x14ac:dyDescent="0.25">
      <c r="A57" s="16">
        <v>1</v>
      </c>
      <c r="B57" s="52" t="str">
        <f>IF(ISBLANK(INDEX(Summary!$1:$3,$A57,B$67)),"",INDEX(Summary!$1:$3,$A57,B$67))</f>
        <v>Total</v>
      </c>
      <c r="C57" s="51" t="str">
        <f>IF(ISBLANK(INDEX(Summary!$1:$3,$A57,C$67)),"",INDEX(Summary!$1:$3,$A57,C$67))</f>
        <v/>
      </c>
      <c r="D57" s="51" t="str">
        <f>IF(ISBLANK(INDEX(Summary!$1:$3,$A57,D$67)),"",INDEX(Summary!$1:$3,$A57,D$67))</f>
        <v/>
      </c>
      <c r="E57" s="52">
        <f>IF(ISBLANK(INDEX(Summary!$1:$3,$A57,E$67)),"",ROUND(INDEX(Summary!$1:$3,$A57,E$67),0))</f>
        <v>71</v>
      </c>
      <c r="F57" s="52">
        <f>IF(ISBLANK(INDEX(Summary!$1:$3,$A57,F$67)),"",ROUND(INDEX(Summary!$1:$3,$A57,F$67),0))</f>
        <v>52</v>
      </c>
      <c r="G57" s="52">
        <f>IF(ISBLANK(INDEX(Summary!$1:$3,$A57,G$67)),"",ROUND(INDEX(Summary!$1:$3,$A57,G$67),0))</f>
        <v>91</v>
      </c>
      <c r="H57" s="276">
        <f>IF(ISBLANK(INDEX(Summary!$1:$3,$A57,H$67)),"",INDEX(Summary!$1:$3,$A57,H$67))</f>
        <v>0.27160973541983113</v>
      </c>
      <c r="I57" s="276">
        <f>IF(ISBLANK(INDEX(Summary!$1:$3,$A57,I$67)),"",INDEX(Summary!$1:$3,$A57,I$67))</f>
        <v>0.19756967748772475</v>
      </c>
      <c r="J57" s="276">
        <f>IF(ISBLANK(INDEX(Summary!$1:$3,$A57,J$67)),"",INDEX(Summary!$1:$3,$A57,J$67))</f>
        <v>0.17881239181885619</v>
      </c>
      <c r="K57" s="276">
        <f>IF(ISBLANK(INDEX(Summary!$1:$3,$A57,K$67)),"",INDEX(Summary!$1:$3,$A57,K$67))</f>
        <v>0.42283372778974887</v>
      </c>
      <c r="L57" s="270">
        <f>IF(ISBLANK(INDEX(Summary!$1:$3,$A57,L$67)),"",INDEX(Summary!$1:$3,$A57,L$67))</f>
        <v>14154.5</v>
      </c>
      <c r="M57" s="270">
        <f>IF(ISBLANK(INDEX(Summary!$1:$3,$A57,M$67)),"",INDEX(Summary!$1:$3,$A57,M$67))</f>
        <v>5055</v>
      </c>
      <c r="N57" s="270">
        <f>IF(ISBLANK(INDEX(Summary!$1:$3,$A57,N$67)),"",INDEX(Summary!$1:$3,$A57,N$67))</f>
        <v>9099.5</v>
      </c>
      <c r="O57" s="270">
        <f>IF(ISBLANK(INDEX(Summary!$1:$3,$A57,O$67)),"",INDEX(Summary!$1:$3,$A57,O$67))</f>
        <v>14154.5</v>
      </c>
      <c r="P57" s="270">
        <f>IF(ISBLANK(INDEX(Summary!$1:$3,$A57,P$67)),"",INDEX(Summary!$1:$3,$A57,P$67))</f>
        <v>5055</v>
      </c>
      <c r="T57" s="52">
        <f>IF(ISBLANK(INDEX(Summary!$1:$3,$A57,T$67)),"",INDEX(Summary!$1:$3,$A57,T$67))</f>
        <v>9099.5</v>
      </c>
      <c r="U57" s="52"/>
      <c r="V57" s="52"/>
      <c r="W57" s="52"/>
      <c r="X57" s="52"/>
      <c r="Y57" s="52"/>
      <c r="Z57" s="52"/>
      <c r="AA57" s="52"/>
      <c r="AB57" s="52"/>
      <c r="AH57" s="16"/>
      <c r="AI57" s="16"/>
      <c r="AJ57" s="16"/>
      <c r="AK57" s="16"/>
    </row>
    <row r="58" spans="1:39" x14ac:dyDescent="0.25">
      <c r="A58" s="16">
        <v>2</v>
      </c>
      <c r="B58" s="52" t="str">
        <f>IF(ISBLANK(INDEX(Summary!$1:$3,$A58,B$67)),"",INDEX(Summary!$1:$3,$A58,B$67))</f>
        <v>Max</v>
      </c>
      <c r="C58" s="51" t="str">
        <f>IF(ISBLANK(INDEX(Summary!$1:$3,$A58,C$67)),"",INDEX(Summary!$1:$3,$A58,C$67))</f>
        <v/>
      </c>
      <c r="D58" s="51" t="str">
        <f>IF(ISBLANK(INDEX(Summary!$1:$3,$A58,D$67)),"",INDEX(Summary!$1:$3,$A58,D$67))</f>
        <v/>
      </c>
      <c r="E58" s="52">
        <f>IF(ISBLANK(INDEX(Summary!$1:$3,$A58,E$67)),"",ROUND(INDEX(Summary!$1:$3,$A58,E$67),0))</f>
        <v>220</v>
      </c>
      <c r="F58" s="52">
        <f>IF(ISBLANK(INDEX(Summary!$1:$3,$A58,F$67)),"",ROUND(INDEX(Summary!$1:$3,$A58,F$67),0))</f>
        <v>167</v>
      </c>
      <c r="G58" s="52">
        <f>IF(ISBLANK(INDEX(Summary!$1:$3,$A58,G$67)),"",ROUND(INDEX(Summary!$1:$3,$A58,G$67),0))</f>
        <v>303</v>
      </c>
      <c r="H58" s="276">
        <f>IF(ISBLANK(INDEX(Summary!$1:$3,$A58,H$67)),"",INDEX(Summary!$1:$3,$A58,H$67))</f>
        <v>0.41463414634146339</v>
      </c>
      <c r="I58" s="276">
        <f>IF(ISBLANK(INDEX(Summary!$1:$3,$A58,I$67)),"",INDEX(Summary!$1:$3,$A58,I$67))</f>
        <v>0.63414634146341464</v>
      </c>
      <c r="J58" s="276">
        <f>IF(ISBLANK(INDEX(Summary!$1:$3,$A58,J$67)),"",INDEX(Summary!$1:$3,$A58,J$67))</f>
        <v>0.38271604938271603</v>
      </c>
      <c r="K58" s="276">
        <f>IF(ISBLANK(INDEX(Summary!$1:$3,$A58,K$67)),"",INDEX(Summary!$1:$3,$A58,K$67))</f>
        <v>0.98457583547557836</v>
      </c>
      <c r="L58" s="221" t="str">
        <f>IF(ISBLANK(INDEX(Summary!$1:$3,$A58,L$67)),"",INDEX(Summary!$1:$3,$A58,L$67))</f>
        <v/>
      </c>
      <c r="M58" s="221" t="str">
        <f>IF(ISBLANK(INDEX(Summary!$1:$3,$A58,M$67)),"",INDEX(Summary!$1:$3,$A58,M$67))</f>
        <v/>
      </c>
      <c r="N58" s="221" t="str">
        <f>IF(ISBLANK(INDEX(Summary!$1:$3,$A58,N$67)),"",INDEX(Summary!$1:$3,$A58,N$67))</f>
        <v/>
      </c>
      <c r="O58" s="221" t="str">
        <f>IF(ISBLANK(INDEX(Summary!$1:$3,$A58,O$67)),"",INDEX(Summary!$1:$3,$A58,O$67))</f>
        <v/>
      </c>
      <c r="P58" s="221" t="str">
        <f>IF(ISBLANK(INDEX(Summary!$1:$3,$A58,P$67)),"",INDEX(Summary!$1:$3,$A58,P$67))</f>
        <v/>
      </c>
      <c r="T58" s="52" t="str">
        <f>IF(ISBLANK(INDEX(Summary!$1:$3,$A58,T$67)),"",INDEX(Summary!$1:$3,$A58,T$67))</f>
        <v/>
      </c>
      <c r="U58" s="52"/>
      <c r="V58" s="52"/>
      <c r="W58" s="52"/>
      <c r="X58" s="52"/>
      <c r="Y58" s="52"/>
      <c r="Z58" s="52"/>
      <c r="AA58" s="52"/>
      <c r="AB58" s="52"/>
      <c r="AH58" s="16"/>
      <c r="AI58" s="16"/>
      <c r="AJ58" s="16"/>
      <c r="AK58" s="16"/>
    </row>
    <row r="59" spans="1:39" x14ac:dyDescent="0.25">
      <c r="A59" s="16">
        <v>3</v>
      </c>
      <c r="B59" s="52" t="str">
        <f>IF(ISBLANK(INDEX(Summary!$1:$3,$A59,B$67)),"",INDEX(Summary!$1:$3,$A59,B$67))</f>
        <v>Min</v>
      </c>
      <c r="C59" s="51" t="str">
        <f>IF(ISBLANK(INDEX(Summary!$1:$3,$A59,C$67)),"",INDEX(Summary!$1:$3,$A59,C$67))</f>
        <v/>
      </c>
      <c r="D59" s="51" t="str">
        <f>IF(ISBLANK(INDEX(Summary!$1:$3,$A59,D$67)),"",INDEX(Summary!$1:$3,$A59,D$67))</f>
        <v/>
      </c>
      <c r="E59" s="52">
        <f>IF(ISBLANK(INDEX(Summary!$1:$3,$A59,E$67)),"",ROUND(INDEX(Summary!$1:$3,$A59,E$67),0))</f>
        <v>13</v>
      </c>
      <c r="F59" s="52">
        <f>IF(ISBLANK(INDEX(Summary!$1:$3,$A59,F$67)),"",ROUND(INDEX(Summary!$1:$3,$A59,F$67),0))</f>
        <v>9</v>
      </c>
      <c r="G59" s="52">
        <f>IF(ISBLANK(INDEX(Summary!$1:$3,$A59,G$67)),"",ROUND(INDEX(Summary!$1:$3,$A59,G$67),0))</f>
        <v>17</v>
      </c>
      <c r="H59" s="276">
        <f>IF(ISBLANK(INDEX(Summary!$1:$3,$A59,H$67)),"",INDEX(Summary!$1:$3,$A59,H$67))</f>
        <v>4.1666666666666664E-2</v>
      </c>
      <c r="I59" s="276">
        <f>IF(ISBLANK(INDEX(Summary!$1:$3,$A59,I$67)),"",INDEX(Summary!$1:$3,$A59,I$67))</f>
        <v>3.350083752093802E-2</v>
      </c>
      <c r="J59" s="276">
        <f>IF(ISBLANK(INDEX(Summary!$1:$3,$A59,J$67)),"",INDEX(Summary!$1:$3,$A59,J$67))</f>
        <v>0</v>
      </c>
      <c r="K59" s="276">
        <f>IF(ISBLANK(INDEX(Summary!$1:$3,$A59,K$67)),"",INDEX(Summary!$1:$3,$A59,K$67))</f>
        <v>0</v>
      </c>
      <c r="L59" s="221" t="str">
        <f>IF(ISBLANK(INDEX(Summary!$1:$3,$A59,L$67)),"",INDEX(Summary!$1:$3,$A59,L$67))</f>
        <v/>
      </c>
      <c r="M59" s="221" t="str">
        <f>IF(ISBLANK(INDEX(Summary!$1:$3,$A59,M$67)),"",INDEX(Summary!$1:$3,$A59,M$67))</f>
        <v/>
      </c>
      <c r="N59" s="221" t="str">
        <f>IF(ISBLANK(INDEX(Summary!$1:$3,$A59,N$67)),"",INDEX(Summary!$1:$3,$A59,N$67))</f>
        <v/>
      </c>
      <c r="O59" s="221" t="str">
        <f>IF(ISBLANK(INDEX(Summary!$1:$3,$A59,O$67)),"",INDEX(Summary!$1:$3,$A59,O$67))</f>
        <v/>
      </c>
      <c r="P59" s="221" t="str">
        <f>IF(ISBLANK(INDEX(Summary!$1:$3,$A59,P$67)),"",INDEX(Summary!$1:$3,$A59,P$67))</f>
        <v/>
      </c>
      <c r="T59" s="52" t="str">
        <f>IF(ISBLANK(INDEX(Summary!$1:$3,$A59,T$67)),"",INDEX(Summary!$1:$3,$A59,T$67))</f>
        <v/>
      </c>
      <c r="U59" s="52"/>
      <c r="V59" s="52"/>
      <c r="W59" s="52"/>
      <c r="X59" s="52"/>
      <c r="Y59" s="52"/>
      <c r="Z59" s="52"/>
      <c r="AA59" s="52"/>
      <c r="AB59" s="52"/>
      <c r="AH59" s="16"/>
      <c r="AI59" s="16"/>
      <c r="AJ59" s="16"/>
      <c r="AK59" s="16"/>
    </row>
    <row r="61" spans="1:39" x14ac:dyDescent="0.25">
      <c r="B61" s="54" t="s">
        <v>64</v>
      </c>
      <c r="E61" s="16" t="s">
        <v>604</v>
      </c>
      <c r="F61" s="16" t="s">
        <v>604</v>
      </c>
      <c r="G61" s="16" t="s">
        <v>604</v>
      </c>
      <c r="H61" s="16" t="s">
        <v>604</v>
      </c>
      <c r="I61" s="16" t="s">
        <v>604</v>
      </c>
      <c r="J61" s="16" t="s">
        <v>604</v>
      </c>
      <c r="K61" s="16" t="s">
        <v>604</v>
      </c>
      <c r="L61" s="16" t="s">
        <v>604</v>
      </c>
      <c r="M61" s="16" t="s">
        <v>604</v>
      </c>
      <c r="N61" s="16" t="s">
        <v>604</v>
      </c>
      <c r="O61" s="16" t="s">
        <v>604</v>
      </c>
      <c r="P61" s="16" t="s">
        <v>604</v>
      </c>
      <c r="T61" s="16" t="s">
        <v>604</v>
      </c>
    </row>
    <row r="63" spans="1:39" x14ac:dyDescent="0.25">
      <c r="A63" s="16">
        <v>1</v>
      </c>
      <c r="B63" s="67" t="s">
        <v>201</v>
      </c>
      <c r="E63" s="52" t="str">
        <f>IF(ISBLANK(INDEX(Summary!$63:$64,$A63,E$67)),"",INDEX(Summary!$63:$64,$A63,E$67))</f>
        <v/>
      </c>
      <c r="F63" s="52">
        <f>IF(ISBLANK(INDEX(Summary!$63:$64,$A63,F$67)),"",INDEX(Summary!$63:$64,$A63,F$67))</f>
        <v>411.5</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823</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c r="Z63" s="52"/>
      <c r="AA63" s="52"/>
      <c r="AB63" s="52"/>
    </row>
    <row r="64" spans="1:39" x14ac:dyDescent="0.25">
      <c r="A64" s="16">
        <v>2</v>
      </c>
      <c r="B64" s="67" t="s">
        <v>202</v>
      </c>
      <c r="E64" s="52" t="str">
        <f>IF(ISBLANK(INDEX(Summary!$63:$64,$A64,E$67)),"",INDEX(Summary!$63:$64,$A64,E$67))</f>
        <v/>
      </c>
      <c r="F64" s="52" t="str">
        <f>IF(ISBLANK(INDEX(Summary!$63:$64,$A64,F$67)),"",INDEX(Summary!$63:$64,$A64,F$67))</f>
        <v/>
      </c>
      <c r="G64" s="52">
        <f>IF(ISBLANK(INDEX(Summary!$63:$64,$A64,G$67)),"",INDEX(Summary!$63:$64,$A64,G$67))</f>
        <v>878.5</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1757</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c r="Z64" s="52"/>
      <c r="AA64" s="52"/>
      <c r="AB64" s="52"/>
    </row>
    <row r="66" spans="1:39" x14ac:dyDescent="0.25">
      <c r="A66" s="16" t="s">
        <v>198</v>
      </c>
      <c r="B66" s="16">
        <v>1</v>
      </c>
      <c r="C66">
        <v>2</v>
      </c>
      <c r="D66">
        <v>3</v>
      </c>
      <c r="E66" s="16">
        <v>4</v>
      </c>
      <c r="F66" s="16">
        <v>5</v>
      </c>
      <c r="G66" s="16">
        <v>6</v>
      </c>
      <c r="H66" s="16">
        <v>7</v>
      </c>
      <c r="I66" s="78">
        <v>8</v>
      </c>
      <c r="J66" s="78">
        <v>9</v>
      </c>
      <c r="K66" s="78">
        <v>10</v>
      </c>
      <c r="L66" s="78">
        <v>11</v>
      </c>
      <c r="M66" s="78">
        <v>12</v>
      </c>
      <c r="N66" s="78">
        <v>13</v>
      </c>
      <c r="O66" s="78">
        <v>14</v>
      </c>
      <c r="P66" s="78">
        <v>15</v>
      </c>
      <c r="T66" s="16">
        <v>16</v>
      </c>
      <c r="AH66" s="16">
        <v>1</v>
      </c>
      <c r="AI66" s="16">
        <v>2</v>
      </c>
      <c r="AJ66" s="16">
        <v>3</v>
      </c>
      <c r="AK66" s="16">
        <v>4</v>
      </c>
      <c r="AL66" s="16">
        <v>1</v>
      </c>
      <c r="AM66" s="16">
        <v>2</v>
      </c>
    </row>
    <row r="67" spans="1:39" x14ac:dyDescent="0.25">
      <c r="A67" s="16" t="s">
        <v>197</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21</v>
      </c>
      <c r="J67" s="78">
        <f>MATCH(J66,Summary!62:62,0)</f>
        <v>22</v>
      </c>
      <c r="K67" s="78">
        <f>MATCH(K66,Summary!62:62,0)</f>
        <v>23</v>
      </c>
      <c r="L67" s="78">
        <f>MATCH(L66,Summary!62:62,0)</f>
        <v>32</v>
      </c>
      <c r="M67" s="78">
        <f>MATCH(M66,Summary!62:62,0)</f>
        <v>33</v>
      </c>
      <c r="N67" s="78">
        <f>MATCH(N66,Summary!62:62,0)</f>
        <v>34</v>
      </c>
      <c r="O67" s="78">
        <f>MATCH(O66,Summary!62:62,0)</f>
        <v>36</v>
      </c>
      <c r="P67" s="78">
        <f>MATCH(P66,Summary!62:62,0)</f>
        <v>37</v>
      </c>
      <c r="T67" s="16">
        <f>MATCH(T66,Summary!62:62,0)</f>
        <v>38</v>
      </c>
      <c r="AH67" s="16"/>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81" zoomScale="70" zoomScaleNormal="70" workbookViewId="0">
      <selection activeCell="I91" sqref="I91"/>
    </sheetView>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9">
        <v>101</v>
      </c>
      <c r="B2" s="10"/>
      <c r="C2" s="10"/>
      <c r="D2" s="11">
        <f t="shared" ref="D2:M11" si="0">IF(ISBLANK(INDEX(summary_data,MATCH($A2,summary_loc,0),MATCH(D$1,summary_hdr,0))),"",INDEX(summary_data,MATCH($A2,summary_loc,0),MATCH(D$1,summary_hdr,0)))</f>
        <v>0.31666666666666665</v>
      </c>
      <c r="E2" s="12">
        <f t="shared" si="0"/>
        <v>45</v>
      </c>
      <c r="F2" s="12">
        <f t="shared" si="0"/>
        <v>39.5</v>
      </c>
      <c r="G2" s="12">
        <f t="shared" si="0"/>
        <v>50.5</v>
      </c>
      <c r="H2" s="13">
        <f t="shared" si="0"/>
        <v>1.2784810126582278</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si="1"/>
        <v>0.22222222222222221</v>
      </c>
      <c r="R2" s="11"/>
      <c r="S2" s="11"/>
      <c r="T2" s="11">
        <f t="shared" si="1"/>
        <v>0.6166666666666667</v>
      </c>
      <c r="U2" s="11">
        <f t="shared" si="1"/>
        <v>0.1388888888888889</v>
      </c>
      <c r="V2" s="11"/>
      <c r="W2" s="11"/>
      <c r="X2" s="11"/>
      <c r="Y2" s="11"/>
      <c r="Z2" s="11"/>
      <c r="AA2" s="11"/>
      <c r="AB2" s="11"/>
      <c r="AC2" s="9">
        <f t="shared" ref="AC2:AF11" si="2">IF(ISBLANK(INDEX(summary_data,MATCH($A2,summary_loc,0),MATCH(AC$1,summary_hdr,0))),"",INDEX(summary_data,MATCH($A2,summary_loc,0),MATCH(AC$1,summary_hdr,0)))</f>
        <v>180</v>
      </c>
      <c r="AD2" s="9">
        <f t="shared" si="2"/>
        <v>79</v>
      </c>
      <c r="AE2" s="9">
        <f t="shared" si="2"/>
        <v>101</v>
      </c>
      <c r="AF2" s="16">
        <f t="shared" si="2"/>
        <v>13</v>
      </c>
      <c r="AG2" s="16">
        <f t="shared" ref="AG2:AI11" si="3">IF(ISBLANK(INDEX(summary_data,MATCH($A2,summary_loc,0),MATCH(AG$1,summary_hdr,0))),"",INDEX(summary_data,MATCH($A2,summary_loc,0),MATCH(AG$1,summary_hdr,0)))</f>
        <v>50</v>
      </c>
      <c r="AH2" s="16">
        <f t="shared" si="3"/>
        <v>9</v>
      </c>
      <c r="AI2" s="16">
        <f t="shared" si="3"/>
        <v>25</v>
      </c>
    </row>
    <row r="3" spans="1:35" x14ac:dyDescent="0.25">
      <c r="A3" s="9">
        <v>102</v>
      </c>
      <c r="B3" s="10"/>
      <c r="C3" s="10"/>
      <c r="D3" s="11">
        <f t="shared" si="0"/>
        <v>0.26007326007326009</v>
      </c>
      <c r="E3" s="12">
        <f t="shared" si="0"/>
        <v>68.25</v>
      </c>
      <c r="F3" s="12">
        <f t="shared" si="0"/>
        <v>47</v>
      </c>
      <c r="G3" s="12">
        <f t="shared" si="0"/>
        <v>89.5</v>
      </c>
      <c r="H3" s="13">
        <f t="shared" si="0"/>
        <v>1.9042553191489362</v>
      </c>
      <c r="I3" s="12"/>
      <c r="J3" s="9" t="str">
        <f t="shared" si="0"/>
        <v/>
      </c>
      <c r="K3" s="14" t="str">
        <f t="shared" si="0"/>
        <v/>
      </c>
      <c r="L3" s="14" t="str">
        <f t="shared" si="0"/>
        <v/>
      </c>
      <c r="M3" s="14" t="str">
        <f t="shared" si="0"/>
        <v/>
      </c>
      <c r="N3" s="14" t="str">
        <f t="shared" si="1"/>
        <v/>
      </c>
      <c r="O3" s="9"/>
      <c r="P3" s="9">
        <f t="shared" ref="P3:P55" si="4">A3</f>
        <v>102</v>
      </c>
      <c r="Q3" s="15">
        <f t="shared" si="1"/>
        <v>0.23076923076923078</v>
      </c>
      <c r="R3" s="11"/>
      <c r="S3" s="11"/>
      <c r="T3" s="11">
        <f t="shared" si="1"/>
        <v>0.46153846153846156</v>
      </c>
      <c r="U3" s="11">
        <f t="shared" si="1"/>
        <v>0.16483516483516483</v>
      </c>
      <c r="V3" s="11"/>
      <c r="W3" s="11"/>
      <c r="X3" s="11"/>
      <c r="Y3" s="11"/>
      <c r="Z3" s="11"/>
      <c r="AA3" s="11"/>
      <c r="AB3" s="11"/>
      <c r="AC3" s="9">
        <f t="shared" si="2"/>
        <v>273</v>
      </c>
      <c r="AD3" s="9">
        <f t="shared" si="2"/>
        <v>94</v>
      </c>
      <c r="AE3" s="9">
        <f t="shared" si="2"/>
        <v>179</v>
      </c>
      <c r="AF3" s="16">
        <f t="shared" si="2"/>
        <v>20</v>
      </c>
      <c r="AG3" s="16">
        <f t="shared" si="3"/>
        <v>52</v>
      </c>
      <c r="AH3" s="16">
        <f t="shared" si="3"/>
        <v>13</v>
      </c>
      <c r="AI3" s="16">
        <f t="shared" si="3"/>
        <v>13</v>
      </c>
    </row>
    <row r="4" spans="1:35" x14ac:dyDescent="0.25">
      <c r="A4" s="9">
        <v>103</v>
      </c>
      <c r="B4" s="10"/>
      <c r="C4" s="10"/>
      <c r="D4" s="11">
        <f t="shared" si="0"/>
        <v>0.8683274021352313</v>
      </c>
      <c r="E4" s="12">
        <f t="shared" si="0"/>
        <v>70.25</v>
      </c>
      <c r="F4" s="12">
        <f t="shared" si="0"/>
        <v>51</v>
      </c>
      <c r="G4" s="12">
        <f t="shared" si="0"/>
        <v>89.5</v>
      </c>
      <c r="H4" s="13">
        <f t="shared" si="0"/>
        <v>1.7549019607843137</v>
      </c>
      <c r="I4" s="12"/>
      <c r="J4" s="9" t="str">
        <f t="shared" si="0"/>
        <v/>
      </c>
      <c r="K4" s="14" t="str">
        <f t="shared" si="0"/>
        <v/>
      </c>
      <c r="L4" s="14" t="str">
        <f t="shared" si="0"/>
        <v/>
      </c>
      <c r="M4" s="14" t="str">
        <f t="shared" si="0"/>
        <v/>
      </c>
      <c r="N4" s="14" t="str">
        <f t="shared" si="1"/>
        <v/>
      </c>
      <c r="O4" s="9"/>
      <c r="P4" s="9">
        <f t="shared" si="4"/>
        <v>103</v>
      </c>
      <c r="Q4" s="15">
        <f t="shared" si="1"/>
        <v>0.21708185053380782</v>
      </c>
      <c r="R4" s="11"/>
      <c r="S4" s="11"/>
      <c r="T4" s="11">
        <f t="shared" si="1"/>
        <v>0.302491103202847</v>
      </c>
      <c r="U4" s="11">
        <f t="shared" si="1"/>
        <v>0.25622775800711745</v>
      </c>
      <c r="V4" s="11"/>
      <c r="W4" s="11"/>
      <c r="X4" s="11"/>
      <c r="Y4" s="11"/>
      <c r="Z4" s="11"/>
      <c r="AA4" s="11"/>
      <c r="AB4" s="11"/>
      <c r="AC4" s="9">
        <f t="shared" si="2"/>
        <v>281</v>
      </c>
      <c r="AD4" s="9">
        <f t="shared" si="2"/>
        <v>102</v>
      </c>
      <c r="AE4" s="9">
        <f t="shared" si="2"/>
        <v>179</v>
      </c>
      <c r="AF4" s="16">
        <f t="shared" si="2"/>
        <v>26</v>
      </c>
      <c r="AG4" s="16">
        <f t="shared" si="3"/>
        <v>34</v>
      </c>
      <c r="AH4" s="16">
        <f t="shared" si="3"/>
        <v>27</v>
      </c>
      <c r="AI4" s="16">
        <f t="shared" si="3"/>
        <v>84</v>
      </c>
    </row>
    <row r="5" spans="1:35" x14ac:dyDescent="0.25">
      <c r="A5" s="9">
        <v>104</v>
      </c>
      <c r="B5" s="10"/>
      <c r="C5" s="10"/>
      <c r="D5" s="11">
        <f t="shared" si="0"/>
        <v>0.66666666666666663</v>
      </c>
      <c r="E5" s="12">
        <f t="shared" si="0"/>
        <v>21</v>
      </c>
      <c r="F5" s="12">
        <f t="shared" si="0"/>
        <v>21</v>
      </c>
      <c r="G5" s="12" t="str">
        <f t="shared" si="0"/>
        <v/>
      </c>
      <c r="H5" s="13" t="str">
        <f t="shared" si="0"/>
        <v/>
      </c>
      <c r="I5" s="12"/>
      <c r="J5" s="9" t="str">
        <f t="shared" si="0"/>
        <v/>
      </c>
      <c r="K5" s="14" t="str">
        <f t="shared" si="0"/>
        <v/>
      </c>
      <c r="L5" s="14" t="str">
        <f t="shared" si="0"/>
        <v/>
      </c>
      <c r="M5" s="14" t="str">
        <f t="shared" si="0"/>
        <v/>
      </c>
      <c r="N5" s="14" t="str">
        <f t="shared" si="1"/>
        <v/>
      </c>
      <c r="O5" s="9"/>
      <c r="P5" s="9">
        <f t="shared" si="4"/>
        <v>104</v>
      </c>
      <c r="Q5" s="15">
        <f t="shared" si="1"/>
        <v>0.14285714285714285</v>
      </c>
      <c r="R5" s="11"/>
      <c r="S5" s="11"/>
      <c r="T5" s="11">
        <f t="shared" si="1"/>
        <v>0.38095238095238093</v>
      </c>
      <c r="U5" s="11">
        <f t="shared" si="1"/>
        <v>0.26190476190476192</v>
      </c>
      <c r="V5" s="11"/>
      <c r="W5" s="11"/>
      <c r="X5" s="11"/>
      <c r="Y5" s="11"/>
      <c r="Z5" s="11"/>
      <c r="AA5" s="11"/>
      <c r="AB5" s="11"/>
      <c r="AC5" s="9">
        <f t="shared" si="2"/>
        <v>42</v>
      </c>
      <c r="AD5" s="9">
        <f t="shared" si="2"/>
        <v>42</v>
      </c>
      <c r="AE5" s="9">
        <f t="shared" si="2"/>
        <v>0</v>
      </c>
      <c r="AF5" s="16">
        <f t="shared" si="2"/>
        <v>6</v>
      </c>
      <c r="AG5" s="16">
        <f t="shared" si="3"/>
        <v>16</v>
      </c>
      <c r="AH5" s="16">
        <f t="shared" si="3"/>
        <v>11</v>
      </c>
      <c r="AI5" s="16">
        <f t="shared" si="3"/>
        <v>28</v>
      </c>
    </row>
    <row r="6" spans="1:35" x14ac:dyDescent="0.25">
      <c r="A6" s="9">
        <v>105</v>
      </c>
      <c r="B6" s="10"/>
      <c r="C6" s="10"/>
      <c r="D6" s="11">
        <f t="shared" si="0"/>
        <v>0.08</v>
      </c>
      <c r="E6" s="12">
        <f t="shared" si="0"/>
        <v>18.75</v>
      </c>
      <c r="F6" s="12">
        <f t="shared" si="0"/>
        <v>17</v>
      </c>
      <c r="G6" s="12">
        <f t="shared" si="0"/>
        <v>20.5</v>
      </c>
      <c r="H6" s="13">
        <f t="shared" si="0"/>
        <v>1.2058823529411764</v>
      </c>
      <c r="I6" s="12"/>
      <c r="J6" s="9" t="str">
        <f t="shared" si="0"/>
        <v/>
      </c>
      <c r="K6" s="14" t="str">
        <f t="shared" si="0"/>
        <v/>
      </c>
      <c r="L6" s="14" t="str">
        <f t="shared" si="0"/>
        <v/>
      </c>
      <c r="M6" s="14" t="str">
        <f t="shared" si="0"/>
        <v/>
      </c>
      <c r="N6" s="14" t="str">
        <f t="shared" si="1"/>
        <v/>
      </c>
      <c r="O6" s="9"/>
      <c r="P6" s="9">
        <f t="shared" si="4"/>
        <v>105</v>
      </c>
      <c r="Q6" s="15">
        <f t="shared" si="1"/>
        <v>9.3333333333333338E-2</v>
      </c>
      <c r="R6" s="11"/>
      <c r="S6" s="11"/>
      <c r="T6" s="11">
        <f t="shared" si="1"/>
        <v>0.4</v>
      </c>
      <c r="U6" s="11">
        <f t="shared" si="1"/>
        <v>0.10666666666666667</v>
      </c>
      <c r="V6" s="11"/>
      <c r="W6" s="11"/>
      <c r="X6" s="11"/>
      <c r="Y6" s="11"/>
      <c r="Z6" s="11"/>
      <c r="AA6" s="11"/>
      <c r="AB6" s="11"/>
      <c r="AC6" s="9">
        <f t="shared" si="2"/>
        <v>75</v>
      </c>
      <c r="AD6" s="9">
        <f t="shared" si="2"/>
        <v>34</v>
      </c>
      <c r="AE6" s="9">
        <f t="shared" si="2"/>
        <v>41</v>
      </c>
      <c r="AF6" s="16">
        <f t="shared" si="2"/>
        <v>1</v>
      </c>
      <c r="AG6" s="16">
        <f t="shared" si="3"/>
        <v>17</v>
      </c>
      <c r="AH6" s="16">
        <f t="shared" si="3"/>
        <v>7</v>
      </c>
      <c r="AI6" s="16">
        <f t="shared" si="3"/>
        <v>3</v>
      </c>
    </row>
    <row r="7" spans="1:35" x14ac:dyDescent="0.25">
      <c r="A7" s="9">
        <v>106</v>
      </c>
      <c r="B7" s="10"/>
      <c r="C7" s="10"/>
      <c r="D7" s="11">
        <f t="shared" si="0"/>
        <v>9.2550790067720087E-2</v>
      </c>
      <c r="E7" s="12">
        <f t="shared" si="0"/>
        <v>110.75</v>
      </c>
      <c r="F7" s="12">
        <f t="shared" si="0"/>
        <v>86.5</v>
      </c>
      <c r="G7" s="12">
        <f t="shared" si="0"/>
        <v>135</v>
      </c>
      <c r="H7" s="13">
        <f t="shared" si="0"/>
        <v>1.5606936416184971</v>
      </c>
      <c r="I7" s="12"/>
      <c r="J7" s="9" t="str">
        <f t="shared" si="0"/>
        <v/>
      </c>
      <c r="K7" s="14" t="str">
        <f t="shared" si="0"/>
        <v/>
      </c>
      <c r="L7" s="14" t="str">
        <f t="shared" si="0"/>
        <v/>
      </c>
      <c r="M7" s="14" t="str">
        <f t="shared" si="0"/>
        <v/>
      </c>
      <c r="N7" s="14" t="str">
        <f t="shared" si="1"/>
        <v/>
      </c>
      <c r="O7" s="9"/>
      <c r="P7" s="9">
        <f t="shared" si="4"/>
        <v>106</v>
      </c>
      <c r="Q7" s="15">
        <f t="shared" si="1"/>
        <v>0.30248306997742663</v>
      </c>
      <c r="R7" s="11"/>
      <c r="S7" s="11"/>
      <c r="T7" s="11">
        <f t="shared" si="1"/>
        <v>0.24379232505643342</v>
      </c>
      <c r="U7" s="11">
        <f t="shared" si="1"/>
        <v>6.5462753950338598E-2</v>
      </c>
      <c r="V7" s="11"/>
      <c r="W7" s="11"/>
      <c r="X7" s="11"/>
      <c r="Y7" s="11"/>
      <c r="Z7" s="11"/>
      <c r="AA7" s="11"/>
      <c r="AB7" s="11"/>
      <c r="AC7" s="9">
        <f t="shared" si="2"/>
        <v>443</v>
      </c>
      <c r="AD7" s="9">
        <f t="shared" si="2"/>
        <v>173</v>
      </c>
      <c r="AE7" s="9">
        <f t="shared" si="2"/>
        <v>270</v>
      </c>
      <c r="AF7" s="16">
        <f t="shared" si="2"/>
        <v>48</v>
      </c>
      <c r="AG7" s="16">
        <f t="shared" si="3"/>
        <v>60</v>
      </c>
      <c r="AH7" s="16">
        <f t="shared" si="3"/>
        <v>7</v>
      </c>
      <c r="AI7" s="16">
        <f t="shared" si="3"/>
        <v>14</v>
      </c>
    </row>
    <row r="8" spans="1:35" x14ac:dyDescent="0.25">
      <c r="A8" s="9">
        <v>107</v>
      </c>
      <c r="B8" s="10"/>
      <c r="C8" s="10"/>
      <c r="D8" s="11">
        <f t="shared" si="0"/>
        <v>0.17537313432835822</v>
      </c>
      <c r="E8" s="12">
        <f t="shared" si="0"/>
        <v>67</v>
      </c>
      <c r="F8" s="12">
        <f t="shared" si="0"/>
        <v>48.5</v>
      </c>
      <c r="G8" s="12">
        <f t="shared" si="0"/>
        <v>85.5</v>
      </c>
      <c r="H8" s="13">
        <f t="shared" si="0"/>
        <v>1.7628865979381443</v>
      </c>
      <c r="I8" s="12"/>
      <c r="J8" s="9" t="str">
        <f t="shared" si="0"/>
        <v/>
      </c>
      <c r="K8" s="14" t="str">
        <f t="shared" si="0"/>
        <v/>
      </c>
      <c r="L8" s="14" t="str">
        <f t="shared" si="0"/>
        <v/>
      </c>
      <c r="M8" s="14" t="str">
        <f t="shared" si="0"/>
        <v/>
      </c>
      <c r="N8" s="14" t="str">
        <f t="shared" si="1"/>
        <v/>
      </c>
      <c r="O8" s="9"/>
      <c r="P8" s="9">
        <f t="shared" si="4"/>
        <v>107</v>
      </c>
      <c r="Q8" s="15">
        <f t="shared" si="1"/>
        <v>0.27985074626865669</v>
      </c>
      <c r="R8" s="11"/>
      <c r="S8" s="11"/>
      <c r="T8" s="11">
        <f t="shared" si="1"/>
        <v>0.22761194029850745</v>
      </c>
      <c r="U8" s="11">
        <f t="shared" si="1"/>
        <v>8.2089552238805971E-2</v>
      </c>
      <c r="V8" s="11"/>
      <c r="W8" s="11"/>
      <c r="X8" s="11"/>
      <c r="Y8" s="11"/>
      <c r="Z8" s="11"/>
      <c r="AA8" s="11"/>
      <c r="AB8" s="11"/>
      <c r="AC8" s="9">
        <f t="shared" si="2"/>
        <v>268</v>
      </c>
      <c r="AD8" s="9">
        <f t="shared" si="2"/>
        <v>97</v>
      </c>
      <c r="AE8" s="9">
        <f t="shared" si="2"/>
        <v>171</v>
      </c>
      <c r="AF8" s="16">
        <f t="shared" si="2"/>
        <v>20</v>
      </c>
      <c r="AG8" s="16">
        <f t="shared" si="3"/>
        <v>23</v>
      </c>
      <c r="AH8" s="16">
        <f t="shared" si="3"/>
        <v>12</v>
      </c>
      <c r="AI8" s="16">
        <f t="shared" si="3"/>
        <v>27</v>
      </c>
    </row>
    <row r="9" spans="1:35" x14ac:dyDescent="0.25">
      <c r="A9" s="9">
        <v>108</v>
      </c>
      <c r="B9" s="10"/>
      <c r="C9" s="10"/>
      <c r="D9" s="11">
        <f t="shared" si="0"/>
        <v>8.8607594936708861E-2</v>
      </c>
      <c r="E9" s="12">
        <f t="shared" si="0"/>
        <v>79</v>
      </c>
      <c r="F9" s="12">
        <f t="shared" si="0"/>
        <v>68</v>
      </c>
      <c r="G9" s="12">
        <f t="shared" si="0"/>
        <v>90</v>
      </c>
      <c r="H9" s="13">
        <f t="shared" si="0"/>
        <v>1.3235294117647058</v>
      </c>
      <c r="I9" s="12"/>
      <c r="J9" s="9" t="str">
        <f t="shared" si="0"/>
        <v/>
      </c>
      <c r="K9" s="14" t="str">
        <f t="shared" si="0"/>
        <v/>
      </c>
      <c r="L9" s="14" t="str">
        <f t="shared" si="0"/>
        <v/>
      </c>
      <c r="M9" s="14" t="str">
        <f t="shared" si="0"/>
        <v/>
      </c>
      <c r="N9" s="14" t="str">
        <f t="shared" si="1"/>
        <v/>
      </c>
      <c r="O9" s="9"/>
      <c r="P9" s="9">
        <f t="shared" si="4"/>
        <v>108</v>
      </c>
      <c r="Q9" s="15">
        <f t="shared" si="1"/>
        <v>0.34177215189873417</v>
      </c>
      <c r="R9" s="11"/>
      <c r="S9" s="11"/>
      <c r="T9" s="11">
        <f t="shared" si="1"/>
        <v>0.18037974683544303</v>
      </c>
      <c r="U9" s="11">
        <f t="shared" si="1"/>
        <v>5.3797468354430382E-2</v>
      </c>
      <c r="V9" s="11"/>
      <c r="W9" s="11"/>
      <c r="X9" s="11"/>
      <c r="Y9" s="11"/>
      <c r="Z9" s="11"/>
      <c r="AA9" s="11"/>
      <c r="AB9" s="11"/>
      <c r="AC9" s="9">
        <f t="shared" si="2"/>
        <v>316</v>
      </c>
      <c r="AD9" s="9">
        <f t="shared" si="2"/>
        <v>136</v>
      </c>
      <c r="AE9" s="9">
        <f t="shared" si="2"/>
        <v>180</v>
      </c>
      <c r="AF9" s="16">
        <f t="shared" si="2"/>
        <v>49</v>
      </c>
      <c r="AG9" s="16">
        <f t="shared" si="3"/>
        <v>22</v>
      </c>
      <c r="AH9" s="16">
        <f t="shared" si="3"/>
        <v>7</v>
      </c>
      <c r="AI9" s="16">
        <f t="shared" si="3"/>
        <v>14</v>
      </c>
    </row>
    <row r="10" spans="1:35" x14ac:dyDescent="0.25">
      <c r="A10" s="9">
        <v>109</v>
      </c>
      <c r="B10" s="10"/>
      <c r="C10" s="10"/>
      <c r="D10" s="11">
        <f t="shared" si="0"/>
        <v>0.17721518987341772</v>
      </c>
      <c r="E10" s="12">
        <f t="shared" si="0"/>
        <v>59.25</v>
      </c>
      <c r="F10" s="12">
        <f t="shared" si="0"/>
        <v>45.5</v>
      </c>
      <c r="G10" s="12">
        <f t="shared" si="0"/>
        <v>73</v>
      </c>
      <c r="H10" s="13">
        <f t="shared" si="0"/>
        <v>1.6043956043956045</v>
      </c>
      <c r="I10" s="12"/>
      <c r="J10" s="9" t="str">
        <f t="shared" si="0"/>
        <v/>
      </c>
      <c r="K10" s="14" t="str">
        <f t="shared" si="0"/>
        <v/>
      </c>
      <c r="L10" s="14" t="str">
        <f t="shared" si="0"/>
        <v/>
      </c>
      <c r="M10" s="14" t="str">
        <f t="shared" si="0"/>
        <v/>
      </c>
      <c r="N10" s="14" t="str">
        <f t="shared" si="1"/>
        <v/>
      </c>
      <c r="O10" s="9"/>
      <c r="P10" s="9">
        <f t="shared" si="4"/>
        <v>109</v>
      </c>
      <c r="Q10" s="15">
        <f t="shared" si="1"/>
        <v>0.32911392405063289</v>
      </c>
      <c r="R10" s="11"/>
      <c r="S10" s="11"/>
      <c r="T10" s="11">
        <f t="shared" si="1"/>
        <v>0.21940928270042195</v>
      </c>
      <c r="U10" s="11">
        <f t="shared" si="1"/>
        <v>0.10548523206751055</v>
      </c>
      <c r="V10" s="11"/>
      <c r="W10" s="11"/>
      <c r="X10" s="11"/>
      <c r="Y10" s="11"/>
      <c r="Z10" s="11"/>
      <c r="AA10" s="11"/>
      <c r="AB10" s="11"/>
      <c r="AC10" s="9">
        <f t="shared" si="2"/>
        <v>237</v>
      </c>
      <c r="AD10" s="9">
        <f t="shared" si="2"/>
        <v>91</v>
      </c>
      <c r="AE10" s="9">
        <f t="shared" si="2"/>
        <v>146</v>
      </c>
      <c r="AF10" s="16">
        <f t="shared" si="2"/>
        <v>30</v>
      </c>
      <c r="AG10" s="16">
        <f t="shared" si="3"/>
        <v>19</v>
      </c>
      <c r="AH10" s="16">
        <f t="shared" si="3"/>
        <v>4</v>
      </c>
      <c r="AI10" s="16">
        <f t="shared" si="3"/>
        <v>10</v>
      </c>
    </row>
    <row r="11" spans="1:35" x14ac:dyDescent="0.25">
      <c r="A11" s="9">
        <v>110</v>
      </c>
      <c r="B11" s="10"/>
      <c r="C11" s="10"/>
      <c r="D11" s="11">
        <f t="shared" si="0"/>
        <v>0.39393939393939392</v>
      </c>
      <c r="E11" s="12">
        <f t="shared" si="0"/>
        <v>16.5</v>
      </c>
      <c r="F11" s="12">
        <f t="shared" si="0"/>
        <v>10.5</v>
      </c>
      <c r="G11" s="12">
        <f t="shared" si="0"/>
        <v>22.5</v>
      </c>
      <c r="H11" s="13">
        <f t="shared" si="0"/>
        <v>2.1428571428571428</v>
      </c>
      <c r="I11" s="12"/>
      <c r="J11" s="9" t="str">
        <f t="shared" si="0"/>
        <v/>
      </c>
      <c r="K11" s="14" t="str">
        <f t="shared" si="0"/>
        <v/>
      </c>
      <c r="L11" s="14" t="str">
        <f t="shared" si="0"/>
        <v/>
      </c>
      <c r="M11" s="14" t="str">
        <f t="shared" si="0"/>
        <v/>
      </c>
      <c r="N11" s="14" t="str">
        <f t="shared" si="1"/>
        <v/>
      </c>
      <c r="O11" s="9"/>
      <c r="P11" s="9">
        <f t="shared" si="4"/>
        <v>110</v>
      </c>
      <c r="Q11" s="15">
        <f t="shared" si="1"/>
        <v>0.19696969696969696</v>
      </c>
      <c r="R11" s="11"/>
      <c r="S11" s="11"/>
      <c r="T11" s="11">
        <f t="shared" si="1"/>
        <v>0.27272727272727271</v>
      </c>
      <c r="U11" s="11">
        <f t="shared" si="1"/>
        <v>0.16666666666666666</v>
      </c>
      <c r="V11" s="11"/>
      <c r="W11" s="11"/>
      <c r="X11" s="11"/>
      <c r="Y11" s="11"/>
      <c r="Z11" s="11"/>
      <c r="AA11" s="11"/>
      <c r="AB11" s="11"/>
      <c r="AC11" s="9">
        <f t="shared" si="2"/>
        <v>66</v>
      </c>
      <c r="AD11" s="9">
        <f t="shared" si="2"/>
        <v>21</v>
      </c>
      <c r="AE11" s="9">
        <f t="shared" si="2"/>
        <v>45</v>
      </c>
      <c r="AF11" s="16">
        <f t="shared" si="2"/>
        <v>5</v>
      </c>
      <c r="AG11" s="16">
        <f t="shared" si="3"/>
        <v>5</v>
      </c>
      <c r="AH11" s="16">
        <f t="shared" si="3"/>
        <v>1</v>
      </c>
      <c r="AI11" s="16">
        <f t="shared" si="3"/>
        <v>7</v>
      </c>
    </row>
    <row r="12" spans="1:35" x14ac:dyDescent="0.25">
      <c r="A12" s="9">
        <v>111</v>
      </c>
      <c r="B12" s="10"/>
      <c r="C12" s="10"/>
      <c r="D12" s="11">
        <f t="shared" ref="D12:M21" si="5">IF(ISBLANK(INDEX(summary_data,MATCH($A12,summary_loc,0),MATCH(D$1,summary_hdr,0))),"",INDEX(summary_data,MATCH($A12,summary_loc,0),MATCH(D$1,summary_hdr,0)))</f>
        <v>0.21586715867158671</v>
      </c>
      <c r="E12" s="12">
        <f t="shared" si="5"/>
        <v>135.5</v>
      </c>
      <c r="F12" s="12">
        <f t="shared" si="5"/>
        <v>101</v>
      </c>
      <c r="G12" s="12">
        <f t="shared" si="5"/>
        <v>170</v>
      </c>
      <c r="H12" s="13">
        <f t="shared" si="5"/>
        <v>1.6831683168316831</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111</v>
      </c>
      <c r="Q12" s="15">
        <f t="shared" si="6"/>
        <v>0.34317343173431736</v>
      </c>
      <c r="R12" s="11"/>
      <c r="S12" s="11"/>
      <c r="T12" s="11">
        <f t="shared" si="6"/>
        <v>0.16974169741697417</v>
      </c>
      <c r="U12" s="11">
        <f t="shared" si="6"/>
        <v>0.11992619926199262</v>
      </c>
      <c r="V12" s="11"/>
      <c r="W12" s="11"/>
      <c r="X12" s="11"/>
      <c r="Y12" s="11"/>
      <c r="Z12" s="11"/>
      <c r="AA12" s="11"/>
      <c r="AB12" s="11"/>
      <c r="AC12" s="9">
        <f t="shared" ref="AC12:AF21" si="7">IF(ISBLANK(INDEX(summary_data,MATCH($A12,summary_loc,0),MATCH(AC$1,summary_hdr,0))),"",INDEX(summary_data,MATCH($A12,summary_loc,0),MATCH(AC$1,summary_hdr,0)))</f>
        <v>542</v>
      </c>
      <c r="AD12" s="9">
        <f t="shared" si="7"/>
        <v>202</v>
      </c>
      <c r="AE12" s="9">
        <f t="shared" si="7"/>
        <v>340</v>
      </c>
      <c r="AF12" s="16">
        <f t="shared" si="7"/>
        <v>78</v>
      </c>
      <c r="AG12" s="16">
        <f t="shared" ref="AG12:AI21" si="8">IF(ISBLANK(INDEX(summary_data,MATCH($A12,summary_loc,0),MATCH(AG$1,summary_hdr,0))),"",INDEX(summary_data,MATCH($A12,summary_loc,0),MATCH(AG$1,summary_hdr,0)))</f>
        <v>36</v>
      </c>
      <c r="AH12" s="16">
        <f t="shared" si="8"/>
        <v>22</v>
      </c>
      <c r="AI12" s="16">
        <f t="shared" si="8"/>
        <v>36</v>
      </c>
    </row>
    <row r="13" spans="1:35" x14ac:dyDescent="0.25">
      <c r="A13" s="9">
        <v>112</v>
      </c>
      <c r="B13" s="10"/>
      <c r="C13" s="10"/>
      <c r="D13" s="11">
        <f t="shared" si="5"/>
        <v>0</v>
      </c>
      <c r="E13" s="12">
        <f t="shared" si="5"/>
        <v>38.25</v>
      </c>
      <c r="F13" s="12">
        <f t="shared" si="5"/>
        <v>35.5</v>
      </c>
      <c r="G13" s="12">
        <f t="shared" si="5"/>
        <v>41</v>
      </c>
      <c r="H13" s="13">
        <f t="shared" si="5"/>
        <v>1.1549295774647887</v>
      </c>
      <c r="I13" s="12"/>
      <c r="J13" s="9" t="str">
        <f t="shared" si="5"/>
        <v/>
      </c>
      <c r="K13" s="14" t="str">
        <f t="shared" si="5"/>
        <v/>
      </c>
      <c r="L13" s="14" t="str">
        <f t="shared" si="5"/>
        <v/>
      </c>
      <c r="M13" s="14" t="str">
        <f t="shared" si="5"/>
        <v/>
      </c>
      <c r="N13" s="14" t="str">
        <f t="shared" si="6"/>
        <v/>
      </c>
      <c r="O13" s="9"/>
      <c r="P13" s="9">
        <f t="shared" si="4"/>
        <v>112</v>
      </c>
      <c r="Q13" s="15">
        <f t="shared" si="6"/>
        <v>0.22875816993464052</v>
      </c>
      <c r="R13" s="11"/>
      <c r="S13" s="11"/>
      <c r="T13" s="11">
        <f t="shared" si="6"/>
        <v>0.60784313725490191</v>
      </c>
      <c r="U13" s="11">
        <f t="shared" si="6"/>
        <v>0</v>
      </c>
      <c r="V13" s="11"/>
      <c r="W13" s="11"/>
      <c r="X13" s="11"/>
      <c r="Y13" s="11"/>
      <c r="Z13" s="11"/>
      <c r="AA13" s="11"/>
      <c r="AB13" s="11"/>
      <c r="AC13" s="9">
        <f t="shared" si="7"/>
        <v>153</v>
      </c>
      <c r="AD13" s="9">
        <f t="shared" si="7"/>
        <v>71</v>
      </c>
      <c r="AE13" s="9">
        <f t="shared" si="7"/>
        <v>82</v>
      </c>
      <c r="AF13" s="16">
        <f t="shared" si="7"/>
        <v>21</v>
      </c>
      <c r="AG13" s="16">
        <f t="shared" si="8"/>
        <v>56</v>
      </c>
      <c r="AH13" s="16">
        <f t="shared" si="8"/>
        <v>0</v>
      </c>
      <c r="AI13" s="16">
        <f t="shared" si="8"/>
        <v>0</v>
      </c>
    </row>
    <row r="14" spans="1:35" x14ac:dyDescent="0.25">
      <c r="A14" s="9">
        <v>113</v>
      </c>
      <c r="B14" s="10"/>
      <c r="C14" s="10"/>
      <c r="D14" s="11">
        <f t="shared" si="5"/>
        <v>0.3794642857142857</v>
      </c>
      <c r="E14" s="12">
        <f t="shared" si="5"/>
        <v>56</v>
      </c>
      <c r="F14" s="12">
        <f t="shared" si="5"/>
        <v>36.5</v>
      </c>
      <c r="G14" s="12">
        <f t="shared" si="5"/>
        <v>75.5</v>
      </c>
      <c r="H14" s="13">
        <f t="shared" si="5"/>
        <v>2.0684931506849313</v>
      </c>
      <c r="I14" s="12"/>
      <c r="J14" s="9" t="str">
        <f t="shared" si="5"/>
        <v/>
      </c>
      <c r="K14" s="14" t="str">
        <f t="shared" si="5"/>
        <v/>
      </c>
      <c r="L14" s="14" t="str">
        <f t="shared" si="5"/>
        <v/>
      </c>
      <c r="M14" s="14" t="str">
        <f t="shared" si="5"/>
        <v/>
      </c>
      <c r="N14" s="14" t="str">
        <f t="shared" si="6"/>
        <v/>
      </c>
      <c r="O14" s="9"/>
      <c r="P14" s="9">
        <f t="shared" si="4"/>
        <v>113</v>
      </c>
      <c r="Q14" s="15">
        <f t="shared" si="6"/>
        <v>0.22767857142857142</v>
      </c>
      <c r="R14" s="11"/>
      <c r="S14" s="11"/>
      <c r="T14" s="11">
        <f t="shared" si="6"/>
        <v>0.16071428571428573</v>
      </c>
      <c r="U14" s="11">
        <f t="shared" si="6"/>
        <v>0.30357142857142855</v>
      </c>
      <c r="V14" s="11"/>
      <c r="W14" s="11"/>
      <c r="X14" s="11"/>
      <c r="Y14" s="11"/>
      <c r="Z14" s="11"/>
      <c r="AA14" s="11"/>
      <c r="AB14" s="11"/>
      <c r="AC14" s="9">
        <f t="shared" si="7"/>
        <v>224</v>
      </c>
      <c r="AD14" s="9">
        <f t="shared" si="7"/>
        <v>73</v>
      </c>
      <c r="AE14" s="9">
        <f t="shared" si="7"/>
        <v>151</v>
      </c>
      <c r="AF14" s="16">
        <f t="shared" si="7"/>
        <v>18</v>
      </c>
      <c r="AG14" s="16">
        <f t="shared" si="8"/>
        <v>15</v>
      </c>
      <c r="AH14" s="16">
        <f t="shared" si="8"/>
        <v>15</v>
      </c>
      <c r="AI14" s="16">
        <f t="shared" si="8"/>
        <v>16</v>
      </c>
    </row>
    <row r="15" spans="1:35" x14ac:dyDescent="0.25">
      <c r="A15" s="9">
        <v>114</v>
      </c>
      <c r="B15" s="10"/>
      <c r="C15" s="10"/>
      <c r="D15" s="11">
        <f t="shared" si="5"/>
        <v>0.10945273631840796</v>
      </c>
      <c r="E15" s="12">
        <f t="shared" si="5"/>
        <v>50.25</v>
      </c>
      <c r="F15" s="12">
        <f t="shared" si="5"/>
        <v>39</v>
      </c>
      <c r="G15" s="12">
        <f t="shared" si="5"/>
        <v>61.5</v>
      </c>
      <c r="H15" s="13">
        <f t="shared" si="5"/>
        <v>1.5769230769230769</v>
      </c>
      <c r="I15" s="12"/>
      <c r="J15" s="9" t="str">
        <f t="shared" si="5"/>
        <v/>
      </c>
      <c r="K15" s="14" t="str">
        <f t="shared" si="5"/>
        <v/>
      </c>
      <c r="L15" s="14" t="str">
        <f t="shared" si="5"/>
        <v/>
      </c>
      <c r="M15" s="14" t="str">
        <f t="shared" si="5"/>
        <v/>
      </c>
      <c r="N15" s="14" t="str">
        <f t="shared" si="6"/>
        <v/>
      </c>
      <c r="O15" s="9"/>
      <c r="P15" s="9">
        <f t="shared" si="4"/>
        <v>114</v>
      </c>
      <c r="Q15" s="15">
        <f t="shared" si="6"/>
        <v>0.24875621890547264</v>
      </c>
      <c r="R15" s="11"/>
      <c r="S15" s="11"/>
      <c r="T15" s="11">
        <f t="shared" si="6"/>
        <v>0.24378109452736318</v>
      </c>
      <c r="U15" s="11">
        <f t="shared" si="6"/>
        <v>7.9601990049751242E-2</v>
      </c>
      <c r="V15" s="11"/>
      <c r="W15" s="11"/>
      <c r="X15" s="11"/>
      <c r="Y15" s="11"/>
      <c r="Z15" s="11"/>
      <c r="AA15" s="11"/>
      <c r="AB15" s="11"/>
      <c r="AC15" s="9">
        <f t="shared" si="7"/>
        <v>201</v>
      </c>
      <c r="AD15" s="9">
        <f t="shared" si="7"/>
        <v>78</v>
      </c>
      <c r="AE15" s="9">
        <f t="shared" si="7"/>
        <v>123</v>
      </c>
      <c r="AF15" s="16">
        <f t="shared" si="7"/>
        <v>20</v>
      </c>
      <c r="AG15" s="16">
        <f t="shared" si="8"/>
        <v>21</v>
      </c>
      <c r="AH15" s="16">
        <f t="shared" si="8"/>
        <v>2</v>
      </c>
      <c r="AI15" s="16">
        <f t="shared" si="8"/>
        <v>3</v>
      </c>
    </row>
    <row r="16" spans="1:35" x14ac:dyDescent="0.25">
      <c r="A16" s="9">
        <v>115</v>
      </c>
      <c r="B16" s="10"/>
      <c r="C16" s="10"/>
      <c r="D16" s="11">
        <f t="shared" si="5"/>
        <v>0.23749999999999999</v>
      </c>
      <c r="E16" s="12">
        <f t="shared" si="5"/>
        <v>220</v>
      </c>
      <c r="F16" s="12">
        <f t="shared" si="5"/>
        <v>137</v>
      </c>
      <c r="G16" s="12">
        <f t="shared" si="5"/>
        <v>303</v>
      </c>
      <c r="H16" s="13">
        <f t="shared" si="5"/>
        <v>2.2116788321167884</v>
      </c>
      <c r="I16" s="12"/>
      <c r="J16" s="9" t="str">
        <f t="shared" si="5"/>
        <v/>
      </c>
      <c r="K16" s="14" t="str">
        <f t="shared" si="5"/>
        <v/>
      </c>
      <c r="L16" s="14" t="str">
        <f t="shared" si="5"/>
        <v/>
      </c>
      <c r="M16" s="14" t="str">
        <f t="shared" si="5"/>
        <v/>
      </c>
      <c r="N16" s="14" t="str">
        <f t="shared" si="6"/>
        <v/>
      </c>
      <c r="O16" s="9"/>
      <c r="P16" s="9">
        <f t="shared" si="4"/>
        <v>115</v>
      </c>
      <c r="Q16" s="15">
        <f t="shared" si="6"/>
        <v>0.27386363636363636</v>
      </c>
      <c r="R16" s="11"/>
      <c r="S16" s="11"/>
      <c r="T16" s="11">
        <f t="shared" si="6"/>
        <v>0.10681818181818181</v>
      </c>
      <c r="U16" s="11">
        <f t="shared" si="6"/>
        <v>0.23977272727272728</v>
      </c>
      <c r="V16" s="11"/>
      <c r="W16" s="11"/>
      <c r="X16" s="11"/>
      <c r="Y16" s="11"/>
      <c r="Z16" s="11"/>
      <c r="AA16" s="11"/>
      <c r="AB16" s="11"/>
      <c r="AC16" s="9">
        <f t="shared" si="7"/>
        <v>880</v>
      </c>
      <c r="AD16" s="9">
        <f t="shared" si="7"/>
        <v>274</v>
      </c>
      <c r="AE16" s="9">
        <f t="shared" si="7"/>
        <v>606</v>
      </c>
      <c r="AF16" s="16">
        <f t="shared" si="7"/>
        <v>80</v>
      </c>
      <c r="AG16" s="16">
        <f t="shared" si="8"/>
        <v>49</v>
      </c>
      <c r="AH16" s="16">
        <f t="shared" si="8"/>
        <v>43</v>
      </c>
      <c r="AI16" s="16">
        <f t="shared" si="8"/>
        <v>68</v>
      </c>
    </row>
    <row r="17" spans="1:35" x14ac:dyDescent="0.25">
      <c r="A17" s="9">
        <v>116</v>
      </c>
      <c r="B17" s="10"/>
      <c r="C17" s="10"/>
      <c r="D17" s="11">
        <f t="shared" si="5"/>
        <v>0.47368421052631576</v>
      </c>
      <c r="E17" s="12">
        <f t="shared" si="5"/>
        <v>61.75</v>
      </c>
      <c r="F17" s="12">
        <f t="shared" si="5"/>
        <v>44</v>
      </c>
      <c r="G17" s="12">
        <f t="shared" si="5"/>
        <v>79.5</v>
      </c>
      <c r="H17" s="13">
        <f t="shared" si="5"/>
        <v>1.8068181818181819</v>
      </c>
      <c r="I17" s="12"/>
      <c r="J17" s="9" t="str">
        <f t="shared" si="5"/>
        <v/>
      </c>
      <c r="K17" s="14" t="str">
        <f t="shared" si="5"/>
        <v/>
      </c>
      <c r="L17" s="14" t="str">
        <f t="shared" si="5"/>
        <v/>
      </c>
      <c r="M17" s="14" t="str">
        <f t="shared" si="5"/>
        <v/>
      </c>
      <c r="N17" s="14" t="str">
        <f t="shared" si="6"/>
        <v/>
      </c>
      <c r="O17" s="9"/>
      <c r="P17" s="9">
        <f t="shared" si="4"/>
        <v>116</v>
      </c>
      <c r="Q17" s="15">
        <f t="shared" si="6"/>
        <v>0.30769230769230771</v>
      </c>
      <c r="R17" s="11"/>
      <c r="S17" s="11"/>
      <c r="T17" s="11">
        <f t="shared" si="6"/>
        <v>9.3117408906882596E-2</v>
      </c>
      <c r="U17" s="11">
        <f t="shared" si="6"/>
        <v>0.20647773279352227</v>
      </c>
      <c r="V17" s="11"/>
      <c r="W17" s="11"/>
      <c r="X17" s="11"/>
      <c r="Y17" s="11"/>
      <c r="Z17" s="11"/>
      <c r="AA17" s="11"/>
      <c r="AB17" s="11"/>
      <c r="AC17" s="9">
        <f t="shared" si="7"/>
        <v>247</v>
      </c>
      <c r="AD17" s="9">
        <f t="shared" si="7"/>
        <v>88</v>
      </c>
      <c r="AE17" s="9">
        <f t="shared" si="7"/>
        <v>159</v>
      </c>
      <c r="AF17" s="16">
        <f t="shared" si="7"/>
        <v>32</v>
      </c>
      <c r="AG17" s="16">
        <f t="shared" si="8"/>
        <v>13</v>
      </c>
      <c r="AH17" s="16">
        <f t="shared" si="8"/>
        <v>28</v>
      </c>
      <c r="AI17" s="16">
        <f t="shared" si="8"/>
        <v>49</v>
      </c>
    </row>
    <row r="18" spans="1:35" x14ac:dyDescent="0.25">
      <c r="A18" s="9">
        <v>117</v>
      </c>
      <c r="B18" s="10"/>
      <c r="C18" s="10"/>
      <c r="D18" s="11">
        <f t="shared" si="5"/>
        <v>0.62062937062937062</v>
      </c>
      <c r="E18" s="12">
        <f t="shared" si="5"/>
        <v>143</v>
      </c>
      <c r="F18" s="12">
        <f t="shared" si="5"/>
        <v>107</v>
      </c>
      <c r="G18" s="12">
        <f t="shared" si="5"/>
        <v>179</v>
      </c>
      <c r="H18" s="13">
        <f t="shared" si="5"/>
        <v>1.6728971962616823</v>
      </c>
      <c r="I18" s="12"/>
      <c r="J18" s="9" t="str">
        <f t="shared" si="5"/>
        <v/>
      </c>
      <c r="K18" s="14" t="str">
        <f t="shared" si="5"/>
        <v/>
      </c>
      <c r="L18" s="14" t="str">
        <f t="shared" si="5"/>
        <v/>
      </c>
      <c r="M18" s="14" t="str">
        <f t="shared" si="5"/>
        <v/>
      </c>
      <c r="N18" s="14" t="str">
        <f t="shared" si="6"/>
        <v/>
      </c>
      <c r="O18" s="9"/>
      <c r="P18" s="9">
        <f t="shared" si="4"/>
        <v>117</v>
      </c>
      <c r="Q18" s="15">
        <f t="shared" si="6"/>
        <v>0.28671328671328672</v>
      </c>
      <c r="R18" s="11"/>
      <c r="S18" s="11"/>
      <c r="T18" s="11">
        <f t="shared" si="6"/>
        <v>7.167832167832168E-2</v>
      </c>
      <c r="U18" s="11">
        <f t="shared" si="6"/>
        <v>0.29195804195804198</v>
      </c>
      <c r="V18" s="11"/>
      <c r="W18" s="11"/>
      <c r="X18" s="11"/>
      <c r="Y18" s="11"/>
      <c r="Z18" s="11"/>
      <c r="AA18" s="11"/>
      <c r="AB18" s="11"/>
      <c r="AC18" s="9">
        <f t="shared" si="7"/>
        <v>572</v>
      </c>
      <c r="AD18" s="9">
        <f t="shared" si="7"/>
        <v>214</v>
      </c>
      <c r="AE18" s="9">
        <f t="shared" si="7"/>
        <v>358</v>
      </c>
      <c r="AF18" s="16">
        <f t="shared" si="7"/>
        <v>48</v>
      </c>
      <c r="AG18" s="16">
        <f t="shared" si="8"/>
        <v>23</v>
      </c>
      <c r="AH18" s="16">
        <f t="shared" si="8"/>
        <v>68</v>
      </c>
      <c r="AI18" s="16">
        <f t="shared" si="8"/>
        <v>137</v>
      </c>
    </row>
    <row r="19" spans="1:35" x14ac:dyDescent="0.25">
      <c r="A19" s="9">
        <v>118</v>
      </c>
      <c r="B19" s="10"/>
      <c r="C19" s="10"/>
      <c r="D19" s="11">
        <f t="shared" si="5"/>
        <v>0.41236068895643363</v>
      </c>
      <c r="E19" s="12">
        <f t="shared" si="5"/>
        <v>123.375</v>
      </c>
      <c r="F19" s="12">
        <f t="shared" si="5"/>
        <v>75</v>
      </c>
      <c r="G19" s="12">
        <f t="shared" si="5"/>
        <v>171.75</v>
      </c>
      <c r="H19" s="13">
        <f t="shared" si="5"/>
        <v>2.29</v>
      </c>
      <c r="I19" s="12"/>
      <c r="J19" s="9" t="str">
        <f t="shared" si="5"/>
        <v/>
      </c>
      <c r="K19" s="14" t="str">
        <f t="shared" si="5"/>
        <v/>
      </c>
      <c r="L19" s="14" t="str">
        <f t="shared" si="5"/>
        <v/>
      </c>
      <c r="M19" s="14" t="str">
        <f t="shared" si="5"/>
        <v/>
      </c>
      <c r="N19" s="14" t="str">
        <f t="shared" si="6"/>
        <v/>
      </c>
      <c r="O19" s="9"/>
      <c r="P19" s="9">
        <f t="shared" si="4"/>
        <v>118</v>
      </c>
      <c r="Q19" s="15">
        <f t="shared" si="6"/>
        <v>0.2917933130699088</v>
      </c>
      <c r="R19" s="11"/>
      <c r="S19" s="11"/>
      <c r="T19" s="11">
        <f t="shared" si="6"/>
        <v>0.14387031408308004</v>
      </c>
      <c r="U19" s="11">
        <f t="shared" si="6"/>
        <v>0.23404255319148937</v>
      </c>
      <c r="V19" s="11"/>
      <c r="W19" s="11"/>
      <c r="X19" s="11"/>
      <c r="Y19" s="11"/>
      <c r="Z19" s="11"/>
      <c r="AA19" s="11"/>
      <c r="AB19" s="11"/>
      <c r="AC19" s="9">
        <f t="shared" si="7"/>
        <v>493.5</v>
      </c>
      <c r="AD19" s="9">
        <f t="shared" si="7"/>
        <v>150</v>
      </c>
      <c r="AE19" s="9">
        <f t="shared" si="7"/>
        <v>343.5</v>
      </c>
      <c r="AF19" s="16">
        <f t="shared" si="7"/>
        <v>48</v>
      </c>
      <c r="AG19" s="16">
        <f t="shared" si="8"/>
        <v>34</v>
      </c>
      <c r="AH19" s="16">
        <f t="shared" si="8"/>
        <v>29</v>
      </c>
      <c r="AI19" s="16">
        <f t="shared" si="8"/>
        <v>56</v>
      </c>
    </row>
    <row r="20" spans="1:35" x14ac:dyDescent="0.25">
      <c r="A20" s="9">
        <v>119</v>
      </c>
      <c r="B20" s="10"/>
      <c r="C20" s="10"/>
      <c r="D20" s="11">
        <f t="shared" si="5"/>
        <v>0.40157480314960631</v>
      </c>
      <c r="E20" s="12">
        <f t="shared" si="5"/>
        <v>95.25</v>
      </c>
      <c r="F20" s="12">
        <f t="shared" si="5"/>
        <v>63</v>
      </c>
      <c r="G20" s="12">
        <f t="shared" si="5"/>
        <v>127.5</v>
      </c>
      <c r="H20" s="13">
        <f t="shared" si="5"/>
        <v>2.0238095238095237</v>
      </c>
      <c r="I20" s="12"/>
      <c r="J20" s="9" t="str">
        <f t="shared" si="5"/>
        <v/>
      </c>
      <c r="K20" s="14" t="str">
        <f t="shared" si="5"/>
        <v/>
      </c>
      <c r="L20" s="14" t="str">
        <f t="shared" si="5"/>
        <v/>
      </c>
      <c r="M20" s="14" t="str">
        <f t="shared" si="5"/>
        <v/>
      </c>
      <c r="N20" s="14" t="str">
        <f t="shared" si="6"/>
        <v/>
      </c>
      <c r="O20" s="9"/>
      <c r="P20" s="9">
        <f t="shared" si="4"/>
        <v>119</v>
      </c>
      <c r="Q20" s="15">
        <f t="shared" si="6"/>
        <v>0.30971128608923887</v>
      </c>
      <c r="R20" s="11"/>
      <c r="S20" s="11"/>
      <c r="T20" s="11">
        <f t="shared" si="6"/>
        <v>0.10498687664041995</v>
      </c>
      <c r="U20" s="11">
        <f t="shared" si="6"/>
        <v>0.25984251968503935</v>
      </c>
      <c r="V20" s="11"/>
      <c r="W20" s="11"/>
      <c r="X20" s="11"/>
      <c r="Y20" s="11"/>
      <c r="Z20" s="11"/>
      <c r="AA20" s="11"/>
      <c r="AB20" s="11"/>
      <c r="AC20" s="9">
        <f t="shared" si="7"/>
        <v>381</v>
      </c>
      <c r="AD20" s="9">
        <f t="shared" si="7"/>
        <v>126</v>
      </c>
      <c r="AE20" s="9">
        <f t="shared" si="7"/>
        <v>255</v>
      </c>
      <c r="AF20" s="16">
        <f t="shared" si="7"/>
        <v>39</v>
      </c>
      <c r="AG20" s="16">
        <f t="shared" si="8"/>
        <v>23</v>
      </c>
      <c r="AH20" s="16">
        <f t="shared" si="8"/>
        <v>31</v>
      </c>
      <c r="AI20" s="16">
        <f t="shared" si="8"/>
        <v>42</v>
      </c>
    </row>
    <row r="21" spans="1:35" x14ac:dyDescent="0.25">
      <c r="A21" s="9">
        <v>120</v>
      </c>
      <c r="B21" s="10"/>
      <c r="C21" s="10"/>
      <c r="D21" s="11">
        <f t="shared" si="5"/>
        <v>0.31192660550458717</v>
      </c>
      <c r="E21" s="12">
        <f t="shared" si="5"/>
        <v>54.5</v>
      </c>
      <c r="F21" s="12">
        <f t="shared" si="5"/>
        <v>41</v>
      </c>
      <c r="G21" s="12">
        <f t="shared" si="5"/>
        <v>68</v>
      </c>
      <c r="H21" s="13">
        <f t="shared" si="5"/>
        <v>1.6585365853658536</v>
      </c>
      <c r="I21" s="12"/>
      <c r="J21" s="9" t="str">
        <f t="shared" si="5"/>
        <v/>
      </c>
      <c r="K21" s="14" t="str">
        <f t="shared" si="5"/>
        <v/>
      </c>
      <c r="L21" s="14" t="str">
        <f t="shared" si="5"/>
        <v/>
      </c>
      <c r="M21" s="14" t="str">
        <f t="shared" si="5"/>
        <v/>
      </c>
      <c r="N21" s="14" t="str">
        <f t="shared" si="6"/>
        <v/>
      </c>
      <c r="O21" s="9"/>
      <c r="P21" s="9">
        <f t="shared" si="4"/>
        <v>120</v>
      </c>
      <c r="Q21" s="15">
        <f t="shared" si="6"/>
        <v>0.23394495412844038</v>
      </c>
      <c r="R21" s="11"/>
      <c r="S21" s="11"/>
      <c r="T21" s="11">
        <f t="shared" si="6"/>
        <v>0.10091743119266056</v>
      </c>
      <c r="U21" s="11">
        <f t="shared" si="6"/>
        <v>0.19724770642201836</v>
      </c>
      <c r="V21" s="11"/>
      <c r="W21" s="11"/>
      <c r="X21" s="11"/>
      <c r="Y21" s="11"/>
      <c r="Z21" s="11"/>
      <c r="AA21" s="11"/>
      <c r="AB21" s="11"/>
      <c r="AC21" s="9">
        <f t="shared" si="7"/>
        <v>218</v>
      </c>
      <c r="AD21" s="9">
        <f t="shared" si="7"/>
        <v>82</v>
      </c>
      <c r="AE21" s="9">
        <f t="shared" si="7"/>
        <v>136</v>
      </c>
      <c r="AF21" s="16">
        <f t="shared" si="7"/>
        <v>20</v>
      </c>
      <c r="AG21" s="16">
        <f t="shared" si="8"/>
        <v>16</v>
      </c>
      <c r="AH21" s="16">
        <f t="shared" si="8"/>
        <v>19</v>
      </c>
      <c r="AI21" s="16">
        <f t="shared" si="8"/>
        <v>28</v>
      </c>
    </row>
    <row r="22" spans="1:35" x14ac:dyDescent="0.25">
      <c r="A22" s="9">
        <v>121</v>
      </c>
      <c r="B22" s="10"/>
      <c r="C22" s="10"/>
      <c r="D22" s="11">
        <f t="shared" ref="D22:M55" si="9">IF(ISBLANK(INDEX(summary_data,MATCH($A22,summary_loc,0),MATCH(D$1,summary_hdr,0))),"",INDEX(summary_data,MATCH($A22,summary_loc,0),MATCH(D$1,summary_hdr,0)))</f>
        <v>0.46774193548387094</v>
      </c>
      <c r="E22" s="12">
        <f t="shared" si="9"/>
        <v>46.5</v>
      </c>
      <c r="F22" s="12">
        <f t="shared" si="9"/>
        <v>36.5</v>
      </c>
      <c r="G22" s="12">
        <f t="shared" si="9"/>
        <v>56.5</v>
      </c>
      <c r="H22" s="13">
        <f t="shared" si="9"/>
        <v>1.547945205479452</v>
      </c>
      <c r="I22" s="12"/>
      <c r="J22" s="9" t="str">
        <f t="shared" si="9"/>
        <v/>
      </c>
      <c r="K22" s="14" t="str">
        <f t="shared" si="9"/>
        <v/>
      </c>
      <c r="L22" s="14" t="str">
        <f t="shared" si="9"/>
        <v/>
      </c>
      <c r="M22" s="14" t="str">
        <f t="shared" si="9"/>
        <v/>
      </c>
      <c r="N22" s="14" t="str">
        <f t="shared" ref="N22:U55" si="10">IF(ISBLANK(INDEX(summary_data,MATCH($A22,summary_loc,0),MATCH(N$1,summary_hdr,0))),"",INDEX(summary_data,MATCH($A22,summary_loc,0),MATCH(N$1,summary_hdr,0)))</f>
        <v/>
      </c>
      <c r="O22" s="9"/>
      <c r="P22" s="9">
        <f t="shared" si="4"/>
        <v>121</v>
      </c>
      <c r="Q22" s="15">
        <f t="shared" si="10"/>
        <v>0.17741935483870969</v>
      </c>
      <c r="R22" s="11"/>
      <c r="S22" s="11"/>
      <c r="T22" s="11">
        <f t="shared" si="10"/>
        <v>0.15053763440860216</v>
      </c>
      <c r="U22" s="11">
        <f t="shared" si="10"/>
        <v>0.16129032258064516</v>
      </c>
      <c r="V22" s="11"/>
      <c r="W22" s="11"/>
      <c r="X22" s="11"/>
      <c r="Y22" s="11"/>
      <c r="Z22" s="11"/>
      <c r="AA22" s="11"/>
      <c r="AB22" s="11"/>
      <c r="AC22" s="9">
        <f t="shared" ref="AC22:AF55" si="11">IF(ISBLANK(INDEX(summary_data,MATCH($A22,summary_loc,0),MATCH(AC$1,summary_hdr,0))),"",INDEX(summary_data,MATCH($A22,summary_loc,0),MATCH(AC$1,summary_hdr,0)))</f>
        <v>186</v>
      </c>
      <c r="AD22" s="9">
        <f t="shared" si="11"/>
        <v>73</v>
      </c>
      <c r="AE22" s="9">
        <f t="shared" si="11"/>
        <v>113</v>
      </c>
      <c r="AF22" s="16">
        <f t="shared" si="11"/>
        <v>15</v>
      </c>
      <c r="AG22" s="16">
        <f t="shared" ref="AG22:AI55" si="12">IF(ISBLANK(INDEX(summary_data,MATCH($A22,summary_loc,0),MATCH(AG$1,summary_hdr,0))),"",INDEX(summary_data,MATCH($A22,summary_loc,0),MATCH(AG$1,summary_hdr,0)))</f>
        <v>13</v>
      </c>
      <c r="AH22" s="16">
        <f t="shared" si="12"/>
        <v>11</v>
      </c>
      <c r="AI22" s="16">
        <f t="shared" si="12"/>
        <v>32</v>
      </c>
    </row>
    <row r="23" spans="1:35" x14ac:dyDescent="0.25">
      <c r="A23" s="9">
        <v>122</v>
      </c>
      <c r="B23" s="10"/>
      <c r="C23" s="10"/>
      <c r="D23" s="11">
        <f t="shared" si="9"/>
        <v>0.13450292397660818</v>
      </c>
      <c r="E23" s="12">
        <f t="shared" si="9"/>
        <v>42.75</v>
      </c>
      <c r="F23" s="12">
        <f t="shared" si="9"/>
        <v>26</v>
      </c>
      <c r="G23" s="12">
        <f t="shared" si="9"/>
        <v>59.5</v>
      </c>
      <c r="H23" s="13">
        <f t="shared" si="9"/>
        <v>2.2884615384615383</v>
      </c>
      <c r="I23" s="12"/>
      <c r="J23" s="9" t="str">
        <f t="shared" si="9"/>
        <v/>
      </c>
      <c r="K23" s="14" t="str">
        <f t="shared" si="9"/>
        <v/>
      </c>
      <c r="L23" s="14" t="str">
        <f t="shared" si="9"/>
        <v/>
      </c>
      <c r="M23" s="14" t="str">
        <f t="shared" si="9"/>
        <v/>
      </c>
      <c r="N23" s="14" t="str">
        <f t="shared" si="10"/>
        <v/>
      </c>
      <c r="O23" s="9"/>
      <c r="P23" s="9">
        <f t="shared" si="4"/>
        <v>122</v>
      </c>
      <c r="Q23" s="15">
        <f t="shared" si="10"/>
        <v>0.17543859649122806</v>
      </c>
      <c r="R23" s="11"/>
      <c r="S23" s="11"/>
      <c r="T23" s="11">
        <f t="shared" si="10"/>
        <v>0.45614035087719296</v>
      </c>
      <c r="U23" s="11">
        <f t="shared" si="10"/>
        <v>8.771929824561403E-2</v>
      </c>
      <c r="V23" s="11"/>
      <c r="W23" s="11"/>
      <c r="X23" s="11"/>
      <c r="Y23" s="11"/>
      <c r="Z23" s="11"/>
      <c r="AA23" s="11"/>
      <c r="AB23" s="11"/>
      <c r="AC23" s="9">
        <f t="shared" si="11"/>
        <v>171</v>
      </c>
      <c r="AD23" s="9">
        <f t="shared" si="11"/>
        <v>52</v>
      </c>
      <c r="AE23" s="9">
        <f t="shared" si="11"/>
        <v>119</v>
      </c>
      <c r="AF23" s="16">
        <f t="shared" si="11"/>
        <v>8</v>
      </c>
      <c r="AG23" s="16">
        <f t="shared" si="12"/>
        <v>27</v>
      </c>
      <c r="AH23" s="16">
        <f t="shared" si="12"/>
        <v>4</v>
      </c>
      <c r="AI23" s="16">
        <f t="shared" si="12"/>
        <v>8</v>
      </c>
    </row>
    <row r="24" spans="1:35" x14ac:dyDescent="0.25">
      <c r="A24" s="9">
        <v>123</v>
      </c>
      <c r="B24" s="10"/>
      <c r="C24" s="10"/>
      <c r="D24" s="11">
        <f t="shared" si="9"/>
        <v>0.16260162601626016</v>
      </c>
      <c r="E24" s="12">
        <f t="shared" si="9"/>
        <v>61.5</v>
      </c>
      <c r="F24" s="12" t="str">
        <f t="shared" si="9"/>
        <v/>
      </c>
      <c r="G24" s="12">
        <f t="shared" si="9"/>
        <v>61.5</v>
      </c>
      <c r="H24" s="13" t="str">
        <f t="shared" si="9"/>
        <v/>
      </c>
      <c r="I24" s="12"/>
      <c r="J24" s="9" t="str">
        <f t="shared" si="9"/>
        <v/>
      </c>
      <c r="K24" s="14" t="str">
        <f t="shared" si="9"/>
        <v/>
      </c>
      <c r="L24" s="14" t="str">
        <f t="shared" si="9"/>
        <v/>
      </c>
      <c r="M24" s="14" t="str">
        <f t="shared" si="9"/>
        <v/>
      </c>
      <c r="N24" s="14" t="str">
        <f t="shared" si="10"/>
        <v/>
      </c>
      <c r="O24" s="9"/>
      <c r="P24" s="9">
        <f t="shared" si="4"/>
        <v>123</v>
      </c>
      <c r="Q24" s="15">
        <f t="shared" si="10"/>
        <v>0.32520325203252032</v>
      </c>
      <c r="R24" s="11"/>
      <c r="S24" s="11"/>
      <c r="T24" s="11">
        <f t="shared" si="10"/>
        <v>0.49593495934959347</v>
      </c>
      <c r="U24" s="11">
        <f t="shared" si="10"/>
        <v>7.3170731707317069E-2</v>
      </c>
      <c r="V24" s="11"/>
      <c r="W24" s="11"/>
      <c r="X24" s="11"/>
      <c r="Y24" s="11"/>
      <c r="Z24" s="11"/>
      <c r="AA24" s="11"/>
      <c r="AB24" s="11"/>
      <c r="AC24" s="9">
        <f t="shared" si="11"/>
        <v>123</v>
      </c>
      <c r="AD24" s="9">
        <f t="shared" si="11"/>
        <v>0</v>
      </c>
      <c r="AE24" s="9">
        <f t="shared" si="11"/>
        <v>123</v>
      </c>
      <c r="AF24" s="16">
        <f t="shared" si="11"/>
        <v>0</v>
      </c>
      <c r="AG24" s="16">
        <f t="shared" si="12"/>
        <v>0</v>
      </c>
      <c r="AH24" s="16">
        <f t="shared" si="12"/>
        <v>0</v>
      </c>
      <c r="AI24" s="16">
        <f t="shared" si="12"/>
        <v>0</v>
      </c>
    </row>
    <row r="25" spans="1:35" x14ac:dyDescent="0.25">
      <c r="A25" s="9">
        <v>124</v>
      </c>
      <c r="B25" s="10"/>
      <c r="C25" s="10"/>
      <c r="D25" s="11">
        <f t="shared" si="9"/>
        <v>9.9337748344370855E-2</v>
      </c>
      <c r="E25" s="12">
        <f t="shared" si="9"/>
        <v>37.75</v>
      </c>
      <c r="F25" s="12">
        <f t="shared" si="9"/>
        <v>39</v>
      </c>
      <c r="G25" s="12">
        <f t="shared" si="9"/>
        <v>36.5</v>
      </c>
      <c r="H25" s="13">
        <f t="shared" si="9"/>
        <v>0.9358974358974359</v>
      </c>
      <c r="I25" s="12"/>
      <c r="J25" s="9" t="str">
        <f t="shared" si="9"/>
        <v/>
      </c>
      <c r="K25" s="14" t="str">
        <f t="shared" si="9"/>
        <v/>
      </c>
      <c r="L25" s="14" t="str">
        <f t="shared" si="9"/>
        <v/>
      </c>
      <c r="M25" s="14" t="str">
        <f t="shared" si="9"/>
        <v/>
      </c>
      <c r="N25" s="14" t="str">
        <f t="shared" si="10"/>
        <v/>
      </c>
      <c r="O25" s="9"/>
      <c r="P25" s="9">
        <f t="shared" si="4"/>
        <v>124</v>
      </c>
      <c r="Q25" s="15">
        <f t="shared" si="10"/>
        <v>0.2185430463576159</v>
      </c>
      <c r="R25" s="11"/>
      <c r="S25" s="11"/>
      <c r="T25" s="11">
        <f t="shared" si="10"/>
        <v>0.49006622516556292</v>
      </c>
      <c r="U25" s="11">
        <f t="shared" si="10"/>
        <v>3.3112582781456956E-2</v>
      </c>
      <c r="V25" s="11"/>
      <c r="W25" s="11"/>
      <c r="X25" s="11"/>
      <c r="Y25" s="11"/>
      <c r="Z25" s="11"/>
      <c r="AA25" s="11"/>
      <c r="AB25" s="11"/>
      <c r="AC25" s="9">
        <f t="shared" si="11"/>
        <v>151</v>
      </c>
      <c r="AD25" s="9">
        <f t="shared" si="11"/>
        <v>78</v>
      </c>
      <c r="AE25" s="9">
        <f t="shared" si="11"/>
        <v>73</v>
      </c>
      <c r="AF25" s="16">
        <f t="shared" si="11"/>
        <v>20</v>
      </c>
      <c r="AG25" s="16">
        <f t="shared" si="12"/>
        <v>38</v>
      </c>
      <c r="AH25" s="16">
        <f t="shared" si="12"/>
        <v>5</v>
      </c>
      <c r="AI25" s="16">
        <f t="shared" si="12"/>
        <v>8</v>
      </c>
    </row>
    <row r="26" spans="1:35" x14ac:dyDescent="0.25">
      <c r="A26" s="9">
        <v>125</v>
      </c>
      <c r="B26" s="10"/>
      <c r="C26" s="10"/>
      <c r="D26" s="11">
        <f t="shared" si="9"/>
        <v>0</v>
      </c>
      <c r="E26" s="12">
        <f t="shared" si="9"/>
        <v>54.5</v>
      </c>
      <c r="F26" s="12">
        <f t="shared" si="9"/>
        <v>44</v>
      </c>
      <c r="G26" s="12">
        <f t="shared" si="9"/>
        <v>65</v>
      </c>
      <c r="H26" s="13">
        <f t="shared" si="9"/>
        <v>1.4772727272727273</v>
      </c>
      <c r="I26" s="12"/>
      <c r="J26" s="9" t="str">
        <f t="shared" si="9"/>
        <v/>
      </c>
      <c r="K26" s="14" t="str">
        <f t="shared" si="9"/>
        <v/>
      </c>
      <c r="L26" s="14" t="str">
        <f t="shared" si="9"/>
        <v/>
      </c>
      <c r="M26" s="14" t="str">
        <f t="shared" si="9"/>
        <v/>
      </c>
      <c r="N26" s="14" t="str">
        <f t="shared" si="10"/>
        <v/>
      </c>
      <c r="O26" s="9"/>
      <c r="P26" s="9">
        <f t="shared" si="4"/>
        <v>125</v>
      </c>
      <c r="Q26" s="15">
        <f t="shared" si="10"/>
        <v>0.19724770642201836</v>
      </c>
      <c r="R26" s="11"/>
      <c r="S26" s="11"/>
      <c r="T26" s="11">
        <f t="shared" si="10"/>
        <v>0.54587155963302747</v>
      </c>
      <c r="U26" s="11">
        <f t="shared" si="10"/>
        <v>0</v>
      </c>
      <c r="V26" s="11"/>
      <c r="W26" s="11"/>
      <c r="X26" s="11"/>
      <c r="Y26" s="11"/>
      <c r="Z26" s="11"/>
      <c r="AA26" s="11"/>
      <c r="AB26" s="11"/>
      <c r="AC26" s="9">
        <f t="shared" si="11"/>
        <v>218</v>
      </c>
      <c r="AD26" s="9">
        <f t="shared" si="11"/>
        <v>88</v>
      </c>
      <c r="AE26" s="9">
        <f t="shared" si="11"/>
        <v>130</v>
      </c>
      <c r="AF26" s="16">
        <f t="shared" si="11"/>
        <v>16</v>
      </c>
      <c r="AG26" s="16">
        <f t="shared" si="12"/>
        <v>54</v>
      </c>
      <c r="AH26" s="16">
        <f t="shared" si="12"/>
        <v>0</v>
      </c>
      <c r="AI26" s="16">
        <f t="shared" si="12"/>
        <v>0</v>
      </c>
    </row>
    <row r="27" spans="1:35" x14ac:dyDescent="0.25">
      <c r="A27" s="9">
        <v>126</v>
      </c>
      <c r="B27" s="10"/>
      <c r="C27" s="10"/>
      <c r="D27" s="11">
        <f t="shared" si="9"/>
        <v>0.68211920529801329</v>
      </c>
      <c r="E27" s="12">
        <f t="shared" si="9"/>
        <v>37.75</v>
      </c>
      <c r="F27" s="12">
        <f t="shared" si="9"/>
        <v>21.5</v>
      </c>
      <c r="G27" s="12">
        <f t="shared" si="9"/>
        <v>54</v>
      </c>
      <c r="H27" s="13">
        <f t="shared" si="9"/>
        <v>2.5116279069767442</v>
      </c>
      <c r="I27" s="12"/>
      <c r="J27" s="9" t="str">
        <f t="shared" si="9"/>
        <v/>
      </c>
      <c r="K27" s="14" t="str">
        <f t="shared" si="9"/>
        <v/>
      </c>
      <c r="L27" s="14" t="str">
        <f t="shared" si="9"/>
        <v/>
      </c>
      <c r="M27" s="14" t="str">
        <f t="shared" si="9"/>
        <v/>
      </c>
      <c r="N27" s="14" t="str">
        <f t="shared" si="10"/>
        <v/>
      </c>
      <c r="O27" s="9"/>
      <c r="P27" s="9">
        <f t="shared" si="4"/>
        <v>126</v>
      </c>
      <c r="Q27" s="15">
        <f t="shared" si="10"/>
        <v>0.15894039735099338</v>
      </c>
      <c r="R27" s="11"/>
      <c r="S27" s="11"/>
      <c r="T27" s="11">
        <f t="shared" si="10"/>
        <v>0.35099337748344372</v>
      </c>
      <c r="U27" s="11">
        <f t="shared" si="10"/>
        <v>0.19205298013245034</v>
      </c>
      <c r="V27" s="11"/>
      <c r="W27" s="11"/>
      <c r="X27" s="11"/>
      <c r="Y27" s="11"/>
      <c r="Z27" s="11"/>
      <c r="AA27" s="11"/>
      <c r="AB27" s="11"/>
      <c r="AC27" s="9">
        <f t="shared" si="11"/>
        <v>151</v>
      </c>
      <c r="AD27" s="9">
        <f t="shared" si="11"/>
        <v>43</v>
      </c>
      <c r="AE27" s="9">
        <f t="shared" si="11"/>
        <v>108</v>
      </c>
      <c r="AF27" s="16">
        <f t="shared" si="11"/>
        <v>9</v>
      </c>
      <c r="AG27" s="16">
        <f t="shared" si="12"/>
        <v>18</v>
      </c>
      <c r="AH27" s="16">
        <f t="shared" si="12"/>
        <v>12</v>
      </c>
      <c r="AI27" s="16">
        <f t="shared" si="12"/>
        <v>30</v>
      </c>
    </row>
    <row r="28" spans="1:35" x14ac:dyDescent="0.25">
      <c r="A28" s="9">
        <v>127</v>
      </c>
      <c r="B28" s="10"/>
      <c r="C28" s="10"/>
      <c r="D28" s="11">
        <f t="shared" si="9"/>
        <v>0.67924528301886788</v>
      </c>
      <c r="E28" s="12">
        <f t="shared" si="9"/>
        <v>13.25</v>
      </c>
      <c r="F28" s="12">
        <f t="shared" si="9"/>
        <v>9</v>
      </c>
      <c r="G28" s="12">
        <f t="shared" si="9"/>
        <v>17.5</v>
      </c>
      <c r="H28" s="13">
        <f t="shared" si="9"/>
        <v>1.9444444444444444</v>
      </c>
      <c r="I28" s="12"/>
      <c r="J28" s="9" t="str">
        <f t="shared" si="9"/>
        <v/>
      </c>
      <c r="K28" s="14" t="str">
        <f t="shared" si="9"/>
        <v/>
      </c>
      <c r="L28" s="14" t="str">
        <f t="shared" si="9"/>
        <v/>
      </c>
      <c r="M28" s="14" t="str">
        <f t="shared" si="9"/>
        <v/>
      </c>
      <c r="N28" s="14" t="str">
        <f t="shared" si="10"/>
        <v/>
      </c>
      <c r="O28" s="9"/>
      <c r="P28" s="9">
        <f t="shared" si="4"/>
        <v>127</v>
      </c>
      <c r="Q28" s="15">
        <f t="shared" si="10"/>
        <v>0.15094339622641509</v>
      </c>
      <c r="R28" s="11"/>
      <c r="S28" s="11"/>
      <c r="T28" s="11">
        <f t="shared" si="10"/>
        <v>0.37735849056603776</v>
      </c>
      <c r="U28" s="11">
        <f t="shared" si="10"/>
        <v>0.18867924528301888</v>
      </c>
      <c r="V28" s="11"/>
      <c r="W28" s="11"/>
      <c r="X28" s="11"/>
      <c r="Y28" s="11"/>
      <c r="Z28" s="11"/>
      <c r="AA28" s="11"/>
      <c r="AB28" s="11"/>
      <c r="AC28" s="9">
        <f t="shared" si="11"/>
        <v>53</v>
      </c>
      <c r="AD28" s="9">
        <f t="shared" si="11"/>
        <v>18</v>
      </c>
      <c r="AE28" s="9">
        <f t="shared" si="11"/>
        <v>35</v>
      </c>
      <c r="AF28" s="16">
        <f t="shared" si="11"/>
        <v>3</v>
      </c>
      <c r="AG28" s="16">
        <f t="shared" si="12"/>
        <v>8</v>
      </c>
      <c r="AH28" s="16">
        <f t="shared" si="12"/>
        <v>4</v>
      </c>
      <c r="AI28" s="16">
        <f t="shared" si="12"/>
        <v>14</v>
      </c>
    </row>
    <row r="29" spans="1:35" x14ac:dyDescent="0.25">
      <c r="A29" s="9">
        <v>128</v>
      </c>
      <c r="B29" s="10"/>
      <c r="C29" s="10"/>
      <c r="D29" s="11">
        <f t="shared" si="9"/>
        <v>0.5</v>
      </c>
      <c r="E29" s="12">
        <f t="shared" si="9"/>
        <v>24</v>
      </c>
      <c r="F29" s="12">
        <f t="shared" si="9"/>
        <v>17</v>
      </c>
      <c r="G29" s="12">
        <f t="shared" si="9"/>
        <v>31</v>
      </c>
      <c r="H29" s="13">
        <f t="shared" si="9"/>
        <v>1.8235294117647058</v>
      </c>
      <c r="I29" s="12"/>
      <c r="J29" s="9" t="str">
        <f t="shared" si="9"/>
        <v/>
      </c>
      <c r="K29" s="14" t="str">
        <f t="shared" si="9"/>
        <v/>
      </c>
      <c r="L29" s="14" t="str">
        <f t="shared" si="9"/>
        <v/>
      </c>
      <c r="M29" s="14" t="str">
        <f t="shared" si="9"/>
        <v/>
      </c>
      <c r="N29" s="14" t="str">
        <f t="shared" si="10"/>
        <v/>
      </c>
      <c r="O29" s="9"/>
      <c r="P29" s="9">
        <f t="shared" ref="P29:P54" si="13">A29</f>
        <v>128</v>
      </c>
      <c r="Q29" s="15">
        <f t="shared" si="10"/>
        <v>0.17708333333333334</v>
      </c>
      <c r="R29" s="11"/>
      <c r="S29" s="11"/>
      <c r="T29" s="11">
        <f t="shared" si="10"/>
        <v>0.375</v>
      </c>
      <c r="U29" s="11">
        <f t="shared" si="10"/>
        <v>0.14583333333333334</v>
      </c>
      <c r="V29" s="11"/>
      <c r="W29" s="11"/>
      <c r="X29" s="11"/>
      <c r="Y29" s="11"/>
      <c r="Z29" s="11"/>
      <c r="AA29" s="11"/>
      <c r="AB29" s="11"/>
      <c r="AC29" s="9">
        <f t="shared" si="11"/>
        <v>96</v>
      </c>
      <c r="AD29" s="9">
        <f t="shared" si="11"/>
        <v>34</v>
      </c>
      <c r="AE29" s="9">
        <f t="shared" si="11"/>
        <v>62</v>
      </c>
      <c r="AF29" s="16">
        <f t="shared" si="11"/>
        <v>5</v>
      </c>
      <c r="AG29" s="16">
        <f t="shared" si="12"/>
        <v>15</v>
      </c>
      <c r="AH29" s="16">
        <f t="shared" si="12"/>
        <v>2</v>
      </c>
      <c r="AI29" s="16">
        <f t="shared" si="12"/>
        <v>12</v>
      </c>
    </row>
    <row r="30" spans="1:35" x14ac:dyDescent="0.25">
      <c r="A30" s="9">
        <v>129</v>
      </c>
      <c r="B30" s="10"/>
      <c r="C30" s="10"/>
      <c r="D30" s="11">
        <f t="shared" si="9"/>
        <v>0.58158995815899583</v>
      </c>
      <c r="E30" s="12">
        <f t="shared" si="9"/>
        <v>59.75</v>
      </c>
      <c r="F30" s="12">
        <f t="shared" si="9"/>
        <v>44.5</v>
      </c>
      <c r="G30" s="12">
        <f t="shared" si="9"/>
        <v>75</v>
      </c>
      <c r="H30" s="13">
        <f t="shared" si="9"/>
        <v>1.6853932584269662</v>
      </c>
      <c r="I30" s="12"/>
      <c r="J30" s="9" t="str">
        <f t="shared" si="9"/>
        <v/>
      </c>
      <c r="K30" s="14" t="str">
        <f t="shared" si="9"/>
        <v/>
      </c>
      <c r="L30" s="14" t="str">
        <f t="shared" si="9"/>
        <v/>
      </c>
      <c r="M30" s="14" t="str">
        <f t="shared" si="9"/>
        <v/>
      </c>
      <c r="N30" s="14" t="str">
        <f t="shared" si="10"/>
        <v/>
      </c>
      <c r="O30" s="9"/>
      <c r="P30" s="9">
        <f t="shared" si="13"/>
        <v>129</v>
      </c>
      <c r="Q30" s="15">
        <f t="shared" si="10"/>
        <v>0.26359832635983266</v>
      </c>
      <c r="R30" s="11"/>
      <c r="S30" s="11"/>
      <c r="T30" s="11">
        <f t="shared" si="10"/>
        <v>0.24267782426778242</v>
      </c>
      <c r="U30" s="11">
        <f t="shared" si="10"/>
        <v>0.11715481171548117</v>
      </c>
      <c r="V30" s="11"/>
      <c r="W30" s="11"/>
      <c r="X30" s="11"/>
      <c r="Y30" s="11"/>
      <c r="Z30" s="11"/>
      <c r="AA30" s="11"/>
      <c r="AB30" s="11"/>
      <c r="AC30" s="9">
        <f t="shared" si="11"/>
        <v>239</v>
      </c>
      <c r="AD30" s="9">
        <f t="shared" si="11"/>
        <v>89</v>
      </c>
      <c r="AE30" s="9">
        <f t="shared" si="11"/>
        <v>150</v>
      </c>
      <c r="AF30" s="16">
        <f t="shared" si="11"/>
        <v>20</v>
      </c>
      <c r="AG30" s="16">
        <f t="shared" si="12"/>
        <v>26</v>
      </c>
      <c r="AH30" s="16">
        <f t="shared" si="12"/>
        <v>7</v>
      </c>
      <c r="AI30" s="16">
        <f t="shared" si="12"/>
        <v>46</v>
      </c>
    </row>
    <row r="31" spans="1:35" x14ac:dyDescent="0.25">
      <c r="A31" s="9">
        <v>130</v>
      </c>
      <c r="B31" s="10"/>
      <c r="C31" s="10"/>
      <c r="D31" s="11">
        <f t="shared" si="9"/>
        <v>7.3170731707317069E-2</v>
      </c>
      <c r="E31" s="12">
        <f t="shared" si="9"/>
        <v>20.5</v>
      </c>
      <c r="F31" s="12">
        <f t="shared" si="9"/>
        <v>20.5</v>
      </c>
      <c r="G31" s="12" t="str">
        <f t="shared" si="9"/>
        <v/>
      </c>
      <c r="H31" s="13" t="str">
        <f t="shared" si="9"/>
        <v/>
      </c>
      <c r="I31" s="12"/>
      <c r="J31" s="9" t="str">
        <f t="shared" si="9"/>
        <v/>
      </c>
      <c r="K31" s="14" t="str">
        <f t="shared" si="9"/>
        <v/>
      </c>
      <c r="L31" s="14" t="str">
        <f t="shared" si="9"/>
        <v/>
      </c>
      <c r="M31" s="14" t="str">
        <f t="shared" si="9"/>
        <v/>
      </c>
      <c r="N31" s="14" t="str">
        <f t="shared" si="10"/>
        <v/>
      </c>
      <c r="O31" s="9"/>
      <c r="P31" s="9">
        <f t="shared" si="13"/>
        <v>130</v>
      </c>
      <c r="Q31" s="15">
        <f t="shared" si="10"/>
        <v>0.41463414634146339</v>
      </c>
      <c r="R31" s="11"/>
      <c r="S31" s="11"/>
      <c r="T31" s="11">
        <f t="shared" si="10"/>
        <v>0.63414634146341464</v>
      </c>
      <c r="U31" s="11">
        <f t="shared" si="10"/>
        <v>7.3170731707317069E-2</v>
      </c>
      <c r="V31" s="11"/>
      <c r="W31" s="11"/>
      <c r="X31" s="11"/>
      <c r="Y31" s="11"/>
      <c r="Z31" s="11"/>
      <c r="AA31" s="11"/>
      <c r="AB31" s="11"/>
      <c r="AC31" s="9">
        <f t="shared" si="11"/>
        <v>41</v>
      </c>
      <c r="AD31" s="9">
        <f t="shared" si="11"/>
        <v>41</v>
      </c>
      <c r="AE31" s="9">
        <f t="shared" si="11"/>
        <v>0</v>
      </c>
      <c r="AF31" s="16">
        <f t="shared" si="11"/>
        <v>17</v>
      </c>
      <c r="AG31" s="16">
        <f t="shared" si="12"/>
        <v>26</v>
      </c>
      <c r="AH31" s="16">
        <f t="shared" si="12"/>
        <v>3</v>
      </c>
      <c r="AI31" s="16">
        <f t="shared" si="12"/>
        <v>3</v>
      </c>
    </row>
    <row r="32" spans="1:35" x14ac:dyDescent="0.25">
      <c r="A32" s="9">
        <v>131</v>
      </c>
      <c r="B32" s="10"/>
      <c r="C32" s="10"/>
      <c r="D32" s="11">
        <f t="shared" si="9"/>
        <v>0.76843910806174953</v>
      </c>
      <c r="E32" s="12">
        <f t="shared" si="9"/>
        <v>145.75</v>
      </c>
      <c r="F32" s="12">
        <f t="shared" si="9"/>
        <v>113.5</v>
      </c>
      <c r="G32" s="12">
        <f t="shared" si="9"/>
        <v>178</v>
      </c>
      <c r="H32" s="13">
        <f t="shared" si="9"/>
        <v>1.5682819383259912</v>
      </c>
      <c r="I32" s="12"/>
      <c r="J32" s="9" t="str">
        <f t="shared" si="9"/>
        <v/>
      </c>
      <c r="K32" s="14" t="str">
        <f t="shared" si="9"/>
        <v/>
      </c>
      <c r="L32" s="14" t="str">
        <f t="shared" si="9"/>
        <v/>
      </c>
      <c r="M32" s="14" t="str">
        <f t="shared" si="9"/>
        <v/>
      </c>
      <c r="N32" s="14" t="str">
        <f t="shared" si="10"/>
        <v/>
      </c>
      <c r="O32" s="9"/>
      <c r="P32" s="9">
        <f t="shared" si="13"/>
        <v>131</v>
      </c>
      <c r="Q32" s="15">
        <f t="shared" si="10"/>
        <v>0.25557461406518012</v>
      </c>
      <c r="R32" s="11"/>
      <c r="S32" s="11"/>
      <c r="T32" s="11">
        <f t="shared" si="10"/>
        <v>8.2332761578044603E-2</v>
      </c>
      <c r="U32" s="11">
        <f t="shared" si="10"/>
        <v>0.22298456260720412</v>
      </c>
      <c r="V32" s="11"/>
      <c r="W32" s="11"/>
      <c r="X32" s="11"/>
      <c r="Y32" s="11"/>
      <c r="Z32" s="11"/>
      <c r="AA32" s="11"/>
      <c r="AB32" s="11"/>
      <c r="AC32" s="9">
        <f t="shared" si="11"/>
        <v>583</v>
      </c>
      <c r="AD32" s="9">
        <f t="shared" si="11"/>
        <v>227</v>
      </c>
      <c r="AE32" s="9">
        <f t="shared" si="11"/>
        <v>356</v>
      </c>
      <c r="AF32" s="16">
        <f t="shared" si="11"/>
        <v>60</v>
      </c>
      <c r="AG32" s="16">
        <f t="shared" si="12"/>
        <v>17</v>
      </c>
      <c r="AH32" s="16">
        <f t="shared" si="12"/>
        <v>30</v>
      </c>
      <c r="AI32" s="16">
        <f t="shared" si="12"/>
        <v>164</v>
      </c>
    </row>
    <row r="33" spans="1:35" x14ac:dyDescent="0.25">
      <c r="A33" s="9">
        <v>132</v>
      </c>
      <c r="B33" s="10"/>
      <c r="C33" s="10"/>
      <c r="D33" s="11">
        <f t="shared" si="9"/>
        <v>0.44921875</v>
      </c>
      <c r="E33" s="12">
        <f t="shared" si="9"/>
        <v>64</v>
      </c>
      <c r="F33" s="12">
        <f t="shared" si="9"/>
        <v>45.5</v>
      </c>
      <c r="G33" s="12">
        <f t="shared" si="9"/>
        <v>82.5</v>
      </c>
      <c r="H33" s="13">
        <f t="shared" si="9"/>
        <v>1.8131868131868132</v>
      </c>
      <c r="I33" s="12"/>
      <c r="J33" s="9" t="str">
        <f t="shared" si="9"/>
        <v/>
      </c>
      <c r="K33" s="14" t="str">
        <f t="shared" si="9"/>
        <v/>
      </c>
      <c r="L33" s="14" t="str">
        <f t="shared" si="9"/>
        <v/>
      </c>
      <c r="M33" s="14" t="str">
        <f t="shared" si="9"/>
        <v/>
      </c>
      <c r="N33" s="14" t="str">
        <f t="shared" si="10"/>
        <v/>
      </c>
      <c r="O33" s="9"/>
      <c r="P33" s="9">
        <f t="shared" si="13"/>
        <v>132</v>
      </c>
      <c r="Q33" s="15">
        <f t="shared" si="10"/>
        <v>0.2109375</v>
      </c>
      <c r="R33" s="11"/>
      <c r="S33" s="11"/>
      <c r="T33" s="11">
        <f t="shared" si="10"/>
        <v>0.12890625</v>
      </c>
      <c r="U33" s="11">
        <f t="shared" si="10"/>
        <v>0.33984375</v>
      </c>
      <c r="V33" s="11"/>
      <c r="W33" s="11"/>
      <c r="X33" s="11"/>
      <c r="Y33" s="11"/>
      <c r="Z33" s="11"/>
      <c r="AA33" s="11"/>
      <c r="AB33" s="11"/>
      <c r="AC33" s="9">
        <f t="shared" si="11"/>
        <v>256</v>
      </c>
      <c r="AD33" s="9">
        <f t="shared" si="11"/>
        <v>91</v>
      </c>
      <c r="AE33" s="9">
        <f t="shared" si="11"/>
        <v>165</v>
      </c>
      <c r="AF33" s="16">
        <f t="shared" si="11"/>
        <v>19</v>
      </c>
      <c r="AG33" s="16">
        <f t="shared" si="12"/>
        <v>17</v>
      </c>
      <c r="AH33" s="16">
        <f t="shared" si="12"/>
        <v>30</v>
      </c>
      <c r="AI33" s="16">
        <f t="shared" si="12"/>
        <v>37</v>
      </c>
    </row>
    <row r="34" spans="1:35" x14ac:dyDescent="0.25">
      <c r="A34" s="9">
        <v>133</v>
      </c>
      <c r="B34" s="10"/>
      <c r="C34" s="10"/>
      <c r="D34" s="11">
        <f t="shared" si="9"/>
        <v>0.22748091603053436</v>
      </c>
      <c r="E34" s="12">
        <f t="shared" si="9"/>
        <v>163.75</v>
      </c>
      <c r="F34" s="12">
        <f t="shared" si="9"/>
        <v>78</v>
      </c>
      <c r="G34" s="12">
        <f t="shared" si="9"/>
        <v>249.5</v>
      </c>
      <c r="H34" s="13">
        <f t="shared" si="9"/>
        <v>3.1987179487179489</v>
      </c>
      <c r="I34" s="12"/>
      <c r="J34" s="9" t="str">
        <f t="shared" si="9"/>
        <v/>
      </c>
      <c r="K34" s="14" t="str">
        <f t="shared" si="9"/>
        <v/>
      </c>
      <c r="L34" s="14" t="str">
        <f t="shared" si="9"/>
        <v/>
      </c>
      <c r="M34" s="14" t="str">
        <f t="shared" si="9"/>
        <v/>
      </c>
      <c r="N34" s="14" t="str">
        <f t="shared" si="10"/>
        <v/>
      </c>
      <c r="O34" s="9"/>
      <c r="P34" s="9">
        <f t="shared" si="13"/>
        <v>133</v>
      </c>
      <c r="Q34" s="15">
        <f t="shared" si="10"/>
        <v>0.35877862595419846</v>
      </c>
      <c r="R34" s="11"/>
      <c r="S34" s="11"/>
      <c r="T34" s="11">
        <f t="shared" si="10"/>
        <v>0.17404580152671756</v>
      </c>
      <c r="U34" s="11">
        <f t="shared" si="10"/>
        <v>0.12824427480916031</v>
      </c>
      <c r="V34" s="11"/>
      <c r="W34" s="11"/>
      <c r="X34" s="11"/>
      <c r="Y34" s="11"/>
      <c r="Z34" s="11"/>
      <c r="AA34" s="11"/>
      <c r="AB34" s="11"/>
      <c r="AC34" s="9">
        <f t="shared" si="11"/>
        <v>655</v>
      </c>
      <c r="AD34" s="9">
        <f t="shared" si="11"/>
        <v>156</v>
      </c>
      <c r="AE34" s="9">
        <f t="shared" si="11"/>
        <v>499</v>
      </c>
      <c r="AF34" s="16">
        <f t="shared" si="11"/>
        <v>71</v>
      </c>
      <c r="AG34" s="16">
        <f t="shared" si="12"/>
        <v>24</v>
      </c>
      <c r="AH34" s="16">
        <f t="shared" si="12"/>
        <v>29</v>
      </c>
      <c r="AI34" s="16">
        <f t="shared" si="12"/>
        <v>57</v>
      </c>
    </row>
    <row r="35" spans="1:35" x14ac:dyDescent="0.25">
      <c r="A35" s="9">
        <v>134</v>
      </c>
      <c r="B35" s="10"/>
      <c r="C35" s="10"/>
      <c r="D35" s="11">
        <f t="shared" si="9"/>
        <v>0.26997245179063362</v>
      </c>
      <c r="E35" s="12">
        <f t="shared" si="9"/>
        <v>181.5</v>
      </c>
      <c r="F35" s="12">
        <f t="shared" si="9"/>
        <v>150.5</v>
      </c>
      <c r="G35" s="12">
        <f t="shared" si="9"/>
        <v>212.5</v>
      </c>
      <c r="H35" s="13">
        <f t="shared" si="9"/>
        <v>1.4119601328903655</v>
      </c>
      <c r="I35" s="12"/>
      <c r="J35" s="9" t="str">
        <f t="shared" si="9"/>
        <v/>
      </c>
      <c r="K35" s="14" t="str">
        <f t="shared" si="9"/>
        <v/>
      </c>
      <c r="L35" s="14" t="str">
        <f t="shared" si="9"/>
        <v/>
      </c>
      <c r="M35" s="14" t="str">
        <f t="shared" si="9"/>
        <v/>
      </c>
      <c r="N35" s="14" t="str">
        <f t="shared" si="10"/>
        <v/>
      </c>
      <c r="O35" s="9"/>
      <c r="P35" s="9">
        <f t="shared" si="13"/>
        <v>134</v>
      </c>
      <c r="Q35" s="15">
        <f t="shared" si="10"/>
        <v>0.30027548209366389</v>
      </c>
      <c r="R35" s="11"/>
      <c r="S35" s="11"/>
      <c r="T35" s="11">
        <f t="shared" si="10"/>
        <v>8.1267217630853997E-2</v>
      </c>
      <c r="U35" s="11">
        <f t="shared" si="10"/>
        <v>0.17630853994490359</v>
      </c>
      <c r="V35" s="11"/>
      <c r="W35" s="11"/>
      <c r="X35" s="11"/>
      <c r="Y35" s="11"/>
      <c r="Z35" s="11"/>
      <c r="AA35" s="11"/>
      <c r="AB35" s="11"/>
      <c r="AC35" s="9">
        <f t="shared" si="11"/>
        <v>726</v>
      </c>
      <c r="AD35" s="9">
        <f t="shared" si="11"/>
        <v>301</v>
      </c>
      <c r="AE35" s="9">
        <f t="shared" si="11"/>
        <v>425</v>
      </c>
      <c r="AF35" s="16">
        <f t="shared" si="11"/>
        <v>94</v>
      </c>
      <c r="AG35" s="16">
        <f t="shared" si="12"/>
        <v>22</v>
      </c>
      <c r="AH35" s="16">
        <f t="shared" si="12"/>
        <v>57</v>
      </c>
      <c r="AI35" s="16">
        <f t="shared" si="12"/>
        <v>87</v>
      </c>
    </row>
    <row r="36" spans="1:35" x14ac:dyDescent="0.25">
      <c r="A36" s="9">
        <v>135</v>
      </c>
      <c r="B36" s="10"/>
      <c r="C36" s="10"/>
      <c r="D36" s="11">
        <f t="shared" si="9"/>
        <v>0.7018425460636516</v>
      </c>
      <c r="E36" s="12">
        <f t="shared" si="9"/>
        <v>149.25</v>
      </c>
      <c r="F36" s="12">
        <f t="shared" si="9"/>
        <v>109</v>
      </c>
      <c r="G36" s="12">
        <f t="shared" si="9"/>
        <v>189.5</v>
      </c>
      <c r="H36" s="13">
        <f t="shared" si="9"/>
        <v>1.738532110091743</v>
      </c>
      <c r="I36" s="12"/>
      <c r="J36" s="9" t="str">
        <f t="shared" si="9"/>
        <v/>
      </c>
      <c r="K36" s="14" t="str">
        <f t="shared" si="9"/>
        <v/>
      </c>
      <c r="L36" s="14" t="str">
        <f t="shared" si="9"/>
        <v/>
      </c>
      <c r="M36" s="14" t="str">
        <f t="shared" si="9"/>
        <v/>
      </c>
      <c r="N36" s="14" t="str">
        <f t="shared" si="10"/>
        <v/>
      </c>
      <c r="O36" s="9"/>
      <c r="P36" s="9">
        <f t="shared" si="13"/>
        <v>135</v>
      </c>
      <c r="Q36" s="15">
        <f t="shared" si="10"/>
        <v>0.31323283082077052</v>
      </c>
      <c r="R36" s="11"/>
      <c r="S36" s="11"/>
      <c r="T36" s="11">
        <f t="shared" si="10"/>
        <v>3.350083752093802E-2</v>
      </c>
      <c r="U36" s="11">
        <f t="shared" si="10"/>
        <v>0.2613065326633166</v>
      </c>
      <c r="V36" s="11"/>
      <c r="W36" s="11"/>
      <c r="X36" s="11"/>
      <c r="Y36" s="11"/>
      <c r="Z36" s="11"/>
      <c r="AA36" s="11"/>
      <c r="AB36" s="11"/>
      <c r="AC36" s="9">
        <f t="shared" si="11"/>
        <v>597</v>
      </c>
      <c r="AD36" s="9">
        <f t="shared" si="11"/>
        <v>218</v>
      </c>
      <c r="AE36" s="9">
        <f t="shared" si="11"/>
        <v>379</v>
      </c>
      <c r="AF36" s="16">
        <f t="shared" si="11"/>
        <v>68</v>
      </c>
      <c r="AG36" s="16">
        <f t="shared" si="12"/>
        <v>4</v>
      </c>
      <c r="AH36" s="16">
        <f t="shared" si="12"/>
        <v>74</v>
      </c>
      <c r="AI36" s="16">
        <f t="shared" si="12"/>
        <v>157</v>
      </c>
    </row>
    <row r="37" spans="1:35" x14ac:dyDescent="0.25">
      <c r="A37" s="9">
        <v>136</v>
      </c>
      <c r="B37" s="10"/>
      <c r="C37" s="10"/>
      <c r="D37" s="11">
        <f t="shared" si="9"/>
        <v>0.93215339233038352</v>
      </c>
      <c r="E37" s="12">
        <f t="shared" si="9"/>
        <v>169.5</v>
      </c>
      <c r="F37" s="12">
        <f t="shared" si="9"/>
        <v>167</v>
      </c>
      <c r="G37" s="12">
        <f t="shared" si="9"/>
        <v>172</v>
      </c>
      <c r="H37" s="13">
        <f t="shared" si="9"/>
        <v>1.0299401197604789</v>
      </c>
      <c r="I37" s="12"/>
      <c r="J37" s="9" t="str">
        <f t="shared" si="9"/>
        <v/>
      </c>
      <c r="K37" s="14" t="str">
        <f t="shared" si="9"/>
        <v/>
      </c>
      <c r="L37" s="14" t="str">
        <f t="shared" si="9"/>
        <v/>
      </c>
      <c r="M37" s="14" t="str">
        <f t="shared" si="9"/>
        <v/>
      </c>
      <c r="N37" s="14" t="str">
        <f t="shared" si="10"/>
        <v/>
      </c>
      <c r="O37" s="9"/>
      <c r="P37" s="9">
        <f t="shared" si="13"/>
        <v>136</v>
      </c>
      <c r="Q37" s="15">
        <f t="shared" si="10"/>
        <v>0.28171091445427726</v>
      </c>
      <c r="R37" s="11"/>
      <c r="S37" s="11"/>
      <c r="T37" s="11">
        <f t="shared" si="10"/>
        <v>7.0796460176991149E-2</v>
      </c>
      <c r="U37" s="11">
        <f t="shared" si="10"/>
        <v>0.21533923303834809</v>
      </c>
      <c r="V37" s="11"/>
      <c r="W37" s="11"/>
      <c r="X37" s="11"/>
      <c r="Y37" s="11"/>
      <c r="Z37" s="11"/>
      <c r="AA37" s="11"/>
      <c r="AB37" s="11"/>
      <c r="AC37" s="9">
        <f t="shared" si="11"/>
        <v>678</v>
      </c>
      <c r="AD37" s="9">
        <f t="shared" si="11"/>
        <v>334</v>
      </c>
      <c r="AE37" s="9">
        <f t="shared" si="11"/>
        <v>344</v>
      </c>
      <c r="AF37" s="16">
        <f t="shared" si="11"/>
        <v>111</v>
      </c>
      <c r="AG37" s="16">
        <f t="shared" si="12"/>
        <v>28</v>
      </c>
      <c r="AH37" s="16">
        <f t="shared" si="12"/>
        <v>52</v>
      </c>
      <c r="AI37" s="16">
        <f t="shared" si="12"/>
        <v>308</v>
      </c>
    </row>
    <row r="38" spans="1:35" x14ac:dyDescent="0.25">
      <c r="A38" s="9">
        <v>137</v>
      </c>
      <c r="B38" s="10"/>
      <c r="C38" s="10"/>
      <c r="D38" s="11">
        <f t="shared" si="9"/>
        <v>0.87777777777777777</v>
      </c>
      <c r="E38" s="12">
        <f t="shared" si="9"/>
        <v>22.5</v>
      </c>
      <c r="F38" s="12">
        <f t="shared" si="9"/>
        <v>18.5</v>
      </c>
      <c r="G38" s="12">
        <f t="shared" si="9"/>
        <v>26.5</v>
      </c>
      <c r="H38" s="13">
        <f t="shared" si="9"/>
        <v>1.4324324324324325</v>
      </c>
      <c r="I38" s="12"/>
      <c r="J38" s="9" t="str">
        <f t="shared" si="9"/>
        <v/>
      </c>
      <c r="K38" s="14" t="str">
        <f t="shared" si="9"/>
        <v/>
      </c>
      <c r="L38" s="14" t="str">
        <f t="shared" si="9"/>
        <v/>
      </c>
      <c r="M38" s="14" t="str">
        <f t="shared" si="9"/>
        <v/>
      </c>
      <c r="N38" s="14" t="str">
        <f t="shared" si="10"/>
        <v/>
      </c>
      <c r="O38" s="9"/>
      <c r="P38" s="9">
        <f t="shared" si="13"/>
        <v>137</v>
      </c>
      <c r="Q38" s="15">
        <f t="shared" si="10"/>
        <v>0.2</v>
      </c>
      <c r="R38" s="11"/>
      <c r="S38" s="11"/>
      <c r="T38" s="11">
        <f t="shared" si="10"/>
        <v>0.21111111111111111</v>
      </c>
      <c r="U38" s="11">
        <f t="shared" si="10"/>
        <v>0.24444444444444444</v>
      </c>
      <c r="V38" s="11"/>
      <c r="W38" s="11"/>
      <c r="X38" s="11"/>
      <c r="Y38" s="11"/>
      <c r="Z38" s="11"/>
      <c r="AA38" s="11"/>
      <c r="AB38" s="11"/>
      <c r="AC38" s="9">
        <f t="shared" si="11"/>
        <v>90</v>
      </c>
      <c r="AD38" s="9">
        <f t="shared" si="11"/>
        <v>37</v>
      </c>
      <c r="AE38" s="9">
        <f t="shared" si="11"/>
        <v>53</v>
      </c>
      <c r="AF38" s="16">
        <f t="shared" si="11"/>
        <v>9</v>
      </c>
      <c r="AG38" s="16">
        <f t="shared" si="12"/>
        <v>7</v>
      </c>
      <c r="AH38" s="16">
        <f t="shared" si="12"/>
        <v>12</v>
      </c>
      <c r="AI38" s="16">
        <f t="shared" si="12"/>
        <v>33</v>
      </c>
    </row>
    <row r="39" spans="1:35" x14ac:dyDescent="0.25">
      <c r="A39" s="9">
        <v>138</v>
      </c>
      <c r="B39" s="10"/>
      <c r="C39" s="10"/>
      <c r="D39" s="11">
        <f t="shared" si="9"/>
        <v>0.9731182795698925</v>
      </c>
      <c r="E39" s="12">
        <f t="shared" si="9"/>
        <v>93</v>
      </c>
      <c r="F39" s="12" t="str">
        <f t="shared" si="9"/>
        <v/>
      </c>
      <c r="G39" s="12">
        <f t="shared" si="9"/>
        <v>93</v>
      </c>
      <c r="H39" s="13" t="str">
        <f t="shared" si="9"/>
        <v/>
      </c>
      <c r="I39" s="12"/>
      <c r="J39" s="9" t="str">
        <f t="shared" si="9"/>
        <v/>
      </c>
      <c r="K39" s="14" t="str">
        <f t="shared" si="9"/>
        <v/>
      </c>
      <c r="L39" s="14" t="str">
        <f t="shared" si="9"/>
        <v/>
      </c>
      <c r="M39" s="14" t="str">
        <f t="shared" si="9"/>
        <v/>
      </c>
      <c r="N39" s="14" t="str">
        <f t="shared" si="10"/>
        <v/>
      </c>
      <c r="O39" s="9"/>
      <c r="P39" s="9">
        <f t="shared" si="13"/>
        <v>138</v>
      </c>
      <c r="Q39" s="15">
        <f t="shared" si="10"/>
        <v>0.20430107526881722</v>
      </c>
      <c r="R39" s="11"/>
      <c r="S39" s="11"/>
      <c r="T39" s="11">
        <f t="shared" si="10"/>
        <v>6.9892473118279563E-2</v>
      </c>
      <c r="U39" s="11">
        <f t="shared" si="10"/>
        <v>0.26881720430107525</v>
      </c>
      <c r="V39" s="11"/>
      <c r="W39" s="11"/>
      <c r="X39" s="11"/>
      <c r="Y39" s="11"/>
      <c r="Z39" s="11"/>
      <c r="AA39" s="11"/>
      <c r="AB39" s="11"/>
      <c r="AC39" s="9">
        <f t="shared" si="11"/>
        <v>186</v>
      </c>
      <c r="AD39" s="9">
        <f t="shared" si="11"/>
        <v>0</v>
      </c>
      <c r="AE39" s="9">
        <f t="shared" si="11"/>
        <v>186</v>
      </c>
      <c r="AF39" s="16">
        <f t="shared" si="11"/>
        <v>0</v>
      </c>
      <c r="AG39" s="16">
        <f t="shared" si="12"/>
        <v>0</v>
      </c>
      <c r="AH39" s="16">
        <f t="shared" si="12"/>
        <v>0</v>
      </c>
      <c r="AI39" s="16">
        <f t="shared" si="12"/>
        <v>0</v>
      </c>
    </row>
    <row r="40" spans="1:35" x14ac:dyDescent="0.25">
      <c r="A40" s="9">
        <v>139</v>
      </c>
      <c r="B40" s="10"/>
      <c r="C40" s="10"/>
      <c r="D40" s="11">
        <f t="shared" si="9"/>
        <v>0.11873840445269017</v>
      </c>
      <c r="E40" s="12">
        <f t="shared" si="9"/>
        <v>134.75</v>
      </c>
      <c r="F40" s="12">
        <f t="shared" si="9"/>
        <v>110.5</v>
      </c>
      <c r="G40" s="12">
        <f t="shared" si="9"/>
        <v>159</v>
      </c>
      <c r="H40" s="13">
        <f t="shared" si="9"/>
        <v>1.4389140271493213</v>
      </c>
      <c r="I40" s="12"/>
      <c r="J40" s="9" t="str">
        <f t="shared" si="9"/>
        <v/>
      </c>
      <c r="K40" s="14" t="str">
        <f t="shared" si="9"/>
        <v/>
      </c>
      <c r="L40" s="14" t="str">
        <f t="shared" si="9"/>
        <v/>
      </c>
      <c r="M40" s="14" t="str">
        <f t="shared" si="9"/>
        <v/>
      </c>
      <c r="N40" s="14" t="str">
        <f t="shared" si="10"/>
        <v/>
      </c>
      <c r="O40" s="9"/>
      <c r="P40" s="9">
        <f t="shared" si="13"/>
        <v>139</v>
      </c>
      <c r="Q40" s="15">
        <f t="shared" si="10"/>
        <v>0.28385899814471244</v>
      </c>
      <c r="R40" s="11"/>
      <c r="S40" s="11"/>
      <c r="T40" s="11">
        <f t="shared" si="10"/>
        <v>0.29313543599257885</v>
      </c>
      <c r="U40" s="11">
        <f t="shared" si="10"/>
        <v>3.7105751391465679E-2</v>
      </c>
      <c r="V40" s="11"/>
      <c r="W40" s="11"/>
      <c r="X40" s="11"/>
      <c r="Y40" s="11"/>
      <c r="Z40" s="11"/>
      <c r="AA40" s="11"/>
      <c r="AB40" s="11"/>
      <c r="AC40" s="9">
        <f t="shared" si="11"/>
        <v>539</v>
      </c>
      <c r="AD40" s="9">
        <f t="shared" si="11"/>
        <v>221</v>
      </c>
      <c r="AE40" s="9">
        <f t="shared" si="11"/>
        <v>318</v>
      </c>
      <c r="AF40" s="16">
        <f t="shared" si="11"/>
        <v>75</v>
      </c>
      <c r="AG40" s="16">
        <f t="shared" si="12"/>
        <v>79</v>
      </c>
      <c r="AH40" s="16">
        <f t="shared" si="12"/>
        <v>10</v>
      </c>
      <c r="AI40" s="16">
        <f t="shared" si="12"/>
        <v>37</v>
      </c>
    </row>
    <row r="41" spans="1:35" x14ac:dyDescent="0.25">
      <c r="A41" s="9">
        <v>140</v>
      </c>
      <c r="B41" s="10"/>
      <c r="C41" s="10"/>
      <c r="D41" s="11">
        <f t="shared" si="9"/>
        <v>0.660377358490566</v>
      </c>
      <c r="E41" s="12">
        <f t="shared" si="9"/>
        <v>26.5</v>
      </c>
      <c r="F41" s="12">
        <f t="shared" si="9"/>
        <v>24.5</v>
      </c>
      <c r="G41" s="12">
        <f t="shared" si="9"/>
        <v>28.5</v>
      </c>
      <c r="H41" s="13">
        <f t="shared" si="9"/>
        <v>1.1632653061224489</v>
      </c>
      <c r="I41" s="12"/>
      <c r="J41" s="9" t="str">
        <f t="shared" si="9"/>
        <v/>
      </c>
      <c r="K41" s="14" t="str">
        <f t="shared" si="9"/>
        <v/>
      </c>
      <c r="L41" s="14" t="str">
        <f t="shared" si="9"/>
        <v/>
      </c>
      <c r="M41" s="14" t="str">
        <f t="shared" si="9"/>
        <v/>
      </c>
      <c r="N41" s="14" t="str">
        <f t="shared" si="10"/>
        <v/>
      </c>
      <c r="O41" s="9"/>
      <c r="P41" s="9">
        <f t="shared" si="13"/>
        <v>140</v>
      </c>
      <c r="Q41" s="15">
        <f t="shared" si="10"/>
        <v>0.16037735849056603</v>
      </c>
      <c r="R41" s="11"/>
      <c r="S41" s="11"/>
      <c r="T41" s="11">
        <f t="shared" si="10"/>
        <v>0.27358490566037735</v>
      </c>
      <c r="U41" s="11">
        <f t="shared" si="10"/>
        <v>0.21698113207547171</v>
      </c>
      <c r="V41" s="11"/>
      <c r="W41" s="11"/>
      <c r="X41" s="11"/>
      <c r="Y41" s="11"/>
      <c r="Z41" s="11"/>
      <c r="AA41" s="11"/>
      <c r="AB41" s="11"/>
      <c r="AC41" s="9">
        <f t="shared" si="11"/>
        <v>106</v>
      </c>
      <c r="AD41" s="9">
        <f t="shared" si="11"/>
        <v>49</v>
      </c>
      <c r="AE41" s="9">
        <f t="shared" si="11"/>
        <v>57</v>
      </c>
      <c r="AF41" s="16">
        <f t="shared" si="11"/>
        <v>6</v>
      </c>
      <c r="AG41" s="16">
        <f t="shared" si="12"/>
        <v>14</v>
      </c>
      <c r="AH41" s="16">
        <f t="shared" si="12"/>
        <v>12</v>
      </c>
      <c r="AI41" s="16">
        <f t="shared" si="12"/>
        <v>32</v>
      </c>
    </row>
    <row r="42" spans="1:35" x14ac:dyDescent="0.25">
      <c r="A42" s="9">
        <v>141</v>
      </c>
      <c r="B42" s="10"/>
      <c r="C42" s="10"/>
      <c r="D42" s="11">
        <f t="shared" si="9"/>
        <v>0.40243902439024393</v>
      </c>
      <c r="E42" s="12">
        <f t="shared" si="9"/>
        <v>61.5</v>
      </c>
      <c r="F42" s="12" t="str">
        <f t="shared" si="9"/>
        <v/>
      </c>
      <c r="G42" s="12">
        <f t="shared" si="9"/>
        <v>61.5</v>
      </c>
      <c r="H42" s="13" t="str">
        <f t="shared" si="9"/>
        <v/>
      </c>
      <c r="I42" s="12"/>
      <c r="J42" s="9" t="str">
        <f t="shared" si="9"/>
        <v/>
      </c>
      <c r="K42" s="14" t="str">
        <f t="shared" si="9"/>
        <v/>
      </c>
      <c r="L42" s="14" t="str">
        <f t="shared" si="9"/>
        <v/>
      </c>
      <c r="M42" s="14" t="str">
        <f t="shared" si="9"/>
        <v/>
      </c>
      <c r="N42" s="14" t="str">
        <f t="shared" si="10"/>
        <v/>
      </c>
      <c r="O42" s="9"/>
      <c r="P42" s="9">
        <f t="shared" si="13"/>
        <v>141</v>
      </c>
      <c r="Q42" s="15">
        <f t="shared" si="10"/>
        <v>0.17479674796747968</v>
      </c>
      <c r="R42" s="11"/>
      <c r="S42" s="11"/>
      <c r="T42" s="11">
        <f t="shared" si="10"/>
        <v>0.34959349593495936</v>
      </c>
      <c r="U42" s="11">
        <f t="shared" si="10"/>
        <v>9.7560975609756101E-2</v>
      </c>
      <c r="V42" s="11"/>
      <c r="W42" s="11"/>
      <c r="X42" s="11"/>
      <c r="Y42" s="11"/>
      <c r="Z42" s="11"/>
      <c r="AA42" s="11"/>
      <c r="AB42" s="11"/>
      <c r="AC42" s="9">
        <f t="shared" si="11"/>
        <v>123</v>
      </c>
      <c r="AD42" s="9">
        <f t="shared" si="11"/>
        <v>0</v>
      </c>
      <c r="AE42" s="9">
        <f t="shared" si="11"/>
        <v>123</v>
      </c>
      <c r="AF42" s="16">
        <f t="shared" si="11"/>
        <v>0</v>
      </c>
      <c r="AG42" s="16">
        <f t="shared" si="12"/>
        <v>0</v>
      </c>
      <c r="AH42" s="16">
        <f t="shared" si="12"/>
        <v>0</v>
      </c>
      <c r="AI42" s="16">
        <f t="shared" si="12"/>
        <v>0</v>
      </c>
    </row>
    <row r="43" spans="1:35" x14ac:dyDescent="0.25">
      <c r="A43" s="9">
        <v>142</v>
      </c>
      <c r="B43" s="10"/>
      <c r="C43" s="10"/>
      <c r="D43" s="11">
        <f t="shared" si="9"/>
        <v>0.90769230769230769</v>
      </c>
      <c r="E43" s="12">
        <f t="shared" si="9"/>
        <v>32.5</v>
      </c>
      <c r="F43" s="12">
        <f t="shared" si="9"/>
        <v>32.5</v>
      </c>
      <c r="G43" s="12" t="str">
        <f t="shared" si="9"/>
        <v/>
      </c>
      <c r="H43" s="13" t="str">
        <f t="shared" si="9"/>
        <v/>
      </c>
      <c r="I43" s="12"/>
      <c r="J43" s="9" t="str">
        <f t="shared" si="9"/>
        <v/>
      </c>
      <c r="K43" s="14" t="str">
        <f t="shared" si="9"/>
        <v/>
      </c>
      <c r="L43" s="14" t="str">
        <f t="shared" si="9"/>
        <v/>
      </c>
      <c r="M43" s="14" t="str">
        <f t="shared" si="9"/>
        <v/>
      </c>
      <c r="N43" s="14" t="str">
        <f t="shared" si="10"/>
        <v/>
      </c>
      <c r="O43" s="9"/>
      <c r="P43" s="9">
        <f t="shared" si="13"/>
        <v>142</v>
      </c>
      <c r="Q43" s="15">
        <f t="shared" si="10"/>
        <v>0.23076923076923078</v>
      </c>
      <c r="R43" s="11"/>
      <c r="S43" s="11"/>
      <c r="T43" s="11">
        <f t="shared" si="10"/>
        <v>0.2</v>
      </c>
      <c r="U43" s="11">
        <f t="shared" si="10"/>
        <v>0.2153846153846154</v>
      </c>
      <c r="V43" s="11"/>
      <c r="W43" s="11"/>
      <c r="X43" s="11"/>
      <c r="Y43" s="11"/>
      <c r="Z43" s="11"/>
      <c r="AA43" s="11"/>
      <c r="AB43" s="11"/>
      <c r="AC43" s="9">
        <f t="shared" si="11"/>
        <v>65</v>
      </c>
      <c r="AD43" s="9">
        <f t="shared" si="11"/>
        <v>65</v>
      </c>
      <c r="AE43" s="9">
        <f t="shared" si="11"/>
        <v>0</v>
      </c>
      <c r="AF43" s="16">
        <f t="shared" si="11"/>
        <v>15</v>
      </c>
      <c r="AG43" s="16">
        <f t="shared" si="12"/>
        <v>13</v>
      </c>
      <c r="AH43" s="16">
        <f t="shared" si="12"/>
        <v>14</v>
      </c>
      <c r="AI43" s="16">
        <f t="shared" si="12"/>
        <v>59</v>
      </c>
    </row>
    <row r="44" spans="1:35" x14ac:dyDescent="0.25">
      <c r="A44" s="9">
        <v>143</v>
      </c>
      <c r="B44" s="10"/>
      <c r="C44" s="10"/>
      <c r="D44" s="11">
        <f t="shared" si="9"/>
        <v>0.5</v>
      </c>
      <c r="E44" s="12">
        <f t="shared" si="9"/>
        <v>24</v>
      </c>
      <c r="F44" s="12">
        <f t="shared" si="9"/>
        <v>24</v>
      </c>
      <c r="G44" s="12" t="str">
        <f t="shared" si="9"/>
        <v/>
      </c>
      <c r="H44" s="13" t="str">
        <f t="shared" si="9"/>
        <v/>
      </c>
      <c r="I44" s="12"/>
      <c r="J44" s="9" t="str">
        <f t="shared" si="9"/>
        <v/>
      </c>
      <c r="K44" s="14" t="str">
        <f t="shared" si="9"/>
        <v/>
      </c>
      <c r="L44" s="14" t="str">
        <f t="shared" si="9"/>
        <v/>
      </c>
      <c r="M44" s="14" t="str">
        <f t="shared" si="9"/>
        <v/>
      </c>
      <c r="N44" s="14" t="str">
        <f t="shared" si="10"/>
        <v/>
      </c>
      <c r="O44" s="9"/>
      <c r="P44" s="9">
        <f t="shared" si="13"/>
        <v>143</v>
      </c>
      <c r="Q44" s="15">
        <f t="shared" si="10"/>
        <v>4.1666666666666664E-2</v>
      </c>
      <c r="R44" s="11"/>
      <c r="S44" s="11"/>
      <c r="T44" s="11">
        <f t="shared" si="10"/>
        <v>0.4375</v>
      </c>
      <c r="U44" s="11">
        <f t="shared" si="10"/>
        <v>0.14583333333333334</v>
      </c>
      <c r="V44" s="11"/>
      <c r="W44" s="11"/>
      <c r="X44" s="11"/>
      <c r="Y44" s="11"/>
      <c r="Z44" s="11"/>
      <c r="AA44" s="11"/>
      <c r="AB44" s="11"/>
      <c r="AC44" s="9">
        <f t="shared" si="11"/>
        <v>48</v>
      </c>
      <c r="AD44" s="9">
        <f t="shared" si="11"/>
        <v>48</v>
      </c>
      <c r="AE44" s="9">
        <f t="shared" si="11"/>
        <v>0</v>
      </c>
      <c r="AF44" s="16">
        <f t="shared" si="11"/>
        <v>2</v>
      </c>
      <c r="AG44" s="16">
        <f t="shared" si="12"/>
        <v>21</v>
      </c>
      <c r="AH44" s="16">
        <f t="shared" si="12"/>
        <v>7</v>
      </c>
      <c r="AI44" s="16">
        <f t="shared" si="12"/>
        <v>24</v>
      </c>
    </row>
    <row r="45" spans="1:35" x14ac:dyDescent="0.25">
      <c r="A45" s="9">
        <v>144</v>
      </c>
      <c r="B45" s="10"/>
      <c r="C45" s="10"/>
      <c r="D45" s="11">
        <f t="shared" si="9"/>
        <v>0.92592592592592593</v>
      </c>
      <c r="E45" s="12">
        <f t="shared" si="9"/>
        <v>40.5</v>
      </c>
      <c r="F45" s="12" t="str">
        <f t="shared" si="9"/>
        <v/>
      </c>
      <c r="G45" s="12">
        <f t="shared" si="9"/>
        <v>40.5</v>
      </c>
      <c r="H45" s="13" t="str">
        <f t="shared" si="9"/>
        <v/>
      </c>
      <c r="I45" s="12"/>
      <c r="J45" s="9" t="str">
        <f t="shared" si="9"/>
        <v/>
      </c>
      <c r="K45" s="14" t="str">
        <f t="shared" si="9"/>
        <v/>
      </c>
      <c r="L45" s="14" t="str">
        <f t="shared" si="9"/>
        <v/>
      </c>
      <c r="M45" s="14" t="str">
        <f t="shared" si="9"/>
        <v/>
      </c>
      <c r="N45" s="14" t="str">
        <f t="shared" si="10"/>
        <v/>
      </c>
      <c r="O45" s="9"/>
      <c r="P45" s="9">
        <f t="shared" si="13"/>
        <v>144</v>
      </c>
      <c r="Q45" s="15">
        <f t="shared" si="10"/>
        <v>0.1728395061728395</v>
      </c>
      <c r="R45" s="11"/>
      <c r="S45" s="11"/>
      <c r="T45" s="11">
        <f t="shared" si="10"/>
        <v>0.14814814814814814</v>
      </c>
      <c r="U45" s="11">
        <f t="shared" si="10"/>
        <v>0.38271604938271603</v>
      </c>
      <c r="V45" s="11"/>
      <c r="W45" s="11"/>
      <c r="X45" s="11"/>
      <c r="Y45" s="11"/>
      <c r="Z45" s="11"/>
      <c r="AA45" s="11"/>
      <c r="AB45" s="11"/>
      <c r="AC45" s="9">
        <f t="shared" si="11"/>
        <v>81</v>
      </c>
      <c r="AD45" s="9">
        <f t="shared" si="11"/>
        <v>0</v>
      </c>
      <c r="AE45" s="9">
        <f t="shared" si="11"/>
        <v>81</v>
      </c>
      <c r="AF45" s="16">
        <f t="shared" si="11"/>
        <v>0</v>
      </c>
      <c r="AG45" s="16">
        <f t="shared" si="12"/>
        <v>0</v>
      </c>
      <c r="AH45" s="16">
        <f t="shared" si="12"/>
        <v>0</v>
      </c>
      <c r="AI45" s="16">
        <f t="shared" si="12"/>
        <v>0</v>
      </c>
    </row>
    <row r="46" spans="1:35" x14ac:dyDescent="0.25">
      <c r="A46" s="9">
        <v>145</v>
      </c>
      <c r="B46" s="10"/>
      <c r="C46" s="10"/>
      <c r="D46" s="11">
        <f t="shared" si="9"/>
        <v>0.51190476190476186</v>
      </c>
      <c r="E46" s="12">
        <f t="shared" si="9"/>
        <v>21</v>
      </c>
      <c r="F46" s="12">
        <f t="shared" si="9"/>
        <v>16.5</v>
      </c>
      <c r="G46" s="12">
        <f t="shared" si="9"/>
        <v>25.5</v>
      </c>
      <c r="H46" s="13">
        <f t="shared" si="9"/>
        <v>1.5454545454545454</v>
      </c>
      <c r="I46" s="12"/>
      <c r="J46" s="9" t="str">
        <f t="shared" si="9"/>
        <v/>
      </c>
      <c r="K46" s="14" t="str">
        <f t="shared" si="9"/>
        <v/>
      </c>
      <c r="L46" s="14" t="str">
        <f t="shared" si="9"/>
        <v/>
      </c>
      <c r="M46" s="14" t="str">
        <f t="shared" si="9"/>
        <v/>
      </c>
      <c r="N46" s="14" t="str">
        <f t="shared" si="10"/>
        <v/>
      </c>
      <c r="O46" s="9"/>
      <c r="P46" s="9">
        <f t="shared" si="13"/>
        <v>145</v>
      </c>
      <c r="Q46" s="15">
        <f t="shared" si="10"/>
        <v>0.25</v>
      </c>
      <c r="R46" s="11"/>
      <c r="S46" s="11"/>
      <c r="T46" s="11">
        <f t="shared" si="10"/>
        <v>0.27380952380952384</v>
      </c>
      <c r="U46" s="11">
        <f t="shared" si="10"/>
        <v>0.22619047619047619</v>
      </c>
      <c r="V46" s="11"/>
      <c r="W46" s="11"/>
      <c r="X46" s="11"/>
      <c r="Y46" s="11"/>
      <c r="Z46" s="11"/>
      <c r="AA46" s="11"/>
      <c r="AB46" s="11"/>
      <c r="AC46" s="9">
        <f t="shared" si="11"/>
        <v>84</v>
      </c>
      <c r="AD46" s="9">
        <f t="shared" si="11"/>
        <v>33</v>
      </c>
      <c r="AE46" s="9">
        <f t="shared" si="11"/>
        <v>51</v>
      </c>
      <c r="AF46" s="16">
        <f t="shared" si="11"/>
        <v>5</v>
      </c>
      <c r="AG46" s="16">
        <f t="shared" si="12"/>
        <v>10</v>
      </c>
      <c r="AH46" s="16">
        <f t="shared" si="12"/>
        <v>7</v>
      </c>
      <c r="AI46" s="16">
        <f t="shared" si="12"/>
        <v>12</v>
      </c>
    </row>
    <row r="47" spans="1:35" x14ac:dyDescent="0.25">
      <c r="A47" s="9">
        <v>146</v>
      </c>
      <c r="B47" s="10"/>
      <c r="C47" s="10"/>
      <c r="D47" s="11">
        <f t="shared" si="9"/>
        <v>0.75862068965517238</v>
      </c>
      <c r="E47" s="12">
        <f t="shared" si="9"/>
        <v>36.25</v>
      </c>
      <c r="F47" s="12">
        <f t="shared" si="9"/>
        <v>24.5</v>
      </c>
      <c r="G47" s="12">
        <f t="shared" si="9"/>
        <v>48</v>
      </c>
      <c r="H47" s="13">
        <f t="shared" si="9"/>
        <v>1.9591836734693877</v>
      </c>
      <c r="I47" s="12"/>
      <c r="J47" s="9" t="str">
        <f t="shared" si="9"/>
        <v/>
      </c>
      <c r="K47" s="14" t="str">
        <f t="shared" si="9"/>
        <v/>
      </c>
      <c r="L47" s="14" t="str">
        <f t="shared" si="9"/>
        <v/>
      </c>
      <c r="M47" s="14" t="str">
        <f t="shared" si="9"/>
        <v/>
      </c>
      <c r="N47" s="14" t="str">
        <f t="shared" si="10"/>
        <v/>
      </c>
      <c r="O47" s="9"/>
      <c r="P47" s="9">
        <f t="shared" si="13"/>
        <v>146</v>
      </c>
      <c r="Q47" s="15">
        <f t="shared" si="10"/>
        <v>0.20344827586206896</v>
      </c>
      <c r="R47" s="11"/>
      <c r="S47" s="11"/>
      <c r="T47" s="11">
        <f t="shared" si="10"/>
        <v>0.18620689655172415</v>
      </c>
      <c r="U47" s="11">
        <f t="shared" si="10"/>
        <v>0.3</v>
      </c>
      <c r="V47" s="11"/>
      <c r="W47" s="11"/>
      <c r="X47" s="11"/>
      <c r="Y47" s="11"/>
      <c r="Z47" s="11"/>
      <c r="AA47" s="11"/>
      <c r="AB47" s="11"/>
      <c r="AC47" s="9">
        <f t="shared" si="11"/>
        <v>145</v>
      </c>
      <c r="AD47" s="9">
        <f t="shared" si="11"/>
        <v>49</v>
      </c>
      <c r="AE47" s="9">
        <f t="shared" si="11"/>
        <v>96</v>
      </c>
      <c r="AF47" s="16">
        <f t="shared" si="11"/>
        <v>7</v>
      </c>
      <c r="AG47" s="16">
        <f t="shared" si="12"/>
        <v>13</v>
      </c>
      <c r="AH47" s="16">
        <f t="shared" si="12"/>
        <v>17</v>
      </c>
      <c r="AI47" s="16">
        <f t="shared" si="12"/>
        <v>36</v>
      </c>
    </row>
    <row r="48" spans="1:35" x14ac:dyDescent="0.25">
      <c r="A48" s="9">
        <v>147</v>
      </c>
      <c r="B48" s="10"/>
      <c r="C48" s="10"/>
      <c r="D48" s="11">
        <f t="shared" si="9"/>
        <v>0.81481481481481477</v>
      </c>
      <c r="E48" s="12">
        <f t="shared" si="9"/>
        <v>27</v>
      </c>
      <c r="F48" s="12">
        <f t="shared" si="9"/>
        <v>23.5</v>
      </c>
      <c r="G48" s="12">
        <f t="shared" si="9"/>
        <v>30.5</v>
      </c>
      <c r="H48" s="13">
        <f t="shared" si="9"/>
        <v>1.2978723404255319</v>
      </c>
      <c r="I48" s="12"/>
      <c r="J48" s="9" t="str">
        <f t="shared" si="9"/>
        <v/>
      </c>
      <c r="K48" s="14" t="str">
        <f t="shared" si="9"/>
        <v/>
      </c>
      <c r="L48" s="14" t="str">
        <f t="shared" si="9"/>
        <v/>
      </c>
      <c r="M48" s="14" t="str">
        <f t="shared" si="9"/>
        <v/>
      </c>
      <c r="N48" s="14" t="str">
        <f t="shared" si="10"/>
        <v/>
      </c>
      <c r="O48" s="9"/>
      <c r="P48" s="9">
        <f t="shared" si="13"/>
        <v>147</v>
      </c>
      <c r="Q48" s="15">
        <f t="shared" si="10"/>
        <v>0.19444444444444445</v>
      </c>
      <c r="R48" s="11"/>
      <c r="S48" s="11"/>
      <c r="T48" s="11">
        <f t="shared" si="10"/>
        <v>0.37962962962962965</v>
      </c>
      <c r="U48" s="11">
        <f t="shared" si="10"/>
        <v>0.25925925925925924</v>
      </c>
      <c r="V48" s="11"/>
      <c r="W48" s="11"/>
      <c r="X48" s="11"/>
      <c r="Y48" s="11"/>
      <c r="Z48" s="11"/>
      <c r="AA48" s="11"/>
      <c r="AB48" s="11"/>
      <c r="AC48" s="9">
        <f t="shared" si="11"/>
        <v>108</v>
      </c>
      <c r="AD48" s="9">
        <f t="shared" si="11"/>
        <v>47</v>
      </c>
      <c r="AE48" s="9">
        <f t="shared" si="11"/>
        <v>61</v>
      </c>
      <c r="AF48" s="16">
        <f t="shared" si="11"/>
        <v>11</v>
      </c>
      <c r="AG48" s="16">
        <f t="shared" si="12"/>
        <v>26</v>
      </c>
      <c r="AH48" s="16">
        <f t="shared" si="12"/>
        <v>12</v>
      </c>
      <c r="AI48" s="16">
        <f t="shared" si="12"/>
        <v>40</v>
      </c>
    </row>
    <row r="49" spans="1:35" x14ac:dyDescent="0.25">
      <c r="A49" s="9">
        <v>148</v>
      </c>
      <c r="B49" s="10"/>
      <c r="C49" s="10"/>
      <c r="D49" s="11">
        <f t="shared" si="9"/>
        <v>0.52777777777777779</v>
      </c>
      <c r="E49" s="12">
        <f t="shared" si="9"/>
        <v>27</v>
      </c>
      <c r="F49" s="12">
        <f t="shared" si="9"/>
        <v>25</v>
      </c>
      <c r="G49" s="12">
        <f t="shared" ref="D49:M54" si="14">IF(ISBLANK(INDEX(summary_data,MATCH($A49,summary_loc,0),MATCH(G$1,summary_hdr,0))),"",INDEX(summary_data,MATCH($A49,summary_loc,0),MATCH(G$1,summary_hdr,0)))</f>
        <v>29</v>
      </c>
      <c r="H49" s="13">
        <f t="shared" si="14"/>
        <v>1.1599999999999999</v>
      </c>
      <c r="I49" s="12"/>
      <c r="J49" s="9" t="str">
        <f t="shared" si="14"/>
        <v/>
      </c>
      <c r="K49" s="14" t="str">
        <f t="shared" si="14"/>
        <v/>
      </c>
      <c r="L49" s="14" t="str">
        <f t="shared" si="14"/>
        <v/>
      </c>
      <c r="M49" s="14" t="str">
        <f t="shared" si="14"/>
        <v/>
      </c>
      <c r="N49" s="14" t="str">
        <f t="shared" si="10"/>
        <v/>
      </c>
      <c r="O49" s="9"/>
      <c r="P49" s="9">
        <f t="shared" si="13"/>
        <v>148</v>
      </c>
      <c r="Q49" s="15">
        <f t="shared" si="10"/>
        <v>0.19444444444444445</v>
      </c>
      <c r="R49" s="11"/>
      <c r="S49" s="11"/>
      <c r="T49" s="11">
        <f t="shared" si="10"/>
        <v>0.47222222222222221</v>
      </c>
      <c r="U49" s="11">
        <f t="shared" si="10"/>
        <v>0.24074074074074073</v>
      </c>
      <c r="V49" s="11"/>
      <c r="W49" s="11"/>
      <c r="X49" s="11"/>
      <c r="Y49" s="11"/>
      <c r="Z49" s="11"/>
      <c r="AA49" s="11"/>
      <c r="AB49" s="11"/>
      <c r="AC49" s="9">
        <f t="shared" si="11"/>
        <v>108</v>
      </c>
      <c r="AD49" s="9">
        <f t="shared" si="11"/>
        <v>50</v>
      </c>
      <c r="AE49" s="9">
        <f t="shared" si="11"/>
        <v>58</v>
      </c>
      <c r="AF49" s="16">
        <f t="shared" si="11"/>
        <v>8</v>
      </c>
      <c r="AG49" s="16">
        <f t="shared" si="12"/>
        <v>28</v>
      </c>
      <c r="AH49" s="16">
        <f t="shared" si="12"/>
        <v>11</v>
      </c>
      <c r="AI49" s="16">
        <f t="shared" si="12"/>
        <v>20</v>
      </c>
    </row>
    <row r="50" spans="1:35" x14ac:dyDescent="0.25">
      <c r="A50" s="9">
        <v>149</v>
      </c>
      <c r="B50" s="10"/>
      <c r="C50" s="10"/>
      <c r="D50" s="11">
        <f t="shared" si="14"/>
        <v>0.21126760563380281</v>
      </c>
      <c r="E50" s="12">
        <f t="shared" si="14"/>
        <v>17.75</v>
      </c>
      <c r="F50" s="12">
        <f t="shared" si="14"/>
        <v>19</v>
      </c>
      <c r="G50" s="12">
        <f t="shared" si="14"/>
        <v>16.5</v>
      </c>
      <c r="H50" s="13">
        <f t="shared" si="14"/>
        <v>0.86842105263157898</v>
      </c>
      <c r="I50" s="12"/>
      <c r="J50" s="9" t="str">
        <f t="shared" si="14"/>
        <v/>
      </c>
      <c r="K50" s="14" t="str">
        <f t="shared" si="14"/>
        <v/>
      </c>
      <c r="L50" s="14" t="str">
        <f t="shared" si="14"/>
        <v/>
      </c>
      <c r="M50" s="14" t="str">
        <f t="shared" si="14"/>
        <v/>
      </c>
      <c r="N50" s="14" t="str">
        <f t="shared" si="10"/>
        <v/>
      </c>
      <c r="O50" s="9"/>
      <c r="P50" s="9">
        <f t="shared" si="13"/>
        <v>149</v>
      </c>
      <c r="Q50" s="15">
        <f t="shared" si="10"/>
        <v>0.27464788732394368</v>
      </c>
      <c r="R50" s="11"/>
      <c r="S50" s="11"/>
      <c r="T50" s="11">
        <f t="shared" si="10"/>
        <v>0.55633802816901412</v>
      </c>
      <c r="U50" s="11">
        <f t="shared" si="10"/>
        <v>5.6338028169014086E-2</v>
      </c>
      <c r="V50" s="11"/>
      <c r="W50" s="11"/>
      <c r="X50" s="11"/>
      <c r="Y50" s="11"/>
      <c r="Z50" s="11"/>
      <c r="AA50" s="11"/>
      <c r="AB50" s="11"/>
      <c r="AC50" s="9">
        <f t="shared" si="11"/>
        <v>71</v>
      </c>
      <c r="AD50" s="9">
        <f t="shared" si="11"/>
        <v>38</v>
      </c>
      <c r="AE50" s="9">
        <f t="shared" si="11"/>
        <v>33</v>
      </c>
      <c r="AF50" s="16">
        <f t="shared" si="11"/>
        <v>12</v>
      </c>
      <c r="AG50" s="16">
        <f t="shared" si="12"/>
        <v>23</v>
      </c>
      <c r="AH50" s="16">
        <f t="shared" si="12"/>
        <v>1</v>
      </c>
      <c r="AI50" s="16">
        <f t="shared" si="12"/>
        <v>8</v>
      </c>
    </row>
    <row r="51" spans="1:35" x14ac:dyDescent="0.25">
      <c r="A51" s="9">
        <v>150</v>
      </c>
      <c r="B51" s="10"/>
      <c r="C51" s="10"/>
      <c r="D51" s="11">
        <f t="shared" si="14"/>
        <v>0.2087912087912088</v>
      </c>
      <c r="E51" s="12">
        <f t="shared" si="14"/>
        <v>22.75</v>
      </c>
      <c r="F51" s="12">
        <f t="shared" si="14"/>
        <v>22</v>
      </c>
      <c r="G51" s="12">
        <f t="shared" si="14"/>
        <v>23.5</v>
      </c>
      <c r="H51" s="13">
        <f t="shared" si="14"/>
        <v>1.0681818181818181</v>
      </c>
      <c r="I51" s="12"/>
      <c r="J51" s="9" t="str">
        <f t="shared" si="14"/>
        <v/>
      </c>
      <c r="K51" s="14" t="str">
        <f t="shared" si="14"/>
        <v/>
      </c>
      <c r="L51" s="14" t="str">
        <f t="shared" si="14"/>
        <v/>
      </c>
      <c r="M51" s="14" t="str">
        <f t="shared" si="14"/>
        <v/>
      </c>
      <c r="N51" s="14" t="str">
        <f t="shared" si="10"/>
        <v/>
      </c>
      <c r="O51" s="9"/>
      <c r="P51" s="9">
        <f t="shared" si="13"/>
        <v>150</v>
      </c>
      <c r="Q51" s="15">
        <f t="shared" si="10"/>
        <v>0.21978021978021978</v>
      </c>
      <c r="R51" s="11"/>
      <c r="S51" s="11"/>
      <c r="T51" s="11">
        <f t="shared" si="10"/>
        <v>0.56043956043956045</v>
      </c>
      <c r="U51" s="11">
        <f t="shared" si="10"/>
        <v>0.10989010989010989</v>
      </c>
      <c r="V51" s="11"/>
      <c r="W51" s="11"/>
      <c r="X51" s="11"/>
      <c r="Y51" s="11"/>
      <c r="Z51" s="11"/>
      <c r="AA51" s="11"/>
      <c r="AB51" s="11"/>
      <c r="AC51" s="9">
        <f t="shared" si="11"/>
        <v>91</v>
      </c>
      <c r="AD51" s="9">
        <f t="shared" si="11"/>
        <v>44</v>
      </c>
      <c r="AE51" s="9">
        <f t="shared" si="11"/>
        <v>47</v>
      </c>
      <c r="AF51" s="16">
        <f t="shared" si="11"/>
        <v>10</v>
      </c>
      <c r="AG51" s="16">
        <f t="shared" si="12"/>
        <v>24</v>
      </c>
      <c r="AH51" s="16">
        <f t="shared" si="12"/>
        <v>5</v>
      </c>
      <c r="AI51" s="16">
        <f t="shared" si="12"/>
        <v>12</v>
      </c>
    </row>
    <row r="52" spans="1:35" x14ac:dyDescent="0.25">
      <c r="A52" s="9">
        <v>151</v>
      </c>
      <c r="B52" s="10"/>
      <c r="C52" s="10"/>
      <c r="D52" s="11">
        <f t="shared" si="14"/>
        <v>0.31764705882352939</v>
      </c>
      <c r="E52" s="12">
        <f t="shared" si="14"/>
        <v>127.5</v>
      </c>
      <c r="F52" s="12">
        <f t="shared" si="14"/>
        <v>83</v>
      </c>
      <c r="G52" s="12">
        <f t="shared" si="14"/>
        <v>172</v>
      </c>
      <c r="H52" s="13">
        <f t="shared" si="14"/>
        <v>2.072289156626506</v>
      </c>
      <c r="I52" s="12"/>
      <c r="J52" s="9" t="str">
        <f t="shared" si="14"/>
        <v/>
      </c>
      <c r="K52" s="14" t="str">
        <f t="shared" si="14"/>
        <v/>
      </c>
      <c r="L52" s="14" t="str">
        <f t="shared" si="14"/>
        <v/>
      </c>
      <c r="M52" s="14" t="str">
        <f t="shared" si="14"/>
        <v/>
      </c>
      <c r="N52" s="14" t="str">
        <f t="shared" si="10"/>
        <v/>
      </c>
      <c r="O52" s="9"/>
      <c r="P52" s="9">
        <f t="shared" si="13"/>
        <v>151</v>
      </c>
      <c r="Q52" s="15">
        <f t="shared" si="10"/>
        <v>0.33137254901960783</v>
      </c>
      <c r="R52" s="11"/>
      <c r="S52" s="11"/>
      <c r="T52" s="11">
        <f t="shared" si="10"/>
        <v>9.6078431372549025E-2</v>
      </c>
      <c r="U52" s="11">
        <f t="shared" si="10"/>
        <v>0.25098039215686274</v>
      </c>
      <c r="V52" s="11"/>
      <c r="W52" s="11"/>
      <c r="X52" s="11"/>
      <c r="Y52" s="11"/>
      <c r="Z52" s="11"/>
      <c r="AA52" s="11"/>
      <c r="AB52" s="11"/>
      <c r="AC52" s="9">
        <f t="shared" si="11"/>
        <v>510</v>
      </c>
      <c r="AD52" s="9">
        <f t="shared" si="11"/>
        <v>166</v>
      </c>
      <c r="AE52" s="9">
        <f t="shared" si="11"/>
        <v>344</v>
      </c>
      <c r="AF52" s="16">
        <f t="shared" si="11"/>
        <v>51</v>
      </c>
      <c r="AG52" s="16">
        <f t="shared" si="12"/>
        <v>25</v>
      </c>
      <c r="AH52" s="16">
        <f t="shared" si="12"/>
        <v>32</v>
      </c>
      <c r="AI52" s="16">
        <f t="shared" si="12"/>
        <v>48</v>
      </c>
    </row>
    <row r="53" spans="1:35" x14ac:dyDescent="0.25">
      <c r="A53" s="9">
        <v>152</v>
      </c>
      <c r="B53" s="10"/>
      <c r="C53" s="10"/>
      <c r="D53" s="11">
        <f t="shared" si="14"/>
        <v>0</v>
      </c>
      <c r="E53" s="12">
        <f t="shared" si="14"/>
        <v>42.5</v>
      </c>
      <c r="F53" s="12">
        <f t="shared" si="14"/>
        <v>24.5</v>
      </c>
      <c r="G53" s="12">
        <f t="shared" si="14"/>
        <v>60.5</v>
      </c>
      <c r="H53" s="13">
        <f t="shared" si="14"/>
        <v>2.4693877551020407</v>
      </c>
      <c r="I53" s="12"/>
      <c r="J53" s="9" t="str">
        <f t="shared" si="14"/>
        <v/>
      </c>
      <c r="K53" s="14" t="str">
        <f t="shared" si="14"/>
        <v/>
      </c>
      <c r="L53" s="14" t="str">
        <f t="shared" si="14"/>
        <v/>
      </c>
      <c r="M53" s="14" t="str">
        <f t="shared" si="14"/>
        <v/>
      </c>
      <c r="N53" s="14" t="str">
        <f t="shared" si="10"/>
        <v/>
      </c>
      <c r="O53" s="9"/>
      <c r="P53" s="9">
        <f t="shared" si="13"/>
        <v>152</v>
      </c>
      <c r="Q53" s="15">
        <f t="shared" si="10"/>
        <v>0.28823529411764703</v>
      </c>
      <c r="R53" s="11"/>
      <c r="S53" s="11"/>
      <c r="T53" s="11">
        <f t="shared" si="10"/>
        <v>0.40588235294117647</v>
      </c>
      <c r="U53" s="11">
        <f t="shared" si="10"/>
        <v>0</v>
      </c>
      <c r="V53" s="11"/>
      <c r="W53" s="11"/>
      <c r="X53" s="11"/>
      <c r="Y53" s="11"/>
      <c r="Z53" s="11"/>
      <c r="AA53" s="11"/>
      <c r="AB53" s="11"/>
      <c r="AC53" s="9">
        <f t="shared" si="11"/>
        <v>170</v>
      </c>
      <c r="AD53" s="9">
        <f t="shared" si="11"/>
        <v>49</v>
      </c>
      <c r="AE53" s="9">
        <f t="shared" si="11"/>
        <v>121</v>
      </c>
      <c r="AF53" s="16">
        <f t="shared" si="11"/>
        <v>16</v>
      </c>
      <c r="AG53" s="16">
        <f t="shared" si="12"/>
        <v>27</v>
      </c>
      <c r="AH53" s="16">
        <f t="shared" si="12"/>
        <v>0</v>
      </c>
      <c r="AI53" s="16">
        <f t="shared" si="12"/>
        <v>0</v>
      </c>
    </row>
    <row r="54" spans="1:35" x14ac:dyDescent="0.25">
      <c r="A54" s="9">
        <v>154</v>
      </c>
      <c r="B54" s="10"/>
      <c r="C54" s="10"/>
      <c r="D54" s="11">
        <f t="shared" si="14"/>
        <v>0.98457583547557836</v>
      </c>
      <c r="E54" s="12">
        <f t="shared" si="14"/>
        <v>194.5</v>
      </c>
      <c r="F54" s="12" t="str">
        <f t="shared" si="14"/>
        <v/>
      </c>
      <c r="G54" s="12">
        <f t="shared" si="14"/>
        <v>194.5</v>
      </c>
      <c r="H54" s="13" t="str">
        <f t="shared" si="14"/>
        <v/>
      </c>
      <c r="I54" s="12"/>
      <c r="J54" s="9" t="str">
        <f t="shared" si="14"/>
        <v/>
      </c>
      <c r="K54" s="14" t="str">
        <f t="shared" si="14"/>
        <v/>
      </c>
      <c r="L54" s="14" t="str">
        <f t="shared" si="14"/>
        <v/>
      </c>
      <c r="M54" s="14" t="str">
        <f t="shared" si="14"/>
        <v/>
      </c>
      <c r="N54" s="14" t="str">
        <f t="shared" si="10"/>
        <v/>
      </c>
      <c r="O54" s="9"/>
      <c r="P54" s="9">
        <f t="shared" si="13"/>
        <v>154</v>
      </c>
      <c r="Q54" s="15">
        <f t="shared" si="10"/>
        <v>0.31876606683804626</v>
      </c>
      <c r="R54" s="11"/>
      <c r="S54" s="11"/>
      <c r="T54" s="11">
        <f t="shared" si="10"/>
        <v>4.3701799485861184E-2</v>
      </c>
      <c r="U54" s="11">
        <f t="shared" si="10"/>
        <v>0.15424164524421594</v>
      </c>
      <c r="V54" s="11"/>
      <c r="W54" s="11"/>
      <c r="X54" s="11"/>
      <c r="Y54" s="11"/>
      <c r="Z54" s="11"/>
      <c r="AA54" s="11"/>
      <c r="AB54" s="11"/>
      <c r="AC54" s="9">
        <f t="shared" si="11"/>
        <v>389</v>
      </c>
      <c r="AD54" s="9">
        <f t="shared" si="11"/>
        <v>0</v>
      </c>
      <c r="AE54" s="9">
        <f t="shared" si="11"/>
        <v>389</v>
      </c>
      <c r="AF54" s="16">
        <f t="shared" si="11"/>
        <v>0</v>
      </c>
      <c r="AG54" s="16">
        <f t="shared" si="12"/>
        <v>0</v>
      </c>
      <c r="AH54" s="16">
        <f t="shared" si="12"/>
        <v>0</v>
      </c>
      <c r="AI54" s="16">
        <f t="shared" si="12"/>
        <v>0</v>
      </c>
    </row>
    <row r="55" spans="1:35" x14ac:dyDescent="0.25">
      <c r="A55" s="9">
        <v>155</v>
      </c>
      <c r="B55" s="10"/>
      <c r="C55" s="10"/>
      <c r="D55" s="11">
        <f t="shared" si="9"/>
        <v>0.6875</v>
      </c>
      <c r="E55" s="12">
        <f t="shared" si="9"/>
        <v>56</v>
      </c>
      <c r="F55" s="12">
        <f t="shared" si="9"/>
        <v>44.5</v>
      </c>
      <c r="G55" s="12">
        <f t="shared" si="9"/>
        <v>67.5</v>
      </c>
      <c r="H55" s="13">
        <f t="shared" si="9"/>
        <v>1.5168539325842696</v>
      </c>
      <c r="I55" s="12"/>
      <c r="J55" s="9" t="str">
        <f t="shared" si="9"/>
        <v/>
      </c>
      <c r="K55" s="14" t="str">
        <f t="shared" si="9"/>
        <v/>
      </c>
      <c r="L55" s="14" t="str">
        <f t="shared" si="9"/>
        <v/>
      </c>
      <c r="M55" s="14" t="str">
        <f t="shared" si="9"/>
        <v/>
      </c>
      <c r="N55" s="14" t="str">
        <f t="shared" si="10"/>
        <v/>
      </c>
      <c r="O55" s="9"/>
      <c r="P55" s="9">
        <f t="shared" si="4"/>
        <v>155</v>
      </c>
      <c r="Q55" s="15">
        <f t="shared" si="10"/>
        <v>0.21875</v>
      </c>
      <c r="R55" s="11"/>
      <c r="S55" s="11"/>
      <c r="T55" s="11">
        <f t="shared" si="10"/>
        <v>9.375E-2</v>
      </c>
      <c r="U55" s="11">
        <f t="shared" si="10"/>
        <v>0.26339285714285715</v>
      </c>
      <c r="V55" s="11"/>
      <c r="W55" s="11"/>
      <c r="X55" s="11"/>
      <c r="Y55" s="11"/>
      <c r="Z55" s="11"/>
      <c r="AA55" s="11"/>
      <c r="AB55" s="11"/>
      <c r="AC55" s="9">
        <f t="shared" si="11"/>
        <v>224</v>
      </c>
      <c r="AD55" s="9">
        <f t="shared" si="11"/>
        <v>89</v>
      </c>
      <c r="AE55" s="9">
        <f t="shared" si="11"/>
        <v>135</v>
      </c>
      <c r="AF55" s="16">
        <f t="shared" si="11"/>
        <v>22</v>
      </c>
      <c r="AG55" s="16">
        <f t="shared" si="12"/>
        <v>15</v>
      </c>
      <c r="AH55" s="16">
        <f t="shared" si="12"/>
        <v>20</v>
      </c>
      <c r="AI55" s="16">
        <f t="shared" si="12"/>
        <v>54</v>
      </c>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ref="D58:D64">FREQUENCY(D2:D55,C58:C64)</f>
        <v>8</v>
      </c>
      <c r="E58" s="19">
        <f t="array" ref="E58:E69">FREQUENCY(E2:E55,E73:E84)</f>
        <v>4</v>
      </c>
      <c r="F58" s="19">
        <f>FREQUENCY(F2:F55,F73:F80)</f>
        <v>0</v>
      </c>
      <c r="G58" s="19">
        <f>FREQUENCY(G2:G55,G73:G80)</f>
        <v>0</v>
      </c>
      <c r="H58" s="19">
        <f>FREQUENCY(H2:H55,H73:H80)</f>
        <v>0</v>
      </c>
      <c r="I58" s="19"/>
      <c r="P58" s="22">
        <v>1</v>
      </c>
      <c r="Q58" s="19">
        <f t="array" ref="Q58:Q67">FREQUENCY(Q2:Q55,$Q73:$Q82)</f>
        <v>1</v>
      </c>
      <c r="R58" s="19"/>
      <c r="S58" s="19"/>
      <c r="T58" s="19">
        <f t="array" ref="T58:T67">FREQUENCY(T2:T55,$T73:$T82)</f>
        <v>10</v>
      </c>
      <c r="U58" s="19">
        <f t="array" ref="U58:U67">FREQUENCY(U2:U55,$U73:$U82)</f>
        <v>5</v>
      </c>
      <c r="V58" s="19"/>
      <c r="W58" s="19"/>
    </row>
    <row r="59" spans="1:35" x14ac:dyDescent="0.25">
      <c r="A59" s="22">
        <v>2</v>
      </c>
      <c r="C59" s="18">
        <f t="shared" ref="C59:C64" si="15">C58+C$56</f>
        <v>0.25</v>
      </c>
      <c r="D59" s="19">
        <v>11</v>
      </c>
      <c r="E59">
        <v>15</v>
      </c>
      <c r="P59" s="22">
        <v>2</v>
      </c>
      <c r="Q59">
        <v>1</v>
      </c>
      <c r="T59">
        <v>13</v>
      </c>
      <c r="U59">
        <v>9</v>
      </c>
    </row>
    <row r="60" spans="1:35" x14ac:dyDescent="0.25">
      <c r="A60" s="22">
        <v>3</v>
      </c>
      <c r="C60" s="18">
        <f t="shared" si="15"/>
        <v>0.4</v>
      </c>
      <c r="D60" s="19">
        <v>7</v>
      </c>
      <c r="E60">
        <v>12</v>
      </c>
      <c r="P60" s="22">
        <v>3</v>
      </c>
      <c r="Q60">
        <v>1</v>
      </c>
      <c r="T60">
        <v>10</v>
      </c>
      <c r="U60">
        <v>9</v>
      </c>
    </row>
    <row r="61" spans="1:35" x14ac:dyDescent="0.25">
      <c r="A61" s="22">
        <v>4</v>
      </c>
      <c r="C61" s="18">
        <f t="shared" si="15"/>
        <v>0.55000000000000004</v>
      </c>
      <c r="D61" s="19">
        <v>10</v>
      </c>
      <c r="E61">
        <v>8</v>
      </c>
      <c r="P61" s="22">
        <v>4</v>
      </c>
      <c r="Q61">
        <v>13</v>
      </c>
      <c r="T61">
        <v>8</v>
      </c>
      <c r="U61">
        <v>8</v>
      </c>
    </row>
    <row r="62" spans="1:35" x14ac:dyDescent="0.25">
      <c r="A62" s="22">
        <v>5</v>
      </c>
      <c r="C62" s="18">
        <f t="shared" si="15"/>
        <v>0.70000000000000007</v>
      </c>
      <c r="D62" s="19">
        <v>7</v>
      </c>
      <c r="E62">
        <v>2</v>
      </c>
      <c r="P62" s="22">
        <v>5</v>
      </c>
      <c r="Q62">
        <v>15</v>
      </c>
      <c r="T62">
        <v>7</v>
      </c>
      <c r="U62">
        <v>10</v>
      </c>
    </row>
    <row r="63" spans="1:35" x14ac:dyDescent="0.25">
      <c r="A63" s="22">
        <v>6</v>
      </c>
      <c r="C63" s="18">
        <f t="shared" si="15"/>
        <v>0.85000000000000009</v>
      </c>
      <c r="D63" s="19">
        <v>4</v>
      </c>
      <c r="E63">
        <v>1</v>
      </c>
      <c r="P63" s="22">
        <v>6</v>
      </c>
      <c r="Q63">
        <v>10</v>
      </c>
      <c r="T63">
        <v>3</v>
      </c>
      <c r="U63">
        <v>10</v>
      </c>
    </row>
    <row r="64" spans="1:35" x14ac:dyDescent="0.25">
      <c r="A64" s="22">
        <v>7</v>
      </c>
      <c r="C64" s="18">
        <f t="shared" si="15"/>
        <v>1</v>
      </c>
      <c r="D64" s="19">
        <v>7</v>
      </c>
      <c r="E64">
        <v>4</v>
      </c>
      <c r="P64" s="22">
        <v>7</v>
      </c>
      <c r="Q64">
        <v>11</v>
      </c>
      <c r="T64">
        <v>3</v>
      </c>
      <c r="U64">
        <v>2</v>
      </c>
    </row>
    <row r="65" spans="1:22" x14ac:dyDescent="0.25">
      <c r="A65" s="22">
        <v>8</v>
      </c>
      <c r="E65">
        <v>3</v>
      </c>
      <c r="P65" s="22">
        <v>8</v>
      </c>
      <c r="Q65">
        <v>1</v>
      </c>
      <c r="T65">
        <v>0</v>
      </c>
      <c r="U65">
        <v>1</v>
      </c>
    </row>
    <row r="66" spans="1:22" x14ac:dyDescent="0.25">
      <c r="A66" s="22">
        <v>9</v>
      </c>
      <c r="E66">
        <v>2</v>
      </c>
      <c r="P66" s="22">
        <v>9</v>
      </c>
      <c r="Q66">
        <v>1</v>
      </c>
      <c r="T66">
        <v>0</v>
      </c>
      <c r="U66">
        <v>0</v>
      </c>
    </row>
    <row r="67" spans="1:22" x14ac:dyDescent="0.25">
      <c r="A67" s="22">
        <v>10</v>
      </c>
      <c r="E67">
        <v>2</v>
      </c>
      <c r="P67" s="22">
        <v>10</v>
      </c>
      <c r="Q67">
        <v>0</v>
      </c>
      <c r="T67">
        <v>0</v>
      </c>
      <c r="U67">
        <v>0</v>
      </c>
    </row>
    <row r="68" spans="1:22" x14ac:dyDescent="0.25">
      <c r="A68" s="22">
        <v>11</v>
      </c>
      <c r="E68">
        <v>1</v>
      </c>
      <c r="P68" s="22">
        <v>11</v>
      </c>
    </row>
    <row r="69" spans="1:22" x14ac:dyDescent="0.25">
      <c r="A69" s="22">
        <v>12</v>
      </c>
      <c r="E69">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MAX(E2:E55)</f>
        <v>220</v>
      </c>
      <c r="I87" s="74"/>
      <c r="Q87" s="76">
        <f>MAX(Q2:Q55)</f>
        <v>0.41463414634146339</v>
      </c>
      <c r="T87" s="76">
        <f>MAX(T2:T55)</f>
        <v>0.63414634146341464</v>
      </c>
      <c r="U87" s="76">
        <f>MAX(U2:U55)</f>
        <v>0.38271604938271603</v>
      </c>
      <c r="V87" s="76"/>
    </row>
    <row r="88" spans="1:22" x14ac:dyDescent="0.25">
      <c r="C88" t="s">
        <v>193</v>
      </c>
      <c r="E88" s="74">
        <v>240</v>
      </c>
      <c r="I88" s="74"/>
      <c r="Q88" s="17">
        <v>0.5</v>
      </c>
      <c r="T88" s="17">
        <v>0.5</v>
      </c>
      <c r="U88" s="17">
        <v>0.5</v>
      </c>
      <c r="V88" s="17"/>
    </row>
    <row r="89" spans="1:22" x14ac:dyDescent="0.25">
      <c r="C89" t="s">
        <v>194</v>
      </c>
      <c r="E89" s="74"/>
      <c r="I89" s="74"/>
      <c r="Q89" s="74"/>
      <c r="T89" s="74"/>
      <c r="U89" s="74"/>
      <c r="V89" s="74"/>
    </row>
    <row r="90" spans="1:22" x14ac:dyDescent="0.25">
      <c r="C90" t="s">
        <v>192</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80" zoomScaleNormal="8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593</v>
      </c>
      <c r="B1" s="77" t="s">
        <v>61</v>
      </c>
      <c r="C1" s="77" t="s">
        <v>505</v>
      </c>
      <c r="D1" s="77" t="s">
        <v>505</v>
      </c>
      <c r="E1" s="55" t="s">
        <v>600</v>
      </c>
      <c r="F1" s="77" t="s">
        <v>137</v>
      </c>
    </row>
    <row r="2" spans="1:6" x14ac:dyDescent="0.25">
      <c r="A2">
        <v>1</v>
      </c>
      <c r="B2" s="16">
        <f>INDEX(ReportDir!B:B,MATCH($A2,ReportDir!$V:$V,0))</f>
        <v>101</v>
      </c>
      <c r="C2" s="75" t="str">
        <f>INDEX(ReportDir!P:P,MATCH($A2,ReportDir!$V:$V,0))</f>
        <v>NS</v>
      </c>
      <c r="D2" s="75" t="str">
        <f>LEFT(C2,1)&amp;"/"&amp;RIGHT(C2,1)</f>
        <v>N/S</v>
      </c>
      <c r="E2" s="54" t="str">
        <f>INDEX(LocIDs!AR:AR,MATCH($B2,LocIDs!$A:$A,0))&amp;" ("&amp;D2&amp;")"</f>
        <v>Washington/Curry &amp; Mill Ave (N/S)</v>
      </c>
      <c r="F2" s="75">
        <f>INDEX(ReportDir!I:I,MATCH($A2,ReportDir!$V:$V,0))</f>
        <v>0.16216216216216217</v>
      </c>
    </row>
    <row r="3" spans="1:6" x14ac:dyDescent="0.25">
      <c r="A3">
        <v>2</v>
      </c>
      <c r="B3" s="16">
        <f>INDEX(ReportDir!B:B,MATCH($A3,ReportDir!$V:$V,0))</f>
        <v>102</v>
      </c>
      <c r="C3" s="75" t="str">
        <f>INDEX(ReportDir!P:P,MATCH($A3,ReportDir!$V:$V,0))</f>
        <v>NS</v>
      </c>
      <c r="D3" s="75" t="str">
        <f t="shared" ref="D3:D35" si="0">LEFT(C3,1)&amp;"/"&amp;RIGHT(C3,1)</f>
        <v>N/S</v>
      </c>
      <c r="E3" s="54" t="str">
        <f>INDEX(LocIDs!AR:AR,MATCH($B3,LocIDs!$A:$A,0))&amp;" ("&amp;D3&amp;")"</f>
        <v>Rio Salado Pkwy &amp; Mill Ave (N/S)</v>
      </c>
      <c r="F3" s="75">
        <f>INDEX(ReportDir!I:I,MATCH($A3,ReportDir!$V:$V,0))</f>
        <v>0.15283842794759825</v>
      </c>
    </row>
    <row r="4" spans="1:6" x14ac:dyDescent="0.25">
      <c r="A4">
        <v>3</v>
      </c>
      <c r="B4" s="16">
        <f>INDEX(ReportDir!B:B,MATCH($A4,ReportDir!$V:$V,0))</f>
        <v>103</v>
      </c>
      <c r="C4" s="75" t="str">
        <f>INDEX(ReportDir!P:P,MATCH($A4,ReportDir!$V:$V,0))</f>
        <v>NS</v>
      </c>
      <c r="D4" s="75" t="str">
        <f t="shared" si="0"/>
        <v>N/S</v>
      </c>
      <c r="E4" s="54" t="str">
        <f>INDEX(LocIDs!AR:AR,MATCH($B4,LocIDs!$A:$A,0))&amp;" ("&amp;D4&amp;")"</f>
        <v>Rio Salado Pkwy &amp; Rural Rd (N/S)</v>
      </c>
      <c r="F4" s="75">
        <f>INDEX(ReportDir!I:I,MATCH($A4,ReportDir!$V:$V,0))</f>
        <v>0.27777777777777779</v>
      </c>
    </row>
    <row r="5" spans="1:6" x14ac:dyDescent="0.25">
      <c r="A5">
        <v>4</v>
      </c>
      <c r="B5" s="16">
        <f>INDEX(ReportDir!B:B,MATCH($A5,ReportDir!$V:$V,0))</f>
        <v>104</v>
      </c>
      <c r="C5" s="75" t="str">
        <f>INDEX(ReportDir!P:P,MATCH($A5,ReportDir!$V:$V,0))</f>
        <v>NS</v>
      </c>
      <c r="D5" s="75" t="str">
        <f t="shared" si="0"/>
        <v>N/S</v>
      </c>
      <c r="E5" s="54" t="str">
        <f>INDEX(LocIDs!AR:AR,MATCH($B5,LocIDs!$A:$A,0))&amp;" ("&amp;D5&amp;")"</f>
        <v>Rio Salado Pkwy &amp; McClintock Dr (N/S)</v>
      </c>
      <c r="F5" s="75">
        <f>INDEX(ReportDir!I:I,MATCH($A5,ReportDir!$V:$V,0))</f>
        <v>0.31578947368421051</v>
      </c>
    </row>
    <row r="6" spans="1:6" x14ac:dyDescent="0.25">
      <c r="A6">
        <v>5</v>
      </c>
      <c r="B6" s="16">
        <f>INDEX(ReportDir!B:B,MATCH($A6,ReportDir!$V:$V,0))</f>
        <v>105</v>
      </c>
      <c r="C6" s="75" t="str">
        <f>INDEX(ReportDir!P:P,MATCH($A6,ReportDir!$V:$V,0))</f>
        <v>NS</v>
      </c>
      <c r="D6" s="75" t="str">
        <f t="shared" si="0"/>
        <v>N/S</v>
      </c>
      <c r="E6" s="54" t="str">
        <f>INDEX(LocIDs!AR:AR,MATCH($B6,LocIDs!$A:$A,0))&amp;" ("&amp;D6&amp;")"</f>
        <v>Rio Salado Pkwy &amp; Hardy Dr (N/S)</v>
      </c>
      <c r="F6" s="75">
        <f>INDEX(ReportDir!I:I,MATCH($A6,ReportDir!$V:$V,0))</f>
        <v>0.10909090909090909</v>
      </c>
    </row>
    <row r="7" spans="1:6" x14ac:dyDescent="0.25">
      <c r="A7">
        <v>6</v>
      </c>
      <c r="B7" s="16">
        <f>INDEX(ReportDir!B:B,MATCH($A7,ReportDir!$V:$V,0))</f>
        <v>106</v>
      </c>
      <c r="C7" s="75" t="str">
        <f>INDEX(ReportDir!P:P,MATCH($A7,ReportDir!$V:$V,0))</f>
        <v>NS</v>
      </c>
      <c r="D7" s="75" t="str">
        <f t="shared" si="0"/>
        <v>N/S</v>
      </c>
      <c r="E7" s="54" t="str">
        <f>INDEX(LocIDs!AR:AR,MATCH($B7,LocIDs!$A:$A,0))&amp;" ("&amp;D7&amp;")"</f>
        <v>5th St &amp; Mill Ave (N/S)</v>
      </c>
      <c r="F7" s="75">
        <f>INDEX(ReportDir!I:I,MATCH($A7,ReportDir!$V:$V,0))</f>
        <v>7.5630252100840331E-2</v>
      </c>
    </row>
    <row r="8" spans="1:6" x14ac:dyDescent="0.25">
      <c r="A8">
        <v>7</v>
      </c>
      <c r="B8" s="16">
        <f>INDEX(ReportDir!B:B,MATCH($A8,ReportDir!$V:$V,0))</f>
        <v>107</v>
      </c>
      <c r="C8" s="75" t="str">
        <f>INDEX(ReportDir!P:P,MATCH($A8,ReportDir!$V:$V,0))</f>
        <v>NS</v>
      </c>
      <c r="D8" s="75" t="str">
        <f t="shared" si="0"/>
        <v>N/S</v>
      </c>
      <c r="E8" s="54" t="str">
        <f>INDEX(LocIDs!AR:AR,MATCH($B8,LocIDs!$A:$A,0))&amp;" ("&amp;D8&amp;")"</f>
        <v>5th St &amp; Forest Ave (N/S)</v>
      </c>
      <c r="F8" s="75">
        <f>INDEX(ReportDir!I:I,MATCH($A8,ReportDir!$V:$V,0))</f>
        <v>0</v>
      </c>
    </row>
    <row r="9" spans="1:6" x14ac:dyDescent="0.25">
      <c r="A9">
        <v>8</v>
      </c>
      <c r="B9" s="16">
        <f>INDEX(ReportDir!B:B,MATCH($A9,ReportDir!$V:$V,0))</f>
        <v>108</v>
      </c>
      <c r="C9" s="75" t="str">
        <f>INDEX(ReportDir!P:P,MATCH($A9,ReportDir!$V:$V,0))</f>
        <v>NS</v>
      </c>
      <c r="D9" s="75" t="str">
        <f t="shared" si="0"/>
        <v>N/S</v>
      </c>
      <c r="E9" s="54" t="str">
        <f>INDEX(LocIDs!AR:AR,MATCH($B9,LocIDs!$A:$A,0))&amp;" ("&amp;D9&amp;")"</f>
        <v>5th St &amp; Farmer Ave (N/S)</v>
      </c>
      <c r="F9" s="75">
        <f>INDEX(ReportDir!I:I,MATCH($A9,ReportDir!$V:$V,0))</f>
        <v>8.8888888888888892E-2</v>
      </c>
    </row>
    <row r="10" spans="1:6" x14ac:dyDescent="0.25">
      <c r="A10">
        <v>9</v>
      </c>
      <c r="B10" s="16">
        <f>INDEX(ReportDir!B:B,MATCH($A10,ReportDir!$V:$V,0))</f>
        <v>109</v>
      </c>
      <c r="C10" s="75" t="str">
        <f>INDEX(ReportDir!P:P,MATCH($A10,ReportDir!$V:$V,0))</f>
        <v>NS</v>
      </c>
      <c r="D10" s="75" t="str">
        <f t="shared" si="0"/>
        <v>N/S</v>
      </c>
      <c r="E10" s="54" t="str">
        <f>INDEX(LocIDs!AR:AR,MATCH($B10,LocIDs!$A:$A,0))&amp;" ("&amp;D10&amp;")"</f>
        <v>5th St &amp; Hardy Dr (N/S)</v>
      </c>
      <c r="F10" s="75">
        <f>INDEX(ReportDir!I:I,MATCH($A10,ReportDir!$V:$V,0))</f>
        <v>9.4736842105263161E-2</v>
      </c>
    </row>
    <row r="11" spans="1:6" x14ac:dyDescent="0.25">
      <c r="A11">
        <v>10</v>
      </c>
      <c r="B11" s="16">
        <f>INDEX(ReportDir!B:B,MATCH($A11,ReportDir!$V:$V,0))</f>
        <v>110</v>
      </c>
      <c r="C11" s="75" t="str">
        <f>INDEX(ReportDir!P:P,MATCH($A11,ReportDir!$V:$V,0))</f>
        <v>NS</v>
      </c>
      <c r="D11" s="75" t="str">
        <f t="shared" si="0"/>
        <v>N/S</v>
      </c>
      <c r="E11" s="54" t="str">
        <f>INDEX(LocIDs!AR:AR,MATCH($B11,LocIDs!$A:$A,0))&amp;" ("&amp;D11&amp;")"</f>
        <v>5th St &amp; Priest Dr (N/S)</v>
      </c>
      <c r="F11" s="75">
        <f>INDEX(ReportDir!I:I,MATCH($A11,ReportDir!$V:$V,0))</f>
        <v>0.22</v>
      </c>
    </row>
    <row r="12" spans="1:6" x14ac:dyDescent="0.25">
      <c r="D12" s="75"/>
    </row>
    <row r="13" spans="1:6" s="66" customFormat="1" ht="26.4" x14ac:dyDescent="0.25">
      <c r="A13" s="66" t="s">
        <v>594</v>
      </c>
      <c r="B13" s="77" t="s">
        <v>61</v>
      </c>
      <c r="C13" s="77"/>
      <c r="D13" s="75"/>
      <c r="E13" s="55" t="s">
        <v>600</v>
      </c>
      <c r="F13" s="77" t="s">
        <v>134</v>
      </c>
    </row>
    <row r="14" spans="1:6" x14ac:dyDescent="0.25">
      <c r="A14">
        <v>2</v>
      </c>
      <c r="B14" s="16">
        <f>INDEX(ReportDir!B:B,MATCH($A14,ReportDir!$W:$W,0))</f>
        <v>102</v>
      </c>
      <c r="C14" s="75" t="str">
        <f>INDEX(ReportDir!P:P,MATCH($A14,ReportDir!$W:$W,0))</f>
        <v>NS</v>
      </c>
      <c r="D14" s="75" t="str">
        <f t="shared" si="0"/>
        <v>N/S</v>
      </c>
      <c r="E14" s="54" t="str">
        <f>INDEX(LocIDs!AR:AR,MATCH($B14,LocIDs!$A:$A,0))&amp;" ("&amp;D14&amp;")"</f>
        <v>Rio Salado Pkwy &amp; Mill Ave (N/S)</v>
      </c>
      <c r="F14" s="75">
        <f>INDEX(ReportDir!J:J,MATCH($A14,ReportDir!$W:$W,0))</f>
        <v>0.24890829694323144</v>
      </c>
    </row>
    <row r="15" spans="1:6" x14ac:dyDescent="0.25">
      <c r="A15">
        <v>3</v>
      </c>
      <c r="B15" s="16">
        <f>INDEX(ReportDir!B:B,MATCH($A15,ReportDir!$W:$W,0))</f>
        <v>103</v>
      </c>
      <c r="C15" s="75" t="str">
        <f>INDEX(ReportDir!P:P,MATCH($A15,ReportDir!$W:$W,0))</f>
        <v>NS</v>
      </c>
      <c r="D15" s="75" t="str">
        <f t="shared" si="0"/>
        <v>N/S</v>
      </c>
      <c r="E15" s="54" t="str">
        <f>INDEX(LocIDs!AR:AR,MATCH($B15,LocIDs!$A:$A,0))&amp;" ("&amp;D15&amp;")"</f>
        <v>Rio Salado Pkwy &amp; Rural Rd (N/S)</v>
      </c>
      <c r="F15" s="75">
        <f>INDEX(ReportDir!J:J,MATCH($A15,ReportDir!$W:$W,0))</f>
        <v>0.99494949494949492</v>
      </c>
    </row>
    <row r="16" spans="1:6" x14ac:dyDescent="0.25">
      <c r="A16">
        <v>4</v>
      </c>
      <c r="B16" s="16">
        <f>INDEX(ReportDir!B:B,MATCH($A16,ReportDir!$W:$W,0))</f>
        <v>104</v>
      </c>
      <c r="C16" s="75" t="str">
        <f>INDEX(ReportDir!P:P,MATCH($A16,ReportDir!$W:$W,0))</f>
        <v>NS</v>
      </c>
      <c r="D16" s="75" t="str">
        <f t="shared" si="0"/>
        <v>N/S</v>
      </c>
      <c r="E16" s="54" t="str">
        <f>INDEX(LocIDs!AR:AR,MATCH($B16,LocIDs!$A:$A,0))&amp;" ("&amp;D16&amp;")"</f>
        <v>Rio Salado Pkwy &amp; McClintock Dr (N/S)</v>
      </c>
      <c r="F16" s="75">
        <f>INDEX(ReportDir!J:J,MATCH($A16,ReportDir!$W:$W,0))</f>
        <v>1</v>
      </c>
    </row>
    <row r="17" spans="1:6" x14ac:dyDescent="0.25">
      <c r="A17">
        <v>5</v>
      </c>
      <c r="B17" s="16">
        <f>INDEX(ReportDir!B:B,MATCH($A17,ReportDir!$W:$W,0))</f>
        <v>105</v>
      </c>
      <c r="C17" s="75" t="str">
        <f>INDEX(ReportDir!P:P,MATCH($A17,ReportDir!$W:$W,0))</f>
        <v>NS</v>
      </c>
      <c r="D17" s="75" t="str">
        <f t="shared" si="0"/>
        <v>N/S</v>
      </c>
      <c r="E17" s="54" t="str">
        <f>INDEX(LocIDs!AR:AR,MATCH($B17,LocIDs!$A:$A,0))&amp;" ("&amp;D17&amp;")"</f>
        <v>Rio Salado Pkwy &amp; Hardy Dr (N/S)</v>
      </c>
      <c r="F17" s="75">
        <f>INDEX(ReportDir!J:J,MATCH($A17,ReportDir!$W:$W,0))</f>
        <v>7.2727272727272724E-2</v>
      </c>
    </row>
    <row r="18" spans="1:6" x14ac:dyDescent="0.25">
      <c r="A18">
        <v>6</v>
      </c>
      <c r="B18" s="16">
        <f>INDEX(ReportDir!B:B,MATCH($A18,ReportDir!$W:$W,0))</f>
        <v>106</v>
      </c>
      <c r="C18" s="75" t="str">
        <f>INDEX(ReportDir!P:P,MATCH($A18,ReportDir!$W:$W,0))</f>
        <v>NS</v>
      </c>
      <c r="D18" s="75" t="str">
        <f t="shared" si="0"/>
        <v>N/S</v>
      </c>
      <c r="E18" s="54" t="str">
        <f>INDEX(LocIDs!AR:AR,MATCH($B18,LocIDs!$A:$A,0))&amp;" ("&amp;D18&amp;")"</f>
        <v>5th St &amp; Mill Ave (N/S)</v>
      </c>
      <c r="F18" s="75">
        <f>INDEX(ReportDir!J:J,MATCH($A18,ReportDir!$W:$W,0))</f>
        <v>9.2436974789915971E-2</v>
      </c>
    </row>
    <row r="19" spans="1:6" x14ac:dyDescent="0.25">
      <c r="A19">
        <v>7</v>
      </c>
      <c r="B19" s="16">
        <f>INDEX(ReportDir!B:B,MATCH($A19,ReportDir!$W:$W,0))</f>
        <v>107</v>
      </c>
      <c r="C19" s="75" t="str">
        <f>INDEX(ReportDir!P:P,MATCH($A19,ReportDir!$W:$W,0))</f>
        <v>NS</v>
      </c>
      <c r="D19" s="75" t="str">
        <f t="shared" si="0"/>
        <v>N/S</v>
      </c>
      <c r="E19" s="54" t="str">
        <f>INDEX(LocIDs!AR:AR,MATCH($B19,LocIDs!$A:$A,0))&amp;" ("&amp;D19&amp;")"</f>
        <v>5th St &amp; Forest Ave (N/S)</v>
      </c>
      <c r="F19" s="75">
        <f>INDEX(ReportDir!J:J,MATCH($A19,ReportDir!$W:$W,0))</f>
        <v>0.1702127659574468</v>
      </c>
    </row>
    <row r="20" spans="1:6" x14ac:dyDescent="0.25">
      <c r="A20">
        <v>8</v>
      </c>
      <c r="B20" s="16">
        <f>INDEX(ReportDir!B:B,MATCH($A20,ReportDir!$W:$W,0))</f>
        <v>108</v>
      </c>
      <c r="C20" s="75" t="str">
        <f>INDEX(ReportDir!P:P,MATCH($A20,ReportDir!$W:$W,0))</f>
        <v>NS</v>
      </c>
      <c r="D20" s="75" t="str">
        <f t="shared" si="0"/>
        <v>N/S</v>
      </c>
      <c r="E20" s="54" t="str">
        <f>INDEX(LocIDs!AR:AR,MATCH($B20,LocIDs!$A:$A,0))&amp;" ("&amp;D20&amp;")"</f>
        <v>5th St &amp; Farmer Ave (N/S)</v>
      </c>
      <c r="F20" s="75">
        <f>INDEX(ReportDir!J:J,MATCH($A20,ReportDir!$W:$W,0))</f>
        <v>8.8888888888888892E-2</v>
      </c>
    </row>
    <row r="21" spans="1:6" x14ac:dyDescent="0.25">
      <c r="A21">
        <v>9</v>
      </c>
      <c r="B21" s="16">
        <f>INDEX(ReportDir!B:B,MATCH($A21,ReportDir!$W:$W,0))</f>
        <v>109</v>
      </c>
      <c r="C21" s="75" t="str">
        <f>INDEX(ReportDir!P:P,MATCH($A21,ReportDir!$W:$W,0))</f>
        <v>NS</v>
      </c>
      <c r="D21" s="75" t="str">
        <f t="shared" si="0"/>
        <v>N/S</v>
      </c>
      <c r="E21" s="54" t="str">
        <f>INDEX(LocIDs!AR:AR,MATCH($B21,LocIDs!$A:$A,0))&amp;" ("&amp;D21&amp;")"</f>
        <v>5th St &amp; Hardy Dr (N/S)</v>
      </c>
      <c r="F21" s="75">
        <f>INDEX(ReportDir!J:J,MATCH($A21,ReportDir!$W:$W,0))</f>
        <v>0.1368421052631579</v>
      </c>
    </row>
    <row r="22" spans="1:6" x14ac:dyDescent="0.25">
      <c r="A22">
        <v>10</v>
      </c>
      <c r="B22" s="16">
        <f>INDEX(ReportDir!B:B,MATCH($A22,ReportDir!$W:$W,0))</f>
        <v>110</v>
      </c>
      <c r="C22" s="75" t="str">
        <f>INDEX(ReportDir!P:P,MATCH($A22,ReportDir!$W:$W,0))</f>
        <v>NS</v>
      </c>
      <c r="D22" s="75" t="str">
        <f t="shared" si="0"/>
        <v>N/S</v>
      </c>
      <c r="E22" s="54" t="str">
        <f>INDEX(LocIDs!AR:AR,MATCH($B22,LocIDs!$A:$A,0))&amp;" ("&amp;D22&amp;")"</f>
        <v>5th St &amp; Priest Dr (N/S)</v>
      </c>
      <c r="F22" s="75">
        <f>INDEX(ReportDir!J:J,MATCH($A22,ReportDir!$W:$W,0))</f>
        <v>0.44</v>
      </c>
    </row>
    <row r="23" spans="1:6" x14ac:dyDescent="0.25">
      <c r="A23">
        <v>11</v>
      </c>
      <c r="B23" s="16">
        <f>INDEX(ReportDir!B:B,MATCH($A23,ReportDir!$W:$W,0))</f>
        <v>111</v>
      </c>
      <c r="C23" s="75" t="str">
        <f>INDEX(ReportDir!P:P,MATCH($A23,ReportDir!$W:$W,0))</f>
        <v>NS</v>
      </c>
      <c r="D23" s="75" t="str">
        <f t="shared" si="0"/>
        <v>N/S</v>
      </c>
      <c r="E23" s="54" t="str">
        <f>INDEX(LocIDs!AR:AR,MATCH($B23,LocIDs!$A:$A,0))&amp;" ("&amp;D23&amp;")"</f>
        <v>10th St &amp; Mill Ave (N/S)</v>
      </c>
      <c r="F23" s="75">
        <f>INDEX(ReportDir!J:J,MATCH($A23,ReportDir!$W:$W,0))</f>
        <v>0.54861111111111116</v>
      </c>
    </row>
    <row r="24" spans="1:6" x14ac:dyDescent="0.25">
      <c r="A24">
        <v>12</v>
      </c>
      <c r="B24" s="16">
        <f>INDEX(ReportDir!B:B,MATCH($A24,ReportDir!$W:$W,0))</f>
        <v>112</v>
      </c>
      <c r="C24" s="75" t="str">
        <f>INDEX(ReportDir!P:P,MATCH($A24,ReportDir!$W:$W,0))</f>
        <v>NS</v>
      </c>
      <c r="D24" s="75" t="str">
        <f t="shared" si="0"/>
        <v>N/S</v>
      </c>
      <c r="E24" s="54" t="str">
        <f>INDEX(LocIDs!AR:AR,MATCH($B24,LocIDs!$A:$A,0))&amp;" ("&amp;D24&amp;")"</f>
        <v>60 Fwy &amp; College Ave (N/S)</v>
      </c>
      <c r="F24" s="75">
        <f>INDEX(ReportDir!J:J,MATCH($A24,ReportDir!$W:$W,0))</f>
        <v>0</v>
      </c>
    </row>
    <row r="25" spans="1:6" x14ac:dyDescent="0.25">
      <c r="A25">
        <v>13</v>
      </c>
      <c r="B25" s="16">
        <f>INDEX(ReportDir!B:B,MATCH($A25,ReportDir!$W:$W,0))</f>
        <v>113</v>
      </c>
      <c r="C25" s="75" t="str">
        <f>INDEX(ReportDir!P:P,MATCH($A25,ReportDir!$W:$W,0))</f>
        <v>NS</v>
      </c>
      <c r="D25" s="75" t="str">
        <f t="shared" si="0"/>
        <v>N/S</v>
      </c>
      <c r="E25" s="54" t="str">
        <f>INDEX(LocIDs!AR:AR,MATCH($B25,LocIDs!$A:$A,0))&amp;" ("&amp;D25&amp;")"</f>
        <v>13th St &amp; Mill Ave (N/S)</v>
      </c>
      <c r="F25" s="75">
        <f>INDEX(ReportDir!J:J,MATCH($A25,ReportDir!$W:$W,0))</f>
        <v>0.58750000000000002</v>
      </c>
    </row>
    <row r="26" spans="1:6" x14ac:dyDescent="0.25">
      <c r="A26">
        <v>14</v>
      </c>
      <c r="B26" s="16">
        <f>INDEX(ReportDir!B:B,MATCH($A26,ReportDir!$W:$W,0))</f>
        <v>114</v>
      </c>
      <c r="C26" s="75" t="str">
        <f>INDEX(ReportDir!P:P,MATCH($A26,ReportDir!$W:$W,0))</f>
        <v>NS</v>
      </c>
      <c r="D26" s="75" t="str">
        <f t="shared" si="0"/>
        <v>N/S</v>
      </c>
      <c r="E26" s="54" t="str">
        <f>INDEX(LocIDs!AR:AR,MATCH($B26,LocIDs!$A:$A,0))&amp;" ("&amp;D26&amp;")"</f>
        <v>13th St &amp; Hardy Dr (N/S)</v>
      </c>
      <c r="F26" s="75">
        <f>INDEX(ReportDir!J:J,MATCH($A26,ReportDir!$W:$W,0))</f>
        <v>0.12871287128712872</v>
      </c>
    </row>
    <row r="27" spans="1:6" x14ac:dyDescent="0.25">
      <c r="A27">
        <v>15</v>
      </c>
      <c r="B27" s="16">
        <f>INDEX(ReportDir!B:B,MATCH($A27,ReportDir!$W:$W,0))</f>
        <v>115</v>
      </c>
      <c r="C27" s="75" t="str">
        <f>INDEX(ReportDir!P:P,MATCH($A27,ReportDir!$W:$W,0))</f>
        <v>NS</v>
      </c>
      <c r="D27" s="75" t="str">
        <f t="shared" si="0"/>
        <v>N/S</v>
      </c>
      <c r="E27" s="54" t="str">
        <f>INDEX(LocIDs!AR:AR,MATCH($B27,LocIDs!$A:$A,0))&amp;" ("&amp;D27&amp;")"</f>
        <v>University Dr &amp; College Ave (N/S)</v>
      </c>
      <c r="F27" s="75">
        <f>INDEX(ReportDir!J:J,MATCH($A27,ReportDir!$W:$W,0))</f>
        <v>7.3068893528183715E-2</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INDEX(ReportDir!J:J,MATCH($A28,ReportDir!$W:$W,0))</f>
        <v>0.47619047619047616</v>
      </c>
    </row>
    <row r="29" spans="1:6" x14ac:dyDescent="0.25">
      <c r="A29">
        <v>17</v>
      </c>
      <c r="B29" s="16">
        <f>INDEX(ReportDir!B:B,MATCH($A29,ReportDir!$W:$W,0))</f>
        <v>117</v>
      </c>
      <c r="C29" s="75" t="str">
        <f>INDEX(ReportDir!P:P,MATCH($A29,ReportDir!$W:$W,0))</f>
        <v>NS</v>
      </c>
      <c r="D29" s="75" t="str">
        <f t="shared" si="0"/>
        <v>N/S</v>
      </c>
      <c r="E29" s="54" t="str">
        <f>INDEX(LocIDs!AR:AR,MATCH($B29,LocIDs!$A:$A,0))&amp;" ("&amp;D29&amp;")"</f>
        <v>University Dr &amp; Rural Rd (N/S)</v>
      </c>
      <c r="F29" s="75">
        <f>INDEX(ReportDir!J:J,MATCH($A29,ReportDir!$W:$W,0))</f>
        <v>0.95530726256983245</v>
      </c>
    </row>
    <row r="30" spans="1:6" x14ac:dyDescent="0.25">
      <c r="A30">
        <v>18</v>
      </c>
      <c r="B30" s="16">
        <f>INDEX(ReportDir!B:B,MATCH($A30,ReportDir!$W:$W,0))</f>
        <v>118</v>
      </c>
      <c r="C30" s="75" t="str">
        <f>INDEX(ReportDir!P:P,MATCH($A30,ReportDir!$W:$W,0))</f>
        <v>NS</v>
      </c>
      <c r="D30" s="75" t="str">
        <f t="shared" si="0"/>
        <v>N/S</v>
      </c>
      <c r="E30" s="54" t="str">
        <f>INDEX(LocIDs!AR:AR,MATCH($B30,LocIDs!$A:$A,0))&amp;" ("&amp;D30&amp;")"</f>
        <v>University Dr &amp; Mill Ave (N/S)</v>
      </c>
      <c r="F30" s="75">
        <f>INDEX(ReportDir!J:J,MATCH($A30,ReportDir!$W:$W,0))</f>
        <v>0.20810810810810812</v>
      </c>
    </row>
    <row r="31" spans="1:6" x14ac:dyDescent="0.25">
      <c r="A31">
        <v>19</v>
      </c>
      <c r="B31" s="16">
        <f>INDEX(ReportDir!B:B,MATCH($A31,ReportDir!$W:$W,0))</f>
        <v>119</v>
      </c>
      <c r="C31" s="75" t="str">
        <f>INDEX(ReportDir!P:P,MATCH($A31,ReportDir!$W:$W,0))</f>
        <v>NS</v>
      </c>
      <c r="D31" s="75" t="str">
        <f t="shared" si="0"/>
        <v>N/S</v>
      </c>
      <c r="E31" s="54" t="str">
        <f>INDEX(LocIDs!AR:AR,MATCH($B31,LocIDs!$A:$A,0))&amp;" ("&amp;D31&amp;")"</f>
        <v>University Dr &amp; Ash Ave (N/S)</v>
      </c>
      <c r="F31" s="75">
        <f>INDEX(ReportDir!J:J,MATCH($A31,ReportDir!$W:$W,0))</f>
        <v>0.31496062992125984</v>
      </c>
    </row>
    <row r="32" spans="1:6" x14ac:dyDescent="0.25">
      <c r="A32">
        <v>20</v>
      </c>
      <c r="B32" s="16">
        <f>INDEX(ReportDir!B:B,MATCH($A32,ReportDir!$W:$W,0))</f>
        <v>120</v>
      </c>
      <c r="C32" s="75" t="str">
        <f>INDEX(ReportDir!P:P,MATCH($A32,ReportDir!$W:$W,0))</f>
        <v>NS</v>
      </c>
      <c r="D32" s="75" t="str">
        <f t="shared" si="0"/>
        <v>N/S</v>
      </c>
      <c r="E32" s="54" t="str">
        <f>INDEX(LocIDs!AR:AR,MATCH($B32,LocIDs!$A:$A,0))&amp;" ("&amp;D32&amp;")"</f>
        <v>University Dr &amp; Roosevelt St (N/S)</v>
      </c>
      <c r="F32" s="75">
        <f>INDEX(ReportDir!J:J,MATCH($A32,ReportDir!$W:$W,0))</f>
        <v>0.24</v>
      </c>
    </row>
    <row r="33" spans="1:6" x14ac:dyDescent="0.25">
      <c r="A33">
        <v>21</v>
      </c>
      <c r="B33" s="16">
        <f>INDEX(ReportDir!B:B,MATCH($A33,ReportDir!$W:$W,0))</f>
        <v>121</v>
      </c>
      <c r="C33" s="75" t="str">
        <f>INDEX(ReportDir!P:P,MATCH($A33,ReportDir!$W:$W,0))</f>
        <v>NS</v>
      </c>
      <c r="D33" s="75" t="str">
        <f t="shared" si="0"/>
        <v>N/S</v>
      </c>
      <c r="E33" s="54" t="str">
        <f>INDEX(LocIDs!AR:AR,MATCH($B33,LocIDs!$A:$A,0))&amp;" ("&amp;D33&amp;")"</f>
        <v>University Dr &amp; Hardy Dr (N/S)</v>
      </c>
      <c r="F33" s="75">
        <f>INDEX(ReportDir!J:J,MATCH($A33,ReportDir!$W:$W,0))</f>
        <v>0.44047619047619047</v>
      </c>
    </row>
    <row r="34" spans="1:6" x14ac:dyDescent="0.25">
      <c r="A34">
        <v>22</v>
      </c>
      <c r="B34" s="16">
        <f>INDEX(ReportDir!B:B,MATCH($A34,ReportDir!$W:$W,0))</f>
        <v>122</v>
      </c>
      <c r="C34" s="75" t="str">
        <f>INDEX(ReportDir!P:P,MATCH($A34,ReportDir!$W:$W,0))</f>
        <v>NS</v>
      </c>
      <c r="D34" s="75" t="str">
        <f t="shared" si="0"/>
        <v>N/S</v>
      </c>
      <c r="E34" s="54" t="str">
        <f>INDEX(LocIDs!AR:AR,MATCH($B34,LocIDs!$A:$A,0))&amp;" ("&amp;D34&amp;")"</f>
        <v>McKellips Rd &amp; Greenbelt Path (N/S)</v>
      </c>
      <c r="F34" s="75">
        <f>INDEX(ReportDir!J:J,MATCH($A34,ReportDir!$W:$W,0))</f>
        <v>0</v>
      </c>
    </row>
    <row r="35" spans="1:6" x14ac:dyDescent="0.25">
      <c r="A35">
        <v>1</v>
      </c>
      <c r="B35" s="16">
        <f>INDEX(ReportDir!B:B,MATCH($A35,ReportDir!$W:$W,0))</f>
        <v>101</v>
      </c>
      <c r="C35" s="75" t="str">
        <f>INDEX(ReportDir!P:P,MATCH($A35,ReportDir!$W:$W,0))</f>
        <v>NS</v>
      </c>
      <c r="D35" s="75" t="str">
        <f t="shared" si="0"/>
        <v>N/S</v>
      </c>
      <c r="E35" s="54" t="str">
        <f>INDEX(LocIDs!AR:AR,MATCH($B35,LocIDs!$A:$A,0))&amp;" ("&amp;D35&amp;")"</f>
        <v>Washington/Curry &amp; Mill Ave (N/S)</v>
      </c>
      <c r="F35" s="75">
        <f>INDEX(ReportDir!J:J,MATCH($A35,ReportDir!$W:$W,0))</f>
        <v>0.29729729729729731</v>
      </c>
    </row>
    <row r="36" spans="1:6" x14ac:dyDescent="0.25">
      <c r="A36" s="66" t="s">
        <v>601</v>
      </c>
      <c r="B36" s="77" t="s">
        <v>61</v>
      </c>
      <c r="C36" s="77" t="s">
        <v>505</v>
      </c>
      <c r="D36" s="77" t="s">
        <v>505</v>
      </c>
      <c r="E36" s="55" t="s">
        <v>600</v>
      </c>
      <c r="F36" s="77"/>
    </row>
    <row r="37" spans="1:6" x14ac:dyDescent="0.25">
      <c r="A37">
        <v>1</v>
      </c>
      <c r="B37" s="16">
        <f>INDEX(ReportDir!B:B,MATCH($A37,ReportDir!$Y:$Y,0))</f>
        <v>101</v>
      </c>
      <c r="C37" s="75" t="str">
        <f>INDEX(ReportDir!P:P,MATCH($A37,ReportDir!$Y:$Y,0))</f>
        <v>NS</v>
      </c>
      <c r="D37" s="75" t="str">
        <f>LEFT(C37,1)&amp;"/"&amp;RIGHT(C37,1)</f>
        <v>N/S</v>
      </c>
      <c r="E37" s="54" t="str">
        <f>INDEX(LocIDs!AR:AR,MATCH($B37,LocIDs!$A:$A,0))&amp;" ("&amp;D37&amp;")"</f>
        <v>Washington/Curry &amp; Mill Ave (N/S)</v>
      </c>
      <c r="F37" s="75"/>
    </row>
    <row r="38" spans="1:6" x14ac:dyDescent="0.25">
      <c r="A38">
        <v>2</v>
      </c>
      <c r="B38" s="16">
        <f>INDEX(ReportDir!B:B,MATCH($A38,ReportDir!$Y:$Y,0))</f>
        <v>102</v>
      </c>
      <c r="C38" s="75" t="str">
        <f>INDEX(ReportDir!P:P,MATCH($A38,ReportDir!$Y:$Y,0))</f>
        <v>NS</v>
      </c>
      <c r="D38" s="75" t="str">
        <f t="shared" ref="D38:D46" si="1">LEFT(C38,1)&amp;"/"&amp;RIGHT(C38,1)</f>
        <v>N/S</v>
      </c>
      <c r="E38" s="54" t="str">
        <f>INDEX(LocIDs!AR:AR,MATCH($B38,LocIDs!$A:$A,0))&amp;" ("&amp;D38&amp;")"</f>
        <v>Rio Salado Pkwy &amp; Mill Ave (N/S)</v>
      </c>
      <c r="F38" s="75"/>
    </row>
    <row r="39" spans="1:6" x14ac:dyDescent="0.25">
      <c r="A39">
        <v>3</v>
      </c>
      <c r="B39" s="16">
        <f>INDEX(ReportDir!B:B,MATCH($A39,ReportDir!$Y:$Y,0))</f>
        <v>103</v>
      </c>
      <c r="C39" s="75" t="str">
        <f>INDEX(ReportDir!P:P,MATCH($A39,ReportDir!$Y:$Y,0))</f>
        <v>NS</v>
      </c>
      <c r="D39" s="75" t="str">
        <f t="shared" si="1"/>
        <v>N/S</v>
      </c>
      <c r="E39" s="54" t="str">
        <f>INDEX(LocIDs!AR:AR,MATCH($B39,LocIDs!$A:$A,0))&amp;" ("&amp;D39&amp;")"</f>
        <v>Rio Salado Pkwy &amp; Rural Rd (N/S)</v>
      </c>
      <c r="F39" s="75"/>
    </row>
    <row r="40" spans="1:6" x14ac:dyDescent="0.25">
      <c r="A40">
        <v>4</v>
      </c>
      <c r="B40" s="16">
        <f>INDEX(ReportDir!B:B,MATCH($A40,ReportDir!$Y:$Y,0))</f>
        <v>104</v>
      </c>
      <c r="C40" s="75" t="str">
        <f>INDEX(ReportDir!P:P,MATCH($A40,ReportDir!$Y:$Y,0))</f>
        <v>NS</v>
      </c>
      <c r="D40" s="75" t="str">
        <f t="shared" si="1"/>
        <v>N/S</v>
      </c>
      <c r="E40" s="54" t="str">
        <f>INDEX(LocIDs!AR:AR,MATCH($B40,LocIDs!$A:$A,0))&amp;" ("&amp;D40&amp;")"</f>
        <v>Rio Salado Pkwy &amp; McClintock Dr (N/S)</v>
      </c>
      <c r="F40" s="75"/>
    </row>
    <row r="41" spans="1:6" x14ac:dyDescent="0.25">
      <c r="A41">
        <v>5</v>
      </c>
      <c r="B41" s="16">
        <f>INDEX(ReportDir!B:B,MATCH($A41,ReportDir!$Y:$Y,0))</f>
        <v>105</v>
      </c>
      <c r="C41" s="75" t="str">
        <f>INDEX(ReportDir!P:P,MATCH($A41,ReportDir!$Y:$Y,0))</f>
        <v>NS</v>
      </c>
      <c r="D41" s="75" t="str">
        <f t="shared" si="1"/>
        <v>N/S</v>
      </c>
      <c r="E41" s="54" t="str">
        <f>INDEX(LocIDs!AR:AR,MATCH($B41,LocIDs!$A:$A,0))&amp;" ("&amp;D41&amp;")"</f>
        <v>Rio Salado Pkwy &amp; Hardy Dr (N/S)</v>
      </c>
      <c r="F41" s="75"/>
    </row>
    <row r="42" spans="1:6" x14ac:dyDescent="0.25">
      <c r="A42">
        <v>6</v>
      </c>
      <c r="B42" s="16">
        <f>INDEX(ReportDir!B:B,MATCH($A42,ReportDir!$Y:$Y,0))</f>
        <v>106</v>
      </c>
      <c r="C42" s="75" t="str">
        <f>INDEX(ReportDir!P:P,MATCH($A42,ReportDir!$Y:$Y,0))</f>
        <v>NS</v>
      </c>
      <c r="D42" s="75" t="str">
        <f t="shared" si="1"/>
        <v>N/S</v>
      </c>
      <c r="E42" s="54" t="str">
        <f>INDEX(LocIDs!AR:AR,MATCH($B42,LocIDs!$A:$A,0))&amp;" ("&amp;D42&amp;")"</f>
        <v>5th St &amp; Mill Ave (N/S)</v>
      </c>
      <c r="F42" s="75"/>
    </row>
    <row r="43" spans="1:6" x14ac:dyDescent="0.25">
      <c r="A43">
        <v>7</v>
      </c>
      <c r="B43" s="16">
        <f>INDEX(ReportDir!B:B,MATCH($A43,ReportDir!$Y:$Y,0))</f>
        <v>107</v>
      </c>
      <c r="C43" s="75" t="str">
        <f>INDEX(ReportDir!P:P,MATCH($A43,ReportDir!$Y:$Y,0))</f>
        <v>NS</v>
      </c>
      <c r="D43" s="75" t="str">
        <f t="shared" si="1"/>
        <v>N/S</v>
      </c>
      <c r="E43" s="54" t="str">
        <f>INDEX(LocIDs!AR:AR,MATCH($B43,LocIDs!$A:$A,0))&amp;" ("&amp;D43&amp;")"</f>
        <v>5th St &amp; Forest Ave (N/S)</v>
      </c>
      <c r="F43" s="75"/>
    </row>
    <row r="44" spans="1:6" x14ac:dyDescent="0.25">
      <c r="A44">
        <v>8</v>
      </c>
      <c r="B44" s="16">
        <f>INDEX(ReportDir!B:B,MATCH($A44,ReportDir!$Y:$Y,0))</f>
        <v>108</v>
      </c>
      <c r="C44" s="75" t="str">
        <f>INDEX(ReportDir!P:P,MATCH($A44,ReportDir!$Y:$Y,0))</f>
        <v>NS</v>
      </c>
      <c r="D44" s="75" t="str">
        <f t="shared" si="1"/>
        <v>N/S</v>
      </c>
      <c r="E44" s="54" t="str">
        <f>INDEX(LocIDs!AR:AR,MATCH($B44,LocIDs!$A:$A,0))&amp;" ("&amp;D44&amp;")"</f>
        <v>5th St &amp; Farmer Ave (N/S)</v>
      </c>
      <c r="F44" s="75"/>
    </row>
    <row r="45" spans="1:6" x14ac:dyDescent="0.25">
      <c r="A45">
        <v>9</v>
      </c>
      <c r="B45" s="16">
        <f>INDEX(ReportDir!B:B,MATCH($A45,ReportDir!$Y:$Y,0))</f>
        <v>109</v>
      </c>
      <c r="C45" s="75" t="str">
        <f>INDEX(ReportDir!P:P,MATCH($A45,ReportDir!$Y:$Y,0))</f>
        <v>NS</v>
      </c>
      <c r="D45" s="75" t="str">
        <f t="shared" si="1"/>
        <v>N/S</v>
      </c>
      <c r="E45" s="54" t="str">
        <f>INDEX(LocIDs!AR:AR,MATCH($B45,LocIDs!$A:$A,0))&amp;" ("&amp;D45&amp;")"</f>
        <v>5th St &amp; Hardy Dr (N/S)</v>
      </c>
      <c r="F45" s="75"/>
    </row>
    <row r="46" spans="1:6" x14ac:dyDescent="0.25">
      <c r="A46">
        <v>10</v>
      </c>
      <c r="B46" s="16">
        <f>INDEX(ReportDir!B:B,MATCH($A46,ReportDir!$Y:$Y,0))</f>
        <v>110</v>
      </c>
      <c r="C46" s="75" t="str">
        <f>INDEX(ReportDir!P:P,MATCH($A46,ReportDir!$Y:$Y,0))</f>
        <v>NS</v>
      </c>
      <c r="D46" s="75" t="str">
        <f t="shared" si="1"/>
        <v>N/S</v>
      </c>
      <c r="E46" s="54" t="str">
        <f>INDEX(LocIDs!AR:AR,MATCH($B46,LocIDs!$A:$A,0))&amp;" ("&amp;D46&amp;")"</f>
        <v>5th St &amp; Priest Dr (N/S)</v>
      </c>
      <c r="F46" s="75"/>
    </row>
  </sheetData>
  <phoneticPr fontId="5" type="noConversion"/>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2" x14ac:dyDescent="0.25"/>
  <sheetData/>
  <phoneticPr fontId="5" type="noConversion"/>
  <pageMargins left="0.75" right="0.75" top="1" bottom="1" header="0.5" footer="0.5"/>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A58" zoomScale="70" zoomScaleNormal="70" workbookViewId="0"/>
  </sheetViews>
  <sheetFormatPr defaultRowHeight="13.2" x14ac:dyDescent="0.25"/>
  <cols>
    <col min="1" max="1" width="5.109375" customWidth="1"/>
    <col min="2" max="3" width="17.44140625" customWidth="1"/>
    <col min="4" max="7" width="6" style="16" customWidth="1"/>
    <col min="8" max="8" width="2.6640625" style="16" customWidth="1"/>
    <col min="9" max="9" width="5.5546875" style="207"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2.6640625" customWidth="1"/>
    <col min="21" max="22" width="6.88671875" customWidth="1"/>
    <col min="23" max="23" width="7.44140625" customWidth="1"/>
    <col min="24" max="30" width="2.6640625" customWidth="1"/>
    <col min="31" max="31" width="1.44140625" customWidth="1"/>
    <col min="32" max="32" width="6.88671875" style="16" customWidth="1"/>
    <col min="33" max="34" width="6.5546875" customWidth="1"/>
    <col min="35" max="35" width="2" customWidth="1"/>
    <col min="36" max="38" width="6.5546875" customWidth="1"/>
    <col min="39" max="39" width="1.6640625" customWidth="1"/>
    <col min="40" max="42" width="2.5546875" customWidth="1"/>
    <col min="43" max="43" width="1.6640625" customWidth="1"/>
    <col min="44" max="47" width="6.5546875" customWidth="1"/>
    <col min="48" max="49" width="3.21875" customWidth="1"/>
    <col min="50" max="51" width="8.44140625" customWidth="1"/>
    <col min="53" max="53" width="9.44140625" bestFit="1" customWidth="1"/>
    <col min="54" max="54" width="3.5546875" customWidth="1"/>
    <col min="55" max="58" width="5.6640625" customWidth="1"/>
    <col min="59" max="59" width="2.6640625"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A1" s="10" t="s">
        <v>46</v>
      </c>
      <c r="B1" s="10"/>
      <c r="C1" s="10"/>
      <c r="D1" s="12">
        <f>AJ1/((AK115+AL115)*2)</f>
        <v>75.255102040816325</v>
      </c>
      <c r="E1" s="12">
        <f>AK1/(AK$115*2)</f>
        <v>52.65625</v>
      </c>
      <c r="F1" s="12">
        <f>AL1/(AL$115*2)</f>
        <v>96.95</v>
      </c>
      <c r="G1" s="21"/>
      <c r="H1" s="12"/>
      <c r="I1" s="206"/>
      <c r="J1" s="9"/>
      <c r="K1" s="22"/>
      <c r="L1" s="22"/>
      <c r="M1" s="22"/>
      <c r="N1" s="22"/>
      <c r="O1" s="21"/>
      <c r="P1" s="72">
        <v>6</v>
      </c>
      <c r="Q1" s="22" t="str">
        <f>A1</f>
        <v>Total</v>
      </c>
      <c r="R1" s="23">
        <f>(BC1+BH1)/$AJ1</f>
        <v>0.26064406779661015</v>
      </c>
      <c r="S1" s="23"/>
      <c r="T1" s="23"/>
      <c r="U1" s="23">
        <f>(BD1+BI1)/$AJ1</f>
        <v>0.18959322033898304</v>
      </c>
      <c r="V1" s="23">
        <f>(BE1+BJ1)/$AJ1</f>
        <v>0.17159322033898305</v>
      </c>
      <c r="W1" s="23">
        <f>(BF1+BK1)/$AJ1</f>
        <v>0.40576271186440677</v>
      </c>
      <c r="X1" s="23"/>
      <c r="Y1" s="23"/>
      <c r="Z1" s="23"/>
      <c r="AA1" s="23"/>
      <c r="AB1" s="23"/>
      <c r="AC1" s="23"/>
      <c r="AD1" s="23"/>
      <c r="AF1" s="9">
        <f>SUM(AF$6:AF$113)</f>
        <v>14750</v>
      </c>
      <c r="AG1" s="9">
        <f>SUM(AG$6:AG$113)</f>
        <v>5055</v>
      </c>
      <c r="AH1" s="9">
        <f>SUM(AH$6:AH$113)</f>
        <v>9695</v>
      </c>
      <c r="AI1" s="21"/>
      <c r="AJ1" s="9">
        <f>SUM(AJ6:AJ113)</f>
        <v>14750</v>
      </c>
      <c r="AK1" s="9">
        <f>SUM(AK6:AK113)</f>
        <v>5055</v>
      </c>
      <c r="AL1" s="9">
        <f>SUM(AL6:AL113)</f>
        <v>9695</v>
      </c>
      <c r="AM1" s="21"/>
      <c r="AN1" s="21"/>
      <c r="AO1" s="21"/>
      <c r="AP1" s="21"/>
      <c r="AQ1" s="21"/>
      <c r="AR1" s="21"/>
      <c r="AS1" s="21"/>
      <c r="AT1" s="21"/>
      <c r="AU1" s="21"/>
      <c r="AV1" s="21"/>
      <c r="AW1" s="21"/>
      <c r="AX1" s="21"/>
      <c r="AY1" s="21"/>
      <c r="AZ1" s="21"/>
      <c r="BA1" s="21"/>
      <c r="BB1" s="21"/>
      <c r="BC1" s="16">
        <f t="shared" ref="BC1:BF1" si="0">SUM(BC6:BC113)</f>
        <v>1407</v>
      </c>
      <c r="BD1" s="16">
        <f t="shared" si="0"/>
        <v>1246</v>
      </c>
      <c r="BE1" s="16">
        <f t="shared" si="0"/>
        <v>835</v>
      </c>
      <c r="BF1" s="16">
        <f t="shared" si="0"/>
        <v>2038</v>
      </c>
      <c r="BG1" s="21"/>
      <c r="BH1" s="16">
        <f t="shared" ref="BH1:BK1" si="1">SUM(BH6:BH113)</f>
        <v>2437.5</v>
      </c>
      <c r="BI1" s="16">
        <f t="shared" si="1"/>
        <v>1550.5</v>
      </c>
      <c r="BJ1" s="16">
        <f t="shared" si="1"/>
        <v>1696</v>
      </c>
      <c r="BK1" s="16">
        <f t="shared" si="1"/>
        <v>3947</v>
      </c>
    </row>
    <row r="2" spans="1:70" x14ac:dyDescent="0.25">
      <c r="A2" s="10" t="s">
        <v>47</v>
      </c>
      <c r="B2" s="10"/>
      <c r="C2" s="10"/>
      <c r="D2" s="12">
        <f>MAX(D$6:D$113)</f>
        <v>191</v>
      </c>
      <c r="E2" s="12">
        <f>MAX(E$6:E$113)</f>
        <v>127</v>
      </c>
      <c r="F2" s="12">
        <f>MAX(F$6:F$113)</f>
        <v>191.5</v>
      </c>
      <c r="G2" s="21"/>
      <c r="H2" s="12"/>
      <c r="I2" s="206"/>
      <c r="J2" s="9"/>
      <c r="K2" s="22"/>
      <c r="L2" s="22"/>
      <c r="M2" s="22"/>
      <c r="N2" s="22"/>
      <c r="O2" s="21"/>
      <c r="P2" s="73">
        <v>6</v>
      </c>
      <c r="Q2" s="22" t="str">
        <f>A2</f>
        <v>Max</v>
      </c>
      <c r="R2" s="23">
        <f>MAX(R$6:R$113)</f>
        <v>0.4375</v>
      </c>
      <c r="S2" s="23"/>
      <c r="T2" s="23"/>
      <c r="U2" s="23">
        <f>MAX(U$6:U$113)</f>
        <v>0.68</v>
      </c>
      <c r="V2" s="23">
        <f>MAX(V$6:V$113)</f>
        <v>0.46875</v>
      </c>
      <c r="W2" s="23">
        <f>MAX(W$6:W$113)</f>
        <v>1</v>
      </c>
      <c r="X2" s="23"/>
      <c r="Y2" s="23"/>
      <c r="Z2" s="23"/>
      <c r="AA2" s="23"/>
      <c r="AB2" s="23"/>
      <c r="AC2" s="23"/>
      <c r="AD2" s="23"/>
      <c r="AF2" s="9">
        <f>MAX(AF$6:AF$113)</f>
        <v>479</v>
      </c>
      <c r="AG2" s="9">
        <f>MAX(AG$6:AG$113)</f>
        <v>254</v>
      </c>
      <c r="AH2" s="9">
        <f>MAX(AH$6:AH$113)</f>
        <v>383</v>
      </c>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A3" s="10" t="s">
        <v>48</v>
      </c>
      <c r="B3" s="10"/>
      <c r="C3" s="10"/>
      <c r="D3" s="12">
        <f>MIN(D$6:D$113)</f>
        <v>4</v>
      </c>
      <c r="E3" s="12">
        <f>MIN(E$6:E$113)</f>
        <v>2.5</v>
      </c>
      <c r="F3" s="12">
        <f>MIN(F$6:F$113)</f>
        <v>4</v>
      </c>
      <c r="G3" s="21"/>
      <c r="H3" s="12"/>
      <c r="I3" s="206"/>
      <c r="J3" s="9"/>
      <c r="K3" s="22"/>
      <c r="L3" s="22"/>
      <c r="M3" s="22"/>
      <c r="N3" s="22"/>
      <c r="O3" s="21"/>
      <c r="P3" s="73" t="s">
        <v>172</v>
      </c>
      <c r="Q3" s="22" t="str">
        <f>A3</f>
        <v>Min</v>
      </c>
      <c r="R3" s="23">
        <f>MIN(R$6:R$113)</f>
        <v>0</v>
      </c>
      <c r="S3" s="23"/>
      <c r="T3" s="23"/>
      <c r="U3" s="23">
        <f>MIN(U$6:U$113)</f>
        <v>3.3444816053511704E-2</v>
      </c>
      <c r="V3" s="23">
        <f>MIN(V$6:V$113)</f>
        <v>0</v>
      </c>
      <c r="W3" s="23">
        <f>MIN(W$6:W$113)</f>
        <v>0</v>
      </c>
      <c r="X3" s="23"/>
      <c r="Y3" s="23"/>
      <c r="Z3" s="23"/>
      <c r="AA3" s="23"/>
      <c r="AB3" s="23"/>
      <c r="AC3" s="23"/>
      <c r="AD3" s="23"/>
      <c r="AF3" s="9">
        <f>MIN(AF$6:AF$113)</f>
        <v>0</v>
      </c>
      <c r="AG3" s="9">
        <f>MIN(AG$6:AG$113)</f>
        <v>0</v>
      </c>
      <c r="AH3" s="9">
        <f>MIN(AH$6:AH$113)</f>
        <v>0</v>
      </c>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A4" t="s">
        <v>49</v>
      </c>
      <c r="D4" s="24"/>
      <c r="E4" s="12">
        <f>AG4/(AG$115*2)</f>
        <v>50.614583333333336</v>
      </c>
      <c r="F4" s="12">
        <f>AH4/(AH$115*2)</f>
        <v>82.88</v>
      </c>
      <c r="G4" s="13">
        <f>F4/E4</f>
        <v>1.637472731014612</v>
      </c>
      <c r="P4" s="73" t="s">
        <v>173</v>
      </c>
      <c r="AG4" s="16">
        <f>SUMIF($BM6:$BM113,TRUE,AG6:AG113)</f>
        <v>4859</v>
      </c>
      <c r="AH4" s="16">
        <f>SUMIF($BM6:$BM113,TRUE,AH6:AH113)</f>
        <v>8288</v>
      </c>
      <c r="AI4" s="16"/>
      <c r="AJ4" s="54" t="s">
        <v>169</v>
      </c>
      <c r="AK4" s="16"/>
      <c r="AL4" s="16"/>
      <c r="AM4" s="16"/>
      <c r="AN4" s="16"/>
      <c r="AO4" s="16"/>
      <c r="AP4" s="16"/>
      <c r="AQ4" s="16"/>
      <c r="AR4" s="54" t="s">
        <v>168</v>
      </c>
      <c r="AS4" s="16"/>
      <c r="AT4" s="54" t="s">
        <v>167</v>
      </c>
      <c r="AU4" s="16"/>
      <c r="AV4" s="16"/>
      <c r="AW4" s="16"/>
      <c r="AX4" s="16"/>
      <c r="AY4" s="16"/>
      <c r="AZ4" s="16"/>
      <c r="BA4" s="16"/>
      <c r="BB4" s="16"/>
      <c r="BC4" s="16" t="s">
        <v>65</v>
      </c>
      <c r="BD4" s="16" t="s">
        <v>65</v>
      </c>
      <c r="BE4" s="16" t="s">
        <v>65</v>
      </c>
      <c r="BF4" s="16" t="s">
        <v>65</v>
      </c>
      <c r="BG4" s="16"/>
      <c r="BH4" s="16" t="s">
        <v>66</v>
      </c>
      <c r="BI4" s="16" t="s">
        <v>66</v>
      </c>
      <c r="BJ4" s="16" t="s">
        <v>66</v>
      </c>
      <c r="BK4" s="16" t="s">
        <v>66</v>
      </c>
    </row>
    <row r="5" spans="1:70" ht="52.8" x14ac:dyDescent="0.25">
      <c r="A5" s="2" t="s">
        <v>61</v>
      </c>
      <c r="B5" s="2" t="s">
        <v>4</v>
      </c>
      <c r="C5" s="2" t="s">
        <v>5</v>
      </c>
      <c r="D5" s="4" t="s">
        <v>7</v>
      </c>
      <c r="E5" s="4" t="s">
        <v>8</v>
      </c>
      <c r="F5" s="4" t="s">
        <v>9</v>
      </c>
      <c r="G5" s="4" t="s">
        <v>10</v>
      </c>
      <c r="H5" s="4"/>
      <c r="I5" s="208" t="s">
        <v>602</v>
      </c>
      <c r="J5" s="5" t="s">
        <v>11</v>
      </c>
      <c r="K5" s="6" t="s">
        <v>12</v>
      </c>
      <c r="L5" s="6" t="s">
        <v>13</v>
      </c>
      <c r="M5" s="6" t="s">
        <v>14</v>
      </c>
      <c r="N5" s="6" t="s">
        <v>15</v>
      </c>
      <c r="O5" s="5"/>
      <c r="P5" s="25"/>
      <c r="Q5" s="7" t="str">
        <f t="shared" ref="Q5:Q59" si="2">A5</f>
        <v>Loc ID</v>
      </c>
      <c r="R5" s="3" t="str">
        <f t="shared" ref="R5" si="3">BH5&amp;"%"</f>
        <v>Female%</v>
      </c>
      <c r="S5" s="3"/>
      <c r="T5" s="3"/>
      <c r="U5" s="3" t="str">
        <f>BI5&amp;"%"</f>
        <v>Helmet%</v>
      </c>
      <c r="V5" s="3" t="str">
        <f>BJ5&amp;"%"</f>
        <v>Wrong way%</v>
      </c>
      <c r="W5" s="3" t="str">
        <f>BK5&amp;"%"</f>
        <v>Sidewalk%</v>
      </c>
      <c r="X5" s="3"/>
      <c r="Y5" s="3"/>
      <c r="Z5" s="3"/>
      <c r="AA5" s="3"/>
      <c r="AB5" s="3"/>
      <c r="AC5" s="3"/>
      <c r="AD5" s="3"/>
      <c r="AE5" s="8"/>
      <c r="AF5" s="79" t="s">
        <v>20</v>
      </c>
      <c r="AG5" s="79" t="s">
        <v>21</v>
      </c>
      <c r="AH5" s="79" t="s">
        <v>22</v>
      </c>
      <c r="AI5" s="8"/>
      <c r="AJ5" s="79" t="s">
        <v>20</v>
      </c>
      <c r="AK5" s="79" t="s">
        <v>21</v>
      </c>
      <c r="AL5" s="79" t="s">
        <v>22</v>
      </c>
      <c r="AM5" s="8"/>
      <c r="AN5" s="79"/>
      <c r="AO5" s="79"/>
      <c r="AP5" s="79"/>
      <c r="AQ5" s="8"/>
      <c r="AR5" s="7" t="s">
        <v>21</v>
      </c>
      <c r="AS5" s="7" t="s">
        <v>22</v>
      </c>
      <c r="AT5" s="7" t="s">
        <v>21</v>
      </c>
      <c r="AU5" s="7" t="s">
        <v>22</v>
      </c>
      <c r="AV5" s="7"/>
      <c r="AW5" s="7"/>
      <c r="AX5" s="7" t="s">
        <v>65</v>
      </c>
      <c r="AY5" s="7" t="s">
        <v>66</v>
      </c>
      <c r="AZ5" s="7" t="s">
        <v>170</v>
      </c>
      <c r="BA5" s="7" t="s">
        <v>171</v>
      </c>
      <c r="BB5" s="8"/>
      <c r="BC5" s="8" t="s">
        <v>16</v>
      </c>
      <c r="BD5" s="8" t="s">
        <v>17</v>
      </c>
      <c r="BE5" s="8" t="s">
        <v>18</v>
      </c>
      <c r="BF5" s="8" t="s">
        <v>6</v>
      </c>
      <c r="BG5" s="8"/>
      <c r="BH5" s="8" t="s">
        <v>16</v>
      </c>
      <c r="BI5" s="8" t="s">
        <v>17</v>
      </c>
      <c r="BJ5" s="8" t="s">
        <v>18</v>
      </c>
      <c r="BK5" s="8" t="s">
        <v>6</v>
      </c>
      <c r="BL5" s="8"/>
      <c r="BM5" s="26" t="s">
        <v>50</v>
      </c>
      <c r="BN5" s="26" t="s">
        <v>51</v>
      </c>
      <c r="BO5" s="26" t="s">
        <v>603</v>
      </c>
      <c r="BP5" s="8" t="s">
        <v>901</v>
      </c>
      <c r="BQ5" s="8" t="s">
        <v>900</v>
      </c>
      <c r="BR5" s="8" t="s">
        <v>899</v>
      </c>
    </row>
    <row r="6" spans="1:70" x14ac:dyDescent="0.25">
      <c r="A6" s="153">
        <v>101</v>
      </c>
      <c r="B6" s="10" t="str">
        <f t="shared" ref="B6:C25" si="4">VLOOKUP($A6,Loc,COLUMN(),FALSE)</f>
        <v>Washington/Curry</v>
      </c>
      <c r="C6" s="10" t="str">
        <f t="shared" si="4"/>
        <v>Mill Ave</v>
      </c>
      <c r="D6" s="12">
        <f t="shared" ref="D6:D37" si="5">IF(BN6,IF(BM6,AJ6/4,AJ6/2),"")</f>
        <v>27.75</v>
      </c>
      <c r="E6" s="12">
        <f t="shared" ref="E6:E59" si="6">IF(AK6&gt;0,AK6/2,"")</f>
        <v>20</v>
      </c>
      <c r="F6" s="12">
        <f t="shared" ref="F6:F59" si="7">IF(AL6&gt;0,AL6/2,"")</f>
        <v>35.5</v>
      </c>
      <c r="G6" s="13">
        <f t="shared" ref="G6:G37" si="8">IF(BM6,F6/E6,"")</f>
        <v>1.7749999999999999</v>
      </c>
      <c r="H6" s="212"/>
      <c r="I6" s="206">
        <f t="shared" ref="I6:I37" si="9">IF(BO6,AF6/4,AF6/2)</f>
        <v>27.75</v>
      </c>
      <c r="J6" s="9"/>
      <c r="K6" s="14"/>
      <c r="L6" s="14"/>
      <c r="M6" s="14"/>
      <c r="N6" s="14"/>
      <c r="O6" s="9"/>
      <c r="P6" s="27" t="s">
        <v>362</v>
      </c>
      <c r="Q6" s="9">
        <f t="shared" si="2"/>
        <v>101</v>
      </c>
      <c r="R6" s="11">
        <f t="shared" ref="R6:R37" si="10">IF($AJ6&gt;0,(BC6*$AT6+BH6*$AU6)/$AJ6,"")</f>
        <v>0.23423423423423423</v>
      </c>
      <c r="S6" s="11"/>
      <c r="T6" s="11"/>
      <c r="U6" s="11">
        <f t="shared" ref="U6:U37" si="11">IF($AJ6&gt;0,(BD6*$AT6+BI6*$AU6)/$AJ6,"")</f>
        <v>0.64864864864864868</v>
      </c>
      <c r="V6" s="11">
        <f t="shared" ref="V6:V37" si="12">IF($AJ6&gt;0,(BE6*$AT6+BJ6*$AU6)/$AJ6,"")</f>
        <v>0.16216216216216217</v>
      </c>
      <c r="W6" s="11">
        <f t="shared" ref="W6:W37" si="13">IF($AJ6&gt;0,(BF6*$AT6+BK6*$AU6)/$AJ6,"")</f>
        <v>0.29729729729729731</v>
      </c>
      <c r="X6" s="11"/>
      <c r="Y6" s="11"/>
      <c r="Z6" s="11"/>
      <c r="AA6" s="11"/>
      <c r="AB6" s="11"/>
      <c r="AC6" s="11"/>
      <c r="AD6" s="11"/>
      <c r="AF6" s="52">
        <f t="shared" ref="AF6:AF59" si="14">AG6+AH6</f>
        <v>111</v>
      </c>
      <c r="AG6" s="63">
        <f>SUMIF(Data!$U:$U,"="&amp;AX6,Data!$H:$H)</f>
        <v>40</v>
      </c>
      <c r="AH6" s="63">
        <f>SUMIF(Data!$U:$U,"="&amp;AY6,Data!$H:$H)</f>
        <v>71</v>
      </c>
      <c r="AI6" s="21"/>
      <c r="AJ6" s="21">
        <f t="shared" ref="AJ6:AJ59" si="15">AK6+AL6</f>
        <v>111</v>
      </c>
      <c r="AK6" s="21">
        <f t="shared" ref="AK6:AK59" si="16">AG6*AT6</f>
        <v>40</v>
      </c>
      <c r="AL6" s="21">
        <f t="shared" ref="AL6:AL59" si="17">AH6*AU6</f>
        <v>71</v>
      </c>
      <c r="AM6" s="21"/>
      <c r="AN6" s="21"/>
      <c r="AO6" s="21"/>
      <c r="AP6" s="21"/>
      <c r="AQ6" s="21"/>
      <c r="AR6" s="21">
        <f>IF(ISERROR(MATCH($A6&amp;LEFT(AR$5,2),ErrCount!$L$2:$L$73,0)),1,0)</f>
        <v>1</v>
      </c>
      <c r="AS6" s="21">
        <f>IF(ISERROR(MATCH($A6&amp;LEFT(AS$5,2),ErrCount!$L$2:$L$73,0)),1,0)</f>
        <v>1</v>
      </c>
      <c r="AT6" s="21">
        <f>IF(ISERROR(MATCH($A6&amp;LEFT(AT$5,2),ErrCount!$L$2:$L$73,0)),1,0)</f>
        <v>1</v>
      </c>
      <c r="AU6" s="21">
        <f>IF(ISERROR(MATCH($A6&amp;LEFT(AU$5,2),ErrCount!$L$2:$L$73,0)),1,0)</f>
        <v>1</v>
      </c>
      <c r="AV6" s="21"/>
      <c r="AW6" s="21"/>
      <c r="AX6" s="21" t="str">
        <f>$A6&amp;LEFT(AZ$5,2)&amp;$BB6</f>
        <v>101AMNS</v>
      </c>
      <c r="AY6" s="21" t="str">
        <f>$A6&amp;LEFT(BA$5,2)&amp;$BB6</f>
        <v>101PMNS</v>
      </c>
      <c r="AZ6" s="21" t="str">
        <f>IF(AT6,$A6&amp;LEFT(AZ$5,2)&amp;$BB6,"")</f>
        <v>101AMNS</v>
      </c>
      <c r="BA6" s="21" t="str">
        <f>IF(AU6,$A6&amp;LEFT(BA$5,2)&amp;$BB6,"")</f>
        <v>101PMNS</v>
      </c>
      <c r="BB6" s="21" t="s">
        <v>362</v>
      </c>
      <c r="BC6" s="21">
        <f>SUMIF(Data!$U:$U,"="&amp;$AZ6,Data!I:I)/IF($BQ6&lt;1,1,$BQ6)</f>
        <v>6</v>
      </c>
      <c r="BD6" s="21">
        <f>SUMIF(Data!$U:$U,"="&amp;$AZ6,Data!J:J)/IF($BQ6&lt;1,1,$BQ6)</f>
        <v>29</v>
      </c>
      <c r="BE6" s="21">
        <f>SUMIF(Data!$U:$U,"="&amp;$AZ6,Data!K:K)/IF($BQ6&lt;1,1,$BQ6)</f>
        <v>4</v>
      </c>
      <c r="BF6" s="21">
        <f>SUMIF(Data!$U:$U,"="&amp;$AZ6,Data!L:L)/IF($BQ6&lt;1,1,$BQ6)</f>
        <v>10</v>
      </c>
      <c r="BG6" s="21"/>
      <c r="BH6" s="16">
        <f>SUMIF(Data!$U:$U,"="&amp;$BA6,Data!I:I)/IF($BR6&lt;1,1,$BR6)</f>
        <v>20</v>
      </c>
      <c r="BI6" s="16">
        <f>SUMIF(Data!$U:$U,"="&amp;$BA6,Data!J:J)/IF($BR6&lt;1,1,$BR6)</f>
        <v>43</v>
      </c>
      <c r="BJ6" s="16">
        <f>SUMIF(Data!$U:$U,"="&amp;$BA6,Data!K:K)/IF($BR6&lt;1,1,$BR6)</f>
        <v>14</v>
      </c>
      <c r="BK6" s="16">
        <f>SUMIF(Data!$U:$U,"="&amp;$BA6,Data!L:L)/IF($BR6&lt;1,1,$BR6)</f>
        <v>23</v>
      </c>
      <c r="BM6" t="b">
        <f t="shared" ref="BM6:BM37" si="18">AND(AK6&gt;0,AL6&gt;0,ISNUMBER(AK6))</f>
        <v>1</v>
      </c>
      <c r="BN6" t="b">
        <f t="shared" ref="BN6:BN37" si="19">AJ6&gt;0</f>
        <v>1</v>
      </c>
      <c r="BO6" t="b">
        <f t="shared" ref="BO6:BO37" si="20">AND(AG6&gt;0,AH6&gt;0,ISNUMBER(AG6))</f>
        <v>1</v>
      </c>
      <c r="BP6">
        <v>1</v>
      </c>
      <c r="BQ6">
        <f t="shared" ref="BQ6:BQ37" si="21">INDEX(AM_reps,1,$BP6)</f>
        <v>1</v>
      </c>
      <c r="BR6">
        <f t="shared" ref="BR6:BR37" si="22">INDEX(PM_reps,1,$BP6)</f>
        <v>1</v>
      </c>
    </row>
    <row r="7" spans="1:70" x14ac:dyDescent="0.25">
      <c r="A7" s="9">
        <v>102</v>
      </c>
      <c r="B7" s="10" t="str">
        <f t="shared" si="4"/>
        <v>Rio Salado Pkwy</v>
      </c>
      <c r="C7" s="10" t="str">
        <f t="shared" si="4"/>
        <v>Mill Ave</v>
      </c>
      <c r="D7" s="12">
        <f t="shared" si="5"/>
        <v>57.25</v>
      </c>
      <c r="E7" s="12">
        <f t="shared" si="6"/>
        <v>38.5</v>
      </c>
      <c r="F7" s="12">
        <f t="shared" si="7"/>
        <v>76</v>
      </c>
      <c r="G7" s="13">
        <f t="shared" si="8"/>
        <v>1.974025974025974</v>
      </c>
      <c r="H7" s="212"/>
      <c r="I7" s="206">
        <f t="shared" si="9"/>
        <v>57.25</v>
      </c>
      <c r="J7" s="9"/>
      <c r="K7" s="14"/>
      <c r="L7" s="14"/>
      <c r="M7" s="14"/>
      <c r="N7" s="14"/>
      <c r="O7" s="9"/>
      <c r="P7" s="27" t="s">
        <v>362</v>
      </c>
      <c r="Q7" s="9">
        <f t="shared" si="2"/>
        <v>102</v>
      </c>
      <c r="R7" s="11">
        <f t="shared" si="10"/>
        <v>0.22270742358078602</v>
      </c>
      <c r="S7" s="11"/>
      <c r="T7" s="11"/>
      <c r="U7" s="11">
        <f t="shared" si="11"/>
        <v>0.4366812227074236</v>
      </c>
      <c r="V7" s="11">
        <f t="shared" si="12"/>
        <v>0.15283842794759825</v>
      </c>
      <c r="W7" s="11">
        <f t="shared" si="13"/>
        <v>0.24890829694323144</v>
      </c>
      <c r="X7" s="11"/>
      <c r="Y7" s="11"/>
      <c r="Z7" s="11"/>
      <c r="AA7" s="11"/>
      <c r="AB7" s="11"/>
      <c r="AC7" s="11"/>
      <c r="AD7" s="11"/>
      <c r="AF7" s="52">
        <f t="shared" si="14"/>
        <v>229</v>
      </c>
      <c r="AG7" s="63">
        <f>SUMIF(Data!$U:$U,"="&amp;AX7,Data!$H:$H)</f>
        <v>77</v>
      </c>
      <c r="AH7" s="63">
        <f>SUMIF(Data!$U:$U,"="&amp;AY7,Data!$H:$H)</f>
        <v>152</v>
      </c>
      <c r="AI7" s="21"/>
      <c r="AJ7" s="21">
        <f t="shared" si="15"/>
        <v>229</v>
      </c>
      <c r="AK7" s="21">
        <f t="shared" si="16"/>
        <v>77</v>
      </c>
      <c r="AL7" s="21">
        <f t="shared" si="17"/>
        <v>152</v>
      </c>
      <c r="AM7" s="21"/>
      <c r="AN7" s="21"/>
      <c r="AO7" s="21"/>
      <c r="AP7" s="21"/>
      <c r="AQ7" s="21"/>
      <c r="AR7" s="21">
        <f>IF(ISERROR(MATCH($A7&amp;LEFT(AR$5,2),ErrCount!$L$2:$L$73,0)),1,0)</f>
        <v>1</v>
      </c>
      <c r="AS7" s="21">
        <f>IF(ISERROR(MATCH($A7&amp;LEFT(AS$5,2),ErrCount!$L$2:$L$73,0)),1,0)</f>
        <v>1</v>
      </c>
      <c r="AT7" s="21">
        <f>IF(ISERROR(MATCH($A7&amp;LEFT(AT$5,2),ErrCount!$L$2:$L$73,0)),1,0)</f>
        <v>1</v>
      </c>
      <c r="AU7" s="21">
        <f>IF(ISERROR(MATCH($A7&amp;LEFT(AU$5,2),ErrCount!$L$2:$L$73,0)),1,0)</f>
        <v>1</v>
      </c>
      <c r="AV7" s="21"/>
      <c r="AW7" s="21"/>
      <c r="AX7" s="21" t="str">
        <f t="shared" ref="AX7:AX78" si="23">$A7&amp;LEFT(AZ$5,2)&amp;$BB7</f>
        <v>102AMNS</v>
      </c>
      <c r="AY7" s="21" t="str">
        <f t="shared" ref="AY7:AY78" si="24">$A7&amp;LEFT(BA$5,2)&amp;$BB7</f>
        <v>102PMNS</v>
      </c>
      <c r="AZ7" s="21" t="str">
        <f t="shared" ref="AZ7:AZ78" si="25">IF(AT7,$A7&amp;LEFT(AZ$5,2)&amp;$BB7,"")</f>
        <v>102AMNS</v>
      </c>
      <c r="BA7" s="21" t="str">
        <f t="shared" ref="BA7:BA78" si="26">IF(AU7,$A7&amp;LEFT(BA$5,2)&amp;$BB7,"")</f>
        <v>102PMNS</v>
      </c>
      <c r="BB7" s="21" t="s">
        <v>362</v>
      </c>
      <c r="BC7" s="21">
        <f>SUMIF(Data!$U:$U,"="&amp;$AZ7,Data!I:I)/IF($BQ7&lt;1,1,$BQ7)</f>
        <v>19</v>
      </c>
      <c r="BD7" s="21">
        <f>SUMIF(Data!$U:$U,"="&amp;$AZ7,Data!J:J)/IF($BQ7&lt;1,1,$BQ7)</f>
        <v>42</v>
      </c>
      <c r="BE7" s="21">
        <f>SUMIF(Data!$U:$U,"="&amp;$AZ7,Data!K:K)/IF($BQ7&lt;1,1,$BQ7)</f>
        <v>9</v>
      </c>
      <c r="BF7" s="21">
        <f>SUMIF(Data!$U:$U,"="&amp;$AZ7,Data!L:L)/IF($BQ7&lt;1,1,$BQ7)</f>
        <v>8</v>
      </c>
      <c r="BG7" s="21"/>
      <c r="BH7" s="16">
        <f>SUMIF(Data!$U:$U,"="&amp;$BA7,Data!I:I)/IF($BR7&lt;1,1,$BR7)</f>
        <v>32</v>
      </c>
      <c r="BI7" s="16">
        <f>SUMIF(Data!$U:$U,"="&amp;$BA7,Data!J:J)/IF($BR7&lt;1,1,$BR7)</f>
        <v>58</v>
      </c>
      <c r="BJ7" s="16">
        <f>SUMIF(Data!$U:$U,"="&amp;$BA7,Data!K:K)/IF($BR7&lt;1,1,$BR7)</f>
        <v>26</v>
      </c>
      <c r="BK7" s="16">
        <f>SUMIF(Data!$U:$U,"="&amp;$BA7,Data!L:L)/IF($BR7&lt;1,1,$BR7)</f>
        <v>49</v>
      </c>
      <c r="BM7" t="b">
        <f t="shared" si="18"/>
        <v>1</v>
      </c>
      <c r="BN7" t="b">
        <f t="shared" si="19"/>
        <v>1</v>
      </c>
      <c r="BO7" t="b">
        <f t="shared" si="20"/>
        <v>1</v>
      </c>
      <c r="BP7">
        <v>2</v>
      </c>
      <c r="BQ7">
        <f t="shared" si="21"/>
        <v>1</v>
      </c>
      <c r="BR7">
        <f t="shared" si="22"/>
        <v>1</v>
      </c>
    </row>
    <row r="8" spans="1:70" x14ac:dyDescent="0.25">
      <c r="A8" s="153">
        <v>103</v>
      </c>
      <c r="B8" s="10" t="str">
        <f t="shared" si="4"/>
        <v>Rio Salado Pkwy</v>
      </c>
      <c r="C8" s="10" t="str">
        <f t="shared" si="4"/>
        <v>Rural Rd</v>
      </c>
      <c r="D8" s="12">
        <f t="shared" si="5"/>
        <v>49.5</v>
      </c>
      <c r="E8" s="12">
        <f t="shared" si="6"/>
        <v>38.5</v>
      </c>
      <c r="F8" s="12">
        <f t="shared" si="7"/>
        <v>60.5</v>
      </c>
      <c r="G8" s="13">
        <f t="shared" si="8"/>
        <v>1.5714285714285714</v>
      </c>
      <c r="H8" s="212"/>
      <c r="I8" s="206">
        <f t="shared" si="9"/>
        <v>49.5</v>
      </c>
      <c r="J8" s="9"/>
      <c r="K8" s="14"/>
      <c r="L8" s="14"/>
      <c r="M8" s="14"/>
      <c r="N8" s="14"/>
      <c r="O8" s="9"/>
      <c r="P8" s="27" t="s">
        <v>362</v>
      </c>
      <c r="Q8" s="9">
        <f t="shared" si="2"/>
        <v>103</v>
      </c>
      <c r="R8" s="11">
        <f t="shared" si="10"/>
        <v>0.23232323232323232</v>
      </c>
      <c r="S8" s="11"/>
      <c r="T8" s="11"/>
      <c r="U8" s="11">
        <f t="shared" si="11"/>
        <v>0.20707070707070707</v>
      </c>
      <c r="V8" s="11">
        <f t="shared" si="12"/>
        <v>0.27777777777777779</v>
      </c>
      <c r="W8" s="11">
        <f t="shared" si="13"/>
        <v>0.99494949494949492</v>
      </c>
      <c r="X8" s="11"/>
      <c r="Y8" s="11"/>
      <c r="Z8" s="11"/>
      <c r="AA8" s="11"/>
      <c r="AB8" s="11"/>
      <c r="AC8" s="11"/>
      <c r="AD8" s="11"/>
      <c r="AF8" s="52">
        <f t="shared" si="14"/>
        <v>198</v>
      </c>
      <c r="AG8" s="63">
        <f>SUMIF(Data!$U:$U,"="&amp;AX8,Data!$H:$H)</f>
        <v>77</v>
      </c>
      <c r="AH8" s="63">
        <f>SUMIF(Data!$U:$U,"="&amp;AY8,Data!$H:$H)</f>
        <v>121</v>
      </c>
      <c r="AI8" s="21"/>
      <c r="AJ8" s="21">
        <f t="shared" si="15"/>
        <v>198</v>
      </c>
      <c r="AK8" s="21">
        <f t="shared" si="16"/>
        <v>77</v>
      </c>
      <c r="AL8" s="21">
        <f t="shared" si="17"/>
        <v>121</v>
      </c>
      <c r="AM8" s="21"/>
      <c r="AN8" s="21"/>
      <c r="AO8" s="21"/>
      <c r="AP8" s="21"/>
      <c r="AQ8" s="21"/>
      <c r="AR8" s="21">
        <f>IF(ISERROR(MATCH($A8&amp;LEFT(AR$5,2),ErrCount!$L$2:$L$73,0)),1,0)</f>
        <v>1</v>
      </c>
      <c r="AS8" s="21">
        <f>IF(ISERROR(MATCH($A8&amp;LEFT(AS$5,2),ErrCount!$L$2:$L$73,0)),1,0)</f>
        <v>1</v>
      </c>
      <c r="AT8" s="21">
        <f>IF(ISERROR(MATCH($A8&amp;LEFT(AT$5,2),ErrCount!$L$2:$L$73,0)),1,0)</f>
        <v>1</v>
      </c>
      <c r="AU8" s="21">
        <f>IF(ISERROR(MATCH($A8&amp;LEFT(AU$5,2),ErrCount!$L$2:$L$73,0)),1,0)</f>
        <v>1</v>
      </c>
      <c r="AV8" s="21"/>
      <c r="AW8" s="21"/>
      <c r="AX8" s="21" t="str">
        <f t="shared" si="23"/>
        <v>103AMNS</v>
      </c>
      <c r="AY8" s="21" t="str">
        <f t="shared" si="24"/>
        <v>103PMNS</v>
      </c>
      <c r="AZ8" s="21" t="str">
        <f t="shared" si="25"/>
        <v>103AMNS</v>
      </c>
      <c r="BA8" s="21" t="str">
        <f t="shared" si="26"/>
        <v>103PMNS</v>
      </c>
      <c r="BB8" s="21" t="s">
        <v>362</v>
      </c>
      <c r="BC8" s="21">
        <f>SUMIF(Data!$U:$U,"="&amp;$AZ8,Data!I:I)/IF($BQ8&lt;1,1,$BQ8)</f>
        <v>24</v>
      </c>
      <c r="BD8" s="21">
        <f>SUMIF(Data!$U:$U,"="&amp;$AZ8,Data!J:J)/IF($BQ8&lt;1,1,$BQ8)</f>
        <v>15</v>
      </c>
      <c r="BE8" s="21">
        <f>SUMIF(Data!$U:$U,"="&amp;$AZ8,Data!K:K)/IF($BQ8&lt;1,1,$BQ8)</f>
        <v>25</v>
      </c>
      <c r="BF8" s="21">
        <f>SUMIF(Data!$U:$U,"="&amp;$AZ8,Data!L:L)/IF($BQ8&lt;1,1,$BQ8)</f>
        <v>77</v>
      </c>
      <c r="BG8" s="21"/>
      <c r="BH8" s="16">
        <f>SUMIF(Data!$U:$U,"="&amp;$BA8,Data!I:I)/IF($BR8&lt;1,1,$BR8)</f>
        <v>22</v>
      </c>
      <c r="BI8" s="16">
        <f>SUMIF(Data!$U:$U,"="&amp;$BA8,Data!J:J)/IF($BR8&lt;1,1,$BR8)</f>
        <v>26</v>
      </c>
      <c r="BJ8" s="16">
        <f>SUMIF(Data!$U:$U,"="&amp;$BA8,Data!K:K)/IF($BR8&lt;1,1,$BR8)</f>
        <v>30</v>
      </c>
      <c r="BK8" s="16">
        <f>SUMIF(Data!$U:$U,"="&amp;$BA8,Data!L:L)/IF($BR8&lt;1,1,$BR8)</f>
        <v>120</v>
      </c>
      <c r="BM8" t="b">
        <f t="shared" si="18"/>
        <v>1</v>
      </c>
      <c r="BN8" t="b">
        <f t="shared" si="19"/>
        <v>1</v>
      </c>
      <c r="BO8" t="b">
        <f t="shared" si="20"/>
        <v>1</v>
      </c>
      <c r="BP8">
        <v>3</v>
      </c>
      <c r="BQ8">
        <f t="shared" si="21"/>
        <v>1</v>
      </c>
      <c r="BR8">
        <f t="shared" si="22"/>
        <v>1</v>
      </c>
    </row>
    <row r="9" spans="1:70" x14ac:dyDescent="0.25">
      <c r="A9" s="9">
        <v>104</v>
      </c>
      <c r="B9" s="10" t="str">
        <f t="shared" si="4"/>
        <v>Rio Salado Pkwy</v>
      </c>
      <c r="C9" s="10" t="str">
        <f t="shared" si="4"/>
        <v>McClintock Dr</v>
      </c>
      <c r="D9" s="12">
        <f t="shared" si="5"/>
        <v>9.5</v>
      </c>
      <c r="E9" s="12">
        <f t="shared" si="6"/>
        <v>9.5</v>
      </c>
      <c r="F9" s="12" t="str">
        <f t="shared" si="7"/>
        <v/>
      </c>
      <c r="G9" s="13" t="str">
        <f t="shared" si="8"/>
        <v/>
      </c>
      <c r="H9" s="212"/>
      <c r="I9" s="206">
        <f t="shared" si="9"/>
        <v>9.5</v>
      </c>
      <c r="J9" s="9"/>
      <c r="K9" s="14"/>
      <c r="L9" s="14"/>
      <c r="M9" s="14"/>
      <c r="N9" s="14"/>
      <c r="O9" s="9"/>
      <c r="P9" s="27" t="s">
        <v>362</v>
      </c>
      <c r="Q9" s="9">
        <f t="shared" si="2"/>
        <v>104</v>
      </c>
      <c r="R9" s="11">
        <f t="shared" si="10"/>
        <v>0.21052631578947367</v>
      </c>
      <c r="S9" s="11"/>
      <c r="T9" s="11"/>
      <c r="U9" s="11">
        <f t="shared" si="11"/>
        <v>0.10526315789473684</v>
      </c>
      <c r="V9" s="11">
        <f t="shared" si="12"/>
        <v>0.31578947368421051</v>
      </c>
      <c r="W9" s="11">
        <f t="shared" si="13"/>
        <v>1</v>
      </c>
      <c r="X9" s="11"/>
      <c r="Y9" s="11"/>
      <c r="Z9" s="11"/>
      <c r="AA9" s="11"/>
      <c r="AB9" s="11"/>
      <c r="AC9" s="11"/>
      <c r="AD9" s="11"/>
      <c r="AF9" s="52">
        <f t="shared" si="14"/>
        <v>19</v>
      </c>
      <c r="AG9" s="63">
        <f>SUMIF(Data!$U:$U,"="&amp;AX9,Data!$H:$H)</f>
        <v>19</v>
      </c>
      <c r="AH9" s="63">
        <f>SUMIF(Data!$U:$U,"="&amp;AY9,Data!$H:$H)</f>
        <v>0</v>
      </c>
      <c r="AI9" s="21"/>
      <c r="AJ9" s="21">
        <f t="shared" si="15"/>
        <v>19</v>
      </c>
      <c r="AK9" s="21">
        <f t="shared" si="16"/>
        <v>19</v>
      </c>
      <c r="AL9" s="21">
        <f t="shared" si="17"/>
        <v>0</v>
      </c>
      <c r="AM9" s="21"/>
      <c r="AN9" s="21"/>
      <c r="AO9" s="21"/>
      <c r="AP9" s="21"/>
      <c r="AQ9" s="21"/>
      <c r="AR9" s="21">
        <f>IF(ISERROR(MATCH($A9&amp;LEFT(AR$5,2),ErrCount!$L$2:$L$73,0)),1,0)</f>
        <v>1</v>
      </c>
      <c r="AS9" s="21">
        <f>IF(ISERROR(MATCH($A9&amp;LEFT(AS$5,2),ErrCount!$L$2:$L$73,0)),1,0)</f>
        <v>1</v>
      </c>
      <c r="AT9" s="21">
        <f>IF(ISERROR(MATCH($A9&amp;LEFT(AT$5,2),ErrCount!$L$2:$L$73,0)),1,0)</f>
        <v>1</v>
      </c>
      <c r="AU9" s="21">
        <f>IF(ISERROR(MATCH($A9&amp;LEFT(AU$5,2),ErrCount!$L$2:$L$73,0)),1,0)</f>
        <v>1</v>
      </c>
      <c r="AV9" s="21"/>
      <c r="AW9" s="21"/>
      <c r="AX9" s="21" t="str">
        <f t="shared" si="23"/>
        <v>104AMNS</v>
      </c>
      <c r="AY9" s="21" t="str">
        <f t="shared" si="24"/>
        <v>104PMNS</v>
      </c>
      <c r="AZ9" s="21" t="str">
        <f t="shared" si="25"/>
        <v>104AMNS</v>
      </c>
      <c r="BA9" s="21" t="str">
        <f t="shared" si="26"/>
        <v>104PMNS</v>
      </c>
      <c r="BB9" s="21" t="s">
        <v>362</v>
      </c>
      <c r="BC9" s="21">
        <f>SUMIF(Data!$U:$U,"="&amp;$AZ9,Data!I:I)/IF($BQ9&lt;1,1,$BQ9)</f>
        <v>4</v>
      </c>
      <c r="BD9" s="21">
        <f>SUMIF(Data!$U:$U,"="&amp;$AZ9,Data!J:J)/IF($BQ9&lt;1,1,$BQ9)</f>
        <v>2</v>
      </c>
      <c r="BE9" s="21">
        <f>SUMIF(Data!$U:$U,"="&amp;$AZ9,Data!K:K)/IF($BQ9&lt;1,1,$BQ9)</f>
        <v>6</v>
      </c>
      <c r="BF9" s="21">
        <f>SUMIF(Data!$U:$U,"="&amp;$AZ9,Data!L:L)/IF($BQ9&lt;1,1,$BQ9)</f>
        <v>19</v>
      </c>
      <c r="BG9" s="21"/>
      <c r="BH9" s="16">
        <f>SUMIF(Data!$U:$U,"="&amp;$BA9,Data!I:I)/IF($BR9&lt;1,1,$BR9)</f>
        <v>0</v>
      </c>
      <c r="BI9" s="16">
        <f>SUMIF(Data!$U:$U,"="&amp;$BA9,Data!J:J)/IF($BR9&lt;1,1,$BR9)</f>
        <v>0</v>
      </c>
      <c r="BJ9" s="16">
        <f>SUMIF(Data!$U:$U,"="&amp;$BA9,Data!K:K)/IF($BR9&lt;1,1,$BR9)</f>
        <v>0</v>
      </c>
      <c r="BK9" s="16">
        <f>SUMIF(Data!$U:$U,"="&amp;$BA9,Data!L:L)/IF($BR9&lt;1,1,$BR9)</f>
        <v>0</v>
      </c>
      <c r="BM9" t="b">
        <f t="shared" si="18"/>
        <v>0</v>
      </c>
      <c r="BN9" t="b">
        <f t="shared" si="19"/>
        <v>1</v>
      </c>
      <c r="BO9" t="b">
        <f t="shared" si="20"/>
        <v>0</v>
      </c>
      <c r="BP9">
        <v>4</v>
      </c>
      <c r="BQ9">
        <f t="shared" si="21"/>
        <v>1</v>
      </c>
      <c r="BR9">
        <f t="shared" si="22"/>
        <v>0</v>
      </c>
    </row>
    <row r="10" spans="1:70" x14ac:dyDescent="0.25">
      <c r="A10" s="153">
        <v>105</v>
      </c>
      <c r="B10" s="10" t="str">
        <f t="shared" si="4"/>
        <v>Rio Salado Pkwy</v>
      </c>
      <c r="C10" s="10" t="str">
        <f t="shared" si="4"/>
        <v>Hardy Dr</v>
      </c>
      <c r="D10" s="12">
        <f t="shared" si="5"/>
        <v>13.75</v>
      </c>
      <c r="E10" s="12">
        <f t="shared" si="6"/>
        <v>12</v>
      </c>
      <c r="F10" s="12">
        <f t="shared" si="7"/>
        <v>15.5</v>
      </c>
      <c r="G10" s="13">
        <f t="shared" si="8"/>
        <v>1.2916666666666667</v>
      </c>
      <c r="H10" s="212"/>
      <c r="I10" s="206">
        <f t="shared" si="9"/>
        <v>13.75</v>
      </c>
      <c r="J10" s="9"/>
      <c r="K10" s="14"/>
      <c r="L10" s="14"/>
      <c r="M10" s="14"/>
      <c r="N10" s="14"/>
      <c r="O10" s="9"/>
      <c r="P10" s="27" t="s">
        <v>362</v>
      </c>
      <c r="Q10" s="9">
        <f t="shared" si="2"/>
        <v>105</v>
      </c>
      <c r="R10" s="11">
        <f t="shared" si="10"/>
        <v>0.12727272727272726</v>
      </c>
      <c r="S10" s="11"/>
      <c r="T10" s="11"/>
      <c r="U10" s="11">
        <f t="shared" si="11"/>
        <v>0.43636363636363634</v>
      </c>
      <c r="V10" s="11">
        <f t="shared" si="12"/>
        <v>0.10909090909090909</v>
      </c>
      <c r="W10" s="11">
        <f t="shared" si="13"/>
        <v>7.2727272727272724E-2</v>
      </c>
      <c r="X10" s="11"/>
      <c r="Y10" s="11"/>
      <c r="Z10" s="11"/>
      <c r="AA10" s="11"/>
      <c r="AB10" s="11"/>
      <c r="AC10" s="11"/>
      <c r="AD10" s="11"/>
      <c r="AF10" s="52">
        <f t="shared" si="14"/>
        <v>55</v>
      </c>
      <c r="AG10" s="63">
        <f>SUMIF(Data!$U:$U,"="&amp;AX10,Data!$H:$H)</f>
        <v>24</v>
      </c>
      <c r="AH10" s="63">
        <f>SUMIF(Data!$U:$U,"="&amp;AY10,Data!$H:$H)</f>
        <v>31</v>
      </c>
      <c r="AI10" s="21"/>
      <c r="AJ10" s="21">
        <f t="shared" si="15"/>
        <v>55</v>
      </c>
      <c r="AK10" s="21">
        <f t="shared" si="16"/>
        <v>24</v>
      </c>
      <c r="AL10" s="21">
        <f t="shared" si="17"/>
        <v>31</v>
      </c>
      <c r="AM10" s="21"/>
      <c r="AN10" s="21"/>
      <c r="AO10" s="21"/>
      <c r="AP10" s="21"/>
      <c r="AQ10" s="21"/>
      <c r="AR10" s="21">
        <f>IF(ISERROR(MATCH($A10&amp;LEFT(AR$5,2),ErrCount!$L$2:$L$73,0)),1,0)</f>
        <v>1</v>
      </c>
      <c r="AS10" s="21">
        <f>IF(ISERROR(MATCH($A10&amp;LEFT(AS$5,2),ErrCount!$L$2:$L$73,0)),1,0)</f>
        <v>1</v>
      </c>
      <c r="AT10" s="21">
        <f>IF(ISERROR(MATCH($A10&amp;LEFT(AT$5,2),ErrCount!$L$2:$L$73,0)),1,0)</f>
        <v>1</v>
      </c>
      <c r="AU10" s="21">
        <f>IF(ISERROR(MATCH($A10&amp;LEFT(AU$5,2),ErrCount!$L$2:$L$73,0)),1,0)</f>
        <v>1</v>
      </c>
      <c r="AV10" s="21"/>
      <c r="AW10" s="21"/>
      <c r="AX10" s="21" t="str">
        <f t="shared" si="23"/>
        <v>105AMNS</v>
      </c>
      <c r="AY10" s="21" t="str">
        <f t="shared" si="24"/>
        <v>105PMNS</v>
      </c>
      <c r="AZ10" s="21" t="str">
        <f t="shared" si="25"/>
        <v>105AMNS</v>
      </c>
      <c r="BA10" s="21" t="str">
        <f t="shared" si="26"/>
        <v>105PMNS</v>
      </c>
      <c r="BB10" s="21" t="s">
        <v>362</v>
      </c>
      <c r="BC10" s="21">
        <f>SUMIF(Data!$U:$U,"="&amp;$AZ10,Data!I:I)/IF($BQ10&lt;1,1,$BQ10)</f>
        <v>1</v>
      </c>
      <c r="BD10" s="21">
        <f>SUMIF(Data!$U:$U,"="&amp;$AZ10,Data!J:J)/IF($BQ10&lt;1,1,$BQ10)</f>
        <v>13</v>
      </c>
      <c r="BE10" s="21">
        <f>SUMIF(Data!$U:$U,"="&amp;$AZ10,Data!K:K)/IF($BQ10&lt;1,1,$BQ10)</f>
        <v>6</v>
      </c>
      <c r="BF10" s="21">
        <f>SUMIF(Data!$U:$U,"="&amp;$AZ10,Data!L:L)/IF($BQ10&lt;1,1,$BQ10)</f>
        <v>2</v>
      </c>
      <c r="BG10" s="21"/>
      <c r="BH10" s="16">
        <f>SUMIF(Data!$U:$U,"="&amp;$BA10,Data!I:I)/IF($BR10&lt;1,1,$BR10)</f>
        <v>6</v>
      </c>
      <c r="BI10" s="16">
        <f>SUMIF(Data!$U:$U,"="&amp;$BA10,Data!J:J)/IF($BR10&lt;1,1,$BR10)</f>
        <v>11</v>
      </c>
      <c r="BJ10" s="16">
        <f>SUMIF(Data!$U:$U,"="&amp;$BA10,Data!K:K)/IF($BR10&lt;1,1,$BR10)</f>
        <v>0</v>
      </c>
      <c r="BK10" s="16">
        <f>SUMIF(Data!$U:$U,"="&amp;$BA10,Data!L:L)/IF($BR10&lt;1,1,$BR10)</f>
        <v>2</v>
      </c>
      <c r="BM10" t="b">
        <f t="shared" si="18"/>
        <v>1</v>
      </c>
      <c r="BN10" t="b">
        <f t="shared" si="19"/>
        <v>1</v>
      </c>
      <c r="BO10" t="b">
        <f t="shared" si="20"/>
        <v>1</v>
      </c>
      <c r="BP10">
        <v>5</v>
      </c>
      <c r="BQ10">
        <f t="shared" si="21"/>
        <v>1</v>
      </c>
      <c r="BR10">
        <f t="shared" si="22"/>
        <v>1</v>
      </c>
    </row>
    <row r="11" spans="1:70" x14ac:dyDescent="0.25">
      <c r="A11" s="9">
        <v>106</v>
      </c>
      <c r="B11" s="10" t="str">
        <f t="shared" si="4"/>
        <v>5th St</v>
      </c>
      <c r="C11" s="10" t="str">
        <f t="shared" si="4"/>
        <v>Mill Ave</v>
      </c>
      <c r="D11" s="12">
        <f t="shared" si="5"/>
        <v>59.5</v>
      </c>
      <c r="E11" s="12">
        <f t="shared" si="6"/>
        <v>45</v>
      </c>
      <c r="F11" s="12">
        <f t="shared" si="7"/>
        <v>74</v>
      </c>
      <c r="G11" s="13">
        <f t="shared" si="8"/>
        <v>1.6444444444444444</v>
      </c>
      <c r="H11" s="212"/>
      <c r="I11" s="206">
        <f t="shared" si="9"/>
        <v>59.5</v>
      </c>
      <c r="J11" s="9"/>
      <c r="K11" s="14"/>
      <c r="L11" s="14"/>
      <c r="M11" s="14"/>
      <c r="N11" s="14"/>
      <c r="O11" s="9"/>
      <c r="P11" s="27" t="s">
        <v>362</v>
      </c>
      <c r="Q11" s="9">
        <f t="shared" si="2"/>
        <v>106</v>
      </c>
      <c r="R11" s="11">
        <f t="shared" si="10"/>
        <v>0.23949579831932774</v>
      </c>
      <c r="S11" s="11"/>
      <c r="T11" s="11"/>
      <c r="U11" s="11">
        <f t="shared" si="11"/>
        <v>0.29831932773109243</v>
      </c>
      <c r="V11" s="11">
        <f t="shared" si="12"/>
        <v>7.5630252100840331E-2</v>
      </c>
      <c r="W11" s="11">
        <f t="shared" si="13"/>
        <v>9.2436974789915971E-2</v>
      </c>
      <c r="X11" s="11"/>
      <c r="Y11" s="11"/>
      <c r="Z11" s="11"/>
      <c r="AA11" s="11"/>
      <c r="AB11" s="11"/>
      <c r="AC11" s="11"/>
      <c r="AD11" s="11"/>
      <c r="AF11" s="52">
        <f t="shared" si="14"/>
        <v>238</v>
      </c>
      <c r="AG11" s="63">
        <f>SUMIF(Data!$U:$U,"="&amp;AX11,Data!$H:$H)</f>
        <v>90</v>
      </c>
      <c r="AH11" s="63">
        <f>SUMIF(Data!$U:$U,"="&amp;AY11,Data!$H:$H)</f>
        <v>148</v>
      </c>
      <c r="AI11" s="21"/>
      <c r="AJ11" s="21">
        <f t="shared" si="15"/>
        <v>238</v>
      </c>
      <c r="AK11" s="21">
        <f t="shared" si="16"/>
        <v>90</v>
      </c>
      <c r="AL11" s="21">
        <f t="shared" si="17"/>
        <v>148</v>
      </c>
      <c r="AM11" s="21"/>
      <c r="AN11" s="21"/>
      <c r="AO11" s="21"/>
      <c r="AP11" s="21"/>
      <c r="AQ11" s="21"/>
      <c r="AR11" s="21">
        <f>IF(ISERROR(MATCH($A11&amp;LEFT(AR$5,2),ErrCount!$L$2:$L$73,0)),1,0)</f>
        <v>1</v>
      </c>
      <c r="AS11" s="21">
        <f>IF(ISERROR(MATCH($A11&amp;LEFT(AS$5,2),ErrCount!$L$2:$L$73,0)),1,0)</f>
        <v>1</v>
      </c>
      <c r="AT11" s="21">
        <f>IF(ISERROR(MATCH($A11&amp;LEFT(AT$5,2),ErrCount!$L$2:$L$73,0)),1,0)</f>
        <v>1</v>
      </c>
      <c r="AU11" s="21">
        <f>IF(ISERROR(MATCH($A11&amp;LEFT(AU$5,2),ErrCount!$L$2:$L$73,0)),1,0)</f>
        <v>1</v>
      </c>
      <c r="AV11" s="21"/>
      <c r="AW11" s="21"/>
      <c r="AX11" s="21" t="str">
        <f t="shared" si="23"/>
        <v>106AMNS</v>
      </c>
      <c r="AY11" s="21" t="str">
        <f t="shared" si="24"/>
        <v>106PMNS</v>
      </c>
      <c r="AZ11" s="21" t="str">
        <f t="shared" si="25"/>
        <v>106AMNS</v>
      </c>
      <c r="BA11" s="21" t="str">
        <f t="shared" si="26"/>
        <v>106PMNS</v>
      </c>
      <c r="BB11" s="21" t="s">
        <v>362</v>
      </c>
      <c r="BC11" s="21">
        <f>SUMIF(Data!$U:$U,"="&amp;$AZ11,Data!I:I)/IF($BQ11&lt;1,1,$BQ11)</f>
        <v>18</v>
      </c>
      <c r="BD11" s="21">
        <f>SUMIF(Data!$U:$U,"="&amp;$AZ11,Data!J:J)/IF($BQ11&lt;1,1,$BQ11)</f>
        <v>40</v>
      </c>
      <c r="BE11" s="21">
        <f>SUMIF(Data!$U:$U,"="&amp;$AZ11,Data!K:K)/IF($BQ11&lt;1,1,$BQ11)</f>
        <v>4</v>
      </c>
      <c r="BF11" s="21">
        <f>SUMIF(Data!$U:$U,"="&amp;$AZ11,Data!L:L)/IF($BQ11&lt;1,1,$BQ11)</f>
        <v>9</v>
      </c>
      <c r="BG11" s="21"/>
      <c r="BH11" s="16">
        <f>SUMIF(Data!$U:$U,"="&amp;$BA11,Data!I:I)/IF($BR11&lt;1,1,$BR11)</f>
        <v>39</v>
      </c>
      <c r="BI11" s="16">
        <f>SUMIF(Data!$U:$U,"="&amp;$BA11,Data!J:J)/IF($BR11&lt;1,1,$BR11)</f>
        <v>31</v>
      </c>
      <c r="BJ11" s="16">
        <f>SUMIF(Data!$U:$U,"="&amp;$BA11,Data!K:K)/IF($BR11&lt;1,1,$BR11)</f>
        <v>14</v>
      </c>
      <c r="BK11" s="16">
        <f>SUMIF(Data!$U:$U,"="&amp;$BA11,Data!L:L)/IF($BR11&lt;1,1,$BR11)</f>
        <v>13</v>
      </c>
      <c r="BM11" t="b">
        <f t="shared" si="18"/>
        <v>1</v>
      </c>
      <c r="BN11" t="b">
        <f t="shared" si="19"/>
        <v>1</v>
      </c>
      <c r="BO11" t="b">
        <f t="shared" si="20"/>
        <v>1</v>
      </c>
      <c r="BP11">
        <v>6</v>
      </c>
      <c r="BQ11">
        <f t="shared" si="21"/>
        <v>1</v>
      </c>
      <c r="BR11">
        <f t="shared" si="22"/>
        <v>1</v>
      </c>
    </row>
    <row r="12" spans="1:70" x14ac:dyDescent="0.25">
      <c r="A12" s="153">
        <v>107</v>
      </c>
      <c r="B12" s="10" t="str">
        <f t="shared" si="4"/>
        <v>5th St</v>
      </c>
      <c r="C12" s="10" t="str">
        <f t="shared" si="4"/>
        <v>Forest Ave</v>
      </c>
      <c r="D12" s="12">
        <f t="shared" si="5"/>
        <v>23.5</v>
      </c>
      <c r="E12" s="12">
        <f t="shared" si="6"/>
        <v>10</v>
      </c>
      <c r="F12" s="12">
        <f t="shared" si="7"/>
        <v>37</v>
      </c>
      <c r="G12" s="13">
        <f t="shared" si="8"/>
        <v>3.7</v>
      </c>
      <c r="H12" s="212"/>
      <c r="I12" s="206">
        <f t="shared" si="9"/>
        <v>23.5</v>
      </c>
      <c r="J12" s="9"/>
      <c r="K12" s="14"/>
      <c r="L12" s="14"/>
      <c r="M12" s="14"/>
      <c r="N12" s="14"/>
      <c r="O12" s="9"/>
      <c r="P12" s="27" t="s">
        <v>362</v>
      </c>
      <c r="Q12" s="9">
        <f t="shared" si="2"/>
        <v>107</v>
      </c>
      <c r="R12" s="11">
        <f t="shared" si="10"/>
        <v>0.27659574468085107</v>
      </c>
      <c r="S12" s="11"/>
      <c r="T12" s="11"/>
      <c r="U12" s="11">
        <f t="shared" si="11"/>
        <v>0.20212765957446807</v>
      </c>
      <c r="V12" s="11">
        <f t="shared" si="12"/>
        <v>0</v>
      </c>
      <c r="W12" s="11">
        <f t="shared" si="13"/>
        <v>0.1702127659574468</v>
      </c>
      <c r="X12" s="11"/>
      <c r="Y12" s="11"/>
      <c r="Z12" s="11"/>
      <c r="AA12" s="11"/>
      <c r="AB12" s="11"/>
      <c r="AC12" s="11"/>
      <c r="AD12" s="11"/>
      <c r="AF12" s="52">
        <f t="shared" si="14"/>
        <v>94</v>
      </c>
      <c r="AG12" s="63">
        <f>SUMIF(Data!$U:$U,"="&amp;AX12,Data!$H:$H)</f>
        <v>20</v>
      </c>
      <c r="AH12" s="63">
        <f>SUMIF(Data!$U:$U,"="&amp;AY12,Data!$H:$H)</f>
        <v>74</v>
      </c>
      <c r="AI12" s="21"/>
      <c r="AJ12" s="21">
        <f t="shared" si="15"/>
        <v>94</v>
      </c>
      <c r="AK12" s="21">
        <f t="shared" si="16"/>
        <v>20</v>
      </c>
      <c r="AL12" s="21">
        <f t="shared" si="17"/>
        <v>74</v>
      </c>
      <c r="AM12" s="21"/>
      <c r="AN12" s="21"/>
      <c r="AO12" s="21"/>
      <c r="AP12" s="21"/>
      <c r="AQ12" s="21"/>
      <c r="AR12" s="21">
        <f>IF(ISERROR(MATCH($A12&amp;LEFT(AR$5,2),ErrCount!$L$2:$L$73,0)),1,0)</f>
        <v>1</v>
      </c>
      <c r="AS12" s="21">
        <f>IF(ISERROR(MATCH($A12&amp;LEFT(AS$5,2),ErrCount!$L$2:$L$73,0)),1,0)</f>
        <v>1</v>
      </c>
      <c r="AT12" s="21">
        <f>IF(ISERROR(MATCH($A12&amp;LEFT(AT$5,2),ErrCount!$L$2:$L$73,0)),1,0)</f>
        <v>1</v>
      </c>
      <c r="AU12" s="21">
        <f>IF(ISERROR(MATCH($A12&amp;LEFT(AU$5,2),ErrCount!$L$2:$L$73,0)),1,0)</f>
        <v>1</v>
      </c>
      <c r="AV12" s="21"/>
      <c r="AW12" s="21"/>
      <c r="AX12" s="21" t="str">
        <f t="shared" si="23"/>
        <v>107AMNS</v>
      </c>
      <c r="AY12" s="21" t="str">
        <f t="shared" si="24"/>
        <v>107PMNS</v>
      </c>
      <c r="AZ12" s="21" t="str">
        <f t="shared" si="25"/>
        <v>107AMNS</v>
      </c>
      <c r="BA12" s="21" t="str">
        <f t="shared" si="26"/>
        <v>107PMNS</v>
      </c>
      <c r="BB12" s="21" t="s">
        <v>362</v>
      </c>
      <c r="BC12" s="21">
        <f>SUMIF(Data!$U:$U,"="&amp;$AZ12,Data!I:I)/IF($BQ12&lt;1,1,$BQ12)</f>
        <v>5</v>
      </c>
      <c r="BD12" s="21">
        <f>SUMIF(Data!$U:$U,"="&amp;$AZ12,Data!J:J)/IF($BQ12&lt;1,1,$BQ12)</f>
        <v>4</v>
      </c>
      <c r="BE12" s="21">
        <f>SUMIF(Data!$U:$U,"="&amp;$AZ12,Data!K:K)/IF($BQ12&lt;1,1,$BQ12)</f>
        <v>0</v>
      </c>
      <c r="BF12" s="21">
        <f>SUMIF(Data!$U:$U,"="&amp;$AZ12,Data!L:L)/IF($BQ12&lt;1,1,$BQ12)</f>
        <v>8</v>
      </c>
      <c r="BG12" s="21"/>
      <c r="BH12" s="16">
        <f>SUMIF(Data!$U:$U,"="&amp;$BA12,Data!I:I)/IF($BR12&lt;1,1,$BR12)</f>
        <v>21</v>
      </c>
      <c r="BI12" s="16">
        <f>SUMIF(Data!$U:$U,"="&amp;$BA12,Data!J:J)/IF($BR12&lt;1,1,$BR12)</f>
        <v>15</v>
      </c>
      <c r="BJ12" s="16">
        <f>SUMIF(Data!$U:$U,"="&amp;$BA12,Data!K:K)/IF($BR12&lt;1,1,$BR12)</f>
        <v>0</v>
      </c>
      <c r="BK12" s="16">
        <f>SUMIF(Data!$U:$U,"="&amp;$BA12,Data!L:L)/IF($BR12&lt;1,1,$BR12)</f>
        <v>8</v>
      </c>
      <c r="BM12" t="b">
        <f t="shared" si="18"/>
        <v>1</v>
      </c>
      <c r="BN12" t="b">
        <f t="shared" si="19"/>
        <v>1</v>
      </c>
      <c r="BO12" t="b">
        <f t="shared" si="20"/>
        <v>1</v>
      </c>
      <c r="BP12">
        <v>7</v>
      </c>
      <c r="BQ12">
        <f t="shared" si="21"/>
        <v>1</v>
      </c>
      <c r="BR12">
        <f t="shared" si="22"/>
        <v>1</v>
      </c>
    </row>
    <row r="13" spans="1:70" x14ac:dyDescent="0.25">
      <c r="A13" s="9">
        <v>108</v>
      </c>
      <c r="B13" s="10" t="str">
        <f t="shared" si="4"/>
        <v>5th St</v>
      </c>
      <c r="C13" s="10" t="str">
        <f t="shared" si="4"/>
        <v>Farmer Ave</v>
      </c>
      <c r="D13" s="12">
        <f t="shared" si="5"/>
        <v>11.25</v>
      </c>
      <c r="E13" s="12">
        <f t="shared" si="6"/>
        <v>11</v>
      </c>
      <c r="F13" s="12">
        <f t="shared" si="7"/>
        <v>11.5</v>
      </c>
      <c r="G13" s="13">
        <f t="shared" si="8"/>
        <v>1.0454545454545454</v>
      </c>
      <c r="H13" s="212"/>
      <c r="I13" s="206">
        <f t="shared" si="9"/>
        <v>11.25</v>
      </c>
      <c r="J13" s="9"/>
      <c r="K13" s="14"/>
      <c r="L13" s="14"/>
      <c r="M13" s="14"/>
      <c r="N13" s="14"/>
      <c r="O13" s="9"/>
      <c r="P13" s="27" t="s">
        <v>362</v>
      </c>
      <c r="Q13" s="9">
        <f t="shared" si="2"/>
        <v>108</v>
      </c>
      <c r="R13" s="11">
        <f t="shared" si="10"/>
        <v>0.2</v>
      </c>
      <c r="S13" s="11"/>
      <c r="T13" s="11"/>
      <c r="U13" s="11">
        <f t="shared" si="11"/>
        <v>8.8888888888888892E-2</v>
      </c>
      <c r="V13" s="11">
        <f t="shared" si="12"/>
        <v>8.8888888888888892E-2</v>
      </c>
      <c r="W13" s="11">
        <f t="shared" si="13"/>
        <v>8.8888888888888892E-2</v>
      </c>
      <c r="X13" s="11"/>
      <c r="Y13" s="11"/>
      <c r="Z13" s="11"/>
      <c r="AA13" s="11"/>
      <c r="AB13" s="11"/>
      <c r="AC13" s="11"/>
      <c r="AD13" s="11"/>
      <c r="AF13" s="52">
        <f t="shared" si="14"/>
        <v>45</v>
      </c>
      <c r="AG13" s="63">
        <f>SUMIF(Data!$U:$U,"="&amp;AX13,Data!$H:$H)</f>
        <v>22</v>
      </c>
      <c r="AH13" s="63">
        <f>SUMIF(Data!$U:$U,"="&amp;AY13,Data!$H:$H)</f>
        <v>23</v>
      </c>
      <c r="AI13" s="21"/>
      <c r="AJ13" s="21">
        <f t="shared" si="15"/>
        <v>45</v>
      </c>
      <c r="AK13" s="21">
        <f t="shared" si="16"/>
        <v>22</v>
      </c>
      <c r="AL13" s="21">
        <f t="shared" si="17"/>
        <v>23</v>
      </c>
      <c r="AM13" s="21"/>
      <c r="AN13" s="21"/>
      <c r="AO13" s="21"/>
      <c r="AP13" s="21"/>
      <c r="AQ13" s="21"/>
      <c r="AR13" s="21">
        <f>IF(ISERROR(MATCH($A13&amp;LEFT(AR$5,2),ErrCount!$L$2:$L$73,0)),1,0)</f>
        <v>1</v>
      </c>
      <c r="AS13" s="21">
        <f>IF(ISERROR(MATCH($A13&amp;LEFT(AS$5,2),ErrCount!$L$2:$L$73,0)),1,0)</f>
        <v>1</v>
      </c>
      <c r="AT13" s="21">
        <f>IF(ISERROR(MATCH($A13&amp;LEFT(AT$5,2),ErrCount!$L$2:$L$73,0)),1,0)</f>
        <v>1</v>
      </c>
      <c r="AU13" s="21">
        <f>IF(ISERROR(MATCH($A13&amp;LEFT(AU$5,2),ErrCount!$L$2:$L$73,0)),1,0)</f>
        <v>1</v>
      </c>
      <c r="AV13" s="21"/>
      <c r="AW13" s="21"/>
      <c r="AX13" s="21" t="str">
        <f t="shared" si="23"/>
        <v>108AMNS</v>
      </c>
      <c r="AY13" s="21" t="str">
        <f t="shared" si="24"/>
        <v>108PMNS</v>
      </c>
      <c r="AZ13" s="21" t="str">
        <f t="shared" si="25"/>
        <v>108AMNS</v>
      </c>
      <c r="BA13" s="21" t="str">
        <f t="shared" si="26"/>
        <v>108PMNS</v>
      </c>
      <c r="BB13" s="21" t="s">
        <v>362</v>
      </c>
      <c r="BC13" s="21">
        <f>SUMIF(Data!$U:$U,"="&amp;$AZ13,Data!I:I)/IF($BQ13&lt;1,1,$BQ13)</f>
        <v>5</v>
      </c>
      <c r="BD13" s="21">
        <f>SUMIF(Data!$U:$U,"="&amp;$AZ13,Data!J:J)/IF($BQ13&lt;1,1,$BQ13)</f>
        <v>2</v>
      </c>
      <c r="BE13" s="21">
        <f>SUMIF(Data!$U:$U,"="&amp;$AZ13,Data!K:K)/IF($BQ13&lt;1,1,$BQ13)</f>
        <v>4</v>
      </c>
      <c r="BF13" s="21">
        <f>SUMIF(Data!$U:$U,"="&amp;$AZ13,Data!L:L)/IF($BQ13&lt;1,1,$BQ13)</f>
        <v>4</v>
      </c>
      <c r="BG13" s="21"/>
      <c r="BH13" s="16">
        <f>SUMIF(Data!$U:$U,"="&amp;$BA13,Data!I:I)/IF($BR13&lt;1,1,$BR13)</f>
        <v>4</v>
      </c>
      <c r="BI13" s="16">
        <f>SUMIF(Data!$U:$U,"="&amp;$BA13,Data!J:J)/IF($BR13&lt;1,1,$BR13)</f>
        <v>2</v>
      </c>
      <c r="BJ13" s="16">
        <f>SUMIF(Data!$U:$U,"="&amp;$BA13,Data!K:K)/IF($BR13&lt;1,1,$BR13)</f>
        <v>0</v>
      </c>
      <c r="BK13" s="16">
        <f>SUMIF(Data!$U:$U,"="&amp;$BA13,Data!L:L)/IF($BR13&lt;1,1,$BR13)</f>
        <v>0</v>
      </c>
      <c r="BM13" t="b">
        <f t="shared" si="18"/>
        <v>1</v>
      </c>
      <c r="BN13" t="b">
        <f t="shared" si="19"/>
        <v>1</v>
      </c>
      <c r="BO13" t="b">
        <f t="shared" si="20"/>
        <v>1</v>
      </c>
      <c r="BP13">
        <v>8</v>
      </c>
      <c r="BQ13">
        <f t="shared" si="21"/>
        <v>1</v>
      </c>
      <c r="BR13">
        <f t="shared" si="22"/>
        <v>1</v>
      </c>
    </row>
    <row r="14" spans="1:70" x14ac:dyDescent="0.25">
      <c r="A14" s="153">
        <v>109</v>
      </c>
      <c r="B14" s="10" t="str">
        <f t="shared" si="4"/>
        <v>5th St</v>
      </c>
      <c r="C14" s="10" t="str">
        <f t="shared" si="4"/>
        <v>Hardy Dr</v>
      </c>
      <c r="D14" s="12">
        <f t="shared" si="5"/>
        <v>23.75</v>
      </c>
      <c r="E14" s="12">
        <f t="shared" si="6"/>
        <v>21.5</v>
      </c>
      <c r="F14" s="12">
        <f t="shared" si="7"/>
        <v>26</v>
      </c>
      <c r="G14" s="13">
        <f t="shared" si="8"/>
        <v>1.2093023255813953</v>
      </c>
      <c r="H14" s="212"/>
      <c r="I14" s="206">
        <f t="shared" si="9"/>
        <v>23.75</v>
      </c>
      <c r="J14" s="9"/>
      <c r="K14" s="14"/>
      <c r="L14" s="14"/>
      <c r="M14" s="14"/>
      <c r="N14" s="14"/>
      <c r="O14" s="9"/>
      <c r="P14" s="27" t="s">
        <v>362</v>
      </c>
      <c r="Q14" s="9">
        <f t="shared" si="2"/>
        <v>109</v>
      </c>
      <c r="R14" s="11">
        <f t="shared" si="10"/>
        <v>0.21052631578947367</v>
      </c>
      <c r="S14" s="11"/>
      <c r="T14" s="11"/>
      <c r="U14" s="11">
        <f t="shared" si="11"/>
        <v>0.27368421052631581</v>
      </c>
      <c r="V14" s="11">
        <f t="shared" si="12"/>
        <v>9.4736842105263161E-2</v>
      </c>
      <c r="W14" s="11">
        <f t="shared" si="13"/>
        <v>0.1368421052631579</v>
      </c>
      <c r="X14" s="11"/>
      <c r="Y14" s="11"/>
      <c r="Z14" s="11"/>
      <c r="AA14" s="11"/>
      <c r="AB14" s="11"/>
      <c r="AC14" s="11"/>
      <c r="AD14" s="11"/>
      <c r="AF14" s="52">
        <f t="shared" si="14"/>
        <v>95</v>
      </c>
      <c r="AG14" s="63">
        <f>SUMIF(Data!$U:$U,"="&amp;AX14,Data!$H:$H)</f>
        <v>43</v>
      </c>
      <c r="AH14" s="63">
        <f>SUMIF(Data!$U:$U,"="&amp;AY14,Data!$H:$H)</f>
        <v>52</v>
      </c>
      <c r="AI14" s="21"/>
      <c r="AJ14" s="21">
        <f t="shared" si="15"/>
        <v>95</v>
      </c>
      <c r="AK14" s="21">
        <f t="shared" si="16"/>
        <v>43</v>
      </c>
      <c r="AL14" s="21">
        <f t="shared" si="17"/>
        <v>52</v>
      </c>
      <c r="AM14" s="21"/>
      <c r="AN14" s="21"/>
      <c r="AO14" s="21"/>
      <c r="AP14" s="21"/>
      <c r="AQ14" s="21"/>
      <c r="AR14" s="21">
        <f>IF(ISERROR(MATCH($A14&amp;LEFT(AR$5,2),ErrCount!$L$2:$L$73,0)),1,0)</f>
        <v>1</v>
      </c>
      <c r="AS14" s="21">
        <f>IF(ISERROR(MATCH($A14&amp;LEFT(AS$5,2),ErrCount!$L$2:$L$73,0)),1,0)</f>
        <v>1</v>
      </c>
      <c r="AT14" s="21">
        <f>IF(ISERROR(MATCH($A14&amp;LEFT(AT$5,2),ErrCount!$L$2:$L$73,0)),1,0)</f>
        <v>1</v>
      </c>
      <c r="AU14" s="21">
        <f>IF(ISERROR(MATCH($A14&amp;LEFT(AU$5,2),ErrCount!$L$2:$L$73,0)),1,0)</f>
        <v>1</v>
      </c>
      <c r="AV14" s="21"/>
      <c r="AW14" s="21"/>
      <c r="AX14" s="21" t="str">
        <f t="shared" si="23"/>
        <v>109AMNS</v>
      </c>
      <c r="AY14" s="21" t="str">
        <f t="shared" si="24"/>
        <v>109PMNS</v>
      </c>
      <c r="AZ14" s="21" t="str">
        <f t="shared" si="25"/>
        <v>109AMNS</v>
      </c>
      <c r="BA14" s="21" t="str">
        <f t="shared" si="26"/>
        <v>109PMNS</v>
      </c>
      <c r="BB14" s="21" t="s">
        <v>362</v>
      </c>
      <c r="BC14" s="21">
        <f>SUMIF(Data!$U:$U,"="&amp;$AZ14,Data!I:I)/IF($BQ14&lt;1,1,$BQ14)</f>
        <v>10</v>
      </c>
      <c r="BD14" s="21">
        <f>SUMIF(Data!$U:$U,"="&amp;$AZ14,Data!J:J)/IF($BQ14&lt;1,1,$BQ14)</f>
        <v>11</v>
      </c>
      <c r="BE14" s="21">
        <f>SUMIF(Data!$U:$U,"="&amp;$AZ14,Data!K:K)/IF($BQ14&lt;1,1,$BQ14)</f>
        <v>3</v>
      </c>
      <c r="BF14" s="21">
        <f>SUMIF(Data!$U:$U,"="&amp;$AZ14,Data!L:L)/IF($BQ14&lt;1,1,$BQ14)</f>
        <v>8</v>
      </c>
      <c r="BG14" s="21"/>
      <c r="BH14" s="16">
        <f>SUMIF(Data!$U:$U,"="&amp;$BA14,Data!I:I)/IF($BR14&lt;1,1,$BR14)</f>
        <v>10</v>
      </c>
      <c r="BI14" s="16">
        <f>SUMIF(Data!$U:$U,"="&amp;$BA14,Data!J:J)/IF($BR14&lt;1,1,$BR14)</f>
        <v>15</v>
      </c>
      <c r="BJ14" s="16">
        <f>SUMIF(Data!$U:$U,"="&amp;$BA14,Data!K:K)/IF($BR14&lt;1,1,$BR14)</f>
        <v>6</v>
      </c>
      <c r="BK14" s="16">
        <f>SUMIF(Data!$U:$U,"="&amp;$BA14,Data!L:L)/IF($BR14&lt;1,1,$BR14)</f>
        <v>5</v>
      </c>
      <c r="BM14" t="b">
        <f t="shared" si="18"/>
        <v>1</v>
      </c>
      <c r="BN14" t="b">
        <f t="shared" si="19"/>
        <v>1</v>
      </c>
      <c r="BO14" t="b">
        <f t="shared" si="20"/>
        <v>1</v>
      </c>
      <c r="BP14">
        <v>9</v>
      </c>
      <c r="BQ14">
        <f t="shared" si="21"/>
        <v>1</v>
      </c>
      <c r="BR14">
        <f t="shared" si="22"/>
        <v>1</v>
      </c>
    </row>
    <row r="15" spans="1:70" x14ac:dyDescent="0.25">
      <c r="A15" s="9">
        <v>110</v>
      </c>
      <c r="B15" s="10" t="str">
        <f t="shared" si="4"/>
        <v>5th St</v>
      </c>
      <c r="C15" s="10" t="str">
        <f t="shared" si="4"/>
        <v>Priest Dr</v>
      </c>
      <c r="D15" s="12">
        <f t="shared" si="5"/>
        <v>12.5</v>
      </c>
      <c r="E15" s="12">
        <f t="shared" si="6"/>
        <v>6.5</v>
      </c>
      <c r="F15" s="12">
        <f t="shared" si="7"/>
        <v>18.5</v>
      </c>
      <c r="G15" s="13">
        <f t="shared" si="8"/>
        <v>2.8461538461538463</v>
      </c>
      <c r="H15" s="212"/>
      <c r="I15" s="206">
        <f t="shared" si="9"/>
        <v>12.5</v>
      </c>
      <c r="J15" s="9"/>
      <c r="K15" s="14"/>
      <c r="L15" s="14"/>
      <c r="M15" s="14"/>
      <c r="N15" s="14"/>
      <c r="O15" s="9"/>
      <c r="P15" s="27" t="s">
        <v>362</v>
      </c>
      <c r="Q15" s="9">
        <f t="shared" si="2"/>
        <v>110</v>
      </c>
      <c r="R15" s="11">
        <f t="shared" si="10"/>
        <v>0.12</v>
      </c>
      <c r="S15" s="11"/>
      <c r="T15" s="11"/>
      <c r="U15" s="11">
        <f t="shared" si="11"/>
        <v>0.32</v>
      </c>
      <c r="V15" s="11">
        <f t="shared" si="12"/>
        <v>0.22</v>
      </c>
      <c r="W15" s="11">
        <f t="shared" si="13"/>
        <v>0.44</v>
      </c>
      <c r="X15" s="11"/>
      <c r="Y15" s="11"/>
      <c r="Z15" s="11"/>
      <c r="AA15" s="11"/>
      <c r="AB15" s="11"/>
      <c r="AC15" s="11"/>
      <c r="AD15" s="11"/>
      <c r="AF15" s="52">
        <f t="shared" si="14"/>
        <v>50</v>
      </c>
      <c r="AG15" s="63">
        <f>SUMIF(Data!$U:$U,"="&amp;AX15,Data!$H:$H)</f>
        <v>13</v>
      </c>
      <c r="AH15" s="63">
        <f>SUMIF(Data!$U:$U,"="&amp;AY15,Data!$H:$H)</f>
        <v>37</v>
      </c>
      <c r="AI15" s="21"/>
      <c r="AJ15" s="21">
        <f t="shared" si="15"/>
        <v>50</v>
      </c>
      <c r="AK15" s="21">
        <f t="shared" si="16"/>
        <v>13</v>
      </c>
      <c r="AL15" s="21">
        <f t="shared" si="17"/>
        <v>37</v>
      </c>
      <c r="AM15" s="21"/>
      <c r="AN15" s="21"/>
      <c r="AO15" s="21"/>
      <c r="AP15" s="21"/>
      <c r="AQ15" s="21"/>
      <c r="AR15" s="21">
        <f>IF(ISERROR(MATCH($A15&amp;LEFT(AR$5,2),ErrCount!$L$2:$L$73,0)),1,0)</f>
        <v>1</v>
      </c>
      <c r="AS15" s="21">
        <f>IF(ISERROR(MATCH($A15&amp;LEFT(AS$5,2),ErrCount!$L$2:$L$73,0)),1,0)</f>
        <v>1</v>
      </c>
      <c r="AT15" s="21">
        <f>IF(ISERROR(MATCH($A15&amp;LEFT(AT$5,2),ErrCount!$L$2:$L$73,0)),1,0)</f>
        <v>1</v>
      </c>
      <c r="AU15" s="21">
        <f>IF(ISERROR(MATCH($A15&amp;LEFT(AU$5,2),ErrCount!$L$2:$L$73,0)),1,0)</f>
        <v>1</v>
      </c>
      <c r="AV15" s="21"/>
      <c r="AW15" s="21"/>
      <c r="AX15" s="21" t="str">
        <f t="shared" si="23"/>
        <v>110AMNS</v>
      </c>
      <c r="AY15" s="21" t="str">
        <f t="shared" si="24"/>
        <v>110PMNS</v>
      </c>
      <c r="AZ15" s="21" t="str">
        <f t="shared" si="25"/>
        <v>110AMNS</v>
      </c>
      <c r="BA15" s="21" t="str">
        <f t="shared" si="26"/>
        <v>110PMNS</v>
      </c>
      <c r="BB15" s="21" t="s">
        <v>362</v>
      </c>
      <c r="BC15" s="21">
        <f>SUMIF(Data!$U:$U,"="&amp;$AZ15,Data!I:I)/IF($BQ15&lt;1,1,$BQ15)</f>
        <v>1</v>
      </c>
      <c r="BD15" s="21">
        <f>SUMIF(Data!$U:$U,"="&amp;$AZ15,Data!J:J)/IF($BQ15&lt;1,1,$BQ15)</f>
        <v>3</v>
      </c>
      <c r="BE15" s="21">
        <f>SUMIF(Data!$U:$U,"="&amp;$AZ15,Data!K:K)/IF($BQ15&lt;1,1,$BQ15)</f>
        <v>1</v>
      </c>
      <c r="BF15" s="21">
        <f>SUMIF(Data!$U:$U,"="&amp;$AZ15,Data!L:L)/IF($BQ15&lt;1,1,$BQ15)</f>
        <v>4</v>
      </c>
      <c r="BG15" s="21"/>
      <c r="BH15" s="16">
        <f>SUMIF(Data!$U:$U,"="&amp;$BA15,Data!I:I)/IF($BR15&lt;1,1,$BR15)</f>
        <v>5</v>
      </c>
      <c r="BI15" s="16">
        <f>SUMIF(Data!$U:$U,"="&amp;$BA15,Data!J:J)/IF($BR15&lt;1,1,$BR15)</f>
        <v>13</v>
      </c>
      <c r="BJ15" s="16">
        <f>SUMIF(Data!$U:$U,"="&amp;$BA15,Data!K:K)/IF($BR15&lt;1,1,$BR15)</f>
        <v>10</v>
      </c>
      <c r="BK15" s="16">
        <f>SUMIF(Data!$U:$U,"="&amp;$BA15,Data!L:L)/IF($BR15&lt;1,1,$BR15)</f>
        <v>18</v>
      </c>
      <c r="BM15" t="b">
        <f t="shared" si="18"/>
        <v>1</v>
      </c>
      <c r="BN15" t="b">
        <f t="shared" si="19"/>
        <v>1</v>
      </c>
      <c r="BO15" t="b">
        <f t="shared" si="20"/>
        <v>1</v>
      </c>
      <c r="BP15">
        <v>10</v>
      </c>
      <c r="BQ15">
        <f t="shared" si="21"/>
        <v>1</v>
      </c>
      <c r="BR15">
        <f t="shared" si="22"/>
        <v>1</v>
      </c>
    </row>
    <row r="16" spans="1:70" x14ac:dyDescent="0.25">
      <c r="A16" s="153">
        <v>111</v>
      </c>
      <c r="B16" s="10" t="str">
        <f t="shared" si="4"/>
        <v>10th St</v>
      </c>
      <c r="C16" s="10" t="str">
        <f t="shared" si="4"/>
        <v>Mill Ave</v>
      </c>
      <c r="D16" s="12">
        <f t="shared" si="5"/>
        <v>36</v>
      </c>
      <c r="E16" s="12">
        <f t="shared" si="6"/>
        <v>27</v>
      </c>
      <c r="F16" s="12">
        <f t="shared" si="7"/>
        <v>45</v>
      </c>
      <c r="G16" s="13">
        <f t="shared" si="8"/>
        <v>1.6666666666666667</v>
      </c>
      <c r="H16" s="212"/>
      <c r="I16" s="206">
        <f t="shared" si="9"/>
        <v>36</v>
      </c>
      <c r="J16" s="9"/>
      <c r="K16" s="14"/>
      <c r="L16" s="14"/>
      <c r="M16" s="14"/>
      <c r="N16" s="14"/>
      <c r="O16" s="9"/>
      <c r="P16" s="27" t="s">
        <v>362</v>
      </c>
      <c r="Q16" s="9">
        <f t="shared" si="2"/>
        <v>111</v>
      </c>
      <c r="R16" s="11">
        <f t="shared" si="10"/>
        <v>0.25694444444444442</v>
      </c>
      <c r="S16" s="11"/>
      <c r="T16" s="11"/>
      <c r="U16" s="11">
        <f t="shared" si="11"/>
        <v>0.27777777777777779</v>
      </c>
      <c r="V16" s="11">
        <f t="shared" si="12"/>
        <v>0.28472222222222221</v>
      </c>
      <c r="W16" s="11">
        <f t="shared" si="13"/>
        <v>0.54861111111111116</v>
      </c>
      <c r="X16" s="11"/>
      <c r="Y16" s="11"/>
      <c r="Z16" s="11"/>
      <c r="AA16" s="11"/>
      <c r="AB16" s="11"/>
      <c r="AC16" s="11"/>
      <c r="AD16" s="11"/>
      <c r="AF16" s="52">
        <f t="shared" si="14"/>
        <v>144</v>
      </c>
      <c r="AG16" s="63">
        <f>SUMIF(Data!$U:$U,"="&amp;AX16,Data!$H:$H)</f>
        <v>54</v>
      </c>
      <c r="AH16" s="63">
        <f>SUMIF(Data!$U:$U,"="&amp;AY16,Data!$H:$H)</f>
        <v>90</v>
      </c>
      <c r="AI16" s="21"/>
      <c r="AJ16" s="21">
        <f t="shared" si="15"/>
        <v>144</v>
      </c>
      <c r="AK16" s="21">
        <f t="shared" si="16"/>
        <v>54</v>
      </c>
      <c r="AL16" s="21">
        <f t="shared" si="17"/>
        <v>90</v>
      </c>
      <c r="AM16" s="21"/>
      <c r="AN16" s="21"/>
      <c r="AO16" s="21"/>
      <c r="AP16" s="21"/>
      <c r="AQ16" s="21"/>
      <c r="AR16" s="21">
        <f>IF(ISERROR(MATCH($A16&amp;LEFT(AR$5,2),ErrCount!$L$2:$L$73,0)),1,0)</f>
        <v>1</v>
      </c>
      <c r="AS16" s="21">
        <f>IF(ISERROR(MATCH($A16&amp;LEFT(AS$5,2),ErrCount!$L$2:$L$73,0)),1,0)</f>
        <v>1</v>
      </c>
      <c r="AT16" s="21">
        <f>IF(ISERROR(MATCH($A16&amp;LEFT(AT$5,2),ErrCount!$L$2:$L$73,0)),1,0)</f>
        <v>1</v>
      </c>
      <c r="AU16" s="21">
        <f>IF(ISERROR(MATCH($A16&amp;LEFT(AU$5,2),ErrCount!$L$2:$L$73,0)),1,0)</f>
        <v>1</v>
      </c>
      <c r="AV16" s="21"/>
      <c r="AW16" s="21"/>
      <c r="AX16" s="21" t="str">
        <f t="shared" si="23"/>
        <v>111AMNS</v>
      </c>
      <c r="AY16" s="21" t="str">
        <f t="shared" si="24"/>
        <v>111PMNS</v>
      </c>
      <c r="AZ16" s="21" t="str">
        <f t="shared" si="25"/>
        <v>111AMNS</v>
      </c>
      <c r="BA16" s="21" t="str">
        <f t="shared" si="26"/>
        <v>111PMNS</v>
      </c>
      <c r="BB16" s="21" t="s">
        <v>362</v>
      </c>
      <c r="BC16" s="21">
        <f>SUMIF(Data!$U:$U,"="&amp;$AZ16,Data!I:I)/IF($BQ16&lt;1,1,$BQ16)</f>
        <v>20</v>
      </c>
      <c r="BD16" s="21">
        <f>SUMIF(Data!$U:$U,"="&amp;$AZ16,Data!J:J)/IF($BQ16&lt;1,1,$BQ16)</f>
        <v>17</v>
      </c>
      <c r="BE16" s="21">
        <f>SUMIF(Data!$U:$U,"="&amp;$AZ16,Data!K:K)/IF($BQ16&lt;1,1,$BQ16)</f>
        <v>18</v>
      </c>
      <c r="BF16" s="21">
        <f>SUMIF(Data!$U:$U,"="&amp;$AZ16,Data!L:L)/IF($BQ16&lt;1,1,$BQ16)</f>
        <v>29</v>
      </c>
      <c r="BG16" s="21"/>
      <c r="BH16" s="16">
        <f>SUMIF(Data!$U:$U,"="&amp;$BA16,Data!I:I)/IF($BR16&lt;1,1,$BR16)</f>
        <v>17</v>
      </c>
      <c r="BI16" s="16">
        <f>SUMIF(Data!$U:$U,"="&amp;$BA16,Data!J:J)/IF($BR16&lt;1,1,$BR16)</f>
        <v>23</v>
      </c>
      <c r="BJ16" s="16">
        <f>SUMIF(Data!$U:$U,"="&amp;$BA16,Data!K:K)/IF($BR16&lt;1,1,$BR16)</f>
        <v>23</v>
      </c>
      <c r="BK16" s="16">
        <f>SUMIF(Data!$U:$U,"="&amp;$BA16,Data!L:L)/IF($BR16&lt;1,1,$BR16)</f>
        <v>50</v>
      </c>
      <c r="BM16" t="b">
        <f t="shared" si="18"/>
        <v>1</v>
      </c>
      <c r="BN16" t="b">
        <f t="shared" si="19"/>
        <v>1</v>
      </c>
      <c r="BO16" t="b">
        <f t="shared" si="20"/>
        <v>1</v>
      </c>
      <c r="BP16">
        <v>11</v>
      </c>
      <c r="BQ16">
        <f t="shared" si="21"/>
        <v>1</v>
      </c>
      <c r="BR16">
        <f t="shared" si="22"/>
        <v>1</v>
      </c>
    </row>
    <row r="17" spans="1:70" x14ac:dyDescent="0.25">
      <c r="A17" s="9">
        <v>112</v>
      </c>
      <c r="B17" s="10" t="str">
        <f t="shared" si="4"/>
        <v>60 Fwy</v>
      </c>
      <c r="C17" s="10" t="str">
        <f t="shared" si="4"/>
        <v>College Ave</v>
      </c>
      <c r="D17" s="12">
        <f t="shared" si="5"/>
        <v>38.25</v>
      </c>
      <c r="E17" s="12">
        <f t="shared" si="6"/>
        <v>35.5</v>
      </c>
      <c r="F17" s="12">
        <f t="shared" si="7"/>
        <v>41</v>
      </c>
      <c r="G17" s="13">
        <f t="shared" si="8"/>
        <v>1.1549295774647887</v>
      </c>
      <c r="H17" s="212"/>
      <c r="I17" s="206">
        <f t="shared" si="9"/>
        <v>38.25</v>
      </c>
      <c r="J17" s="9"/>
      <c r="K17" s="14"/>
      <c r="L17" s="14"/>
      <c r="M17" s="14"/>
      <c r="N17" s="14"/>
      <c r="O17" s="9"/>
      <c r="P17" s="27" t="s">
        <v>362</v>
      </c>
      <c r="Q17" s="9">
        <f t="shared" si="2"/>
        <v>112</v>
      </c>
      <c r="R17" s="11">
        <f t="shared" si="10"/>
        <v>0.22875816993464052</v>
      </c>
      <c r="S17" s="11"/>
      <c r="T17" s="11"/>
      <c r="U17" s="11">
        <f t="shared" si="11"/>
        <v>0.60784313725490191</v>
      </c>
      <c r="V17" s="11">
        <f t="shared" si="12"/>
        <v>0</v>
      </c>
      <c r="W17" s="11">
        <f t="shared" si="13"/>
        <v>0</v>
      </c>
      <c r="X17" s="11"/>
      <c r="Y17" s="11"/>
      <c r="Z17" s="11"/>
      <c r="AA17" s="11"/>
      <c r="AB17" s="11"/>
      <c r="AC17" s="11"/>
      <c r="AD17" s="11"/>
      <c r="AF17" s="52">
        <f t="shared" si="14"/>
        <v>153</v>
      </c>
      <c r="AG17" s="63">
        <f>SUMIF(Data!$U:$U,"="&amp;AX17,Data!$H:$H)</f>
        <v>71</v>
      </c>
      <c r="AH17" s="63">
        <f>SUMIF(Data!$U:$U,"="&amp;AY17,Data!$H:$H)</f>
        <v>82</v>
      </c>
      <c r="AI17" s="21"/>
      <c r="AJ17" s="21">
        <f t="shared" si="15"/>
        <v>153</v>
      </c>
      <c r="AK17" s="21">
        <f t="shared" si="16"/>
        <v>71</v>
      </c>
      <c r="AL17" s="21">
        <f t="shared" si="17"/>
        <v>82</v>
      </c>
      <c r="AM17" s="21"/>
      <c r="AN17" s="21"/>
      <c r="AO17" s="21"/>
      <c r="AP17" s="21"/>
      <c r="AQ17" s="21"/>
      <c r="AR17" s="21">
        <f>IF(ISERROR(MATCH($A17&amp;LEFT(AR$5,2),ErrCount!$L$2:$L$73,0)),1,0)</f>
        <v>1</v>
      </c>
      <c r="AS17" s="21">
        <f>IF(ISERROR(MATCH($A17&amp;LEFT(AS$5,2),ErrCount!$L$2:$L$73,0)),1,0)</f>
        <v>1</v>
      </c>
      <c r="AT17" s="21">
        <f>IF(ISERROR(MATCH($A17&amp;LEFT(AT$5,2),ErrCount!$L$2:$L$73,0)),1,0)</f>
        <v>1</v>
      </c>
      <c r="AU17" s="21">
        <f>IF(ISERROR(MATCH($A17&amp;LEFT(AU$5,2),ErrCount!$L$2:$L$73,0)),1,0)</f>
        <v>1</v>
      </c>
      <c r="AV17" s="21"/>
      <c r="AW17" s="21"/>
      <c r="AX17" s="21" t="str">
        <f t="shared" si="23"/>
        <v>112AMNS</v>
      </c>
      <c r="AY17" s="21" t="str">
        <f t="shared" si="24"/>
        <v>112PMNS</v>
      </c>
      <c r="AZ17" s="21" t="str">
        <f t="shared" si="25"/>
        <v>112AMNS</v>
      </c>
      <c r="BA17" s="21" t="str">
        <f t="shared" si="26"/>
        <v>112PMNS</v>
      </c>
      <c r="BB17" s="21" t="s">
        <v>362</v>
      </c>
      <c r="BC17" s="21">
        <f>SUMIF(Data!$U:$U,"="&amp;$AZ17,Data!I:I)/IF($BQ17&lt;1,1,$BQ17)</f>
        <v>21</v>
      </c>
      <c r="BD17" s="21">
        <f>SUMIF(Data!$U:$U,"="&amp;$AZ17,Data!J:J)/IF($BQ17&lt;1,1,$BQ17)</f>
        <v>56</v>
      </c>
      <c r="BE17" s="21">
        <f>SUMIF(Data!$U:$U,"="&amp;$AZ17,Data!K:K)/IF($BQ17&lt;1,1,$BQ17)</f>
        <v>0</v>
      </c>
      <c r="BF17" s="21">
        <f>SUMIF(Data!$U:$U,"="&amp;$AZ17,Data!L:L)/IF($BQ17&lt;1,1,$BQ17)</f>
        <v>0</v>
      </c>
      <c r="BG17" s="21"/>
      <c r="BH17" s="16">
        <f>SUMIF(Data!$U:$U,"="&amp;$BA17,Data!I:I)/IF($BR17&lt;1,1,$BR17)</f>
        <v>14</v>
      </c>
      <c r="BI17" s="16">
        <f>SUMIF(Data!$U:$U,"="&amp;$BA17,Data!J:J)/IF($BR17&lt;1,1,$BR17)</f>
        <v>37</v>
      </c>
      <c r="BJ17" s="16">
        <f>SUMIF(Data!$U:$U,"="&amp;$BA17,Data!K:K)/IF($BR17&lt;1,1,$BR17)</f>
        <v>0</v>
      </c>
      <c r="BK17" s="16">
        <f>SUMIF(Data!$U:$U,"="&amp;$BA17,Data!L:L)/IF($BR17&lt;1,1,$BR17)</f>
        <v>0</v>
      </c>
      <c r="BM17" t="b">
        <f t="shared" si="18"/>
        <v>1</v>
      </c>
      <c r="BN17" t="b">
        <f t="shared" si="19"/>
        <v>1</v>
      </c>
      <c r="BO17" t="b">
        <f t="shared" si="20"/>
        <v>1</v>
      </c>
      <c r="BP17">
        <v>12</v>
      </c>
      <c r="BQ17">
        <f t="shared" si="21"/>
        <v>1</v>
      </c>
      <c r="BR17">
        <f t="shared" si="22"/>
        <v>1</v>
      </c>
    </row>
    <row r="18" spans="1:70" x14ac:dyDescent="0.25">
      <c r="A18" s="153">
        <v>113</v>
      </c>
      <c r="B18" s="10" t="str">
        <f t="shared" si="4"/>
        <v>13th St</v>
      </c>
      <c r="C18" s="10" t="str">
        <f t="shared" si="4"/>
        <v>Mill Ave</v>
      </c>
      <c r="D18" s="12">
        <f t="shared" si="5"/>
        <v>20</v>
      </c>
      <c r="E18" s="12">
        <f t="shared" si="6"/>
        <v>10.5</v>
      </c>
      <c r="F18" s="12">
        <f t="shared" si="7"/>
        <v>29.5</v>
      </c>
      <c r="G18" s="13">
        <f t="shared" si="8"/>
        <v>2.8095238095238093</v>
      </c>
      <c r="H18" s="212"/>
      <c r="I18" s="206">
        <f t="shared" si="9"/>
        <v>20</v>
      </c>
      <c r="J18" s="9"/>
      <c r="K18" s="14"/>
      <c r="L18" s="14"/>
      <c r="M18" s="14"/>
      <c r="N18" s="14"/>
      <c r="O18" s="9"/>
      <c r="P18" s="27" t="s">
        <v>362</v>
      </c>
      <c r="Q18" s="9">
        <f t="shared" si="2"/>
        <v>113</v>
      </c>
      <c r="R18" s="11">
        <f t="shared" si="10"/>
        <v>0.23749999999999999</v>
      </c>
      <c r="S18" s="11"/>
      <c r="T18" s="11"/>
      <c r="U18" s="11">
        <f t="shared" si="11"/>
        <v>0.15</v>
      </c>
      <c r="V18" s="11">
        <f t="shared" si="12"/>
        <v>0.36249999999999999</v>
      </c>
      <c r="W18" s="11">
        <f t="shared" si="13"/>
        <v>0.58750000000000002</v>
      </c>
      <c r="X18" s="11"/>
      <c r="Y18" s="11"/>
      <c r="Z18" s="11"/>
      <c r="AA18" s="11"/>
      <c r="AB18" s="11"/>
      <c r="AC18" s="11"/>
      <c r="AD18" s="11"/>
      <c r="AF18" s="52">
        <f t="shared" si="14"/>
        <v>80</v>
      </c>
      <c r="AG18" s="63">
        <f>SUMIF(Data!$U:$U,"="&amp;AX18,Data!$H:$H)</f>
        <v>21</v>
      </c>
      <c r="AH18" s="63">
        <f>SUMIF(Data!$U:$U,"="&amp;AY18,Data!$H:$H)</f>
        <v>59</v>
      </c>
      <c r="AI18" s="21"/>
      <c r="AJ18" s="21">
        <f t="shared" si="15"/>
        <v>80</v>
      </c>
      <c r="AK18" s="21">
        <f t="shared" si="16"/>
        <v>21</v>
      </c>
      <c r="AL18" s="21">
        <f t="shared" si="17"/>
        <v>59</v>
      </c>
      <c r="AM18" s="21"/>
      <c r="AN18" s="21"/>
      <c r="AO18" s="21"/>
      <c r="AP18" s="21"/>
      <c r="AQ18" s="21"/>
      <c r="AR18" s="21">
        <f>IF(ISERROR(MATCH($A18&amp;LEFT(AR$5,2),ErrCount!$L$2:$L$73,0)),1,0)</f>
        <v>1</v>
      </c>
      <c r="AS18" s="21">
        <f>IF(ISERROR(MATCH($A18&amp;LEFT(AS$5,2),ErrCount!$L$2:$L$73,0)),1,0)</f>
        <v>1</v>
      </c>
      <c r="AT18" s="21">
        <f>IF(ISERROR(MATCH($A18&amp;LEFT(AT$5,2),ErrCount!$L$2:$L$73,0)),1,0)</f>
        <v>1</v>
      </c>
      <c r="AU18" s="21">
        <f>IF(ISERROR(MATCH($A18&amp;LEFT(AU$5,2),ErrCount!$L$2:$L$73,0)),1,0)</f>
        <v>1</v>
      </c>
      <c r="AV18" s="21"/>
      <c r="AW18" s="21"/>
      <c r="AX18" s="21" t="str">
        <f t="shared" si="23"/>
        <v>113AMNS</v>
      </c>
      <c r="AY18" s="21" t="str">
        <f t="shared" si="24"/>
        <v>113PMNS</v>
      </c>
      <c r="AZ18" s="21" t="str">
        <f t="shared" si="25"/>
        <v>113AMNS</v>
      </c>
      <c r="BA18" s="21" t="str">
        <f t="shared" si="26"/>
        <v>113PMNS</v>
      </c>
      <c r="BB18" s="21" t="s">
        <v>362</v>
      </c>
      <c r="BC18" s="21">
        <f>SUMIF(Data!$U:$U,"="&amp;$AZ18,Data!I:I)/IF($BQ18&lt;1,1,$BQ18)</f>
        <v>3</v>
      </c>
      <c r="BD18" s="21">
        <f>SUMIF(Data!$U:$U,"="&amp;$AZ18,Data!J:J)/IF($BQ18&lt;1,1,$BQ18)</f>
        <v>5</v>
      </c>
      <c r="BE18" s="21">
        <f>SUMIF(Data!$U:$U,"="&amp;$AZ18,Data!K:K)/IF($BQ18&lt;1,1,$BQ18)</f>
        <v>4</v>
      </c>
      <c r="BF18" s="21">
        <f>SUMIF(Data!$U:$U,"="&amp;$AZ18,Data!L:L)/IF($BQ18&lt;1,1,$BQ18)</f>
        <v>8</v>
      </c>
      <c r="BG18" s="21"/>
      <c r="BH18" s="16">
        <f>SUMIF(Data!$U:$U,"="&amp;$BA18,Data!I:I)/IF($BR18&lt;1,1,$BR18)</f>
        <v>16</v>
      </c>
      <c r="BI18" s="16">
        <f>SUMIF(Data!$U:$U,"="&amp;$BA18,Data!J:J)/IF($BR18&lt;1,1,$BR18)</f>
        <v>7</v>
      </c>
      <c r="BJ18" s="16">
        <f>SUMIF(Data!$U:$U,"="&amp;$BA18,Data!K:K)/IF($BR18&lt;1,1,$BR18)</f>
        <v>25</v>
      </c>
      <c r="BK18" s="16">
        <f>SUMIF(Data!$U:$U,"="&amp;$BA18,Data!L:L)/IF($BR18&lt;1,1,$BR18)</f>
        <v>39</v>
      </c>
      <c r="BM18" t="b">
        <f t="shared" si="18"/>
        <v>1</v>
      </c>
      <c r="BN18" t="b">
        <f t="shared" si="19"/>
        <v>1</v>
      </c>
      <c r="BO18" t="b">
        <f t="shared" si="20"/>
        <v>1</v>
      </c>
      <c r="BP18">
        <v>13</v>
      </c>
      <c r="BQ18">
        <f t="shared" si="21"/>
        <v>1</v>
      </c>
      <c r="BR18">
        <f t="shared" si="22"/>
        <v>1</v>
      </c>
    </row>
    <row r="19" spans="1:70" x14ac:dyDescent="0.25">
      <c r="A19" s="9">
        <v>114</v>
      </c>
      <c r="B19" s="10" t="str">
        <f t="shared" si="4"/>
        <v>13th St</v>
      </c>
      <c r="C19" s="10" t="str">
        <f t="shared" si="4"/>
        <v>Hardy Dr</v>
      </c>
      <c r="D19" s="12">
        <f t="shared" si="5"/>
        <v>25.25</v>
      </c>
      <c r="E19" s="12">
        <f t="shared" si="6"/>
        <v>27.5</v>
      </c>
      <c r="F19" s="12">
        <f t="shared" si="7"/>
        <v>23</v>
      </c>
      <c r="G19" s="13">
        <f t="shared" si="8"/>
        <v>0.83636363636363631</v>
      </c>
      <c r="H19" s="212"/>
      <c r="I19" s="206">
        <f t="shared" si="9"/>
        <v>25.25</v>
      </c>
      <c r="J19" s="9"/>
      <c r="K19" s="14"/>
      <c r="L19" s="14"/>
      <c r="M19" s="14"/>
      <c r="N19" s="14"/>
      <c r="O19" s="9"/>
      <c r="P19" s="27" t="s">
        <v>362</v>
      </c>
      <c r="Q19" s="9">
        <f t="shared" si="2"/>
        <v>114</v>
      </c>
      <c r="R19" s="11">
        <f t="shared" si="10"/>
        <v>0.17821782178217821</v>
      </c>
      <c r="S19" s="11"/>
      <c r="T19" s="11"/>
      <c r="U19" s="11">
        <f t="shared" si="11"/>
        <v>0.28712871287128711</v>
      </c>
      <c r="V19" s="11">
        <f t="shared" si="12"/>
        <v>8.9108910891089105E-2</v>
      </c>
      <c r="W19" s="11">
        <f t="shared" si="13"/>
        <v>0.12871287128712872</v>
      </c>
      <c r="X19" s="11"/>
      <c r="Y19" s="11"/>
      <c r="Z19" s="11"/>
      <c r="AA19" s="11"/>
      <c r="AB19" s="11"/>
      <c r="AC19" s="11"/>
      <c r="AD19" s="11"/>
      <c r="AF19" s="52">
        <f t="shared" si="14"/>
        <v>101</v>
      </c>
      <c r="AG19" s="63">
        <f>SUMIF(Data!$U:$U,"="&amp;AX19,Data!$H:$H)</f>
        <v>55</v>
      </c>
      <c r="AH19" s="63">
        <f>SUMIF(Data!$U:$U,"="&amp;AY19,Data!$H:$H)</f>
        <v>46</v>
      </c>
      <c r="AI19" s="21"/>
      <c r="AJ19" s="21">
        <f t="shared" si="15"/>
        <v>101</v>
      </c>
      <c r="AK19" s="21">
        <f t="shared" si="16"/>
        <v>55</v>
      </c>
      <c r="AL19" s="21">
        <f t="shared" si="17"/>
        <v>46</v>
      </c>
      <c r="AM19" s="21"/>
      <c r="AN19" s="21"/>
      <c r="AO19" s="21"/>
      <c r="AP19" s="21"/>
      <c r="AQ19" s="21"/>
      <c r="AR19" s="21">
        <f>IF(ISERROR(MATCH($A19&amp;LEFT(AR$5,2),ErrCount!$L$2:$L$73,0)),1,0)</f>
        <v>1</v>
      </c>
      <c r="AS19" s="21">
        <f>IF(ISERROR(MATCH($A19&amp;LEFT(AS$5,2),ErrCount!$L$2:$L$73,0)),1,0)</f>
        <v>1</v>
      </c>
      <c r="AT19" s="21">
        <f>IF(ISERROR(MATCH($A19&amp;LEFT(AT$5,2),ErrCount!$L$2:$L$73,0)),1,0)</f>
        <v>1</v>
      </c>
      <c r="AU19" s="21">
        <f>IF(ISERROR(MATCH($A19&amp;LEFT(AU$5,2),ErrCount!$L$2:$L$73,0)),1,0)</f>
        <v>1</v>
      </c>
      <c r="AV19" s="21"/>
      <c r="AW19" s="21"/>
      <c r="AX19" s="21" t="str">
        <f t="shared" si="23"/>
        <v>114AMNS</v>
      </c>
      <c r="AY19" s="21" t="str">
        <f t="shared" si="24"/>
        <v>114PMNS</v>
      </c>
      <c r="AZ19" s="21" t="str">
        <f t="shared" si="25"/>
        <v>114AMNS</v>
      </c>
      <c r="BA19" s="21" t="str">
        <f t="shared" si="26"/>
        <v>114PMNS</v>
      </c>
      <c r="BB19" s="21" t="s">
        <v>362</v>
      </c>
      <c r="BC19" s="21">
        <f>SUMIF(Data!$U:$U,"="&amp;$AZ19,Data!I:I)/IF($BQ19&lt;1,1,$BQ19)</f>
        <v>14</v>
      </c>
      <c r="BD19" s="21">
        <f>SUMIF(Data!$U:$U,"="&amp;$AZ19,Data!J:J)/IF($BQ19&lt;1,1,$BQ19)</f>
        <v>15</v>
      </c>
      <c r="BE19" s="21">
        <f>SUMIF(Data!$U:$U,"="&amp;$AZ19,Data!K:K)/IF($BQ19&lt;1,1,$BQ19)</f>
        <v>1</v>
      </c>
      <c r="BF19" s="21">
        <f>SUMIF(Data!$U:$U,"="&amp;$AZ19,Data!L:L)/IF($BQ19&lt;1,1,$BQ19)</f>
        <v>3</v>
      </c>
      <c r="BG19" s="21"/>
      <c r="BH19" s="16">
        <f>SUMIF(Data!$U:$U,"="&amp;$BA19,Data!I:I)/IF($BR19&lt;1,1,$BR19)</f>
        <v>4</v>
      </c>
      <c r="BI19" s="16">
        <f>SUMIF(Data!$U:$U,"="&amp;$BA19,Data!J:J)/IF($BR19&lt;1,1,$BR19)</f>
        <v>14</v>
      </c>
      <c r="BJ19" s="16">
        <f>SUMIF(Data!$U:$U,"="&amp;$BA19,Data!K:K)/IF($BR19&lt;1,1,$BR19)</f>
        <v>8</v>
      </c>
      <c r="BK19" s="16">
        <f>SUMIF(Data!$U:$U,"="&amp;$BA19,Data!L:L)/IF($BR19&lt;1,1,$BR19)</f>
        <v>10</v>
      </c>
      <c r="BM19" t="b">
        <f t="shared" si="18"/>
        <v>1</v>
      </c>
      <c r="BN19" t="b">
        <f t="shared" si="19"/>
        <v>1</v>
      </c>
      <c r="BO19" t="b">
        <f t="shared" si="20"/>
        <v>1</v>
      </c>
      <c r="BP19">
        <v>14</v>
      </c>
      <c r="BQ19">
        <f t="shared" si="21"/>
        <v>1</v>
      </c>
      <c r="BR19">
        <f t="shared" si="22"/>
        <v>1</v>
      </c>
    </row>
    <row r="20" spans="1:70" x14ac:dyDescent="0.25">
      <c r="A20" s="153">
        <v>115</v>
      </c>
      <c r="B20" s="10" t="str">
        <f t="shared" si="4"/>
        <v>University Dr</v>
      </c>
      <c r="C20" s="10" t="str">
        <f t="shared" si="4"/>
        <v>College Ave</v>
      </c>
      <c r="D20" s="12">
        <f t="shared" si="5"/>
        <v>119.75</v>
      </c>
      <c r="E20" s="12">
        <f t="shared" si="6"/>
        <v>64.5</v>
      </c>
      <c r="F20" s="12">
        <f t="shared" si="7"/>
        <v>175</v>
      </c>
      <c r="G20" s="13">
        <f t="shared" si="8"/>
        <v>2.7131782945736433</v>
      </c>
      <c r="H20" s="212"/>
      <c r="I20" s="206">
        <f t="shared" si="9"/>
        <v>119.75</v>
      </c>
      <c r="J20" s="9"/>
      <c r="K20" s="14"/>
      <c r="L20" s="14"/>
      <c r="M20" s="14"/>
      <c r="N20" s="14"/>
      <c r="O20" s="9"/>
      <c r="P20" s="27" t="s">
        <v>362</v>
      </c>
      <c r="Q20" s="9">
        <f t="shared" si="2"/>
        <v>115</v>
      </c>
      <c r="R20" s="11">
        <f t="shared" si="10"/>
        <v>0.27974947807933193</v>
      </c>
      <c r="S20" s="11"/>
      <c r="T20" s="11"/>
      <c r="U20" s="11">
        <f t="shared" si="11"/>
        <v>0.12734864300626306</v>
      </c>
      <c r="V20" s="11">
        <f t="shared" si="12"/>
        <v>0.24008350730688935</v>
      </c>
      <c r="W20" s="11">
        <f t="shared" si="13"/>
        <v>7.3068893528183715E-2</v>
      </c>
      <c r="X20" s="11"/>
      <c r="Y20" s="11"/>
      <c r="Z20" s="11"/>
      <c r="AA20" s="11"/>
      <c r="AB20" s="11"/>
      <c r="AC20" s="11"/>
      <c r="AD20" s="11"/>
      <c r="AF20" s="52">
        <f t="shared" si="14"/>
        <v>479</v>
      </c>
      <c r="AG20" s="63">
        <f>SUMIF(Data!$U:$U,"="&amp;AX20,Data!$H:$H)</f>
        <v>129</v>
      </c>
      <c r="AH20" s="63">
        <f>SUMIF(Data!$U:$U,"="&amp;AY20,Data!$H:$H)</f>
        <v>350</v>
      </c>
      <c r="AI20" s="21"/>
      <c r="AJ20" s="21">
        <f t="shared" si="15"/>
        <v>479</v>
      </c>
      <c r="AK20" s="21">
        <f t="shared" si="16"/>
        <v>129</v>
      </c>
      <c r="AL20" s="21">
        <f t="shared" si="17"/>
        <v>350</v>
      </c>
      <c r="AM20" s="21"/>
      <c r="AN20" s="21"/>
      <c r="AO20" s="21"/>
      <c r="AP20" s="21"/>
      <c r="AQ20" s="21"/>
      <c r="AR20" s="21">
        <f>IF(ISERROR(MATCH($A20&amp;LEFT(AR$5,2),ErrCount!$L$2:$L$73,0)),1,0)</f>
        <v>1</v>
      </c>
      <c r="AS20" s="21">
        <f>IF(ISERROR(MATCH($A20&amp;LEFT(AS$5,2),ErrCount!$L$2:$L$73,0)),1,0)</f>
        <v>1</v>
      </c>
      <c r="AT20" s="21">
        <f>IF(ISERROR(MATCH($A20&amp;LEFT(AT$5,2),ErrCount!$L$2:$L$73,0)),1,0)</f>
        <v>1</v>
      </c>
      <c r="AU20" s="21">
        <f>IF(ISERROR(MATCH($A20&amp;LEFT(AU$5,2),ErrCount!$L$2:$L$73,0)),1,0)</f>
        <v>1</v>
      </c>
      <c r="AV20" s="21"/>
      <c r="AW20" s="21"/>
      <c r="AX20" s="21" t="str">
        <f t="shared" si="23"/>
        <v>115AMNS</v>
      </c>
      <c r="AY20" s="21" t="str">
        <f t="shared" si="24"/>
        <v>115PMNS</v>
      </c>
      <c r="AZ20" s="21" t="str">
        <f t="shared" si="25"/>
        <v>115AMNS</v>
      </c>
      <c r="BA20" s="21" t="str">
        <f t="shared" si="26"/>
        <v>115PMNS</v>
      </c>
      <c r="BB20" s="21" t="s">
        <v>362</v>
      </c>
      <c r="BC20" s="21">
        <f>SUMIF(Data!$U:$U,"="&amp;$AZ20,Data!I:I)/IF($BQ20&lt;1,1,$BQ20)</f>
        <v>40</v>
      </c>
      <c r="BD20" s="21">
        <f>SUMIF(Data!$U:$U,"="&amp;$AZ20,Data!J:J)/IF($BQ20&lt;1,1,$BQ20)</f>
        <v>32</v>
      </c>
      <c r="BE20" s="21">
        <f>SUMIF(Data!$U:$U,"="&amp;$AZ20,Data!K:K)/IF($BQ20&lt;1,1,$BQ20)</f>
        <v>16</v>
      </c>
      <c r="BF20" s="21">
        <f>SUMIF(Data!$U:$U,"="&amp;$AZ20,Data!L:L)/IF($BQ20&lt;1,1,$BQ20)</f>
        <v>15</v>
      </c>
      <c r="BG20" s="21"/>
      <c r="BH20" s="16">
        <f>SUMIF(Data!$U:$U,"="&amp;$BA20,Data!I:I)/IF($BR20&lt;1,1,$BR20)</f>
        <v>94</v>
      </c>
      <c r="BI20" s="16">
        <f>SUMIF(Data!$U:$U,"="&amp;$BA20,Data!J:J)/IF($BR20&lt;1,1,$BR20)</f>
        <v>29</v>
      </c>
      <c r="BJ20" s="16">
        <f>SUMIF(Data!$U:$U,"="&amp;$BA20,Data!K:K)/IF($BR20&lt;1,1,$BR20)</f>
        <v>99</v>
      </c>
      <c r="BK20" s="16">
        <f>SUMIF(Data!$U:$U,"="&amp;$BA20,Data!L:L)/IF($BR20&lt;1,1,$BR20)</f>
        <v>20</v>
      </c>
      <c r="BM20" t="b">
        <f t="shared" si="18"/>
        <v>1</v>
      </c>
      <c r="BN20" t="b">
        <f t="shared" si="19"/>
        <v>1</v>
      </c>
      <c r="BO20" t="b">
        <f t="shared" si="20"/>
        <v>1</v>
      </c>
      <c r="BP20">
        <v>15</v>
      </c>
      <c r="BQ20">
        <f t="shared" si="21"/>
        <v>1</v>
      </c>
      <c r="BR20">
        <f t="shared" si="22"/>
        <v>1</v>
      </c>
    </row>
    <row r="21" spans="1:70" x14ac:dyDescent="0.25">
      <c r="A21" s="9">
        <v>116</v>
      </c>
      <c r="B21" s="10" t="str">
        <f t="shared" si="4"/>
        <v>University Dr</v>
      </c>
      <c r="C21" s="10" t="str">
        <f t="shared" si="4"/>
        <v>Dorsey Ln</v>
      </c>
      <c r="D21" s="12">
        <f t="shared" si="5"/>
        <v>5.25</v>
      </c>
      <c r="E21" s="12">
        <f t="shared" si="6"/>
        <v>2.5</v>
      </c>
      <c r="F21" s="12">
        <f t="shared" si="7"/>
        <v>8</v>
      </c>
      <c r="G21" s="13">
        <f t="shared" si="8"/>
        <v>3.2</v>
      </c>
      <c r="H21" s="212"/>
      <c r="I21" s="206">
        <f t="shared" si="9"/>
        <v>5.25</v>
      </c>
      <c r="J21" s="9"/>
      <c r="K21" s="14"/>
      <c r="L21" s="14"/>
      <c r="M21" s="14"/>
      <c r="N21" s="14"/>
      <c r="O21" s="9"/>
      <c r="P21" s="27" t="s">
        <v>362</v>
      </c>
      <c r="Q21" s="9">
        <f t="shared" si="2"/>
        <v>116</v>
      </c>
      <c r="R21" s="11">
        <f t="shared" si="10"/>
        <v>0.23809523809523808</v>
      </c>
      <c r="S21" s="11"/>
      <c r="T21" s="11"/>
      <c r="U21" s="11">
        <f t="shared" si="11"/>
        <v>4.7619047619047616E-2</v>
      </c>
      <c r="V21" s="11">
        <f t="shared" si="12"/>
        <v>0.33333333333333331</v>
      </c>
      <c r="W21" s="11">
        <f t="shared" si="13"/>
        <v>0.47619047619047616</v>
      </c>
      <c r="X21" s="11"/>
      <c r="Y21" s="11"/>
      <c r="Z21" s="11"/>
      <c r="AA21" s="11"/>
      <c r="AB21" s="11"/>
      <c r="AC21" s="11"/>
      <c r="AD21" s="11"/>
      <c r="AF21" s="52">
        <f t="shared" si="14"/>
        <v>21</v>
      </c>
      <c r="AG21" s="63">
        <f>SUMIF(Data!$U:$U,"="&amp;AX21,Data!$H:$H)</f>
        <v>5</v>
      </c>
      <c r="AH21" s="63">
        <f>SUMIF(Data!$U:$U,"="&amp;AY21,Data!$H:$H)</f>
        <v>16</v>
      </c>
      <c r="AI21" s="21"/>
      <c r="AJ21" s="21">
        <f t="shared" si="15"/>
        <v>21</v>
      </c>
      <c r="AK21" s="21">
        <f t="shared" si="16"/>
        <v>5</v>
      </c>
      <c r="AL21" s="21">
        <f t="shared" si="17"/>
        <v>16</v>
      </c>
      <c r="AM21" s="21"/>
      <c r="AN21" s="21"/>
      <c r="AO21" s="21"/>
      <c r="AP21" s="21"/>
      <c r="AQ21" s="21"/>
      <c r="AR21" s="21">
        <f>IF(ISERROR(MATCH($A21&amp;LEFT(AR$5,2),ErrCount!$L$2:$L$73,0)),1,0)</f>
        <v>1</v>
      </c>
      <c r="AS21" s="21">
        <f>IF(ISERROR(MATCH($A21&amp;LEFT(AS$5,2),ErrCount!$L$2:$L$73,0)),1,0)</f>
        <v>1</v>
      </c>
      <c r="AT21" s="21">
        <f>IF(ISERROR(MATCH($A21&amp;LEFT(AT$5,2),ErrCount!$L$2:$L$73,0)),1,0)</f>
        <v>1</v>
      </c>
      <c r="AU21" s="21">
        <f>IF(ISERROR(MATCH($A21&amp;LEFT(AU$5,2),ErrCount!$L$2:$L$73,0)),1,0)</f>
        <v>1</v>
      </c>
      <c r="AV21" s="21"/>
      <c r="AW21" s="21"/>
      <c r="AX21" s="21" t="str">
        <f t="shared" si="23"/>
        <v>116AMNS</v>
      </c>
      <c r="AY21" s="21" t="str">
        <f t="shared" si="24"/>
        <v>116PMNS</v>
      </c>
      <c r="AZ21" s="21" t="str">
        <f t="shared" si="25"/>
        <v>116AMNS</v>
      </c>
      <c r="BA21" s="21" t="str">
        <f t="shared" si="26"/>
        <v>116PMNS</v>
      </c>
      <c r="BB21" s="21" t="s">
        <v>362</v>
      </c>
      <c r="BC21" s="21">
        <f>SUMIF(Data!$U:$U,"="&amp;$AZ21,Data!I:I)/IF($BQ21&lt;1,1,$BQ21)</f>
        <v>1</v>
      </c>
      <c r="BD21" s="21">
        <f>SUMIF(Data!$U:$U,"="&amp;$AZ21,Data!J:J)/IF($BQ21&lt;1,1,$BQ21)</f>
        <v>1</v>
      </c>
      <c r="BE21" s="21">
        <f>SUMIF(Data!$U:$U,"="&amp;$AZ21,Data!K:K)/IF($BQ21&lt;1,1,$BQ21)</f>
        <v>2</v>
      </c>
      <c r="BF21" s="21">
        <f>SUMIF(Data!$U:$U,"="&amp;$AZ21,Data!L:L)/IF($BQ21&lt;1,1,$BQ21)</f>
        <v>3</v>
      </c>
      <c r="BG21" s="21"/>
      <c r="BH21" s="16">
        <f>SUMIF(Data!$U:$U,"="&amp;$BA21,Data!I:I)/IF($BR21&lt;1,1,$BR21)</f>
        <v>4</v>
      </c>
      <c r="BI21" s="16">
        <f>SUMIF(Data!$U:$U,"="&amp;$BA21,Data!J:J)/IF($BR21&lt;1,1,$BR21)</f>
        <v>0</v>
      </c>
      <c r="BJ21" s="16">
        <f>SUMIF(Data!$U:$U,"="&amp;$BA21,Data!K:K)/IF($BR21&lt;1,1,$BR21)</f>
        <v>5</v>
      </c>
      <c r="BK21" s="16">
        <f>SUMIF(Data!$U:$U,"="&amp;$BA21,Data!L:L)/IF($BR21&lt;1,1,$BR21)</f>
        <v>7</v>
      </c>
      <c r="BM21" t="b">
        <f t="shared" si="18"/>
        <v>1</v>
      </c>
      <c r="BN21" t="b">
        <f t="shared" si="19"/>
        <v>1</v>
      </c>
      <c r="BO21" t="b">
        <f t="shared" si="20"/>
        <v>1</v>
      </c>
      <c r="BP21">
        <v>16</v>
      </c>
      <c r="BQ21">
        <f t="shared" si="21"/>
        <v>1</v>
      </c>
      <c r="BR21">
        <f t="shared" si="22"/>
        <v>1</v>
      </c>
    </row>
    <row r="22" spans="1:70" x14ac:dyDescent="0.25">
      <c r="A22" s="153">
        <v>117</v>
      </c>
      <c r="B22" s="10" t="str">
        <f t="shared" si="4"/>
        <v>University Dr</v>
      </c>
      <c r="C22" s="10" t="str">
        <f t="shared" si="4"/>
        <v>Rural Rd</v>
      </c>
      <c r="D22" s="12">
        <f t="shared" si="5"/>
        <v>44.75</v>
      </c>
      <c r="E22" s="12">
        <f t="shared" si="6"/>
        <v>34.5</v>
      </c>
      <c r="F22" s="12">
        <f t="shared" si="7"/>
        <v>55</v>
      </c>
      <c r="G22" s="13">
        <f t="shared" si="8"/>
        <v>1.5942028985507246</v>
      </c>
      <c r="H22" s="212"/>
      <c r="I22" s="206">
        <f t="shared" si="9"/>
        <v>44.75</v>
      </c>
      <c r="J22" s="9"/>
      <c r="K22" s="14"/>
      <c r="L22" s="14"/>
      <c r="M22" s="14"/>
      <c r="N22" s="14"/>
      <c r="O22" s="9"/>
      <c r="P22" s="27" t="s">
        <v>362</v>
      </c>
      <c r="Q22" s="9">
        <f t="shared" si="2"/>
        <v>117</v>
      </c>
      <c r="R22" s="11">
        <f t="shared" si="10"/>
        <v>0.29608938547486036</v>
      </c>
      <c r="S22" s="11"/>
      <c r="T22" s="11"/>
      <c r="U22" s="11">
        <f t="shared" si="11"/>
        <v>5.5865921787709494E-2</v>
      </c>
      <c r="V22" s="11">
        <f t="shared" si="12"/>
        <v>0.36871508379888268</v>
      </c>
      <c r="W22" s="11">
        <f t="shared" si="13"/>
        <v>0.95530726256983245</v>
      </c>
      <c r="X22" s="11"/>
      <c r="Y22" s="11"/>
      <c r="Z22" s="11"/>
      <c r="AA22" s="11"/>
      <c r="AB22" s="11"/>
      <c r="AC22" s="11"/>
      <c r="AD22" s="11"/>
      <c r="AF22" s="52">
        <f t="shared" si="14"/>
        <v>179</v>
      </c>
      <c r="AG22" s="63">
        <f>SUMIF(Data!$U:$U,"="&amp;AX22,Data!$H:$H)</f>
        <v>69</v>
      </c>
      <c r="AH22" s="63">
        <f>SUMIF(Data!$U:$U,"="&amp;AY22,Data!$H:$H)</f>
        <v>110</v>
      </c>
      <c r="AI22" s="21"/>
      <c r="AJ22" s="21">
        <f t="shared" si="15"/>
        <v>179</v>
      </c>
      <c r="AK22" s="21">
        <f t="shared" si="16"/>
        <v>69</v>
      </c>
      <c r="AL22" s="21">
        <f t="shared" si="17"/>
        <v>110</v>
      </c>
      <c r="AM22" s="21"/>
      <c r="AN22" s="21"/>
      <c r="AO22" s="21"/>
      <c r="AP22" s="21"/>
      <c r="AQ22" s="21"/>
      <c r="AR22" s="21">
        <f>IF(ISERROR(MATCH($A22&amp;LEFT(AR$5,2),ErrCount!$L$2:$L$73,0)),1,0)</f>
        <v>1</v>
      </c>
      <c r="AS22" s="21">
        <f>IF(ISERROR(MATCH($A22&amp;LEFT(AS$5,2),ErrCount!$L$2:$L$73,0)),1,0)</f>
        <v>1</v>
      </c>
      <c r="AT22" s="21">
        <f>IF(ISERROR(MATCH($A22&amp;LEFT(AT$5,2),ErrCount!$L$2:$L$73,0)),1,0)</f>
        <v>1</v>
      </c>
      <c r="AU22" s="21">
        <f>IF(ISERROR(MATCH($A22&amp;LEFT(AU$5,2),ErrCount!$L$2:$L$73,0)),1,0)</f>
        <v>1</v>
      </c>
      <c r="AV22" s="21"/>
      <c r="AW22" s="21"/>
      <c r="AX22" s="21" t="str">
        <f t="shared" si="23"/>
        <v>117AMNS</v>
      </c>
      <c r="AY22" s="21" t="str">
        <f t="shared" si="24"/>
        <v>117PMNS</v>
      </c>
      <c r="AZ22" s="21" t="str">
        <f t="shared" si="25"/>
        <v>117AMNS</v>
      </c>
      <c r="BA22" s="21" t="str">
        <f t="shared" si="26"/>
        <v>117PMNS</v>
      </c>
      <c r="BB22" s="21" t="s">
        <v>362</v>
      </c>
      <c r="BC22" s="21">
        <f>SUMIF(Data!$U:$U,"="&amp;$AZ22,Data!I:I)/IF($BQ22&lt;1,1,$BQ22)</f>
        <v>14</v>
      </c>
      <c r="BD22" s="21">
        <f>SUMIF(Data!$U:$U,"="&amp;$AZ22,Data!J:J)/IF($BQ22&lt;1,1,$BQ22)</f>
        <v>9</v>
      </c>
      <c r="BE22" s="21">
        <f>SUMIF(Data!$U:$U,"="&amp;$AZ22,Data!K:K)/IF($BQ22&lt;1,1,$BQ22)</f>
        <v>20</v>
      </c>
      <c r="BF22" s="21">
        <f>SUMIF(Data!$U:$U,"="&amp;$AZ22,Data!L:L)/IF($BQ22&lt;1,1,$BQ22)</f>
        <v>62</v>
      </c>
      <c r="BG22" s="21"/>
      <c r="BH22" s="16">
        <f>SUMIF(Data!$U:$U,"="&amp;$BA22,Data!I:I)/IF($BR22&lt;1,1,$BR22)</f>
        <v>39</v>
      </c>
      <c r="BI22" s="16">
        <f>SUMIF(Data!$U:$U,"="&amp;$BA22,Data!J:J)/IF($BR22&lt;1,1,$BR22)</f>
        <v>1</v>
      </c>
      <c r="BJ22" s="16">
        <f>SUMIF(Data!$U:$U,"="&amp;$BA22,Data!K:K)/IF($BR22&lt;1,1,$BR22)</f>
        <v>46</v>
      </c>
      <c r="BK22" s="16">
        <f>SUMIF(Data!$U:$U,"="&amp;$BA22,Data!L:L)/IF($BR22&lt;1,1,$BR22)</f>
        <v>109</v>
      </c>
      <c r="BM22" t="b">
        <f t="shared" si="18"/>
        <v>1</v>
      </c>
      <c r="BN22" t="b">
        <f t="shared" si="19"/>
        <v>1</v>
      </c>
      <c r="BO22" t="b">
        <f t="shared" si="20"/>
        <v>1</v>
      </c>
      <c r="BP22">
        <v>17</v>
      </c>
      <c r="BQ22">
        <f t="shared" si="21"/>
        <v>1</v>
      </c>
      <c r="BR22">
        <f t="shared" si="22"/>
        <v>1</v>
      </c>
    </row>
    <row r="23" spans="1:70" x14ac:dyDescent="0.25">
      <c r="A23" s="9">
        <v>118</v>
      </c>
      <c r="B23" s="10" t="str">
        <f t="shared" si="4"/>
        <v>University Dr</v>
      </c>
      <c r="C23" s="10" t="str">
        <f t="shared" si="4"/>
        <v>Mill Ave</v>
      </c>
      <c r="D23" s="12">
        <f t="shared" si="5"/>
        <v>92.5</v>
      </c>
      <c r="E23" s="12">
        <f t="shared" si="6"/>
        <v>33</v>
      </c>
      <c r="F23" s="12">
        <f t="shared" si="7"/>
        <v>152</v>
      </c>
      <c r="G23" s="13">
        <f t="shared" si="8"/>
        <v>4.6060606060606064</v>
      </c>
      <c r="H23" s="212"/>
      <c r="I23" s="206">
        <f t="shared" si="9"/>
        <v>92.5</v>
      </c>
      <c r="J23" s="9"/>
      <c r="K23" s="14"/>
      <c r="L23" s="14"/>
      <c r="M23" s="14"/>
      <c r="N23" s="14"/>
      <c r="O23" s="9"/>
      <c r="P23" s="27" t="s">
        <v>362</v>
      </c>
      <c r="Q23" s="9">
        <f t="shared" si="2"/>
        <v>118</v>
      </c>
      <c r="R23" s="11">
        <f t="shared" si="10"/>
        <v>0.15135135135135136</v>
      </c>
      <c r="S23" s="11"/>
      <c r="T23" s="11"/>
      <c r="U23" s="11">
        <f t="shared" si="11"/>
        <v>0.13648648648648648</v>
      </c>
      <c r="V23" s="11">
        <f t="shared" si="12"/>
        <v>9.1891891891891897E-2</v>
      </c>
      <c r="W23" s="11">
        <f t="shared" si="13"/>
        <v>0.20810810810810812</v>
      </c>
      <c r="X23" s="11"/>
      <c r="Y23" s="11"/>
      <c r="Z23" s="11"/>
      <c r="AA23" s="11"/>
      <c r="AB23" s="11"/>
      <c r="AC23" s="11"/>
      <c r="AD23" s="11"/>
      <c r="AF23" s="52">
        <f t="shared" si="14"/>
        <v>370</v>
      </c>
      <c r="AG23" s="63">
        <f>SUMIF(Data!$U:$U,"="&amp;AX23,Data!$H:$H)</f>
        <v>66</v>
      </c>
      <c r="AH23" s="63">
        <f>SUMIF(Data!$U:$U,"="&amp;AY23,Data!$H:$H)</f>
        <v>304</v>
      </c>
      <c r="AI23" s="21"/>
      <c r="AJ23" s="21">
        <f t="shared" si="15"/>
        <v>370</v>
      </c>
      <c r="AK23" s="21">
        <f t="shared" si="16"/>
        <v>66</v>
      </c>
      <c r="AL23" s="21">
        <f t="shared" si="17"/>
        <v>304</v>
      </c>
      <c r="AM23" s="21"/>
      <c r="AN23" s="21"/>
      <c r="AO23" s="21"/>
      <c r="AP23" s="21"/>
      <c r="AQ23" s="21"/>
      <c r="AR23" s="21">
        <f>IF(ISERROR(MATCH($A23&amp;LEFT(AR$5,2),ErrCount!$L$2:$L$73,0)),1,0)</f>
        <v>1</v>
      </c>
      <c r="AS23" s="21">
        <f>IF(ISERROR(MATCH($A23&amp;LEFT(AS$5,2),ErrCount!$L$2:$L$73,0)),1,0)</f>
        <v>1</v>
      </c>
      <c r="AT23" s="21">
        <f>IF(ISERROR(MATCH($A23&amp;LEFT(AT$5,2),ErrCount!$L$2:$L$73,0)),1,0)</f>
        <v>1</v>
      </c>
      <c r="AU23" s="21">
        <f>IF(ISERROR(MATCH($A23&amp;LEFT(AU$5,2),ErrCount!$L$2:$L$73,0)),1,0)</f>
        <v>1</v>
      </c>
      <c r="AV23" s="21"/>
      <c r="AW23" s="21"/>
      <c r="AX23" s="21" t="str">
        <f t="shared" si="23"/>
        <v>118AMNS</v>
      </c>
      <c r="AY23" s="21" t="str">
        <f t="shared" si="24"/>
        <v>118PMNS</v>
      </c>
      <c r="AZ23" s="21" t="str">
        <f t="shared" si="25"/>
        <v>118AMNS</v>
      </c>
      <c r="BA23" s="21" t="str">
        <f t="shared" si="26"/>
        <v>118PMNS</v>
      </c>
      <c r="BB23" s="21" t="s">
        <v>362</v>
      </c>
      <c r="BC23" s="21">
        <f>SUMIF(Data!$U:$U,"="&amp;$AZ23,Data!I:I)/IF($BQ23&lt;1,1,$BQ23)</f>
        <v>16</v>
      </c>
      <c r="BD23" s="21">
        <f>SUMIF(Data!$U:$U,"="&amp;$AZ23,Data!J:J)/IF($BQ23&lt;1,1,$BQ23)</f>
        <v>25</v>
      </c>
      <c r="BE23" s="21">
        <f>SUMIF(Data!$U:$U,"="&amp;$AZ23,Data!K:K)/IF($BQ23&lt;1,1,$BQ23)</f>
        <v>11</v>
      </c>
      <c r="BF23" s="21">
        <f>SUMIF(Data!$U:$U,"="&amp;$AZ23,Data!L:L)/IF($BQ23&lt;1,1,$BQ23)</f>
        <v>24</v>
      </c>
      <c r="BG23" s="21"/>
      <c r="BH23" s="16">
        <f>SUMIF(Data!$U:$U,"="&amp;$BA23,Data!I:I)/IF($BR23&lt;1,1,$BR23)</f>
        <v>40</v>
      </c>
      <c r="BI23" s="16">
        <f>SUMIF(Data!$U:$U,"="&amp;$BA23,Data!J:J)/IF($BR23&lt;1,1,$BR23)</f>
        <v>25.5</v>
      </c>
      <c r="BJ23" s="16">
        <f>SUMIF(Data!$U:$U,"="&amp;$BA23,Data!K:K)/IF($BR23&lt;1,1,$BR23)</f>
        <v>23</v>
      </c>
      <c r="BK23" s="16">
        <f>SUMIF(Data!$U:$U,"="&amp;$BA23,Data!L:L)/IF($BR23&lt;1,1,$BR23)</f>
        <v>53</v>
      </c>
      <c r="BM23" t="b">
        <f t="shared" si="18"/>
        <v>1</v>
      </c>
      <c r="BN23" t="b">
        <f t="shared" si="19"/>
        <v>1</v>
      </c>
      <c r="BO23" t="b">
        <f t="shared" si="20"/>
        <v>1</v>
      </c>
      <c r="BP23">
        <v>18</v>
      </c>
      <c r="BQ23">
        <f t="shared" si="21"/>
        <v>1</v>
      </c>
      <c r="BR23">
        <f t="shared" si="22"/>
        <v>2</v>
      </c>
    </row>
    <row r="24" spans="1:70" x14ac:dyDescent="0.25">
      <c r="A24" s="153">
        <v>119</v>
      </c>
      <c r="B24" s="10" t="str">
        <f t="shared" si="4"/>
        <v>University Dr</v>
      </c>
      <c r="C24" s="10" t="str">
        <f t="shared" si="4"/>
        <v>Ash Ave</v>
      </c>
      <c r="D24" s="12">
        <f t="shared" si="5"/>
        <v>31.75</v>
      </c>
      <c r="E24" s="12">
        <f t="shared" si="6"/>
        <v>25</v>
      </c>
      <c r="F24" s="12">
        <f t="shared" si="7"/>
        <v>38.5</v>
      </c>
      <c r="G24" s="13">
        <f t="shared" si="8"/>
        <v>1.54</v>
      </c>
      <c r="H24" s="212"/>
      <c r="I24" s="206">
        <f t="shared" si="9"/>
        <v>31.75</v>
      </c>
      <c r="J24" s="9"/>
      <c r="K24" s="14"/>
      <c r="L24" s="14"/>
      <c r="M24" s="14"/>
      <c r="N24" s="14"/>
      <c r="O24" s="9"/>
      <c r="P24" s="27" t="s">
        <v>362</v>
      </c>
      <c r="Q24" s="9">
        <f t="shared" si="2"/>
        <v>119</v>
      </c>
      <c r="R24" s="11">
        <f t="shared" si="10"/>
        <v>0.36220472440944884</v>
      </c>
      <c r="S24" s="11"/>
      <c r="T24" s="11"/>
      <c r="U24" s="11">
        <f t="shared" si="11"/>
        <v>0.20472440944881889</v>
      </c>
      <c r="V24" s="11">
        <f t="shared" si="12"/>
        <v>0.15748031496062992</v>
      </c>
      <c r="W24" s="11">
        <f t="shared" si="13"/>
        <v>0.31496062992125984</v>
      </c>
      <c r="X24" s="11"/>
      <c r="Y24" s="11"/>
      <c r="Z24" s="11"/>
      <c r="AA24" s="11"/>
      <c r="AB24" s="11"/>
      <c r="AC24" s="11"/>
      <c r="AD24" s="11"/>
      <c r="AF24" s="52">
        <f t="shared" si="14"/>
        <v>127</v>
      </c>
      <c r="AG24" s="63">
        <f>SUMIF(Data!$U:$U,"="&amp;AX24,Data!$H:$H)</f>
        <v>50</v>
      </c>
      <c r="AH24" s="63">
        <f>SUMIF(Data!$U:$U,"="&amp;AY24,Data!$H:$H)</f>
        <v>77</v>
      </c>
      <c r="AI24" s="21"/>
      <c r="AJ24" s="21">
        <f t="shared" si="15"/>
        <v>127</v>
      </c>
      <c r="AK24" s="21">
        <f t="shared" si="16"/>
        <v>50</v>
      </c>
      <c r="AL24" s="21">
        <f t="shared" si="17"/>
        <v>77</v>
      </c>
      <c r="AM24" s="21"/>
      <c r="AN24" s="21"/>
      <c r="AO24" s="21"/>
      <c r="AP24" s="21"/>
      <c r="AQ24" s="21"/>
      <c r="AR24" s="21">
        <f>IF(ISERROR(MATCH($A24&amp;LEFT(AR$5,2),ErrCount!$L$2:$L$73,0)),1,0)</f>
        <v>1</v>
      </c>
      <c r="AS24" s="21">
        <f>IF(ISERROR(MATCH($A24&amp;LEFT(AS$5,2),ErrCount!$L$2:$L$73,0)),1,0)</f>
        <v>1</v>
      </c>
      <c r="AT24" s="21">
        <f>IF(ISERROR(MATCH($A24&amp;LEFT(AT$5,2),ErrCount!$L$2:$L$73,0)),1,0)</f>
        <v>1</v>
      </c>
      <c r="AU24" s="21">
        <f>IF(ISERROR(MATCH($A24&amp;LEFT(AU$5,2),ErrCount!$L$2:$L$73,0)),1,0)</f>
        <v>1</v>
      </c>
      <c r="AV24" s="21"/>
      <c r="AW24" s="21"/>
      <c r="AX24" s="21" t="str">
        <f t="shared" si="23"/>
        <v>119AMNS</v>
      </c>
      <c r="AY24" s="21" t="str">
        <f t="shared" si="24"/>
        <v>119PMNS</v>
      </c>
      <c r="AZ24" s="21" t="str">
        <f t="shared" si="25"/>
        <v>119AMNS</v>
      </c>
      <c r="BA24" s="21" t="str">
        <f t="shared" si="26"/>
        <v>119PMNS</v>
      </c>
      <c r="BB24" s="21" t="s">
        <v>362</v>
      </c>
      <c r="BC24" s="21">
        <f>SUMIF(Data!$U:$U,"="&amp;$AZ24,Data!I:I)/IF($BQ24&lt;1,1,$BQ24)</f>
        <v>19</v>
      </c>
      <c r="BD24" s="21">
        <f>SUMIF(Data!$U:$U,"="&amp;$AZ24,Data!J:J)/IF($BQ24&lt;1,1,$BQ24)</f>
        <v>15</v>
      </c>
      <c r="BE24" s="21">
        <f>SUMIF(Data!$U:$U,"="&amp;$AZ24,Data!K:K)/IF($BQ24&lt;1,1,$BQ24)</f>
        <v>4</v>
      </c>
      <c r="BF24" s="21">
        <f>SUMIF(Data!$U:$U,"="&amp;$AZ24,Data!L:L)/IF($BQ24&lt;1,1,$BQ24)</f>
        <v>6</v>
      </c>
      <c r="BG24" s="21"/>
      <c r="BH24" s="16">
        <f>SUMIF(Data!$U:$U,"="&amp;$BA24,Data!I:I)/IF($BR24&lt;1,1,$BR24)</f>
        <v>27</v>
      </c>
      <c r="BI24" s="16">
        <f>SUMIF(Data!$U:$U,"="&amp;$BA24,Data!J:J)/IF($BR24&lt;1,1,$BR24)</f>
        <v>11</v>
      </c>
      <c r="BJ24" s="16">
        <f>SUMIF(Data!$U:$U,"="&amp;$BA24,Data!K:K)/IF($BR24&lt;1,1,$BR24)</f>
        <v>16</v>
      </c>
      <c r="BK24" s="16">
        <f>SUMIF(Data!$U:$U,"="&amp;$BA24,Data!L:L)/IF($BR24&lt;1,1,$BR24)</f>
        <v>34</v>
      </c>
      <c r="BM24" t="b">
        <f t="shared" si="18"/>
        <v>1</v>
      </c>
      <c r="BN24" t="b">
        <f t="shared" si="19"/>
        <v>1</v>
      </c>
      <c r="BO24" t="b">
        <f t="shared" si="20"/>
        <v>1</v>
      </c>
      <c r="BP24">
        <v>19</v>
      </c>
      <c r="BQ24">
        <f t="shared" si="21"/>
        <v>1</v>
      </c>
      <c r="BR24">
        <f t="shared" si="22"/>
        <v>1</v>
      </c>
    </row>
    <row r="25" spans="1:70" x14ac:dyDescent="0.25">
      <c r="A25" s="9">
        <v>120</v>
      </c>
      <c r="B25" s="10" t="str">
        <f t="shared" si="4"/>
        <v>University Dr</v>
      </c>
      <c r="C25" s="10" t="str">
        <f t="shared" si="4"/>
        <v>Roosevelt St</v>
      </c>
      <c r="D25" s="12">
        <f t="shared" si="5"/>
        <v>6.25</v>
      </c>
      <c r="E25" s="12">
        <f t="shared" si="6"/>
        <v>3.5</v>
      </c>
      <c r="F25" s="12">
        <f t="shared" si="7"/>
        <v>9</v>
      </c>
      <c r="G25" s="13">
        <f t="shared" si="8"/>
        <v>2.5714285714285716</v>
      </c>
      <c r="H25" s="212"/>
      <c r="I25" s="206">
        <f t="shared" si="9"/>
        <v>6.25</v>
      </c>
      <c r="J25" s="9"/>
      <c r="K25" s="14"/>
      <c r="L25" s="14"/>
      <c r="M25" s="14"/>
      <c r="N25" s="14"/>
      <c r="O25" s="9"/>
      <c r="P25" s="27" t="s">
        <v>362</v>
      </c>
      <c r="Q25" s="9">
        <f t="shared" si="2"/>
        <v>120</v>
      </c>
      <c r="R25" s="11">
        <f t="shared" si="10"/>
        <v>0.12</v>
      </c>
      <c r="S25" s="11"/>
      <c r="T25" s="11"/>
      <c r="U25" s="11">
        <f t="shared" si="11"/>
        <v>0.16</v>
      </c>
      <c r="V25" s="11">
        <f t="shared" si="12"/>
        <v>0.2</v>
      </c>
      <c r="W25" s="11">
        <f t="shared" si="13"/>
        <v>0.24</v>
      </c>
      <c r="X25" s="11"/>
      <c r="Y25" s="11"/>
      <c r="Z25" s="11"/>
      <c r="AA25" s="11"/>
      <c r="AB25" s="11"/>
      <c r="AC25" s="11"/>
      <c r="AD25" s="11"/>
      <c r="AF25" s="52">
        <f t="shared" si="14"/>
        <v>25</v>
      </c>
      <c r="AG25" s="63">
        <f>SUMIF(Data!$U:$U,"="&amp;AX25,Data!$H:$H)</f>
        <v>7</v>
      </c>
      <c r="AH25" s="63">
        <f>SUMIF(Data!$U:$U,"="&amp;AY25,Data!$H:$H)</f>
        <v>18</v>
      </c>
      <c r="AI25" s="21"/>
      <c r="AJ25" s="21">
        <f t="shared" si="15"/>
        <v>25</v>
      </c>
      <c r="AK25" s="21">
        <f t="shared" si="16"/>
        <v>7</v>
      </c>
      <c r="AL25" s="21">
        <f t="shared" si="17"/>
        <v>18</v>
      </c>
      <c r="AM25" s="21"/>
      <c r="AN25" s="21"/>
      <c r="AO25" s="21"/>
      <c r="AP25" s="21"/>
      <c r="AQ25" s="21"/>
      <c r="AR25" s="21">
        <f>IF(ISERROR(MATCH($A25&amp;LEFT(AR$5,2),ErrCount!$L$2:$L$73,0)),1,0)</f>
        <v>1</v>
      </c>
      <c r="AS25" s="21">
        <f>IF(ISERROR(MATCH($A25&amp;LEFT(AS$5,2),ErrCount!$L$2:$L$73,0)),1,0)</f>
        <v>1</v>
      </c>
      <c r="AT25" s="21">
        <f>IF(ISERROR(MATCH($A25&amp;LEFT(AT$5,2),ErrCount!$L$2:$L$73,0)),1,0)</f>
        <v>1</v>
      </c>
      <c r="AU25" s="21">
        <f>IF(ISERROR(MATCH($A25&amp;LEFT(AU$5,2),ErrCount!$L$2:$L$73,0)),1,0)</f>
        <v>1</v>
      </c>
      <c r="AV25" s="21"/>
      <c r="AW25" s="21"/>
      <c r="AX25" s="21" t="str">
        <f t="shared" si="23"/>
        <v>120AMNS</v>
      </c>
      <c r="AY25" s="21" t="str">
        <f t="shared" si="24"/>
        <v>120PMNS</v>
      </c>
      <c r="AZ25" s="21" t="str">
        <f t="shared" si="25"/>
        <v>120AMNS</v>
      </c>
      <c r="BA25" s="21" t="str">
        <f t="shared" si="26"/>
        <v>120PMNS</v>
      </c>
      <c r="BB25" s="21" t="s">
        <v>362</v>
      </c>
      <c r="BC25" s="21">
        <f>SUMIF(Data!$U:$U,"="&amp;$AZ25,Data!I:I)/IF($BQ25&lt;1,1,$BQ25)</f>
        <v>2</v>
      </c>
      <c r="BD25" s="21">
        <f>SUMIF(Data!$U:$U,"="&amp;$AZ25,Data!J:J)/IF($BQ25&lt;1,1,$BQ25)</f>
        <v>3</v>
      </c>
      <c r="BE25" s="21">
        <f>SUMIF(Data!$U:$U,"="&amp;$AZ25,Data!K:K)/IF($BQ25&lt;1,1,$BQ25)</f>
        <v>0</v>
      </c>
      <c r="BF25" s="21">
        <f>SUMIF(Data!$U:$U,"="&amp;$AZ25,Data!L:L)/IF($BQ25&lt;1,1,$BQ25)</f>
        <v>0</v>
      </c>
      <c r="BG25" s="21"/>
      <c r="BH25" s="16">
        <f>SUMIF(Data!$U:$U,"="&amp;$BA25,Data!I:I)/IF($BR25&lt;1,1,$BR25)</f>
        <v>1</v>
      </c>
      <c r="BI25" s="16">
        <f>SUMIF(Data!$U:$U,"="&amp;$BA25,Data!J:J)/IF($BR25&lt;1,1,$BR25)</f>
        <v>1</v>
      </c>
      <c r="BJ25" s="16">
        <f>SUMIF(Data!$U:$U,"="&amp;$BA25,Data!K:K)/IF($BR25&lt;1,1,$BR25)</f>
        <v>5</v>
      </c>
      <c r="BK25" s="16">
        <f>SUMIF(Data!$U:$U,"="&amp;$BA25,Data!L:L)/IF($BR25&lt;1,1,$BR25)</f>
        <v>6</v>
      </c>
      <c r="BM25" t="b">
        <f t="shared" si="18"/>
        <v>1</v>
      </c>
      <c r="BN25" t="b">
        <f t="shared" si="19"/>
        <v>1</v>
      </c>
      <c r="BO25" t="b">
        <f t="shared" si="20"/>
        <v>1</v>
      </c>
      <c r="BP25">
        <v>20</v>
      </c>
      <c r="BQ25">
        <f t="shared" si="21"/>
        <v>1</v>
      </c>
      <c r="BR25">
        <f t="shared" si="22"/>
        <v>1</v>
      </c>
    </row>
    <row r="26" spans="1:70" x14ac:dyDescent="0.25">
      <c r="A26" s="153">
        <v>121</v>
      </c>
      <c r="B26" s="10" t="str">
        <f t="shared" ref="B26:C59" si="27">VLOOKUP($A26,Loc,COLUMN(),FALSE)</f>
        <v>University Dr</v>
      </c>
      <c r="C26" s="10" t="str">
        <f t="shared" si="27"/>
        <v>Hardy Dr</v>
      </c>
      <c r="D26" s="12">
        <f t="shared" si="5"/>
        <v>21</v>
      </c>
      <c r="E26" s="12">
        <f t="shared" si="6"/>
        <v>18</v>
      </c>
      <c r="F26" s="12">
        <f t="shared" si="7"/>
        <v>24</v>
      </c>
      <c r="G26" s="13">
        <f t="shared" si="8"/>
        <v>1.3333333333333333</v>
      </c>
      <c r="H26" s="212"/>
      <c r="I26" s="206">
        <f t="shared" si="9"/>
        <v>21</v>
      </c>
      <c r="J26" s="9"/>
      <c r="K26" s="14"/>
      <c r="L26" s="14"/>
      <c r="M26" s="14"/>
      <c r="N26" s="14"/>
      <c r="O26" s="9"/>
      <c r="P26" s="27" t="s">
        <v>362</v>
      </c>
      <c r="Q26" s="9">
        <f t="shared" si="2"/>
        <v>121</v>
      </c>
      <c r="R26" s="11">
        <f t="shared" si="10"/>
        <v>0.15476190476190477</v>
      </c>
      <c r="S26" s="11"/>
      <c r="T26" s="11"/>
      <c r="U26" s="11">
        <f t="shared" si="11"/>
        <v>0.21428571428571427</v>
      </c>
      <c r="V26" s="11">
        <f t="shared" si="12"/>
        <v>0.11904761904761904</v>
      </c>
      <c r="W26" s="11">
        <f t="shared" si="13"/>
        <v>0.44047619047619047</v>
      </c>
      <c r="X26" s="11"/>
      <c r="Y26" s="11"/>
      <c r="Z26" s="11"/>
      <c r="AA26" s="11"/>
      <c r="AB26" s="11"/>
      <c r="AC26" s="11"/>
      <c r="AD26" s="11"/>
      <c r="AF26" s="52">
        <f t="shared" si="14"/>
        <v>84</v>
      </c>
      <c r="AG26" s="63">
        <f>SUMIF(Data!$U:$U,"="&amp;AX26,Data!$H:$H)</f>
        <v>36</v>
      </c>
      <c r="AH26" s="63">
        <f>SUMIF(Data!$U:$U,"="&amp;AY26,Data!$H:$H)</f>
        <v>48</v>
      </c>
      <c r="AI26" s="21"/>
      <c r="AJ26" s="21">
        <f t="shared" si="15"/>
        <v>84</v>
      </c>
      <c r="AK26" s="21">
        <f t="shared" si="16"/>
        <v>36</v>
      </c>
      <c r="AL26" s="21">
        <f t="shared" si="17"/>
        <v>48</v>
      </c>
      <c r="AM26" s="21"/>
      <c r="AN26" s="21"/>
      <c r="AO26" s="21"/>
      <c r="AP26" s="21"/>
      <c r="AQ26" s="21"/>
      <c r="AR26" s="21">
        <f>IF(ISERROR(MATCH($A26&amp;LEFT(AR$5,2),ErrCount!$L$2:$L$73,0)),1,0)</f>
        <v>1</v>
      </c>
      <c r="AS26" s="21">
        <f>IF(ISERROR(MATCH($A26&amp;LEFT(AS$5,2),ErrCount!$L$2:$L$73,0)),1,0)</f>
        <v>1</v>
      </c>
      <c r="AT26" s="21">
        <f>IF(ISERROR(MATCH($A26&amp;LEFT(AT$5,2),ErrCount!$L$2:$L$73,0)),1,0)</f>
        <v>1</v>
      </c>
      <c r="AU26" s="21">
        <f>IF(ISERROR(MATCH($A26&amp;LEFT(AU$5,2),ErrCount!$L$2:$L$73,0)),1,0)</f>
        <v>1</v>
      </c>
      <c r="AV26" s="21"/>
      <c r="AW26" s="21"/>
      <c r="AX26" s="21" t="str">
        <f t="shared" si="23"/>
        <v>121AMNS</v>
      </c>
      <c r="AY26" s="21" t="str">
        <f t="shared" si="24"/>
        <v>121PMNS</v>
      </c>
      <c r="AZ26" s="21" t="str">
        <f t="shared" si="25"/>
        <v>121AMNS</v>
      </c>
      <c r="BA26" s="21" t="str">
        <f t="shared" si="26"/>
        <v>121PMNS</v>
      </c>
      <c r="BB26" s="21" t="s">
        <v>362</v>
      </c>
      <c r="BC26" s="21">
        <f>SUMIF(Data!$U:$U,"="&amp;$AZ26,Data!I:I)/IF($BQ26&lt;1,1,$BQ26)</f>
        <v>7</v>
      </c>
      <c r="BD26" s="21">
        <f>SUMIF(Data!$U:$U,"="&amp;$AZ26,Data!J:J)/IF($BQ26&lt;1,1,$BQ26)</f>
        <v>10</v>
      </c>
      <c r="BE26" s="21">
        <f>SUMIF(Data!$U:$U,"="&amp;$AZ26,Data!K:K)/IF($BQ26&lt;1,1,$BQ26)</f>
        <v>4</v>
      </c>
      <c r="BF26" s="21">
        <f>SUMIF(Data!$U:$U,"="&amp;$AZ26,Data!L:L)/IF($BQ26&lt;1,1,$BQ26)</f>
        <v>16</v>
      </c>
      <c r="BG26" s="21"/>
      <c r="BH26" s="16">
        <f>SUMIF(Data!$U:$U,"="&amp;$BA26,Data!I:I)/IF($BR26&lt;1,1,$BR26)</f>
        <v>6</v>
      </c>
      <c r="BI26" s="16">
        <f>SUMIF(Data!$U:$U,"="&amp;$BA26,Data!J:J)/IF($BR26&lt;1,1,$BR26)</f>
        <v>8</v>
      </c>
      <c r="BJ26" s="16">
        <f>SUMIF(Data!$U:$U,"="&amp;$BA26,Data!K:K)/IF($BR26&lt;1,1,$BR26)</f>
        <v>6</v>
      </c>
      <c r="BK26" s="16">
        <f>SUMIF(Data!$U:$U,"="&amp;$BA26,Data!L:L)/IF($BR26&lt;1,1,$BR26)</f>
        <v>21</v>
      </c>
      <c r="BM26" t="b">
        <f t="shared" si="18"/>
        <v>1</v>
      </c>
      <c r="BN26" t="b">
        <f t="shared" si="19"/>
        <v>1</v>
      </c>
      <c r="BO26" t="b">
        <f t="shared" si="20"/>
        <v>1</v>
      </c>
      <c r="BP26">
        <v>21</v>
      </c>
      <c r="BQ26">
        <f t="shared" si="21"/>
        <v>1</v>
      </c>
      <c r="BR26">
        <f t="shared" si="22"/>
        <v>1</v>
      </c>
    </row>
    <row r="27" spans="1:70" x14ac:dyDescent="0.25">
      <c r="A27" s="9">
        <v>122</v>
      </c>
      <c r="B27" s="10" t="str">
        <f t="shared" si="27"/>
        <v>McKellips Rd</v>
      </c>
      <c r="C27" s="10" t="str">
        <f t="shared" si="27"/>
        <v>Greenbelt Path</v>
      </c>
      <c r="D27" s="12">
        <f t="shared" si="5"/>
        <v>34.75</v>
      </c>
      <c r="E27" s="12">
        <f t="shared" si="6"/>
        <v>20.5</v>
      </c>
      <c r="F27" s="12">
        <f t="shared" si="7"/>
        <v>49</v>
      </c>
      <c r="G27" s="13">
        <f t="shared" si="8"/>
        <v>2.3902439024390243</v>
      </c>
      <c r="H27" s="212"/>
      <c r="I27" s="206">
        <f t="shared" si="9"/>
        <v>34.75</v>
      </c>
      <c r="J27" s="9"/>
      <c r="K27" s="14"/>
      <c r="L27" s="14"/>
      <c r="M27" s="14"/>
      <c r="N27" s="14"/>
      <c r="O27" s="9"/>
      <c r="P27" s="27" t="s">
        <v>362</v>
      </c>
      <c r="Q27" s="9">
        <f t="shared" si="2"/>
        <v>122</v>
      </c>
      <c r="R27" s="11">
        <f t="shared" si="10"/>
        <v>0.17985611510791366</v>
      </c>
      <c r="S27" s="11"/>
      <c r="T27" s="11"/>
      <c r="U27" s="11">
        <f t="shared" si="11"/>
        <v>0.51079136690647486</v>
      </c>
      <c r="V27" s="11">
        <f t="shared" si="12"/>
        <v>0</v>
      </c>
      <c r="W27" s="11">
        <f t="shared" si="13"/>
        <v>0</v>
      </c>
      <c r="X27" s="11"/>
      <c r="Y27" s="11"/>
      <c r="Z27" s="11"/>
      <c r="AA27" s="11"/>
      <c r="AB27" s="11"/>
      <c r="AC27" s="11"/>
      <c r="AD27" s="11"/>
      <c r="AF27" s="52">
        <f t="shared" si="14"/>
        <v>139</v>
      </c>
      <c r="AG27" s="63">
        <f>SUMIF(Data!$U:$U,"="&amp;AX27,Data!$H:$H)</f>
        <v>41</v>
      </c>
      <c r="AH27" s="63">
        <f>SUMIF(Data!$U:$U,"="&amp;AY27,Data!$H:$H)</f>
        <v>98</v>
      </c>
      <c r="AI27" s="21"/>
      <c r="AJ27" s="21">
        <f t="shared" si="15"/>
        <v>139</v>
      </c>
      <c r="AK27" s="21">
        <f t="shared" si="16"/>
        <v>41</v>
      </c>
      <c r="AL27" s="21">
        <f t="shared" si="17"/>
        <v>98</v>
      </c>
      <c r="AM27" s="21"/>
      <c r="AN27" s="21"/>
      <c r="AO27" s="21"/>
      <c r="AP27" s="21"/>
      <c r="AQ27" s="21"/>
      <c r="AR27" s="21">
        <f>IF(ISERROR(MATCH($A27&amp;LEFT(AR$5,2),ErrCount!$L$2:$L$73,0)),1,0)</f>
        <v>1</v>
      </c>
      <c r="AS27" s="21">
        <f>IF(ISERROR(MATCH($A27&amp;LEFT(AS$5,2),ErrCount!$L$2:$L$73,0)),1,0)</f>
        <v>1</v>
      </c>
      <c r="AT27" s="21">
        <f>IF(ISERROR(MATCH($A27&amp;LEFT(AT$5,2),ErrCount!$L$2:$L$73,0)),1,0)</f>
        <v>1</v>
      </c>
      <c r="AU27" s="21">
        <f>IF(ISERROR(MATCH($A27&amp;LEFT(AU$5,2),ErrCount!$L$2:$L$73,0)),1,0)</f>
        <v>1</v>
      </c>
      <c r="AV27" s="21"/>
      <c r="AW27" s="21"/>
      <c r="AX27" s="21" t="str">
        <f t="shared" si="23"/>
        <v>122AMNS</v>
      </c>
      <c r="AY27" s="21" t="str">
        <f t="shared" si="24"/>
        <v>122PMNS</v>
      </c>
      <c r="AZ27" s="21" t="str">
        <f t="shared" si="25"/>
        <v>122AMNS</v>
      </c>
      <c r="BA27" s="21" t="str">
        <f t="shared" si="26"/>
        <v>122PMNS</v>
      </c>
      <c r="BB27" s="21" t="s">
        <v>362</v>
      </c>
      <c r="BC27" s="21">
        <f>SUMIF(Data!$U:$U,"="&amp;$AZ27,Data!I:I)/IF($BQ27&lt;1,1,$BQ27)</f>
        <v>6</v>
      </c>
      <c r="BD27" s="21">
        <f>SUMIF(Data!$U:$U,"="&amp;$AZ27,Data!J:J)/IF($BQ27&lt;1,1,$BQ27)</f>
        <v>23</v>
      </c>
      <c r="BE27" s="21">
        <f>SUMIF(Data!$U:$U,"="&amp;$AZ27,Data!K:K)/IF($BQ27&lt;1,1,$BQ27)</f>
        <v>0</v>
      </c>
      <c r="BF27" s="21">
        <f>SUMIF(Data!$U:$U,"="&amp;$AZ27,Data!L:L)/IF($BQ27&lt;1,1,$BQ27)</f>
        <v>0</v>
      </c>
      <c r="BG27" s="21"/>
      <c r="BH27" s="16">
        <f>SUMIF(Data!$U:$U,"="&amp;$BA27,Data!I:I)/IF($BR27&lt;1,1,$BR27)</f>
        <v>19</v>
      </c>
      <c r="BI27" s="16">
        <f>SUMIF(Data!$U:$U,"="&amp;$BA27,Data!J:J)/IF($BR27&lt;1,1,$BR27)</f>
        <v>48</v>
      </c>
      <c r="BJ27" s="16">
        <f>SUMIF(Data!$U:$U,"="&amp;$BA27,Data!K:K)/IF($BR27&lt;1,1,$BR27)</f>
        <v>0</v>
      </c>
      <c r="BK27" s="16">
        <f>SUMIF(Data!$U:$U,"="&amp;$BA27,Data!L:L)/IF($BR27&lt;1,1,$BR27)</f>
        <v>0</v>
      </c>
      <c r="BM27" t="b">
        <f t="shared" si="18"/>
        <v>1</v>
      </c>
      <c r="BN27" t="b">
        <f t="shared" si="19"/>
        <v>1</v>
      </c>
      <c r="BO27" t="b">
        <f t="shared" si="20"/>
        <v>1</v>
      </c>
      <c r="BP27">
        <v>22</v>
      </c>
      <c r="BQ27">
        <f t="shared" si="21"/>
        <v>1</v>
      </c>
      <c r="BR27">
        <f t="shared" si="22"/>
        <v>1</v>
      </c>
    </row>
    <row r="28" spans="1:70" x14ac:dyDescent="0.25">
      <c r="A28" s="153">
        <v>123</v>
      </c>
      <c r="B28" s="10" t="str">
        <f t="shared" si="27"/>
        <v>Western Canal</v>
      </c>
      <c r="C28" s="10" t="str">
        <f t="shared" si="27"/>
        <v>Rural Rd</v>
      </c>
      <c r="D28" s="12">
        <f t="shared" si="5"/>
        <v>12.5</v>
      </c>
      <c r="E28" s="12" t="str">
        <f t="shared" si="6"/>
        <v/>
      </c>
      <c r="F28" s="12">
        <f t="shared" si="7"/>
        <v>12.5</v>
      </c>
      <c r="G28" s="13" t="str">
        <f t="shared" si="8"/>
        <v/>
      </c>
      <c r="H28" s="212"/>
      <c r="I28" s="206">
        <f t="shared" si="9"/>
        <v>12.5</v>
      </c>
      <c r="J28" s="9"/>
      <c r="K28" s="14"/>
      <c r="L28" s="14"/>
      <c r="M28" s="14"/>
      <c r="N28" s="14"/>
      <c r="O28" s="9"/>
      <c r="P28" s="27" t="s">
        <v>362</v>
      </c>
      <c r="Q28" s="9">
        <f t="shared" si="2"/>
        <v>123</v>
      </c>
      <c r="R28" s="11">
        <f t="shared" si="10"/>
        <v>0.36</v>
      </c>
      <c r="S28" s="11"/>
      <c r="T28" s="11"/>
      <c r="U28" s="11">
        <f t="shared" si="11"/>
        <v>0.32</v>
      </c>
      <c r="V28" s="11">
        <f t="shared" si="12"/>
        <v>0.32</v>
      </c>
      <c r="W28" s="11">
        <f t="shared" si="13"/>
        <v>0.8</v>
      </c>
      <c r="X28" s="11"/>
      <c r="Y28" s="11"/>
      <c r="Z28" s="11"/>
      <c r="AA28" s="11"/>
      <c r="AB28" s="11"/>
      <c r="AC28" s="11"/>
      <c r="AD28" s="11"/>
      <c r="AF28" s="52">
        <f t="shared" si="14"/>
        <v>25</v>
      </c>
      <c r="AG28" s="63">
        <f>SUMIF(Data!$U:$U,"="&amp;AX28,Data!$H:$H)</f>
        <v>0</v>
      </c>
      <c r="AH28" s="63">
        <f>SUMIF(Data!$U:$U,"="&amp;AY28,Data!$H:$H)</f>
        <v>25</v>
      </c>
      <c r="AI28" s="21"/>
      <c r="AJ28" s="21">
        <f t="shared" si="15"/>
        <v>25</v>
      </c>
      <c r="AK28" s="21">
        <f t="shared" si="16"/>
        <v>0</v>
      </c>
      <c r="AL28" s="21">
        <f t="shared" si="17"/>
        <v>25</v>
      </c>
      <c r="AM28" s="21"/>
      <c r="AN28" s="21"/>
      <c r="AO28" s="21"/>
      <c r="AP28" s="21"/>
      <c r="AQ28" s="21"/>
      <c r="AR28" s="21">
        <f>IF(ISERROR(MATCH($A28&amp;LEFT(AR$5,2),ErrCount!$L$2:$L$73,0)),1,0)</f>
        <v>1</v>
      </c>
      <c r="AS28" s="21">
        <f>IF(ISERROR(MATCH($A28&amp;LEFT(AS$5,2),ErrCount!$L$2:$L$73,0)),1,0)</f>
        <v>1</v>
      </c>
      <c r="AT28" s="21">
        <f>IF(ISERROR(MATCH($A28&amp;LEFT(AT$5,2),ErrCount!$L$2:$L$73,0)),1,0)</f>
        <v>1</v>
      </c>
      <c r="AU28" s="21">
        <f>IF(ISERROR(MATCH($A28&amp;LEFT(AU$5,2),ErrCount!$L$2:$L$73,0)),1,0)</f>
        <v>1</v>
      </c>
      <c r="AV28" s="21"/>
      <c r="AW28" s="21"/>
      <c r="AX28" s="21" t="str">
        <f t="shared" si="23"/>
        <v>123AMNS</v>
      </c>
      <c r="AY28" s="21" t="str">
        <f t="shared" si="24"/>
        <v>123PMNS</v>
      </c>
      <c r="AZ28" s="21" t="str">
        <f t="shared" si="25"/>
        <v>123AMNS</v>
      </c>
      <c r="BA28" s="21" t="str">
        <f t="shared" si="26"/>
        <v>123PMNS</v>
      </c>
      <c r="BB28" s="21" t="s">
        <v>362</v>
      </c>
      <c r="BC28" s="21">
        <f>SUMIF(Data!$U:$U,"="&amp;$AZ28,Data!I:I)/IF($BQ28&lt;1,1,$BQ28)</f>
        <v>0</v>
      </c>
      <c r="BD28" s="21">
        <f>SUMIF(Data!$U:$U,"="&amp;$AZ28,Data!J:J)/IF($BQ28&lt;1,1,$BQ28)</f>
        <v>0</v>
      </c>
      <c r="BE28" s="21">
        <f>SUMIF(Data!$U:$U,"="&amp;$AZ28,Data!K:K)/IF($BQ28&lt;1,1,$BQ28)</f>
        <v>0</v>
      </c>
      <c r="BF28" s="21">
        <f>SUMIF(Data!$U:$U,"="&amp;$AZ28,Data!L:L)/IF($BQ28&lt;1,1,$BQ28)</f>
        <v>0</v>
      </c>
      <c r="BG28" s="21"/>
      <c r="BH28" s="16">
        <f>SUMIF(Data!$U:$U,"="&amp;$BA28,Data!I:I)/IF($BR28&lt;1,1,$BR28)</f>
        <v>9</v>
      </c>
      <c r="BI28" s="16">
        <f>SUMIF(Data!$U:$U,"="&amp;$BA28,Data!J:J)/IF($BR28&lt;1,1,$BR28)</f>
        <v>8</v>
      </c>
      <c r="BJ28" s="16">
        <f>SUMIF(Data!$U:$U,"="&amp;$BA28,Data!K:K)/IF($BR28&lt;1,1,$BR28)</f>
        <v>8</v>
      </c>
      <c r="BK28" s="16">
        <f>SUMIF(Data!$U:$U,"="&amp;$BA28,Data!L:L)/IF($BR28&lt;1,1,$BR28)</f>
        <v>20</v>
      </c>
      <c r="BM28" t="b">
        <f t="shared" si="18"/>
        <v>0</v>
      </c>
      <c r="BN28" t="b">
        <f t="shared" si="19"/>
        <v>1</v>
      </c>
      <c r="BO28" t="b">
        <f t="shared" si="20"/>
        <v>0</v>
      </c>
      <c r="BP28">
        <v>23</v>
      </c>
      <c r="BQ28">
        <f t="shared" si="21"/>
        <v>0</v>
      </c>
      <c r="BR28">
        <f t="shared" si="22"/>
        <v>1</v>
      </c>
    </row>
    <row r="29" spans="1:70" x14ac:dyDescent="0.25">
      <c r="A29" s="9">
        <v>124</v>
      </c>
      <c r="B29" s="10" t="str">
        <f t="shared" si="27"/>
        <v>Western Canal</v>
      </c>
      <c r="C29" s="10" t="str">
        <f t="shared" si="27"/>
        <v>McClintock Dr</v>
      </c>
      <c r="D29" s="12">
        <f t="shared" si="5"/>
        <v>9.25</v>
      </c>
      <c r="E29" s="12">
        <f t="shared" si="6"/>
        <v>7.5</v>
      </c>
      <c r="F29" s="12">
        <f t="shared" si="7"/>
        <v>11</v>
      </c>
      <c r="G29" s="13">
        <f t="shared" si="8"/>
        <v>1.4666666666666666</v>
      </c>
      <c r="H29" s="212"/>
      <c r="I29" s="206">
        <f t="shared" si="9"/>
        <v>9.25</v>
      </c>
      <c r="J29" s="9"/>
      <c r="K29" s="14"/>
      <c r="L29" s="14"/>
      <c r="M29" s="14"/>
      <c r="N29" s="14"/>
      <c r="O29" s="9"/>
      <c r="P29" s="27" t="s">
        <v>362</v>
      </c>
      <c r="Q29" s="9">
        <f t="shared" si="2"/>
        <v>124</v>
      </c>
      <c r="R29" s="11">
        <f t="shared" si="10"/>
        <v>0.21621621621621623</v>
      </c>
      <c r="S29" s="11"/>
      <c r="T29" s="11"/>
      <c r="U29" s="11">
        <f t="shared" si="11"/>
        <v>0.32432432432432434</v>
      </c>
      <c r="V29" s="11">
        <f t="shared" si="12"/>
        <v>0.13513513513513514</v>
      </c>
      <c r="W29" s="11">
        <f t="shared" si="13"/>
        <v>0.40540540540540543</v>
      </c>
      <c r="X29" s="11"/>
      <c r="Y29" s="11"/>
      <c r="Z29" s="11"/>
      <c r="AA29" s="11"/>
      <c r="AB29" s="11"/>
      <c r="AC29" s="11"/>
      <c r="AD29" s="11"/>
      <c r="AF29" s="52">
        <f t="shared" si="14"/>
        <v>37</v>
      </c>
      <c r="AG29" s="63">
        <f>SUMIF(Data!$U:$U,"="&amp;AX29,Data!$H:$H)</f>
        <v>15</v>
      </c>
      <c r="AH29" s="63">
        <f>SUMIF(Data!$U:$U,"="&amp;AY29,Data!$H:$H)</f>
        <v>22</v>
      </c>
      <c r="AI29" s="21"/>
      <c r="AJ29" s="21">
        <f t="shared" si="15"/>
        <v>37</v>
      </c>
      <c r="AK29" s="21">
        <f t="shared" si="16"/>
        <v>15</v>
      </c>
      <c r="AL29" s="21">
        <f t="shared" si="17"/>
        <v>22</v>
      </c>
      <c r="AM29" s="21"/>
      <c r="AN29" s="21"/>
      <c r="AO29" s="21"/>
      <c r="AP29" s="21"/>
      <c r="AQ29" s="21"/>
      <c r="AR29" s="21">
        <f>IF(ISERROR(MATCH($A29&amp;LEFT(AR$5,2),ErrCount!$L$2:$L$73,0)),1,0)</f>
        <v>1</v>
      </c>
      <c r="AS29" s="21">
        <f>IF(ISERROR(MATCH($A29&amp;LEFT(AS$5,2),ErrCount!$L$2:$L$73,0)),1,0)</f>
        <v>1</v>
      </c>
      <c r="AT29" s="21">
        <f>IF(ISERROR(MATCH($A29&amp;LEFT(AT$5,2),ErrCount!$L$2:$L$73,0)),1,0)</f>
        <v>1</v>
      </c>
      <c r="AU29" s="21">
        <f>IF(ISERROR(MATCH($A29&amp;LEFT(AU$5,2),ErrCount!$L$2:$L$73,0)),1,0)</f>
        <v>1</v>
      </c>
      <c r="AV29" s="21"/>
      <c r="AW29" s="21"/>
      <c r="AX29" s="21" t="str">
        <f t="shared" si="23"/>
        <v>124AMNS</v>
      </c>
      <c r="AY29" s="21" t="str">
        <f t="shared" si="24"/>
        <v>124PMNS</v>
      </c>
      <c r="AZ29" s="21" t="str">
        <f t="shared" si="25"/>
        <v>124AMNS</v>
      </c>
      <c r="BA29" s="21" t="str">
        <f t="shared" si="26"/>
        <v>124PMNS</v>
      </c>
      <c r="BB29" s="21" t="s">
        <v>362</v>
      </c>
      <c r="BC29" s="21">
        <f>SUMIF(Data!$U:$U,"="&amp;$AZ29,Data!I:I)/IF($BQ29&lt;1,1,$BQ29)</f>
        <v>4</v>
      </c>
      <c r="BD29" s="21">
        <f>SUMIF(Data!$U:$U,"="&amp;$AZ29,Data!J:J)/IF($BQ29&lt;1,1,$BQ29)</f>
        <v>6</v>
      </c>
      <c r="BE29" s="21">
        <f>SUMIF(Data!$U:$U,"="&amp;$AZ29,Data!K:K)/IF($BQ29&lt;1,1,$BQ29)</f>
        <v>5</v>
      </c>
      <c r="BF29" s="21">
        <f>SUMIF(Data!$U:$U,"="&amp;$AZ29,Data!L:L)/IF($BQ29&lt;1,1,$BQ29)</f>
        <v>8</v>
      </c>
      <c r="BG29" s="21"/>
      <c r="BH29" s="16">
        <f>SUMIF(Data!$U:$U,"="&amp;$BA29,Data!I:I)/IF($BR29&lt;1,1,$BR29)</f>
        <v>4</v>
      </c>
      <c r="BI29" s="16">
        <f>SUMIF(Data!$U:$U,"="&amp;$BA29,Data!J:J)/IF($BR29&lt;1,1,$BR29)</f>
        <v>6</v>
      </c>
      <c r="BJ29" s="16">
        <f>SUMIF(Data!$U:$U,"="&amp;$BA29,Data!K:K)/IF($BR29&lt;1,1,$BR29)</f>
        <v>0</v>
      </c>
      <c r="BK29" s="16">
        <f>SUMIF(Data!$U:$U,"="&amp;$BA29,Data!L:L)/IF($BR29&lt;1,1,$BR29)</f>
        <v>7</v>
      </c>
      <c r="BM29" t="b">
        <f t="shared" si="18"/>
        <v>1</v>
      </c>
      <c r="BN29" t="b">
        <f t="shared" si="19"/>
        <v>1</v>
      </c>
      <c r="BO29" t="b">
        <f t="shared" si="20"/>
        <v>1</v>
      </c>
      <c r="BP29">
        <v>24</v>
      </c>
      <c r="BQ29">
        <f t="shared" si="21"/>
        <v>1</v>
      </c>
      <c r="BR29">
        <f t="shared" si="22"/>
        <v>1</v>
      </c>
    </row>
    <row r="30" spans="1:70" x14ac:dyDescent="0.25">
      <c r="A30" s="153">
        <v>125</v>
      </c>
      <c r="B30" s="10" t="str">
        <f t="shared" si="27"/>
        <v>Western Canal</v>
      </c>
      <c r="C30" s="10" t="str">
        <f t="shared" si="27"/>
        <v>Lakeshore Dr</v>
      </c>
      <c r="D30" s="12">
        <f t="shared" si="5"/>
        <v>12.5</v>
      </c>
      <c r="E30" s="12">
        <f t="shared" si="6"/>
        <v>12.5</v>
      </c>
      <c r="F30" s="12">
        <f t="shared" si="7"/>
        <v>12.5</v>
      </c>
      <c r="G30" s="13">
        <f t="shared" si="8"/>
        <v>1</v>
      </c>
      <c r="H30" s="212"/>
      <c r="I30" s="206">
        <f t="shared" si="9"/>
        <v>12.5</v>
      </c>
      <c r="J30" s="9"/>
      <c r="K30" s="14"/>
      <c r="L30" s="14"/>
      <c r="M30" s="14"/>
      <c r="N30" s="14"/>
      <c r="O30" s="9"/>
      <c r="P30" s="27" t="s">
        <v>362</v>
      </c>
      <c r="Q30" s="9">
        <f t="shared" si="2"/>
        <v>125</v>
      </c>
      <c r="R30" s="11">
        <f t="shared" si="10"/>
        <v>0.32</v>
      </c>
      <c r="S30" s="11"/>
      <c r="T30" s="11"/>
      <c r="U30" s="11">
        <f t="shared" si="11"/>
        <v>0.6</v>
      </c>
      <c r="V30" s="11">
        <f t="shared" si="12"/>
        <v>0</v>
      </c>
      <c r="W30" s="11">
        <f t="shared" si="13"/>
        <v>0</v>
      </c>
      <c r="X30" s="11"/>
      <c r="Y30" s="11"/>
      <c r="Z30" s="11"/>
      <c r="AA30" s="11"/>
      <c r="AB30" s="11"/>
      <c r="AC30" s="11"/>
      <c r="AD30" s="11"/>
      <c r="AF30" s="52">
        <f t="shared" si="14"/>
        <v>50</v>
      </c>
      <c r="AG30" s="63">
        <f>SUMIF(Data!$U:$U,"="&amp;AX30,Data!$H:$H)</f>
        <v>25</v>
      </c>
      <c r="AH30" s="63">
        <f>SUMIF(Data!$U:$U,"="&amp;AY30,Data!$H:$H)</f>
        <v>25</v>
      </c>
      <c r="AI30" s="21"/>
      <c r="AJ30" s="21">
        <f t="shared" si="15"/>
        <v>50</v>
      </c>
      <c r="AK30" s="21">
        <f t="shared" si="16"/>
        <v>25</v>
      </c>
      <c r="AL30" s="21">
        <f t="shared" si="17"/>
        <v>25</v>
      </c>
      <c r="AM30" s="21"/>
      <c r="AN30" s="21"/>
      <c r="AO30" s="21"/>
      <c r="AP30" s="21"/>
      <c r="AQ30" s="21"/>
      <c r="AR30" s="21">
        <f>IF(ISERROR(MATCH($A30&amp;LEFT(AR$5,2),ErrCount!$L$2:$L$73,0)),1,0)</f>
        <v>1</v>
      </c>
      <c r="AS30" s="21">
        <f>IF(ISERROR(MATCH($A30&amp;LEFT(AS$5,2),ErrCount!$L$2:$L$73,0)),1,0)</f>
        <v>1</v>
      </c>
      <c r="AT30" s="21">
        <f>IF(ISERROR(MATCH($A30&amp;LEFT(AT$5,2),ErrCount!$L$2:$L$73,0)),1,0)</f>
        <v>1</v>
      </c>
      <c r="AU30" s="21">
        <f>IF(ISERROR(MATCH($A30&amp;LEFT(AU$5,2),ErrCount!$L$2:$L$73,0)),1,0)</f>
        <v>1</v>
      </c>
      <c r="AV30" s="21"/>
      <c r="AW30" s="21"/>
      <c r="AX30" s="21" t="str">
        <f t="shared" si="23"/>
        <v>125AMNS</v>
      </c>
      <c r="AY30" s="21" t="str">
        <f t="shared" si="24"/>
        <v>125PMNS</v>
      </c>
      <c r="AZ30" s="21" t="str">
        <f t="shared" si="25"/>
        <v>125AMNS</v>
      </c>
      <c r="BA30" s="21" t="str">
        <f t="shared" si="26"/>
        <v>125PMNS</v>
      </c>
      <c r="BB30" s="21" t="s">
        <v>362</v>
      </c>
      <c r="BC30" s="21">
        <f>SUMIF(Data!$U:$U,"="&amp;$AZ30,Data!I:I)/IF($BQ30&lt;1,1,$BQ30)</f>
        <v>6</v>
      </c>
      <c r="BD30" s="21">
        <f>SUMIF(Data!$U:$U,"="&amp;$AZ30,Data!J:J)/IF($BQ30&lt;1,1,$BQ30)</f>
        <v>17</v>
      </c>
      <c r="BE30" s="21">
        <f>SUMIF(Data!$U:$U,"="&amp;$AZ30,Data!K:K)/IF($BQ30&lt;1,1,$BQ30)</f>
        <v>0</v>
      </c>
      <c r="BF30" s="21">
        <f>SUMIF(Data!$U:$U,"="&amp;$AZ30,Data!L:L)/IF($BQ30&lt;1,1,$BQ30)</f>
        <v>0</v>
      </c>
      <c r="BG30" s="21"/>
      <c r="BH30" s="16">
        <f>SUMIF(Data!$U:$U,"="&amp;$BA30,Data!I:I)/IF($BR30&lt;1,1,$BR30)</f>
        <v>10</v>
      </c>
      <c r="BI30" s="16">
        <f>SUMIF(Data!$U:$U,"="&amp;$BA30,Data!J:J)/IF($BR30&lt;1,1,$BR30)</f>
        <v>13</v>
      </c>
      <c r="BJ30" s="16">
        <f>SUMIF(Data!$U:$U,"="&amp;$BA30,Data!K:K)/IF($BR30&lt;1,1,$BR30)</f>
        <v>0</v>
      </c>
      <c r="BK30" s="16">
        <f>SUMIF(Data!$U:$U,"="&amp;$BA30,Data!L:L)/IF($BR30&lt;1,1,$BR30)</f>
        <v>0</v>
      </c>
      <c r="BM30" t="b">
        <f t="shared" si="18"/>
        <v>1</v>
      </c>
      <c r="BN30" t="b">
        <f t="shared" si="19"/>
        <v>1</v>
      </c>
      <c r="BO30" t="b">
        <f t="shared" si="20"/>
        <v>1</v>
      </c>
      <c r="BP30">
        <v>25</v>
      </c>
      <c r="BQ30">
        <f t="shared" si="21"/>
        <v>1</v>
      </c>
      <c r="BR30">
        <f t="shared" si="22"/>
        <v>1</v>
      </c>
    </row>
    <row r="31" spans="1:70" x14ac:dyDescent="0.25">
      <c r="A31" s="9">
        <v>126</v>
      </c>
      <c r="B31" s="10" t="str">
        <f t="shared" si="27"/>
        <v>Baseline Rd</v>
      </c>
      <c r="C31" s="10" t="str">
        <f t="shared" si="27"/>
        <v>Western Canal</v>
      </c>
      <c r="D31" s="12">
        <f t="shared" si="5"/>
        <v>9.75</v>
      </c>
      <c r="E31" s="12">
        <f t="shared" si="6"/>
        <v>5.5</v>
      </c>
      <c r="F31" s="12">
        <f t="shared" si="7"/>
        <v>14</v>
      </c>
      <c r="G31" s="13">
        <f t="shared" si="8"/>
        <v>2.5454545454545454</v>
      </c>
      <c r="H31" s="212"/>
      <c r="I31" s="206">
        <f t="shared" si="9"/>
        <v>9.75</v>
      </c>
      <c r="J31" s="9"/>
      <c r="K31" s="14"/>
      <c r="L31" s="14"/>
      <c r="M31" s="14"/>
      <c r="N31" s="14"/>
      <c r="O31" s="9"/>
      <c r="P31" s="27" t="s">
        <v>362</v>
      </c>
      <c r="Q31" s="9">
        <f t="shared" si="2"/>
        <v>126</v>
      </c>
      <c r="R31" s="11">
        <f t="shared" si="10"/>
        <v>7.6923076923076927E-2</v>
      </c>
      <c r="S31" s="11"/>
      <c r="T31" s="11"/>
      <c r="U31" s="11">
        <f t="shared" si="11"/>
        <v>0.4358974358974359</v>
      </c>
      <c r="V31" s="11">
        <f t="shared" si="12"/>
        <v>0</v>
      </c>
      <c r="W31" s="11">
        <f t="shared" si="13"/>
        <v>2.564102564102564E-2</v>
      </c>
      <c r="X31" s="11"/>
      <c r="Y31" s="11"/>
      <c r="Z31" s="11"/>
      <c r="AA31" s="11"/>
      <c r="AB31" s="11"/>
      <c r="AC31" s="11"/>
      <c r="AD31" s="11"/>
      <c r="AF31" s="52">
        <f t="shared" si="14"/>
        <v>39</v>
      </c>
      <c r="AG31" s="63">
        <f>SUMIF(Data!$U:$U,"="&amp;AX31,Data!$H:$H)</f>
        <v>11</v>
      </c>
      <c r="AH31" s="63">
        <f>SUMIF(Data!$U:$U,"="&amp;AY31,Data!$H:$H)</f>
        <v>28</v>
      </c>
      <c r="AI31" s="21"/>
      <c r="AJ31" s="21">
        <f t="shared" si="15"/>
        <v>39</v>
      </c>
      <c r="AK31" s="21">
        <f t="shared" si="16"/>
        <v>11</v>
      </c>
      <c r="AL31" s="21">
        <f t="shared" si="17"/>
        <v>28</v>
      </c>
      <c r="AM31" s="21"/>
      <c r="AN31" s="21"/>
      <c r="AO31" s="21"/>
      <c r="AP31" s="21"/>
      <c r="AQ31" s="21"/>
      <c r="AR31" s="21">
        <f>IF(ISERROR(MATCH($A31&amp;LEFT(AR$5,2),ErrCount!$L$2:$L$73,0)),1,0)</f>
        <v>1</v>
      </c>
      <c r="AS31" s="21">
        <f>IF(ISERROR(MATCH($A31&amp;LEFT(AS$5,2),ErrCount!$L$2:$L$73,0)),1,0)</f>
        <v>1</v>
      </c>
      <c r="AT31" s="21">
        <f>IF(ISERROR(MATCH($A31&amp;LEFT(AT$5,2),ErrCount!$L$2:$L$73,0)),1,0)</f>
        <v>1</v>
      </c>
      <c r="AU31" s="21">
        <f>IF(ISERROR(MATCH($A31&amp;LEFT(AU$5,2),ErrCount!$L$2:$L$73,0)),1,0)</f>
        <v>1</v>
      </c>
      <c r="AV31" s="21"/>
      <c r="AW31" s="21"/>
      <c r="AX31" s="21" t="str">
        <f t="shared" si="23"/>
        <v>126AMNS</v>
      </c>
      <c r="AY31" s="21" t="str">
        <f t="shared" si="24"/>
        <v>126PMNS</v>
      </c>
      <c r="AZ31" s="21" t="str">
        <f t="shared" si="25"/>
        <v>126AMNS</v>
      </c>
      <c r="BA31" s="21" t="str">
        <f t="shared" si="26"/>
        <v>126PMNS</v>
      </c>
      <c r="BB31" s="21" t="s">
        <v>362</v>
      </c>
      <c r="BC31" s="21">
        <f>SUMIF(Data!$U:$U,"="&amp;$AZ31,Data!I:I)/IF($BQ31&lt;1,1,$BQ31)</f>
        <v>1</v>
      </c>
      <c r="BD31" s="21">
        <f>SUMIF(Data!$U:$U,"="&amp;$AZ31,Data!J:J)/IF($BQ31&lt;1,1,$BQ31)</f>
        <v>5</v>
      </c>
      <c r="BE31" s="21">
        <f>SUMIF(Data!$U:$U,"="&amp;$AZ31,Data!K:K)/IF($BQ31&lt;1,1,$BQ31)</f>
        <v>0</v>
      </c>
      <c r="BF31" s="21">
        <f>SUMIF(Data!$U:$U,"="&amp;$AZ31,Data!L:L)/IF($BQ31&lt;1,1,$BQ31)</f>
        <v>0</v>
      </c>
      <c r="BG31" s="21"/>
      <c r="BH31" s="16">
        <f>SUMIF(Data!$U:$U,"="&amp;$BA31,Data!I:I)/IF($BR31&lt;1,1,$BR31)</f>
        <v>2</v>
      </c>
      <c r="BI31" s="16">
        <f>SUMIF(Data!$U:$U,"="&amp;$BA31,Data!J:J)/IF($BR31&lt;1,1,$BR31)</f>
        <v>12</v>
      </c>
      <c r="BJ31" s="16">
        <f>SUMIF(Data!$U:$U,"="&amp;$BA31,Data!K:K)/IF($BR31&lt;1,1,$BR31)</f>
        <v>0</v>
      </c>
      <c r="BK31" s="16">
        <f>SUMIF(Data!$U:$U,"="&amp;$BA31,Data!L:L)/IF($BR31&lt;1,1,$BR31)</f>
        <v>1</v>
      </c>
      <c r="BM31" t="b">
        <f t="shared" si="18"/>
        <v>1</v>
      </c>
      <c r="BN31" t="b">
        <f t="shared" si="19"/>
        <v>1</v>
      </c>
      <c r="BO31" t="b">
        <f t="shared" si="20"/>
        <v>1</v>
      </c>
      <c r="BP31">
        <v>26</v>
      </c>
      <c r="BQ31">
        <f t="shared" si="21"/>
        <v>1</v>
      </c>
      <c r="BR31">
        <f t="shared" si="22"/>
        <v>1</v>
      </c>
    </row>
    <row r="32" spans="1:70" x14ac:dyDescent="0.25">
      <c r="A32" s="153">
        <v>127</v>
      </c>
      <c r="B32" s="10" t="str">
        <f t="shared" si="27"/>
        <v>Elliot Rd</v>
      </c>
      <c r="C32" s="10" t="str">
        <f t="shared" si="27"/>
        <v>McClintock Dr</v>
      </c>
      <c r="D32" s="12">
        <f t="shared" si="5"/>
        <v>8.5</v>
      </c>
      <c r="E32" s="12">
        <f t="shared" si="6"/>
        <v>6.5</v>
      </c>
      <c r="F32" s="12">
        <f t="shared" si="7"/>
        <v>10.5</v>
      </c>
      <c r="G32" s="13">
        <f t="shared" si="8"/>
        <v>1.6153846153846154</v>
      </c>
      <c r="H32" s="212"/>
      <c r="I32" s="206">
        <f t="shared" si="9"/>
        <v>8.5</v>
      </c>
      <c r="J32" s="9"/>
      <c r="K32" s="14"/>
      <c r="L32" s="14"/>
      <c r="M32" s="14"/>
      <c r="N32" s="14"/>
      <c r="O32" s="9"/>
      <c r="P32" s="27" t="s">
        <v>362</v>
      </c>
      <c r="Q32" s="9">
        <f t="shared" si="2"/>
        <v>127</v>
      </c>
      <c r="R32" s="11">
        <f t="shared" si="10"/>
        <v>0.17647058823529413</v>
      </c>
      <c r="S32" s="11"/>
      <c r="T32" s="11"/>
      <c r="U32" s="11">
        <f t="shared" si="11"/>
        <v>0.35294117647058826</v>
      </c>
      <c r="V32" s="11">
        <f t="shared" si="12"/>
        <v>0.14705882352941177</v>
      </c>
      <c r="W32" s="11">
        <f t="shared" si="13"/>
        <v>0.58823529411764708</v>
      </c>
      <c r="X32" s="11"/>
      <c r="Y32" s="11"/>
      <c r="Z32" s="11"/>
      <c r="AA32" s="11"/>
      <c r="AB32" s="11"/>
      <c r="AC32" s="11"/>
      <c r="AD32" s="11"/>
      <c r="AF32" s="52">
        <f t="shared" si="14"/>
        <v>34</v>
      </c>
      <c r="AG32" s="63">
        <f>SUMIF(Data!$U:$U,"="&amp;AX32,Data!$H:$H)</f>
        <v>13</v>
      </c>
      <c r="AH32" s="63">
        <f>SUMIF(Data!$U:$U,"="&amp;AY32,Data!$H:$H)</f>
        <v>21</v>
      </c>
      <c r="AI32" s="21"/>
      <c r="AJ32" s="21">
        <f t="shared" si="15"/>
        <v>34</v>
      </c>
      <c r="AK32" s="21">
        <f t="shared" si="16"/>
        <v>13</v>
      </c>
      <c r="AL32" s="21">
        <f t="shared" si="17"/>
        <v>21</v>
      </c>
      <c r="AM32" s="21"/>
      <c r="AN32" s="21"/>
      <c r="AO32" s="21"/>
      <c r="AP32" s="21"/>
      <c r="AQ32" s="21"/>
      <c r="AR32" s="21">
        <f>IF(ISERROR(MATCH($A32&amp;LEFT(AR$5,2),ErrCount!$L$2:$L$73,0)),1,0)</f>
        <v>1</v>
      </c>
      <c r="AS32" s="21">
        <f>IF(ISERROR(MATCH($A32&amp;LEFT(AS$5,2),ErrCount!$L$2:$L$73,0)),1,0)</f>
        <v>1</v>
      </c>
      <c r="AT32" s="21">
        <f>IF(ISERROR(MATCH($A32&amp;LEFT(AT$5,2),ErrCount!$L$2:$L$73,0)),1,0)</f>
        <v>1</v>
      </c>
      <c r="AU32" s="21">
        <f>IF(ISERROR(MATCH($A32&amp;LEFT(AU$5,2),ErrCount!$L$2:$L$73,0)),1,0)</f>
        <v>1</v>
      </c>
      <c r="AV32" s="21"/>
      <c r="AW32" s="21"/>
      <c r="AX32" s="21" t="str">
        <f t="shared" si="23"/>
        <v>127AMNS</v>
      </c>
      <c r="AY32" s="21" t="str">
        <f t="shared" si="24"/>
        <v>127PMNS</v>
      </c>
      <c r="AZ32" s="21" t="str">
        <f t="shared" si="25"/>
        <v>127AMNS</v>
      </c>
      <c r="BA32" s="21" t="str">
        <f t="shared" si="26"/>
        <v>127PMNS</v>
      </c>
      <c r="BB32" s="21" t="s">
        <v>362</v>
      </c>
      <c r="BC32" s="21">
        <f>SUMIF(Data!$U:$U,"="&amp;$AZ32,Data!I:I)/IF($BQ32&lt;1,1,$BQ32)</f>
        <v>2</v>
      </c>
      <c r="BD32" s="21">
        <f>SUMIF(Data!$U:$U,"="&amp;$AZ32,Data!J:J)/IF($BQ32&lt;1,1,$BQ32)</f>
        <v>5</v>
      </c>
      <c r="BE32" s="21">
        <f>SUMIF(Data!$U:$U,"="&amp;$AZ32,Data!K:K)/IF($BQ32&lt;1,1,$BQ32)</f>
        <v>3</v>
      </c>
      <c r="BF32" s="21">
        <f>SUMIF(Data!$U:$U,"="&amp;$AZ32,Data!L:L)/IF($BQ32&lt;1,1,$BQ32)</f>
        <v>9</v>
      </c>
      <c r="BG32" s="21"/>
      <c r="BH32" s="16">
        <f>SUMIF(Data!$U:$U,"="&amp;$BA32,Data!I:I)/IF($BR32&lt;1,1,$BR32)</f>
        <v>4</v>
      </c>
      <c r="BI32" s="16">
        <f>SUMIF(Data!$U:$U,"="&amp;$BA32,Data!J:J)/IF($BR32&lt;1,1,$BR32)</f>
        <v>7</v>
      </c>
      <c r="BJ32" s="16">
        <f>SUMIF(Data!$U:$U,"="&amp;$BA32,Data!K:K)/IF($BR32&lt;1,1,$BR32)</f>
        <v>2</v>
      </c>
      <c r="BK32" s="16">
        <f>SUMIF(Data!$U:$U,"="&amp;$BA32,Data!L:L)/IF($BR32&lt;1,1,$BR32)</f>
        <v>11</v>
      </c>
      <c r="BM32" t="b">
        <f t="shared" si="18"/>
        <v>1</v>
      </c>
      <c r="BN32" t="b">
        <f t="shared" si="19"/>
        <v>1</v>
      </c>
      <c r="BO32" t="b">
        <f t="shared" si="20"/>
        <v>1</v>
      </c>
      <c r="BP32">
        <v>27</v>
      </c>
      <c r="BQ32">
        <f t="shared" si="21"/>
        <v>1</v>
      </c>
      <c r="BR32">
        <f t="shared" si="22"/>
        <v>1</v>
      </c>
    </row>
    <row r="33" spans="1:70" x14ac:dyDescent="0.25">
      <c r="A33" s="9">
        <v>128</v>
      </c>
      <c r="B33" s="10" t="str">
        <f t="shared" si="27"/>
        <v>Alameda Dr</v>
      </c>
      <c r="C33" s="10" t="str">
        <f t="shared" si="27"/>
        <v>McClintock Dr</v>
      </c>
      <c r="D33" s="12">
        <f t="shared" si="5"/>
        <v>12</v>
      </c>
      <c r="E33" s="12">
        <f t="shared" ref="E33:E58" si="28">IF(AK33&gt;0,AK33/2,"")</f>
        <v>5.5</v>
      </c>
      <c r="F33" s="12">
        <f t="shared" ref="F33:F58" si="29">IF(AL33&gt;0,AL33/2,"")</f>
        <v>18.5</v>
      </c>
      <c r="G33" s="13">
        <f t="shared" si="8"/>
        <v>3.3636363636363638</v>
      </c>
      <c r="H33" s="212"/>
      <c r="I33" s="206">
        <f t="shared" si="9"/>
        <v>12</v>
      </c>
      <c r="J33" s="9"/>
      <c r="K33" s="14"/>
      <c r="L33" s="14"/>
      <c r="M33" s="14"/>
      <c r="N33" s="14"/>
      <c r="O33" s="9"/>
      <c r="P33" s="27" t="s">
        <v>362</v>
      </c>
      <c r="Q33" s="9">
        <f t="shared" ref="Q33:Q58" si="30">A33</f>
        <v>128</v>
      </c>
      <c r="R33" s="11">
        <f t="shared" si="10"/>
        <v>0.22916666666666666</v>
      </c>
      <c r="S33" s="11"/>
      <c r="T33" s="11"/>
      <c r="U33" s="11">
        <f t="shared" si="11"/>
        <v>0.1875</v>
      </c>
      <c r="V33" s="11">
        <f t="shared" si="12"/>
        <v>0.29166666666666669</v>
      </c>
      <c r="W33" s="11">
        <f t="shared" si="13"/>
        <v>0.83333333333333337</v>
      </c>
      <c r="X33" s="11"/>
      <c r="Y33" s="11"/>
      <c r="Z33" s="11"/>
      <c r="AA33" s="11"/>
      <c r="AB33" s="11"/>
      <c r="AC33" s="11"/>
      <c r="AD33" s="11"/>
      <c r="AF33" s="52">
        <f t="shared" ref="AF33:AF58" si="31">AG33+AH33</f>
        <v>48</v>
      </c>
      <c r="AG33" s="63">
        <f>SUMIF(Data!$U:$U,"="&amp;AX33,Data!$H:$H)</f>
        <v>11</v>
      </c>
      <c r="AH33" s="63">
        <f>SUMIF(Data!$U:$U,"="&amp;AY33,Data!$H:$H)</f>
        <v>37</v>
      </c>
      <c r="AI33" s="21"/>
      <c r="AJ33" s="21">
        <f t="shared" ref="AJ33:AJ58" si="32">AK33+AL33</f>
        <v>48</v>
      </c>
      <c r="AK33" s="21">
        <f t="shared" ref="AK33:AK58" si="33">AG33*AT33</f>
        <v>11</v>
      </c>
      <c r="AL33" s="21">
        <f t="shared" ref="AL33:AL58" si="34">AH33*AU33</f>
        <v>37</v>
      </c>
      <c r="AM33" s="21"/>
      <c r="AN33" s="21"/>
      <c r="AO33" s="21"/>
      <c r="AP33" s="21"/>
      <c r="AQ33" s="21"/>
      <c r="AR33" s="21">
        <f>IF(ISERROR(MATCH($A33&amp;LEFT(AR$5,2),ErrCount!$L$2:$L$73,0)),1,0)</f>
        <v>1</v>
      </c>
      <c r="AS33" s="21">
        <f>IF(ISERROR(MATCH($A33&amp;LEFT(AS$5,2),ErrCount!$L$2:$L$73,0)),1,0)</f>
        <v>1</v>
      </c>
      <c r="AT33" s="21">
        <f>IF(ISERROR(MATCH($A33&amp;LEFT(AT$5,2),ErrCount!$L$2:$L$73,0)),1,0)</f>
        <v>1</v>
      </c>
      <c r="AU33" s="21">
        <f>IF(ISERROR(MATCH($A33&amp;LEFT(AU$5,2),ErrCount!$L$2:$L$73,0)),1,0)</f>
        <v>1</v>
      </c>
      <c r="AV33" s="21"/>
      <c r="AW33" s="21"/>
      <c r="AX33" s="21" t="str">
        <f t="shared" ref="AX33:AX58" si="35">$A33&amp;LEFT(AZ$5,2)&amp;$BB33</f>
        <v>128AMNS</v>
      </c>
      <c r="AY33" s="21" t="str">
        <f t="shared" ref="AY33:AY58" si="36">$A33&amp;LEFT(BA$5,2)&amp;$BB33</f>
        <v>128PMNS</v>
      </c>
      <c r="AZ33" s="21" t="str">
        <f t="shared" ref="AZ33:AZ58" si="37">IF(AT33,$A33&amp;LEFT(AZ$5,2)&amp;$BB33,"")</f>
        <v>128AMNS</v>
      </c>
      <c r="BA33" s="21" t="str">
        <f t="shared" ref="BA33:BA58" si="38">IF(AU33,$A33&amp;LEFT(BA$5,2)&amp;$BB33,"")</f>
        <v>128PMNS</v>
      </c>
      <c r="BB33" s="21" t="s">
        <v>362</v>
      </c>
      <c r="BC33" s="21">
        <f>SUMIF(Data!$U:$U,"="&amp;$AZ33,Data!I:I)/IF($BQ33&lt;1,1,$BQ33)</f>
        <v>4</v>
      </c>
      <c r="BD33" s="21">
        <f>SUMIF(Data!$U:$U,"="&amp;$AZ33,Data!J:J)/IF($BQ33&lt;1,1,$BQ33)</f>
        <v>3</v>
      </c>
      <c r="BE33" s="21">
        <f>SUMIF(Data!$U:$U,"="&amp;$AZ33,Data!K:K)/IF($BQ33&lt;1,1,$BQ33)</f>
        <v>2</v>
      </c>
      <c r="BF33" s="21">
        <f>SUMIF(Data!$U:$U,"="&amp;$AZ33,Data!L:L)/IF($BQ33&lt;1,1,$BQ33)</f>
        <v>8</v>
      </c>
      <c r="BG33" s="21"/>
      <c r="BH33" s="16">
        <f>SUMIF(Data!$U:$U,"="&amp;$BA33,Data!I:I)/IF($BR33&lt;1,1,$BR33)</f>
        <v>7</v>
      </c>
      <c r="BI33" s="16">
        <f>SUMIF(Data!$U:$U,"="&amp;$BA33,Data!J:J)/IF($BR33&lt;1,1,$BR33)</f>
        <v>6</v>
      </c>
      <c r="BJ33" s="16">
        <f>SUMIF(Data!$U:$U,"="&amp;$BA33,Data!K:K)/IF($BR33&lt;1,1,$BR33)</f>
        <v>12</v>
      </c>
      <c r="BK33" s="16">
        <f>SUMIF(Data!$U:$U,"="&amp;$BA33,Data!L:L)/IF($BR33&lt;1,1,$BR33)</f>
        <v>32</v>
      </c>
      <c r="BM33" t="b">
        <f t="shared" si="18"/>
        <v>1</v>
      </c>
      <c r="BN33" t="b">
        <f t="shared" si="19"/>
        <v>1</v>
      </c>
      <c r="BO33" t="b">
        <f t="shared" si="20"/>
        <v>1</v>
      </c>
      <c r="BP33">
        <v>28</v>
      </c>
      <c r="BQ33">
        <f t="shared" si="21"/>
        <v>1</v>
      </c>
      <c r="BR33">
        <f t="shared" si="22"/>
        <v>1</v>
      </c>
    </row>
    <row r="34" spans="1:70" x14ac:dyDescent="0.25">
      <c r="A34" s="153">
        <v>129</v>
      </c>
      <c r="B34" s="10" t="str">
        <f t="shared" si="27"/>
        <v>Alameda Dr</v>
      </c>
      <c r="C34" s="10" t="str">
        <f t="shared" si="27"/>
        <v>S Rural Rd</v>
      </c>
      <c r="D34" s="12">
        <f t="shared" si="5"/>
        <v>34.25</v>
      </c>
      <c r="E34" s="12">
        <f t="shared" si="28"/>
        <v>21</v>
      </c>
      <c r="F34" s="12">
        <f t="shared" si="29"/>
        <v>47.5</v>
      </c>
      <c r="G34" s="13">
        <f t="shared" si="8"/>
        <v>2.2619047619047619</v>
      </c>
      <c r="H34" s="212"/>
      <c r="I34" s="206">
        <f t="shared" si="9"/>
        <v>34.25</v>
      </c>
      <c r="J34" s="9"/>
      <c r="K34" s="14"/>
      <c r="L34" s="14"/>
      <c r="M34" s="14"/>
      <c r="N34" s="14"/>
      <c r="O34" s="9"/>
      <c r="P34" s="27" t="s">
        <v>362</v>
      </c>
      <c r="Q34" s="9">
        <f t="shared" si="30"/>
        <v>129</v>
      </c>
      <c r="R34" s="11">
        <f t="shared" si="10"/>
        <v>0.27737226277372262</v>
      </c>
      <c r="S34" s="11"/>
      <c r="T34" s="11"/>
      <c r="U34" s="11">
        <f t="shared" si="11"/>
        <v>0.15328467153284672</v>
      </c>
      <c r="V34" s="11">
        <f t="shared" si="12"/>
        <v>0.17518248175182483</v>
      </c>
      <c r="W34" s="11">
        <f t="shared" si="13"/>
        <v>0.89051094890510951</v>
      </c>
      <c r="X34" s="11"/>
      <c r="Y34" s="11"/>
      <c r="Z34" s="11"/>
      <c r="AA34" s="11"/>
      <c r="AB34" s="11"/>
      <c r="AC34" s="11"/>
      <c r="AD34" s="11"/>
      <c r="AF34" s="52">
        <f t="shared" si="31"/>
        <v>137</v>
      </c>
      <c r="AG34" s="63">
        <f>SUMIF(Data!$U:$U,"="&amp;AX34,Data!$H:$H)</f>
        <v>42</v>
      </c>
      <c r="AH34" s="63">
        <f>SUMIF(Data!$U:$U,"="&amp;AY34,Data!$H:$H)</f>
        <v>95</v>
      </c>
      <c r="AI34" s="21"/>
      <c r="AJ34" s="21">
        <f t="shared" si="32"/>
        <v>137</v>
      </c>
      <c r="AK34" s="21">
        <f t="shared" si="33"/>
        <v>42</v>
      </c>
      <c r="AL34" s="21">
        <f t="shared" si="34"/>
        <v>95</v>
      </c>
      <c r="AM34" s="21"/>
      <c r="AN34" s="21"/>
      <c r="AO34" s="21"/>
      <c r="AP34" s="21"/>
      <c r="AQ34" s="21"/>
      <c r="AR34" s="21">
        <f>IF(ISERROR(MATCH($A34&amp;LEFT(AR$5,2),ErrCount!$L$2:$L$73,0)),1,0)</f>
        <v>1</v>
      </c>
      <c r="AS34" s="21">
        <f>IF(ISERROR(MATCH($A34&amp;LEFT(AS$5,2),ErrCount!$L$2:$L$73,0)),1,0)</f>
        <v>1</v>
      </c>
      <c r="AT34" s="21">
        <f>IF(ISERROR(MATCH($A34&amp;LEFT(AT$5,2),ErrCount!$L$2:$L$73,0)),1,0)</f>
        <v>1</v>
      </c>
      <c r="AU34" s="21">
        <f>IF(ISERROR(MATCH($A34&amp;LEFT(AU$5,2),ErrCount!$L$2:$L$73,0)),1,0)</f>
        <v>1</v>
      </c>
      <c r="AV34" s="21"/>
      <c r="AW34" s="21"/>
      <c r="AX34" s="21" t="str">
        <f t="shared" si="35"/>
        <v>129AMNS</v>
      </c>
      <c r="AY34" s="21" t="str">
        <f t="shared" si="36"/>
        <v>129PMNS</v>
      </c>
      <c r="AZ34" s="21" t="str">
        <f t="shared" si="37"/>
        <v>129AMNS</v>
      </c>
      <c r="BA34" s="21" t="str">
        <f t="shared" si="38"/>
        <v>129PMNS</v>
      </c>
      <c r="BB34" s="21" t="s">
        <v>362</v>
      </c>
      <c r="BC34" s="21">
        <f>SUMIF(Data!$U:$U,"="&amp;$AZ34,Data!I:I)/IF($BQ34&lt;1,1,$BQ34)</f>
        <v>12</v>
      </c>
      <c r="BD34" s="21">
        <f>SUMIF(Data!$U:$U,"="&amp;$AZ34,Data!J:J)/IF($BQ34&lt;1,1,$BQ34)</f>
        <v>10</v>
      </c>
      <c r="BE34" s="21">
        <f>SUMIF(Data!$U:$U,"="&amp;$AZ34,Data!K:K)/IF($BQ34&lt;1,1,$BQ34)</f>
        <v>4</v>
      </c>
      <c r="BF34" s="21">
        <f>SUMIF(Data!$U:$U,"="&amp;$AZ34,Data!L:L)/IF($BQ34&lt;1,1,$BQ34)</f>
        <v>38</v>
      </c>
      <c r="BG34" s="21"/>
      <c r="BH34" s="16">
        <f>SUMIF(Data!$U:$U,"="&amp;$BA34,Data!I:I)/IF($BR34&lt;1,1,$BR34)</f>
        <v>26</v>
      </c>
      <c r="BI34" s="16">
        <f>SUMIF(Data!$U:$U,"="&amp;$BA34,Data!J:J)/IF($BR34&lt;1,1,$BR34)</f>
        <v>11</v>
      </c>
      <c r="BJ34" s="16">
        <f>SUMIF(Data!$U:$U,"="&amp;$BA34,Data!K:K)/IF($BR34&lt;1,1,$BR34)</f>
        <v>20</v>
      </c>
      <c r="BK34" s="16">
        <f>SUMIF(Data!$U:$U,"="&amp;$BA34,Data!L:L)/IF($BR34&lt;1,1,$BR34)</f>
        <v>84</v>
      </c>
      <c r="BM34" t="b">
        <f t="shared" si="18"/>
        <v>1</v>
      </c>
      <c r="BN34" t="b">
        <f t="shared" si="19"/>
        <v>1</v>
      </c>
      <c r="BO34" t="b">
        <f t="shared" si="20"/>
        <v>1</v>
      </c>
      <c r="BP34">
        <v>29</v>
      </c>
      <c r="BQ34">
        <f t="shared" si="21"/>
        <v>1</v>
      </c>
      <c r="BR34">
        <f t="shared" si="22"/>
        <v>1</v>
      </c>
    </row>
    <row r="35" spans="1:70" x14ac:dyDescent="0.25">
      <c r="A35" s="9">
        <v>130</v>
      </c>
      <c r="B35" s="10" t="str">
        <f t="shared" si="27"/>
        <v>Alameda Dr</v>
      </c>
      <c r="C35" s="10" t="str">
        <f t="shared" si="27"/>
        <v>Country Club Wy</v>
      </c>
      <c r="D35" s="12">
        <f t="shared" si="5"/>
        <v>8</v>
      </c>
      <c r="E35" s="12">
        <f t="shared" si="28"/>
        <v>8</v>
      </c>
      <c r="F35" s="12" t="str">
        <f t="shared" si="29"/>
        <v/>
      </c>
      <c r="G35" s="13" t="str">
        <f t="shared" si="8"/>
        <v/>
      </c>
      <c r="H35" s="212"/>
      <c r="I35" s="206">
        <f t="shared" si="9"/>
        <v>8</v>
      </c>
      <c r="J35" s="9"/>
      <c r="K35" s="14"/>
      <c r="L35" s="14"/>
      <c r="M35" s="14"/>
      <c r="N35" s="14"/>
      <c r="O35" s="9"/>
      <c r="P35" s="27" t="s">
        <v>362</v>
      </c>
      <c r="Q35" s="9">
        <f t="shared" si="30"/>
        <v>130</v>
      </c>
      <c r="R35" s="11">
        <f t="shared" si="10"/>
        <v>0.4375</v>
      </c>
      <c r="S35" s="11"/>
      <c r="T35" s="11"/>
      <c r="U35" s="11">
        <f t="shared" si="11"/>
        <v>0.5625</v>
      </c>
      <c r="V35" s="11">
        <f t="shared" si="12"/>
        <v>6.25E-2</v>
      </c>
      <c r="W35" s="11">
        <f t="shared" si="13"/>
        <v>0.125</v>
      </c>
      <c r="X35" s="11"/>
      <c r="Y35" s="11"/>
      <c r="Z35" s="11"/>
      <c r="AA35" s="11"/>
      <c r="AB35" s="11"/>
      <c r="AC35" s="11"/>
      <c r="AD35" s="11"/>
      <c r="AF35" s="52">
        <f t="shared" si="31"/>
        <v>16</v>
      </c>
      <c r="AG35" s="63">
        <f>SUMIF(Data!$U:$U,"="&amp;AX35,Data!$H:$H)</f>
        <v>16</v>
      </c>
      <c r="AH35" s="63">
        <f>SUMIF(Data!$U:$U,"="&amp;AY35,Data!$H:$H)</f>
        <v>0</v>
      </c>
      <c r="AI35" s="21"/>
      <c r="AJ35" s="21">
        <f t="shared" si="32"/>
        <v>16</v>
      </c>
      <c r="AK35" s="21">
        <f t="shared" si="33"/>
        <v>16</v>
      </c>
      <c r="AL35" s="21">
        <f t="shared" si="34"/>
        <v>0</v>
      </c>
      <c r="AM35" s="21"/>
      <c r="AN35" s="21"/>
      <c r="AO35" s="21"/>
      <c r="AP35" s="21"/>
      <c r="AQ35" s="21"/>
      <c r="AR35" s="21">
        <f>IF(ISERROR(MATCH($A35&amp;LEFT(AR$5,2),ErrCount!$L$2:$L$73,0)),1,0)</f>
        <v>1</v>
      </c>
      <c r="AS35" s="21">
        <f>IF(ISERROR(MATCH($A35&amp;LEFT(AS$5,2),ErrCount!$L$2:$L$73,0)),1,0)</f>
        <v>1</v>
      </c>
      <c r="AT35" s="21">
        <f>IF(ISERROR(MATCH($A35&amp;LEFT(AT$5,2),ErrCount!$L$2:$L$73,0)),1,0)</f>
        <v>1</v>
      </c>
      <c r="AU35" s="21">
        <f>IF(ISERROR(MATCH($A35&amp;LEFT(AU$5,2),ErrCount!$L$2:$L$73,0)),1,0)</f>
        <v>1</v>
      </c>
      <c r="AV35" s="21"/>
      <c r="AW35" s="21"/>
      <c r="AX35" s="21" t="str">
        <f t="shared" si="35"/>
        <v>130AMNS</v>
      </c>
      <c r="AY35" s="21" t="str">
        <f t="shared" si="36"/>
        <v>130PMNS</v>
      </c>
      <c r="AZ35" s="21" t="str">
        <f t="shared" si="37"/>
        <v>130AMNS</v>
      </c>
      <c r="BA35" s="21" t="str">
        <f t="shared" si="38"/>
        <v>130PMNS</v>
      </c>
      <c r="BB35" s="21" t="s">
        <v>362</v>
      </c>
      <c r="BC35" s="21">
        <f>SUMIF(Data!$U:$U,"="&amp;$AZ35,Data!I:I)/IF($BQ35&lt;1,1,$BQ35)</f>
        <v>7</v>
      </c>
      <c r="BD35" s="21">
        <f>SUMIF(Data!$U:$U,"="&amp;$AZ35,Data!J:J)/IF($BQ35&lt;1,1,$BQ35)</f>
        <v>9</v>
      </c>
      <c r="BE35" s="21">
        <f>SUMIF(Data!$U:$U,"="&amp;$AZ35,Data!K:K)/IF($BQ35&lt;1,1,$BQ35)</f>
        <v>1</v>
      </c>
      <c r="BF35" s="21">
        <f>SUMIF(Data!$U:$U,"="&amp;$AZ35,Data!L:L)/IF($BQ35&lt;1,1,$BQ35)</f>
        <v>2</v>
      </c>
      <c r="BG35" s="21"/>
      <c r="BH35" s="16">
        <f>SUMIF(Data!$U:$U,"="&amp;$BA35,Data!I:I)/IF($BR35&lt;1,1,$BR35)</f>
        <v>0</v>
      </c>
      <c r="BI35" s="16">
        <f>SUMIF(Data!$U:$U,"="&amp;$BA35,Data!J:J)/IF($BR35&lt;1,1,$BR35)</f>
        <v>0</v>
      </c>
      <c r="BJ35" s="16">
        <f>SUMIF(Data!$U:$U,"="&amp;$BA35,Data!K:K)/IF($BR35&lt;1,1,$BR35)</f>
        <v>0</v>
      </c>
      <c r="BK35" s="16">
        <f>SUMIF(Data!$U:$U,"="&amp;$BA35,Data!L:L)/IF($BR35&lt;1,1,$BR35)</f>
        <v>0</v>
      </c>
      <c r="BM35" t="b">
        <f t="shared" si="18"/>
        <v>0</v>
      </c>
      <c r="BN35" t="b">
        <f t="shared" si="19"/>
        <v>1</v>
      </c>
      <c r="BO35" t="b">
        <f t="shared" si="20"/>
        <v>0</v>
      </c>
      <c r="BP35">
        <v>30</v>
      </c>
      <c r="BQ35">
        <f t="shared" si="21"/>
        <v>1</v>
      </c>
      <c r="BR35">
        <f t="shared" si="22"/>
        <v>0</v>
      </c>
    </row>
    <row r="36" spans="1:70" x14ac:dyDescent="0.25">
      <c r="A36" s="153">
        <v>131</v>
      </c>
      <c r="B36" s="10" t="str">
        <f t="shared" si="27"/>
        <v>Apache Blvd</v>
      </c>
      <c r="C36" s="10" t="str">
        <f t="shared" si="27"/>
        <v>Rural Rd</v>
      </c>
      <c r="D36" s="12">
        <f t="shared" si="5"/>
        <v>81.5</v>
      </c>
      <c r="E36" s="12">
        <f t="shared" si="28"/>
        <v>71.5</v>
      </c>
      <c r="F36" s="12">
        <f t="shared" si="29"/>
        <v>91.5</v>
      </c>
      <c r="G36" s="13">
        <f t="shared" si="8"/>
        <v>1.2797202797202798</v>
      </c>
      <c r="H36" s="212"/>
      <c r="I36" s="206">
        <f t="shared" si="9"/>
        <v>81.5</v>
      </c>
      <c r="J36" s="9"/>
      <c r="K36" s="14"/>
      <c r="L36" s="14"/>
      <c r="M36" s="14"/>
      <c r="N36" s="14"/>
      <c r="O36" s="9"/>
      <c r="P36" s="27" t="s">
        <v>362</v>
      </c>
      <c r="Q36" s="9">
        <f t="shared" si="30"/>
        <v>131</v>
      </c>
      <c r="R36" s="11">
        <f t="shared" si="10"/>
        <v>0.23312883435582821</v>
      </c>
      <c r="S36" s="11"/>
      <c r="T36" s="11"/>
      <c r="U36" s="11">
        <f t="shared" si="11"/>
        <v>8.2822085889570546E-2</v>
      </c>
      <c r="V36" s="11">
        <f t="shared" si="12"/>
        <v>0.18711656441717792</v>
      </c>
      <c r="W36" s="11">
        <f t="shared" si="13"/>
        <v>0.93251533742331283</v>
      </c>
      <c r="X36" s="11"/>
      <c r="Y36" s="11"/>
      <c r="Z36" s="11"/>
      <c r="AA36" s="11"/>
      <c r="AB36" s="11"/>
      <c r="AC36" s="11"/>
      <c r="AD36" s="11"/>
      <c r="AF36" s="52">
        <f t="shared" si="31"/>
        <v>326</v>
      </c>
      <c r="AG36" s="63">
        <f>SUMIF(Data!$U:$U,"="&amp;AX36,Data!$H:$H)</f>
        <v>143</v>
      </c>
      <c r="AH36" s="63">
        <f>SUMIF(Data!$U:$U,"="&amp;AY36,Data!$H:$H)</f>
        <v>183</v>
      </c>
      <c r="AI36" s="21"/>
      <c r="AJ36" s="21">
        <f t="shared" si="32"/>
        <v>326</v>
      </c>
      <c r="AK36" s="21">
        <f t="shared" si="33"/>
        <v>143</v>
      </c>
      <c r="AL36" s="21">
        <f t="shared" si="34"/>
        <v>183</v>
      </c>
      <c r="AM36" s="21"/>
      <c r="AN36" s="21"/>
      <c r="AO36" s="21"/>
      <c r="AP36" s="21"/>
      <c r="AQ36" s="21"/>
      <c r="AR36" s="21">
        <f>IF(ISERROR(MATCH($A36&amp;LEFT(AR$5,2),ErrCount!$L$2:$L$73,0)),1,0)</f>
        <v>1</v>
      </c>
      <c r="AS36" s="21">
        <f>IF(ISERROR(MATCH($A36&amp;LEFT(AS$5,2),ErrCount!$L$2:$L$73,0)),1,0)</f>
        <v>1</v>
      </c>
      <c r="AT36" s="21">
        <f>IF(ISERROR(MATCH($A36&amp;LEFT(AT$5,2),ErrCount!$L$2:$L$73,0)),1,0)</f>
        <v>1</v>
      </c>
      <c r="AU36" s="21">
        <f>IF(ISERROR(MATCH($A36&amp;LEFT(AU$5,2),ErrCount!$L$2:$L$73,0)),1,0)</f>
        <v>1</v>
      </c>
      <c r="AV36" s="21"/>
      <c r="AW36" s="21"/>
      <c r="AX36" s="21" t="str">
        <f t="shared" si="35"/>
        <v>131AMNS</v>
      </c>
      <c r="AY36" s="21" t="str">
        <f t="shared" si="36"/>
        <v>131PMNS</v>
      </c>
      <c r="AZ36" s="21" t="str">
        <f t="shared" si="37"/>
        <v>131AMNS</v>
      </c>
      <c r="BA36" s="21" t="str">
        <f t="shared" si="38"/>
        <v>131PMNS</v>
      </c>
      <c r="BB36" s="21" t="s">
        <v>362</v>
      </c>
      <c r="BC36" s="21">
        <f>SUMIF(Data!$U:$U,"="&amp;$AZ36,Data!I:I)/IF($BQ36&lt;1,1,$BQ36)</f>
        <v>35</v>
      </c>
      <c r="BD36" s="21">
        <f>SUMIF(Data!$U:$U,"="&amp;$AZ36,Data!J:J)/IF($BQ36&lt;1,1,$BQ36)</f>
        <v>11</v>
      </c>
      <c r="BE36" s="21">
        <f>SUMIF(Data!$U:$U,"="&amp;$AZ36,Data!K:K)/IF($BQ36&lt;1,1,$BQ36)</f>
        <v>21</v>
      </c>
      <c r="BF36" s="21">
        <f>SUMIF(Data!$U:$U,"="&amp;$AZ36,Data!L:L)/IF($BQ36&lt;1,1,$BQ36)</f>
        <v>131</v>
      </c>
      <c r="BG36" s="21"/>
      <c r="BH36" s="16">
        <f>SUMIF(Data!$U:$U,"="&amp;$BA36,Data!I:I)/IF($BR36&lt;1,1,$BR36)</f>
        <v>41</v>
      </c>
      <c r="BI36" s="16">
        <f>SUMIF(Data!$U:$U,"="&amp;$BA36,Data!J:J)/IF($BR36&lt;1,1,$BR36)</f>
        <v>16</v>
      </c>
      <c r="BJ36" s="16">
        <f>SUMIF(Data!$U:$U,"="&amp;$BA36,Data!K:K)/IF($BR36&lt;1,1,$BR36)</f>
        <v>40</v>
      </c>
      <c r="BK36" s="16">
        <f>SUMIF(Data!$U:$U,"="&amp;$BA36,Data!L:L)/IF($BR36&lt;1,1,$BR36)</f>
        <v>173</v>
      </c>
      <c r="BM36" t="b">
        <f t="shared" si="18"/>
        <v>1</v>
      </c>
      <c r="BN36" t="b">
        <f t="shared" si="19"/>
        <v>1</v>
      </c>
      <c r="BO36" t="b">
        <f t="shared" si="20"/>
        <v>1</v>
      </c>
      <c r="BP36">
        <v>31</v>
      </c>
      <c r="BQ36">
        <f t="shared" si="21"/>
        <v>1</v>
      </c>
      <c r="BR36">
        <f t="shared" si="22"/>
        <v>1</v>
      </c>
    </row>
    <row r="37" spans="1:70" x14ac:dyDescent="0.25">
      <c r="A37" s="9">
        <v>132</v>
      </c>
      <c r="B37" s="10" t="str">
        <f t="shared" si="27"/>
        <v>Apache Blvd</v>
      </c>
      <c r="C37" s="10" t="str">
        <f t="shared" si="27"/>
        <v>S Dorsey Ln</v>
      </c>
      <c r="D37" s="12">
        <f t="shared" si="5"/>
        <v>9</v>
      </c>
      <c r="E37" s="12">
        <f t="shared" si="28"/>
        <v>4.5</v>
      </c>
      <c r="F37" s="12">
        <f t="shared" si="29"/>
        <v>13.5</v>
      </c>
      <c r="G37" s="13">
        <f t="shared" si="8"/>
        <v>3</v>
      </c>
      <c r="H37" s="212"/>
      <c r="I37" s="206">
        <f t="shared" si="9"/>
        <v>9</v>
      </c>
      <c r="J37" s="9"/>
      <c r="K37" s="14"/>
      <c r="L37" s="14"/>
      <c r="M37" s="14"/>
      <c r="N37" s="14"/>
      <c r="O37" s="9"/>
      <c r="P37" s="27" t="s">
        <v>362</v>
      </c>
      <c r="Q37" s="9">
        <f t="shared" si="30"/>
        <v>132</v>
      </c>
      <c r="R37" s="11">
        <f t="shared" si="10"/>
        <v>0.1388888888888889</v>
      </c>
      <c r="S37" s="11"/>
      <c r="T37" s="11"/>
      <c r="U37" s="11">
        <f t="shared" si="11"/>
        <v>5.5555555555555552E-2</v>
      </c>
      <c r="V37" s="11">
        <f t="shared" si="12"/>
        <v>0.3611111111111111</v>
      </c>
      <c r="W37" s="11">
        <f t="shared" si="13"/>
        <v>0.33333333333333331</v>
      </c>
      <c r="X37" s="11"/>
      <c r="Y37" s="11"/>
      <c r="Z37" s="11"/>
      <c r="AA37" s="11"/>
      <c r="AB37" s="11"/>
      <c r="AC37" s="11"/>
      <c r="AD37" s="11"/>
      <c r="AF37" s="52">
        <f t="shared" si="31"/>
        <v>36</v>
      </c>
      <c r="AG37" s="63">
        <f>SUMIF(Data!$U:$U,"="&amp;AX37,Data!$H:$H)</f>
        <v>9</v>
      </c>
      <c r="AH37" s="63">
        <f>SUMIF(Data!$U:$U,"="&amp;AY37,Data!$H:$H)</f>
        <v>27</v>
      </c>
      <c r="AI37" s="21"/>
      <c r="AJ37" s="21">
        <f t="shared" si="32"/>
        <v>36</v>
      </c>
      <c r="AK37" s="21">
        <f t="shared" si="33"/>
        <v>9</v>
      </c>
      <c r="AL37" s="21">
        <f t="shared" si="34"/>
        <v>27</v>
      </c>
      <c r="AM37" s="21"/>
      <c r="AN37" s="21"/>
      <c r="AO37" s="21"/>
      <c r="AP37" s="21"/>
      <c r="AQ37" s="21"/>
      <c r="AR37" s="21">
        <f>IF(ISERROR(MATCH($A37&amp;LEFT(AR$5,2),ErrCount!$L$2:$L$73,0)),1,0)</f>
        <v>1</v>
      </c>
      <c r="AS37" s="21">
        <f>IF(ISERROR(MATCH($A37&amp;LEFT(AS$5,2),ErrCount!$L$2:$L$73,0)),1,0)</f>
        <v>1</v>
      </c>
      <c r="AT37" s="21">
        <f>IF(ISERROR(MATCH($A37&amp;LEFT(AT$5,2),ErrCount!$L$2:$L$73,0)),1,0)</f>
        <v>1</v>
      </c>
      <c r="AU37" s="21">
        <f>IF(ISERROR(MATCH($A37&amp;LEFT(AU$5,2),ErrCount!$L$2:$L$73,0)),1,0)</f>
        <v>1</v>
      </c>
      <c r="AV37" s="21"/>
      <c r="AW37" s="21"/>
      <c r="AX37" s="21" t="str">
        <f t="shared" si="35"/>
        <v>132AMNS</v>
      </c>
      <c r="AY37" s="21" t="str">
        <f t="shared" si="36"/>
        <v>132PMNS</v>
      </c>
      <c r="AZ37" s="21" t="str">
        <f t="shared" si="37"/>
        <v>132AMNS</v>
      </c>
      <c r="BA37" s="21" t="str">
        <f t="shared" si="38"/>
        <v>132PMNS</v>
      </c>
      <c r="BB37" s="21" t="s">
        <v>362</v>
      </c>
      <c r="BC37" s="21">
        <f>SUMIF(Data!$U:$U,"="&amp;$AZ37,Data!I:I)/IF($BQ37&lt;1,1,$BQ37)</f>
        <v>1</v>
      </c>
      <c r="BD37" s="21">
        <f>SUMIF(Data!$U:$U,"="&amp;$AZ37,Data!J:J)/IF($BQ37&lt;1,1,$BQ37)</f>
        <v>1</v>
      </c>
      <c r="BE37" s="21">
        <f>SUMIF(Data!$U:$U,"="&amp;$AZ37,Data!K:K)/IF($BQ37&lt;1,1,$BQ37)</f>
        <v>5</v>
      </c>
      <c r="BF37" s="21">
        <f>SUMIF(Data!$U:$U,"="&amp;$AZ37,Data!L:L)/IF($BQ37&lt;1,1,$BQ37)</f>
        <v>3</v>
      </c>
      <c r="BG37" s="21"/>
      <c r="BH37" s="16">
        <f>SUMIF(Data!$U:$U,"="&amp;$BA37,Data!I:I)/IF($BR37&lt;1,1,$BR37)</f>
        <v>4</v>
      </c>
      <c r="BI37" s="16">
        <f>SUMIF(Data!$U:$U,"="&amp;$BA37,Data!J:J)/IF($BR37&lt;1,1,$BR37)</f>
        <v>1</v>
      </c>
      <c r="BJ37" s="16">
        <f>SUMIF(Data!$U:$U,"="&amp;$BA37,Data!K:K)/IF($BR37&lt;1,1,$BR37)</f>
        <v>8</v>
      </c>
      <c r="BK37" s="16">
        <f>SUMIF(Data!$U:$U,"="&amp;$BA37,Data!L:L)/IF($BR37&lt;1,1,$BR37)</f>
        <v>9</v>
      </c>
      <c r="BM37" t="b">
        <f t="shared" si="18"/>
        <v>1</v>
      </c>
      <c r="BN37" t="b">
        <f t="shared" si="19"/>
        <v>1</v>
      </c>
      <c r="BO37" t="b">
        <f t="shared" si="20"/>
        <v>1</v>
      </c>
      <c r="BP37">
        <v>32</v>
      </c>
      <c r="BQ37">
        <f t="shared" si="21"/>
        <v>1</v>
      </c>
      <c r="BR37">
        <f t="shared" si="22"/>
        <v>1</v>
      </c>
    </row>
    <row r="38" spans="1:70" x14ac:dyDescent="0.25">
      <c r="A38" s="153">
        <v>133</v>
      </c>
      <c r="B38" s="10" t="str">
        <f t="shared" si="27"/>
        <v>Apache Blvd</v>
      </c>
      <c r="C38" s="10" t="str">
        <f t="shared" si="27"/>
        <v>College Ave</v>
      </c>
      <c r="D38" s="12">
        <f t="shared" ref="D38:D69" si="39">IF(BN38,IF(BM38,AJ38/4,AJ38/2),"")</f>
        <v>191</v>
      </c>
      <c r="E38" s="12" t="str">
        <f t="shared" si="28"/>
        <v/>
      </c>
      <c r="F38" s="12">
        <f t="shared" si="29"/>
        <v>191</v>
      </c>
      <c r="G38" s="13" t="str">
        <f t="shared" ref="G38:G69" si="40">IF(BM38,F38/E38,"")</f>
        <v/>
      </c>
      <c r="H38" s="212"/>
      <c r="I38" s="206">
        <f t="shared" ref="I38:I69" si="41">IF(BO38,AF38/4,AF38/2)</f>
        <v>191</v>
      </c>
      <c r="J38" s="9"/>
      <c r="K38" s="14"/>
      <c r="L38" s="14"/>
      <c r="M38" s="14"/>
      <c r="N38" s="14"/>
      <c r="O38" s="9"/>
      <c r="P38" s="27" t="s">
        <v>362</v>
      </c>
      <c r="Q38" s="9">
        <f t="shared" si="30"/>
        <v>133</v>
      </c>
      <c r="R38" s="11">
        <f t="shared" ref="R38:R69" si="42">IF($AJ38&gt;0,(BC38*$AT38+BH38*$AU38)/$AJ38,"")</f>
        <v>0.33769633507853403</v>
      </c>
      <c r="S38" s="11"/>
      <c r="T38" s="11"/>
      <c r="U38" s="11">
        <f t="shared" ref="U38:U69" si="43">IF($AJ38&gt;0,(BD38*$AT38+BI38*$AU38)/$AJ38,"")</f>
        <v>0.19895287958115182</v>
      </c>
      <c r="V38" s="11">
        <f t="shared" ref="V38:V69" si="44">IF($AJ38&gt;0,(BE38*$AT38+BJ38*$AU38)/$AJ38,"")</f>
        <v>0.10732984293193717</v>
      </c>
      <c r="W38" s="11">
        <f t="shared" ref="W38:W69" si="45">IF($AJ38&gt;0,(BF38*$AT38+BK38*$AU38)/$AJ38,"")</f>
        <v>0.12827225130890052</v>
      </c>
      <c r="X38" s="11"/>
      <c r="Y38" s="11"/>
      <c r="Z38" s="11"/>
      <c r="AA38" s="11"/>
      <c r="AB38" s="11"/>
      <c r="AC38" s="11"/>
      <c r="AD38" s="11"/>
      <c r="AF38" s="52">
        <f t="shared" si="31"/>
        <v>382</v>
      </c>
      <c r="AG38" s="63">
        <f>SUMIF(Data!$U:$U,"="&amp;AX38,Data!$H:$H)</f>
        <v>0</v>
      </c>
      <c r="AH38" s="63">
        <f>SUMIF(Data!$U:$U,"="&amp;AY38,Data!$H:$H)</f>
        <v>382</v>
      </c>
      <c r="AI38" s="21"/>
      <c r="AJ38" s="21">
        <f t="shared" si="32"/>
        <v>382</v>
      </c>
      <c r="AK38" s="21">
        <f t="shared" si="33"/>
        <v>0</v>
      </c>
      <c r="AL38" s="21">
        <f t="shared" si="34"/>
        <v>382</v>
      </c>
      <c r="AM38" s="21"/>
      <c r="AN38" s="21"/>
      <c r="AO38" s="21"/>
      <c r="AP38" s="21"/>
      <c r="AQ38" s="21"/>
      <c r="AR38" s="21">
        <f>IF(ISERROR(MATCH($A38&amp;LEFT(AR$5,2),ErrCount!$L$2:$L$73,0)),1,0)</f>
        <v>1</v>
      </c>
      <c r="AS38" s="21">
        <f>IF(ISERROR(MATCH($A38&amp;LEFT(AS$5,2),ErrCount!$L$2:$L$73,0)),1,0)</f>
        <v>1</v>
      </c>
      <c r="AT38" s="21">
        <f>IF(ISERROR(MATCH($A38&amp;LEFT(AT$5,2),ErrCount!$L$2:$L$73,0)),1,0)</f>
        <v>1</v>
      </c>
      <c r="AU38" s="21">
        <f>IF(ISERROR(MATCH($A38&amp;LEFT(AU$5,2),ErrCount!$L$2:$L$73,0)),1,0)</f>
        <v>1</v>
      </c>
      <c r="AV38" s="21"/>
      <c r="AW38" s="21"/>
      <c r="AX38" s="21" t="str">
        <f t="shared" si="35"/>
        <v>133AMNS</v>
      </c>
      <c r="AY38" s="21" t="str">
        <f t="shared" si="36"/>
        <v>133PMNS</v>
      </c>
      <c r="AZ38" s="21" t="str">
        <f t="shared" si="37"/>
        <v>133AMNS</v>
      </c>
      <c r="BA38" s="21" t="str">
        <f t="shared" si="38"/>
        <v>133PMNS</v>
      </c>
      <c r="BB38" s="21" t="s">
        <v>362</v>
      </c>
      <c r="BC38" s="21">
        <f>SUMIF(Data!$U:$U,"="&amp;$AZ38,Data!I:I)/IF($BQ38&lt;1,1,$BQ38)</f>
        <v>0</v>
      </c>
      <c r="BD38" s="21">
        <f>SUMIF(Data!$U:$U,"="&amp;$AZ38,Data!J:J)/IF($BQ38&lt;1,1,$BQ38)</f>
        <v>0</v>
      </c>
      <c r="BE38" s="21">
        <f>SUMIF(Data!$U:$U,"="&amp;$AZ38,Data!K:K)/IF($BQ38&lt;1,1,$BQ38)</f>
        <v>0</v>
      </c>
      <c r="BF38" s="21">
        <f>SUMIF(Data!$U:$U,"="&amp;$AZ38,Data!L:L)/IF($BQ38&lt;1,1,$BQ38)</f>
        <v>0</v>
      </c>
      <c r="BG38" s="21"/>
      <c r="BH38" s="16">
        <f>SUMIF(Data!$U:$U,"="&amp;$BA38,Data!I:I)/IF($BR38&lt;1,1,$BR38)</f>
        <v>129</v>
      </c>
      <c r="BI38" s="16">
        <f>SUMIF(Data!$U:$U,"="&amp;$BA38,Data!J:J)/IF($BR38&lt;1,1,$BR38)</f>
        <v>76</v>
      </c>
      <c r="BJ38" s="16">
        <f>SUMIF(Data!$U:$U,"="&amp;$BA38,Data!K:K)/IF($BR38&lt;1,1,$BR38)</f>
        <v>41</v>
      </c>
      <c r="BK38" s="16">
        <f>SUMIF(Data!$U:$U,"="&amp;$BA38,Data!L:L)/IF($BR38&lt;1,1,$BR38)</f>
        <v>49</v>
      </c>
      <c r="BM38" t="b">
        <f t="shared" ref="BM38:BM69" si="46">AND(AK38&gt;0,AL38&gt;0,ISNUMBER(AK38))</f>
        <v>0</v>
      </c>
      <c r="BN38" t="b">
        <f t="shared" ref="BN38:BN69" si="47">AJ38&gt;0</f>
        <v>1</v>
      </c>
      <c r="BO38" t="b">
        <f t="shared" ref="BO38:BO69" si="48">AND(AG38&gt;0,AH38&gt;0,ISNUMBER(AG38))</f>
        <v>0</v>
      </c>
      <c r="BP38">
        <v>33</v>
      </c>
      <c r="BQ38">
        <f t="shared" ref="BQ38:BQ69" si="49">INDEX(AM_reps,1,$BP38)</f>
        <v>1</v>
      </c>
      <c r="BR38">
        <f t="shared" ref="BR38:BR69" si="50">INDEX(PM_reps,1,$BP38)</f>
        <v>1</v>
      </c>
    </row>
    <row r="39" spans="1:70" x14ac:dyDescent="0.25">
      <c r="A39" s="9">
        <v>134</v>
      </c>
      <c r="B39" s="10" t="str">
        <f t="shared" si="27"/>
        <v>Apache Blvd</v>
      </c>
      <c r="C39" s="10" t="str">
        <f t="shared" si="27"/>
        <v>Paseo Del Saber</v>
      </c>
      <c r="D39" s="12">
        <f t="shared" si="39"/>
        <v>85.75</v>
      </c>
      <c r="E39" s="12">
        <f t="shared" si="28"/>
        <v>63</v>
      </c>
      <c r="F39" s="12">
        <f t="shared" si="29"/>
        <v>108.5</v>
      </c>
      <c r="G39" s="13">
        <f t="shared" si="40"/>
        <v>1.7222222222222223</v>
      </c>
      <c r="H39" s="212"/>
      <c r="I39" s="206">
        <f t="shared" si="41"/>
        <v>85.75</v>
      </c>
      <c r="J39" s="9"/>
      <c r="K39" s="14"/>
      <c r="L39" s="14"/>
      <c r="M39" s="14"/>
      <c r="N39" s="14"/>
      <c r="O39" s="9"/>
      <c r="P39" s="27" t="s">
        <v>362</v>
      </c>
      <c r="Q39" s="9">
        <f t="shared" si="30"/>
        <v>134</v>
      </c>
      <c r="R39" s="11">
        <f t="shared" si="42"/>
        <v>0.28279883381924198</v>
      </c>
      <c r="S39" s="11"/>
      <c r="T39" s="11"/>
      <c r="U39" s="11">
        <f t="shared" si="43"/>
        <v>6.1224489795918366E-2</v>
      </c>
      <c r="V39" s="11">
        <f t="shared" si="44"/>
        <v>0</v>
      </c>
      <c r="W39" s="11">
        <f t="shared" si="45"/>
        <v>0</v>
      </c>
      <c r="X39" s="11"/>
      <c r="Y39" s="11"/>
      <c r="Z39" s="11"/>
      <c r="AA39" s="11"/>
      <c r="AB39" s="11"/>
      <c r="AC39" s="11"/>
      <c r="AD39" s="11"/>
      <c r="AF39" s="52">
        <f t="shared" si="31"/>
        <v>343</v>
      </c>
      <c r="AG39" s="63">
        <f>SUMIF(Data!$U:$U,"="&amp;AX39,Data!$H:$H)</f>
        <v>126</v>
      </c>
      <c r="AH39" s="63">
        <f>SUMIF(Data!$U:$U,"="&amp;AY39,Data!$H:$H)</f>
        <v>217</v>
      </c>
      <c r="AI39" s="21"/>
      <c r="AJ39" s="21">
        <f t="shared" si="32"/>
        <v>343</v>
      </c>
      <c r="AK39" s="21">
        <f t="shared" si="33"/>
        <v>126</v>
      </c>
      <c r="AL39" s="21">
        <f t="shared" si="34"/>
        <v>217</v>
      </c>
      <c r="AM39" s="21"/>
      <c r="AN39" s="21"/>
      <c r="AO39" s="21"/>
      <c r="AP39" s="21"/>
      <c r="AQ39" s="21"/>
      <c r="AR39" s="21">
        <f>IF(ISERROR(MATCH($A39&amp;LEFT(AR$5,2),ErrCount!$L$2:$L$73,0)),1,0)</f>
        <v>1</v>
      </c>
      <c r="AS39" s="21">
        <f>IF(ISERROR(MATCH($A39&amp;LEFT(AS$5,2),ErrCount!$L$2:$L$73,0)),1,0)</f>
        <v>1</v>
      </c>
      <c r="AT39" s="21">
        <f>IF(ISERROR(MATCH($A39&amp;LEFT(AT$5,2),ErrCount!$L$2:$L$73,0)),1,0)</f>
        <v>1</v>
      </c>
      <c r="AU39" s="21">
        <f>IF(ISERROR(MATCH($A39&amp;LEFT(AU$5,2),ErrCount!$L$2:$L$73,0)),1,0)</f>
        <v>1</v>
      </c>
      <c r="AV39" s="21"/>
      <c r="AW39" s="21"/>
      <c r="AX39" s="21" t="str">
        <f t="shared" si="35"/>
        <v>134AMNS</v>
      </c>
      <c r="AY39" s="21" t="str">
        <f t="shared" si="36"/>
        <v>134PMNS</v>
      </c>
      <c r="AZ39" s="21" t="str">
        <f t="shared" si="37"/>
        <v>134AMNS</v>
      </c>
      <c r="BA39" s="21" t="str">
        <f t="shared" si="38"/>
        <v>134PMNS</v>
      </c>
      <c r="BB39" s="21" t="s">
        <v>362</v>
      </c>
      <c r="BC39" s="21">
        <f>SUMIF(Data!$U:$U,"="&amp;$AZ39,Data!I:I)/IF($BQ39&lt;1,1,$BQ39)</f>
        <v>37</v>
      </c>
      <c r="BD39" s="21">
        <f>SUMIF(Data!$U:$U,"="&amp;$AZ39,Data!J:J)/IF($BQ39&lt;1,1,$BQ39)</f>
        <v>5</v>
      </c>
      <c r="BE39" s="21">
        <f>SUMIF(Data!$U:$U,"="&amp;$AZ39,Data!K:K)/IF($BQ39&lt;1,1,$BQ39)</f>
        <v>0</v>
      </c>
      <c r="BF39" s="21">
        <f>SUMIF(Data!$U:$U,"="&amp;$AZ39,Data!L:L)/IF($BQ39&lt;1,1,$BQ39)</f>
        <v>0</v>
      </c>
      <c r="BG39" s="21"/>
      <c r="BH39" s="16">
        <f>SUMIF(Data!$U:$U,"="&amp;$BA39,Data!I:I)/IF($BR39&lt;1,1,$BR39)</f>
        <v>60</v>
      </c>
      <c r="BI39" s="16">
        <f>SUMIF(Data!$U:$U,"="&amp;$BA39,Data!J:J)/IF($BR39&lt;1,1,$BR39)</f>
        <v>16</v>
      </c>
      <c r="BJ39" s="16">
        <f>SUMIF(Data!$U:$U,"="&amp;$BA39,Data!K:K)/IF($BR39&lt;1,1,$BR39)</f>
        <v>0</v>
      </c>
      <c r="BK39" s="16">
        <f>SUMIF(Data!$U:$U,"="&amp;$BA39,Data!L:L)/IF($BR39&lt;1,1,$BR39)</f>
        <v>0</v>
      </c>
      <c r="BM39" t="b">
        <f t="shared" si="46"/>
        <v>1</v>
      </c>
      <c r="BN39" t="b">
        <f t="shared" si="47"/>
        <v>1</v>
      </c>
      <c r="BO39" t="b">
        <f t="shared" si="48"/>
        <v>1</v>
      </c>
      <c r="BP39">
        <v>34</v>
      </c>
      <c r="BQ39">
        <f t="shared" si="49"/>
        <v>1</v>
      </c>
      <c r="BR39">
        <f t="shared" si="50"/>
        <v>1</v>
      </c>
    </row>
    <row r="40" spans="1:70" x14ac:dyDescent="0.25">
      <c r="A40" s="153">
        <v>135</v>
      </c>
      <c r="B40" s="10" t="str">
        <f t="shared" si="27"/>
        <v>Lemon St</v>
      </c>
      <c r="C40" s="10" t="str">
        <f t="shared" si="27"/>
        <v>Rural Rd</v>
      </c>
      <c r="D40" s="12">
        <f t="shared" si="39"/>
        <v>74.75</v>
      </c>
      <c r="E40" s="12">
        <f t="shared" si="28"/>
        <v>58.5</v>
      </c>
      <c r="F40" s="12">
        <f t="shared" si="29"/>
        <v>91</v>
      </c>
      <c r="G40" s="13">
        <f t="shared" si="40"/>
        <v>1.5555555555555556</v>
      </c>
      <c r="H40" s="212"/>
      <c r="I40" s="206">
        <f t="shared" si="41"/>
        <v>74.75</v>
      </c>
      <c r="J40" s="9"/>
      <c r="K40" s="14"/>
      <c r="L40" s="14"/>
      <c r="M40" s="14"/>
      <c r="N40" s="14"/>
      <c r="O40" s="9"/>
      <c r="P40" s="27" t="s">
        <v>362</v>
      </c>
      <c r="Q40" s="9">
        <f t="shared" si="30"/>
        <v>135</v>
      </c>
      <c r="R40" s="11">
        <f t="shared" si="42"/>
        <v>0.27759197324414714</v>
      </c>
      <c r="S40" s="11"/>
      <c r="T40" s="11"/>
      <c r="U40" s="11">
        <f t="shared" si="43"/>
        <v>3.3444816053511704E-2</v>
      </c>
      <c r="V40" s="11">
        <f t="shared" si="44"/>
        <v>0.36789297658862874</v>
      </c>
      <c r="W40" s="11">
        <f t="shared" si="45"/>
        <v>0.97658862876254182</v>
      </c>
      <c r="X40" s="11"/>
      <c r="Y40" s="11"/>
      <c r="Z40" s="11"/>
      <c r="AA40" s="11"/>
      <c r="AB40" s="11"/>
      <c r="AC40" s="11"/>
      <c r="AD40" s="11"/>
      <c r="AF40" s="52">
        <f t="shared" si="31"/>
        <v>299</v>
      </c>
      <c r="AG40" s="63">
        <f>SUMIF(Data!$U:$U,"="&amp;AX40,Data!$H:$H)</f>
        <v>117</v>
      </c>
      <c r="AH40" s="63">
        <f>SUMIF(Data!$U:$U,"="&amp;AY40,Data!$H:$H)</f>
        <v>182</v>
      </c>
      <c r="AI40" s="21"/>
      <c r="AJ40" s="21">
        <f t="shared" si="32"/>
        <v>299</v>
      </c>
      <c r="AK40" s="21">
        <f t="shared" si="33"/>
        <v>117</v>
      </c>
      <c r="AL40" s="21">
        <f t="shared" si="34"/>
        <v>182</v>
      </c>
      <c r="AM40" s="21"/>
      <c r="AN40" s="21"/>
      <c r="AO40" s="21"/>
      <c r="AP40" s="21"/>
      <c r="AQ40" s="21"/>
      <c r="AR40" s="21">
        <f>IF(ISERROR(MATCH($A40&amp;LEFT(AR$5,2),ErrCount!$L$2:$L$73,0)),1,0)</f>
        <v>1</v>
      </c>
      <c r="AS40" s="21">
        <f>IF(ISERROR(MATCH($A40&amp;LEFT(AS$5,2),ErrCount!$L$2:$L$73,0)),1,0)</f>
        <v>1</v>
      </c>
      <c r="AT40" s="21">
        <f>IF(ISERROR(MATCH($A40&amp;LEFT(AT$5,2),ErrCount!$L$2:$L$73,0)),1,0)</f>
        <v>1</v>
      </c>
      <c r="AU40" s="21">
        <f>IF(ISERROR(MATCH($A40&amp;LEFT(AU$5,2),ErrCount!$L$2:$L$73,0)),1,0)</f>
        <v>1</v>
      </c>
      <c r="AV40" s="21"/>
      <c r="AW40" s="21"/>
      <c r="AX40" s="21" t="str">
        <f t="shared" si="35"/>
        <v>135AMNS</v>
      </c>
      <c r="AY40" s="21" t="str">
        <f t="shared" si="36"/>
        <v>135PMNS</v>
      </c>
      <c r="AZ40" s="21" t="str">
        <f t="shared" si="37"/>
        <v>135AMNS</v>
      </c>
      <c r="BA40" s="21" t="str">
        <f t="shared" si="38"/>
        <v>135PMNS</v>
      </c>
      <c r="BB40" s="21" t="s">
        <v>362</v>
      </c>
      <c r="BC40" s="21">
        <f>SUMIF(Data!$U:$U,"="&amp;$AZ40,Data!I:I)/IF($BQ40&lt;1,1,$BQ40)</f>
        <v>33</v>
      </c>
      <c r="BD40" s="21">
        <f>SUMIF(Data!$U:$U,"="&amp;$AZ40,Data!J:J)/IF($BQ40&lt;1,1,$BQ40)</f>
        <v>1</v>
      </c>
      <c r="BE40" s="21">
        <f>SUMIF(Data!$U:$U,"="&amp;$AZ40,Data!K:K)/IF($BQ40&lt;1,1,$BQ40)</f>
        <v>52</v>
      </c>
      <c r="BF40" s="21">
        <f>SUMIF(Data!$U:$U,"="&amp;$AZ40,Data!L:L)/IF($BQ40&lt;1,1,$BQ40)</f>
        <v>114</v>
      </c>
      <c r="BG40" s="21"/>
      <c r="BH40" s="16">
        <f>SUMIF(Data!$U:$U,"="&amp;$BA40,Data!I:I)/IF($BR40&lt;1,1,$BR40)</f>
        <v>50</v>
      </c>
      <c r="BI40" s="16">
        <f>SUMIF(Data!$U:$U,"="&amp;$BA40,Data!J:J)/IF($BR40&lt;1,1,$BR40)</f>
        <v>9</v>
      </c>
      <c r="BJ40" s="16">
        <f>SUMIF(Data!$U:$U,"="&amp;$BA40,Data!K:K)/IF($BR40&lt;1,1,$BR40)</f>
        <v>58</v>
      </c>
      <c r="BK40" s="16">
        <f>SUMIF(Data!$U:$U,"="&amp;$BA40,Data!L:L)/IF($BR40&lt;1,1,$BR40)</f>
        <v>178</v>
      </c>
      <c r="BM40" t="b">
        <f t="shared" si="46"/>
        <v>1</v>
      </c>
      <c r="BN40" t="b">
        <f t="shared" si="47"/>
        <v>1</v>
      </c>
      <c r="BO40" t="b">
        <f t="shared" si="48"/>
        <v>1</v>
      </c>
      <c r="BP40">
        <v>35</v>
      </c>
      <c r="BQ40">
        <f t="shared" si="49"/>
        <v>1</v>
      </c>
      <c r="BR40">
        <f t="shared" si="50"/>
        <v>1</v>
      </c>
    </row>
    <row r="41" spans="1:70" x14ac:dyDescent="0.25">
      <c r="A41" s="9">
        <v>136</v>
      </c>
      <c r="B41" s="10" t="str">
        <f t="shared" si="27"/>
        <v>Spence St</v>
      </c>
      <c r="C41" s="10" t="str">
        <f t="shared" si="27"/>
        <v>Rural Rd</v>
      </c>
      <c r="D41" s="12">
        <f t="shared" si="39"/>
        <v>118.25</v>
      </c>
      <c r="E41" s="12">
        <f t="shared" si="28"/>
        <v>127</v>
      </c>
      <c r="F41" s="12">
        <f t="shared" si="29"/>
        <v>109.5</v>
      </c>
      <c r="G41" s="13">
        <f t="shared" si="40"/>
        <v>0.86220472440944884</v>
      </c>
      <c r="H41" s="212"/>
      <c r="I41" s="206">
        <f t="shared" si="41"/>
        <v>118.25</v>
      </c>
      <c r="J41" s="9"/>
      <c r="K41" s="14"/>
      <c r="L41" s="14"/>
      <c r="M41" s="14"/>
      <c r="N41" s="14"/>
      <c r="O41" s="9"/>
      <c r="P41" s="27" t="s">
        <v>362</v>
      </c>
      <c r="Q41" s="9">
        <f t="shared" si="30"/>
        <v>136</v>
      </c>
      <c r="R41" s="11">
        <f t="shared" si="42"/>
        <v>0.28964059196617337</v>
      </c>
      <c r="S41" s="11"/>
      <c r="T41" s="11"/>
      <c r="U41" s="11">
        <f t="shared" si="43"/>
        <v>8.2452431289640596E-2</v>
      </c>
      <c r="V41" s="11">
        <f t="shared" si="44"/>
        <v>0.17124735729386892</v>
      </c>
      <c r="W41" s="11">
        <f t="shared" si="45"/>
        <v>0.98097251585623679</v>
      </c>
      <c r="X41" s="11"/>
      <c r="Y41" s="11"/>
      <c r="Z41" s="11"/>
      <c r="AA41" s="11"/>
      <c r="AB41" s="11"/>
      <c r="AC41" s="11"/>
      <c r="AD41" s="11"/>
      <c r="AF41" s="52">
        <f t="shared" si="31"/>
        <v>473</v>
      </c>
      <c r="AG41" s="63">
        <f>SUMIF(Data!$U:$U,"="&amp;AX41,Data!$H:$H)</f>
        <v>254</v>
      </c>
      <c r="AH41" s="63">
        <f>SUMIF(Data!$U:$U,"="&amp;AY41,Data!$H:$H)</f>
        <v>219</v>
      </c>
      <c r="AI41" s="21"/>
      <c r="AJ41" s="21">
        <f t="shared" si="32"/>
        <v>473</v>
      </c>
      <c r="AK41" s="21">
        <f t="shared" si="33"/>
        <v>254</v>
      </c>
      <c r="AL41" s="21">
        <f t="shared" si="34"/>
        <v>219</v>
      </c>
      <c r="AM41" s="21"/>
      <c r="AN41" s="21"/>
      <c r="AO41" s="21"/>
      <c r="AP41" s="21"/>
      <c r="AQ41" s="21"/>
      <c r="AR41" s="21">
        <f>IF(ISERROR(MATCH($A41&amp;LEFT(AR$5,2),ErrCount!$L$2:$L$73,0)),1,0)</f>
        <v>1</v>
      </c>
      <c r="AS41" s="21">
        <f>IF(ISERROR(MATCH($A41&amp;LEFT(AS$5,2),ErrCount!$L$2:$L$73,0)),1,0)</f>
        <v>1</v>
      </c>
      <c r="AT41" s="21">
        <f>IF(ISERROR(MATCH($A41&amp;LEFT(AT$5,2),ErrCount!$L$2:$L$73,0)),1,0)</f>
        <v>1</v>
      </c>
      <c r="AU41" s="21">
        <f>IF(ISERROR(MATCH($A41&amp;LEFT(AU$5,2),ErrCount!$L$2:$L$73,0)),1,0)</f>
        <v>1</v>
      </c>
      <c r="AV41" s="21"/>
      <c r="AW41" s="21"/>
      <c r="AX41" s="21" t="str">
        <f t="shared" si="35"/>
        <v>136AMNS</v>
      </c>
      <c r="AY41" s="21" t="str">
        <f t="shared" si="36"/>
        <v>136PMNS</v>
      </c>
      <c r="AZ41" s="21" t="str">
        <f t="shared" si="37"/>
        <v>136AMNS</v>
      </c>
      <c r="BA41" s="21" t="str">
        <f t="shared" si="38"/>
        <v>136PMNS</v>
      </c>
      <c r="BB41" s="21" t="s">
        <v>362</v>
      </c>
      <c r="BC41" s="21">
        <f>SUMIF(Data!$U:$U,"="&amp;$AZ41,Data!I:I)/IF($BQ41&lt;1,1,$BQ41)</f>
        <v>84</v>
      </c>
      <c r="BD41" s="21">
        <f>SUMIF(Data!$U:$U,"="&amp;$AZ41,Data!J:J)/IF($BQ41&lt;1,1,$BQ41)</f>
        <v>23</v>
      </c>
      <c r="BE41" s="21">
        <f>SUMIF(Data!$U:$U,"="&amp;$AZ41,Data!K:K)/IF($BQ41&lt;1,1,$BQ41)</f>
        <v>34</v>
      </c>
      <c r="BF41" s="21">
        <f>SUMIF(Data!$U:$U,"="&amp;$AZ41,Data!L:L)/IF($BQ41&lt;1,1,$BQ41)</f>
        <v>246</v>
      </c>
      <c r="BG41" s="21"/>
      <c r="BH41" s="16">
        <f>SUMIF(Data!$U:$U,"="&amp;$BA41,Data!I:I)/IF($BR41&lt;1,1,$BR41)</f>
        <v>53</v>
      </c>
      <c r="BI41" s="16">
        <f>SUMIF(Data!$U:$U,"="&amp;$BA41,Data!J:J)/IF($BR41&lt;1,1,$BR41)</f>
        <v>16</v>
      </c>
      <c r="BJ41" s="16">
        <f>SUMIF(Data!$U:$U,"="&amp;$BA41,Data!K:K)/IF($BR41&lt;1,1,$BR41)</f>
        <v>47</v>
      </c>
      <c r="BK41" s="16">
        <f>SUMIF(Data!$U:$U,"="&amp;$BA41,Data!L:L)/IF($BR41&lt;1,1,$BR41)</f>
        <v>218</v>
      </c>
      <c r="BM41" t="b">
        <f t="shared" si="46"/>
        <v>1</v>
      </c>
      <c r="BN41" t="b">
        <f t="shared" si="47"/>
        <v>1</v>
      </c>
      <c r="BO41" t="b">
        <f t="shared" si="48"/>
        <v>1</v>
      </c>
      <c r="BP41">
        <v>36</v>
      </c>
      <c r="BQ41">
        <f t="shared" si="49"/>
        <v>1</v>
      </c>
      <c r="BR41">
        <f t="shared" si="50"/>
        <v>1</v>
      </c>
    </row>
    <row r="42" spans="1:70" x14ac:dyDescent="0.25">
      <c r="A42" s="153">
        <v>137</v>
      </c>
      <c r="B42" s="10" t="str">
        <f t="shared" si="27"/>
        <v>Broadway Rd</v>
      </c>
      <c r="C42" s="10" t="str">
        <f t="shared" si="27"/>
        <v>Priest Dr</v>
      </c>
      <c r="D42" s="12">
        <f t="shared" si="39"/>
        <v>14</v>
      </c>
      <c r="E42" s="12">
        <f t="shared" si="28"/>
        <v>10.5</v>
      </c>
      <c r="F42" s="12">
        <f t="shared" si="29"/>
        <v>17.5</v>
      </c>
      <c r="G42" s="13">
        <f t="shared" si="40"/>
        <v>1.6666666666666667</v>
      </c>
      <c r="H42" s="212"/>
      <c r="I42" s="206">
        <f t="shared" si="41"/>
        <v>14</v>
      </c>
      <c r="J42" s="9"/>
      <c r="K42" s="14"/>
      <c r="L42" s="14"/>
      <c r="M42" s="14"/>
      <c r="N42" s="14"/>
      <c r="O42" s="9"/>
      <c r="P42" s="27" t="s">
        <v>362</v>
      </c>
      <c r="Q42" s="9">
        <f t="shared" si="30"/>
        <v>137</v>
      </c>
      <c r="R42" s="11">
        <f t="shared" si="42"/>
        <v>0.19642857142857142</v>
      </c>
      <c r="S42" s="11"/>
      <c r="T42" s="11"/>
      <c r="U42" s="11">
        <f t="shared" si="43"/>
        <v>0.30357142857142855</v>
      </c>
      <c r="V42" s="11">
        <f t="shared" si="44"/>
        <v>0.21428571428571427</v>
      </c>
      <c r="W42" s="11">
        <f t="shared" si="45"/>
        <v>0.8214285714285714</v>
      </c>
      <c r="X42" s="11"/>
      <c r="Y42" s="11"/>
      <c r="Z42" s="11"/>
      <c r="AA42" s="11"/>
      <c r="AB42" s="11"/>
      <c r="AC42" s="11"/>
      <c r="AD42" s="11"/>
      <c r="AF42" s="52">
        <f t="shared" si="31"/>
        <v>56</v>
      </c>
      <c r="AG42" s="63">
        <f>SUMIF(Data!$U:$U,"="&amp;AX42,Data!$H:$H)</f>
        <v>21</v>
      </c>
      <c r="AH42" s="63">
        <f>SUMIF(Data!$U:$U,"="&amp;AY42,Data!$H:$H)</f>
        <v>35</v>
      </c>
      <c r="AI42" s="21"/>
      <c r="AJ42" s="21">
        <f t="shared" si="32"/>
        <v>56</v>
      </c>
      <c r="AK42" s="21">
        <f t="shared" si="33"/>
        <v>21</v>
      </c>
      <c r="AL42" s="21">
        <f t="shared" si="34"/>
        <v>35</v>
      </c>
      <c r="AM42" s="21"/>
      <c r="AN42" s="21"/>
      <c r="AO42" s="21"/>
      <c r="AP42" s="21"/>
      <c r="AQ42" s="21"/>
      <c r="AR42" s="21">
        <f>IF(ISERROR(MATCH($A42&amp;LEFT(AR$5,2),ErrCount!$L$2:$L$73,0)),1,0)</f>
        <v>1</v>
      </c>
      <c r="AS42" s="21">
        <f>IF(ISERROR(MATCH($A42&amp;LEFT(AS$5,2),ErrCount!$L$2:$L$73,0)),1,0)</f>
        <v>1</v>
      </c>
      <c r="AT42" s="21">
        <f>IF(ISERROR(MATCH($A42&amp;LEFT(AT$5,2),ErrCount!$L$2:$L$73,0)),1,0)</f>
        <v>1</v>
      </c>
      <c r="AU42" s="21">
        <f>IF(ISERROR(MATCH($A42&amp;LEFT(AU$5,2),ErrCount!$L$2:$L$73,0)),1,0)</f>
        <v>1</v>
      </c>
      <c r="AV42" s="21"/>
      <c r="AW42" s="21"/>
      <c r="AX42" s="21" t="str">
        <f t="shared" si="35"/>
        <v>137AMNS</v>
      </c>
      <c r="AY42" s="21" t="str">
        <f t="shared" si="36"/>
        <v>137PMNS</v>
      </c>
      <c r="AZ42" s="21" t="str">
        <f t="shared" si="37"/>
        <v>137AMNS</v>
      </c>
      <c r="BA42" s="21" t="str">
        <f t="shared" si="38"/>
        <v>137PMNS</v>
      </c>
      <c r="BB42" s="21" t="s">
        <v>362</v>
      </c>
      <c r="BC42" s="21">
        <f>SUMIF(Data!$U:$U,"="&amp;$AZ42,Data!I:I)/IF($BQ42&lt;1,1,$BQ42)</f>
        <v>4</v>
      </c>
      <c r="BD42" s="21">
        <f>SUMIF(Data!$U:$U,"="&amp;$AZ42,Data!J:J)/IF($BQ42&lt;1,1,$BQ42)</f>
        <v>6</v>
      </c>
      <c r="BE42" s="21">
        <f>SUMIF(Data!$U:$U,"="&amp;$AZ42,Data!K:K)/IF($BQ42&lt;1,1,$BQ42)</f>
        <v>5</v>
      </c>
      <c r="BF42" s="21">
        <f>SUMIF(Data!$U:$U,"="&amp;$AZ42,Data!L:L)/IF($BQ42&lt;1,1,$BQ42)</f>
        <v>17</v>
      </c>
      <c r="BG42" s="21"/>
      <c r="BH42" s="16">
        <f>SUMIF(Data!$U:$U,"="&amp;$BA42,Data!I:I)/IF($BR42&lt;1,1,$BR42)</f>
        <v>7</v>
      </c>
      <c r="BI42" s="16">
        <f>SUMIF(Data!$U:$U,"="&amp;$BA42,Data!J:J)/IF($BR42&lt;1,1,$BR42)</f>
        <v>11</v>
      </c>
      <c r="BJ42" s="16">
        <f>SUMIF(Data!$U:$U,"="&amp;$BA42,Data!K:K)/IF($BR42&lt;1,1,$BR42)</f>
        <v>7</v>
      </c>
      <c r="BK42" s="16">
        <f>SUMIF(Data!$U:$U,"="&amp;$BA42,Data!L:L)/IF($BR42&lt;1,1,$BR42)</f>
        <v>29</v>
      </c>
      <c r="BM42" t="b">
        <f t="shared" si="46"/>
        <v>1</v>
      </c>
      <c r="BN42" t="b">
        <f t="shared" si="47"/>
        <v>1</v>
      </c>
      <c r="BO42" t="b">
        <f t="shared" si="48"/>
        <v>1</v>
      </c>
      <c r="BP42">
        <v>37</v>
      </c>
      <c r="BQ42">
        <f t="shared" si="49"/>
        <v>1</v>
      </c>
      <c r="BR42">
        <f t="shared" si="50"/>
        <v>1</v>
      </c>
    </row>
    <row r="43" spans="1:70" x14ac:dyDescent="0.25">
      <c r="A43" s="9">
        <v>138</v>
      </c>
      <c r="B43" s="10" t="str">
        <f t="shared" si="27"/>
        <v>Broadway Rd</v>
      </c>
      <c r="C43" s="10" t="str">
        <f t="shared" si="27"/>
        <v>Rural Rd</v>
      </c>
      <c r="D43" s="12">
        <f t="shared" si="39"/>
        <v>69.5</v>
      </c>
      <c r="E43" s="12" t="str">
        <f t="shared" si="28"/>
        <v/>
      </c>
      <c r="F43" s="12">
        <f t="shared" si="29"/>
        <v>69.5</v>
      </c>
      <c r="G43" s="13" t="str">
        <f t="shared" si="40"/>
        <v/>
      </c>
      <c r="H43" s="212"/>
      <c r="I43" s="206">
        <f t="shared" si="41"/>
        <v>69.5</v>
      </c>
      <c r="J43" s="9"/>
      <c r="K43" s="14"/>
      <c r="L43" s="14"/>
      <c r="M43" s="14"/>
      <c r="N43" s="14"/>
      <c r="O43" s="9"/>
      <c r="P43" s="27" t="s">
        <v>362</v>
      </c>
      <c r="Q43" s="9">
        <f t="shared" si="30"/>
        <v>138</v>
      </c>
      <c r="R43" s="11">
        <f t="shared" si="42"/>
        <v>0.22302158273381295</v>
      </c>
      <c r="S43" s="11"/>
      <c r="T43" s="11"/>
      <c r="U43" s="11">
        <f t="shared" si="43"/>
        <v>5.7553956834532377E-2</v>
      </c>
      <c r="V43" s="11">
        <f t="shared" si="44"/>
        <v>0.21582733812949639</v>
      </c>
      <c r="W43" s="11">
        <f t="shared" si="45"/>
        <v>0.97841726618705038</v>
      </c>
      <c r="X43" s="11"/>
      <c r="Y43" s="11"/>
      <c r="Z43" s="11"/>
      <c r="AA43" s="11"/>
      <c r="AB43" s="11"/>
      <c r="AC43" s="11"/>
      <c r="AD43" s="11"/>
      <c r="AF43" s="52">
        <f t="shared" si="31"/>
        <v>139</v>
      </c>
      <c r="AG43" s="63">
        <f>SUMIF(Data!$U:$U,"="&amp;AX43,Data!$H:$H)</f>
        <v>0</v>
      </c>
      <c r="AH43" s="63">
        <f>SUMIF(Data!$U:$U,"="&amp;AY43,Data!$H:$H)</f>
        <v>139</v>
      </c>
      <c r="AI43" s="21"/>
      <c r="AJ43" s="21">
        <f t="shared" si="32"/>
        <v>139</v>
      </c>
      <c r="AK43" s="21">
        <f t="shared" si="33"/>
        <v>0</v>
      </c>
      <c r="AL43" s="21">
        <f t="shared" si="34"/>
        <v>139</v>
      </c>
      <c r="AM43" s="21"/>
      <c r="AN43" s="21"/>
      <c r="AO43" s="21"/>
      <c r="AP43" s="21"/>
      <c r="AQ43" s="21"/>
      <c r="AR43" s="21">
        <f>IF(ISERROR(MATCH($A43&amp;LEFT(AR$5,2),ErrCount!$L$2:$L$73,0)),1,0)</f>
        <v>1</v>
      </c>
      <c r="AS43" s="21">
        <f>IF(ISERROR(MATCH($A43&amp;LEFT(AS$5,2),ErrCount!$L$2:$L$73,0)),1,0)</f>
        <v>1</v>
      </c>
      <c r="AT43" s="21">
        <f>IF(ISERROR(MATCH($A43&amp;LEFT(AT$5,2),ErrCount!$L$2:$L$73,0)),1,0)</f>
        <v>1</v>
      </c>
      <c r="AU43" s="21">
        <f>IF(ISERROR(MATCH($A43&amp;LEFT(AU$5,2),ErrCount!$L$2:$L$73,0)),1,0)</f>
        <v>1</v>
      </c>
      <c r="AV43" s="21"/>
      <c r="AW43" s="21"/>
      <c r="AX43" s="21" t="str">
        <f t="shared" si="35"/>
        <v>138AMNS</v>
      </c>
      <c r="AY43" s="21" t="str">
        <f t="shared" si="36"/>
        <v>138PMNS</v>
      </c>
      <c r="AZ43" s="21" t="str">
        <f t="shared" si="37"/>
        <v>138AMNS</v>
      </c>
      <c r="BA43" s="21" t="str">
        <f t="shared" si="38"/>
        <v>138PMNS</v>
      </c>
      <c r="BB43" s="21" t="s">
        <v>362</v>
      </c>
      <c r="BC43" s="21">
        <f>SUMIF(Data!$U:$U,"="&amp;$AZ43,Data!I:I)/IF($BQ43&lt;1,1,$BQ43)</f>
        <v>0</v>
      </c>
      <c r="BD43" s="21">
        <f>SUMIF(Data!$U:$U,"="&amp;$AZ43,Data!J:J)/IF($BQ43&lt;1,1,$BQ43)</f>
        <v>0</v>
      </c>
      <c r="BE43" s="21">
        <f>SUMIF(Data!$U:$U,"="&amp;$AZ43,Data!K:K)/IF($BQ43&lt;1,1,$BQ43)</f>
        <v>0</v>
      </c>
      <c r="BF43" s="21">
        <f>SUMIF(Data!$U:$U,"="&amp;$AZ43,Data!L:L)/IF($BQ43&lt;1,1,$BQ43)</f>
        <v>0</v>
      </c>
      <c r="BG43" s="21"/>
      <c r="BH43" s="16">
        <f>SUMIF(Data!$U:$U,"="&amp;$BA43,Data!I:I)/IF($BR43&lt;1,1,$BR43)</f>
        <v>31</v>
      </c>
      <c r="BI43" s="16">
        <f>SUMIF(Data!$U:$U,"="&amp;$BA43,Data!J:J)/IF($BR43&lt;1,1,$BR43)</f>
        <v>8</v>
      </c>
      <c r="BJ43" s="16">
        <f>SUMIF(Data!$U:$U,"="&amp;$BA43,Data!K:K)/IF($BR43&lt;1,1,$BR43)</f>
        <v>30</v>
      </c>
      <c r="BK43" s="16">
        <f>SUMIF(Data!$U:$U,"="&amp;$BA43,Data!L:L)/IF($BR43&lt;1,1,$BR43)</f>
        <v>136</v>
      </c>
      <c r="BM43" t="b">
        <f t="shared" si="46"/>
        <v>0</v>
      </c>
      <c r="BN43" t="b">
        <f t="shared" si="47"/>
        <v>1</v>
      </c>
      <c r="BO43" t="b">
        <f t="shared" si="48"/>
        <v>0</v>
      </c>
      <c r="BP43">
        <v>38</v>
      </c>
      <c r="BQ43">
        <f t="shared" si="49"/>
        <v>0</v>
      </c>
      <c r="BR43">
        <f t="shared" si="50"/>
        <v>1</v>
      </c>
    </row>
    <row r="44" spans="1:70" x14ac:dyDescent="0.25">
      <c r="A44" s="153">
        <v>139</v>
      </c>
      <c r="B44" s="10" t="str">
        <f t="shared" si="27"/>
        <v>Broadway Rd</v>
      </c>
      <c r="C44" s="10" t="str">
        <f t="shared" si="27"/>
        <v>College Ave</v>
      </c>
      <c r="D44" s="12">
        <f t="shared" si="39"/>
        <v>114.25</v>
      </c>
      <c r="E44" s="12">
        <f t="shared" si="28"/>
        <v>89</v>
      </c>
      <c r="F44" s="12">
        <f t="shared" si="29"/>
        <v>139.5</v>
      </c>
      <c r="G44" s="13">
        <f t="shared" si="40"/>
        <v>1.5674157303370786</v>
      </c>
      <c r="H44" s="212"/>
      <c r="I44" s="206">
        <f t="shared" si="41"/>
        <v>114.25</v>
      </c>
      <c r="J44" s="9"/>
      <c r="K44" s="14"/>
      <c r="L44" s="14"/>
      <c r="M44" s="14"/>
      <c r="N44" s="14"/>
      <c r="O44" s="9"/>
      <c r="P44" s="27" t="s">
        <v>362</v>
      </c>
      <c r="Q44" s="9">
        <f t="shared" si="30"/>
        <v>139</v>
      </c>
      <c r="R44" s="11">
        <f t="shared" si="42"/>
        <v>0.28884026258205692</v>
      </c>
      <c r="S44" s="11"/>
      <c r="T44" s="11"/>
      <c r="U44" s="11">
        <f t="shared" si="43"/>
        <v>0.33916849015317285</v>
      </c>
      <c r="V44" s="11">
        <f t="shared" si="44"/>
        <v>2.1881838074398249E-2</v>
      </c>
      <c r="W44" s="11">
        <f t="shared" si="45"/>
        <v>2.4070021881838075E-2</v>
      </c>
      <c r="X44" s="11"/>
      <c r="Y44" s="11"/>
      <c r="Z44" s="11"/>
      <c r="AA44" s="11"/>
      <c r="AB44" s="11"/>
      <c r="AC44" s="11"/>
      <c r="AD44" s="11"/>
      <c r="AF44" s="52">
        <f t="shared" si="31"/>
        <v>457</v>
      </c>
      <c r="AG44" s="63">
        <f>SUMIF(Data!$U:$U,"="&amp;AX44,Data!$H:$H)</f>
        <v>178</v>
      </c>
      <c r="AH44" s="63">
        <f>SUMIF(Data!$U:$U,"="&amp;AY44,Data!$H:$H)</f>
        <v>279</v>
      </c>
      <c r="AI44" s="21"/>
      <c r="AJ44" s="21">
        <f t="shared" si="32"/>
        <v>457</v>
      </c>
      <c r="AK44" s="21">
        <f t="shared" si="33"/>
        <v>178</v>
      </c>
      <c r="AL44" s="21">
        <f t="shared" si="34"/>
        <v>279</v>
      </c>
      <c r="AM44" s="21"/>
      <c r="AN44" s="21"/>
      <c r="AO44" s="21"/>
      <c r="AP44" s="21"/>
      <c r="AQ44" s="21"/>
      <c r="AR44" s="21">
        <f>IF(ISERROR(MATCH($A44&amp;LEFT(AR$5,2),ErrCount!$L$2:$L$73,0)),1,0)</f>
        <v>1</v>
      </c>
      <c r="AS44" s="21">
        <f>IF(ISERROR(MATCH($A44&amp;LEFT(AS$5,2),ErrCount!$L$2:$L$73,0)),1,0)</f>
        <v>1</v>
      </c>
      <c r="AT44" s="21">
        <f>IF(ISERROR(MATCH($A44&amp;LEFT(AT$5,2),ErrCount!$L$2:$L$73,0)),1,0)</f>
        <v>1</v>
      </c>
      <c r="AU44" s="21">
        <f>IF(ISERROR(MATCH($A44&amp;LEFT(AU$5,2),ErrCount!$L$2:$L$73,0)),1,0)</f>
        <v>1</v>
      </c>
      <c r="AV44" s="21"/>
      <c r="AW44" s="21"/>
      <c r="AX44" s="21" t="str">
        <f t="shared" si="35"/>
        <v>139AMNS</v>
      </c>
      <c r="AY44" s="21" t="str">
        <f t="shared" si="36"/>
        <v>139PMNS</v>
      </c>
      <c r="AZ44" s="21" t="str">
        <f t="shared" si="37"/>
        <v>139AMNS</v>
      </c>
      <c r="BA44" s="21" t="str">
        <f t="shared" si="38"/>
        <v>139PMNS</v>
      </c>
      <c r="BB44" s="21" t="s">
        <v>362</v>
      </c>
      <c r="BC44" s="21">
        <f>SUMIF(Data!$U:$U,"="&amp;$AZ44,Data!I:I)/IF($BQ44&lt;1,1,$BQ44)</f>
        <v>58</v>
      </c>
      <c r="BD44" s="21">
        <f>SUMIF(Data!$U:$U,"="&amp;$AZ44,Data!J:J)/IF($BQ44&lt;1,1,$BQ44)</f>
        <v>78</v>
      </c>
      <c r="BE44" s="21">
        <f>SUMIF(Data!$U:$U,"="&amp;$AZ44,Data!K:K)/IF($BQ44&lt;1,1,$BQ44)</f>
        <v>1</v>
      </c>
      <c r="BF44" s="21">
        <f>SUMIF(Data!$U:$U,"="&amp;$AZ44,Data!L:L)/IF($BQ44&lt;1,1,$BQ44)</f>
        <v>2</v>
      </c>
      <c r="BG44" s="21"/>
      <c r="BH44" s="16">
        <f>SUMIF(Data!$U:$U,"="&amp;$BA44,Data!I:I)/IF($BR44&lt;1,1,$BR44)</f>
        <v>74</v>
      </c>
      <c r="BI44" s="16">
        <f>SUMIF(Data!$U:$U,"="&amp;$BA44,Data!J:J)/IF($BR44&lt;1,1,$BR44)</f>
        <v>77</v>
      </c>
      <c r="BJ44" s="16">
        <f>SUMIF(Data!$U:$U,"="&amp;$BA44,Data!K:K)/IF($BR44&lt;1,1,$BR44)</f>
        <v>9</v>
      </c>
      <c r="BK44" s="16">
        <f>SUMIF(Data!$U:$U,"="&amp;$BA44,Data!L:L)/IF($BR44&lt;1,1,$BR44)</f>
        <v>9</v>
      </c>
      <c r="BM44" t="b">
        <f t="shared" si="46"/>
        <v>1</v>
      </c>
      <c r="BN44" t="b">
        <f t="shared" si="47"/>
        <v>1</v>
      </c>
      <c r="BO44" t="b">
        <f t="shared" si="48"/>
        <v>1</v>
      </c>
      <c r="BP44">
        <v>39</v>
      </c>
      <c r="BQ44">
        <f t="shared" si="49"/>
        <v>1</v>
      </c>
      <c r="BR44">
        <f t="shared" si="50"/>
        <v>1</v>
      </c>
    </row>
    <row r="45" spans="1:70" x14ac:dyDescent="0.25">
      <c r="A45" s="9">
        <v>140</v>
      </c>
      <c r="B45" s="10" t="str">
        <f t="shared" si="27"/>
        <v>Southern Ave</v>
      </c>
      <c r="C45" s="10" t="str">
        <f t="shared" si="27"/>
        <v>Priest Dr</v>
      </c>
      <c r="D45" s="12">
        <f t="shared" si="39"/>
        <v>13</v>
      </c>
      <c r="E45" s="12">
        <f t="shared" si="28"/>
        <v>11.5</v>
      </c>
      <c r="F45" s="12">
        <f t="shared" si="29"/>
        <v>14.5</v>
      </c>
      <c r="G45" s="13">
        <f t="shared" si="40"/>
        <v>1.2608695652173914</v>
      </c>
      <c r="H45" s="212"/>
      <c r="I45" s="206">
        <f t="shared" si="41"/>
        <v>13</v>
      </c>
      <c r="J45" s="9"/>
      <c r="K45" s="14"/>
      <c r="L45" s="14"/>
      <c r="M45" s="14"/>
      <c r="N45" s="14"/>
      <c r="O45" s="9"/>
      <c r="P45" s="27" t="s">
        <v>362</v>
      </c>
      <c r="Q45" s="9">
        <f t="shared" si="30"/>
        <v>140</v>
      </c>
      <c r="R45" s="11">
        <f t="shared" si="42"/>
        <v>0.13461538461538461</v>
      </c>
      <c r="S45" s="11"/>
      <c r="T45" s="11"/>
      <c r="U45" s="11">
        <f t="shared" si="43"/>
        <v>0.30769230769230771</v>
      </c>
      <c r="V45" s="11">
        <f t="shared" si="44"/>
        <v>0.23076923076923078</v>
      </c>
      <c r="W45" s="11">
        <f t="shared" si="45"/>
        <v>0.42307692307692307</v>
      </c>
      <c r="X45" s="11"/>
      <c r="Y45" s="11"/>
      <c r="Z45" s="11"/>
      <c r="AA45" s="11"/>
      <c r="AB45" s="11"/>
      <c r="AC45" s="11"/>
      <c r="AD45" s="11"/>
      <c r="AF45" s="52">
        <f t="shared" si="31"/>
        <v>52</v>
      </c>
      <c r="AG45" s="63">
        <f>SUMIF(Data!$U:$U,"="&amp;AX45,Data!$H:$H)</f>
        <v>23</v>
      </c>
      <c r="AH45" s="63">
        <f>SUMIF(Data!$U:$U,"="&amp;AY45,Data!$H:$H)</f>
        <v>29</v>
      </c>
      <c r="AI45" s="21"/>
      <c r="AJ45" s="21">
        <f t="shared" si="32"/>
        <v>52</v>
      </c>
      <c r="AK45" s="21">
        <f t="shared" si="33"/>
        <v>23</v>
      </c>
      <c r="AL45" s="21">
        <f t="shared" si="34"/>
        <v>29</v>
      </c>
      <c r="AM45" s="21"/>
      <c r="AN45" s="21"/>
      <c r="AO45" s="21"/>
      <c r="AP45" s="21"/>
      <c r="AQ45" s="21"/>
      <c r="AR45" s="21">
        <f>IF(ISERROR(MATCH($A45&amp;LEFT(AR$5,2),ErrCount!$L$2:$L$73,0)),1,0)</f>
        <v>1</v>
      </c>
      <c r="AS45" s="21">
        <f>IF(ISERROR(MATCH($A45&amp;LEFT(AS$5,2),ErrCount!$L$2:$L$73,0)),1,0)</f>
        <v>1</v>
      </c>
      <c r="AT45" s="21">
        <f>IF(ISERROR(MATCH($A45&amp;LEFT(AT$5,2),ErrCount!$L$2:$L$73,0)),1,0)</f>
        <v>1</v>
      </c>
      <c r="AU45" s="21">
        <f>IF(ISERROR(MATCH($A45&amp;LEFT(AU$5,2),ErrCount!$L$2:$L$73,0)),1,0)</f>
        <v>1</v>
      </c>
      <c r="AV45" s="21"/>
      <c r="AW45" s="21"/>
      <c r="AX45" s="21" t="str">
        <f t="shared" si="35"/>
        <v>140AMNS</v>
      </c>
      <c r="AY45" s="21" t="str">
        <f t="shared" si="36"/>
        <v>140PMNS</v>
      </c>
      <c r="AZ45" s="21" t="str">
        <f t="shared" si="37"/>
        <v>140AMNS</v>
      </c>
      <c r="BA45" s="21" t="str">
        <f t="shared" si="38"/>
        <v>140PMNS</v>
      </c>
      <c r="BB45" s="21" t="s">
        <v>362</v>
      </c>
      <c r="BC45" s="21">
        <f>SUMIF(Data!$U:$U,"="&amp;$AZ45,Data!I:I)/IF($BQ45&lt;1,1,$BQ45)</f>
        <v>2</v>
      </c>
      <c r="BD45" s="21">
        <f>SUMIF(Data!$U:$U,"="&amp;$AZ45,Data!J:J)/IF($BQ45&lt;1,1,$BQ45)</f>
        <v>6</v>
      </c>
      <c r="BE45" s="21">
        <f>SUMIF(Data!$U:$U,"="&amp;$AZ45,Data!K:K)/IF($BQ45&lt;1,1,$BQ45)</f>
        <v>6</v>
      </c>
      <c r="BF45" s="21">
        <f>SUMIF(Data!$U:$U,"="&amp;$AZ45,Data!L:L)/IF($BQ45&lt;1,1,$BQ45)</f>
        <v>11</v>
      </c>
      <c r="BG45" s="21"/>
      <c r="BH45" s="16">
        <f>SUMIF(Data!$U:$U,"="&amp;$BA45,Data!I:I)/IF($BR45&lt;1,1,$BR45)</f>
        <v>5</v>
      </c>
      <c r="BI45" s="16">
        <f>SUMIF(Data!$U:$U,"="&amp;$BA45,Data!J:J)/IF($BR45&lt;1,1,$BR45)</f>
        <v>10</v>
      </c>
      <c r="BJ45" s="16">
        <f>SUMIF(Data!$U:$U,"="&amp;$BA45,Data!K:K)/IF($BR45&lt;1,1,$BR45)</f>
        <v>6</v>
      </c>
      <c r="BK45" s="16">
        <f>SUMIF(Data!$U:$U,"="&amp;$BA45,Data!L:L)/IF($BR45&lt;1,1,$BR45)</f>
        <v>11</v>
      </c>
      <c r="BM45" t="b">
        <f t="shared" si="46"/>
        <v>1</v>
      </c>
      <c r="BN45" t="b">
        <f t="shared" si="47"/>
        <v>1</v>
      </c>
      <c r="BO45" t="b">
        <f t="shared" si="48"/>
        <v>1</v>
      </c>
      <c r="BP45">
        <v>40</v>
      </c>
      <c r="BQ45">
        <f t="shared" si="49"/>
        <v>1</v>
      </c>
      <c r="BR45">
        <f t="shared" si="50"/>
        <v>1</v>
      </c>
    </row>
    <row r="46" spans="1:70" x14ac:dyDescent="0.25">
      <c r="A46" s="153">
        <v>141</v>
      </c>
      <c r="B46" s="10" t="str">
        <f t="shared" si="27"/>
        <v>Southern Ave</v>
      </c>
      <c r="C46" s="10" t="str">
        <f t="shared" si="27"/>
        <v>College Ave</v>
      </c>
      <c r="D46" s="12">
        <f t="shared" si="39"/>
        <v>85.5</v>
      </c>
      <c r="E46" s="12" t="str">
        <f t="shared" si="28"/>
        <v/>
      </c>
      <c r="F46" s="12">
        <f t="shared" si="29"/>
        <v>85.5</v>
      </c>
      <c r="G46" s="13" t="str">
        <f t="shared" si="40"/>
        <v/>
      </c>
      <c r="H46" s="212"/>
      <c r="I46" s="206">
        <f t="shared" si="41"/>
        <v>85.5</v>
      </c>
      <c r="J46" s="9"/>
      <c r="K46" s="14"/>
      <c r="L46" s="14"/>
      <c r="M46" s="14"/>
      <c r="N46" s="14"/>
      <c r="O46" s="9"/>
      <c r="P46" s="27" t="s">
        <v>362</v>
      </c>
      <c r="Q46" s="9">
        <f t="shared" si="30"/>
        <v>141</v>
      </c>
      <c r="R46" s="11">
        <f t="shared" si="42"/>
        <v>9.6491228070175433E-2</v>
      </c>
      <c r="S46" s="11"/>
      <c r="T46" s="11"/>
      <c r="U46" s="11">
        <f t="shared" si="43"/>
        <v>0.22514619883040934</v>
      </c>
      <c r="V46" s="11">
        <f t="shared" si="44"/>
        <v>1.7543859649122806E-2</v>
      </c>
      <c r="W46" s="11">
        <f t="shared" si="45"/>
        <v>9.6491228070175433E-2</v>
      </c>
      <c r="X46" s="11"/>
      <c r="Y46" s="11"/>
      <c r="Z46" s="11"/>
      <c r="AA46" s="11"/>
      <c r="AB46" s="11"/>
      <c r="AC46" s="11"/>
      <c r="AD46" s="11"/>
      <c r="AF46" s="52">
        <f t="shared" si="31"/>
        <v>171</v>
      </c>
      <c r="AG46" s="63">
        <f>SUMIF(Data!$U:$U,"="&amp;AX46,Data!$H:$H)</f>
        <v>0</v>
      </c>
      <c r="AH46" s="63">
        <f>SUMIF(Data!$U:$U,"="&amp;AY46,Data!$H:$H)</f>
        <v>171</v>
      </c>
      <c r="AI46" s="21"/>
      <c r="AJ46" s="21">
        <f t="shared" si="32"/>
        <v>171</v>
      </c>
      <c r="AK46" s="21">
        <f t="shared" si="33"/>
        <v>0</v>
      </c>
      <c r="AL46" s="21">
        <f t="shared" si="34"/>
        <v>171</v>
      </c>
      <c r="AM46" s="21"/>
      <c r="AN46" s="21"/>
      <c r="AO46" s="21"/>
      <c r="AP46" s="21"/>
      <c r="AQ46" s="21"/>
      <c r="AR46" s="21">
        <f>IF(ISERROR(MATCH($A46&amp;LEFT(AR$5,2),ErrCount!$L$2:$L$73,0)),1,0)</f>
        <v>1</v>
      </c>
      <c r="AS46" s="21">
        <f>IF(ISERROR(MATCH($A46&amp;LEFT(AS$5,2),ErrCount!$L$2:$L$73,0)),1,0)</f>
        <v>1</v>
      </c>
      <c r="AT46" s="21">
        <f>IF(ISERROR(MATCH($A46&amp;LEFT(AT$5,2),ErrCount!$L$2:$L$73,0)),1,0)</f>
        <v>1</v>
      </c>
      <c r="AU46" s="21">
        <f>IF(ISERROR(MATCH($A46&amp;LEFT(AU$5,2),ErrCount!$L$2:$L$73,0)),1,0)</f>
        <v>1</v>
      </c>
      <c r="AV46" s="21"/>
      <c r="AW46" s="21"/>
      <c r="AX46" s="21" t="str">
        <f t="shared" si="35"/>
        <v>141AMNS</v>
      </c>
      <c r="AY46" s="21" t="str">
        <f t="shared" si="36"/>
        <v>141PMNS</v>
      </c>
      <c r="AZ46" s="21" t="str">
        <f t="shared" si="37"/>
        <v>141AMNS</v>
      </c>
      <c r="BA46" s="21" t="str">
        <f t="shared" si="38"/>
        <v>141PMNS</v>
      </c>
      <c r="BB46" s="21" t="s">
        <v>362</v>
      </c>
      <c r="BC46" s="21">
        <f>SUMIF(Data!$U:$U,"="&amp;$AZ46,Data!I:I)/IF($BQ46&lt;1,1,$BQ46)</f>
        <v>0</v>
      </c>
      <c r="BD46" s="21">
        <f>SUMIF(Data!$U:$U,"="&amp;$AZ46,Data!J:J)/IF($BQ46&lt;1,1,$BQ46)</f>
        <v>0</v>
      </c>
      <c r="BE46" s="21">
        <f>SUMIF(Data!$U:$U,"="&amp;$AZ46,Data!K:K)/IF($BQ46&lt;1,1,$BQ46)</f>
        <v>0</v>
      </c>
      <c r="BF46" s="21">
        <f>SUMIF(Data!$U:$U,"="&amp;$AZ46,Data!L:L)/IF($BQ46&lt;1,1,$BQ46)</f>
        <v>0</v>
      </c>
      <c r="BG46" s="21"/>
      <c r="BH46" s="16">
        <f>SUMIF(Data!$U:$U,"="&amp;$BA46,Data!I:I)/IF($BR46&lt;1,1,$BR46)</f>
        <v>16.5</v>
      </c>
      <c r="BI46" s="16">
        <f>SUMIF(Data!$U:$U,"="&amp;$BA46,Data!J:J)/IF($BR46&lt;1,1,$BR46)</f>
        <v>38.5</v>
      </c>
      <c r="BJ46" s="16">
        <f>SUMIF(Data!$U:$U,"="&amp;$BA46,Data!K:K)/IF($BR46&lt;1,1,$BR46)</f>
        <v>3</v>
      </c>
      <c r="BK46" s="16">
        <f>SUMIF(Data!$U:$U,"="&amp;$BA46,Data!L:L)/IF($BR46&lt;1,1,$BR46)</f>
        <v>16.5</v>
      </c>
      <c r="BM46" t="b">
        <f t="shared" si="46"/>
        <v>0</v>
      </c>
      <c r="BN46" t="b">
        <f t="shared" si="47"/>
        <v>1</v>
      </c>
      <c r="BO46" t="b">
        <f t="shared" si="48"/>
        <v>0</v>
      </c>
      <c r="BP46">
        <v>41</v>
      </c>
      <c r="BQ46">
        <f t="shared" si="49"/>
        <v>0</v>
      </c>
      <c r="BR46">
        <f t="shared" si="50"/>
        <v>2</v>
      </c>
    </row>
    <row r="47" spans="1:70" x14ac:dyDescent="0.25">
      <c r="A47" s="9">
        <v>142</v>
      </c>
      <c r="B47" s="10" t="str">
        <f t="shared" si="27"/>
        <v>Southern Ave</v>
      </c>
      <c r="C47" s="10" t="str">
        <f t="shared" si="27"/>
        <v>Rural Rd</v>
      </c>
      <c r="D47" s="12">
        <f t="shared" si="39"/>
        <v>18.5</v>
      </c>
      <c r="E47" s="12">
        <f t="shared" si="28"/>
        <v>18.5</v>
      </c>
      <c r="F47" s="12" t="str">
        <f t="shared" si="29"/>
        <v/>
      </c>
      <c r="G47" s="13" t="str">
        <f t="shared" si="40"/>
        <v/>
      </c>
      <c r="H47" s="212"/>
      <c r="I47" s="206">
        <f t="shared" si="41"/>
        <v>18.5</v>
      </c>
      <c r="J47" s="9"/>
      <c r="K47" s="14"/>
      <c r="L47" s="14"/>
      <c r="M47" s="14"/>
      <c r="N47" s="14"/>
      <c r="O47" s="9"/>
      <c r="P47" s="27" t="s">
        <v>362</v>
      </c>
      <c r="Q47" s="9">
        <f t="shared" si="30"/>
        <v>142</v>
      </c>
      <c r="R47" s="11">
        <f t="shared" si="42"/>
        <v>0.24324324324324326</v>
      </c>
      <c r="S47" s="11"/>
      <c r="T47" s="11"/>
      <c r="U47" s="11">
        <f t="shared" si="43"/>
        <v>0.1891891891891892</v>
      </c>
      <c r="V47" s="11">
        <f t="shared" si="44"/>
        <v>0.1891891891891892</v>
      </c>
      <c r="W47" s="11">
        <f t="shared" si="45"/>
        <v>0.91891891891891897</v>
      </c>
      <c r="X47" s="11"/>
      <c r="Y47" s="11"/>
      <c r="Z47" s="11"/>
      <c r="AA47" s="11"/>
      <c r="AB47" s="11"/>
      <c r="AC47" s="11"/>
      <c r="AD47" s="11"/>
      <c r="AF47" s="52">
        <f t="shared" si="31"/>
        <v>37</v>
      </c>
      <c r="AG47" s="63">
        <f>SUMIF(Data!$U:$U,"="&amp;AX47,Data!$H:$H)</f>
        <v>37</v>
      </c>
      <c r="AH47" s="63">
        <f>SUMIF(Data!$U:$U,"="&amp;AY47,Data!$H:$H)</f>
        <v>0</v>
      </c>
      <c r="AI47" s="21"/>
      <c r="AJ47" s="21">
        <f t="shared" si="32"/>
        <v>37</v>
      </c>
      <c r="AK47" s="21">
        <f t="shared" si="33"/>
        <v>37</v>
      </c>
      <c r="AL47" s="21">
        <f t="shared" si="34"/>
        <v>0</v>
      </c>
      <c r="AM47" s="21"/>
      <c r="AN47" s="21"/>
      <c r="AO47" s="21"/>
      <c r="AP47" s="21"/>
      <c r="AQ47" s="21"/>
      <c r="AR47" s="21">
        <f>IF(ISERROR(MATCH($A47&amp;LEFT(AR$5,2),ErrCount!$L$2:$L$73,0)),1,0)</f>
        <v>1</v>
      </c>
      <c r="AS47" s="21">
        <f>IF(ISERROR(MATCH($A47&amp;LEFT(AS$5,2),ErrCount!$L$2:$L$73,0)),1,0)</f>
        <v>1</v>
      </c>
      <c r="AT47" s="21">
        <f>IF(ISERROR(MATCH($A47&amp;LEFT(AT$5,2),ErrCount!$L$2:$L$73,0)),1,0)</f>
        <v>1</v>
      </c>
      <c r="AU47" s="21">
        <f>IF(ISERROR(MATCH($A47&amp;LEFT(AU$5,2),ErrCount!$L$2:$L$73,0)),1,0)</f>
        <v>1</v>
      </c>
      <c r="AV47" s="21"/>
      <c r="AW47" s="21"/>
      <c r="AX47" s="21" t="str">
        <f t="shared" si="35"/>
        <v>142AMNS</v>
      </c>
      <c r="AY47" s="21" t="str">
        <f t="shared" si="36"/>
        <v>142PMNS</v>
      </c>
      <c r="AZ47" s="21" t="str">
        <f t="shared" si="37"/>
        <v>142AMNS</v>
      </c>
      <c r="BA47" s="21" t="str">
        <f t="shared" si="38"/>
        <v>142PMNS</v>
      </c>
      <c r="BB47" s="21" t="s">
        <v>362</v>
      </c>
      <c r="BC47" s="21">
        <f>SUMIF(Data!$U:$U,"="&amp;$AZ47,Data!I:I)/IF($BQ47&lt;1,1,$BQ47)</f>
        <v>9</v>
      </c>
      <c r="BD47" s="21">
        <f>SUMIF(Data!$U:$U,"="&amp;$AZ47,Data!J:J)/IF($BQ47&lt;1,1,$BQ47)</f>
        <v>7</v>
      </c>
      <c r="BE47" s="21">
        <f>SUMIF(Data!$U:$U,"="&amp;$AZ47,Data!K:K)/IF($BQ47&lt;1,1,$BQ47)</f>
        <v>7</v>
      </c>
      <c r="BF47" s="21">
        <f>SUMIF(Data!$U:$U,"="&amp;$AZ47,Data!L:L)/IF($BQ47&lt;1,1,$BQ47)</f>
        <v>34</v>
      </c>
      <c r="BG47" s="21"/>
      <c r="BH47" s="16">
        <f>SUMIF(Data!$U:$U,"="&amp;$BA47,Data!I:I)/IF($BR47&lt;1,1,$BR47)</f>
        <v>0</v>
      </c>
      <c r="BI47" s="16">
        <f>SUMIF(Data!$U:$U,"="&amp;$BA47,Data!J:J)/IF($BR47&lt;1,1,$BR47)</f>
        <v>0</v>
      </c>
      <c r="BJ47" s="16">
        <f>SUMIF(Data!$U:$U,"="&amp;$BA47,Data!K:K)/IF($BR47&lt;1,1,$BR47)</f>
        <v>0</v>
      </c>
      <c r="BK47" s="16">
        <f>SUMIF(Data!$U:$U,"="&amp;$BA47,Data!L:L)/IF($BR47&lt;1,1,$BR47)</f>
        <v>0</v>
      </c>
      <c r="BM47" t="b">
        <f t="shared" si="46"/>
        <v>0</v>
      </c>
      <c r="BN47" t="b">
        <f t="shared" si="47"/>
        <v>1</v>
      </c>
      <c r="BO47" t="b">
        <f t="shared" si="48"/>
        <v>0</v>
      </c>
      <c r="BP47">
        <v>42</v>
      </c>
      <c r="BQ47">
        <f t="shared" si="49"/>
        <v>1</v>
      </c>
      <c r="BR47">
        <f t="shared" si="50"/>
        <v>0</v>
      </c>
    </row>
    <row r="48" spans="1:70" x14ac:dyDescent="0.25">
      <c r="A48" s="153">
        <v>143</v>
      </c>
      <c r="B48" s="10" t="str">
        <f t="shared" si="27"/>
        <v>Southern Ave</v>
      </c>
      <c r="C48" s="10" t="str">
        <f t="shared" si="27"/>
        <v>Hardy Dr</v>
      </c>
      <c r="D48" s="12">
        <f t="shared" si="39"/>
        <v>15.5</v>
      </c>
      <c r="E48" s="12">
        <f t="shared" si="28"/>
        <v>15.5</v>
      </c>
      <c r="F48" s="12" t="str">
        <f t="shared" si="29"/>
        <v/>
      </c>
      <c r="G48" s="13" t="str">
        <f t="shared" si="40"/>
        <v/>
      </c>
      <c r="H48" s="212"/>
      <c r="I48" s="206">
        <f t="shared" si="41"/>
        <v>15.5</v>
      </c>
      <c r="J48" s="9"/>
      <c r="K48" s="14"/>
      <c r="L48" s="14"/>
      <c r="M48" s="14"/>
      <c r="N48" s="14"/>
      <c r="O48" s="9"/>
      <c r="P48" s="27" t="s">
        <v>362</v>
      </c>
      <c r="Q48" s="9">
        <f t="shared" si="30"/>
        <v>143</v>
      </c>
      <c r="R48" s="11">
        <f t="shared" si="42"/>
        <v>6.4516129032258063E-2</v>
      </c>
      <c r="S48" s="11"/>
      <c r="T48" s="11"/>
      <c r="U48" s="11">
        <f t="shared" si="43"/>
        <v>0.4838709677419355</v>
      </c>
      <c r="V48" s="11">
        <f t="shared" si="44"/>
        <v>0.22580645161290322</v>
      </c>
      <c r="W48" s="11">
        <f t="shared" si="45"/>
        <v>0.29032258064516131</v>
      </c>
      <c r="X48" s="11"/>
      <c r="Y48" s="11"/>
      <c r="Z48" s="11"/>
      <c r="AA48" s="11"/>
      <c r="AB48" s="11"/>
      <c r="AC48" s="11"/>
      <c r="AD48" s="11"/>
      <c r="AF48" s="52">
        <f t="shared" si="31"/>
        <v>31</v>
      </c>
      <c r="AG48" s="63">
        <f>SUMIF(Data!$U:$U,"="&amp;AX48,Data!$H:$H)</f>
        <v>31</v>
      </c>
      <c r="AH48" s="63">
        <f>SUMIF(Data!$U:$U,"="&amp;AY48,Data!$H:$H)</f>
        <v>0</v>
      </c>
      <c r="AI48" s="21"/>
      <c r="AJ48" s="21">
        <f t="shared" si="32"/>
        <v>31</v>
      </c>
      <c r="AK48" s="21">
        <f t="shared" si="33"/>
        <v>31</v>
      </c>
      <c r="AL48" s="21">
        <f t="shared" si="34"/>
        <v>0</v>
      </c>
      <c r="AM48" s="21"/>
      <c r="AN48" s="21"/>
      <c r="AO48" s="21"/>
      <c r="AP48" s="21"/>
      <c r="AQ48" s="21"/>
      <c r="AR48" s="21">
        <f>IF(ISERROR(MATCH($A48&amp;LEFT(AR$5,2),ErrCount!$L$2:$L$73,0)),1,0)</f>
        <v>1</v>
      </c>
      <c r="AS48" s="21">
        <f>IF(ISERROR(MATCH($A48&amp;LEFT(AS$5,2),ErrCount!$L$2:$L$73,0)),1,0)</f>
        <v>1</v>
      </c>
      <c r="AT48" s="21">
        <f>IF(ISERROR(MATCH($A48&amp;LEFT(AT$5,2),ErrCount!$L$2:$L$73,0)),1,0)</f>
        <v>1</v>
      </c>
      <c r="AU48" s="21">
        <f>IF(ISERROR(MATCH($A48&amp;LEFT(AU$5,2),ErrCount!$L$2:$L$73,0)),1,0)</f>
        <v>1</v>
      </c>
      <c r="AV48" s="21"/>
      <c r="AW48" s="21"/>
      <c r="AX48" s="21" t="str">
        <f t="shared" si="35"/>
        <v>143AMNS</v>
      </c>
      <c r="AY48" s="21" t="str">
        <f t="shared" si="36"/>
        <v>143PMNS</v>
      </c>
      <c r="AZ48" s="21" t="str">
        <f t="shared" si="37"/>
        <v>143AMNS</v>
      </c>
      <c r="BA48" s="21" t="str">
        <f t="shared" si="38"/>
        <v>143PMNS</v>
      </c>
      <c r="BB48" s="21" t="s">
        <v>362</v>
      </c>
      <c r="BC48" s="21">
        <f>SUMIF(Data!$U:$U,"="&amp;$AZ48,Data!I:I)/IF($BQ48&lt;1,1,$BQ48)</f>
        <v>2</v>
      </c>
      <c r="BD48" s="21">
        <f>SUMIF(Data!$U:$U,"="&amp;$AZ48,Data!J:J)/IF($BQ48&lt;1,1,$BQ48)</f>
        <v>15</v>
      </c>
      <c r="BE48" s="21">
        <f>SUMIF(Data!$U:$U,"="&amp;$AZ48,Data!K:K)/IF($BQ48&lt;1,1,$BQ48)</f>
        <v>7</v>
      </c>
      <c r="BF48" s="21">
        <f>SUMIF(Data!$U:$U,"="&amp;$AZ48,Data!L:L)/IF($BQ48&lt;1,1,$BQ48)</f>
        <v>9</v>
      </c>
      <c r="BG48" s="21"/>
      <c r="BH48" s="16">
        <f>SUMIF(Data!$U:$U,"="&amp;$BA48,Data!I:I)/IF($BR48&lt;1,1,$BR48)</f>
        <v>0</v>
      </c>
      <c r="BI48" s="16">
        <f>SUMIF(Data!$U:$U,"="&amp;$BA48,Data!J:J)/IF($BR48&lt;1,1,$BR48)</f>
        <v>0</v>
      </c>
      <c r="BJ48" s="16">
        <f>SUMIF(Data!$U:$U,"="&amp;$BA48,Data!K:K)/IF($BR48&lt;1,1,$BR48)</f>
        <v>0</v>
      </c>
      <c r="BK48" s="16">
        <f>SUMIF(Data!$U:$U,"="&amp;$BA48,Data!L:L)/IF($BR48&lt;1,1,$BR48)</f>
        <v>0</v>
      </c>
      <c r="BM48" t="b">
        <f t="shared" si="46"/>
        <v>0</v>
      </c>
      <c r="BN48" t="b">
        <f t="shared" si="47"/>
        <v>1</v>
      </c>
      <c r="BO48" t="b">
        <f t="shared" si="48"/>
        <v>0</v>
      </c>
      <c r="BP48">
        <v>43</v>
      </c>
      <c r="BQ48">
        <f t="shared" si="49"/>
        <v>1</v>
      </c>
      <c r="BR48">
        <f t="shared" si="50"/>
        <v>0</v>
      </c>
    </row>
    <row r="49" spans="1:70" x14ac:dyDescent="0.25">
      <c r="A49" s="9">
        <v>144</v>
      </c>
      <c r="B49" s="10" t="str">
        <f t="shared" si="27"/>
        <v>Southern Ave</v>
      </c>
      <c r="C49" s="10" t="str">
        <f t="shared" si="27"/>
        <v>Mill Ave</v>
      </c>
      <c r="D49" s="12">
        <f t="shared" si="39"/>
        <v>18</v>
      </c>
      <c r="E49" s="12" t="str">
        <f t="shared" si="28"/>
        <v/>
      </c>
      <c r="F49" s="12">
        <f t="shared" si="29"/>
        <v>18</v>
      </c>
      <c r="G49" s="13" t="str">
        <f t="shared" si="40"/>
        <v/>
      </c>
      <c r="H49" s="212"/>
      <c r="I49" s="206">
        <f t="shared" si="41"/>
        <v>18</v>
      </c>
      <c r="J49" s="9"/>
      <c r="K49" s="14"/>
      <c r="L49" s="14"/>
      <c r="M49" s="14"/>
      <c r="N49" s="14"/>
      <c r="O49" s="9"/>
      <c r="P49" s="27" t="s">
        <v>362</v>
      </c>
      <c r="Q49" s="9">
        <f t="shared" si="30"/>
        <v>144</v>
      </c>
      <c r="R49" s="11">
        <f t="shared" si="42"/>
        <v>0.19444444444444445</v>
      </c>
      <c r="S49" s="11"/>
      <c r="T49" s="11"/>
      <c r="U49" s="11">
        <f t="shared" si="43"/>
        <v>0.22222222222222221</v>
      </c>
      <c r="V49" s="11">
        <f t="shared" si="44"/>
        <v>0.30555555555555558</v>
      </c>
      <c r="W49" s="11">
        <f t="shared" si="45"/>
        <v>0.86111111111111116</v>
      </c>
      <c r="X49" s="11"/>
      <c r="Y49" s="11"/>
      <c r="Z49" s="11"/>
      <c r="AA49" s="11"/>
      <c r="AB49" s="11"/>
      <c r="AC49" s="11"/>
      <c r="AD49" s="11"/>
      <c r="AF49" s="52">
        <f t="shared" si="31"/>
        <v>36</v>
      </c>
      <c r="AG49" s="63">
        <f>SUMIF(Data!$U:$U,"="&amp;AX49,Data!$H:$H)</f>
        <v>0</v>
      </c>
      <c r="AH49" s="63">
        <f>SUMIF(Data!$U:$U,"="&amp;AY49,Data!$H:$H)</f>
        <v>36</v>
      </c>
      <c r="AI49" s="21"/>
      <c r="AJ49" s="21">
        <f t="shared" si="32"/>
        <v>36</v>
      </c>
      <c r="AK49" s="21">
        <f t="shared" si="33"/>
        <v>0</v>
      </c>
      <c r="AL49" s="21">
        <f t="shared" si="34"/>
        <v>36</v>
      </c>
      <c r="AM49" s="21"/>
      <c r="AN49" s="21"/>
      <c r="AO49" s="21"/>
      <c r="AP49" s="21"/>
      <c r="AQ49" s="21"/>
      <c r="AR49" s="21">
        <f>IF(ISERROR(MATCH($A49&amp;LEFT(AR$5,2),ErrCount!$L$2:$L$73,0)),1,0)</f>
        <v>1</v>
      </c>
      <c r="AS49" s="21">
        <f>IF(ISERROR(MATCH($A49&amp;LEFT(AS$5,2),ErrCount!$L$2:$L$73,0)),1,0)</f>
        <v>1</v>
      </c>
      <c r="AT49" s="21">
        <f>IF(ISERROR(MATCH($A49&amp;LEFT(AT$5,2),ErrCount!$L$2:$L$73,0)),1,0)</f>
        <v>1</v>
      </c>
      <c r="AU49" s="21">
        <f>IF(ISERROR(MATCH($A49&amp;LEFT(AU$5,2),ErrCount!$L$2:$L$73,0)),1,0)</f>
        <v>1</v>
      </c>
      <c r="AV49" s="21"/>
      <c r="AW49" s="21"/>
      <c r="AX49" s="21" t="str">
        <f t="shared" si="35"/>
        <v>144AMNS</v>
      </c>
      <c r="AY49" s="21" t="str">
        <f t="shared" si="36"/>
        <v>144PMNS</v>
      </c>
      <c r="AZ49" s="21" t="str">
        <f t="shared" si="37"/>
        <v>144AMNS</v>
      </c>
      <c r="BA49" s="21" t="str">
        <f t="shared" si="38"/>
        <v>144PMNS</v>
      </c>
      <c r="BB49" s="21" t="s">
        <v>362</v>
      </c>
      <c r="BC49" s="21">
        <f>SUMIF(Data!$U:$U,"="&amp;$AZ49,Data!I:I)/IF($BQ49&lt;1,1,$BQ49)</f>
        <v>0</v>
      </c>
      <c r="BD49" s="21">
        <f>SUMIF(Data!$U:$U,"="&amp;$AZ49,Data!J:J)/IF($BQ49&lt;1,1,$BQ49)</f>
        <v>0</v>
      </c>
      <c r="BE49" s="21">
        <f>SUMIF(Data!$U:$U,"="&amp;$AZ49,Data!K:K)/IF($BQ49&lt;1,1,$BQ49)</f>
        <v>0</v>
      </c>
      <c r="BF49" s="21">
        <f>SUMIF(Data!$U:$U,"="&amp;$AZ49,Data!L:L)/IF($BQ49&lt;1,1,$BQ49)</f>
        <v>0</v>
      </c>
      <c r="BG49" s="21"/>
      <c r="BH49" s="16">
        <f>SUMIF(Data!$U:$U,"="&amp;$BA49,Data!I:I)/IF($BR49&lt;1,1,$BR49)</f>
        <v>7</v>
      </c>
      <c r="BI49" s="16">
        <f>SUMIF(Data!$U:$U,"="&amp;$BA49,Data!J:J)/IF($BR49&lt;1,1,$BR49)</f>
        <v>8</v>
      </c>
      <c r="BJ49" s="16">
        <f>SUMIF(Data!$U:$U,"="&amp;$BA49,Data!K:K)/IF($BR49&lt;1,1,$BR49)</f>
        <v>11</v>
      </c>
      <c r="BK49" s="16">
        <f>SUMIF(Data!$U:$U,"="&amp;$BA49,Data!L:L)/IF($BR49&lt;1,1,$BR49)</f>
        <v>31</v>
      </c>
      <c r="BM49" t="b">
        <f t="shared" si="46"/>
        <v>0</v>
      </c>
      <c r="BN49" t="b">
        <f t="shared" si="47"/>
        <v>1</v>
      </c>
      <c r="BO49" t="b">
        <f t="shared" si="48"/>
        <v>0</v>
      </c>
      <c r="BP49">
        <v>44</v>
      </c>
      <c r="BQ49">
        <f t="shared" si="49"/>
        <v>0</v>
      </c>
      <c r="BR49">
        <f t="shared" si="50"/>
        <v>1</v>
      </c>
    </row>
    <row r="50" spans="1:70" x14ac:dyDescent="0.25">
      <c r="A50" s="153">
        <v>145</v>
      </c>
      <c r="B50" s="10" t="str">
        <f t="shared" si="27"/>
        <v>Alameda Dr</v>
      </c>
      <c r="C50" s="10" t="str">
        <f t="shared" si="27"/>
        <v>Mill Ave</v>
      </c>
      <c r="D50" s="12">
        <f t="shared" si="39"/>
        <v>12.75</v>
      </c>
      <c r="E50" s="12">
        <f t="shared" si="28"/>
        <v>10</v>
      </c>
      <c r="F50" s="12">
        <f t="shared" si="29"/>
        <v>15.5</v>
      </c>
      <c r="G50" s="13">
        <f t="shared" si="40"/>
        <v>1.55</v>
      </c>
      <c r="H50" s="212"/>
      <c r="I50" s="206">
        <f t="shared" si="41"/>
        <v>12.75</v>
      </c>
      <c r="J50" s="9"/>
      <c r="K50" s="14"/>
      <c r="L50" s="14"/>
      <c r="M50" s="14"/>
      <c r="N50" s="14"/>
      <c r="O50" s="9"/>
      <c r="P50" s="27" t="s">
        <v>362</v>
      </c>
      <c r="Q50" s="9">
        <f t="shared" si="30"/>
        <v>145</v>
      </c>
      <c r="R50" s="11">
        <f t="shared" si="42"/>
        <v>0.23529411764705882</v>
      </c>
      <c r="S50" s="11"/>
      <c r="T50" s="11"/>
      <c r="U50" s="11">
        <f t="shared" si="43"/>
        <v>0.21568627450980393</v>
      </c>
      <c r="V50" s="11">
        <f t="shared" si="44"/>
        <v>0.19607843137254902</v>
      </c>
      <c r="W50" s="11">
        <f t="shared" si="45"/>
        <v>0.5490196078431373</v>
      </c>
      <c r="X50" s="11"/>
      <c r="Y50" s="11"/>
      <c r="Z50" s="11"/>
      <c r="AA50" s="11"/>
      <c r="AB50" s="11"/>
      <c r="AC50" s="11"/>
      <c r="AD50" s="11"/>
      <c r="AF50" s="52">
        <f t="shared" si="31"/>
        <v>51</v>
      </c>
      <c r="AG50" s="63">
        <f>SUMIF(Data!$U:$U,"="&amp;AX50,Data!$H:$H)</f>
        <v>20</v>
      </c>
      <c r="AH50" s="63">
        <f>SUMIF(Data!$U:$U,"="&amp;AY50,Data!$H:$H)</f>
        <v>31</v>
      </c>
      <c r="AI50" s="21"/>
      <c r="AJ50" s="21">
        <f t="shared" si="32"/>
        <v>51</v>
      </c>
      <c r="AK50" s="21">
        <f t="shared" si="33"/>
        <v>20</v>
      </c>
      <c r="AL50" s="21">
        <f t="shared" si="34"/>
        <v>31</v>
      </c>
      <c r="AM50" s="21"/>
      <c r="AN50" s="21"/>
      <c r="AO50" s="21"/>
      <c r="AP50" s="21"/>
      <c r="AQ50" s="21"/>
      <c r="AR50" s="21">
        <f>IF(ISERROR(MATCH($A50&amp;LEFT(AR$5,2),ErrCount!$L$2:$L$73,0)),1,0)</f>
        <v>1</v>
      </c>
      <c r="AS50" s="21">
        <f>IF(ISERROR(MATCH($A50&amp;LEFT(AS$5,2),ErrCount!$L$2:$L$73,0)),1,0)</f>
        <v>1</v>
      </c>
      <c r="AT50" s="21">
        <f>IF(ISERROR(MATCH($A50&amp;LEFT(AT$5,2),ErrCount!$L$2:$L$73,0)),1,0)</f>
        <v>1</v>
      </c>
      <c r="AU50" s="21">
        <f>IF(ISERROR(MATCH($A50&amp;LEFT(AU$5,2),ErrCount!$L$2:$L$73,0)),1,0)</f>
        <v>1</v>
      </c>
      <c r="AV50" s="21"/>
      <c r="AW50" s="21"/>
      <c r="AX50" s="21" t="str">
        <f t="shared" si="35"/>
        <v>145AMNS</v>
      </c>
      <c r="AY50" s="21" t="str">
        <f t="shared" si="36"/>
        <v>145PMNS</v>
      </c>
      <c r="AZ50" s="21" t="str">
        <f t="shared" si="37"/>
        <v>145AMNS</v>
      </c>
      <c r="BA50" s="21" t="str">
        <f t="shared" si="38"/>
        <v>145PMNS</v>
      </c>
      <c r="BB50" s="21" t="s">
        <v>362</v>
      </c>
      <c r="BC50" s="21">
        <f>SUMIF(Data!$U:$U,"="&amp;$AZ50,Data!I:I)/IF($BQ50&lt;1,1,$BQ50)</f>
        <v>3</v>
      </c>
      <c r="BD50" s="21">
        <f>SUMIF(Data!$U:$U,"="&amp;$AZ50,Data!J:J)/IF($BQ50&lt;1,1,$BQ50)</f>
        <v>4</v>
      </c>
      <c r="BE50" s="21">
        <f>SUMIF(Data!$U:$U,"="&amp;$AZ50,Data!K:K)/IF($BQ50&lt;1,1,$BQ50)</f>
        <v>4</v>
      </c>
      <c r="BF50" s="21">
        <f>SUMIF(Data!$U:$U,"="&amp;$AZ50,Data!L:L)/IF($BQ50&lt;1,1,$BQ50)</f>
        <v>9</v>
      </c>
      <c r="BG50" s="21"/>
      <c r="BH50" s="16">
        <f>SUMIF(Data!$U:$U,"="&amp;$BA50,Data!I:I)/IF($BR50&lt;1,1,$BR50)</f>
        <v>9</v>
      </c>
      <c r="BI50" s="16">
        <f>SUMIF(Data!$U:$U,"="&amp;$BA50,Data!J:J)/IF($BR50&lt;1,1,$BR50)</f>
        <v>7</v>
      </c>
      <c r="BJ50" s="16">
        <f>SUMIF(Data!$U:$U,"="&amp;$BA50,Data!K:K)/IF($BR50&lt;1,1,$BR50)</f>
        <v>6</v>
      </c>
      <c r="BK50" s="16">
        <f>SUMIF(Data!$U:$U,"="&amp;$BA50,Data!L:L)/IF($BR50&lt;1,1,$BR50)</f>
        <v>19</v>
      </c>
      <c r="BM50" t="b">
        <f t="shared" si="46"/>
        <v>1</v>
      </c>
      <c r="BN50" t="b">
        <f t="shared" si="47"/>
        <v>1</v>
      </c>
      <c r="BO50" t="b">
        <f t="shared" si="48"/>
        <v>1</v>
      </c>
      <c r="BP50">
        <v>45</v>
      </c>
      <c r="BQ50">
        <f t="shared" si="49"/>
        <v>1</v>
      </c>
      <c r="BR50">
        <f t="shared" si="50"/>
        <v>1</v>
      </c>
    </row>
    <row r="51" spans="1:70" x14ac:dyDescent="0.25">
      <c r="A51" s="9">
        <v>146</v>
      </c>
      <c r="B51" s="10" t="str">
        <f t="shared" si="27"/>
        <v>Broadway Rd</v>
      </c>
      <c r="C51" s="10" t="str">
        <f t="shared" si="27"/>
        <v>Mill Ave</v>
      </c>
      <c r="D51" s="12">
        <f t="shared" si="39"/>
        <v>34.5</v>
      </c>
      <c r="E51" s="12">
        <f t="shared" si="28"/>
        <v>14.5</v>
      </c>
      <c r="F51" s="12">
        <f t="shared" si="29"/>
        <v>54.5</v>
      </c>
      <c r="G51" s="13">
        <f t="shared" si="40"/>
        <v>3.7586206896551726</v>
      </c>
      <c r="H51" s="212"/>
      <c r="I51" s="206">
        <f t="shared" si="41"/>
        <v>34.5</v>
      </c>
      <c r="J51" s="9"/>
      <c r="K51" s="14"/>
      <c r="L51" s="14"/>
      <c r="M51" s="14"/>
      <c r="N51" s="14"/>
      <c r="O51" s="9"/>
      <c r="P51" s="27" t="s">
        <v>362</v>
      </c>
      <c r="Q51" s="9">
        <f t="shared" si="30"/>
        <v>146</v>
      </c>
      <c r="R51" s="11">
        <f t="shared" si="42"/>
        <v>8.6956521739130432E-2</v>
      </c>
      <c r="S51" s="11"/>
      <c r="T51" s="11"/>
      <c r="U51" s="11">
        <f t="shared" si="43"/>
        <v>0.16666666666666666</v>
      </c>
      <c r="V51" s="11">
        <f t="shared" si="44"/>
        <v>0.17391304347826086</v>
      </c>
      <c r="W51" s="11">
        <f t="shared" si="45"/>
        <v>0.36956521739130432</v>
      </c>
      <c r="X51" s="11"/>
      <c r="Y51" s="11"/>
      <c r="Z51" s="11"/>
      <c r="AA51" s="11"/>
      <c r="AB51" s="11"/>
      <c r="AC51" s="11"/>
      <c r="AD51" s="11"/>
      <c r="AF51" s="52">
        <f t="shared" si="31"/>
        <v>138</v>
      </c>
      <c r="AG51" s="63">
        <f>SUMIF(Data!$U:$U,"="&amp;AX51,Data!$H:$H)</f>
        <v>29</v>
      </c>
      <c r="AH51" s="63">
        <f>SUMIF(Data!$U:$U,"="&amp;AY51,Data!$H:$H)</f>
        <v>109</v>
      </c>
      <c r="AI51" s="21"/>
      <c r="AJ51" s="21">
        <f t="shared" si="32"/>
        <v>138</v>
      </c>
      <c r="AK51" s="21">
        <f t="shared" si="33"/>
        <v>29</v>
      </c>
      <c r="AL51" s="21">
        <f t="shared" si="34"/>
        <v>109</v>
      </c>
      <c r="AM51" s="21"/>
      <c r="AN51" s="21"/>
      <c r="AO51" s="21"/>
      <c r="AP51" s="21"/>
      <c r="AQ51" s="21"/>
      <c r="AR51" s="21">
        <f>IF(ISERROR(MATCH($A51&amp;LEFT(AR$5,2),ErrCount!$L$2:$L$73,0)),1,0)</f>
        <v>1</v>
      </c>
      <c r="AS51" s="21">
        <f>IF(ISERROR(MATCH($A51&amp;LEFT(AS$5,2),ErrCount!$L$2:$L$73,0)),1,0)</f>
        <v>1</v>
      </c>
      <c r="AT51" s="21">
        <f>IF(ISERROR(MATCH($A51&amp;LEFT(AT$5,2),ErrCount!$L$2:$L$73,0)),1,0)</f>
        <v>1</v>
      </c>
      <c r="AU51" s="21">
        <f>IF(ISERROR(MATCH($A51&amp;LEFT(AU$5,2),ErrCount!$L$2:$L$73,0)),1,0)</f>
        <v>1</v>
      </c>
      <c r="AV51" s="21"/>
      <c r="AW51" s="21"/>
      <c r="AX51" s="21" t="str">
        <f t="shared" si="35"/>
        <v>146AMNS</v>
      </c>
      <c r="AY51" s="21" t="str">
        <f t="shared" si="36"/>
        <v>146PMNS</v>
      </c>
      <c r="AZ51" s="21" t="str">
        <f t="shared" si="37"/>
        <v>146AMNS</v>
      </c>
      <c r="BA51" s="21" t="str">
        <f t="shared" si="38"/>
        <v>146PMNS</v>
      </c>
      <c r="BB51" s="21" t="s">
        <v>362</v>
      </c>
      <c r="BC51" s="21">
        <f>SUMIF(Data!$U:$U,"="&amp;$AZ51,Data!I:I)/IF($BQ51&lt;1,1,$BQ51)</f>
        <v>2</v>
      </c>
      <c r="BD51" s="21">
        <f>SUMIF(Data!$U:$U,"="&amp;$AZ51,Data!J:J)/IF($BQ51&lt;1,1,$BQ51)</f>
        <v>12</v>
      </c>
      <c r="BE51" s="21">
        <f>SUMIF(Data!$U:$U,"="&amp;$AZ51,Data!K:K)/IF($BQ51&lt;1,1,$BQ51)</f>
        <v>10</v>
      </c>
      <c r="BF51" s="21">
        <f>SUMIF(Data!$U:$U,"="&amp;$AZ51,Data!L:L)/IF($BQ51&lt;1,1,$BQ51)</f>
        <v>17</v>
      </c>
      <c r="BG51" s="21"/>
      <c r="BH51" s="16">
        <f>SUMIF(Data!$U:$U,"="&amp;$BA51,Data!I:I)/IF($BR51&lt;1,1,$BR51)</f>
        <v>10</v>
      </c>
      <c r="BI51" s="16">
        <f>SUMIF(Data!$U:$U,"="&amp;$BA51,Data!J:J)/IF($BR51&lt;1,1,$BR51)</f>
        <v>11</v>
      </c>
      <c r="BJ51" s="16">
        <f>SUMIF(Data!$U:$U,"="&amp;$BA51,Data!K:K)/IF($BR51&lt;1,1,$BR51)</f>
        <v>14</v>
      </c>
      <c r="BK51" s="16">
        <f>SUMIF(Data!$U:$U,"="&amp;$BA51,Data!L:L)/IF($BR51&lt;1,1,$BR51)</f>
        <v>34</v>
      </c>
      <c r="BM51" t="b">
        <f t="shared" si="46"/>
        <v>1</v>
      </c>
      <c r="BN51" t="b">
        <f t="shared" si="47"/>
        <v>1</v>
      </c>
      <c r="BO51" t="b">
        <f t="shared" si="48"/>
        <v>1</v>
      </c>
      <c r="BP51">
        <v>46</v>
      </c>
      <c r="BQ51">
        <f t="shared" si="49"/>
        <v>1</v>
      </c>
      <c r="BR51">
        <f t="shared" si="50"/>
        <v>2</v>
      </c>
    </row>
    <row r="52" spans="1:70" x14ac:dyDescent="0.25">
      <c r="A52" s="153">
        <v>147</v>
      </c>
      <c r="B52" s="10" t="str">
        <f t="shared" si="27"/>
        <v>Baseline Rd</v>
      </c>
      <c r="C52" s="10" t="str">
        <f t="shared" si="27"/>
        <v>Mill Ave</v>
      </c>
      <c r="D52" s="12">
        <f t="shared" si="39"/>
        <v>8.75</v>
      </c>
      <c r="E52" s="12">
        <f t="shared" si="28"/>
        <v>9.5</v>
      </c>
      <c r="F52" s="12">
        <f t="shared" si="29"/>
        <v>8</v>
      </c>
      <c r="G52" s="13">
        <f t="shared" si="40"/>
        <v>0.84210526315789469</v>
      </c>
      <c r="H52" s="212"/>
      <c r="I52" s="206">
        <f t="shared" si="41"/>
        <v>8.75</v>
      </c>
      <c r="J52" s="9"/>
      <c r="K52" s="14"/>
      <c r="L52" s="14"/>
      <c r="M52" s="14"/>
      <c r="N52" s="14"/>
      <c r="O52" s="9"/>
      <c r="P52" s="27" t="s">
        <v>362</v>
      </c>
      <c r="Q52" s="9">
        <f t="shared" si="30"/>
        <v>147</v>
      </c>
      <c r="R52" s="11">
        <f t="shared" si="42"/>
        <v>0.11428571428571428</v>
      </c>
      <c r="S52" s="11"/>
      <c r="T52" s="11"/>
      <c r="U52" s="11">
        <f t="shared" si="43"/>
        <v>0.37142857142857144</v>
      </c>
      <c r="V52" s="11">
        <f t="shared" si="44"/>
        <v>0.31428571428571428</v>
      </c>
      <c r="W52" s="11">
        <f t="shared" si="45"/>
        <v>0.68571428571428572</v>
      </c>
      <c r="X52" s="11"/>
      <c r="Y52" s="11"/>
      <c r="Z52" s="11"/>
      <c r="AA52" s="11"/>
      <c r="AB52" s="11"/>
      <c r="AC52" s="11"/>
      <c r="AD52" s="11"/>
      <c r="AF52" s="52">
        <f t="shared" si="31"/>
        <v>35</v>
      </c>
      <c r="AG52" s="63">
        <f>SUMIF(Data!$U:$U,"="&amp;AX52,Data!$H:$H)</f>
        <v>19</v>
      </c>
      <c r="AH52" s="63">
        <f>SUMIF(Data!$U:$U,"="&amp;AY52,Data!$H:$H)</f>
        <v>16</v>
      </c>
      <c r="AI52" s="21"/>
      <c r="AJ52" s="21">
        <f t="shared" si="32"/>
        <v>35</v>
      </c>
      <c r="AK52" s="21">
        <f t="shared" si="33"/>
        <v>19</v>
      </c>
      <c r="AL52" s="21">
        <f t="shared" si="34"/>
        <v>16</v>
      </c>
      <c r="AM52" s="21"/>
      <c r="AN52" s="21"/>
      <c r="AO52" s="21"/>
      <c r="AP52" s="21"/>
      <c r="AQ52" s="21"/>
      <c r="AR52" s="21">
        <f>IF(ISERROR(MATCH($A52&amp;LEFT(AR$5,2),ErrCount!$L$2:$L$73,0)),1,0)</f>
        <v>1</v>
      </c>
      <c r="AS52" s="21">
        <f>IF(ISERROR(MATCH($A52&amp;LEFT(AS$5,2),ErrCount!$L$2:$L$73,0)),1,0)</f>
        <v>1</v>
      </c>
      <c r="AT52" s="21">
        <f>IF(ISERROR(MATCH($A52&amp;LEFT(AT$5,2),ErrCount!$L$2:$L$73,0)),1,0)</f>
        <v>1</v>
      </c>
      <c r="AU52" s="21">
        <f>IF(ISERROR(MATCH($A52&amp;LEFT(AU$5,2),ErrCount!$L$2:$L$73,0)),1,0)</f>
        <v>1</v>
      </c>
      <c r="AV52" s="21"/>
      <c r="AW52" s="21"/>
      <c r="AX52" s="21" t="str">
        <f t="shared" si="35"/>
        <v>147AMNS</v>
      </c>
      <c r="AY52" s="21" t="str">
        <f t="shared" si="36"/>
        <v>147PMNS</v>
      </c>
      <c r="AZ52" s="21" t="str">
        <f t="shared" si="37"/>
        <v>147AMNS</v>
      </c>
      <c r="BA52" s="21" t="str">
        <f t="shared" si="38"/>
        <v>147PMNS</v>
      </c>
      <c r="BB52" s="21" t="s">
        <v>362</v>
      </c>
      <c r="BC52" s="21">
        <f>SUMIF(Data!$U:$U,"="&amp;$AZ52,Data!I:I)/IF($BQ52&lt;1,1,$BQ52)</f>
        <v>3</v>
      </c>
      <c r="BD52" s="21">
        <f>SUMIF(Data!$U:$U,"="&amp;$AZ52,Data!J:J)/IF($BQ52&lt;1,1,$BQ52)</f>
        <v>9</v>
      </c>
      <c r="BE52" s="21">
        <f>SUMIF(Data!$U:$U,"="&amp;$AZ52,Data!K:K)/IF($BQ52&lt;1,1,$BQ52)</f>
        <v>6</v>
      </c>
      <c r="BF52" s="21">
        <f>SUMIF(Data!$U:$U,"="&amp;$AZ52,Data!L:L)/IF($BQ52&lt;1,1,$BQ52)</f>
        <v>15</v>
      </c>
      <c r="BG52" s="21"/>
      <c r="BH52" s="16">
        <f>SUMIF(Data!$U:$U,"="&amp;$BA52,Data!I:I)/IF($BR52&lt;1,1,$BR52)</f>
        <v>1</v>
      </c>
      <c r="BI52" s="16">
        <f>SUMIF(Data!$U:$U,"="&amp;$BA52,Data!J:J)/IF($BR52&lt;1,1,$BR52)</f>
        <v>4</v>
      </c>
      <c r="BJ52" s="16">
        <f>SUMIF(Data!$U:$U,"="&amp;$BA52,Data!K:K)/IF($BR52&lt;1,1,$BR52)</f>
        <v>5</v>
      </c>
      <c r="BK52" s="16">
        <f>SUMIF(Data!$U:$U,"="&amp;$BA52,Data!L:L)/IF($BR52&lt;1,1,$BR52)</f>
        <v>9</v>
      </c>
      <c r="BM52" t="b">
        <f t="shared" si="46"/>
        <v>1</v>
      </c>
      <c r="BN52" t="b">
        <f t="shared" si="47"/>
        <v>1</v>
      </c>
      <c r="BO52" t="b">
        <f t="shared" si="48"/>
        <v>1</v>
      </c>
      <c r="BP52">
        <v>47</v>
      </c>
      <c r="BQ52">
        <f t="shared" si="49"/>
        <v>1</v>
      </c>
      <c r="BR52">
        <f t="shared" si="50"/>
        <v>1</v>
      </c>
    </row>
    <row r="53" spans="1:70" x14ac:dyDescent="0.25">
      <c r="A53" s="9">
        <v>148</v>
      </c>
      <c r="B53" s="10" t="str">
        <f t="shared" si="27"/>
        <v>Guadalupe Rd</v>
      </c>
      <c r="C53" s="10" t="str">
        <f t="shared" si="27"/>
        <v>Kyrene Rd</v>
      </c>
      <c r="D53" s="12">
        <f t="shared" si="39"/>
        <v>11.5</v>
      </c>
      <c r="E53" s="12">
        <f t="shared" si="28"/>
        <v>10.5</v>
      </c>
      <c r="F53" s="12">
        <f t="shared" si="29"/>
        <v>12.5</v>
      </c>
      <c r="G53" s="13">
        <f t="shared" si="40"/>
        <v>1.1904761904761905</v>
      </c>
      <c r="H53" s="212"/>
      <c r="I53" s="206">
        <f t="shared" si="41"/>
        <v>11.5</v>
      </c>
      <c r="J53" s="9"/>
      <c r="K53" s="14"/>
      <c r="L53" s="14"/>
      <c r="M53" s="14"/>
      <c r="N53" s="14"/>
      <c r="O53" s="9"/>
      <c r="P53" s="27" t="s">
        <v>362</v>
      </c>
      <c r="Q53" s="9">
        <f t="shared" si="30"/>
        <v>148</v>
      </c>
      <c r="R53" s="11">
        <f t="shared" si="42"/>
        <v>0.10869565217391304</v>
      </c>
      <c r="S53" s="11"/>
      <c r="T53" s="11"/>
      <c r="U53" s="11">
        <f t="shared" si="43"/>
        <v>0.34782608695652173</v>
      </c>
      <c r="V53" s="11">
        <f t="shared" si="44"/>
        <v>0.2391304347826087</v>
      </c>
      <c r="W53" s="11">
        <f t="shared" si="45"/>
        <v>0.65217391304347827</v>
      </c>
      <c r="X53" s="11"/>
      <c r="Y53" s="11"/>
      <c r="Z53" s="11"/>
      <c r="AA53" s="11"/>
      <c r="AB53" s="11"/>
      <c r="AC53" s="11"/>
      <c r="AD53" s="11"/>
      <c r="AF53" s="52">
        <f t="shared" si="31"/>
        <v>46</v>
      </c>
      <c r="AG53" s="63">
        <f>SUMIF(Data!$U:$U,"="&amp;AX53,Data!$H:$H)</f>
        <v>21</v>
      </c>
      <c r="AH53" s="63">
        <f>SUMIF(Data!$U:$U,"="&amp;AY53,Data!$H:$H)</f>
        <v>25</v>
      </c>
      <c r="AI53" s="21"/>
      <c r="AJ53" s="21">
        <f t="shared" si="32"/>
        <v>46</v>
      </c>
      <c r="AK53" s="21">
        <f t="shared" si="33"/>
        <v>21</v>
      </c>
      <c r="AL53" s="21">
        <f t="shared" si="34"/>
        <v>25</v>
      </c>
      <c r="AM53" s="21"/>
      <c r="AN53" s="21"/>
      <c r="AO53" s="21"/>
      <c r="AP53" s="21"/>
      <c r="AQ53" s="21"/>
      <c r="AR53" s="21">
        <f>IF(ISERROR(MATCH($A53&amp;LEFT(AR$5,2),ErrCount!$L$2:$L$73,0)),1,0)</f>
        <v>1</v>
      </c>
      <c r="AS53" s="21">
        <f>IF(ISERROR(MATCH($A53&amp;LEFT(AS$5,2),ErrCount!$L$2:$L$73,0)),1,0)</f>
        <v>1</v>
      </c>
      <c r="AT53" s="21">
        <f>IF(ISERROR(MATCH($A53&amp;LEFT(AT$5,2),ErrCount!$L$2:$L$73,0)),1,0)</f>
        <v>1</v>
      </c>
      <c r="AU53" s="21">
        <f>IF(ISERROR(MATCH($A53&amp;LEFT(AU$5,2),ErrCount!$L$2:$L$73,0)),1,0)</f>
        <v>1</v>
      </c>
      <c r="AV53" s="21"/>
      <c r="AW53" s="21"/>
      <c r="AX53" s="21" t="str">
        <f t="shared" si="35"/>
        <v>148AMNS</v>
      </c>
      <c r="AY53" s="21" t="str">
        <f t="shared" si="36"/>
        <v>148PMNS</v>
      </c>
      <c r="AZ53" s="21" t="str">
        <f t="shared" si="37"/>
        <v>148AMNS</v>
      </c>
      <c r="BA53" s="21" t="str">
        <f t="shared" si="38"/>
        <v>148PMNS</v>
      </c>
      <c r="BB53" s="21" t="s">
        <v>362</v>
      </c>
      <c r="BC53" s="21">
        <f>SUMIF(Data!$U:$U,"="&amp;$AZ53,Data!I:I)/IF($BQ53&lt;1,1,$BQ53)</f>
        <v>2</v>
      </c>
      <c r="BD53" s="21">
        <f>SUMIF(Data!$U:$U,"="&amp;$AZ53,Data!J:J)/IF($BQ53&lt;1,1,$BQ53)</f>
        <v>11</v>
      </c>
      <c r="BE53" s="21">
        <f>SUMIF(Data!$U:$U,"="&amp;$AZ53,Data!K:K)/IF($BQ53&lt;1,1,$BQ53)</f>
        <v>4</v>
      </c>
      <c r="BF53" s="21">
        <f>SUMIF(Data!$U:$U,"="&amp;$AZ53,Data!L:L)/IF($BQ53&lt;1,1,$BQ53)</f>
        <v>10</v>
      </c>
      <c r="BG53" s="21"/>
      <c r="BH53" s="16">
        <f>SUMIF(Data!$U:$U,"="&amp;$BA53,Data!I:I)/IF($BR53&lt;1,1,$BR53)</f>
        <v>3</v>
      </c>
      <c r="BI53" s="16">
        <f>SUMIF(Data!$U:$U,"="&amp;$BA53,Data!J:J)/IF($BR53&lt;1,1,$BR53)</f>
        <v>5</v>
      </c>
      <c r="BJ53" s="16">
        <f>SUMIF(Data!$U:$U,"="&amp;$BA53,Data!K:K)/IF($BR53&lt;1,1,$BR53)</f>
        <v>7</v>
      </c>
      <c r="BK53" s="16">
        <f>SUMIF(Data!$U:$U,"="&amp;$BA53,Data!L:L)/IF($BR53&lt;1,1,$BR53)</f>
        <v>20</v>
      </c>
      <c r="BM53" t="b">
        <f t="shared" si="46"/>
        <v>1</v>
      </c>
      <c r="BN53" t="b">
        <f t="shared" si="47"/>
        <v>1</v>
      </c>
      <c r="BO53" t="b">
        <f t="shared" si="48"/>
        <v>1</v>
      </c>
      <c r="BP53">
        <v>48</v>
      </c>
      <c r="BQ53">
        <f t="shared" si="49"/>
        <v>1</v>
      </c>
      <c r="BR53">
        <f t="shared" si="50"/>
        <v>1</v>
      </c>
    </row>
    <row r="54" spans="1:70" x14ac:dyDescent="0.25">
      <c r="A54" s="153">
        <v>149</v>
      </c>
      <c r="B54" s="10" t="str">
        <f t="shared" si="27"/>
        <v>Guadalupe Rd</v>
      </c>
      <c r="C54" s="10" t="str">
        <f t="shared" si="27"/>
        <v>Country Club Wy</v>
      </c>
      <c r="D54" s="12">
        <f t="shared" si="39"/>
        <v>9.75</v>
      </c>
      <c r="E54" s="12">
        <f t="shared" si="28"/>
        <v>5.5</v>
      </c>
      <c r="F54" s="12">
        <f t="shared" si="29"/>
        <v>14</v>
      </c>
      <c r="G54" s="13">
        <f t="shared" si="40"/>
        <v>2.5454545454545454</v>
      </c>
      <c r="H54" s="212"/>
      <c r="I54" s="206">
        <f t="shared" si="41"/>
        <v>9.75</v>
      </c>
      <c r="J54" s="9"/>
      <c r="K54" s="14"/>
      <c r="L54" s="14"/>
      <c r="M54" s="14"/>
      <c r="N54" s="14"/>
      <c r="O54" s="9"/>
      <c r="P54" s="27" t="s">
        <v>362</v>
      </c>
      <c r="Q54" s="9">
        <f t="shared" si="30"/>
        <v>149</v>
      </c>
      <c r="R54" s="11">
        <f t="shared" si="42"/>
        <v>0.17948717948717949</v>
      </c>
      <c r="S54" s="11"/>
      <c r="T54" s="11"/>
      <c r="U54" s="11">
        <f t="shared" si="43"/>
        <v>0.23076923076923078</v>
      </c>
      <c r="V54" s="11">
        <f t="shared" si="44"/>
        <v>3.8461538461538464E-2</v>
      </c>
      <c r="W54" s="11">
        <f t="shared" si="45"/>
        <v>0.12820512820512819</v>
      </c>
      <c r="X54" s="11"/>
      <c r="Y54" s="11"/>
      <c r="Z54" s="11"/>
      <c r="AA54" s="11"/>
      <c r="AB54" s="11"/>
      <c r="AC54" s="11"/>
      <c r="AD54" s="11"/>
      <c r="AF54" s="52">
        <f t="shared" si="31"/>
        <v>39</v>
      </c>
      <c r="AG54" s="63">
        <f>SUMIF(Data!$U:$U,"="&amp;AX54,Data!$H:$H)</f>
        <v>11</v>
      </c>
      <c r="AH54" s="63">
        <f>SUMIF(Data!$U:$U,"="&amp;AY54,Data!$H:$H)</f>
        <v>28</v>
      </c>
      <c r="AI54" s="21"/>
      <c r="AJ54" s="21">
        <f t="shared" si="32"/>
        <v>39</v>
      </c>
      <c r="AK54" s="21">
        <f t="shared" si="33"/>
        <v>11</v>
      </c>
      <c r="AL54" s="21">
        <f t="shared" si="34"/>
        <v>28</v>
      </c>
      <c r="AM54" s="21"/>
      <c r="AN54" s="21"/>
      <c r="AO54" s="21"/>
      <c r="AP54" s="21"/>
      <c r="AQ54" s="21"/>
      <c r="AR54" s="21">
        <f>IF(ISERROR(MATCH($A54&amp;LEFT(AR$5,2),ErrCount!$L$2:$L$73,0)),1,0)</f>
        <v>1</v>
      </c>
      <c r="AS54" s="21">
        <f>IF(ISERROR(MATCH($A54&amp;LEFT(AS$5,2),ErrCount!$L$2:$L$73,0)),1,0)</f>
        <v>1</v>
      </c>
      <c r="AT54" s="21">
        <f>IF(ISERROR(MATCH($A54&amp;LEFT(AT$5,2),ErrCount!$L$2:$L$73,0)),1,0)</f>
        <v>1</v>
      </c>
      <c r="AU54" s="21">
        <f>IF(ISERROR(MATCH($A54&amp;LEFT(AU$5,2),ErrCount!$L$2:$L$73,0)),1,0)</f>
        <v>1</v>
      </c>
      <c r="AV54" s="21"/>
      <c r="AW54" s="21"/>
      <c r="AX54" s="21" t="str">
        <f t="shared" si="35"/>
        <v>149AMNS</v>
      </c>
      <c r="AY54" s="21" t="str">
        <f t="shared" si="36"/>
        <v>149PMNS</v>
      </c>
      <c r="AZ54" s="21" t="str">
        <f t="shared" si="37"/>
        <v>149AMNS</v>
      </c>
      <c r="BA54" s="21" t="str">
        <f t="shared" si="38"/>
        <v>149PMNS</v>
      </c>
      <c r="BB54" s="21" t="s">
        <v>362</v>
      </c>
      <c r="BC54" s="21">
        <f>SUMIF(Data!$U:$U,"="&amp;$AZ54,Data!I:I)/IF($BQ54&lt;1,1,$BQ54)</f>
        <v>3</v>
      </c>
      <c r="BD54" s="21">
        <f>SUMIF(Data!$U:$U,"="&amp;$AZ54,Data!J:J)/IF($BQ54&lt;1,1,$BQ54)</f>
        <v>3</v>
      </c>
      <c r="BE54" s="21">
        <f>SUMIF(Data!$U:$U,"="&amp;$AZ54,Data!K:K)/IF($BQ54&lt;1,1,$BQ54)</f>
        <v>0</v>
      </c>
      <c r="BF54" s="21">
        <f>SUMIF(Data!$U:$U,"="&amp;$AZ54,Data!L:L)/IF($BQ54&lt;1,1,$BQ54)</f>
        <v>4</v>
      </c>
      <c r="BG54" s="21"/>
      <c r="BH54" s="16">
        <f>SUMIF(Data!$U:$U,"="&amp;$BA54,Data!I:I)/IF($BR54&lt;1,1,$BR54)</f>
        <v>4</v>
      </c>
      <c r="BI54" s="16">
        <f>SUMIF(Data!$U:$U,"="&amp;$BA54,Data!J:J)/IF($BR54&lt;1,1,$BR54)</f>
        <v>6</v>
      </c>
      <c r="BJ54" s="16">
        <f>SUMIF(Data!$U:$U,"="&amp;$BA54,Data!K:K)/IF($BR54&lt;1,1,$BR54)</f>
        <v>1.5</v>
      </c>
      <c r="BK54" s="16">
        <f>SUMIF(Data!$U:$U,"="&amp;$BA54,Data!L:L)/IF($BR54&lt;1,1,$BR54)</f>
        <v>1</v>
      </c>
      <c r="BM54" t="b">
        <f t="shared" si="46"/>
        <v>1</v>
      </c>
      <c r="BN54" t="b">
        <f t="shared" si="47"/>
        <v>1</v>
      </c>
      <c r="BO54" t="b">
        <f t="shared" si="48"/>
        <v>1</v>
      </c>
      <c r="BP54">
        <v>49</v>
      </c>
      <c r="BQ54">
        <f t="shared" si="49"/>
        <v>1</v>
      </c>
      <c r="BR54">
        <f t="shared" si="50"/>
        <v>2</v>
      </c>
    </row>
    <row r="55" spans="1:70" x14ac:dyDescent="0.25">
      <c r="A55" s="9">
        <v>150</v>
      </c>
      <c r="B55" s="10" t="str">
        <f t="shared" si="27"/>
        <v>Guadalupe Rd</v>
      </c>
      <c r="C55" s="10" t="str">
        <f t="shared" si="27"/>
        <v>Lakeshore Dr</v>
      </c>
      <c r="D55" s="12">
        <f t="shared" si="39"/>
        <v>11.75</v>
      </c>
      <c r="E55" s="12">
        <f t="shared" si="28"/>
        <v>11</v>
      </c>
      <c r="F55" s="12">
        <f t="shared" si="29"/>
        <v>12.5</v>
      </c>
      <c r="G55" s="13">
        <f t="shared" si="40"/>
        <v>1.1363636363636365</v>
      </c>
      <c r="H55" s="212"/>
      <c r="I55" s="206">
        <f t="shared" si="41"/>
        <v>11.75</v>
      </c>
      <c r="J55" s="9"/>
      <c r="K55" s="14"/>
      <c r="L55" s="14"/>
      <c r="M55" s="14"/>
      <c r="N55" s="14"/>
      <c r="O55" s="9"/>
      <c r="P55" s="27" t="s">
        <v>362</v>
      </c>
      <c r="Q55" s="9">
        <f t="shared" si="30"/>
        <v>150</v>
      </c>
      <c r="R55" s="11">
        <f t="shared" si="42"/>
        <v>0.31914893617021278</v>
      </c>
      <c r="S55" s="11"/>
      <c r="T55" s="11"/>
      <c r="U55" s="11">
        <f t="shared" si="43"/>
        <v>0.57446808510638303</v>
      </c>
      <c r="V55" s="11">
        <f t="shared" si="44"/>
        <v>8.5106382978723402E-2</v>
      </c>
      <c r="W55" s="11">
        <f t="shared" si="45"/>
        <v>0.10638297872340426</v>
      </c>
      <c r="X55" s="11"/>
      <c r="Y55" s="11"/>
      <c r="Z55" s="11"/>
      <c r="AA55" s="11"/>
      <c r="AB55" s="11"/>
      <c r="AC55" s="11"/>
      <c r="AD55" s="11"/>
      <c r="AF55" s="52">
        <f t="shared" si="31"/>
        <v>47</v>
      </c>
      <c r="AG55" s="63">
        <f>SUMIF(Data!$U:$U,"="&amp;AX55,Data!$H:$H)</f>
        <v>22</v>
      </c>
      <c r="AH55" s="63">
        <f>SUMIF(Data!$U:$U,"="&amp;AY55,Data!$H:$H)</f>
        <v>25</v>
      </c>
      <c r="AI55" s="21"/>
      <c r="AJ55" s="21">
        <f t="shared" si="32"/>
        <v>47</v>
      </c>
      <c r="AK55" s="21">
        <f t="shared" si="33"/>
        <v>22</v>
      </c>
      <c r="AL55" s="21">
        <f t="shared" si="34"/>
        <v>25</v>
      </c>
      <c r="AM55" s="21"/>
      <c r="AN55" s="21"/>
      <c r="AO55" s="21"/>
      <c r="AP55" s="21"/>
      <c r="AQ55" s="21"/>
      <c r="AR55" s="21">
        <f>IF(ISERROR(MATCH($A55&amp;LEFT(AR$5,2),ErrCount!$L$2:$L$73,0)),1,0)</f>
        <v>1</v>
      </c>
      <c r="AS55" s="21">
        <f>IF(ISERROR(MATCH($A55&amp;LEFT(AS$5,2),ErrCount!$L$2:$L$73,0)),1,0)</f>
        <v>1</v>
      </c>
      <c r="AT55" s="21">
        <f>IF(ISERROR(MATCH($A55&amp;LEFT(AT$5,2),ErrCount!$L$2:$L$73,0)),1,0)</f>
        <v>1</v>
      </c>
      <c r="AU55" s="21">
        <f>IF(ISERROR(MATCH($A55&amp;LEFT(AU$5,2),ErrCount!$L$2:$L$73,0)),1,0)</f>
        <v>1</v>
      </c>
      <c r="AV55" s="21"/>
      <c r="AW55" s="21"/>
      <c r="AX55" s="21" t="str">
        <f t="shared" si="35"/>
        <v>150AMNS</v>
      </c>
      <c r="AY55" s="21" t="str">
        <f t="shared" si="36"/>
        <v>150PMNS</v>
      </c>
      <c r="AZ55" s="21" t="str">
        <f t="shared" si="37"/>
        <v>150AMNS</v>
      </c>
      <c r="BA55" s="21" t="str">
        <f t="shared" si="38"/>
        <v>150PMNS</v>
      </c>
      <c r="BB55" s="21" t="s">
        <v>362</v>
      </c>
      <c r="BC55" s="21">
        <f>SUMIF(Data!$U:$U,"="&amp;$AZ55,Data!I:I)/IF($BQ55&lt;1,1,$BQ55)</f>
        <v>7</v>
      </c>
      <c r="BD55" s="21">
        <f>SUMIF(Data!$U:$U,"="&amp;$AZ55,Data!J:J)/IF($BQ55&lt;1,1,$BQ55)</f>
        <v>10</v>
      </c>
      <c r="BE55" s="21">
        <f>SUMIF(Data!$U:$U,"="&amp;$AZ55,Data!K:K)/IF($BQ55&lt;1,1,$BQ55)</f>
        <v>3</v>
      </c>
      <c r="BF55" s="21">
        <f>SUMIF(Data!$U:$U,"="&amp;$AZ55,Data!L:L)/IF($BQ55&lt;1,1,$BQ55)</f>
        <v>4</v>
      </c>
      <c r="BG55" s="21"/>
      <c r="BH55" s="16">
        <f>SUMIF(Data!$U:$U,"="&amp;$BA55,Data!I:I)/IF($BR55&lt;1,1,$BR55)</f>
        <v>8</v>
      </c>
      <c r="BI55" s="16">
        <f>SUMIF(Data!$U:$U,"="&amp;$BA55,Data!J:J)/IF($BR55&lt;1,1,$BR55)</f>
        <v>17</v>
      </c>
      <c r="BJ55" s="16">
        <f>SUMIF(Data!$U:$U,"="&amp;$BA55,Data!K:K)/IF($BR55&lt;1,1,$BR55)</f>
        <v>1</v>
      </c>
      <c r="BK55" s="16">
        <f>SUMIF(Data!$U:$U,"="&amp;$BA55,Data!L:L)/IF($BR55&lt;1,1,$BR55)</f>
        <v>1</v>
      </c>
      <c r="BM55" t="b">
        <f t="shared" si="46"/>
        <v>1</v>
      </c>
      <c r="BN55" t="b">
        <f t="shared" si="47"/>
        <v>1</v>
      </c>
      <c r="BO55" t="b">
        <f t="shared" si="48"/>
        <v>1</v>
      </c>
      <c r="BP55">
        <v>50</v>
      </c>
      <c r="BQ55">
        <f t="shared" si="49"/>
        <v>1</v>
      </c>
      <c r="BR55">
        <f t="shared" si="50"/>
        <v>1</v>
      </c>
    </row>
    <row r="56" spans="1:70" x14ac:dyDescent="0.25">
      <c r="A56" s="153">
        <v>151</v>
      </c>
      <c r="B56" s="10" t="str">
        <f t="shared" si="27"/>
        <v>University Dr</v>
      </c>
      <c r="C56" s="10" t="str">
        <f t="shared" si="27"/>
        <v>Forest Ave</v>
      </c>
      <c r="D56" s="12">
        <f t="shared" si="39"/>
        <v>56.5</v>
      </c>
      <c r="E56" s="12">
        <f t="shared" si="28"/>
        <v>30</v>
      </c>
      <c r="F56" s="12">
        <f t="shared" si="29"/>
        <v>83</v>
      </c>
      <c r="G56" s="13">
        <f t="shared" si="40"/>
        <v>2.7666666666666666</v>
      </c>
      <c r="H56" s="212"/>
      <c r="I56" s="206">
        <f t="shared" si="41"/>
        <v>56.5</v>
      </c>
      <c r="J56" s="9"/>
      <c r="K56" s="14"/>
      <c r="L56" s="14"/>
      <c r="M56" s="14"/>
      <c r="N56" s="14"/>
      <c r="O56" s="9"/>
      <c r="P56" s="27" t="s">
        <v>362</v>
      </c>
      <c r="Q56" s="9">
        <f t="shared" si="30"/>
        <v>151</v>
      </c>
      <c r="R56" s="11">
        <f t="shared" si="42"/>
        <v>0.40707964601769914</v>
      </c>
      <c r="S56" s="11"/>
      <c r="T56" s="11"/>
      <c r="U56" s="11">
        <f t="shared" si="43"/>
        <v>0.12831858407079647</v>
      </c>
      <c r="V56" s="11">
        <f t="shared" si="44"/>
        <v>0.26548672566371684</v>
      </c>
      <c r="W56" s="11">
        <f t="shared" si="45"/>
        <v>0.31858407079646017</v>
      </c>
      <c r="X56" s="11"/>
      <c r="Y56" s="11"/>
      <c r="Z56" s="11"/>
      <c r="AA56" s="11"/>
      <c r="AB56" s="11"/>
      <c r="AC56" s="11"/>
      <c r="AD56" s="11"/>
      <c r="AF56" s="52">
        <f t="shared" si="31"/>
        <v>226</v>
      </c>
      <c r="AG56" s="63">
        <f>SUMIF(Data!$U:$U,"="&amp;AX56,Data!$H:$H)</f>
        <v>60</v>
      </c>
      <c r="AH56" s="63">
        <f>SUMIF(Data!$U:$U,"="&amp;AY56,Data!$H:$H)</f>
        <v>166</v>
      </c>
      <c r="AI56" s="21"/>
      <c r="AJ56" s="21">
        <f t="shared" si="32"/>
        <v>226</v>
      </c>
      <c r="AK56" s="21">
        <f t="shared" si="33"/>
        <v>60</v>
      </c>
      <c r="AL56" s="21">
        <f t="shared" si="34"/>
        <v>166</v>
      </c>
      <c r="AM56" s="21"/>
      <c r="AN56" s="21"/>
      <c r="AO56" s="21"/>
      <c r="AP56" s="21"/>
      <c r="AQ56" s="21"/>
      <c r="AR56" s="21">
        <f>IF(ISERROR(MATCH($A56&amp;LEFT(AR$5,2),ErrCount!$L$2:$L$73,0)),1,0)</f>
        <v>1</v>
      </c>
      <c r="AS56" s="21">
        <f>IF(ISERROR(MATCH($A56&amp;LEFT(AS$5,2),ErrCount!$L$2:$L$73,0)),1,0)</f>
        <v>1</v>
      </c>
      <c r="AT56" s="21">
        <f>IF(ISERROR(MATCH($A56&amp;LEFT(AT$5,2),ErrCount!$L$2:$L$73,0)),1,0)</f>
        <v>1</v>
      </c>
      <c r="AU56" s="21">
        <f>IF(ISERROR(MATCH($A56&amp;LEFT(AU$5,2),ErrCount!$L$2:$L$73,0)),1,0)</f>
        <v>1</v>
      </c>
      <c r="AV56" s="21"/>
      <c r="AW56" s="21"/>
      <c r="AX56" s="21" t="str">
        <f t="shared" si="35"/>
        <v>151AMNS</v>
      </c>
      <c r="AY56" s="21" t="str">
        <f t="shared" si="36"/>
        <v>151PMNS</v>
      </c>
      <c r="AZ56" s="21" t="str">
        <f t="shared" si="37"/>
        <v>151AMNS</v>
      </c>
      <c r="BA56" s="21" t="str">
        <f t="shared" si="38"/>
        <v>151PMNS</v>
      </c>
      <c r="BB56" s="21" t="s">
        <v>362</v>
      </c>
      <c r="BC56" s="21">
        <f>SUMIF(Data!$U:$U,"="&amp;$AZ56,Data!I:I)/IF($BQ56&lt;1,1,$BQ56)</f>
        <v>23</v>
      </c>
      <c r="BD56" s="21">
        <f>SUMIF(Data!$U:$U,"="&amp;$AZ56,Data!J:J)/IF($BQ56&lt;1,1,$BQ56)</f>
        <v>12</v>
      </c>
      <c r="BE56" s="21">
        <f>SUMIF(Data!$U:$U,"="&amp;$AZ56,Data!K:K)/IF($BQ56&lt;1,1,$BQ56)</f>
        <v>13</v>
      </c>
      <c r="BF56" s="21">
        <f>SUMIF(Data!$U:$U,"="&amp;$AZ56,Data!L:L)/IF($BQ56&lt;1,1,$BQ56)</f>
        <v>18</v>
      </c>
      <c r="BG56" s="21"/>
      <c r="BH56" s="16">
        <f>SUMIF(Data!$U:$U,"="&amp;$BA56,Data!I:I)/IF($BR56&lt;1,1,$BR56)</f>
        <v>69</v>
      </c>
      <c r="BI56" s="16">
        <f>SUMIF(Data!$U:$U,"="&amp;$BA56,Data!J:J)/IF($BR56&lt;1,1,$BR56)</f>
        <v>17</v>
      </c>
      <c r="BJ56" s="16">
        <f>SUMIF(Data!$U:$U,"="&amp;$BA56,Data!K:K)/IF($BR56&lt;1,1,$BR56)</f>
        <v>47</v>
      </c>
      <c r="BK56" s="16">
        <f>SUMIF(Data!$U:$U,"="&amp;$BA56,Data!L:L)/IF($BR56&lt;1,1,$BR56)</f>
        <v>54</v>
      </c>
      <c r="BM56" t="b">
        <f t="shared" si="46"/>
        <v>1</v>
      </c>
      <c r="BN56" t="b">
        <f t="shared" si="47"/>
        <v>1</v>
      </c>
      <c r="BO56" t="b">
        <f t="shared" si="48"/>
        <v>1</v>
      </c>
      <c r="BP56">
        <v>51</v>
      </c>
      <c r="BQ56">
        <f t="shared" si="49"/>
        <v>1</v>
      </c>
      <c r="BR56">
        <f t="shared" si="50"/>
        <v>1</v>
      </c>
    </row>
    <row r="57" spans="1:70" x14ac:dyDescent="0.25">
      <c r="A57" s="9">
        <v>152</v>
      </c>
      <c r="B57" s="10" t="str">
        <f t="shared" si="27"/>
        <v>Tempe Lake</v>
      </c>
      <c r="C57" s="10" t="str">
        <f t="shared" si="27"/>
        <v>TCA Bridge</v>
      </c>
      <c r="D57" s="12">
        <f t="shared" si="39"/>
        <v>21.25</v>
      </c>
      <c r="E57" s="12">
        <f t="shared" si="28"/>
        <v>12</v>
      </c>
      <c r="F57" s="12">
        <f t="shared" si="29"/>
        <v>30.5</v>
      </c>
      <c r="G57" s="13">
        <f t="shared" si="40"/>
        <v>2.5416666666666665</v>
      </c>
      <c r="H57" s="212"/>
      <c r="I57" s="206">
        <f t="shared" si="41"/>
        <v>21.25</v>
      </c>
      <c r="J57" s="9"/>
      <c r="K57" s="14"/>
      <c r="L57" s="14"/>
      <c r="M57" s="14"/>
      <c r="N57" s="14"/>
      <c r="O57" s="9"/>
      <c r="P57" s="27" t="s">
        <v>362</v>
      </c>
      <c r="Q57" s="9">
        <f t="shared" si="30"/>
        <v>152</v>
      </c>
      <c r="R57" s="11">
        <f t="shared" si="42"/>
        <v>0.30588235294117649</v>
      </c>
      <c r="S57" s="11"/>
      <c r="T57" s="11"/>
      <c r="U57" s="11">
        <f t="shared" si="43"/>
        <v>0.4</v>
      </c>
      <c r="V57" s="11">
        <f t="shared" si="44"/>
        <v>0</v>
      </c>
      <c r="W57" s="11">
        <f t="shared" si="45"/>
        <v>0</v>
      </c>
      <c r="X57" s="11"/>
      <c r="Y57" s="11"/>
      <c r="Z57" s="11"/>
      <c r="AA57" s="11"/>
      <c r="AB57" s="11"/>
      <c r="AC57" s="11"/>
      <c r="AD57" s="11"/>
      <c r="AF57" s="52">
        <f t="shared" si="31"/>
        <v>85</v>
      </c>
      <c r="AG57" s="63">
        <f>SUMIF(Data!$U:$U,"="&amp;AX57,Data!$H:$H)</f>
        <v>24</v>
      </c>
      <c r="AH57" s="63">
        <f>SUMIF(Data!$U:$U,"="&amp;AY57,Data!$H:$H)</f>
        <v>61</v>
      </c>
      <c r="AI57" s="21"/>
      <c r="AJ57" s="21">
        <f t="shared" si="32"/>
        <v>85</v>
      </c>
      <c r="AK57" s="21">
        <f t="shared" si="33"/>
        <v>24</v>
      </c>
      <c r="AL57" s="21">
        <f t="shared" si="34"/>
        <v>61</v>
      </c>
      <c r="AM57" s="21"/>
      <c r="AN57" s="21"/>
      <c r="AO57" s="21"/>
      <c r="AP57" s="21"/>
      <c r="AQ57" s="21"/>
      <c r="AR57" s="21">
        <f>IF(ISERROR(MATCH($A57&amp;LEFT(AR$5,2),ErrCount!$L$2:$L$73,0)),1,0)</f>
        <v>1</v>
      </c>
      <c r="AS57" s="21">
        <f>IF(ISERROR(MATCH($A57&amp;LEFT(AS$5,2),ErrCount!$L$2:$L$73,0)),1,0)</f>
        <v>1</v>
      </c>
      <c r="AT57" s="21">
        <f>IF(ISERROR(MATCH($A57&amp;LEFT(AT$5,2),ErrCount!$L$2:$L$73,0)),1,0)</f>
        <v>1</v>
      </c>
      <c r="AU57" s="21">
        <f>IF(ISERROR(MATCH($A57&amp;LEFT(AU$5,2),ErrCount!$L$2:$L$73,0)),1,0)</f>
        <v>1</v>
      </c>
      <c r="AV57" s="21"/>
      <c r="AW57" s="21"/>
      <c r="AX57" s="21" t="str">
        <f t="shared" si="35"/>
        <v>152AMNS</v>
      </c>
      <c r="AY57" s="21" t="str">
        <f t="shared" si="36"/>
        <v>152PMNS</v>
      </c>
      <c r="AZ57" s="21" t="str">
        <f t="shared" si="37"/>
        <v>152AMNS</v>
      </c>
      <c r="BA57" s="21" t="str">
        <f t="shared" si="38"/>
        <v>152PMNS</v>
      </c>
      <c r="BB57" s="21" t="s">
        <v>362</v>
      </c>
      <c r="BC57" s="21">
        <f>SUMIF(Data!$U:$U,"="&amp;$AZ57,Data!I:I)/IF($BQ57&lt;1,1,$BQ57)</f>
        <v>7</v>
      </c>
      <c r="BD57" s="21">
        <f>SUMIF(Data!$U:$U,"="&amp;$AZ57,Data!J:J)/IF($BQ57&lt;1,1,$BQ57)</f>
        <v>15</v>
      </c>
      <c r="BE57" s="21">
        <f>SUMIF(Data!$U:$U,"="&amp;$AZ57,Data!K:K)/IF($BQ57&lt;1,1,$BQ57)</f>
        <v>0</v>
      </c>
      <c r="BF57" s="21">
        <f>SUMIF(Data!$U:$U,"="&amp;$AZ57,Data!L:L)/IF($BQ57&lt;1,1,$BQ57)</f>
        <v>0</v>
      </c>
      <c r="BG57" s="21"/>
      <c r="BH57" s="16">
        <f>SUMIF(Data!$U:$U,"="&amp;$BA57,Data!I:I)/IF($BR57&lt;1,1,$BR57)</f>
        <v>19</v>
      </c>
      <c r="BI57" s="16">
        <f>SUMIF(Data!$U:$U,"="&amp;$BA57,Data!J:J)/IF($BR57&lt;1,1,$BR57)</f>
        <v>19</v>
      </c>
      <c r="BJ57" s="16">
        <f>SUMIF(Data!$U:$U,"="&amp;$BA57,Data!K:K)/IF($BR57&lt;1,1,$BR57)</f>
        <v>0</v>
      </c>
      <c r="BK57" s="16">
        <f>SUMIF(Data!$U:$U,"="&amp;$BA57,Data!L:L)/IF($BR57&lt;1,1,$BR57)</f>
        <v>0</v>
      </c>
      <c r="BM57" t="b">
        <f t="shared" si="46"/>
        <v>1</v>
      </c>
      <c r="BN57" t="b">
        <f t="shared" si="47"/>
        <v>1</v>
      </c>
      <c r="BO57" t="b">
        <f t="shared" si="48"/>
        <v>1</v>
      </c>
      <c r="BP57">
        <v>52</v>
      </c>
      <c r="BQ57">
        <f t="shared" si="49"/>
        <v>1</v>
      </c>
      <c r="BR57">
        <f t="shared" si="50"/>
        <v>1</v>
      </c>
    </row>
    <row r="58" spans="1:70" x14ac:dyDescent="0.25">
      <c r="A58" s="153">
        <v>154</v>
      </c>
      <c r="B58" s="10" t="str">
        <f t="shared" si="27"/>
        <v>Terrace Rd</v>
      </c>
      <c r="C58" s="10" t="str">
        <f t="shared" si="27"/>
        <v>Rural Rd</v>
      </c>
      <c r="D58" s="12">
        <f t="shared" si="39"/>
        <v>84</v>
      </c>
      <c r="E58" s="12" t="str">
        <f t="shared" si="28"/>
        <v/>
      </c>
      <c r="F58" s="12">
        <f t="shared" si="29"/>
        <v>84</v>
      </c>
      <c r="G58" s="13" t="str">
        <f t="shared" si="40"/>
        <v/>
      </c>
      <c r="H58" s="212"/>
      <c r="I58" s="206">
        <f t="shared" si="41"/>
        <v>84</v>
      </c>
      <c r="J58" s="9"/>
      <c r="K58" s="14"/>
      <c r="L58" s="14"/>
      <c r="M58" s="14"/>
      <c r="N58" s="14"/>
      <c r="O58" s="9"/>
      <c r="P58" s="27" t="s">
        <v>362</v>
      </c>
      <c r="Q58" s="9">
        <f t="shared" si="30"/>
        <v>154</v>
      </c>
      <c r="R58" s="11">
        <f t="shared" si="42"/>
        <v>0.33333333333333331</v>
      </c>
      <c r="S58" s="11"/>
      <c r="T58" s="11"/>
      <c r="U58" s="11">
        <f t="shared" si="43"/>
        <v>4.1666666666666664E-2</v>
      </c>
      <c r="V58" s="11">
        <f t="shared" si="44"/>
        <v>0.26785714285714285</v>
      </c>
      <c r="W58" s="11">
        <f t="shared" si="45"/>
        <v>0.97023809523809523</v>
      </c>
      <c r="X58" s="11"/>
      <c r="Y58" s="11"/>
      <c r="Z58" s="11"/>
      <c r="AA58" s="11"/>
      <c r="AB58" s="11"/>
      <c r="AC58" s="11"/>
      <c r="AD58" s="11"/>
      <c r="AF58" s="52">
        <f t="shared" si="31"/>
        <v>168</v>
      </c>
      <c r="AG58" s="63">
        <f>SUMIF(Data!$U:$U,"="&amp;AX58,Data!$H:$H)</f>
        <v>0</v>
      </c>
      <c r="AH58" s="63">
        <f>SUMIF(Data!$U:$U,"="&amp;AY58,Data!$H:$H)</f>
        <v>168</v>
      </c>
      <c r="AI58" s="21"/>
      <c r="AJ58" s="21">
        <f t="shared" si="32"/>
        <v>168</v>
      </c>
      <c r="AK58" s="21">
        <f t="shared" si="33"/>
        <v>0</v>
      </c>
      <c r="AL58" s="21">
        <f t="shared" si="34"/>
        <v>168</v>
      </c>
      <c r="AM58" s="21"/>
      <c r="AN58" s="21"/>
      <c r="AO58" s="21"/>
      <c r="AP58" s="21"/>
      <c r="AQ58" s="21"/>
      <c r="AR58" s="21">
        <f>IF(ISERROR(MATCH($A58&amp;LEFT(AR$5,2),ErrCount!$L$2:$L$73,0)),1,0)</f>
        <v>1</v>
      </c>
      <c r="AS58" s="21">
        <f>IF(ISERROR(MATCH($A58&amp;LEFT(AS$5,2),ErrCount!$L$2:$L$73,0)),1,0)</f>
        <v>1</v>
      </c>
      <c r="AT58" s="21">
        <f>IF(ISERROR(MATCH($A58&amp;LEFT(AT$5,2),ErrCount!$L$2:$L$73,0)),1,0)</f>
        <v>1</v>
      </c>
      <c r="AU58" s="21">
        <f>IF(ISERROR(MATCH($A58&amp;LEFT(AU$5,2),ErrCount!$L$2:$L$73,0)),1,0)</f>
        <v>1</v>
      </c>
      <c r="AV58" s="21"/>
      <c r="AW58" s="21"/>
      <c r="AX58" s="21" t="str">
        <f t="shared" si="35"/>
        <v>154AMNS</v>
      </c>
      <c r="AY58" s="21" t="str">
        <f t="shared" si="36"/>
        <v>154PMNS</v>
      </c>
      <c r="AZ58" s="21" t="str">
        <f t="shared" si="37"/>
        <v>154AMNS</v>
      </c>
      <c r="BA58" s="21" t="str">
        <f t="shared" si="38"/>
        <v>154PMNS</v>
      </c>
      <c r="BB58" s="21" t="s">
        <v>362</v>
      </c>
      <c r="BC58" s="21">
        <f>SUMIF(Data!$U:$U,"="&amp;$AZ58,Data!I:I)/IF($BQ58&lt;1,1,$BQ58)</f>
        <v>0</v>
      </c>
      <c r="BD58" s="21">
        <f>SUMIF(Data!$U:$U,"="&amp;$AZ58,Data!J:J)/IF($BQ58&lt;1,1,$BQ58)</f>
        <v>0</v>
      </c>
      <c r="BE58" s="21">
        <f>SUMIF(Data!$U:$U,"="&amp;$AZ58,Data!K:K)/IF($BQ58&lt;1,1,$BQ58)</f>
        <v>0</v>
      </c>
      <c r="BF58" s="21">
        <f>SUMIF(Data!$U:$U,"="&amp;$AZ58,Data!L:L)/IF($BQ58&lt;1,1,$BQ58)</f>
        <v>0</v>
      </c>
      <c r="BG58" s="21"/>
      <c r="BH58" s="16">
        <f>SUMIF(Data!$U:$U,"="&amp;$BA58,Data!I:I)/IF($BR58&lt;1,1,$BR58)</f>
        <v>56</v>
      </c>
      <c r="BI58" s="16">
        <f>SUMIF(Data!$U:$U,"="&amp;$BA58,Data!J:J)/IF($BR58&lt;1,1,$BR58)</f>
        <v>7</v>
      </c>
      <c r="BJ58" s="16">
        <f>SUMIF(Data!$U:$U,"="&amp;$BA58,Data!K:K)/IF($BR58&lt;1,1,$BR58)</f>
        <v>45</v>
      </c>
      <c r="BK58" s="16">
        <f>SUMIF(Data!$U:$U,"="&amp;$BA58,Data!L:L)/IF($BR58&lt;1,1,$BR58)</f>
        <v>163</v>
      </c>
      <c r="BM58" t="b">
        <f t="shared" si="46"/>
        <v>0</v>
      </c>
      <c r="BN58" t="b">
        <f t="shared" si="47"/>
        <v>1</v>
      </c>
      <c r="BO58" t="b">
        <f t="shared" si="48"/>
        <v>0</v>
      </c>
      <c r="BP58">
        <v>53</v>
      </c>
      <c r="BQ58">
        <f t="shared" si="49"/>
        <v>0</v>
      </c>
      <c r="BR58">
        <f t="shared" si="50"/>
        <v>1</v>
      </c>
    </row>
    <row r="59" spans="1:70" x14ac:dyDescent="0.25">
      <c r="A59" s="9">
        <v>155</v>
      </c>
      <c r="B59" s="10" t="str">
        <f t="shared" si="27"/>
        <v>University Dr</v>
      </c>
      <c r="C59" s="10" t="str">
        <f t="shared" si="27"/>
        <v>McClintock Dr</v>
      </c>
      <c r="D59" s="12">
        <f t="shared" si="39"/>
        <v>22.25</v>
      </c>
      <c r="E59" s="12">
        <f t="shared" si="6"/>
        <v>14</v>
      </c>
      <c r="F59" s="12">
        <f t="shared" si="7"/>
        <v>30.5</v>
      </c>
      <c r="G59" s="13">
        <f t="shared" si="40"/>
        <v>2.1785714285714284</v>
      </c>
      <c r="H59" s="212"/>
      <c r="I59" s="206">
        <f t="shared" si="41"/>
        <v>22.25</v>
      </c>
      <c r="J59" s="9"/>
      <c r="K59" s="14"/>
      <c r="L59" s="14"/>
      <c r="M59" s="14"/>
      <c r="N59" s="14"/>
      <c r="O59" s="9"/>
      <c r="P59" s="27" t="s">
        <v>362</v>
      </c>
      <c r="Q59" s="9">
        <f t="shared" si="2"/>
        <v>155</v>
      </c>
      <c r="R59" s="11">
        <f t="shared" si="42"/>
        <v>0.21348314606741572</v>
      </c>
      <c r="S59" s="11"/>
      <c r="T59" s="11"/>
      <c r="U59" s="11">
        <f t="shared" si="43"/>
        <v>5.6179775280898875E-2</v>
      </c>
      <c r="V59" s="11">
        <f t="shared" si="44"/>
        <v>0.42696629213483145</v>
      </c>
      <c r="W59" s="11">
        <f t="shared" si="45"/>
        <v>0.93258426966292129</v>
      </c>
      <c r="X59" s="11"/>
      <c r="Y59" s="11"/>
      <c r="Z59" s="11"/>
      <c r="AA59" s="11"/>
      <c r="AB59" s="11"/>
      <c r="AC59" s="11"/>
      <c r="AD59" s="11"/>
      <c r="AF59" s="52">
        <f t="shared" si="14"/>
        <v>89</v>
      </c>
      <c r="AG59" s="63">
        <f>SUMIF(Data!$U:$U,"="&amp;AX59,Data!$H:$H)</f>
        <v>28</v>
      </c>
      <c r="AH59" s="63">
        <f>SUMIF(Data!$U:$U,"="&amp;AY59,Data!$H:$H)</f>
        <v>61</v>
      </c>
      <c r="AI59" s="21"/>
      <c r="AJ59" s="21">
        <f t="shared" si="15"/>
        <v>89</v>
      </c>
      <c r="AK59" s="21">
        <f t="shared" si="16"/>
        <v>28</v>
      </c>
      <c r="AL59" s="21">
        <f t="shared" si="17"/>
        <v>61</v>
      </c>
      <c r="AM59" s="21"/>
      <c r="AN59" s="21"/>
      <c r="AO59" s="21"/>
      <c r="AP59" s="21"/>
      <c r="AQ59" s="21"/>
      <c r="AR59" s="21">
        <f>IF(ISERROR(MATCH($A59&amp;LEFT(AR$5,2),ErrCount!$L$2:$L$73,0)),1,0)</f>
        <v>1</v>
      </c>
      <c r="AS59" s="21">
        <f>IF(ISERROR(MATCH($A59&amp;LEFT(AS$5,2),ErrCount!$L$2:$L$73,0)),1,0)</f>
        <v>1</v>
      </c>
      <c r="AT59" s="21">
        <f>IF(ISERROR(MATCH($A59&amp;LEFT(AT$5,2),ErrCount!$L$2:$L$73,0)),1,0)</f>
        <v>1</v>
      </c>
      <c r="AU59" s="21">
        <f>IF(ISERROR(MATCH($A59&amp;LEFT(AU$5,2),ErrCount!$L$2:$L$73,0)),1,0)</f>
        <v>1</v>
      </c>
      <c r="AV59" s="21"/>
      <c r="AW59" s="21"/>
      <c r="AX59" s="21" t="str">
        <f t="shared" si="23"/>
        <v>155AMNS</v>
      </c>
      <c r="AY59" s="21" t="str">
        <f t="shared" si="24"/>
        <v>155PMNS</v>
      </c>
      <c r="AZ59" s="21" t="str">
        <f t="shared" si="25"/>
        <v>155AMNS</v>
      </c>
      <c r="BA59" s="21" t="str">
        <f t="shared" si="26"/>
        <v>155PMNS</v>
      </c>
      <c r="BB59" s="21" t="s">
        <v>362</v>
      </c>
      <c r="BC59" s="21">
        <f>SUMIF(Data!$U:$U,"="&amp;$AZ59,Data!I:I)/IF($BQ59&lt;1,1,$BQ59)</f>
        <v>4</v>
      </c>
      <c r="BD59" s="21">
        <f>SUMIF(Data!$U:$U,"="&amp;$AZ59,Data!J:J)/IF($BQ59&lt;1,1,$BQ59)</f>
        <v>3</v>
      </c>
      <c r="BE59" s="21">
        <f>SUMIF(Data!$U:$U,"="&amp;$AZ59,Data!K:K)/IF($BQ59&lt;1,1,$BQ59)</f>
        <v>8</v>
      </c>
      <c r="BF59" s="21">
        <f>SUMIF(Data!$U:$U,"="&amp;$AZ59,Data!L:L)/IF($BQ59&lt;1,1,$BQ59)</f>
        <v>25</v>
      </c>
      <c r="BG59" s="21"/>
      <c r="BH59" s="16">
        <f>SUMIF(Data!$U:$U,"="&amp;$BA59,Data!I:I)/IF($BR59&lt;1,1,$BR59)</f>
        <v>15</v>
      </c>
      <c r="BI59" s="16">
        <f>SUMIF(Data!$U:$U,"="&amp;$BA59,Data!J:J)/IF($BR59&lt;1,1,$BR59)</f>
        <v>2</v>
      </c>
      <c r="BJ59" s="16">
        <f>SUMIF(Data!$U:$U,"="&amp;$BA59,Data!K:K)/IF($BR59&lt;1,1,$BR59)</f>
        <v>30</v>
      </c>
      <c r="BK59" s="16">
        <f>SUMIF(Data!$U:$U,"="&amp;$BA59,Data!L:L)/IF($BR59&lt;1,1,$BR59)</f>
        <v>58</v>
      </c>
      <c r="BM59" t="b">
        <f t="shared" si="46"/>
        <v>1</v>
      </c>
      <c r="BN59" t="b">
        <f t="shared" si="47"/>
        <v>1</v>
      </c>
      <c r="BO59" t="b">
        <f t="shared" si="48"/>
        <v>1</v>
      </c>
      <c r="BP59">
        <v>54</v>
      </c>
      <c r="BQ59">
        <f t="shared" si="49"/>
        <v>1</v>
      </c>
      <c r="BR59">
        <f t="shared" si="50"/>
        <v>1</v>
      </c>
    </row>
    <row r="60" spans="1:70" s="141" customFormat="1" x14ac:dyDescent="0.25">
      <c r="A60" s="134">
        <v>101</v>
      </c>
      <c r="B60" s="135" t="str">
        <f t="shared" ref="B60:C78" si="51">VLOOKUP($A60,Loc,COLUMN(),FALSE)</f>
        <v>Washington/Curry</v>
      </c>
      <c r="C60" s="135" t="str">
        <f t="shared" si="51"/>
        <v>Mill Ave</v>
      </c>
      <c r="D60" s="136">
        <f t="shared" si="39"/>
        <v>17.25</v>
      </c>
      <c r="E60" s="136">
        <f t="shared" ref="E60:E113" si="52">IF(AK60&gt;0,AK60/2,"")</f>
        <v>19.5</v>
      </c>
      <c r="F60" s="136">
        <f t="shared" ref="F60:F113" si="53">IF(AL60&gt;0,AL60/2,"")</f>
        <v>15</v>
      </c>
      <c r="G60" s="137">
        <f t="shared" si="40"/>
        <v>0.76923076923076927</v>
      </c>
      <c r="H60" s="213"/>
      <c r="I60" s="206">
        <f t="shared" si="41"/>
        <v>17.25</v>
      </c>
      <c r="J60" s="134"/>
      <c r="K60" s="134"/>
      <c r="L60" s="134"/>
      <c r="M60" s="134"/>
      <c r="N60" s="134"/>
      <c r="O60" s="134"/>
      <c r="P60" s="139" t="s">
        <v>361</v>
      </c>
      <c r="Q60" s="134">
        <f t="shared" ref="Q60:Q113" si="54">A60</f>
        <v>101</v>
      </c>
      <c r="R60" s="140">
        <f t="shared" si="42"/>
        <v>0.20289855072463769</v>
      </c>
      <c r="S60" s="140"/>
      <c r="T60" s="140"/>
      <c r="U60" s="140">
        <f t="shared" si="43"/>
        <v>0.56521739130434778</v>
      </c>
      <c r="V60" s="140">
        <f t="shared" si="44"/>
        <v>0.10144927536231885</v>
      </c>
      <c r="W60" s="140">
        <f t="shared" si="45"/>
        <v>0.34782608695652173</v>
      </c>
      <c r="X60" s="140"/>
      <c r="Y60" s="140"/>
      <c r="Z60" s="140"/>
      <c r="AA60" s="140"/>
      <c r="AB60" s="140"/>
      <c r="AC60" s="140"/>
      <c r="AD60" s="140"/>
      <c r="AF60" s="142">
        <f t="shared" ref="AF60:AF113" si="55">AG60+AH60</f>
        <v>69</v>
      </c>
      <c r="AG60" s="139">
        <f>SUMIF(Data!$U:$U,"="&amp;AX60,Data!$H:$H)</f>
        <v>39</v>
      </c>
      <c r="AH60" s="139">
        <f>SUMIF(Data!$U:$U,"="&amp;AY60,Data!$H:$H)</f>
        <v>30</v>
      </c>
      <c r="AI60" s="138"/>
      <c r="AJ60" s="138">
        <f t="shared" ref="AJ60:AJ113" si="56">AK60+AL60</f>
        <v>69</v>
      </c>
      <c r="AK60" s="138">
        <f t="shared" ref="AK60:AK113" si="57">AG60*AT60</f>
        <v>39</v>
      </c>
      <c r="AL60" s="138">
        <f t="shared" ref="AL60:AL113" si="58">AH60*AU60</f>
        <v>30</v>
      </c>
      <c r="AM60" s="138"/>
      <c r="AN60" s="138"/>
      <c r="AO60" s="138"/>
      <c r="AP60" s="138"/>
      <c r="AQ60" s="138"/>
      <c r="AR60" s="138">
        <f>IF(ISERROR(MATCH($A60&amp;LEFT(AR$5,2),ErrCount!$L$2:$L$73,0)),1,0)</f>
        <v>1</v>
      </c>
      <c r="AS60" s="138">
        <f>IF(ISERROR(MATCH($A60&amp;LEFT(AS$5,2),ErrCount!$L$2:$L$73,0)),1,0)</f>
        <v>1</v>
      </c>
      <c r="AT60" s="138">
        <f>IF(ISERROR(MATCH($A60&amp;LEFT(AT$5,2),ErrCount!$L$2:$L$73,0)),1,0)</f>
        <v>1</v>
      </c>
      <c r="AU60" s="138">
        <f>IF(ISERROR(MATCH($A60&amp;LEFT(AU$5,2),ErrCount!$L$2:$L$73,0)),1,0)</f>
        <v>1</v>
      </c>
      <c r="AV60" s="138"/>
      <c r="AW60" s="138"/>
      <c r="AX60" s="138" t="str">
        <f t="shared" si="23"/>
        <v>101AMEW</v>
      </c>
      <c r="AY60" s="138" t="str">
        <f t="shared" si="24"/>
        <v>101PMEW</v>
      </c>
      <c r="AZ60" s="138" t="str">
        <f t="shared" si="25"/>
        <v>101AMEW</v>
      </c>
      <c r="BA60" s="138" t="str">
        <f t="shared" si="26"/>
        <v>101PMEW</v>
      </c>
      <c r="BB60" s="138" t="s">
        <v>361</v>
      </c>
      <c r="BC60" s="21">
        <f>SUMIF(Data!$U:$U,"="&amp;$AZ60,Data!I:I)/IF($BQ60&lt;1,1,$BQ60)</f>
        <v>7</v>
      </c>
      <c r="BD60" s="21">
        <f>SUMIF(Data!$U:$U,"="&amp;$AZ60,Data!J:J)/IF($BQ60&lt;1,1,$BQ60)</f>
        <v>21</v>
      </c>
      <c r="BE60" s="21">
        <f>SUMIF(Data!$U:$U,"="&amp;$AZ60,Data!K:K)/IF($BQ60&lt;1,1,$BQ60)</f>
        <v>5</v>
      </c>
      <c r="BF60" s="21">
        <f>SUMIF(Data!$U:$U,"="&amp;$AZ60,Data!L:L)/IF($BQ60&lt;1,1,$BQ60)</f>
        <v>15</v>
      </c>
      <c r="BG60" s="138"/>
      <c r="BH60" s="16">
        <f>SUMIF(Data!$U:$U,"="&amp;$BA60,Data!I:I)/IF($BR60&lt;1,1,$BR60)</f>
        <v>7</v>
      </c>
      <c r="BI60" s="16">
        <f>SUMIF(Data!$U:$U,"="&amp;$BA60,Data!J:J)/IF($BR60&lt;1,1,$BR60)</f>
        <v>18</v>
      </c>
      <c r="BJ60" s="16">
        <f>SUMIF(Data!$U:$U,"="&amp;$BA60,Data!K:K)/IF($BR60&lt;1,1,$BR60)</f>
        <v>2</v>
      </c>
      <c r="BK60" s="16">
        <f>SUMIF(Data!$U:$U,"="&amp;$BA60,Data!L:L)/IF($BR60&lt;1,1,$BR60)</f>
        <v>9</v>
      </c>
      <c r="BL60" s="143"/>
      <c r="BM60" s="141" t="b">
        <f t="shared" si="46"/>
        <v>1</v>
      </c>
      <c r="BN60" s="141" t="b">
        <f t="shared" si="47"/>
        <v>1</v>
      </c>
      <c r="BO60" t="b">
        <f t="shared" si="48"/>
        <v>1</v>
      </c>
      <c r="BP60">
        <v>1</v>
      </c>
      <c r="BQ60">
        <f t="shared" si="49"/>
        <v>1</v>
      </c>
      <c r="BR60">
        <f t="shared" si="50"/>
        <v>1</v>
      </c>
    </row>
    <row r="61" spans="1:70" s="141" customFormat="1" x14ac:dyDescent="0.25">
      <c r="A61" s="134">
        <v>102</v>
      </c>
      <c r="B61" s="135" t="str">
        <f t="shared" si="51"/>
        <v>Rio Salado Pkwy</v>
      </c>
      <c r="C61" s="135" t="str">
        <f t="shared" si="51"/>
        <v>Mill Ave</v>
      </c>
      <c r="D61" s="136">
        <f t="shared" si="39"/>
        <v>11</v>
      </c>
      <c r="E61" s="136">
        <f t="shared" si="52"/>
        <v>8.5</v>
      </c>
      <c r="F61" s="136">
        <f t="shared" si="53"/>
        <v>13.5</v>
      </c>
      <c r="G61" s="137">
        <f t="shared" si="40"/>
        <v>1.588235294117647</v>
      </c>
      <c r="H61" s="213"/>
      <c r="I61" s="206">
        <f t="shared" si="41"/>
        <v>11</v>
      </c>
      <c r="J61" s="134"/>
      <c r="K61" s="134"/>
      <c r="L61" s="134"/>
      <c r="M61" s="134"/>
      <c r="N61" s="134"/>
      <c r="O61" s="134"/>
      <c r="P61" s="139" t="s">
        <v>361</v>
      </c>
      <c r="Q61" s="134">
        <f t="shared" si="54"/>
        <v>102</v>
      </c>
      <c r="R61" s="140">
        <f t="shared" si="42"/>
        <v>0.27272727272727271</v>
      </c>
      <c r="S61" s="140"/>
      <c r="T61" s="140"/>
      <c r="U61" s="140">
        <f t="shared" si="43"/>
        <v>0.59090909090909094</v>
      </c>
      <c r="V61" s="140">
        <f t="shared" si="44"/>
        <v>0.22727272727272727</v>
      </c>
      <c r="W61" s="140">
        <f t="shared" si="45"/>
        <v>0.31818181818181818</v>
      </c>
      <c r="X61" s="140"/>
      <c r="Y61" s="140"/>
      <c r="Z61" s="140"/>
      <c r="AA61" s="140"/>
      <c r="AB61" s="140"/>
      <c r="AC61" s="140"/>
      <c r="AD61" s="140"/>
      <c r="AF61" s="142">
        <f t="shared" si="55"/>
        <v>44</v>
      </c>
      <c r="AG61" s="139">
        <f>SUMIF(Data!$U:$U,"="&amp;AX61,Data!$H:$H)</f>
        <v>17</v>
      </c>
      <c r="AH61" s="139">
        <f>SUMIF(Data!$U:$U,"="&amp;AY61,Data!$H:$H)</f>
        <v>27</v>
      </c>
      <c r="AI61" s="138"/>
      <c r="AJ61" s="138">
        <f t="shared" si="56"/>
        <v>44</v>
      </c>
      <c r="AK61" s="138">
        <f t="shared" si="57"/>
        <v>17</v>
      </c>
      <c r="AL61" s="138">
        <f t="shared" si="58"/>
        <v>27</v>
      </c>
      <c r="AM61" s="138"/>
      <c r="AN61" s="138"/>
      <c r="AO61" s="138"/>
      <c r="AP61" s="138"/>
      <c r="AQ61" s="138"/>
      <c r="AR61" s="138">
        <f>IF(ISERROR(MATCH($A61&amp;LEFT(AR$5,2),ErrCount!$L$2:$L$73,0)),1,0)</f>
        <v>1</v>
      </c>
      <c r="AS61" s="138">
        <f>IF(ISERROR(MATCH($A61&amp;LEFT(AS$5,2),ErrCount!$L$2:$L$73,0)),1,0)</f>
        <v>1</v>
      </c>
      <c r="AT61" s="138">
        <f>IF(ISERROR(MATCH($A61&amp;LEFT(AT$5,2),ErrCount!$L$2:$L$73,0)),1,0)</f>
        <v>1</v>
      </c>
      <c r="AU61" s="138">
        <f>IF(ISERROR(MATCH($A61&amp;LEFT(AU$5,2),ErrCount!$L$2:$L$73,0)),1,0)</f>
        <v>1</v>
      </c>
      <c r="AV61" s="138"/>
      <c r="AW61" s="138"/>
      <c r="AX61" s="138" t="str">
        <f t="shared" si="23"/>
        <v>102AMEW</v>
      </c>
      <c r="AY61" s="138" t="str">
        <f t="shared" si="24"/>
        <v>102PMEW</v>
      </c>
      <c r="AZ61" s="138" t="str">
        <f t="shared" si="25"/>
        <v>102AMEW</v>
      </c>
      <c r="BA61" s="138" t="str">
        <f t="shared" si="26"/>
        <v>102PMEW</v>
      </c>
      <c r="BB61" s="138" t="s">
        <v>361</v>
      </c>
      <c r="BC61" s="21">
        <f>SUMIF(Data!$U:$U,"="&amp;$AZ61,Data!I:I)/IF($BQ61&lt;1,1,$BQ61)</f>
        <v>1</v>
      </c>
      <c r="BD61" s="21">
        <f>SUMIF(Data!$U:$U,"="&amp;$AZ61,Data!J:J)/IF($BQ61&lt;1,1,$BQ61)</f>
        <v>10</v>
      </c>
      <c r="BE61" s="21">
        <f>SUMIF(Data!$U:$U,"="&amp;$AZ61,Data!K:K)/IF($BQ61&lt;1,1,$BQ61)</f>
        <v>4</v>
      </c>
      <c r="BF61" s="21">
        <f>SUMIF(Data!$U:$U,"="&amp;$AZ61,Data!L:L)/IF($BQ61&lt;1,1,$BQ61)</f>
        <v>5</v>
      </c>
      <c r="BG61" s="138"/>
      <c r="BH61" s="16">
        <f>SUMIF(Data!$U:$U,"="&amp;$BA61,Data!I:I)/IF($BR61&lt;1,1,$BR61)</f>
        <v>11</v>
      </c>
      <c r="BI61" s="16">
        <f>SUMIF(Data!$U:$U,"="&amp;$BA61,Data!J:J)/IF($BR61&lt;1,1,$BR61)</f>
        <v>16</v>
      </c>
      <c r="BJ61" s="16">
        <f>SUMIF(Data!$U:$U,"="&amp;$BA61,Data!K:K)/IF($BR61&lt;1,1,$BR61)</f>
        <v>6</v>
      </c>
      <c r="BK61" s="16">
        <f>SUMIF(Data!$U:$U,"="&amp;$BA61,Data!L:L)/IF($BR61&lt;1,1,$BR61)</f>
        <v>9</v>
      </c>
      <c r="BL61" s="143"/>
      <c r="BM61" s="141" t="b">
        <f t="shared" si="46"/>
        <v>1</v>
      </c>
      <c r="BN61" s="141" t="b">
        <f t="shared" si="47"/>
        <v>1</v>
      </c>
      <c r="BO61" t="b">
        <f t="shared" si="48"/>
        <v>1</v>
      </c>
      <c r="BP61">
        <v>2</v>
      </c>
      <c r="BQ61">
        <f t="shared" si="49"/>
        <v>1</v>
      </c>
      <c r="BR61">
        <f t="shared" si="50"/>
        <v>1</v>
      </c>
    </row>
    <row r="62" spans="1:70" s="141" customFormat="1" x14ac:dyDescent="0.25">
      <c r="A62" s="134">
        <v>103</v>
      </c>
      <c r="B62" s="135" t="str">
        <f t="shared" si="51"/>
        <v>Rio Salado Pkwy</v>
      </c>
      <c r="C62" s="135" t="str">
        <f t="shared" si="51"/>
        <v>Rural Rd</v>
      </c>
      <c r="D62" s="136">
        <f t="shared" si="39"/>
        <v>20.75</v>
      </c>
      <c r="E62" s="136">
        <f t="shared" si="52"/>
        <v>12.5</v>
      </c>
      <c r="F62" s="136">
        <f t="shared" si="53"/>
        <v>29</v>
      </c>
      <c r="G62" s="137">
        <f t="shared" si="40"/>
        <v>2.3199999999999998</v>
      </c>
      <c r="H62" s="213"/>
      <c r="I62" s="206">
        <f t="shared" si="41"/>
        <v>20.75</v>
      </c>
      <c r="J62" s="134"/>
      <c r="K62" s="134"/>
      <c r="L62" s="134"/>
      <c r="M62" s="134"/>
      <c r="N62" s="134"/>
      <c r="O62" s="134"/>
      <c r="P62" s="139" t="s">
        <v>361</v>
      </c>
      <c r="Q62" s="134">
        <f t="shared" si="54"/>
        <v>103</v>
      </c>
      <c r="R62" s="140">
        <f t="shared" si="42"/>
        <v>0.18072289156626506</v>
      </c>
      <c r="S62" s="140"/>
      <c r="T62" s="140"/>
      <c r="U62" s="140">
        <f t="shared" si="43"/>
        <v>0.53012048192771088</v>
      </c>
      <c r="V62" s="140">
        <f t="shared" si="44"/>
        <v>0.20481927710843373</v>
      </c>
      <c r="W62" s="140">
        <f t="shared" si="45"/>
        <v>0.5662650602409639</v>
      </c>
      <c r="X62" s="140"/>
      <c r="Y62" s="140"/>
      <c r="Z62" s="140"/>
      <c r="AA62" s="140"/>
      <c r="AB62" s="140"/>
      <c r="AC62" s="140"/>
      <c r="AD62" s="140"/>
      <c r="AF62" s="142">
        <f t="shared" si="55"/>
        <v>83</v>
      </c>
      <c r="AG62" s="139">
        <f>SUMIF(Data!$U:$U,"="&amp;AX62,Data!$H:$H)</f>
        <v>25</v>
      </c>
      <c r="AH62" s="139">
        <f>SUMIF(Data!$U:$U,"="&amp;AY62,Data!$H:$H)</f>
        <v>58</v>
      </c>
      <c r="AI62" s="138"/>
      <c r="AJ62" s="138">
        <f t="shared" si="56"/>
        <v>83</v>
      </c>
      <c r="AK62" s="138">
        <f t="shared" si="57"/>
        <v>25</v>
      </c>
      <c r="AL62" s="138">
        <f t="shared" si="58"/>
        <v>58</v>
      </c>
      <c r="AM62" s="138"/>
      <c r="AN62" s="138"/>
      <c r="AO62" s="138"/>
      <c r="AP62" s="138"/>
      <c r="AQ62" s="138"/>
      <c r="AR62" s="138">
        <f>IF(ISERROR(MATCH($A62&amp;LEFT(AR$5,2),ErrCount!$L$2:$L$73,0)),1,0)</f>
        <v>1</v>
      </c>
      <c r="AS62" s="138">
        <f>IF(ISERROR(MATCH($A62&amp;LEFT(AS$5,2),ErrCount!$L$2:$L$73,0)),1,0)</f>
        <v>1</v>
      </c>
      <c r="AT62" s="138">
        <f>IF(ISERROR(MATCH($A62&amp;LEFT(AT$5,2),ErrCount!$L$2:$L$73,0)),1,0)</f>
        <v>1</v>
      </c>
      <c r="AU62" s="138">
        <f>IF(ISERROR(MATCH($A62&amp;LEFT(AU$5,2),ErrCount!$L$2:$L$73,0)),1,0)</f>
        <v>1</v>
      </c>
      <c r="AV62" s="138"/>
      <c r="AW62" s="138"/>
      <c r="AX62" s="138" t="str">
        <f t="shared" si="23"/>
        <v>103AMEW</v>
      </c>
      <c r="AY62" s="138" t="str">
        <f t="shared" si="24"/>
        <v>103PMEW</v>
      </c>
      <c r="AZ62" s="138" t="str">
        <f t="shared" si="25"/>
        <v>103AMEW</v>
      </c>
      <c r="BA62" s="138" t="str">
        <f t="shared" si="26"/>
        <v>103PMEW</v>
      </c>
      <c r="BB62" s="138" t="s">
        <v>361</v>
      </c>
      <c r="BC62" s="21">
        <f>SUMIF(Data!$U:$U,"="&amp;$AZ62,Data!I:I)/IF($BQ62&lt;1,1,$BQ62)</f>
        <v>2</v>
      </c>
      <c r="BD62" s="21">
        <f>SUMIF(Data!$U:$U,"="&amp;$AZ62,Data!J:J)/IF($BQ62&lt;1,1,$BQ62)</f>
        <v>19</v>
      </c>
      <c r="BE62" s="21">
        <f>SUMIF(Data!$U:$U,"="&amp;$AZ62,Data!K:K)/IF($BQ62&lt;1,1,$BQ62)</f>
        <v>2</v>
      </c>
      <c r="BF62" s="21">
        <f>SUMIF(Data!$U:$U,"="&amp;$AZ62,Data!L:L)/IF($BQ62&lt;1,1,$BQ62)</f>
        <v>7</v>
      </c>
      <c r="BG62" s="138"/>
      <c r="BH62" s="16">
        <f>SUMIF(Data!$U:$U,"="&amp;$BA62,Data!I:I)/IF($BR62&lt;1,1,$BR62)</f>
        <v>13</v>
      </c>
      <c r="BI62" s="16">
        <f>SUMIF(Data!$U:$U,"="&amp;$BA62,Data!J:J)/IF($BR62&lt;1,1,$BR62)</f>
        <v>25</v>
      </c>
      <c r="BJ62" s="16">
        <f>SUMIF(Data!$U:$U,"="&amp;$BA62,Data!K:K)/IF($BR62&lt;1,1,$BR62)</f>
        <v>15</v>
      </c>
      <c r="BK62" s="16">
        <f>SUMIF(Data!$U:$U,"="&amp;$BA62,Data!L:L)/IF($BR62&lt;1,1,$BR62)</f>
        <v>40</v>
      </c>
      <c r="BL62" s="143"/>
      <c r="BM62" s="141" t="b">
        <f t="shared" si="46"/>
        <v>1</v>
      </c>
      <c r="BN62" s="141" t="b">
        <f t="shared" si="47"/>
        <v>1</v>
      </c>
      <c r="BO62" t="b">
        <f t="shared" si="48"/>
        <v>1</v>
      </c>
      <c r="BP62">
        <v>3</v>
      </c>
      <c r="BQ62">
        <f t="shared" si="49"/>
        <v>1</v>
      </c>
      <c r="BR62">
        <f t="shared" si="50"/>
        <v>1</v>
      </c>
    </row>
    <row r="63" spans="1:70" s="141" customFormat="1" x14ac:dyDescent="0.25">
      <c r="A63" s="134">
        <v>104</v>
      </c>
      <c r="B63" s="135" t="str">
        <f t="shared" si="51"/>
        <v>Rio Salado Pkwy</v>
      </c>
      <c r="C63" s="135" t="str">
        <f t="shared" si="51"/>
        <v>McClintock Dr</v>
      </c>
      <c r="D63" s="136">
        <f t="shared" si="39"/>
        <v>11.5</v>
      </c>
      <c r="E63" s="136">
        <f t="shared" si="52"/>
        <v>11.5</v>
      </c>
      <c r="F63" s="136" t="str">
        <f t="shared" si="53"/>
        <v/>
      </c>
      <c r="G63" s="137" t="str">
        <f t="shared" si="40"/>
        <v/>
      </c>
      <c r="H63" s="213"/>
      <c r="I63" s="206">
        <f t="shared" si="41"/>
        <v>11.5</v>
      </c>
      <c r="J63" s="134"/>
      <c r="K63" s="134"/>
      <c r="L63" s="134"/>
      <c r="M63" s="134"/>
      <c r="N63" s="134"/>
      <c r="O63" s="134"/>
      <c r="P63" s="139" t="s">
        <v>361</v>
      </c>
      <c r="Q63" s="134">
        <f t="shared" si="54"/>
        <v>104</v>
      </c>
      <c r="R63" s="140">
        <f t="shared" si="42"/>
        <v>8.6956521739130432E-2</v>
      </c>
      <c r="S63" s="140"/>
      <c r="T63" s="140"/>
      <c r="U63" s="140">
        <f t="shared" si="43"/>
        <v>0.60869565217391308</v>
      </c>
      <c r="V63" s="140">
        <f t="shared" si="44"/>
        <v>0.21739130434782608</v>
      </c>
      <c r="W63" s="140">
        <f t="shared" si="45"/>
        <v>0.39130434782608697</v>
      </c>
      <c r="X63" s="140"/>
      <c r="Y63" s="140"/>
      <c r="Z63" s="140"/>
      <c r="AA63" s="140"/>
      <c r="AB63" s="140"/>
      <c r="AC63" s="140"/>
      <c r="AD63" s="140"/>
      <c r="AF63" s="142">
        <f t="shared" si="55"/>
        <v>23</v>
      </c>
      <c r="AG63" s="139">
        <f>SUMIF(Data!$U:$U,"="&amp;AX63,Data!$H:$H)</f>
        <v>23</v>
      </c>
      <c r="AH63" s="139">
        <f>SUMIF(Data!$U:$U,"="&amp;AY63,Data!$H:$H)</f>
        <v>0</v>
      </c>
      <c r="AI63" s="138"/>
      <c r="AJ63" s="138">
        <f t="shared" si="56"/>
        <v>23</v>
      </c>
      <c r="AK63" s="138">
        <f t="shared" si="57"/>
        <v>23</v>
      </c>
      <c r="AL63" s="138">
        <f t="shared" si="58"/>
        <v>0</v>
      </c>
      <c r="AM63" s="138"/>
      <c r="AN63" s="138"/>
      <c r="AO63" s="138"/>
      <c r="AP63" s="138"/>
      <c r="AQ63" s="138"/>
      <c r="AR63" s="138">
        <f>IF(ISERROR(MATCH($A63&amp;LEFT(AR$5,2),ErrCount!$L$2:$L$73,0)),1,0)</f>
        <v>1</v>
      </c>
      <c r="AS63" s="138">
        <f>IF(ISERROR(MATCH($A63&amp;LEFT(AS$5,2),ErrCount!$L$2:$L$73,0)),1,0)</f>
        <v>1</v>
      </c>
      <c r="AT63" s="138">
        <f>IF(ISERROR(MATCH($A63&amp;LEFT(AT$5,2),ErrCount!$L$2:$L$73,0)),1,0)</f>
        <v>1</v>
      </c>
      <c r="AU63" s="138">
        <f>IF(ISERROR(MATCH($A63&amp;LEFT(AU$5,2),ErrCount!$L$2:$L$73,0)),1,0)</f>
        <v>1</v>
      </c>
      <c r="AV63" s="138"/>
      <c r="AW63" s="138"/>
      <c r="AX63" s="138" t="str">
        <f t="shared" si="23"/>
        <v>104AMEW</v>
      </c>
      <c r="AY63" s="138" t="str">
        <f t="shared" si="24"/>
        <v>104PMEW</v>
      </c>
      <c r="AZ63" s="138" t="str">
        <f t="shared" si="25"/>
        <v>104AMEW</v>
      </c>
      <c r="BA63" s="138" t="str">
        <f t="shared" si="26"/>
        <v>104PMEW</v>
      </c>
      <c r="BB63" s="138" t="s">
        <v>361</v>
      </c>
      <c r="BC63" s="21">
        <f>SUMIF(Data!$U:$U,"="&amp;$AZ63,Data!I:I)/IF($BQ63&lt;1,1,$BQ63)</f>
        <v>2</v>
      </c>
      <c r="BD63" s="21">
        <f>SUMIF(Data!$U:$U,"="&amp;$AZ63,Data!J:J)/IF($BQ63&lt;1,1,$BQ63)</f>
        <v>14</v>
      </c>
      <c r="BE63" s="21">
        <f>SUMIF(Data!$U:$U,"="&amp;$AZ63,Data!K:K)/IF($BQ63&lt;1,1,$BQ63)</f>
        <v>5</v>
      </c>
      <c r="BF63" s="21">
        <f>SUMIF(Data!$U:$U,"="&amp;$AZ63,Data!L:L)/IF($BQ63&lt;1,1,$BQ63)</f>
        <v>9</v>
      </c>
      <c r="BG63" s="138"/>
      <c r="BH63" s="16">
        <f>SUMIF(Data!$U:$U,"="&amp;$BA63,Data!I:I)/IF($BR63&lt;1,1,$BR63)</f>
        <v>0</v>
      </c>
      <c r="BI63" s="16">
        <f>SUMIF(Data!$U:$U,"="&amp;$BA63,Data!J:J)/IF($BR63&lt;1,1,$BR63)</f>
        <v>0</v>
      </c>
      <c r="BJ63" s="16">
        <f>SUMIF(Data!$U:$U,"="&amp;$BA63,Data!K:K)/IF($BR63&lt;1,1,$BR63)</f>
        <v>0</v>
      </c>
      <c r="BK63" s="16">
        <f>SUMIF(Data!$U:$U,"="&amp;$BA63,Data!L:L)/IF($BR63&lt;1,1,$BR63)</f>
        <v>0</v>
      </c>
      <c r="BL63" s="143"/>
      <c r="BM63" s="141" t="b">
        <f t="shared" si="46"/>
        <v>0</v>
      </c>
      <c r="BN63" s="141" t="b">
        <f t="shared" si="47"/>
        <v>1</v>
      </c>
      <c r="BO63" t="b">
        <f t="shared" si="48"/>
        <v>0</v>
      </c>
      <c r="BP63">
        <v>4</v>
      </c>
      <c r="BQ63">
        <f t="shared" si="49"/>
        <v>1</v>
      </c>
      <c r="BR63">
        <f t="shared" si="50"/>
        <v>0</v>
      </c>
    </row>
    <row r="64" spans="1:70" s="141" customFormat="1" x14ac:dyDescent="0.25">
      <c r="A64" s="134">
        <v>105</v>
      </c>
      <c r="B64" s="135" t="str">
        <f t="shared" si="51"/>
        <v>Rio Salado Pkwy</v>
      </c>
      <c r="C64" s="135" t="str">
        <f t="shared" si="51"/>
        <v>Hardy Dr</v>
      </c>
      <c r="D64" s="136">
        <f t="shared" si="39"/>
        <v>5</v>
      </c>
      <c r="E64" s="136">
        <f t="shared" si="52"/>
        <v>5</v>
      </c>
      <c r="F64" s="136">
        <f t="shared" si="53"/>
        <v>5</v>
      </c>
      <c r="G64" s="137">
        <f t="shared" si="40"/>
        <v>1</v>
      </c>
      <c r="H64" s="213"/>
      <c r="I64" s="206">
        <f t="shared" si="41"/>
        <v>5</v>
      </c>
      <c r="J64" s="134"/>
      <c r="K64" s="134"/>
      <c r="L64" s="134"/>
      <c r="M64" s="134"/>
      <c r="N64" s="134"/>
      <c r="O64" s="134"/>
      <c r="P64" s="139" t="s">
        <v>361</v>
      </c>
      <c r="Q64" s="134">
        <f t="shared" si="54"/>
        <v>105</v>
      </c>
      <c r="R64" s="140">
        <f t="shared" si="42"/>
        <v>0</v>
      </c>
      <c r="S64" s="140"/>
      <c r="T64" s="140"/>
      <c r="U64" s="140">
        <f t="shared" si="43"/>
        <v>0.3</v>
      </c>
      <c r="V64" s="140">
        <f t="shared" si="44"/>
        <v>0.1</v>
      </c>
      <c r="W64" s="140">
        <f t="shared" si="45"/>
        <v>0.1</v>
      </c>
      <c r="X64" s="140"/>
      <c r="Y64" s="140"/>
      <c r="Z64" s="140"/>
      <c r="AA64" s="140"/>
      <c r="AB64" s="140"/>
      <c r="AC64" s="140"/>
      <c r="AD64" s="140"/>
      <c r="AF64" s="142">
        <f t="shared" si="55"/>
        <v>20</v>
      </c>
      <c r="AG64" s="139">
        <f>SUMIF(Data!$U:$U,"="&amp;AX64,Data!$H:$H)</f>
        <v>10</v>
      </c>
      <c r="AH64" s="139">
        <f>SUMIF(Data!$U:$U,"="&amp;AY64,Data!$H:$H)</f>
        <v>10</v>
      </c>
      <c r="AI64" s="138"/>
      <c r="AJ64" s="138">
        <f t="shared" si="56"/>
        <v>20</v>
      </c>
      <c r="AK64" s="138">
        <f t="shared" si="57"/>
        <v>10</v>
      </c>
      <c r="AL64" s="138">
        <f t="shared" si="58"/>
        <v>10</v>
      </c>
      <c r="AM64" s="138"/>
      <c r="AN64" s="138"/>
      <c r="AO64" s="138"/>
      <c r="AP64" s="138"/>
      <c r="AQ64" s="138"/>
      <c r="AR64" s="138">
        <f>IF(ISERROR(MATCH($A64&amp;LEFT(AR$5,2),ErrCount!$L$2:$L$73,0)),1,0)</f>
        <v>1</v>
      </c>
      <c r="AS64" s="138">
        <f>IF(ISERROR(MATCH($A64&amp;LEFT(AS$5,2),ErrCount!$L$2:$L$73,0)),1,0)</f>
        <v>1</v>
      </c>
      <c r="AT64" s="138">
        <f>IF(ISERROR(MATCH($A64&amp;LEFT(AT$5,2),ErrCount!$L$2:$L$73,0)),1,0)</f>
        <v>1</v>
      </c>
      <c r="AU64" s="138">
        <f>IF(ISERROR(MATCH($A64&amp;LEFT(AU$5,2),ErrCount!$L$2:$L$73,0)),1,0)</f>
        <v>1</v>
      </c>
      <c r="AV64" s="138"/>
      <c r="AW64" s="138"/>
      <c r="AX64" s="138" t="str">
        <f t="shared" si="23"/>
        <v>105AMEW</v>
      </c>
      <c r="AY64" s="138" t="str">
        <f t="shared" si="24"/>
        <v>105PMEW</v>
      </c>
      <c r="AZ64" s="138" t="str">
        <f t="shared" si="25"/>
        <v>105AMEW</v>
      </c>
      <c r="BA64" s="138" t="str">
        <f t="shared" si="26"/>
        <v>105PMEW</v>
      </c>
      <c r="BB64" s="138" t="s">
        <v>361</v>
      </c>
      <c r="BC64" s="21">
        <f>SUMIF(Data!$U:$U,"="&amp;$AZ64,Data!I:I)/IF($BQ64&lt;1,1,$BQ64)</f>
        <v>0</v>
      </c>
      <c r="BD64" s="21">
        <f>SUMIF(Data!$U:$U,"="&amp;$AZ64,Data!J:J)/IF($BQ64&lt;1,1,$BQ64)</f>
        <v>4</v>
      </c>
      <c r="BE64" s="21">
        <f>SUMIF(Data!$U:$U,"="&amp;$AZ64,Data!K:K)/IF($BQ64&lt;1,1,$BQ64)</f>
        <v>1</v>
      </c>
      <c r="BF64" s="21">
        <f>SUMIF(Data!$U:$U,"="&amp;$AZ64,Data!L:L)/IF($BQ64&lt;1,1,$BQ64)</f>
        <v>1</v>
      </c>
      <c r="BG64" s="138"/>
      <c r="BH64" s="16">
        <f>SUMIF(Data!$U:$U,"="&amp;$BA64,Data!I:I)/IF($BR64&lt;1,1,$BR64)</f>
        <v>0</v>
      </c>
      <c r="BI64" s="16">
        <f>SUMIF(Data!$U:$U,"="&amp;$BA64,Data!J:J)/IF($BR64&lt;1,1,$BR64)</f>
        <v>2</v>
      </c>
      <c r="BJ64" s="16">
        <f>SUMIF(Data!$U:$U,"="&amp;$BA64,Data!K:K)/IF($BR64&lt;1,1,$BR64)</f>
        <v>1</v>
      </c>
      <c r="BK64" s="16">
        <f>SUMIF(Data!$U:$U,"="&amp;$BA64,Data!L:L)/IF($BR64&lt;1,1,$BR64)</f>
        <v>1</v>
      </c>
      <c r="BL64" s="143"/>
      <c r="BM64" s="141" t="b">
        <f t="shared" si="46"/>
        <v>1</v>
      </c>
      <c r="BN64" s="141" t="b">
        <f t="shared" si="47"/>
        <v>1</v>
      </c>
      <c r="BO64" t="b">
        <f t="shared" si="48"/>
        <v>1</v>
      </c>
      <c r="BP64">
        <v>5</v>
      </c>
      <c r="BQ64">
        <f t="shared" si="49"/>
        <v>1</v>
      </c>
      <c r="BR64">
        <f t="shared" si="50"/>
        <v>1</v>
      </c>
    </row>
    <row r="65" spans="1:70" s="141" customFormat="1" x14ac:dyDescent="0.25">
      <c r="A65" s="134">
        <v>106</v>
      </c>
      <c r="B65" s="135" t="str">
        <f t="shared" si="51"/>
        <v>5th St</v>
      </c>
      <c r="C65" s="135" t="str">
        <f t="shared" si="51"/>
        <v>Mill Ave</v>
      </c>
      <c r="D65" s="136">
        <f t="shared" si="39"/>
        <v>51.25</v>
      </c>
      <c r="E65" s="136">
        <f t="shared" si="52"/>
        <v>41.5</v>
      </c>
      <c r="F65" s="136">
        <f t="shared" si="53"/>
        <v>61</v>
      </c>
      <c r="G65" s="137">
        <f t="shared" si="40"/>
        <v>1.4698795180722892</v>
      </c>
      <c r="H65" s="213"/>
      <c r="I65" s="206">
        <f t="shared" si="41"/>
        <v>51.25</v>
      </c>
      <c r="J65" s="134"/>
      <c r="K65" s="134"/>
      <c r="L65" s="134"/>
      <c r="M65" s="134"/>
      <c r="N65" s="134"/>
      <c r="O65" s="134"/>
      <c r="P65" s="139" t="s">
        <v>361</v>
      </c>
      <c r="Q65" s="134">
        <f t="shared" si="54"/>
        <v>106</v>
      </c>
      <c r="R65" s="140">
        <f t="shared" si="42"/>
        <v>0.37560975609756098</v>
      </c>
      <c r="S65" s="140"/>
      <c r="T65" s="140"/>
      <c r="U65" s="140">
        <f t="shared" si="43"/>
        <v>0.18048780487804877</v>
      </c>
      <c r="V65" s="140">
        <f t="shared" si="44"/>
        <v>5.3658536585365853E-2</v>
      </c>
      <c r="W65" s="140">
        <f t="shared" si="45"/>
        <v>9.2682926829268292E-2</v>
      </c>
      <c r="X65" s="140"/>
      <c r="Y65" s="140"/>
      <c r="Z65" s="140"/>
      <c r="AA65" s="140"/>
      <c r="AB65" s="140"/>
      <c r="AC65" s="140"/>
      <c r="AD65" s="140"/>
      <c r="AF65" s="142">
        <f t="shared" si="55"/>
        <v>205</v>
      </c>
      <c r="AG65" s="139">
        <f>SUMIF(Data!$U:$U,"="&amp;AX65,Data!$H:$H)</f>
        <v>83</v>
      </c>
      <c r="AH65" s="139">
        <f>SUMIF(Data!$U:$U,"="&amp;AY65,Data!$H:$H)</f>
        <v>122</v>
      </c>
      <c r="AI65" s="138"/>
      <c r="AJ65" s="138">
        <f t="shared" si="56"/>
        <v>205</v>
      </c>
      <c r="AK65" s="138">
        <f t="shared" si="57"/>
        <v>83</v>
      </c>
      <c r="AL65" s="138">
        <f t="shared" si="58"/>
        <v>122</v>
      </c>
      <c r="AM65" s="138"/>
      <c r="AN65" s="138"/>
      <c r="AO65" s="138"/>
      <c r="AP65" s="138"/>
      <c r="AQ65" s="138"/>
      <c r="AR65" s="138">
        <f>IF(ISERROR(MATCH($A65&amp;LEFT(AR$5,2),ErrCount!$L$2:$L$73,0)),1,0)</f>
        <v>1</v>
      </c>
      <c r="AS65" s="138">
        <f>IF(ISERROR(MATCH($A65&amp;LEFT(AS$5,2),ErrCount!$L$2:$L$73,0)),1,0)</f>
        <v>1</v>
      </c>
      <c r="AT65" s="138">
        <f>IF(ISERROR(MATCH($A65&amp;LEFT(AT$5,2),ErrCount!$L$2:$L$73,0)),1,0)</f>
        <v>1</v>
      </c>
      <c r="AU65" s="138">
        <f>IF(ISERROR(MATCH($A65&amp;LEFT(AU$5,2),ErrCount!$L$2:$L$73,0)),1,0)</f>
        <v>1</v>
      </c>
      <c r="AV65" s="138"/>
      <c r="AW65" s="138"/>
      <c r="AX65" s="138" t="str">
        <f t="shared" si="23"/>
        <v>106AMEW</v>
      </c>
      <c r="AY65" s="138" t="str">
        <f t="shared" si="24"/>
        <v>106PMEW</v>
      </c>
      <c r="AZ65" s="138" t="str">
        <f t="shared" si="25"/>
        <v>106AMEW</v>
      </c>
      <c r="BA65" s="138" t="str">
        <f t="shared" si="26"/>
        <v>106PMEW</v>
      </c>
      <c r="BB65" s="138" t="s">
        <v>361</v>
      </c>
      <c r="BC65" s="21">
        <f>SUMIF(Data!$U:$U,"="&amp;$AZ65,Data!I:I)/IF($BQ65&lt;1,1,$BQ65)</f>
        <v>30</v>
      </c>
      <c r="BD65" s="21">
        <f>SUMIF(Data!$U:$U,"="&amp;$AZ65,Data!J:J)/IF($BQ65&lt;1,1,$BQ65)</f>
        <v>20</v>
      </c>
      <c r="BE65" s="21">
        <f>SUMIF(Data!$U:$U,"="&amp;$AZ65,Data!K:K)/IF($BQ65&lt;1,1,$BQ65)</f>
        <v>3</v>
      </c>
      <c r="BF65" s="21">
        <f>SUMIF(Data!$U:$U,"="&amp;$AZ65,Data!L:L)/IF($BQ65&lt;1,1,$BQ65)</f>
        <v>5</v>
      </c>
      <c r="BG65" s="138"/>
      <c r="BH65" s="16">
        <f>SUMIF(Data!$U:$U,"="&amp;$BA65,Data!I:I)/IF($BR65&lt;1,1,$BR65)</f>
        <v>47</v>
      </c>
      <c r="BI65" s="16">
        <f>SUMIF(Data!$U:$U,"="&amp;$BA65,Data!J:J)/IF($BR65&lt;1,1,$BR65)</f>
        <v>17</v>
      </c>
      <c r="BJ65" s="16">
        <f>SUMIF(Data!$U:$U,"="&amp;$BA65,Data!K:K)/IF($BR65&lt;1,1,$BR65)</f>
        <v>8</v>
      </c>
      <c r="BK65" s="16">
        <f>SUMIF(Data!$U:$U,"="&amp;$BA65,Data!L:L)/IF($BR65&lt;1,1,$BR65)</f>
        <v>14</v>
      </c>
      <c r="BL65" s="143"/>
      <c r="BM65" s="141" t="b">
        <f t="shared" si="46"/>
        <v>1</v>
      </c>
      <c r="BN65" s="141" t="b">
        <f t="shared" si="47"/>
        <v>1</v>
      </c>
      <c r="BO65" t="b">
        <f t="shared" si="48"/>
        <v>1</v>
      </c>
      <c r="BP65">
        <v>6</v>
      </c>
      <c r="BQ65">
        <f t="shared" si="49"/>
        <v>1</v>
      </c>
      <c r="BR65">
        <f t="shared" si="50"/>
        <v>1</v>
      </c>
    </row>
    <row r="66" spans="1:70" s="141" customFormat="1" x14ac:dyDescent="0.25">
      <c r="A66" s="134">
        <v>107</v>
      </c>
      <c r="B66" s="135" t="str">
        <f t="shared" si="51"/>
        <v>5th St</v>
      </c>
      <c r="C66" s="135" t="str">
        <f t="shared" si="51"/>
        <v>Forest Ave</v>
      </c>
      <c r="D66" s="136">
        <f t="shared" si="39"/>
        <v>43.5</v>
      </c>
      <c r="E66" s="136">
        <f t="shared" si="52"/>
        <v>38.5</v>
      </c>
      <c r="F66" s="136">
        <f t="shared" si="53"/>
        <v>48.5</v>
      </c>
      <c r="G66" s="137">
        <f t="shared" si="40"/>
        <v>1.2597402597402598</v>
      </c>
      <c r="H66" s="213"/>
      <c r="I66" s="206">
        <f t="shared" si="41"/>
        <v>43.5</v>
      </c>
      <c r="J66" s="134"/>
      <c r="K66" s="134"/>
      <c r="L66" s="134"/>
      <c r="M66" s="134"/>
      <c r="N66" s="134"/>
      <c r="O66" s="134"/>
      <c r="P66" s="139" t="s">
        <v>361</v>
      </c>
      <c r="Q66" s="134">
        <f t="shared" si="54"/>
        <v>107</v>
      </c>
      <c r="R66" s="140">
        <f t="shared" si="42"/>
        <v>0.28160919540229884</v>
      </c>
      <c r="S66" s="140"/>
      <c r="T66" s="140"/>
      <c r="U66" s="140">
        <f t="shared" si="43"/>
        <v>0.2413793103448276</v>
      </c>
      <c r="V66" s="140">
        <f t="shared" si="44"/>
        <v>0.12643678160919541</v>
      </c>
      <c r="W66" s="140">
        <f t="shared" si="45"/>
        <v>0.17816091954022989</v>
      </c>
      <c r="X66" s="140"/>
      <c r="Y66" s="140"/>
      <c r="Z66" s="140"/>
      <c r="AA66" s="140"/>
      <c r="AB66" s="140"/>
      <c r="AC66" s="140"/>
      <c r="AD66" s="140"/>
      <c r="AF66" s="142">
        <f t="shared" si="55"/>
        <v>174</v>
      </c>
      <c r="AG66" s="139">
        <f>SUMIF(Data!$U:$U,"="&amp;AX66,Data!$H:$H)</f>
        <v>77</v>
      </c>
      <c r="AH66" s="139">
        <f>SUMIF(Data!$U:$U,"="&amp;AY66,Data!$H:$H)</f>
        <v>97</v>
      </c>
      <c r="AI66" s="138"/>
      <c r="AJ66" s="138">
        <f t="shared" si="56"/>
        <v>174</v>
      </c>
      <c r="AK66" s="138">
        <f t="shared" si="57"/>
        <v>77</v>
      </c>
      <c r="AL66" s="138">
        <f t="shared" si="58"/>
        <v>97</v>
      </c>
      <c r="AM66" s="138"/>
      <c r="AN66" s="138"/>
      <c r="AO66" s="138"/>
      <c r="AP66" s="138"/>
      <c r="AQ66" s="138"/>
      <c r="AR66" s="138">
        <f>IF(ISERROR(MATCH($A66&amp;LEFT(AR$5,2),ErrCount!$L$2:$L$73,0)),1,0)</f>
        <v>1</v>
      </c>
      <c r="AS66" s="138">
        <f>IF(ISERROR(MATCH($A66&amp;LEFT(AS$5,2),ErrCount!$L$2:$L$73,0)),1,0)</f>
        <v>1</v>
      </c>
      <c r="AT66" s="138">
        <f>IF(ISERROR(MATCH($A66&amp;LEFT(AT$5,2),ErrCount!$L$2:$L$73,0)),1,0)</f>
        <v>1</v>
      </c>
      <c r="AU66" s="138">
        <f>IF(ISERROR(MATCH($A66&amp;LEFT(AU$5,2),ErrCount!$L$2:$L$73,0)),1,0)</f>
        <v>1</v>
      </c>
      <c r="AV66" s="138"/>
      <c r="AW66" s="138"/>
      <c r="AX66" s="138" t="str">
        <f t="shared" si="23"/>
        <v>107AMEW</v>
      </c>
      <c r="AY66" s="138" t="str">
        <f t="shared" si="24"/>
        <v>107PMEW</v>
      </c>
      <c r="AZ66" s="138" t="str">
        <f t="shared" si="25"/>
        <v>107AMEW</v>
      </c>
      <c r="BA66" s="138" t="str">
        <f t="shared" si="26"/>
        <v>107PMEW</v>
      </c>
      <c r="BB66" s="138" t="s">
        <v>361</v>
      </c>
      <c r="BC66" s="21">
        <f>SUMIF(Data!$U:$U,"="&amp;$AZ66,Data!I:I)/IF($BQ66&lt;1,1,$BQ66)</f>
        <v>15</v>
      </c>
      <c r="BD66" s="21">
        <f>SUMIF(Data!$U:$U,"="&amp;$AZ66,Data!J:J)/IF($BQ66&lt;1,1,$BQ66)</f>
        <v>19</v>
      </c>
      <c r="BE66" s="21">
        <f>SUMIF(Data!$U:$U,"="&amp;$AZ66,Data!K:K)/IF($BQ66&lt;1,1,$BQ66)</f>
        <v>12</v>
      </c>
      <c r="BF66" s="21">
        <f>SUMIF(Data!$U:$U,"="&amp;$AZ66,Data!L:L)/IF($BQ66&lt;1,1,$BQ66)</f>
        <v>19</v>
      </c>
      <c r="BG66" s="138"/>
      <c r="BH66" s="16">
        <f>SUMIF(Data!$U:$U,"="&amp;$BA66,Data!I:I)/IF($BR66&lt;1,1,$BR66)</f>
        <v>34</v>
      </c>
      <c r="BI66" s="16">
        <f>SUMIF(Data!$U:$U,"="&amp;$BA66,Data!J:J)/IF($BR66&lt;1,1,$BR66)</f>
        <v>23</v>
      </c>
      <c r="BJ66" s="16">
        <f>SUMIF(Data!$U:$U,"="&amp;$BA66,Data!K:K)/IF($BR66&lt;1,1,$BR66)</f>
        <v>10</v>
      </c>
      <c r="BK66" s="16">
        <f>SUMIF(Data!$U:$U,"="&amp;$BA66,Data!L:L)/IF($BR66&lt;1,1,$BR66)</f>
        <v>12</v>
      </c>
      <c r="BL66" s="143"/>
      <c r="BM66" s="141" t="b">
        <f t="shared" si="46"/>
        <v>1</v>
      </c>
      <c r="BN66" s="141" t="b">
        <f t="shared" si="47"/>
        <v>1</v>
      </c>
      <c r="BO66" t="b">
        <f t="shared" si="48"/>
        <v>1</v>
      </c>
      <c r="BP66">
        <v>7</v>
      </c>
      <c r="BQ66">
        <f t="shared" si="49"/>
        <v>1</v>
      </c>
      <c r="BR66">
        <f t="shared" si="50"/>
        <v>1</v>
      </c>
    </row>
    <row r="67" spans="1:70" s="141" customFormat="1" x14ac:dyDescent="0.25">
      <c r="A67" s="134">
        <v>108</v>
      </c>
      <c r="B67" s="135" t="str">
        <f t="shared" si="51"/>
        <v>5th St</v>
      </c>
      <c r="C67" s="135" t="str">
        <f t="shared" si="51"/>
        <v>Farmer Ave</v>
      </c>
      <c r="D67" s="136">
        <f t="shared" si="39"/>
        <v>67.75</v>
      </c>
      <c r="E67" s="136">
        <f t="shared" si="52"/>
        <v>57</v>
      </c>
      <c r="F67" s="136">
        <f t="shared" si="53"/>
        <v>78.5</v>
      </c>
      <c r="G67" s="137">
        <f t="shared" si="40"/>
        <v>1.3771929824561404</v>
      </c>
      <c r="H67" s="213"/>
      <c r="I67" s="206">
        <f t="shared" si="41"/>
        <v>67.75</v>
      </c>
      <c r="J67" s="134"/>
      <c r="K67" s="134"/>
      <c r="L67" s="134"/>
      <c r="M67" s="134"/>
      <c r="N67" s="134"/>
      <c r="O67" s="134"/>
      <c r="P67" s="139" t="s">
        <v>361</v>
      </c>
      <c r="Q67" s="134">
        <f t="shared" si="54"/>
        <v>108</v>
      </c>
      <c r="R67" s="140">
        <f t="shared" si="42"/>
        <v>0.36531365313653136</v>
      </c>
      <c r="S67" s="140"/>
      <c r="T67" s="140"/>
      <c r="U67" s="140">
        <f t="shared" si="43"/>
        <v>0.19557195571955718</v>
      </c>
      <c r="V67" s="140">
        <f t="shared" si="44"/>
        <v>4.797047970479705E-2</v>
      </c>
      <c r="W67" s="140">
        <f t="shared" si="45"/>
        <v>8.8560885608856083E-2</v>
      </c>
      <c r="X67" s="140"/>
      <c r="Y67" s="140"/>
      <c r="Z67" s="140"/>
      <c r="AA67" s="140"/>
      <c r="AB67" s="140"/>
      <c r="AC67" s="140"/>
      <c r="AD67" s="140"/>
      <c r="AF67" s="142">
        <f t="shared" si="55"/>
        <v>271</v>
      </c>
      <c r="AG67" s="139">
        <f>SUMIF(Data!$U:$U,"="&amp;AX67,Data!$H:$H)</f>
        <v>114</v>
      </c>
      <c r="AH67" s="139">
        <f>SUMIF(Data!$U:$U,"="&amp;AY67,Data!$H:$H)</f>
        <v>157</v>
      </c>
      <c r="AI67" s="138"/>
      <c r="AJ67" s="138">
        <f t="shared" si="56"/>
        <v>271</v>
      </c>
      <c r="AK67" s="138">
        <f t="shared" si="57"/>
        <v>114</v>
      </c>
      <c r="AL67" s="138">
        <f t="shared" si="58"/>
        <v>157</v>
      </c>
      <c r="AM67" s="138"/>
      <c r="AN67" s="138"/>
      <c r="AO67" s="138"/>
      <c r="AP67" s="138"/>
      <c r="AQ67" s="138"/>
      <c r="AR67" s="138">
        <f>IF(ISERROR(MATCH($A67&amp;LEFT(AR$5,2),ErrCount!$L$2:$L$73,0)),1,0)</f>
        <v>1</v>
      </c>
      <c r="AS67" s="138">
        <f>IF(ISERROR(MATCH($A67&amp;LEFT(AS$5,2),ErrCount!$L$2:$L$73,0)),1,0)</f>
        <v>1</v>
      </c>
      <c r="AT67" s="138">
        <f>IF(ISERROR(MATCH($A67&amp;LEFT(AT$5,2),ErrCount!$L$2:$L$73,0)),1,0)</f>
        <v>1</v>
      </c>
      <c r="AU67" s="138">
        <f>IF(ISERROR(MATCH($A67&amp;LEFT(AU$5,2),ErrCount!$L$2:$L$73,0)),1,0)</f>
        <v>1</v>
      </c>
      <c r="AV67" s="138"/>
      <c r="AW67" s="138"/>
      <c r="AX67" s="138" t="str">
        <f t="shared" si="23"/>
        <v>108AMEW</v>
      </c>
      <c r="AY67" s="138" t="str">
        <f t="shared" si="24"/>
        <v>108PMEW</v>
      </c>
      <c r="AZ67" s="138" t="str">
        <f t="shared" si="25"/>
        <v>108AMEW</v>
      </c>
      <c r="BA67" s="138" t="str">
        <f t="shared" si="26"/>
        <v>108PMEW</v>
      </c>
      <c r="BB67" s="138" t="s">
        <v>361</v>
      </c>
      <c r="BC67" s="21">
        <f>SUMIF(Data!$U:$U,"="&amp;$AZ67,Data!I:I)/IF($BQ67&lt;1,1,$BQ67)</f>
        <v>44</v>
      </c>
      <c r="BD67" s="21">
        <f>SUMIF(Data!$U:$U,"="&amp;$AZ67,Data!J:J)/IF($BQ67&lt;1,1,$BQ67)</f>
        <v>20</v>
      </c>
      <c r="BE67" s="21">
        <f>SUMIF(Data!$U:$U,"="&amp;$AZ67,Data!K:K)/IF($BQ67&lt;1,1,$BQ67)</f>
        <v>3</v>
      </c>
      <c r="BF67" s="21">
        <f>SUMIF(Data!$U:$U,"="&amp;$AZ67,Data!L:L)/IF($BQ67&lt;1,1,$BQ67)</f>
        <v>10</v>
      </c>
      <c r="BG67" s="138"/>
      <c r="BH67" s="16">
        <f>SUMIF(Data!$U:$U,"="&amp;$BA67,Data!I:I)/IF($BR67&lt;1,1,$BR67)</f>
        <v>55</v>
      </c>
      <c r="BI67" s="16">
        <f>SUMIF(Data!$U:$U,"="&amp;$BA67,Data!J:J)/IF($BR67&lt;1,1,$BR67)</f>
        <v>33</v>
      </c>
      <c r="BJ67" s="16">
        <f>SUMIF(Data!$U:$U,"="&amp;$BA67,Data!K:K)/IF($BR67&lt;1,1,$BR67)</f>
        <v>10</v>
      </c>
      <c r="BK67" s="16">
        <f>SUMIF(Data!$U:$U,"="&amp;$BA67,Data!L:L)/IF($BR67&lt;1,1,$BR67)</f>
        <v>14</v>
      </c>
      <c r="BL67" s="143"/>
      <c r="BM67" s="141" t="b">
        <f t="shared" si="46"/>
        <v>1</v>
      </c>
      <c r="BN67" s="141" t="b">
        <f t="shared" si="47"/>
        <v>1</v>
      </c>
      <c r="BO67" t="b">
        <f t="shared" si="48"/>
        <v>1</v>
      </c>
      <c r="BP67">
        <v>8</v>
      </c>
      <c r="BQ67">
        <f t="shared" si="49"/>
        <v>1</v>
      </c>
      <c r="BR67">
        <f t="shared" si="50"/>
        <v>1</v>
      </c>
    </row>
    <row r="68" spans="1:70" s="141" customFormat="1" x14ac:dyDescent="0.25">
      <c r="A68" s="134">
        <v>109</v>
      </c>
      <c r="B68" s="135" t="str">
        <f t="shared" si="51"/>
        <v>5th St</v>
      </c>
      <c r="C68" s="135" t="str">
        <f t="shared" si="51"/>
        <v>Hardy Dr</v>
      </c>
      <c r="D68" s="136">
        <f t="shared" si="39"/>
        <v>35.5</v>
      </c>
      <c r="E68" s="136">
        <f t="shared" si="52"/>
        <v>24</v>
      </c>
      <c r="F68" s="136">
        <f t="shared" si="53"/>
        <v>47</v>
      </c>
      <c r="G68" s="137">
        <f t="shared" si="40"/>
        <v>1.9583333333333333</v>
      </c>
      <c r="H68" s="213"/>
      <c r="I68" s="206">
        <f t="shared" si="41"/>
        <v>35.5</v>
      </c>
      <c r="J68" s="134"/>
      <c r="K68" s="134"/>
      <c r="L68" s="134"/>
      <c r="M68" s="134"/>
      <c r="N68" s="134"/>
      <c r="O68" s="134"/>
      <c r="P68" s="139" t="s">
        <v>361</v>
      </c>
      <c r="Q68" s="134">
        <f t="shared" si="54"/>
        <v>109</v>
      </c>
      <c r="R68" s="140">
        <f t="shared" si="42"/>
        <v>0.40845070422535212</v>
      </c>
      <c r="S68" s="140"/>
      <c r="T68" s="140"/>
      <c r="U68" s="140">
        <f t="shared" si="43"/>
        <v>0.18309859154929578</v>
      </c>
      <c r="V68" s="140">
        <f t="shared" si="44"/>
        <v>0.11267605633802817</v>
      </c>
      <c r="W68" s="140">
        <f t="shared" si="45"/>
        <v>0.20422535211267606</v>
      </c>
      <c r="X68" s="140"/>
      <c r="Y68" s="140"/>
      <c r="Z68" s="140"/>
      <c r="AA68" s="140"/>
      <c r="AB68" s="140"/>
      <c r="AC68" s="140"/>
      <c r="AD68" s="140"/>
      <c r="AF68" s="142">
        <f t="shared" si="55"/>
        <v>142</v>
      </c>
      <c r="AG68" s="139">
        <f>SUMIF(Data!$U:$U,"="&amp;AX68,Data!$H:$H)</f>
        <v>48</v>
      </c>
      <c r="AH68" s="139">
        <f>SUMIF(Data!$U:$U,"="&amp;AY68,Data!$H:$H)</f>
        <v>94</v>
      </c>
      <c r="AI68" s="138"/>
      <c r="AJ68" s="138">
        <f t="shared" si="56"/>
        <v>142</v>
      </c>
      <c r="AK68" s="138">
        <f t="shared" si="57"/>
        <v>48</v>
      </c>
      <c r="AL68" s="138">
        <f t="shared" si="58"/>
        <v>94</v>
      </c>
      <c r="AM68" s="138"/>
      <c r="AN68" s="138"/>
      <c r="AO68" s="138"/>
      <c r="AP68" s="138"/>
      <c r="AQ68" s="138"/>
      <c r="AR68" s="138">
        <f>IF(ISERROR(MATCH($A68&amp;LEFT(AR$5,2),ErrCount!$L$2:$L$73,0)),1,0)</f>
        <v>1</v>
      </c>
      <c r="AS68" s="138">
        <f>IF(ISERROR(MATCH($A68&amp;LEFT(AS$5,2),ErrCount!$L$2:$L$73,0)),1,0)</f>
        <v>1</v>
      </c>
      <c r="AT68" s="138">
        <f>IF(ISERROR(MATCH($A68&amp;LEFT(AT$5,2),ErrCount!$L$2:$L$73,0)),1,0)</f>
        <v>1</v>
      </c>
      <c r="AU68" s="138">
        <f>IF(ISERROR(MATCH($A68&amp;LEFT(AU$5,2),ErrCount!$L$2:$L$73,0)),1,0)</f>
        <v>1</v>
      </c>
      <c r="AV68" s="138"/>
      <c r="AW68" s="138"/>
      <c r="AX68" s="138" t="str">
        <f t="shared" si="23"/>
        <v>109AMEW</v>
      </c>
      <c r="AY68" s="138" t="str">
        <f t="shared" si="24"/>
        <v>109PMEW</v>
      </c>
      <c r="AZ68" s="138" t="str">
        <f t="shared" si="25"/>
        <v>109AMEW</v>
      </c>
      <c r="BA68" s="138" t="str">
        <f t="shared" si="26"/>
        <v>109PMEW</v>
      </c>
      <c r="BB68" s="138" t="s">
        <v>361</v>
      </c>
      <c r="BC68" s="21">
        <f>SUMIF(Data!$U:$U,"="&amp;$AZ68,Data!I:I)/IF($BQ68&lt;1,1,$BQ68)</f>
        <v>20</v>
      </c>
      <c r="BD68" s="21">
        <f>SUMIF(Data!$U:$U,"="&amp;$AZ68,Data!J:J)/IF($BQ68&lt;1,1,$BQ68)</f>
        <v>8</v>
      </c>
      <c r="BE68" s="21">
        <f>SUMIF(Data!$U:$U,"="&amp;$AZ68,Data!K:K)/IF($BQ68&lt;1,1,$BQ68)</f>
        <v>1</v>
      </c>
      <c r="BF68" s="21">
        <f>SUMIF(Data!$U:$U,"="&amp;$AZ68,Data!L:L)/IF($BQ68&lt;1,1,$BQ68)</f>
        <v>2</v>
      </c>
      <c r="BG68" s="138"/>
      <c r="BH68" s="16">
        <f>SUMIF(Data!$U:$U,"="&amp;$BA68,Data!I:I)/IF($BR68&lt;1,1,$BR68)</f>
        <v>38</v>
      </c>
      <c r="BI68" s="16">
        <f>SUMIF(Data!$U:$U,"="&amp;$BA68,Data!J:J)/IF($BR68&lt;1,1,$BR68)</f>
        <v>18</v>
      </c>
      <c r="BJ68" s="16">
        <f>SUMIF(Data!$U:$U,"="&amp;$BA68,Data!K:K)/IF($BR68&lt;1,1,$BR68)</f>
        <v>15</v>
      </c>
      <c r="BK68" s="16">
        <f>SUMIF(Data!$U:$U,"="&amp;$BA68,Data!L:L)/IF($BR68&lt;1,1,$BR68)</f>
        <v>27</v>
      </c>
      <c r="BL68" s="143"/>
      <c r="BM68" s="141" t="b">
        <f t="shared" si="46"/>
        <v>1</v>
      </c>
      <c r="BN68" s="141" t="b">
        <f t="shared" si="47"/>
        <v>1</v>
      </c>
      <c r="BO68" t="b">
        <f t="shared" si="48"/>
        <v>1</v>
      </c>
      <c r="BP68">
        <v>9</v>
      </c>
      <c r="BQ68">
        <f t="shared" si="49"/>
        <v>1</v>
      </c>
      <c r="BR68">
        <f t="shared" si="50"/>
        <v>1</v>
      </c>
    </row>
    <row r="69" spans="1:70" s="141" customFormat="1" x14ac:dyDescent="0.25">
      <c r="A69" s="134">
        <v>110</v>
      </c>
      <c r="B69" s="135" t="str">
        <f t="shared" si="51"/>
        <v>5th St</v>
      </c>
      <c r="C69" s="135" t="str">
        <f t="shared" si="51"/>
        <v>Priest Dr</v>
      </c>
      <c r="D69" s="136">
        <f t="shared" si="39"/>
        <v>4</v>
      </c>
      <c r="E69" s="136">
        <f t="shared" si="52"/>
        <v>4</v>
      </c>
      <c r="F69" s="136">
        <f t="shared" si="53"/>
        <v>4</v>
      </c>
      <c r="G69" s="137">
        <f t="shared" si="40"/>
        <v>1</v>
      </c>
      <c r="H69" s="213"/>
      <c r="I69" s="206">
        <f t="shared" si="41"/>
        <v>4</v>
      </c>
      <c r="J69" s="134"/>
      <c r="K69" s="134"/>
      <c r="L69" s="134"/>
      <c r="M69" s="134"/>
      <c r="N69" s="134"/>
      <c r="O69" s="134"/>
      <c r="P69" s="139" t="s">
        <v>361</v>
      </c>
      <c r="Q69" s="134">
        <f t="shared" si="54"/>
        <v>110</v>
      </c>
      <c r="R69" s="140">
        <f t="shared" si="42"/>
        <v>0.4375</v>
      </c>
      <c r="S69" s="140"/>
      <c r="T69" s="140"/>
      <c r="U69" s="140">
        <f t="shared" si="43"/>
        <v>0.125</v>
      </c>
      <c r="V69" s="140">
        <f t="shared" si="44"/>
        <v>0</v>
      </c>
      <c r="W69" s="140">
        <f t="shared" si="45"/>
        <v>0.25</v>
      </c>
      <c r="X69" s="140"/>
      <c r="Y69" s="140"/>
      <c r="Z69" s="140"/>
      <c r="AA69" s="140"/>
      <c r="AB69" s="140"/>
      <c r="AC69" s="140"/>
      <c r="AD69" s="140"/>
      <c r="AF69" s="142">
        <f t="shared" si="55"/>
        <v>16</v>
      </c>
      <c r="AG69" s="139">
        <f>SUMIF(Data!$U:$U,"="&amp;AX69,Data!$H:$H)</f>
        <v>8</v>
      </c>
      <c r="AH69" s="139">
        <f>SUMIF(Data!$U:$U,"="&amp;AY69,Data!$H:$H)</f>
        <v>8</v>
      </c>
      <c r="AI69" s="138"/>
      <c r="AJ69" s="138">
        <f t="shared" si="56"/>
        <v>16</v>
      </c>
      <c r="AK69" s="138">
        <f t="shared" si="57"/>
        <v>8</v>
      </c>
      <c r="AL69" s="138">
        <f t="shared" si="58"/>
        <v>8</v>
      </c>
      <c r="AM69" s="138"/>
      <c r="AN69" s="138"/>
      <c r="AO69" s="138"/>
      <c r="AP69" s="138"/>
      <c r="AQ69" s="138"/>
      <c r="AR69" s="138">
        <f>IF(ISERROR(MATCH($A69&amp;LEFT(AR$5,2),ErrCount!$L$2:$L$73,0)),1,0)</f>
        <v>1</v>
      </c>
      <c r="AS69" s="138">
        <f>IF(ISERROR(MATCH($A69&amp;LEFT(AS$5,2),ErrCount!$L$2:$L$73,0)),1,0)</f>
        <v>1</v>
      </c>
      <c r="AT69" s="138">
        <f>IF(ISERROR(MATCH($A69&amp;LEFT(AT$5,2),ErrCount!$L$2:$L$73,0)),1,0)</f>
        <v>1</v>
      </c>
      <c r="AU69" s="138">
        <f>IF(ISERROR(MATCH($A69&amp;LEFT(AU$5,2),ErrCount!$L$2:$L$73,0)),1,0)</f>
        <v>1</v>
      </c>
      <c r="AV69" s="138"/>
      <c r="AW69" s="138"/>
      <c r="AX69" s="138" t="str">
        <f t="shared" si="23"/>
        <v>110AMEW</v>
      </c>
      <c r="AY69" s="138" t="str">
        <f t="shared" si="24"/>
        <v>110PMEW</v>
      </c>
      <c r="AZ69" s="138" t="str">
        <f t="shared" si="25"/>
        <v>110AMEW</v>
      </c>
      <c r="BA69" s="138" t="str">
        <f t="shared" si="26"/>
        <v>110PMEW</v>
      </c>
      <c r="BB69" s="138" t="s">
        <v>361</v>
      </c>
      <c r="BC69" s="21">
        <f>SUMIF(Data!$U:$U,"="&amp;$AZ69,Data!I:I)/IF($BQ69&lt;1,1,$BQ69)</f>
        <v>4</v>
      </c>
      <c r="BD69" s="21">
        <f>SUMIF(Data!$U:$U,"="&amp;$AZ69,Data!J:J)/IF($BQ69&lt;1,1,$BQ69)</f>
        <v>2</v>
      </c>
      <c r="BE69" s="21">
        <f>SUMIF(Data!$U:$U,"="&amp;$AZ69,Data!K:K)/IF($BQ69&lt;1,1,$BQ69)</f>
        <v>0</v>
      </c>
      <c r="BF69" s="21">
        <f>SUMIF(Data!$U:$U,"="&amp;$AZ69,Data!L:L)/IF($BQ69&lt;1,1,$BQ69)</f>
        <v>3</v>
      </c>
      <c r="BG69" s="138"/>
      <c r="BH69" s="16">
        <f>SUMIF(Data!$U:$U,"="&amp;$BA69,Data!I:I)/IF($BR69&lt;1,1,$BR69)</f>
        <v>3</v>
      </c>
      <c r="BI69" s="16">
        <f>SUMIF(Data!$U:$U,"="&amp;$BA69,Data!J:J)/IF($BR69&lt;1,1,$BR69)</f>
        <v>0</v>
      </c>
      <c r="BJ69" s="16">
        <f>SUMIF(Data!$U:$U,"="&amp;$BA69,Data!K:K)/IF($BR69&lt;1,1,$BR69)</f>
        <v>0</v>
      </c>
      <c r="BK69" s="16">
        <f>SUMIF(Data!$U:$U,"="&amp;$BA69,Data!L:L)/IF($BR69&lt;1,1,$BR69)</f>
        <v>1</v>
      </c>
      <c r="BL69" s="143"/>
      <c r="BM69" s="141" t="b">
        <f t="shared" si="46"/>
        <v>1</v>
      </c>
      <c r="BN69" s="141" t="b">
        <f t="shared" si="47"/>
        <v>1</v>
      </c>
      <c r="BO69" t="b">
        <f t="shared" si="48"/>
        <v>1</v>
      </c>
      <c r="BP69">
        <v>10</v>
      </c>
      <c r="BQ69">
        <f t="shared" si="49"/>
        <v>1</v>
      </c>
      <c r="BR69">
        <f t="shared" si="50"/>
        <v>1</v>
      </c>
    </row>
    <row r="70" spans="1:70" s="141" customFormat="1" x14ac:dyDescent="0.25">
      <c r="A70" s="134">
        <v>111</v>
      </c>
      <c r="B70" s="135" t="str">
        <f t="shared" si="51"/>
        <v>10th St</v>
      </c>
      <c r="C70" s="135" t="str">
        <f t="shared" si="51"/>
        <v>Mill Ave</v>
      </c>
      <c r="D70" s="136">
        <f t="shared" ref="D70:D101" si="59">IF(BN70,IF(BM70,AJ70/4,AJ70/2),"")</f>
        <v>99.5</v>
      </c>
      <c r="E70" s="136">
        <f t="shared" si="52"/>
        <v>74</v>
      </c>
      <c r="F70" s="136">
        <f t="shared" si="53"/>
        <v>125</v>
      </c>
      <c r="G70" s="137">
        <f t="shared" ref="G70:G101" si="60">IF(BM70,F70/E70,"")</f>
        <v>1.6891891891891893</v>
      </c>
      <c r="H70" s="213"/>
      <c r="I70" s="206">
        <f t="shared" ref="I70:I101" si="61">IF(BO70,AF70/4,AF70/2)</f>
        <v>99.5</v>
      </c>
      <c r="J70" s="134"/>
      <c r="K70" s="134"/>
      <c r="L70" s="134"/>
      <c r="M70" s="134"/>
      <c r="N70" s="134"/>
      <c r="O70" s="134"/>
      <c r="P70" s="139" t="s">
        <v>361</v>
      </c>
      <c r="Q70" s="134">
        <f t="shared" si="54"/>
        <v>111</v>
      </c>
      <c r="R70" s="140">
        <f t="shared" ref="R70:R101" si="62">IF($AJ70&gt;0,(BC70*$AT70+BH70*$AU70)/$AJ70,"")</f>
        <v>0.37437185929648242</v>
      </c>
      <c r="S70" s="140"/>
      <c r="T70" s="140"/>
      <c r="U70" s="140">
        <f t="shared" ref="U70:U101" si="63">IF($AJ70&gt;0,(BD70*$AT70+BI70*$AU70)/$AJ70,"")</f>
        <v>0.1306532663316583</v>
      </c>
      <c r="V70" s="140">
        <f t="shared" ref="V70:V101" si="64">IF($AJ70&gt;0,(BE70*$AT70+BJ70*$AU70)/$AJ70,"")</f>
        <v>6.030150753768844E-2</v>
      </c>
      <c r="W70" s="140">
        <f t="shared" ref="W70:W101" si="65">IF($AJ70&gt;0,(BF70*$AT70+BK70*$AU70)/$AJ70,"")</f>
        <v>9.5477386934673364E-2</v>
      </c>
      <c r="X70" s="140"/>
      <c r="Y70" s="140"/>
      <c r="Z70" s="140"/>
      <c r="AA70" s="140"/>
      <c r="AB70" s="140"/>
      <c r="AC70" s="140"/>
      <c r="AD70" s="140"/>
      <c r="AF70" s="142">
        <f t="shared" si="55"/>
        <v>398</v>
      </c>
      <c r="AG70" s="139">
        <f>SUMIF(Data!$U:$U,"="&amp;AX70,Data!$H:$H)</f>
        <v>148</v>
      </c>
      <c r="AH70" s="139">
        <f>SUMIF(Data!$U:$U,"="&amp;AY70,Data!$H:$H)</f>
        <v>250</v>
      </c>
      <c r="AI70" s="138"/>
      <c r="AJ70" s="138">
        <f t="shared" si="56"/>
        <v>398</v>
      </c>
      <c r="AK70" s="138">
        <f t="shared" si="57"/>
        <v>148</v>
      </c>
      <c r="AL70" s="138">
        <f t="shared" si="58"/>
        <v>250</v>
      </c>
      <c r="AM70" s="138"/>
      <c r="AN70" s="138"/>
      <c r="AO70" s="138"/>
      <c r="AP70" s="138"/>
      <c r="AQ70" s="138"/>
      <c r="AR70" s="138">
        <f>IF(ISERROR(MATCH($A70&amp;LEFT(AR$5,2),ErrCount!$L$2:$L$73,0)),1,0)</f>
        <v>1</v>
      </c>
      <c r="AS70" s="138">
        <f>IF(ISERROR(MATCH($A70&amp;LEFT(AS$5,2),ErrCount!$L$2:$L$73,0)),1,0)</f>
        <v>1</v>
      </c>
      <c r="AT70" s="138">
        <f>IF(ISERROR(MATCH($A70&amp;LEFT(AT$5,2),ErrCount!$L$2:$L$73,0)),1,0)</f>
        <v>1</v>
      </c>
      <c r="AU70" s="138">
        <f>IF(ISERROR(MATCH($A70&amp;LEFT(AU$5,2),ErrCount!$L$2:$L$73,0)),1,0)</f>
        <v>1</v>
      </c>
      <c r="AV70" s="138"/>
      <c r="AW70" s="138"/>
      <c r="AX70" s="138" t="str">
        <f t="shared" si="23"/>
        <v>111AMEW</v>
      </c>
      <c r="AY70" s="138" t="str">
        <f t="shared" si="24"/>
        <v>111PMEW</v>
      </c>
      <c r="AZ70" s="138" t="str">
        <f t="shared" si="25"/>
        <v>111AMEW</v>
      </c>
      <c r="BA70" s="138" t="str">
        <f t="shared" si="26"/>
        <v>111PMEW</v>
      </c>
      <c r="BB70" s="138" t="s">
        <v>361</v>
      </c>
      <c r="BC70" s="21">
        <f>SUMIF(Data!$U:$U,"="&amp;$AZ70,Data!I:I)/IF($BQ70&lt;1,1,$BQ70)</f>
        <v>58</v>
      </c>
      <c r="BD70" s="21">
        <f>SUMIF(Data!$U:$U,"="&amp;$AZ70,Data!J:J)/IF($BQ70&lt;1,1,$BQ70)</f>
        <v>19</v>
      </c>
      <c r="BE70" s="21">
        <f>SUMIF(Data!$U:$U,"="&amp;$AZ70,Data!K:K)/IF($BQ70&lt;1,1,$BQ70)</f>
        <v>4</v>
      </c>
      <c r="BF70" s="21">
        <f>SUMIF(Data!$U:$U,"="&amp;$AZ70,Data!L:L)/IF($BQ70&lt;1,1,$BQ70)</f>
        <v>7</v>
      </c>
      <c r="BG70" s="138"/>
      <c r="BH70" s="16">
        <f>SUMIF(Data!$U:$U,"="&amp;$BA70,Data!I:I)/IF($BR70&lt;1,1,$BR70)</f>
        <v>91</v>
      </c>
      <c r="BI70" s="16">
        <f>SUMIF(Data!$U:$U,"="&amp;$BA70,Data!J:J)/IF($BR70&lt;1,1,$BR70)</f>
        <v>33</v>
      </c>
      <c r="BJ70" s="16">
        <f>SUMIF(Data!$U:$U,"="&amp;$BA70,Data!K:K)/IF($BR70&lt;1,1,$BR70)</f>
        <v>20</v>
      </c>
      <c r="BK70" s="16">
        <f>SUMIF(Data!$U:$U,"="&amp;$BA70,Data!L:L)/IF($BR70&lt;1,1,$BR70)</f>
        <v>31</v>
      </c>
      <c r="BL70" s="143"/>
      <c r="BM70" s="141" t="b">
        <f t="shared" ref="BM70:BM85" si="66">AND(AK70&gt;0,AL70&gt;0,ISNUMBER(AK70))</f>
        <v>1</v>
      </c>
      <c r="BN70" s="141" t="b">
        <f t="shared" ref="BN70:BN85" si="67">AJ70&gt;0</f>
        <v>1</v>
      </c>
      <c r="BO70" t="b">
        <f t="shared" ref="BO70:BO85" si="68">AND(AG70&gt;0,AH70&gt;0,ISNUMBER(AG70))</f>
        <v>1</v>
      </c>
      <c r="BP70">
        <v>11</v>
      </c>
      <c r="BQ70">
        <f t="shared" ref="BQ70:BQ101" si="69">INDEX(AM_reps,1,$BP70)</f>
        <v>1</v>
      </c>
      <c r="BR70">
        <f t="shared" ref="BR70:BR101" si="70">INDEX(PM_reps,1,$BP70)</f>
        <v>1</v>
      </c>
    </row>
    <row r="71" spans="1:70" s="141" customFormat="1" x14ac:dyDescent="0.25">
      <c r="A71" s="134">
        <v>112</v>
      </c>
      <c r="B71" s="135" t="str">
        <f t="shared" si="51"/>
        <v>60 Fwy</v>
      </c>
      <c r="C71" s="135" t="str">
        <f t="shared" si="51"/>
        <v>College Ave</v>
      </c>
      <c r="D71" s="136" t="str">
        <f t="shared" si="59"/>
        <v/>
      </c>
      <c r="E71" s="136" t="str">
        <f t="shared" si="52"/>
        <v/>
      </c>
      <c r="F71" s="136" t="str">
        <f t="shared" si="53"/>
        <v/>
      </c>
      <c r="G71" s="137" t="str">
        <f t="shared" si="60"/>
        <v/>
      </c>
      <c r="H71" s="213"/>
      <c r="I71" s="206">
        <f t="shared" si="61"/>
        <v>0</v>
      </c>
      <c r="J71" s="134"/>
      <c r="K71" s="134"/>
      <c r="L71" s="134"/>
      <c r="M71" s="134"/>
      <c r="N71" s="134"/>
      <c r="O71" s="134"/>
      <c r="P71" s="139" t="s">
        <v>361</v>
      </c>
      <c r="Q71" s="134">
        <f t="shared" si="54"/>
        <v>112</v>
      </c>
      <c r="R71" s="140" t="str">
        <f t="shared" si="62"/>
        <v/>
      </c>
      <c r="S71" s="140"/>
      <c r="T71" s="140"/>
      <c r="U71" s="140" t="str">
        <f t="shared" si="63"/>
        <v/>
      </c>
      <c r="V71" s="140" t="str">
        <f t="shared" si="64"/>
        <v/>
      </c>
      <c r="W71" s="140" t="str">
        <f t="shared" si="65"/>
        <v/>
      </c>
      <c r="X71" s="140"/>
      <c r="Y71" s="140"/>
      <c r="Z71" s="140"/>
      <c r="AA71" s="140"/>
      <c r="AB71" s="140"/>
      <c r="AC71" s="140"/>
      <c r="AD71" s="140"/>
      <c r="AF71" s="142">
        <f t="shared" si="55"/>
        <v>0</v>
      </c>
      <c r="AG71" s="139">
        <f>SUMIF(Data!$U:$U,"="&amp;AX71,Data!$H:$H)</f>
        <v>0</v>
      </c>
      <c r="AH71" s="139">
        <f>SUMIF(Data!$U:$U,"="&amp;AY71,Data!$H:$H)</f>
        <v>0</v>
      </c>
      <c r="AI71" s="138"/>
      <c r="AJ71" s="138">
        <f t="shared" si="56"/>
        <v>0</v>
      </c>
      <c r="AK71" s="138">
        <f t="shared" si="57"/>
        <v>0</v>
      </c>
      <c r="AL71" s="138">
        <f t="shared" si="58"/>
        <v>0</v>
      </c>
      <c r="AM71" s="138"/>
      <c r="AN71" s="138"/>
      <c r="AO71" s="138"/>
      <c r="AP71" s="138"/>
      <c r="AQ71" s="138"/>
      <c r="AR71" s="138">
        <f>IF(ISERROR(MATCH($A71&amp;LEFT(AR$5,2),ErrCount!$L$2:$L$73,0)),1,0)</f>
        <v>1</v>
      </c>
      <c r="AS71" s="138">
        <f>IF(ISERROR(MATCH($A71&amp;LEFT(AS$5,2),ErrCount!$L$2:$L$73,0)),1,0)</f>
        <v>1</v>
      </c>
      <c r="AT71" s="138">
        <f>IF(ISERROR(MATCH($A71&amp;LEFT(AT$5,2),ErrCount!$L$2:$L$73,0)),1,0)</f>
        <v>1</v>
      </c>
      <c r="AU71" s="138">
        <f>IF(ISERROR(MATCH($A71&amp;LEFT(AU$5,2),ErrCount!$L$2:$L$73,0)),1,0)</f>
        <v>1</v>
      </c>
      <c r="AV71" s="138"/>
      <c r="AW71" s="138"/>
      <c r="AX71" s="138" t="str">
        <f t="shared" si="23"/>
        <v>112AMEW</v>
      </c>
      <c r="AY71" s="138" t="str">
        <f t="shared" si="24"/>
        <v>112PMEW</v>
      </c>
      <c r="AZ71" s="138" t="str">
        <f t="shared" si="25"/>
        <v>112AMEW</v>
      </c>
      <c r="BA71" s="138" t="str">
        <f t="shared" si="26"/>
        <v>112PMEW</v>
      </c>
      <c r="BB71" s="138" t="s">
        <v>361</v>
      </c>
      <c r="BC71" s="21">
        <f>SUMIF(Data!$U:$U,"="&amp;$AZ71,Data!I:I)/IF($BQ71&lt;1,1,$BQ71)</f>
        <v>0</v>
      </c>
      <c r="BD71" s="21">
        <f>SUMIF(Data!$U:$U,"="&amp;$AZ71,Data!J:J)/IF($BQ71&lt;1,1,$BQ71)</f>
        <v>0</v>
      </c>
      <c r="BE71" s="21">
        <f>SUMIF(Data!$U:$U,"="&amp;$AZ71,Data!K:K)/IF($BQ71&lt;1,1,$BQ71)</f>
        <v>0</v>
      </c>
      <c r="BF71" s="21">
        <f>SUMIF(Data!$U:$U,"="&amp;$AZ71,Data!L:L)/IF($BQ71&lt;1,1,$BQ71)</f>
        <v>0</v>
      </c>
      <c r="BG71" s="138"/>
      <c r="BH71" s="16">
        <f>SUMIF(Data!$U:$U,"="&amp;$BA71,Data!I:I)/IF($BR71&lt;1,1,$BR71)</f>
        <v>0</v>
      </c>
      <c r="BI71" s="16">
        <f>SUMIF(Data!$U:$U,"="&amp;$BA71,Data!J:J)/IF($BR71&lt;1,1,$BR71)</f>
        <v>0</v>
      </c>
      <c r="BJ71" s="16">
        <f>SUMIF(Data!$U:$U,"="&amp;$BA71,Data!K:K)/IF($BR71&lt;1,1,$BR71)</f>
        <v>0</v>
      </c>
      <c r="BK71" s="16">
        <f>SUMIF(Data!$U:$U,"="&amp;$BA71,Data!L:L)/IF($BR71&lt;1,1,$BR71)</f>
        <v>0</v>
      </c>
      <c r="BL71" s="143"/>
      <c r="BM71" s="141" t="b">
        <f t="shared" si="66"/>
        <v>0</v>
      </c>
      <c r="BN71" s="141" t="b">
        <f t="shared" si="67"/>
        <v>0</v>
      </c>
      <c r="BO71" t="b">
        <f t="shared" si="68"/>
        <v>0</v>
      </c>
      <c r="BP71">
        <v>12</v>
      </c>
      <c r="BQ71">
        <f t="shared" si="69"/>
        <v>1</v>
      </c>
      <c r="BR71">
        <f t="shared" si="70"/>
        <v>1</v>
      </c>
    </row>
    <row r="72" spans="1:70" s="141" customFormat="1" x14ac:dyDescent="0.25">
      <c r="A72" s="134">
        <v>113</v>
      </c>
      <c r="B72" s="135" t="str">
        <f t="shared" si="51"/>
        <v>13th St</v>
      </c>
      <c r="C72" s="135" t="str">
        <f t="shared" si="51"/>
        <v>Mill Ave</v>
      </c>
      <c r="D72" s="136">
        <f t="shared" si="59"/>
        <v>36</v>
      </c>
      <c r="E72" s="136">
        <f t="shared" si="52"/>
        <v>26</v>
      </c>
      <c r="F72" s="136">
        <f t="shared" si="53"/>
        <v>46</v>
      </c>
      <c r="G72" s="137">
        <f t="shared" si="60"/>
        <v>1.7692307692307692</v>
      </c>
      <c r="H72" s="213"/>
      <c r="I72" s="206">
        <f t="shared" si="61"/>
        <v>36</v>
      </c>
      <c r="J72" s="134"/>
      <c r="K72" s="134"/>
      <c r="L72" s="134"/>
      <c r="M72" s="134"/>
      <c r="N72" s="134"/>
      <c r="O72" s="134"/>
      <c r="P72" s="139" t="s">
        <v>361</v>
      </c>
      <c r="Q72" s="134">
        <f t="shared" si="54"/>
        <v>113</v>
      </c>
      <c r="R72" s="140">
        <f t="shared" si="62"/>
        <v>0.22222222222222221</v>
      </c>
      <c r="S72" s="140"/>
      <c r="T72" s="140"/>
      <c r="U72" s="140">
        <f t="shared" si="63"/>
        <v>0.16666666666666666</v>
      </c>
      <c r="V72" s="140">
        <f t="shared" si="64"/>
        <v>0.27083333333333331</v>
      </c>
      <c r="W72" s="140">
        <f t="shared" si="65"/>
        <v>0.2638888888888889</v>
      </c>
      <c r="X72" s="140"/>
      <c r="Y72" s="140"/>
      <c r="Z72" s="140"/>
      <c r="AA72" s="140"/>
      <c r="AB72" s="140"/>
      <c r="AC72" s="140"/>
      <c r="AD72" s="140"/>
      <c r="AF72" s="142">
        <f t="shared" si="55"/>
        <v>144</v>
      </c>
      <c r="AG72" s="139">
        <f>SUMIF(Data!$U:$U,"="&amp;AX72,Data!$H:$H)</f>
        <v>52</v>
      </c>
      <c r="AH72" s="139">
        <f>SUMIF(Data!$U:$U,"="&amp;AY72,Data!$H:$H)</f>
        <v>92</v>
      </c>
      <c r="AI72" s="138"/>
      <c r="AJ72" s="138">
        <f t="shared" si="56"/>
        <v>144</v>
      </c>
      <c r="AK72" s="138">
        <f t="shared" si="57"/>
        <v>52</v>
      </c>
      <c r="AL72" s="138">
        <f t="shared" si="58"/>
        <v>92</v>
      </c>
      <c r="AM72" s="138"/>
      <c r="AN72" s="138"/>
      <c r="AO72" s="138"/>
      <c r="AP72" s="138"/>
      <c r="AQ72" s="138"/>
      <c r="AR72" s="138">
        <f>IF(ISERROR(MATCH($A72&amp;LEFT(AR$5,2),ErrCount!$L$2:$L$73,0)),1,0)</f>
        <v>1</v>
      </c>
      <c r="AS72" s="138">
        <f>IF(ISERROR(MATCH($A72&amp;LEFT(AS$5,2),ErrCount!$L$2:$L$73,0)),1,0)</f>
        <v>1</v>
      </c>
      <c r="AT72" s="138">
        <f>IF(ISERROR(MATCH($A72&amp;LEFT(AT$5,2),ErrCount!$L$2:$L$73,0)),1,0)</f>
        <v>1</v>
      </c>
      <c r="AU72" s="138">
        <f>IF(ISERROR(MATCH($A72&amp;LEFT(AU$5,2),ErrCount!$L$2:$L$73,0)),1,0)</f>
        <v>1</v>
      </c>
      <c r="AV72" s="138"/>
      <c r="AW72" s="138"/>
      <c r="AX72" s="138" t="str">
        <f t="shared" si="23"/>
        <v>113AMEW</v>
      </c>
      <c r="AY72" s="138" t="str">
        <f t="shared" si="24"/>
        <v>113PMEW</v>
      </c>
      <c r="AZ72" s="138" t="str">
        <f t="shared" si="25"/>
        <v>113AMEW</v>
      </c>
      <c r="BA72" s="138" t="str">
        <f t="shared" si="26"/>
        <v>113PMEW</v>
      </c>
      <c r="BB72" s="138" t="s">
        <v>361</v>
      </c>
      <c r="BC72" s="21">
        <f>SUMIF(Data!$U:$U,"="&amp;$AZ72,Data!I:I)/IF($BQ72&lt;1,1,$BQ72)</f>
        <v>15</v>
      </c>
      <c r="BD72" s="21">
        <f>SUMIF(Data!$U:$U,"="&amp;$AZ72,Data!J:J)/IF($BQ72&lt;1,1,$BQ72)</f>
        <v>10</v>
      </c>
      <c r="BE72" s="21">
        <f>SUMIF(Data!$U:$U,"="&amp;$AZ72,Data!K:K)/IF($BQ72&lt;1,1,$BQ72)</f>
        <v>11</v>
      </c>
      <c r="BF72" s="21">
        <f>SUMIF(Data!$U:$U,"="&amp;$AZ72,Data!L:L)/IF($BQ72&lt;1,1,$BQ72)</f>
        <v>8</v>
      </c>
      <c r="BG72" s="138"/>
      <c r="BH72" s="16">
        <f>SUMIF(Data!$U:$U,"="&amp;$BA72,Data!I:I)/IF($BR72&lt;1,1,$BR72)</f>
        <v>17</v>
      </c>
      <c r="BI72" s="16">
        <f>SUMIF(Data!$U:$U,"="&amp;$BA72,Data!J:J)/IF($BR72&lt;1,1,$BR72)</f>
        <v>14</v>
      </c>
      <c r="BJ72" s="16">
        <f>SUMIF(Data!$U:$U,"="&amp;$BA72,Data!K:K)/IF($BR72&lt;1,1,$BR72)</f>
        <v>28</v>
      </c>
      <c r="BK72" s="16">
        <f>SUMIF(Data!$U:$U,"="&amp;$BA72,Data!L:L)/IF($BR72&lt;1,1,$BR72)</f>
        <v>30</v>
      </c>
      <c r="BL72" s="143"/>
      <c r="BM72" s="141" t="b">
        <f t="shared" si="66"/>
        <v>1</v>
      </c>
      <c r="BN72" s="141" t="b">
        <f t="shared" si="67"/>
        <v>1</v>
      </c>
      <c r="BO72" t="b">
        <f t="shared" si="68"/>
        <v>1</v>
      </c>
      <c r="BP72">
        <v>13</v>
      </c>
      <c r="BQ72">
        <f t="shared" si="69"/>
        <v>1</v>
      </c>
      <c r="BR72">
        <f t="shared" si="70"/>
        <v>1</v>
      </c>
    </row>
    <row r="73" spans="1:70" s="141" customFormat="1" x14ac:dyDescent="0.25">
      <c r="A73" s="134">
        <v>114</v>
      </c>
      <c r="B73" s="135" t="str">
        <f t="shared" si="51"/>
        <v>13th St</v>
      </c>
      <c r="C73" s="135" t="str">
        <f t="shared" si="51"/>
        <v>Hardy Dr</v>
      </c>
      <c r="D73" s="136">
        <f t="shared" si="59"/>
        <v>25</v>
      </c>
      <c r="E73" s="136">
        <f t="shared" si="52"/>
        <v>11.5</v>
      </c>
      <c r="F73" s="136">
        <f t="shared" si="53"/>
        <v>38.5</v>
      </c>
      <c r="G73" s="137">
        <f t="shared" si="60"/>
        <v>3.347826086956522</v>
      </c>
      <c r="H73" s="213"/>
      <c r="I73" s="206">
        <f t="shared" si="61"/>
        <v>25</v>
      </c>
      <c r="J73" s="134"/>
      <c r="K73" s="134"/>
      <c r="L73" s="134"/>
      <c r="M73" s="134"/>
      <c r="N73" s="134"/>
      <c r="O73" s="134"/>
      <c r="P73" s="139" t="s">
        <v>361</v>
      </c>
      <c r="Q73" s="134">
        <f t="shared" si="54"/>
        <v>114</v>
      </c>
      <c r="R73" s="140">
        <f t="shared" si="62"/>
        <v>0.32</v>
      </c>
      <c r="S73" s="140"/>
      <c r="T73" s="140"/>
      <c r="U73" s="140">
        <f t="shared" si="63"/>
        <v>0.2</v>
      </c>
      <c r="V73" s="140">
        <f t="shared" si="64"/>
        <v>7.0000000000000007E-2</v>
      </c>
      <c r="W73" s="140">
        <f t="shared" si="65"/>
        <v>0.09</v>
      </c>
      <c r="X73" s="140"/>
      <c r="Y73" s="140"/>
      <c r="Z73" s="140"/>
      <c r="AA73" s="140"/>
      <c r="AB73" s="140"/>
      <c r="AC73" s="140"/>
      <c r="AD73" s="140"/>
      <c r="AF73" s="142">
        <f t="shared" si="55"/>
        <v>100</v>
      </c>
      <c r="AG73" s="139">
        <f>SUMIF(Data!$U:$U,"="&amp;AX73,Data!$H:$H)</f>
        <v>23</v>
      </c>
      <c r="AH73" s="139">
        <f>SUMIF(Data!$U:$U,"="&amp;AY73,Data!$H:$H)</f>
        <v>77</v>
      </c>
      <c r="AI73" s="138"/>
      <c r="AJ73" s="138">
        <f t="shared" si="56"/>
        <v>100</v>
      </c>
      <c r="AK73" s="138">
        <f t="shared" si="57"/>
        <v>23</v>
      </c>
      <c r="AL73" s="138">
        <f t="shared" si="58"/>
        <v>77</v>
      </c>
      <c r="AM73" s="138"/>
      <c r="AN73" s="138"/>
      <c r="AO73" s="138"/>
      <c r="AP73" s="138"/>
      <c r="AQ73" s="138"/>
      <c r="AR73" s="138">
        <f>IF(ISERROR(MATCH($A73&amp;LEFT(AR$5,2),ErrCount!$L$2:$L$73,0)),1,0)</f>
        <v>1</v>
      </c>
      <c r="AS73" s="138">
        <f>IF(ISERROR(MATCH($A73&amp;LEFT(AS$5,2),ErrCount!$L$2:$L$73,0)),1,0)</f>
        <v>1</v>
      </c>
      <c r="AT73" s="138">
        <f>IF(ISERROR(MATCH($A73&amp;LEFT(AT$5,2),ErrCount!$L$2:$L$73,0)),1,0)</f>
        <v>1</v>
      </c>
      <c r="AU73" s="138">
        <f>IF(ISERROR(MATCH($A73&amp;LEFT(AU$5,2),ErrCount!$L$2:$L$73,0)),1,0)</f>
        <v>1</v>
      </c>
      <c r="AV73" s="138"/>
      <c r="AW73" s="138"/>
      <c r="AX73" s="138" t="str">
        <f t="shared" si="23"/>
        <v>114AMEW</v>
      </c>
      <c r="AY73" s="138" t="str">
        <f t="shared" si="24"/>
        <v>114PMEW</v>
      </c>
      <c r="AZ73" s="138" t="str">
        <f t="shared" si="25"/>
        <v>114AMEW</v>
      </c>
      <c r="BA73" s="138" t="str">
        <f t="shared" si="26"/>
        <v>114PMEW</v>
      </c>
      <c r="BB73" s="138" t="s">
        <v>361</v>
      </c>
      <c r="BC73" s="21">
        <f>SUMIF(Data!$U:$U,"="&amp;$AZ73,Data!I:I)/IF($BQ73&lt;1,1,$BQ73)</f>
        <v>6</v>
      </c>
      <c r="BD73" s="21">
        <f>SUMIF(Data!$U:$U,"="&amp;$AZ73,Data!J:J)/IF($BQ73&lt;1,1,$BQ73)</f>
        <v>6</v>
      </c>
      <c r="BE73" s="21">
        <f>SUMIF(Data!$U:$U,"="&amp;$AZ73,Data!K:K)/IF($BQ73&lt;1,1,$BQ73)</f>
        <v>1</v>
      </c>
      <c r="BF73" s="21">
        <f>SUMIF(Data!$U:$U,"="&amp;$AZ73,Data!L:L)/IF($BQ73&lt;1,1,$BQ73)</f>
        <v>0</v>
      </c>
      <c r="BG73" s="138"/>
      <c r="BH73" s="16">
        <f>SUMIF(Data!$U:$U,"="&amp;$BA73,Data!I:I)/IF($BR73&lt;1,1,$BR73)</f>
        <v>26</v>
      </c>
      <c r="BI73" s="16">
        <f>SUMIF(Data!$U:$U,"="&amp;$BA73,Data!J:J)/IF($BR73&lt;1,1,$BR73)</f>
        <v>14</v>
      </c>
      <c r="BJ73" s="16">
        <f>SUMIF(Data!$U:$U,"="&amp;$BA73,Data!K:K)/IF($BR73&lt;1,1,$BR73)</f>
        <v>6</v>
      </c>
      <c r="BK73" s="16">
        <f>SUMIF(Data!$U:$U,"="&amp;$BA73,Data!L:L)/IF($BR73&lt;1,1,$BR73)</f>
        <v>9</v>
      </c>
      <c r="BL73" s="143"/>
      <c r="BM73" s="141" t="b">
        <f t="shared" si="66"/>
        <v>1</v>
      </c>
      <c r="BN73" s="141" t="b">
        <f t="shared" si="67"/>
        <v>1</v>
      </c>
      <c r="BO73" t="b">
        <f t="shared" si="68"/>
        <v>1</v>
      </c>
      <c r="BP73">
        <v>14</v>
      </c>
      <c r="BQ73">
        <f t="shared" si="69"/>
        <v>1</v>
      </c>
      <c r="BR73">
        <f t="shared" si="70"/>
        <v>1</v>
      </c>
    </row>
    <row r="74" spans="1:70" s="141" customFormat="1" x14ac:dyDescent="0.25">
      <c r="A74" s="134">
        <v>115</v>
      </c>
      <c r="B74" s="135" t="str">
        <f t="shared" si="51"/>
        <v>University Dr</v>
      </c>
      <c r="C74" s="135" t="str">
        <f t="shared" si="51"/>
        <v>College Ave</v>
      </c>
      <c r="D74" s="136">
        <f t="shared" si="59"/>
        <v>100.25</v>
      </c>
      <c r="E74" s="136">
        <f t="shared" si="52"/>
        <v>72.5</v>
      </c>
      <c r="F74" s="136">
        <f t="shared" si="53"/>
        <v>128</v>
      </c>
      <c r="G74" s="137">
        <f t="shared" si="60"/>
        <v>1.7655172413793103</v>
      </c>
      <c r="H74" s="213"/>
      <c r="I74" s="206">
        <f t="shared" si="61"/>
        <v>100.25</v>
      </c>
      <c r="J74" s="134"/>
      <c r="K74" s="134"/>
      <c r="L74" s="134"/>
      <c r="M74" s="134"/>
      <c r="N74" s="134"/>
      <c r="O74" s="134"/>
      <c r="P74" s="139" t="s">
        <v>361</v>
      </c>
      <c r="Q74" s="134">
        <f t="shared" si="54"/>
        <v>115</v>
      </c>
      <c r="R74" s="140">
        <f t="shared" si="62"/>
        <v>0.26683291770573564</v>
      </c>
      <c r="S74" s="140"/>
      <c r="T74" s="140"/>
      <c r="U74" s="140">
        <f t="shared" si="63"/>
        <v>8.2294264339152115E-2</v>
      </c>
      <c r="V74" s="140">
        <f t="shared" si="64"/>
        <v>0.23940149625935161</v>
      </c>
      <c r="W74" s="140">
        <f t="shared" si="65"/>
        <v>0.43391521197007482</v>
      </c>
      <c r="X74" s="140"/>
      <c r="Y74" s="140"/>
      <c r="Z74" s="140"/>
      <c r="AA74" s="140"/>
      <c r="AB74" s="140"/>
      <c r="AC74" s="140"/>
      <c r="AD74" s="140"/>
      <c r="AF74" s="142">
        <f t="shared" si="55"/>
        <v>401</v>
      </c>
      <c r="AG74" s="139">
        <f>SUMIF(Data!$U:$U,"="&amp;AX74,Data!$H:$H)</f>
        <v>145</v>
      </c>
      <c r="AH74" s="139">
        <f>SUMIF(Data!$U:$U,"="&amp;AY74,Data!$H:$H)</f>
        <v>256</v>
      </c>
      <c r="AI74" s="138"/>
      <c r="AJ74" s="138">
        <f t="shared" si="56"/>
        <v>401</v>
      </c>
      <c r="AK74" s="138">
        <f t="shared" si="57"/>
        <v>145</v>
      </c>
      <c r="AL74" s="138">
        <f t="shared" si="58"/>
        <v>256</v>
      </c>
      <c r="AM74" s="138"/>
      <c r="AN74" s="138"/>
      <c r="AO74" s="138"/>
      <c r="AP74" s="138"/>
      <c r="AQ74" s="138"/>
      <c r="AR74" s="138">
        <f>IF(ISERROR(MATCH($A74&amp;LEFT(AR$5,2),ErrCount!$L$2:$L$73,0)),1,0)</f>
        <v>1</v>
      </c>
      <c r="AS74" s="138">
        <f>IF(ISERROR(MATCH($A74&amp;LEFT(AS$5,2),ErrCount!$L$2:$L$73,0)),1,0)</f>
        <v>1</v>
      </c>
      <c r="AT74" s="138">
        <f>IF(ISERROR(MATCH($A74&amp;LEFT(AT$5,2),ErrCount!$L$2:$L$73,0)),1,0)</f>
        <v>1</v>
      </c>
      <c r="AU74" s="138">
        <f>IF(ISERROR(MATCH($A74&amp;LEFT(AU$5,2),ErrCount!$L$2:$L$73,0)),1,0)</f>
        <v>1</v>
      </c>
      <c r="AV74" s="138"/>
      <c r="AW74" s="138"/>
      <c r="AX74" s="138" t="str">
        <f t="shared" si="23"/>
        <v>115AMEW</v>
      </c>
      <c r="AY74" s="138" t="str">
        <f t="shared" si="24"/>
        <v>115PMEW</v>
      </c>
      <c r="AZ74" s="138" t="str">
        <f t="shared" si="25"/>
        <v>115AMEW</v>
      </c>
      <c r="BA74" s="138" t="str">
        <f t="shared" si="26"/>
        <v>115PMEW</v>
      </c>
      <c r="BB74" s="138" t="s">
        <v>361</v>
      </c>
      <c r="BC74" s="21">
        <f>SUMIF(Data!$U:$U,"="&amp;$AZ74,Data!I:I)/IF($BQ74&lt;1,1,$BQ74)</f>
        <v>40</v>
      </c>
      <c r="BD74" s="21">
        <f>SUMIF(Data!$U:$U,"="&amp;$AZ74,Data!J:J)/IF($BQ74&lt;1,1,$BQ74)</f>
        <v>17</v>
      </c>
      <c r="BE74" s="21">
        <f>SUMIF(Data!$U:$U,"="&amp;$AZ74,Data!K:K)/IF($BQ74&lt;1,1,$BQ74)</f>
        <v>27</v>
      </c>
      <c r="BF74" s="21">
        <f>SUMIF(Data!$U:$U,"="&amp;$AZ74,Data!L:L)/IF($BQ74&lt;1,1,$BQ74)</f>
        <v>53</v>
      </c>
      <c r="BG74" s="138"/>
      <c r="BH74" s="16">
        <f>SUMIF(Data!$U:$U,"="&amp;$BA74,Data!I:I)/IF($BR74&lt;1,1,$BR74)</f>
        <v>67</v>
      </c>
      <c r="BI74" s="16">
        <f>SUMIF(Data!$U:$U,"="&amp;$BA74,Data!J:J)/IF($BR74&lt;1,1,$BR74)</f>
        <v>16</v>
      </c>
      <c r="BJ74" s="16">
        <f>SUMIF(Data!$U:$U,"="&amp;$BA74,Data!K:K)/IF($BR74&lt;1,1,$BR74)</f>
        <v>69</v>
      </c>
      <c r="BK74" s="16">
        <f>SUMIF(Data!$U:$U,"="&amp;$BA74,Data!L:L)/IF($BR74&lt;1,1,$BR74)</f>
        <v>121</v>
      </c>
      <c r="BL74" s="143"/>
      <c r="BM74" s="141" t="b">
        <f t="shared" si="66"/>
        <v>1</v>
      </c>
      <c r="BN74" s="141" t="b">
        <f t="shared" si="67"/>
        <v>1</v>
      </c>
      <c r="BO74" t="b">
        <f t="shared" si="68"/>
        <v>1</v>
      </c>
      <c r="BP74">
        <v>15</v>
      </c>
      <c r="BQ74">
        <f t="shared" si="69"/>
        <v>1</v>
      </c>
      <c r="BR74">
        <f t="shared" si="70"/>
        <v>1</v>
      </c>
    </row>
    <row r="75" spans="1:70" s="141" customFormat="1" x14ac:dyDescent="0.25">
      <c r="A75" s="134">
        <v>116</v>
      </c>
      <c r="B75" s="135" t="str">
        <f t="shared" si="51"/>
        <v>University Dr</v>
      </c>
      <c r="C75" s="135" t="str">
        <f t="shared" si="51"/>
        <v>Dorsey Ln</v>
      </c>
      <c r="D75" s="136">
        <f t="shared" si="59"/>
        <v>56.5</v>
      </c>
      <c r="E75" s="136">
        <f t="shared" si="52"/>
        <v>41.5</v>
      </c>
      <c r="F75" s="136">
        <f t="shared" si="53"/>
        <v>71.5</v>
      </c>
      <c r="G75" s="137">
        <f t="shared" si="60"/>
        <v>1.7228915662650603</v>
      </c>
      <c r="H75" s="213"/>
      <c r="I75" s="206">
        <f t="shared" si="61"/>
        <v>56.5</v>
      </c>
      <c r="J75" s="134"/>
      <c r="K75" s="134"/>
      <c r="L75" s="134"/>
      <c r="M75" s="134"/>
      <c r="N75" s="134"/>
      <c r="O75" s="134"/>
      <c r="P75" s="139" t="s">
        <v>361</v>
      </c>
      <c r="Q75" s="134">
        <f t="shared" si="54"/>
        <v>116</v>
      </c>
      <c r="R75" s="140">
        <f t="shared" si="62"/>
        <v>0.31415929203539822</v>
      </c>
      <c r="S75" s="140"/>
      <c r="T75" s="140"/>
      <c r="U75" s="140">
        <f t="shared" si="63"/>
        <v>9.7345132743362831E-2</v>
      </c>
      <c r="V75" s="140">
        <f t="shared" si="64"/>
        <v>0.19469026548672566</v>
      </c>
      <c r="W75" s="140">
        <f t="shared" si="65"/>
        <v>0.47345132743362833</v>
      </c>
      <c r="X75" s="140"/>
      <c r="Y75" s="140"/>
      <c r="Z75" s="140"/>
      <c r="AA75" s="140"/>
      <c r="AB75" s="140"/>
      <c r="AC75" s="140"/>
      <c r="AD75" s="140"/>
      <c r="AF75" s="142">
        <f t="shared" si="55"/>
        <v>226</v>
      </c>
      <c r="AG75" s="139">
        <f>SUMIF(Data!$U:$U,"="&amp;AX75,Data!$H:$H)</f>
        <v>83</v>
      </c>
      <c r="AH75" s="139">
        <f>SUMIF(Data!$U:$U,"="&amp;AY75,Data!$H:$H)</f>
        <v>143</v>
      </c>
      <c r="AI75" s="138"/>
      <c r="AJ75" s="138">
        <f t="shared" si="56"/>
        <v>226</v>
      </c>
      <c r="AK75" s="138">
        <f t="shared" si="57"/>
        <v>83</v>
      </c>
      <c r="AL75" s="138">
        <f t="shared" si="58"/>
        <v>143</v>
      </c>
      <c r="AM75" s="138"/>
      <c r="AN75" s="138"/>
      <c r="AO75" s="138"/>
      <c r="AP75" s="138"/>
      <c r="AQ75" s="138"/>
      <c r="AR75" s="138">
        <f>IF(ISERROR(MATCH($A75&amp;LEFT(AR$5,2),ErrCount!$L$2:$L$73,0)),1,0)</f>
        <v>1</v>
      </c>
      <c r="AS75" s="138">
        <f>IF(ISERROR(MATCH($A75&amp;LEFT(AS$5,2),ErrCount!$L$2:$L$73,0)),1,0)</f>
        <v>1</v>
      </c>
      <c r="AT75" s="138">
        <f>IF(ISERROR(MATCH($A75&amp;LEFT(AT$5,2),ErrCount!$L$2:$L$73,0)),1,0)</f>
        <v>1</v>
      </c>
      <c r="AU75" s="138">
        <f>IF(ISERROR(MATCH($A75&amp;LEFT(AU$5,2),ErrCount!$L$2:$L$73,0)),1,0)</f>
        <v>1</v>
      </c>
      <c r="AV75" s="138"/>
      <c r="AW75" s="138"/>
      <c r="AX75" s="138" t="str">
        <f t="shared" si="23"/>
        <v>116AMEW</v>
      </c>
      <c r="AY75" s="138" t="str">
        <f t="shared" si="24"/>
        <v>116PMEW</v>
      </c>
      <c r="AZ75" s="138" t="str">
        <f t="shared" si="25"/>
        <v>116AMEW</v>
      </c>
      <c r="BA75" s="138" t="str">
        <f t="shared" si="26"/>
        <v>116PMEW</v>
      </c>
      <c r="BB75" s="138" t="s">
        <v>361</v>
      </c>
      <c r="BC75" s="21">
        <f>SUMIF(Data!$U:$U,"="&amp;$AZ75,Data!I:I)/IF($BQ75&lt;1,1,$BQ75)</f>
        <v>31</v>
      </c>
      <c r="BD75" s="21">
        <f>SUMIF(Data!$U:$U,"="&amp;$AZ75,Data!J:J)/IF($BQ75&lt;1,1,$BQ75)</f>
        <v>12</v>
      </c>
      <c r="BE75" s="21">
        <f>SUMIF(Data!$U:$U,"="&amp;$AZ75,Data!K:K)/IF($BQ75&lt;1,1,$BQ75)</f>
        <v>26</v>
      </c>
      <c r="BF75" s="21">
        <f>SUMIF(Data!$U:$U,"="&amp;$AZ75,Data!L:L)/IF($BQ75&lt;1,1,$BQ75)</f>
        <v>46</v>
      </c>
      <c r="BG75" s="138"/>
      <c r="BH75" s="16">
        <f>SUMIF(Data!$U:$U,"="&amp;$BA75,Data!I:I)/IF($BR75&lt;1,1,$BR75)</f>
        <v>40</v>
      </c>
      <c r="BI75" s="16">
        <f>SUMIF(Data!$U:$U,"="&amp;$BA75,Data!J:J)/IF($BR75&lt;1,1,$BR75)</f>
        <v>10</v>
      </c>
      <c r="BJ75" s="16">
        <f>SUMIF(Data!$U:$U,"="&amp;$BA75,Data!K:K)/IF($BR75&lt;1,1,$BR75)</f>
        <v>18</v>
      </c>
      <c r="BK75" s="16">
        <f>SUMIF(Data!$U:$U,"="&amp;$BA75,Data!L:L)/IF($BR75&lt;1,1,$BR75)</f>
        <v>61</v>
      </c>
      <c r="BL75" s="143"/>
      <c r="BM75" s="141" t="b">
        <f t="shared" si="66"/>
        <v>1</v>
      </c>
      <c r="BN75" s="141" t="b">
        <f t="shared" si="67"/>
        <v>1</v>
      </c>
      <c r="BO75" t="b">
        <f t="shared" si="68"/>
        <v>1</v>
      </c>
      <c r="BP75">
        <v>16</v>
      </c>
      <c r="BQ75">
        <f t="shared" si="69"/>
        <v>1</v>
      </c>
      <c r="BR75">
        <f t="shared" si="70"/>
        <v>1</v>
      </c>
    </row>
    <row r="76" spans="1:70" s="141" customFormat="1" x14ac:dyDescent="0.25">
      <c r="A76" s="134">
        <v>117</v>
      </c>
      <c r="B76" s="135" t="str">
        <f t="shared" si="51"/>
        <v>University Dr</v>
      </c>
      <c r="C76" s="135" t="str">
        <f t="shared" si="51"/>
        <v>Rural Rd</v>
      </c>
      <c r="D76" s="136">
        <f t="shared" si="59"/>
        <v>98.25</v>
      </c>
      <c r="E76" s="136">
        <f t="shared" si="52"/>
        <v>72.5</v>
      </c>
      <c r="F76" s="136">
        <f t="shared" si="53"/>
        <v>124</v>
      </c>
      <c r="G76" s="137">
        <f t="shared" si="60"/>
        <v>1.710344827586207</v>
      </c>
      <c r="H76" s="213"/>
      <c r="I76" s="206">
        <f t="shared" si="61"/>
        <v>98.25</v>
      </c>
      <c r="J76" s="134"/>
      <c r="K76" s="134"/>
      <c r="L76" s="134"/>
      <c r="M76" s="134"/>
      <c r="N76" s="134"/>
      <c r="O76" s="134"/>
      <c r="P76" s="139" t="s">
        <v>361</v>
      </c>
      <c r="Q76" s="134">
        <f t="shared" si="54"/>
        <v>117</v>
      </c>
      <c r="R76" s="140">
        <f t="shared" si="62"/>
        <v>0.28244274809160308</v>
      </c>
      <c r="S76" s="140"/>
      <c r="T76" s="140"/>
      <c r="U76" s="140">
        <f t="shared" si="63"/>
        <v>7.8880407124681931E-2</v>
      </c>
      <c r="V76" s="140">
        <f t="shared" si="64"/>
        <v>0.25699745547073793</v>
      </c>
      <c r="W76" s="140">
        <f t="shared" si="65"/>
        <v>0.4681933842239186</v>
      </c>
      <c r="X76" s="140"/>
      <c r="Y76" s="140"/>
      <c r="Z76" s="140"/>
      <c r="AA76" s="140"/>
      <c r="AB76" s="140"/>
      <c r="AC76" s="140"/>
      <c r="AD76" s="140"/>
      <c r="AF76" s="142">
        <f t="shared" si="55"/>
        <v>393</v>
      </c>
      <c r="AG76" s="139">
        <f>SUMIF(Data!$U:$U,"="&amp;AX76,Data!$H:$H)</f>
        <v>145</v>
      </c>
      <c r="AH76" s="139">
        <f>SUMIF(Data!$U:$U,"="&amp;AY76,Data!$H:$H)</f>
        <v>248</v>
      </c>
      <c r="AI76" s="138"/>
      <c r="AJ76" s="138">
        <f t="shared" si="56"/>
        <v>393</v>
      </c>
      <c r="AK76" s="138">
        <f t="shared" si="57"/>
        <v>145</v>
      </c>
      <c r="AL76" s="138">
        <f t="shared" si="58"/>
        <v>248</v>
      </c>
      <c r="AM76" s="138"/>
      <c r="AN76" s="138"/>
      <c r="AO76" s="138"/>
      <c r="AP76" s="138"/>
      <c r="AQ76" s="138"/>
      <c r="AR76" s="138">
        <f>IF(ISERROR(MATCH($A76&amp;LEFT(AR$5,2),ErrCount!$L$2:$L$73,0)),1,0)</f>
        <v>1</v>
      </c>
      <c r="AS76" s="138">
        <f>IF(ISERROR(MATCH($A76&amp;LEFT(AS$5,2),ErrCount!$L$2:$L$73,0)),1,0)</f>
        <v>1</v>
      </c>
      <c r="AT76" s="138">
        <f>IF(ISERROR(MATCH($A76&amp;LEFT(AT$5,2),ErrCount!$L$2:$L$73,0)),1,0)</f>
        <v>1</v>
      </c>
      <c r="AU76" s="138">
        <f>IF(ISERROR(MATCH($A76&amp;LEFT(AU$5,2),ErrCount!$L$2:$L$73,0)),1,0)</f>
        <v>1</v>
      </c>
      <c r="AV76" s="138"/>
      <c r="AW76" s="138"/>
      <c r="AX76" s="138" t="str">
        <f t="shared" si="23"/>
        <v>117AMEW</v>
      </c>
      <c r="AY76" s="138" t="str">
        <f t="shared" si="24"/>
        <v>117PMEW</v>
      </c>
      <c r="AZ76" s="138" t="str">
        <f t="shared" si="25"/>
        <v>117AMEW</v>
      </c>
      <c r="BA76" s="138" t="str">
        <f t="shared" si="26"/>
        <v>117PMEW</v>
      </c>
      <c r="BB76" s="138" t="s">
        <v>361</v>
      </c>
      <c r="BC76" s="21">
        <f>SUMIF(Data!$U:$U,"="&amp;$AZ76,Data!I:I)/IF($BQ76&lt;1,1,$BQ76)</f>
        <v>34</v>
      </c>
      <c r="BD76" s="21">
        <f>SUMIF(Data!$U:$U,"="&amp;$AZ76,Data!J:J)/IF($BQ76&lt;1,1,$BQ76)</f>
        <v>14</v>
      </c>
      <c r="BE76" s="21">
        <f>SUMIF(Data!$U:$U,"="&amp;$AZ76,Data!K:K)/IF($BQ76&lt;1,1,$BQ76)</f>
        <v>48</v>
      </c>
      <c r="BF76" s="21">
        <f>SUMIF(Data!$U:$U,"="&amp;$AZ76,Data!L:L)/IF($BQ76&lt;1,1,$BQ76)</f>
        <v>75</v>
      </c>
      <c r="BG76" s="138"/>
      <c r="BH76" s="16">
        <f>SUMIF(Data!$U:$U,"="&amp;$BA76,Data!I:I)/IF($BR76&lt;1,1,$BR76)</f>
        <v>77</v>
      </c>
      <c r="BI76" s="16">
        <f>SUMIF(Data!$U:$U,"="&amp;$BA76,Data!J:J)/IF($BR76&lt;1,1,$BR76)</f>
        <v>17</v>
      </c>
      <c r="BJ76" s="16">
        <f>SUMIF(Data!$U:$U,"="&amp;$BA76,Data!K:K)/IF($BR76&lt;1,1,$BR76)</f>
        <v>53</v>
      </c>
      <c r="BK76" s="16">
        <f>SUMIF(Data!$U:$U,"="&amp;$BA76,Data!L:L)/IF($BR76&lt;1,1,$BR76)</f>
        <v>109</v>
      </c>
      <c r="BL76" s="143"/>
      <c r="BM76" s="141" t="b">
        <f t="shared" si="66"/>
        <v>1</v>
      </c>
      <c r="BN76" s="141" t="b">
        <f t="shared" si="67"/>
        <v>1</v>
      </c>
      <c r="BO76" t="b">
        <f t="shared" si="68"/>
        <v>1</v>
      </c>
      <c r="BP76">
        <v>17</v>
      </c>
      <c r="BQ76">
        <f t="shared" si="69"/>
        <v>1</v>
      </c>
      <c r="BR76">
        <f t="shared" si="70"/>
        <v>1</v>
      </c>
    </row>
    <row r="77" spans="1:70" s="141" customFormat="1" x14ac:dyDescent="0.25">
      <c r="A77" s="134">
        <v>118</v>
      </c>
      <c r="B77" s="135" t="str">
        <f t="shared" si="51"/>
        <v>University Dr</v>
      </c>
      <c r="C77" s="135" t="str">
        <f t="shared" si="51"/>
        <v>Mill Ave</v>
      </c>
      <c r="D77" s="136">
        <f t="shared" si="59"/>
        <v>116.75</v>
      </c>
      <c r="E77" s="136">
        <f t="shared" si="52"/>
        <v>42</v>
      </c>
      <c r="F77" s="136">
        <f t="shared" si="53"/>
        <v>191.5</v>
      </c>
      <c r="G77" s="137">
        <f t="shared" si="60"/>
        <v>4.5595238095238093</v>
      </c>
      <c r="H77" s="213"/>
      <c r="I77" s="206">
        <f t="shared" si="61"/>
        <v>116.75</v>
      </c>
      <c r="J77" s="134"/>
      <c r="K77" s="134"/>
      <c r="L77" s="134"/>
      <c r="M77" s="134"/>
      <c r="N77" s="134"/>
      <c r="O77" s="134"/>
      <c r="P77" s="139" t="s">
        <v>361</v>
      </c>
      <c r="Q77" s="134">
        <f t="shared" si="54"/>
        <v>118</v>
      </c>
      <c r="R77" s="140">
        <f t="shared" si="62"/>
        <v>0.18843683083511778</v>
      </c>
      <c r="S77" s="140"/>
      <c r="T77" s="140"/>
      <c r="U77" s="140">
        <f t="shared" si="63"/>
        <v>4.3897216274089934E-2</v>
      </c>
      <c r="V77" s="140">
        <f t="shared" si="64"/>
        <v>0.17451820128479659</v>
      </c>
      <c r="W77" s="140">
        <f t="shared" si="65"/>
        <v>0.27087794432548179</v>
      </c>
      <c r="X77" s="140"/>
      <c r="Y77" s="140"/>
      <c r="Z77" s="140"/>
      <c r="AA77" s="140"/>
      <c r="AB77" s="140"/>
      <c r="AC77" s="140"/>
      <c r="AD77" s="140"/>
      <c r="AF77" s="142">
        <f t="shared" si="55"/>
        <v>467</v>
      </c>
      <c r="AG77" s="139">
        <f>SUMIF(Data!$U:$U,"="&amp;AX77,Data!$H:$H)</f>
        <v>84</v>
      </c>
      <c r="AH77" s="139">
        <f>SUMIF(Data!$U:$U,"="&amp;AY77,Data!$H:$H)</f>
        <v>383</v>
      </c>
      <c r="AI77" s="138"/>
      <c r="AJ77" s="138">
        <f t="shared" si="56"/>
        <v>467</v>
      </c>
      <c r="AK77" s="138">
        <f t="shared" si="57"/>
        <v>84</v>
      </c>
      <c r="AL77" s="138">
        <f t="shared" si="58"/>
        <v>383</v>
      </c>
      <c r="AM77" s="138"/>
      <c r="AN77" s="138"/>
      <c r="AO77" s="138"/>
      <c r="AP77" s="138"/>
      <c r="AQ77" s="138"/>
      <c r="AR77" s="138">
        <f>IF(ISERROR(MATCH($A77&amp;LEFT(AR$5,2),ErrCount!$L$2:$L$73,0)),1,0)</f>
        <v>1</v>
      </c>
      <c r="AS77" s="138">
        <f>IF(ISERROR(MATCH($A77&amp;LEFT(AS$5,2),ErrCount!$L$2:$L$73,0)),1,0)</f>
        <v>1</v>
      </c>
      <c r="AT77" s="138">
        <f>IF(ISERROR(MATCH($A77&amp;LEFT(AT$5,2),ErrCount!$L$2:$L$73,0)),1,0)</f>
        <v>1</v>
      </c>
      <c r="AU77" s="138">
        <f>IF(ISERROR(MATCH($A77&amp;LEFT(AU$5,2),ErrCount!$L$2:$L$73,0)),1,0)</f>
        <v>1</v>
      </c>
      <c r="AV77" s="138"/>
      <c r="AW77" s="138"/>
      <c r="AX77" s="138" t="str">
        <f t="shared" si="23"/>
        <v>118AMEW</v>
      </c>
      <c r="AY77" s="138" t="str">
        <f t="shared" si="24"/>
        <v>118PMEW</v>
      </c>
      <c r="AZ77" s="138" t="str">
        <f t="shared" si="25"/>
        <v>118AMEW</v>
      </c>
      <c r="BA77" s="138" t="str">
        <f t="shared" si="26"/>
        <v>118PMEW</v>
      </c>
      <c r="BB77" s="138" t="s">
        <v>361</v>
      </c>
      <c r="BC77" s="21">
        <f>SUMIF(Data!$U:$U,"="&amp;$AZ77,Data!I:I)/IF($BQ77&lt;1,1,$BQ77)</f>
        <v>32</v>
      </c>
      <c r="BD77" s="21">
        <f>SUMIF(Data!$U:$U,"="&amp;$AZ77,Data!J:J)/IF($BQ77&lt;1,1,$BQ77)</f>
        <v>9</v>
      </c>
      <c r="BE77" s="21">
        <f>SUMIF(Data!$U:$U,"="&amp;$AZ77,Data!K:K)/IF($BQ77&lt;1,1,$BQ77)</f>
        <v>18</v>
      </c>
      <c r="BF77" s="21">
        <f>SUMIF(Data!$U:$U,"="&amp;$AZ77,Data!L:L)/IF($BQ77&lt;1,1,$BQ77)</f>
        <v>32</v>
      </c>
      <c r="BG77" s="138"/>
      <c r="BH77" s="16">
        <f>SUMIF(Data!$U:$U,"="&amp;$BA77,Data!I:I)/IF($BR77&lt;1,1,$BR77)</f>
        <v>56</v>
      </c>
      <c r="BI77" s="16">
        <f>SUMIF(Data!$U:$U,"="&amp;$BA77,Data!J:J)/IF($BR77&lt;1,1,$BR77)</f>
        <v>11.5</v>
      </c>
      <c r="BJ77" s="16">
        <f>SUMIF(Data!$U:$U,"="&amp;$BA77,Data!K:K)/IF($BR77&lt;1,1,$BR77)</f>
        <v>63.5</v>
      </c>
      <c r="BK77" s="16">
        <f>SUMIF(Data!$U:$U,"="&amp;$BA77,Data!L:L)/IF($BR77&lt;1,1,$BR77)</f>
        <v>94.5</v>
      </c>
      <c r="BL77" s="143"/>
      <c r="BM77" s="141" t="b">
        <f t="shared" si="66"/>
        <v>1</v>
      </c>
      <c r="BN77" s="141" t="b">
        <f t="shared" si="67"/>
        <v>1</v>
      </c>
      <c r="BO77" t="b">
        <f t="shared" si="68"/>
        <v>1</v>
      </c>
      <c r="BP77">
        <v>18</v>
      </c>
      <c r="BQ77">
        <f t="shared" si="69"/>
        <v>1</v>
      </c>
      <c r="BR77">
        <f t="shared" si="70"/>
        <v>2</v>
      </c>
    </row>
    <row r="78" spans="1:70" s="141" customFormat="1" x14ac:dyDescent="0.25">
      <c r="A78" s="134">
        <v>119</v>
      </c>
      <c r="B78" s="135" t="str">
        <f t="shared" si="51"/>
        <v>University Dr</v>
      </c>
      <c r="C78" s="135" t="str">
        <f t="shared" si="51"/>
        <v>Ash Ave</v>
      </c>
      <c r="D78" s="136">
        <f t="shared" si="59"/>
        <v>63.5</v>
      </c>
      <c r="E78" s="136">
        <f t="shared" si="52"/>
        <v>38</v>
      </c>
      <c r="F78" s="136">
        <f t="shared" si="53"/>
        <v>89</v>
      </c>
      <c r="G78" s="137">
        <f t="shared" si="60"/>
        <v>2.3421052631578947</v>
      </c>
      <c r="H78" s="213"/>
      <c r="I78" s="206">
        <f t="shared" si="61"/>
        <v>63.5</v>
      </c>
      <c r="J78" s="134"/>
      <c r="K78" s="134"/>
      <c r="L78" s="134"/>
      <c r="M78" s="134"/>
      <c r="N78" s="134"/>
      <c r="O78" s="134"/>
      <c r="P78" s="139" t="s">
        <v>361</v>
      </c>
      <c r="Q78" s="134">
        <f t="shared" si="54"/>
        <v>119</v>
      </c>
      <c r="R78" s="140">
        <f t="shared" si="62"/>
        <v>0.28346456692913385</v>
      </c>
      <c r="S78" s="140"/>
      <c r="T78" s="140"/>
      <c r="U78" s="140">
        <f t="shared" si="63"/>
        <v>5.5118110236220472E-2</v>
      </c>
      <c r="V78" s="140">
        <f t="shared" si="64"/>
        <v>0.3110236220472441</v>
      </c>
      <c r="W78" s="140">
        <f t="shared" si="65"/>
        <v>0.44488188976377951</v>
      </c>
      <c r="X78" s="140"/>
      <c r="Y78" s="140"/>
      <c r="Z78" s="140"/>
      <c r="AA78" s="140"/>
      <c r="AB78" s="140"/>
      <c r="AC78" s="140"/>
      <c r="AD78" s="140"/>
      <c r="AF78" s="142">
        <f t="shared" si="55"/>
        <v>254</v>
      </c>
      <c r="AG78" s="139">
        <f>SUMIF(Data!$U:$U,"="&amp;AX78,Data!$H:$H)</f>
        <v>76</v>
      </c>
      <c r="AH78" s="139">
        <f>SUMIF(Data!$U:$U,"="&amp;AY78,Data!$H:$H)</f>
        <v>178</v>
      </c>
      <c r="AI78" s="138"/>
      <c r="AJ78" s="138">
        <f t="shared" si="56"/>
        <v>254</v>
      </c>
      <c r="AK78" s="138">
        <f t="shared" si="57"/>
        <v>76</v>
      </c>
      <c r="AL78" s="138">
        <f t="shared" si="58"/>
        <v>178</v>
      </c>
      <c r="AM78" s="138"/>
      <c r="AN78" s="138"/>
      <c r="AO78" s="138"/>
      <c r="AP78" s="138"/>
      <c r="AQ78" s="138"/>
      <c r="AR78" s="138">
        <f>IF(ISERROR(MATCH($A78&amp;LEFT(AR$5,2),ErrCount!$L$2:$L$73,0)),1,0)</f>
        <v>1</v>
      </c>
      <c r="AS78" s="138">
        <f>IF(ISERROR(MATCH($A78&amp;LEFT(AS$5,2),ErrCount!$L$2:$L$73,0)),1,0)</f>
        <v>1</v>
      </c>
      <c r="AT78" s="138">
        <f>IF(ISERROR(MATCH($A78&amp;LEFT(AT$5,2),ErrCount!$L$2:$L$73,0)),1,0)</f>
        <v>1</v>
      </c>
      <c r="AU78" s="138">
        <f>IF(ISERROR(MATCH($A78&amp;LEFT(AU$5,2),ErrCount!$L$2:$L$73,0)),1,0)</f>
        <v>1</v>
      </c>
      <c r="AV78" s="138"/>
      <c r="AW78" s="138"/>
      <c r="AX78" s="138" t="str">
        <f t="shared" si="23"/>
        <v>119AMEW</v>
      </c>
      <c r="AY78" s="138" t="str">
        <f t="shared" si="24"/>
        <v>119PMEW</v>
      </c>
      <c r="AZ78" s="138" t="str">
        <f t="shared" si="25"/>
        <v>119AMEW</v>
      </c>
      <c r="BA78" s="138" t="str">
        <f t="shared" si="26"/>
        <v>119PMEW</v>
      </c>
      <c r="BB78" s="138" t="s">
        <v>361</v>
      </c>
      <c r="BC78" s="21">
        <f>SUMIF(Data!$U:$U,"="&amp;$AZ78,Data!I:I)/IF($BQ78&lt;1,1,$BQ78)</f>
        <v>20</v>
      </c>
      <c r="BD78" s="21">
        <f>SUMIF(Data!$U:$U,"="&amp;$AZ78,Data!J:J)/IF($BQ78&lt;1,1,$BQ78)</f>
        <v>8</v>
      </c>
      <c r="BE78" s="21">
        <f>SUMIF(Data!$U:$U,"="&amp;$AZ78,Data!K:K)/IF($BQ78&lt;1,1,$BQ78)</f>
        <v>27</v>
      </c>
      <c r="BF78" s="21">
        <f>SUMIF(Data!$U:$U,"="&amp;$AZ78,Data!L:L)/IF($BQ78&lt;1,1,$BQ78)</f>
        <v>36</v>
      </c>
      <c r="BG78" s="138"/>
      <c r="BH78" s="16">
        <f>SUMIF(Data!$U:$U,"="&amp;$BA78,Data!I:I)/IF($BR78&lt;1,1,$BR78)</f>
        <v>52</v>
      </c>
      <c r="BI78" s="16">
        <f>SUMIF(Data!$U:$U,"="&amp;$BA78,Data!J:J)/IF($BR78&lt;1,1,$BR78)</f>
        <v>6</v>
      </c>
      <c r="BJ78" s="16">
        <f>SUMIF(Data!$U:$U,"="&amp;$BA78,Data!K:K)/IF($BR78&lt;1,1,$BR78)</f>
        <v>52</v>
      </c>
      <c r="BK78" s="16">
        <f>SUMIF(Data!$U:$U,"="&amp;$BA78,Data!L:L)/IF($BR78&lt;1,1,$BR78)</f>
        <v>77</v>
      </c>
      <c r="BL78" s="143"/>
      <c r="BM78" s="141" t="b">
        <f t="shared" si="66"/>
        <v>1</v>
      </c>
      <c r="BN78" s="141" t="b">
        <f t="shared" si="67"/>
        <v>1</v>
      </c>
      <c r="BO78" t="b">
        <f t="shared" si="68"/>
        <v>1</v>
      </c>
      <c r="BP78">
        <v>19</v>
      </c>
      <c r="BQ78">
        <f t="shared" si="69"/>
        <v>1</v>
      </c>
      <c r="BR78">
        <f t="shared" si="70"/>
        <v>1</v>
      </c>
    </row>
    <row r="79" spans="1:70" s="141" customFormat="1" x14ac:dyDescent="0.25">
      <c r="A79" s="134">
        <v>120</v>
      </c>
      <c r="B79" s="135" t="str">
        <f t="shared" ref="B79:C113" si="71">VLOOKUP($A79,Loc,COLUMN(),FALSE)</f>
        <v>University Dr</v>
      </c>
      <c r="C79" s="135" t="str">
        <f t="shared" si="71"/>
        <v>Roosevelt St</v>
      </c>
      <c r="D79" s="136">
        <f t="shared" si="59"/>
        <v>48.25</v>
      </c>
      <c r="E79" s="136">
        <f t="shared" si="52"/>
        <v>37.5</v>
      </c>
      <c r="F79" s="136">
        <f t="shared" si="53"/>
        <v>59</v>
      </c>
      <c r="G79" s="137">
        <f t="shared" si="60"/>
        <v>1.5733333333333333</v>
      </c>
      <c r="H79" s="213"/>
      <c r="I79" s="206">
        <f t="shared" si="61"/>
        <v>48.25</v>
      </c>
      <c r="J79" s="134"/>
      <c r="K79" s="134"/>
      <c r="L79" s="134"/>
      <c r="M79" s="134"/>
      <c r="N79" s="134"/>
      <c r="O79" s="134"/>
      <c r="P79" s="139" t="s">
        <v>361</v>
      </c>
      <c r="Q79" s="134">
        <f t="shared" si="54"/>
        <v>120</v>
      </c>
      <c r="R79" s="140">
        <f t="shared" si="62"/>
        <v>0.24870466321243523</v>
      </c>
      <c r="S79" s="140"/>
      <c r="T79" s="140"/>
      <c r="U79" s="140">
        <f t="shared" si="63"/>
        <v>9.3264248704663211E-2</v>
      </c>
      <c r="V79" s="140">
        <f t="shared" si="64"/>
        <v>0.19689119170984457</v>
      </c>
      <c r="W79" s="140">
        <f t="shared" si="65"/>
        <v>0.32124352331606215</v>
      </c>
      <c r="X79" s="140"/>
      <c r="Y79" s="140"/>
      <c r="Z79" s="140"/>
      <c r="AA79" s="140"/>
      <c r="AB79" s="140"/>
      <c r="AC79" s="140"/>
      <c r="AD79" s="140"/>
      <c r="AF79" s="142">
        <f t="shared" si="55"/>
        <v>193</v>
      </c>
      <c r="AG79" s="139">
        <f>SUMIF(Data!$U:$U,"="&amp;AX79,Data!$H:$H)</f>
        <v>75</v>
      </c>
      <c r="AH79" s="139">
        <f>SUMIF(Data!$U:$U,"="&amp;AY79,Data!$H:$H)</f>
        <v>118</v>
      </c>
      <c r="AI79" s="138"/>
      <c r="AJ79" s="138">
        <f t="shared" si="56"/>
        <v>193</v>
      </c>
      <c r="AK79" s="138">
        <f t="shared" si="57"/>
        <v>75</v>
      </c>
      <c r="AL79" s="138">
        <f t="shared" si="58"/>
        <v>118</v>
      </c>
      <c r="AM79" s="138"/>
      <c r="AN79" s="138"/>
      <c r="AO79" s="138"/>
      <c r="AP79" s="138"/>
      <c r="AQ79" s="138"/>
      <c r="AR79" s="138">
        <f>IF(ISERROR(MATCH($A79&amp;LEFT(AR$5,2),ErrCount!$L$2:$L$73,0)),1,0)</f>
        <v>1</v>
      </c>
      <c r="AS79" s="138">
        <f>IF(ISERROR(MATCH($A79&amp;LEFT(AS$5,2),ErrCount!$L$2:$L$73,0)),1,0)</f>
        <v>1</v>
      </c>
      <c r="AT79" s="138">
        <f>IF(ISERROR(MATCH($A79&amp;LEFT(AT$5,2),ErrCount!$L$2:$L$73,0)),1,0)</f>
        <v>1</v>
      </c>
      <c r="AU79" s="138">
        <f>IF(ISERROR(MATCH($A79&amp;LEFT(AU$5,2),ErrCount!$L$2:$L$73,0)),1,0)</f>
        <v>1</v>
      </c>
      <c r="AV79" s="138"/>
      <c r="AW79" s="138"/>
      <c r="AX79" s="138" t="str">
        <f t="shared" ref="AX79:AY85" si="72">$A79&amp;LEFT(AZ$5,2)&amp;$BB79</f>
        <v>120AMEW</v>
      </c>
      <c r="AY79" s="138" t="str">
        <f t="shared" si="72"/>
        <v>120PMEW</v>
      </c>
      <c r="AZ79" s="138" t="str">
        <f t="shared" ref="AZ79:BA85" si="73">IF(AT79,$A79&amp;LEFT(AZ$5,2)&amp;$BB79,"")</f>
        <v>120AMEW</v>
      </c>
      <c r="BA79" s="138" t="str">
        <f t="shared" si="73"/>
        <v>120PMEW</v>
      </c>
      <c r="BB79" s="138" t="s">
        <v>361</v>
      </c>
      <c r="BC79" s="21">
        <f>SUMIF(Data!$U:$U,"="&amp;$AZ79,Data!I:I)/IF($BQ79&lt;1,1,$BQ79)</f>
        <v>18</v>
      </c>
      <c r="BD79" s="21">
        <f>SUMIF(Data!$U:$U,"="&amp;$AZ79,Data!J:J)/IF($BQ79&lt;1,1,$BQ79)</f>
        <v>13</v>
      </c>
      <c r="BE79" s="21">
        <f>SUMIF(Data!$U:$U,"="&amp;$AZ79,Data!K:K)/IF($BQ79&lt;1,1,$BQ79)</f>
        <v>19</v>
      </c>
      <c r="BF79" s="21">
        <f>SUMIF(Data!$U:$U,"="&amp;$AZ79,Data!L:L)/IF($BQ79&lt;1,1,$BQ79)</f>
        <v>28</v>
      </c>
      <c r="BG79" s="138"/>
      <c r="BH79" s="16">
        <f>SUMIF(Data!$U:$U,"="&amp;$BA79,Data!I:I)/IF($BR79&lt;1,1,$BR79)</f>
        <v>30</v>
      </c>
      <c r="BI79" s="16">
        <f>SUMIF(Data!$U:$U,"="&amp;$BA79,Data!J:J)/IF($BR79&lt;1,1,$BR79)</f>
        <v>5</v>
      </c>
      <c r="BJ79" s="16">
        <f>SUMIF(Data!$U:$U,"="&amp;$BA79,Data!K:K)/IF($BR79&lt;1,1,$BR79)</f>
        <v>19</v>
      </c>
      <c r="BK79" s="16">
        <f>SUMIF(Data!$U:$U,"="&amp;$BA79,Data!L:L)/IF($BR79&lt;1,1,$BR79)</f>
        <v>34</v>
      </c>
      <c r="BL79" s="143"/>
      <c r="BM79" s="141" t="b">
        <f t="shared" si="66"/>
        <v>1</v>
      </c>
      <c r="BN79" s="141" t="b">
        <f t="shared" si="67"/>
        <v>1</v>
      </c>
      <c r="BO79" t="b">
        <f t="shared" si="68"/>
        <v>1</v>
      </c>
      <c r="BP79">
        <v>20</v>
      </c>
      <c r="BQ79">
        <f t="shared" si="69"/>
        <v>1</v>
      </c>
      <c r="BR79">
        <f t="shared" si="70"/>
        <v>1</v>
      </c>
    </row>
    <row r="80" spans="1:70" s="141" customFormat="1" x14ac:dyDescent="0.25">
      <c r="A80" s="134">
        <v>121</v>
      </c>
      <c r="B80" s="135" t="str">
        <f t="shared" si="71"/>
        <v>University Dr</v>
      </c>
      <c r="C80" s="135" t="str">
        <f t="shared" si="71"/>
        <v>Hardy Dr</v>
      </c>
      <c r="D80" s="136">
        <f t="shared" si="59"/>
        <v>25.5</v>
      </c>
      <c r="E80" s="136">
        <f t="shared" si="52"/>
        <v>18.5</v>
      </c>
      <c r="F80" s="136">
        <f t="shared" si="53"/>
        <v>32.5</v>
      </c>
      <c r="G80" s="137">
        <f t="shared" si="60"/>
        <v>1.7567567567567568</v>
      </c>
      <c r="H80" s="213"/>
      <c r="I80" s="206">
        <f t="shared" si="61"/>
        <v>25.5</v>
      </c>
      <c r="J80" s="134"/>
      <c r="K80" s="134"/>
      <c r="L80" s="134"/>
      <c r="M80" s="134"/>
      <c r="N80" s="134"/>
      <c r="O80" s="134"/>
      <c r="P80" s="139" t="s">
        <v>361</v>
      </c>
      <c r="Q80" s="134">
        <f t="shared" si="54"/>
        <v>121</v>
      </c>
      <c r="R80" s="140">
        <f t="shared" si="62"/>
        <v>0.19607843137254902</v>
      </c>
      <c r="S80" s="140"/>
      <c r="T80" s="140"/>
      <c r="U80" s="140">
        <f t="shared" si="63"/>
        <v>9.8039215686274508E-2</v>
      </c>
      <c r="V80" s="140">
        <f t="shared" si="64"/>
        <v>0.19607843137254902</v>
      </c>
      <c r="W80" s="140">
        <f t="shared" si="65"/>
        <v>0.49019607843137253</v>
      </c>
      <c r="X80" s="140"/>
      <c r="Y80" s="140"/>
      <c r="Z80" s="140"/>
      <c r="AA80" s="140"/>
      <c r="AB80" s="140"/>
      <c r="AC80" s="140"/>
      <c r="AD80" s="140"/>
      <c r="AF80" s="142">
        <f t="shared" si="55"/>
        <v>102</v>
      </c>
      <c r="AG80" s="139">
        <f>SUMIF(Data!$U:$U,"="&amp;AX80,Data!$H:$H)</f>
        <v>37</v>
      </c>
      <c r="AH80" s="139">
        <f>SUMIF(Data!$U:$U,"="&amp;AY80,Data!$H:$H)</f>
        <v>65</v>
      </c>
      <c r="AI80" s="138"/>
      <c r="AJ80" s="138">
        <f t="shared" si="56"/>
        <v>102</v>
      </c>
      <c r="AK80" s="138">
        <f t="shared" si="57"/>
        <v>37</v>
      </c>
      <c r="AL80" s="138">
        <f t="shared" si="58"/>
        <v>65</v>
      </c>
      <c r="AM80" s="138"/>
      <c r="AN80" s="138"/>
      <c r="AO80" s="138"/>
      <c r="AP80" s="138"/>
      <c r="AQ80" s="138"/>
      <c r="AR80" s="138">
        <f>IF(ISERROR(MATCH($A80&amp;LEFT(AR$5,2),ErrCount!$L$2:$L$73,0)),1,0)</f>
        <v>1</v>
      </c>
      <c r="AS80" s="138">
        <f>IF(ISERROR(MATCH($A80&amp;LEFT(AS$5,2),ErrCount!$L$2:$L$73,0)),1,0)</f>
        <v>1</v>
      </c>
      <c r="AT80" s="138">
        <f>IF(ISERROR(MATCH($A80&amp;LEFT(AT$5,2),ErrCount!$L$2:$L$73,0)),1,0)</f>
        <v>1</v>
      </c>
      <c r="AU80" s="138">
        <f>IF(ISERROR(MATCH($A80&amp;LEFT(AU$5,2),ErrCount!$L$2:$L$73,0)),1,0)</f>
        <v>1</v>
      </c>
      <c r="AV80" s="138"/>
      <c r="AW80" s="138"/>
      <c r="AX80" s="138" t="str">
        <f t="shared" si="72"/>
        <v>121AMEW</v>
      </c>
      <c r="AY80" s="138" t="str">
        <f t="shared" si="72"/>
        <v>121PMEW</v>
      </c>
      <c r="AZ80" s="138" t="str">
        <f t="shared" si="73"/>
        <v>121AMEW</v>
      </c>
      <c r="BA80" s="138" t="str">
        <f t="shared" si="73"/>
        <v>121PMEW</v>
      </c>
      <c r="BB80" s="138" t="s">
        <v>361</v>
      </c>
      <c r="BC80" s="21">
        <f>SUMIF(Data!$U:$U,"="&amp;$AZ80,Data!I:I)/IF($BQ80&lt;1,1,$BQ80)</f>
        <v>8</v>
      </c>
      <c r="BD80" s="21">
        <f>SUMIF(Data!$U:$U,"="&amp;$AZ80,Data!J:J)/IF($BQ80&lt;1,1,$BQ80)</f>
        <v>3</v>
      </c>
      <c r="BE80" s="21">
        <f>SUMIF(Data!$U:$U,"="&amp;$AZ80,Data!K:K)/IF($BQ80&lt;1,1,$BQ80)</f>
        <v>7</v>
      </c>
      <c r="BF80" s="21">
        <f>SUMIF(Data!$U:$U,"="&amp;$AZ80,Data!L:L)/IF($BQ80&lt;1,1,$BQ80)</f>
        <v>16</v>
      </c>
      <c r="BG80" s="138"/>
      <c r="BH80" s="16">
        <f>SUMIF(Data!$U:$U,"="&amp;$BA80,Data!I:I)/IF($BR80&lt;1,1,$BR80)</f>
        <v>12</v>
      </c>
      <c r="BI80" s="16">
        <f>SUMIF(Data!$U:$U,"="&amp;$BA80,Data!J:J)/IF($BR80&lt;1,1,$BR80)</f>
        <v>7</v>
      </c>
      <c r="BJ80" s="16">
        <f>SUMIF(Data!$U:$U,"="&amp;$BA80,Data!K:K)/IF($BR80&lt;1,1,$BR80)</f>
        <v>13</v>
      </c>
      <c r="BK80" s="16">
        <f>SUMIF(Data!$U:$U,"="&amp;$BA80,Data!L:L)/IF($BR80&lt;1,1,$BR80)</f>
        <v>34</v>
      </c>
      <c r="BL80" s="143"/>
      <c r="BM80" s="141" t="b">
        <f t="shared" si="66"/>
        <v>1</v>
      </c>
      <c r="BN80" s="141" t="b">
        <f t="shared" si="67"/>
        <v>1</v>
      </c>
      <c r="BO80" t="b">
        <f t="shared" si="68"/>
        <v>1</v>
      </c>
      <c r="BP80">
        <v>21</v>
      </c>
      <c r="BQ80">
        <f t="shared" si="69"/>
        <v>1</v>
      </c>
      <c r="BR80">
        <f t="shared" si="70"/>
        <v>1</v>
      </c>
    </row>
    <row r="81" spans="1:70" s="141" customFormat="1" x14ac:dyDescent="0.25">
      <c r="A81" s="134">
        <v>122</v>
      </c>
      <c r="B81" s="135" t="str">
        <f t="shared" si="71"/>
        <v>McKellips Rd</v>
      </c>
      <c r="C81" s="135" t="str">
        <f t="shared" si="71"/>
        <v>Greenbelt Path</v>
      </c>
      <c r="D81" s="136">
        <f t="shared" si="59"/>
        <v>8</v>
      </c>
      <c r="E81" s="136">
        <f t="shared" si="52"/>
        <v>5.5</v>
      </c>
      <c r="F81" s="136">
        <f t="shared" si="53"/>
        <v>10.5</v>
      </c>
      <c r="G81" s="137">
        <f t="shared" si="60"/>
        <v>1.9090909090909092</v>
      </c>
      <c r="H81" s="213"/>
      <c r="I81" s="206">
        <f t="shared" si="61"/>
        <v>8</v>
      </c>
      <c r="J81" s="134"/>
      <c r="K81" s="134"/>
      <c r="L81" s="134"/>
      <c r="M81" s="134"/>
      <c r="N81" s="134"/>
      <c r="O81" s="134"/>
      <c r="P81" s="139" t="s">
        <v>361</v>
      </c>
      <c r="Q81" s="134">
        <f t="shared" si="54"/>
        <v>122</v>
      </c>
      <c r="R81" s="140">
        <f t="shared" si="62"/>
        <v>0.15625</v>
      </c>
      <c r="S81" s="140"/>
      <c r="T81" s="140"/>
      <c r="U81" s="140">
        <f t="shared" si="63"/>
        <v>0.21875</v>
      </c>
      <c r="V81" s="140">
        <f t="shared" si="64"/>
        <v>0.46875</v>
      </c>
      <c r="W81" s="140">
        <f t="shared" si="65"/>
        <v>0.71875</v>
      </c>
      <c r="X81" s="140"/>
      <c r="Y81" s="140"/>
      <c r="Z81" s="140"/>
      <c r="AA81" s="140"/>
      <c r="AB81" s="140"/>
      <c r="AC81" s="140"/>
      <c r="AD81" s="140"/>
      <c r="AF81" s="142">
        <f t="shared" si="55"/>
        <v>32</v>
      </c>
      <c r="AG81" s="139">
        <f>SUMIF(Data!$U:$U,"="&amp;AX81,Data!$H:$H)</f>
        <v>11</v>
      </c>
      <c r="AH81" s="139">
        <f>SUMIF(Data!$U:$U,"="&amp;AY81,Data!$H:$H)</f>
        <v>21</v>
      </c>
      <c r="AI81" s="138"/>
      <c r="AJ81" s="138">
        <f t="shared" si="56"/>
        <v>32</v>
      </c>
      <c r="AK81" s="138">
        <f t="shared" si="57"/>
        <v>11</v>
      </c>
      <c r="AL81" s="138">
        <f t="shared" si="58"/>
        <v>21</v>
      </c>
      <c r="AM81" s="138"/>
      <c r="AN81" s="138"/>
      <c r="AO81" s="138"/>
      <c r="AP81" s="138"/>
      <c r="AQ81" s="138"/>
      <c r="AR81" s="138">
        <f>IF(ISERROR(MATCH($A81&amp;LEFT(AR$5,2),ErrCount!$L$2:$L$73,0)),1,0)</f>
        <v>1</v>
      </c>
      <c r="AS81" s="138">
        <f>IF(ISERROR(MATCH($A81&amp;LEFT(AS$5,2),ErrCount!$L$2:$L$73,0)),1,0)</f>
        <v>1</v>
      </c>
      <c r="AT81" s="138">
        <f>IF(ISERROR(MATCH($A81&amp;LEFT(AT$5,2),ErrCount!$L$2:$L$73,0)),1,0)</f>
        <v>1</v>
      </c>
      <c r="AU81" s="138">
        <f>IF(ISERROR(MATCH($A81&amp;LEFT(AU$5,2),ErrCount!$L$2:$L$73,0)),1,0)</f>
        <v>1</v>
      </c>
      <c r="AV81" s="138"/>
      <c r="AW81" s="138"/>
      <c r="AX81" s="138" t="str">
        <f t="shared" si="72"/>
        <v>122AMEW</v>
      </c>
      <c r="AY81" s="138" t="str">
        <f t="shared" si="72"/>
        <v>122PMEW</v>
      </c>
      <c r="AZ81" s="138" t="str">
        <f t="shared" si="73"/>
        <v>122AMEW</v>
      </c>
      <c r="BA81" s="138" t="str">
        <f t="shared" si="73"/>
        <v>122PMEW</v>
      </c>
      <c r="BB81" s="138" t="s">
        <v>361</v>
      </c>
      <c r="BC81" s="21">
        <f>SUMIF(Data!$U:$U,"="&amp;$AZ81,Data!I:I)/IF($BQ81&lt;1,1,$BQ81)</f>
        <v>2</v>
      </c>
      <c r="BD81" s="21">
        <f>SUMIF(Data!$U:$U,"="&amp;$AZ81,Data!J:J)/IF($BQ81&lt;1,1,$BQ81)</f>
        <v>4</v>
      </c>
      <c r="BE81" s="21">
        <f>SUMIF(Data!$U:$U,"="&amp;$AZ81,Data!K:K)/IF($BQ81&lt;1,1,$BQ81)</f>
        <v>4</v>
      </c>
      <c r="BF81" s="21">
        <f>SUMIF(Data!$U:$U,"="&amp;$AZ81,Data!L:L)/IF($BQ81&lt;1,1,$BQ81)</f>
        <v>8</v>
      </c>
      <c r="BG81" s="138"/>
      <c r="BH81" s="16">
        <f>SUMIF(Data!$U:$U,"="&amp;$BA81,Data!I:I)/IF($BR81&lt;1,1,$BR81)</f>
        <v>3</v>
      </c>
      <c r="BI81" s="16">
        <f>SUMIF(Data!$U:$U,"="&amp;$BA81,Data!J:J)/IF($BR81&lt;1,1,$BR81)</f>
        <v>3</v>
      </c>
      <c r="BJ81" s="16">
        <f>SUMIF(Data!$U:$U,"="&amp;$BA81,Data!K:K)/IF($BR81&lt;1,1,$BR81)</f>
        <v>11</v>
      </c>
      <c r="BK81" s="16">
        <f>SUMIF(Data!$U:$U,"="&amp;$BA81,Data!L:L)/IF($BR81&lt;1,1,$BR81)</f>
        <v>15</v>
      </c>
      <c r="BL81" s="143"/>
      <c r="BM81" s="141" t="b">
        <f t="shared" si="66"/>
        <v>1</v>
      </c>
      <c r="BN81" s="141" t="b">
        <f t="shared" si="67"/>
        <v>1</v>
      </c>
      <c r="BO81" t="b">
        <f t="shared" si="68"/>
        <v>1</v>
      </c>
      <c r="BP81">
        <v>22</v>
      </c>
      <c r="BQ81">
        <f t="shared" si="69"/>
        <v>1</v>
      </c>
      <c r="BR81">
        <f t="shared" si="70"/>
        <v>1</v>
      </c>
    </row>
    <row r="82" spans="1:70" s="141" customFormat="1" x14ac:dyDescent="0.25">
      <c r="A82" s="134">
        <v>123</v>
      </c>
      <c r="B82" s="135" t="str">
        <f t="shared" si="71"/>
        <v>Western Canal</v>
      </c>
      <c r="C82" s="135" t="str">
        <f t="shared" si="71"/>
        <v>Rural Rd</v>
      </c>
      <c r="D82" s="136">
        <f t="shared" si="59"/>
        <v>49</v>
      </c>
      <c r="E82" s="136" t="str">
        <f t="shared" si="52"/>
        <v/>
      </c>
      <c r="F82" s="136">
        <f t="shared" si="53"/>
        <v>49</v>
      </c>
      <c r="G82" s="137" t="str">
        <f t="shared" si="60"/>
        <v/>
      </c>
      <c r="H82" s="213"/>
      <c r="I82" s="206">
        <f t="shared" si="61"/>
        <v>49</v>
      </c>
      <c r="J82" s="134"/>
      <c r="K82" s="134"/>
      <c r="L82" s="134"/>
      <c r="M82" s="134"/>
      <c r="N82" s="134"/>
      <c r="O82" s="134"/>
      <c r="P82" s="139" t="s">
        <v>361</v>
      </c>
      <c r="Q82" s="134">
        <f t="shared" si="54"/>
        <v>123</v>
      </c>
      <c r="R82" s="140">
        <f t="shared" si="62"/>
        <v>0.31632653061224492</v>
      </c>
      <c r="S82" s="140"/>
      <c r="T82" s="140"/>
      <c r="U82" s="140">
        <f t="shared" si="63"/>
        <v>0.54081632653061229</v>
      </c>
      <c r="V82" s="140">
        <f t="shared" si="64"/>
        <v>1.020408163265306E-2</v>
      </c>
      <c r="W82" s="140">
        <f t="shared" si="65"/>
        <v>0</v>
      </c>
      <c r="X82" s="140"/>
      <c r="Y82" s="140"/>
      <c r="Z82" s="140"/>
      <c r="AA82" s="140"/>
      <c r="AB82" s="140"/>
      <c r="AC82" s="140"/>
      <c r="AD82" s="140"/>
      <c r="AF82" s="142">
        <f t="shared" si="55"/>
        <v>98</v>
      </c>
      <c r="AG82" s="139">
        <f>SUMIF(Data!$U:$U,"="&amp;AX82,Data!$H:$H)</f>
        <v>0</v>
      </c>
      <c r="AH82" s="139">
        <f>SUMIF(Data!$U:$U,"="&amp;AY82,Data!$H:$H)</f>
        <v>98</v>
      </c>
      <c r="AI82" s="138"/>
      <c r="AJ82" s="138">
        <f t="shared" si="56"/>
        <v>98</v>
      </c>
      <c r="AK82" s="138">
        <f t="shared" si="57"/>
        <v>0</v>
      </c>
      <c r="AL82" s="138">
        <f t="shared" si="58"/>
        <v>98</v>
      </c>
      <c r="AM82" s="138"/>
      <c r="AN82" s="138"/>
      <c r="AO82" s="138"/>
      <c r="AP82" s="138"/>
      <c r="AQ82" s="138"/>
      <c r="AR82" s="138">
        <f>IF(ISERROR(MATCH($A82&amp;LEFT(AR$5,2),ErrCount!$L$2:$L$73,0)),1,0)</f>
        <v>1</v>
      </c>
      <c r="AS82" s="138">
        <f>IF(ISERROR(MATCH($A82&amp;LEFT(AS$5,2),ErrCount!$L$2:$L$73,0)),1,0)</f>
        <v>1</v>
      </c>
      <c r="AT82" s="138">
        <f>IF(ISERROR(MATCH($A82&amp;LEFT(AT$5,2),ErrCount!$L$2:$L$73,0)),1,0)</f>
        <v>1</v>
      </c>
      <c r="AU82" s="138">
        <f>IF(ISERROR(MATCH($A82&amp;LEFT(AU$5,2),ErrCount!$L$2:$L$73,0)),1,0)</f>
        <v>1</v>
      </c>
      <c r="AV82" s="138"/>
      <c r="AW82" s="138"/>
      <c r="AX82" s="138" t="str">
        <f t="shared" si="72"/>
        <v>123AMEW</v>
      </c>
      <c r="AY82" s="138" t="str">
        <f t="shared" si="72"/>
        <v>123PMEW</v>
      </c>
      <c r="AZ82" s="138" t="str">
        <f t="shared" si="73"/>
        <v>123AMEW</v>
      </c>
      <c r="BA82" s="138" t="str">
        <f t="shared" si="73"/>
        <v>123PMEW</v>
      </c>
      <c r="BB82" s="138" t="s">
        <v>361</v>
      </c>
      <c r="BC82" s="21">
        <f>SUMIF(Data!$U:$U,"="&amp;$AZ82,Data!I:I)/IF($BQ82&lt;1,1,$BQ82)</f>
        <v>0</v>
      </c>
      <c r="BD82" s="21">
        <f>SUMIF(Data!$U:$U,"="&amp;$AZ82,Data!J:J)/IF($BQ82&lt;1,1,$BQ82)</f>
        <v>0</v>
      </c>
      <c r="BE82" s="21">
        <f>SUMIF(Data!$U:$U,"="&amp;$AZ82,Data!K:K)/IF($BQ82&lt;1,1,$BQ82)</f>
        <v>0</v>
      </c>
      <c r="BF82" s="21">
        <f>SUMIF(Data!$U:$U,"="&amp;$AZ82,Data!L:L)/IF($BQ82&lt;1,1,$BQ82)</f>
        <v>0</v>
      </c>
      <c r="BG82" s="138"/>
      <c r="BH82" s="16">
        <f>SUMIF(Data!$U:$U,"="&amp;$BA82,Data!I:I)/IF($BR82&lt;1,1,$BR82)</f>
        <v>31</v>
      </c>
      <c r="BI82" s="16">
        <f>SUMIF(Data!$U:$U,"="&amp;$BA82,Data!J:J)/IF($BR82&lt;1,1,$BR82)</f>
        <v>53</v>
      </c>
      <c r="BJ82" s="16">
        <f>SUMIF(Data!$U:$U,"="&amp;$BA82,Data!K:K)/IF($BR82&lt;1,1,$BR82)</f>
        <v>1</v>
      </c>
      <c r="BK82" s="16">
        <f>SUMIF(Data!$U:$U,"="&amp;$BA82,Data!L:L)/IF($BR82&lt;1,1,$BR82)</f>
        <v>0</v>
      </c>
      <c r="BL82" s="143"/>
      <c r="BM82" s="141" t="b">
        <f t="shared" si="66"/>
        <v>0</v>
      </c>
      <c r="BN82" s="141" t="b">
        <f t="shared" si="67"/>
        <v>1</v>
      </c>
      <c r="BO82" t="b">
        <f t="shared" si="68"/>
        <v>0</v>
      </c>
      <c r="BP82">
        <v>23</v>
      </c>
      <c r="BQ82">
        <f t="shared" si="69"/>
        <v>0</v>
      </c>
      <c r="BR82">
        <f t="shared" si="70"/>
        <v>1</v>
      </c>
    </row>
    <row r="83" spans="1:70" s="141" customFormat="1" x14ac:dyDescent="0.25">
      <c r="A83" s="134">
        <v>124</v>
      </c>
      <c r="B83" s="135" t="str">
        <f t="shared" si="71"/>
        <v>Western Canal</v>
      </c>
      <c r="C83" s="135" t="str">
        <f t="shared" si="71"/>
        <v>McClintock Dr</v>
      </c>
      <c r="D83" s="136">
        <f t="shared" si="59"/>
        <v>28.5</v>
      </c>
      <c r="E83" s="136">
        <f t="shared" si="52"/>
        <v>31.5</v>
      </c>
      <c r="F83" s="136">
        <f t="shared" si="53"/>
        <v>25.5</v>
      </c>
      <c r="G83" s="137">
        <f t="shared" si="60"/>
        <v>0.80952380952380953</v>
      </c>
      <c r="H83" s="213"/>
      <c r="I83" s="206">
        <f t="shared" si="61"/>
        <v>28.5</v>
      </c>
      <c r="J83" s="134"/>
      <c r="K83" s="134"/>
      <c r="L83" s="134"/>
      <c r="M83" s="134"/>
      <c r="N83" s="134"/>
      <c r="O83" s="134"/>
      <c r="P83" s="139" t="s">
        <v>361</v>
      </c>
      <c r="Q83" s="134">
        <f t="shared" si="54"/>
        <v>124</v>
      </c>
      <c r="R83" s="140">
        <f t="shared" si="62"/>
        <v>0.21929824561403508</v>
      </c>
      <c r="S83" s="140"/>
      <c r="T83" s="140"/>
      <c r="U83" s="140">
        <f t="shared" si="63"/>
        <v>0.54385964912280704</v>
      </c>
      <c r="V83" s="140">
        <f t="shared" si="64"/>
        <v>0</v>
      </c>
      <c r="W83" s="140">
        <f t="shared" si="65"/>
        <v>0</v>
      </c>
      <c r="X83" s="140"/>
      <c r="Y83" s="140"/>
      <c r="Z83" s="140"/>
      <c r="AA83" s="140"/>
      <c r="AB83" s="140"/>
      <c r="AC83" s="140"/>
      <c r="AD83" s="140"/>
      <c r="AF83" s="142">
        <f t="shared" si="55"/>
        <v>114</v>
      </c>
      <c r="AG83" s="139">
        <f>SUMIF(Data!$U:$U,"="&amp;AX83,Data!$H:$H)</f>
        <v>63</v>
      </c>
      <c r="AH83" s="139">
        <f>SUMIF(Data!$U:$U,"="&amp;AY83,Data!$H:$H)</f>
        <v>51</v>
      </c>
      <c r="AI83" s="138"/>
      <c r="AJ83" s="138">
        <f t="shared" si="56"/>
        <v>114</v>
      </c>
      <c r="AK83" s="138">
        <f t="shared" si="57"/>
        <v>63</v>
      </c>
      <c r="AL83" s="138">
        <f t="shared" si="58"/>
        <v>51</v>
      </c>
      <c r="AM83" s="138"/>
      <c r="AN83" s="138"/>
      <c r="AO83" s="138"/>
      <c r="AP83" s="138"/>
      <c r="AQ83" s="138"/>
      <c r="AR83" s="138">
        <f>IF(ISERROR(MATCH($A83&amp;LEFT(AR$5,2),ErrCount!$L$2:$L$73,0)),1,0)</f>
        <v>1</v>
      </c>
      <c r="AS83" s="138">
        <f>IF(ISERROR(MATCH($A83&amp;LEFT(AS$5,2),ErrCount!$L$2:$L$73,0)),1,0)</f>
        <v>1</v>
      </c>
      <c r="AT83" s="138">
        <f>IF(ISERROR(MATCH($A83&amp;LEFT(AT$5,2),ErrCount!$L$2:$L$73,0)),1,0)</f>
        <v>1</v>
      </c>
      <c r="AU83" s="138">
        <f>IF(ISERROR(MATCH($A83&amp;LEFT(AU$5,2),ErrCount!$L$2:$L$73,0)),1,0)</f>
        <v>1</v>
      </c>
      <c r="AV83" s="138"/>
      <c r="AW83" s="138"/>
      <c r="AX83" s="138" t="str">
        <f t="shared" si="72"/>
        <v>124AMEW</v>
      </c>
      <c r="AY83" s="138" t="str">
        <f t="shared" si="72"/>
        <v>124PMEW</v>
      </c>
      <c r="AZ83" s="138" t="str">
        <f t="shared" si="73"/>
        <v>124AMEW</v>
      </c>
      <c r="BA83" s="138" t="str">
        <f t="shared" si="73"/>
        <v>124PMEW</v>
      </c>
      <c r="BB83" s="138" t="s">
        <v>361</v>
      </c>
      <c r="BC83" s="21">
        <f>SUMIF(Data!$U:$U,"="&amp;$AZ83,Data!I:I)/IF($BQ83&lt;1,1,$BQ83)</f>
        <v>16</v>
      </c>
      <c r="BD83" s="21">
        <f>SUMIF(Data!$U:$U,"="&amp;$AZ83,Data!J:J)/IF($BQ83&lt;1,1,$BQ83)</f>
        <v>32</v>
      </c>
      <c r="BE83" s="21">
        <f>SUMIF(Data!$U:$U,"="&amp;$AZ83,Data!K:K)/IF($BQ83&lt;1,1,$BQ83)</f>
        <v>0</v>
      </c>
      <c r="BF83" s="21">
        <f>SUMIF(Data!$U:$U,"="&amp;$AZ83,Data!L:L)/IF($BQ83&lt;1,1,$BQ83)</f>
        <v>0</v>
      </c>
      <c r="BG83" s="138"/>
      <c r="BH83" s="16">
        <f>SUMIF(Data!$U:$U,"="&amp;$BA83,Data!I:I)/IF($BR83&lt;1,1,$BR83)</f>
        <v>9</v>
      </c>
      <c r="BI83" s="16">
        <f>SUMIF(Data!$U:$U,"="&amp;$BA83,Data!J:J)/IF($BR83&lt;1,1,$BR83)</f>
        <v>30</v>
      </c>
      <c r="BJ83" s="16">
        <f>SUMIF(Data!$U:$U,"="&amp;$BA83,Data!K:K)/IF($BR83&lt;1,1,$BR83)</f>
        <v>0</v>
      </c>
      <c r="BK83" s="16">
        <f>SUMIF(Data!$U:$U,"="&amp;$BA83,Data!L:L)/IF($BR83&lt;1,1,$BR83)</f>
        <v>0</v>
      </c>
      <c r="BL83" s="143"/>
      <c r="BM83" s="141" t="b">
        <f t="shared" si="66"/>
        <v>1</v>
      </c>
      <c r="BN83" s="141" t="b">
        <f t="shared" si="67"/>
        <v>1</v>
      </c>
      <c r="BO83" t="b">
        <f t="shared" si="68"/>
        <v>1</v>
      </c>
      <c r="BP83">
        <v>24</v>
      </c>
      <c r="BQ83">
        <f t="shared" si="69"/>
        <v>1</v>
      </c>
      <c r="BR83">
        <f t="shared" si="70"/>
        <v>1</v>
      </c>
    </row>
    <row r="84" spans="1:70" s="141" customFormat="1" x14ac:dyDescent="0.25">
      <c r="A84" s="134">
        <v>125</v>
      </c>
      <c r="B84" s="135" t="str">
        <f t="shared" si="71"/>
        <v>Western Canal</v>
      </c>
      <c r="C84" s="135" t="str">
        <f t="shared" si="71"/>
        <v>Lakeshore Dr</v>
      </c>
      <c r="D84" s="136">
        <f t="shared" si="59"/>
        <v>42</v>
      </c>
      <c r="E84" s="136">
        <f t="shared" si="52"/>
        <v>31.5</v>
      </c>
      <c r="F84" s="136">
        <f t="shared" si="53"/>
        <v>52.5</v>
      </c>
      <c r="G84" s="137">
        <f t="shared" si="60"/>
        <v>1.6666666666666667</v>
      </c>
      <c r="H84" s="213"/>
      <c r="I84" s="206">
        <f t="shared" si="61"/>
        <v>42</v>
      </c>
      <c r="J84" s="134"/>
      <c r="K84" s="134"/>
      <c r="L84" s="134"/>
      <c r="M84" s="134"/>
      <c r="N84" s="134"/>
      <c r="O84" s="134"/>
      <c r="P84" s="139" t="s">
        <v>361</v>
      </c>
      <c r="Q84" s="134">
        <f t="shared" si="54"/>
        <v>125</v>
      </c>
      <c r="R84" s="140">
        <f t="shared" si="62"/>
        <v>0.16071428571428573</v>
      </c>
      <c r="S84" s="140"/>
      <c r="T84" s="140"/>
      <c r="U84" s="140">
        <f t="shared" si="63"/>
        <v>0.52976190476190477</v>
      </c>
      <c r="V84" s="140">
        <f t="shared" si="64"/>
        <v>0</v>
      </c>
      <c r="W84" s="140">
        <f t="shared" si="65"/>
        <v>0</v>
      </c>
      <c r="X84" s="140"/>
      <c r="Y84" s="140"/>
      <c r="Z84" s="140"/>
      <c r="AA84" s="140"/>
      <c r="AB84" s="140"/>
      <c r="AC84" s="140"/>
      <c r="AD84" s="140"/>
      <c r="AF84" s="142">
        <f t="shared" si="55"/>
        <v>168</v>
      </c>
      <c r="AG84" s="139">
        <f>SUMIF(Data!$U:$U,"="&amp;AX84,Data!$H:$H)</f>
        <v>63</v>
      </c>
      <c r="AH84" s="139">
        <f>SUMIF(Data!$U:$U,"="&amp;AY84,Data!$H:$H)</f>
        <v>105</v>
      </c>
      <c r="AI84" s="138"/>
      <c r="AJ84" s="138">
        <f t="shared" si="56"/>
        <v>168</v>
      </c>
      <c r="AK84" s="138">
        <f t="shared" si="57"/>
        <v>63</v>
      </c>
      <c r="AL84" s="138">
        <f t="shared" si="58"/>
        <v>105</v>
      </c>
      <c r="AM84" s="138"/>
      <c r="AN84" s="138"/>
      <c r="AO84" s="138"/>
      <c r="AP84" s="138"/>
      <c r="AQ84" s="138"/>
      <c r="AR84" s="138">
        <f>IF(ISERROR(MATCH($A84&amp;LEFT(AR$5,2),ErrCount!$L$2:$L$73,0)),1,0)</f>
        <v>1</v>
      </c>
      <c r="AS84" s="138">
        <f>IF(ISERROR(MATCH($A84&amp;LEFT(AS$5,2),ErrCount!$L$2:$L$73,0)),1,0)</f>
        <v>1</v>
      </c>
      <c r="AT84" s="138">
        <f>IF(ISERROR(MATCH($A84&amp;LEFT(AT$5,2),ErrCount!$L$2:$L$73,0)),1,0)</f>
        <v>1</v>
      </c>
      <c r="AU84" s="138">
        <f>IF(ISERROR(MATCH($A84&amp;LEFT(AU$5,2),ErrCount!$L$2:$L$73,0)),1,0)</f>
        <v>1</v>
      </c>
      <c r="AV84" s="138"/>
      <c r="AW84" s="138"/>
      <c r="AX84" s="138" t="str">
        <f t="shared" si="72"/>
        <v>125AMEW</v>
      </c>
      <c r="AY84" s="138" t="str">
        <f t="shared" si="72"/>
        <v>125PMEW</v>
      </c>
      <c r="AZ84" s="138" t="str">
        <f t="shared" si="73"/>
        <v>125AMEW</v>
      </c>
      <c r="BA84" s="138" t="str">
        <f t="shared" si="73"/>
        <v>125PMEW</v>
      </c>
      <c r="BB84" s="138" t="s">
        <v>361</v>
      </c>
      <c r="BC84" s="21">
        <f>SUMIF(Data!$U:$U,"="&amp;$AZ84,Data!I:I)/IF($BQ84&lt;1,1,$BQ84)</f>
        <v>10</v>
      </c>
      <c r="BD84" s="21">
        <f>SUMIF(Data!$U:$U,"="&amp;$AZ84,Data!J:J)/IF($BQ84&lt;1,1,$BQ84)</f>
        <v>37</v>
      </c>
      <c r="BE84" s="21">
        <f>SUMIF(Data!$U:$U,"="&amp;$AZ84,Data!K:K)/IF($BQ84&lt;1,1,$BQ84)</f>
        <v>0</v>
      </c>
      <c r="BF84" s="21">
        <f>SUMIF(Data!$U:$U,"="&amp;$AZ84,Data!L:L)/IF($BQ84&lt;1,1,$BQ84)</f>
        <v>0</v>
      </c>
      <c r="BG84" s="138"/>
      <c r="BH84" s="16">
        <f>SUMIF(Data!$U:$U,"="&amp;$BA84,Data!I:I)/IF($BR84&lt;1,1,$BR84)</f>
        <v>17</v>
      </c>
      <c r="BI84" s="16">
        <f>SUMIF(Data!$U:$U,"="&amp;$BA84,Data!J:J)/IF($BR84&lt;1,1,$BR84)</f>
        <v>52</v>
      </c>
      <c r="BJ84" s="16">
        <f>SUMIF(Data!$U:$U,"="&amp;$BA84,Data!K:K)/IF($BR84&lt;1,1,$BR84)</f>
        <v>0</v>
      </c>
      <c r="BK84" s="16">
        <f>SUMIF(Data!$U:$U,"="&amp;$BA84,Data!L:L)/IF($BR84&lt;1,1,$BR84)</f>
        <v>0</v>
      </c>
      <c r="BL84" s="143"/>
      <c r="BM84" s="141" t="b">
        <f t="shared" si="66"/>
        <v>1</v>
      </c>
      <c r="BN84" s="141" t="b">
        <f t="shared" si="67"/>
        <v>1</v>
      </c>
      <c r="BO84" t="b">
        <f t="shared" si="68"/>
        <v>1</v>
      </c>
      <c r="BP84">
        <v>25</v>
      </c>
      <c r="BQ84">
        <f t="shared" si="69"/>
        <v>1</v>
      </c>
      <c r="BR84">
        <f t="shared" si="70"/>
        <v>1</v>
      </c>
    </row>
    <row r="85" spans="1:70" s="141" customFormat="1" x14ac:dyDescent="0.25">
      <c r="A85" s="134">
        <v>126</v>
      </c>
      <c r="B85" s="135" t="str">
        <f t="shared" si="71"/>
        <v>Baseline Rd</v>
      </c>
      <c r="C85" s="135" t="str">
        <f t="shared" si="71"/>
        <v>Western Canal</v>
      </c>
      <c r="D85" s="136">
        <f t="shared" si="59"/>
        <v>28</v>
      </c>
      <c r="E85" s="136">
        <f t="shared" si="52"/>
        <v>16</v>
      </c>
      <c r="F85" s="136">
        <f t="shared" si="53"/>
        <v>40</v>
      </c>
      <c r="G85" s="137">
        <f t="shared" si="60"/>
        <v>2.5</v>
      </c>
      <c r="H85" s="213"/>
      <c r="I85" s="206">
        <f t="shared" si="61"/>
        <v>28</v>
      </c>
      <c r="J85" s="134"/>
      <c r="K85" s="134"/>
      <c r="L85" s="134"/>
      <c r="M85" s="134"/>
      <c r="N85" s="134"/>
      <c r="O85" s="134"/>
      <c r="P85" s="139" t="s">
        <v>361</v>
      </c>
      <c r="Q85" s="134">
        <f t="shared" si="54"/>
        <v>126</v>
      </c>
      <c r="R85" s="140">
        <f t="shared" si="62"/>
        <v>0.1875</v>
      </c>
      <c r="S85" s="140"/>
      <c r="T85" s="140"/>
      <c r="U85" s="140">
        <f t="shared" si="63"/>
        <v>0.32142857142857145</v>
      </c>
      <c r="V85" s="140">
        <f t="shared" si="64"/>
        <v>0.25892857142857145</v>
      </c>
      <c r="W85" s="140">
        <f t="shared" si="65"/>
        <v>0.9107142857142857</v>
      </c>
      <c r="X85" s="140"/>
      <c r="Y85" s="140"/>
      <c r="Z85" s="140"/>
      <c r="AA85" s="140"/>
      <c r="AB85" s="140"/>
      <c r="AC85" s="140"/>
      <c r="AD85" s="140"/>
      <c r="AF85" s="142">
        <f t="shared" si="55"/>
        <v>112</v>
      </c>
      <c r="AG85" s="139">
        <f>SUMIF(Data!$U:$U,"="&amp;AX85,Data!$H:$H)</f>
        <v>32</v>
      </c>
      <c r="AH85" s="139">
        <f>SUMIF(Data!$U:$U,"="&amp;AY85,Data!$H:$H)</f>
        <v>80</v>
      </c>
      <c r="AI85" s="138"/>
      <c r="AJ85" s="138">
        <f t="shared" si="56"/>
        <v>112</v>
      </c>
      <c r="AK85" s="138">
        <f t="shared" si="57"/>
        <v>32</v>
      </c>
      <c r="AL85" s="138">
        <f t="shared" si="58"/>
        <v>80</v>
      </c>
      <c r="AM85" s="138"/>
      <c r="AN85" s="138"/>
      <c r="AO85" s="138"/>
      <c r="AP85" s="138"/>
      <c r="AQ85" s="138"/>
      <c r="AR85" s="138">
        <f>IF(ISERROR(MATCH($A85&amp;LEFT(AR$5,2),ErrCount!$L$2:$L$73,0)),1,0)</f>
        <v>1</v>
      </c>
      <c r="AS85" s="138">
        <f>IF(ISERROR(MATCH($A85&amp;LEFT(AS$5,2),ErrCount!$L$2:$L$73,0)),1,0)</f>
        <v>1</v>
      </c>
      <c r="AT85" s="138">
        <f>IF(ISERROR(MATCH($A85&amp;LEFT(AT$5,2),ErrCount!$L$2:$L$73,0)),1,0)</f>
        <v>1</v>
      </c>
      <c r="AU85" s="138">
        <f>IF(ISERROR(MATCH($A85&amp;LEFT(AU$5,2),ErrCount!$L$2:$L$73,0)),1,0)</f>
        <v>1</v>
      </c>
      <c r="AV85" s="138"/>
      <c r="AW85" s="138"/>
      <c r="AX85" s="138" t="str">
        <f t="shared" si="72"/>
        <v>126AMEW</v>
      </c>
      <c r="AY85" s="138" t="str">
        <f t="shared" si="72"/>
        <v>126PMEW</v>
      </c>
      <c r="AZ85" s="138" t="str">
        <f t="shared" si="73"/>
        <v>126AMEW</v>
      </c>
      <c r="BA85" s="138" t="str">
        <f t="shared" si="73"/>
        <v>126PMEW</v>
      </c>
      <c r="BB85" s="138" t="s">
        <v>361</v>
      </c>
      <c r="BC85" s="21">
        <f>SUMIF(Data!$U:$U,"="&amp;$AZ85,Data!I:I)/IF($BQ85&lt;1,1,$BQ85)</f>
        <v>8</v>
      </c>
      <c r="BD85" s="21">
        <f>SUMIF(Data!$U:$U,"="&amp;$AZ85,Data!J:J)/IF($BQ85&lt;1,1,$BQ85)</f>
        <v>13</v>
      </c>
      <c r="BE85" s="21">
        <f>SUMIF(Data!$U:$U,"="&amp;$AZ85,Data!K:K)/IF($BQ85&lt;1,1,$BQ85)</f>
        <v>12</v>
      </c>
      <c r="BF85" s="21">
        <f>SUMIF(Data!$U:$U,"="&amp;$AZ85,Data!L:L)/IF($BQ85&lt;1,1,$BQ85)</f>
        <v>30</v>
      </c>
      <c r="BG85" s="138"/>
      <c r="BH85" s="16">
        <f>SUMIF(Data!$U:$U,"="&amp;$BA85,Data!I:I)/IF($BR85&lt;1,1,$BR85)</f>
        <v>13</v>
      </c>
      <c r="BI85" s="16">
        <f>SUMIF(Data!$U:$U,"="&amp;$BA85,Data!J:J)/IF($BR85&lt;1,1,$BR85)</f>
        <v>23</v>
      </c>
      <c r="BJ85" s="16">
        <f>SUMIF(Data!$U:$U,"="&amp;$BA85,Data!K:K)/IF($BR85&lt;1,1,$BR85)</f>
        <v>17</v>
      </c>
      <c r="BK85" s="16">
        <f>SUMIF(Data!$U:$U,"="&amp;$BA85,Data!L:L)/IF($BR85&lt;1,1,$BR85)</f>
        <v>72</v>
      </c>
      <c r="BL85" s="143"/>
      <c r="BM85" s="141" t="b">
        <f t="shared" si="66"/>
        <v>1</v>
      </c>
      <c r="BN85" s="141" t="b">
        <f t="shared" si="67"/>
        <v>1</v>
      </c>
      <c r="BO85" t="b">
        <f t="shared" si="68"/>
        <v>1</v>
      </c>
      <c r="BP85">
        <v>26</v>
      </c>
      <c r="BQ85">
        <f t="shared" si="69"/>
        <v>1</v>
      </c>
      <c r="BR85">
        <f t="shared" si="70"/>
        <v>1</v>
      </c>
    </row>
    <row r="86" spans="1:70" s="141" customFormat="1" x14ac:dyDescent="0.25">
      <c r="A86" s="134">
        <v>127</v>
      </c>
      <c r="B86" s="135" t="str">
        <f t="shared" si="71"/>
        <v>Elliot Rd</v>
      </c>
      <c r="C86" s="135" t="str">
        <f t="shared" si="71"/>
        <v>McClintock Dr</v>
      </c>
      <c r="D86" s="136">
        <f t="shared" si="59"/>
        <v>4.75</v>
      </c>
      <c r="E86" s="136">
        <f t="shared" ref="E86:E112" si="74">IF(AK86&gt;0,AK86/2,"")</f>
        <v>2.5</v>
      </c>
      <c r="F86" s="136">
        <f t="shared" ref="F86:F112" si="75">IF(AL86&gt;0,AL86/2,"")</f>
        <v>7</v>
      </c>
      <c r="G86" s="137">
        <f t="shared" si="60"/>
        <v>2.8</v>
      </c>
      <c r="H86" s="213"/>
      <c r="I86" s="206">
        <f t="shared" si="61"/>
        <v>4.75</v>
      </c>
      <c r="J86" s="134"/>
      <c r="K86" s="134"/>
      <c r="L86" s="134"/>
      <c r="M86" s="134"/>
      <c r="N86" s="134"/>
      <c r="O86" s="134"/>
      <c r="P86" s="139" t="s">
        <v>361</v>
      </c>
      <c r="Q86" s="134">
        <f t="shared" ref="Q86:Q112" si="76">A86</f>
        <v>127</v>
      </c>
      <c r="R86" s="140">
        <f t="shared" si="62"/>
        <v>0.10526315789473684</v>
      </c>
      <c r="S86" s="140"/>
      <c r="T86" s="140"/>
      <c r="U86" s="140">
        <f t="shared" si="63"/>
        <v>0.42105263157894735</v>
      </c>
      <c r="V86" s="140">
        <f t="shared" si="64"/>
        <v>0.26315789473684209</v>
      </c>
      <c r="W86" s="140">
        <f t="shared" si="65"/>
        <v>0.84210526315789469</v>
      </c>
      <c r="X86" s="140"/>
      <c r="Y86" s="140"/>
      <c r="Z86" s="140"/>
      <c r="AA86" s="140"/>
      <c r="AB86" s="140"/>
      <c r="AC86" s="140"/>
      <c r="AD86" s="140"/>
      <c r="AF86" s="142">
        <f t="shared" ref="AF86:AF112" si="77">AG86+AH86</f>
        <v>19</v>
      </c>
      <c r="AG86" s="139">
        <f>SUMIF(Data!$U:$U,"="&amp;AX86,Data!$H:$H)</f>
        <v>5</v>
      </c>
      <c r="AH86" s="139">
        <f>SUMIF(Data!$U:$U,"="&amp;AY86,Data!$H:$H)</f>
        <v>14</v>
      </c>
      <c r="AI86" s="138"/>
      <c r="AJ86" s="138">
        <f t="shared" ref="AJ86:AJ112" si="78">AK86+AL86</f>
        <v>19</v>
      </c>
      <c r="AK86" s="138">
        <f t="shared" ref="AK86:AK112" si="79">AG86*AT86</f>
        <v>5</v>
      </c>
      <c r="AL86" s="138">
        <f t="shared" ref="AL86:AL112" si="80">AH86*AU86</f>
        <v>14</v>
      </c>
      <c r="AM86" s="138"/>
      <c r="AN86" s="138"/>
      <c r="AO86" s="138"/>
      <c r="AP86" s="138"/>
      <c r="AQ86" s="138"/>
      <c r="AR86" s="138">
        <f>IF(ISERROR(MATCH($A86&amp;LEFT(AR$5,2),ErrCount!$L$2:$L$73,0)),1,0)</f>
        <v>1</v>
      </c>
      <c r="AS86" s="138">
        <f>IF(ISERROR(MATCH($A86&amp;LEFT(AS$5,2),ErrCount!$L$2:$L$73,0)),1,0)</f>
        <v>1</v>
      </c>
      <c r="AT86" s="138">
        <f>IF(ISERROR(MATCH($A86&amp;LEFT(AT$5,2),ErrCount!$L$2:$L$73,0)),1,0)</f>
        <v>1</v>
      </c>
      <c r="AU86" s="138">
        <f>IF(ISERROR(MATCH($A86&amp;LEFT(AU$5,2),ErrCount!$L$2:$L$73,0)),1,0)</f>
        <v>1</v>
      </c>
      <c r="AV86" s="138"/>
      <c r="AW86" s="138"/>
      <c r="AX86" s="138" t="str">
        <f t="shared" ref="AX86:AX112" si="81">$A86&amp;LEFT(AZ$5,2)&amp;$BB86</f>
        <v>127AMEW</v>
      </c>
      <c r="AY86" s="138" t="str">
        <f t="shared" ref="AY86:AY112" si="82">$A86&amp;LEFT(BA$5,2)&amp;$BB86</f>
        <v>127PMEW</v>
      </c>
      <c r="AZ86" s="138" t="str">
        <f t="shared" ref="AZ86:AZ112" si="83">IF(AT86,$A86&amp;LEFT(AZ$5,2)&amp;$BB86,"")</f>
        <v>127AMEW</v>
      </c>
      <c r="BA86" s="138" t="str">
        <f t="shared" ref="BA86:BA112" si="84">IF(AU86,$A86&amp;LEFT(BA$5,2)&amp;$BB86,"")</f>
        <v>127PMEW</v>
      </c>
      <c r="BB86" s="138" t="s">
        <v>361</v>
      </c>
      <c r="BC86" s="21">
        <f>SUMIF(Data!$U:$U,"="&amp;$AZ86,Data!I:I)/IF($BQ86&lt;1,1,$BQ86)</f>
        <v>1</v>
      </c>
      <c r="BD86" s="21">
        <f>SUMIF(Data!$U:$U,"="&amp;$AZ86,Data!J:J)/IF($BQ86&lt;1,1,$BQ86)</f>
        <v>3</v>
      </c>
      <c r="BE86" s="21">
        <f>SUMIF(Data!$U:$U,"="&amp;$AZ86,Data!K:K)/IF($BQ86&lt;1,1,$BQ86)</f>
        <v>1</v>
      </c>
      <c r="BF86" s="21">
        <f>SUMIF(Data!$U:$U,"="&amp;$AZ86,Data!L:L)/IF($BQ86&lt;1,1,$BQ86)</f>
        <v>5</v>
      </c>
      <c r="BG86" s="138"/>
      <c r="BH86" s="16">
        <f>SUMIF(Data!$U:$U,"="&amp;$BA86,Data!I:I)/IF($BR86&lt;1,1,$BR86)</f>
        <v>1</v>
      </c>
      <c r="BI86" s="16">
        <f>SUMIF(Data!$U:$U,"="&amp;$BA86,Data!J:J)/IF($BR86&lt;1,1,$BR86)</f>
        <v>5</v>
      </c>
      <c r="BJ86" s="16">
        <f>SUMIF(Data!$U:$U,"="&amp;$BA86,Data!K:K)/IF($BR86&lt;1,1,$BR86)</f>
        <v>4</v>
      </c>
      <c r="BK86" s="16">
        <f>SUMIF(Data!$U:$U,"="&amp;$BA86,Data!L:L)/IF($BR86&lt;1,1,$BR86)</f>
        <v>11</v>
      </c>
      <c r="BL86" s="143"/>
      <c r="BM86" s="141" t="b">
        <f t="shared" ref="BM86:BM112" si="85">AND(AK86&gt;0,AL86&gt;0,ISNUMBER(AK86))</f>
        <v>1</v>
      </c>
      <c r="BN86" s="141" t="b">
        <f t="shared" ref="BN86:BN112" si="86">AJ86&gt;0</f>
        <v>1</v>
      </c>
      <c r="BO86" t="b">
        <f t="shared" ref="BO86:BO112" si="87">AND(AG86&gt;0,AH86&gt;0,ISNUMBER(AG86))</f>
        <v>1</v>
      </c>
      <c r="BP86">
        <v>27</v>
      </c>
      <c r="BQ86">
        <f t="shared" si="69"/>
        <v>1</v>
      </c>
      <c r="BR86">
        <f t="shared" si="70"/>
        <v>1</v>
      </c>
    </row>
    <row r="87" spans="1:70" s="141" customFormat="1" x14ac:dyDescent="0.25">
      <c r="A87" s="134">
        <v>128</v>
      </c>
      <c r="B87" s="135" t="str">
        <f t="shared" si="71"/>
        <v>Alameda Dr</v>
      </c>
      <c r="C87" s="135" t="str">
        <f t="shared" si="71"/>
        <v>McClintock Dr</v>
      </c>
      <c r="D87" s="136">
        <f t="shared" si="59"/>
        <v>12</v>
      </c>
      <c r="E87" s="136">
        <f t="shared" si="74"/>
        <v>11.5</v>
      </c>
      <c r="F87" s="136">
        <f t="shared" si="75"/>
        <v>12.5</v>
      </c>
      <c r="G87" s="137">
        <f t="shared" si="60"/>
        <v>1.0869565217391304</v>
      </c>
      <c r="H87" s="213"/>
      <c r="I87" s="206">
        <f t="shared" si="61"/>
        <v>12</v>
      </c>
      <c r="J87" s="134"/>
      <c r="K87" s="134"/>
      <c r="L87" s="134"/>
      <c r="M87" s="134"/>
      <c r="N87" s="134"/>
      <c r="O87" s="134"/>
      <c r="P87" s="139" t="s">
        <v>361</v>
      </c>
      <c r="Q87" s="134">
        <f t="shared" si="76"/>
        <v>128</v>
      </c>
      <c r="R87" s="140">
        <f t="shared" si="62"/>
        <v>0.125</v>
      </c>
      <c r="S87" s="140"/>
      <c r="T87" s="140"/>
      <c r="U87" s="140">
        <f t="shared" si="63"/>
        <v>0.5625</v>
      </c>
      <c r="V87" s="140">
        <f t="shared" si="64"/>
        <v>0</v>
      </c>
      <c r="W87" s="140">
        <f t="shared" si="65"/>
        <v>0.16666666666666666</v>
      </c>
      <c r="X87" s="140"/>
      <c r="Y87" s="140"/>
      <c r="Z87" s="140"/>
      <c r="AA87" s="140"/>
      <c r="AB87" s="140"/>
      <c r="AC87" s="140"/>
      <c r="AD87" s="140"/>
      <c r="AF87" s="142">
        <f t="shared" si="77"/>
        <v>48</v>
      </c>
      <c r="AG87" s="139">
        <f>SUMIF(Data!$U:$U,"="&amp;AX87,Data!$H:$H)</f>
        <v>23</v>
      </c>
      <c r="AH87" s="139">
        <f>SUMIF(Data!$U:$U,"="&amp;AY87,Data!$H:$H)</f>
        <v>25</v>
      </c>
      <c r="AI87" s="138"/>
      <c r="AJ87" s="138">
        <f t="shared" si="78"/>
        <v>48</v>
      </c>
      <c r="AK87" s="138">
        <f t="shared" si="79"/>
        <v>23</v>
      </c>
      <c r="AL87" s="138">
        <f t="shared" si="80"/>
        <v>25</v>
      </c>
      <c r="AM87" s="138"/>
      <c r="AN87" s="138"/>
      <c r="AO87" s="138"/>
      <c r="AP87" s="138"/>
      <c r="AQ87" s="138"/>
      <c r="AR87" s="138">
        <f>IF(ISERROR(MATCH($A87&amp;LEFT(AR$5,2),ErrCount!$L$2:$L$73,0)),1,0)</f>
        <v>1</v>
      </c>
      <c r="AS87" s="138">
        <f>IF(ISERROR(MATCH($A87&amp;LEFT(AS$5,2),ErrCount!$L$2:$L$73,0)),1,0)</f>
        <v>1</v>
      </c>
      <c r="AT87" s="138">
        <f>IF(ISERROR(MATCH($A87&amp;LEFT(AT$5,2),ErrCount!$L$2:$L$73,0)),1,0)</f>
        <v>1</v>
      </c>
      <c r="AU87" s="138">
        <f>IF(ISERROR(MATCH($A87&amp;LEFT(AU$5,2),ErrCount!$L$2:$L$73,0)),1,0)</f>
        <v>1</v>
      </c>
      <c r="AV87" s="138"/>
      <c r="AW87" s="138"/>
      <c r="AX87" s="138" t="str">
        <f t="shared" si="81"/>
        <v>128AMEW</v>
      </c>
      <c r="AY87" s="138" t="str">
        <f t="shared" si="82"/>
        <v>128PMEW</v>
      </c>
      <c r="AZ87" s="138" t="str">
        <f t="shared" si="83"/>
        <v>128AMEW</v>
      </c>
      <c r="BA87" s="138" t="str">
        <f t="shared" si="84"/>
        <v>128PMEW</v>
      </c>
      <c r="BB87" s="138" t="s">
        <v>361</v>
      </c>
      <c r="BC87" s="21">
        <f>SUMIF(Data!$U:$U,"="&amp;$AZ87,Data!I:I)/IF($BQ87&lt;1,1,$BQ87)</f>
        <v>1</v>
      </c>
      <c r="BD87" s="21">
        <f>SUMIF(Data!$U:$U,"="&amp;$AZ87,Data!J:J)/IF($BQ87&lt;1,1,$BQ87)</f>
        <v>12</v>
      </c>
      <c r="BE87" s="21">
        <f>SUMIF(Data!$U:$U,"="&amp;$AZ87,Data!K:K)/IF($BQ87&lt;1,1,$BQ87)</f>
        <v>0</v>
      </c>
      <c r="BF87" s="21">
        <f>SUMIF(Data!$U:$U,"="&amp;$AZ87,Data!L:L)/IF($BQ87&lt;1,1,$BQ87)</f>
        <v>4</v>
      </c>
      <c r="BG87" s="138"/>
      <c r="BH87" s="16">
        <f>SUMIF(Data!$U:$U,"="&amp;$BA87,Data!I:I)/IF($BR87&lt;1,1,$BR87)</f>
        <v>5</v>
      </c>
      <c r="BI87" s="16">
        <f>SUMIF(Data!$U:$U,"="&amp;$BA87,Data!J:J)/IF($BR87&lt;1,1,$BR87)</f>
        <v>15</v>
      </c>
      <c r="BJ87" s="16">
        <f>SUMIF(Data!$U:$U,"="&amp;$BA87,Data!K:K)/IF($BR87&lt;1,1,$BR87)</f>
        <v>0</v>
      </c>
      <c r="BK87" s="16">
        <f>SUMIF(Data!$U:$U,"="&amp;$BA87,Data!L:L)/IF($BR87&lt;1,1,$BR87)</f>
        <v>4</v>
      </c>
      <c r="BL87" s="143"/>
      <c r="BM87" s="141" t="b">
        <f t="shared" si="85"/>
        <v>1</v>
      </c>
      <c r="BN87" s="141" t="b">
        <f t="shared" si="86"/>
        <v>1</v>
      </c>
      <c r="BO87" t="b">
        <f t="shared" si="87"/>
        <v>1</v>
      </c>
      <c r="BP87">
        <v>28</v>
      </c>
      <c r="BQ87">
        <f t="shared" si="69"/>
        <v>1</v>
      </c>
      <c r="BR87">
        <f t="shared" si="70"/>
        <v>1</v>
      </c>
    </row>
    <row r="88" spans="1:70" s="141" customFormat="1" x14ac:dyDescent="0.25">
      <c r="A88" s="134">
        <v>129</v>
      </c>
      <c r="B88" s="135" t="str">
        <f t="shared" si="71"/>
        <v>Alameda Dr</v>
      </c>
      <c r="C88" s="135" t="str">
        <f t="shared" si="71"/>
        <v>S Rural Rd</v>
      </c>
      <c r="D88" s="136">
        <f t="shared" si="59"/>
        <v>25.5</v>
      </c>
      <c r="E88" s="136">
        <f t="shared" si="74"/>
        <v>23.5</v>
      </c>
      <c r="F88" s="136">
        <f t="shared" si="75"/>
        <v>27.5</v>
      </c>
      <c r="G88" s="137">
        <f t="shared" si="60"/>
        <v>1.1702127659574468</v>
      </c>
      <c r="H88" s="213"/>
      <c r="I88" s="206">
        <f t="shared" si="61"/>
        <v>25.5</v>
      </c>
      <c r="J88" s="134"/>
      <c r="K88" s="134"/>
      <c r="L88" s="134"/>
      <c r="M88" s="134"/>
      <c r="N88" s="134"/>
      <c r="O88" s="134"/>
      <c r="P88" s="139" t="s">
        <v>361</v>
      </c>
      <c r="Q88" s="134">
        <f t="shared" si="76"/>
        <v>129</v>
      </c>
      <c r="R88" s="140">
        <f t="shared" si="62"/>
        <v>0.24509803921568626</v>
      </c>
      <c r="S88" s="140"/>
      <c r="T88" s="140"/>
      <c r="U88" s="140">
        <f t="shared" si="63"/>
        <v>0.36274509803921567</v>
      </c>
      <c r="V88" s="140">
        <f t="shared" si="64"/>
        <v>3.9215686274509803E-2</v>
      </c>
      <c r="W88" s="140">
        <f t="shared" si="65"/>
        <v>0.16666666666666666</v>
      </c>
      <c r="X88" s="140"/>
      <c r="Y88" s="140"/>
      <c r="Z88" s="140"/>
      <c r="AA88" s="140"/>
      <c r="AB88" s="140"/>
      <c r="AC88" s="140"/>
      <c r="AD88" s="140"/>
      <c r="AF88" s="142">
        <f t="shared" si="77"/>
        <v>102</v>
      </c>
      <c r="AG88" s="139">
        <f>SUMIF(Data!$U:$U,"="&amp;AX88,Data!$H:$H)</f>
        <v>47</v>
      </c>
      <c r="AH88" s="139">
        <f>SUMIF(Data!$U:$U,"="&amp;AY88,Data!$H:$H)</f>
        <v>55</v>
      </c>
      <c r="AI88" s="138"/>
      <c r="AJ88" s="138">
        <f t="shared" si="78"/>
        <v>102</v>
      </c>
      <c r="AK88" s="138">
        <f t="shared" si="79"/>
        <v>47</v>
      </c>
      <c r="AL88" s="138">
        <f t="shared" si="80"/>
        <v>55</v>
      </c>
      <c r="AM88" s="138"/>
      <c r="AN88" s="138"/>
      <c r="AO88" s="138"/>
      <c r="AP88" s="138"/>
      <c r="AQ88" s="138"/>
      <c r="AR88" s="138">
        <f>IF(ISERROR(MATCH($A88&amp;LEFT(AR$5,2),ErrCount!$L$2:$L$73,0)),1,0)</f>
        <v>1</v>
      </c>
      <c r="AS88" s="138">
        <f>IF(ISERROR(MATCH($A88&amp;LEFT(AS$5,2),ErrCount!$L$2:$L$73,0)),1,0)</f>
        <v>1</v>
      </c>
      <c r="AT88" s="138">
        <f>IF(ISERROR(MATCH($A88&amp;LEFT(AT$5,2),ErrCount!$L$2:$L$73,0)),1,0)</f>
        <v>1</v>
      </c>
      <c r="AU88" s="138">
        <f>IF(ISERROR(MATCH($A88&amp;LEFT(AU$5,2),ErrCount!$L$2:$L$73,0)),1,0)</f>
        <v>1</v>
      </c>
      <c r="AV88" s="138"/>
      <c r="AW88" s="138"/>
      <c r="AX88" s="138" t="str">
        <f t="shared" si="81"/>
        <v>129AMEW</v>
      </c>
      <c r="AY88" s="138" t="str">
        <f t="shared" si="82"/>
        <v>129PMEW</v>
      </c>
      <c r="AZ88" s="138" t="str">
        <f t="shared" si="83"/>
        <v>129AMEW</v>
      </c>
      <c r="BA88" s="138" t="str">
        <f t="shared" si="84"/>
        <v>129PMEW</v>
      </c>
      <c r="BB88" s="138" t="s">
        <v>361</v>
      </c>
      <c r="BC88" s="21">
        <f>SUMIF(Data!$U:$U,"="&amp;$AZ88,Data!I:I)/IF($BQ88&lt;1,1,$BQ88)</f>
        <v>8</v>
      </c>
      <c r="BD88" s="21">
        <f>SUMIF(Data!$U:$U,"="&amp;$AZ88,Data!J:J)/IF($BQ88&lt;1,1,$BQ88)</f>
        <v>16</v>
      </c>
      <c r="BE88" s="21">
        <f>SUMIF(Data!$U:$U,"="&amp;$AZ88,Data!K:K)/IF($BQ88&lt;1,1,$BQ88)</f>
        <v>3</v>
      </c>
      <c r="BF88" s="21">
        <f>SUMIF(Data!$U:$U,"="&amp;$AZ88,Data!L:L)/IF($BQ88&lt;1,1,$BQ88)</f>
        <v>8</v>
      </c>
      <c r="BG88" s="138"/>
      <c r="BH88" s="16">
        <f>SUMIF(Data!$U:$U,"="&amp;$BA88,Data!I:I)/IF($BR88&lt;1,1,$BR88)</f>
        <v>17</v>
      </c>
      <c r="BI88" s="16">
        <f>SUMIF(Data!$U:$U,"="&amp;$BA88,Data!J:J)/IF($BR88&lt;1,1,$BR88)</f>
        <v>21</v>
      </c>
      <c r="BJ88" s="16">
        <f>SUMIF(Data!$U:$U,"="&amp;$BA88,Data!K:K)/IF($BR88&lt;1,1,$BR88)</f>
        <v>1</v>
      </c>
      <c r="BK88" s="16">
        <f>SUMIF(Data!$U:$U,"="&amp;$BA88,Data!L:L)/IF($BR88&lt;1,1,$BR88)</f>
        <v>9</v>
      </c>
      <c r="BL88" s="143"/>
      <c r="BM88" s="141" t="b">
        <f t="shared" si="85"/>
        <v>1</v>
      </c>
      <c r="BN88" s="141" t="b">
        <f t="shared" si="86"/>
        <v>1</v>
      </c>
      <c r="BO88" t="b">
        <f t="shared" si="87"/>
        <v>1</v>
      </c>
      <c r="BP88">
        <v>29</v>
      </c>
      <c r="BQ88">
        <f t="shared" si="69"/>
        <v>1</v>
      </c>
      <c r="BR88">
        <f t="shared" si="70"/>
        <v>1</v>
      </c>
    </row>
    <row r="89" spans="1:70" s="141" customFormat="1" x14ac:dyDescent="0.25">
      <c r="A89" s="134">
        <v>130</v>
      </c>
      <c r="B89" s="135" t="str">
        <f t="shared" si="71"/>
        <v>Alameda Dr</v>
      </c>
      <c r="C89" s="135" t="str">
        <f t="shared" si="71"/>
        <v>Country Club Wy</v>
      </c>
      <c r="D89" s="136">
        <f t="shared" si="59"/>
        <v>12.5</v>
      </c>
      <c r="E89" s="136">
        <f t="shared" si="74"/>
        <v>12.5</v>
      </c>
      <c r="F89" s="136" t="str">
        <f t="shared" si="75"/>
        <v/>
      </c>
      <c r="G89" s="137" t="str">
        <f t="shared" si="60"/>
        <v/>
      </c>
      <c r="H89" s="213"/>
      <c r="I89" s="206">
        <f t="shared" si="61"/>
        <v>12.5</v>
      </c>
      <c r="J89" s="134"/>
      <c r="K89" s="134"/>
      <c r="L89" s="134"/>
      <c r="M89" s="134"/>
      <c r="N89" s="134"/>
      <c r="O89" s="134"/>
      <c r="P89" s="139" t="s">
        <v>361</v>
      </c>
      <c r="Q89" s="134">
        <f t="shared" si="76"/>
        <v>130</v>
      </c>
      <c r="R89" s="140">
        <f t="shared" si="62"/>
        <v>0.4</v>
      </c>
      <c r="S89" s="140"/>
      <c r="T89" s="140"/>
      <c r="U89" s="140">
        <f t="shared" si="63"/>
        <v>0.68</v>
      </c>
      <c r="V89" s="140">
        <f t="shared" si="64"/>
        <v>0.08</v>
      </c>
      <c r="W89" s="140">
        <f t="shared" si="65"/>
        <v>0.04</v>
      </c>
      <c r="X89" s="140"/>
      <c r="Y89" s="140"/>
      <c r="Z89" s="140"/>
      <c r="AA89" s="140"/>
      <c r="AB89" s="140"/>
      <c r="AC89" s="140"/>
      <c r="AD89" s="140"/>
      <c r="AF89" s="142">
        <f t="shared" si="77"/>
        <v>25</v>
      </c>
      <c r="AG89" s="139">
        <f>SUMIF(Data!$U:$U,"="&amp;AX89,Data!$H:$H)</f>
        <v>25</v>
      </c>
      <c r="AH89" s="139">
        <f>SUMIF(Data!$U:$U,"="&amp;AY89,Data!$H:$H)</f>
        <v>0</v>
      </c>
      <c r="AI89" s="138"/>
      <c r="AJ89" s="138">
        <f t="shared" si="78"/>
        <v>25</v>
      </c>
      <c r="AK89" s="138">
        <f t="shared" si="79"/>
        <v>25</v>
      </c>
      <c r="AL89" s="138">
        <f t="shared" si="80"/>
        <v>0</v>
      </c>
      <c r="AM89" s="138"/>
      <c r="AN89" s="138"/>
      <c r="AO89" s="138"/>
      <c r="AP89" s="138"/>
      <c r="AQ89" s="138"/>
      <c r="AR89" s="138">
        <f>IF(ISERROR(MATCH($A89&amp;LEFT(AR$5,2),ErrCount!$L$2:$L$73,0)),1,0)</f>
        <v>1</v>
      </c>
      <c r="AS89" s="138">
        <f>IF(ISERROR(MATCH($A89&amp;LEFT(AS$5,2),ErrCount!$L$2:$L$73,0)),1,0)</f>
        <v>1</v>
      </c>
      <c r="AT89" s="138">
        <f>IF(ISERROR(MATCH($A89&amp;LEFT(AT$5,2),ErrCount!$L$2:$L$73,0)),1,0)</f>
        <v>1</v>
      </c>
      <c r="AU89" s="138">
        <f>IF(ISERROR(MATCH($A89&amp;LEFT(AU$5,2),ErrCount!$L$2:$L$73,0)),1,0)</f>
        <v>1</v>
      </c>
      <c r="AV89" s="138"/>
      <c r="AW89" s="138"/>
      <c r="AX89" s="138" t="str">
        <f t="shared" si="81"/>
        <v>130AMEW</v>
      </c>
      <c r="AY89" s="138" t="str">
        <f t="shared" si="82"/>
        <v>130PMEW</v>
      </c>
      <c r="AZ89" s="138" t="str">
        <f t="shared" si="83"/>
        <v>130AMEW</v>
      </c>
      <c r="BA89" s="138" t="str">
        <f t="shared" si="84"/>
        <v>130PMEW</v>
      </c>
      <c r="BB89" s="138" t="s">
        <v>361</v>
      </c>
      <c r="BC89" s="21">
        <f>SUMIF(Data!$U:$U,"="&amp;$AZ89,Data!I:I)/IF($BQ89&lt;1,1,$BQ89)</f>
        <v>10</v>
      </c>
      <c r="BD89" s="21">
        <f>SUMIF(Data!$U:$U,"="&amp;$AZ89,Data!J:J)/IF($BQ89&lt;1,1,$BQ89)</f>
        <v>17</v>
      </c>
      <c r="BE89" s="21">
        <f>SUMIF(Data!$U:$U,"="&amp;$AZ89,Data!K:K)/IF($BQ89&lt;1,1,$BQ89)</f>
        <v>2</v>
      </c>
      <c r="BF89" s="21">
        <f>SUMIF(Data!$U:$U,"="&amp;$AZ89,Data!L:L)/IF($BQ89&lt;1,1,$BQ89)</f>
        <v>1</v>
      </c>
      <c r="BG89" s="138"/>
      <c r="BH89" s="16">
        <f>SUMIF(Data!$U:$U,"="&amp;$BA89,Data!I:I)/IF($BR89&lt;1,1,$BR89)</f>
        <v>0</v>
      </c>
      <c r="BI89" s="16">
        <f>SUMIF(Data!$U:$U,"="&amp;$BA89,Data!J:J)/IF($BR89&lt;1,1,$BR89)</f>
        <v>0</v>
      </c>
      <c r="BJ89" s="16">
        <f>SUMIF(Data!$U:$U,"="&amp;$BA89,Data!K:K)/IF($BR89&lt;1,1,$BR89)</f>
        <v>0</v>
      </c>
      <c r="BK89" s="16">
        <f>SUMIF(Data!$U:$U,"="&amp;$BA89,Data!L:L)/IF($BR89&lt;1,1,$BR89)</f>
        <v>0</v>
      </c>
      <c r="BL89" s="143"/>
      <c r="BM89" s="141" t="b">
        <f t="shared" si="85"/>
        <v>0</v>
      </c>
      <c r="BN89" s="141" t="b">
        <f t="shared" si="86"/>
        <v>1</v>
      </c>
      <c r="BO89" t="b">
        <f t="shared" si="87"/>
        <v>0</v>
      </c>
      <c r="BP89">
        <v>30</v>
      </c>
      <c r="BQ89">
        <f t="shared" si="69"/>
        <v>1</v>
      </c>
      <c r="BR89">
        <f t="shared" si="70"/>
        <v>0</v>
      </c>
    </row>
    <row r="90" spans="1:70" s="141" customFormat="1" x14ac:dyDescent="0.25">
      <c r="A90" s="134">
        <v>131</v>
      </c>
      <c r="B90" s="135" t="str">
        <f t="shared" si="71"/>
        <v>Apache Blvd</v>
      </c>
      <c r="C90" s="135" t="str">
        <f t="shared" si="71"/>
        <v>Rural Rd</v>
      </c>
      <c r="D90" s="136">
        <f t="shared" si="59"/>
        <v>64.25</v>
      </c>
      <c r="E90" s="136">
        <f t="shared" si="74"/>
        <v>42</v>
      </c>
      <c r="F90" s="136">
        <f t="shared" si="75"/>
        <v>86.5</v>
      </c>
      <c r="G90" s="137">
        <f t="shared" si="60"/>
        <v>2.0595238095238093</v>
      </c>
      <c r="H90" s="213"/>
      <c r="I90" s="206">
        <f t="shared" si="61"/>
        <v>64.25</v>
      </c>
      <c r="J90" s="134"/>
      <c r="K90" s="134"/>
      <c r="L90" s="134"/>
      <c r="M90" s="134"/>
      <c r="N90" s="134"/>
      <c r="O90" s="134"/>
      <c r="P90" s="139" t="s">
        <v>361</v>
      </c>
      <c r="Q90" s="134">
        <f t="shared" si="76"/>
        <v>131</v>
      </c>
      <c r="R90" s="140">
        <f t="shared" si="62"/>
        <v>0.28404669260700388</v>
      </c>
      <c r="S90" s="140"/>
      <c r="T90" s="140"/>
      <c r="U90" s="140">
        <f t="shared" si="63"/>
        <v>8.171206225680934E-2</v>
      </c>
      <c r="V90" s="140">
        <f t="shared" si="64"/>
        <v>0.26848249027237353</v>
      </c>
      <c r="W90" s="140">
        <f t="shared" si="65"/>
        <v>0.56031128404669261</v>
      </c>
      <c r="X90" s="140"/>
      <c r="Y90" s="140"/>
      <c r="Z90" s="140"/>
      <c r="AA90" s="140"/>
      <c r="AB90" s="140"/>
      <c r="AC90" s="140"/>
      <c r="AD90" s="140"/>
      <c r="AF90" s="142">
        <f t="shared" si="77"/>
        <v>257</v>
      </c>
      <c r="AG90" s="139">
        <f>SUMIF(Data!$U:$U,"="&amp;AX90,Data!$H:$H)</f>
        <v>84</v>
      </c>
      <c r="AH90" s="139">
        <f>SUMIF(Data!$U:$U,"="&amp;AY90,Data!$H:$H)</f>
        <v>173</v>
      </c>
      <c r="AI90" s="138"/>
      <c r="AJ90" s="138">
        <f t="shared" si="78"/>
        <v>257</v>
      </c>
      <c r="AK90" s="138">
        <f t="shared" si="79"/>
        <v>84</v>
      </c>
      <c r="AL90" s="138">
        <f t="shared" si="80"/>
        <v>173</v>
      </c>
      <c r="AM90" s="138"/>
      <c r="AN90" s="138"/>
      <c r="AO90" s="138"/>
      <c r="AP90" s="138"/>
      <c r="AQ90" s="138"/>
      <c r="AR90" s="138">
        <f>IF(ISERROR(MATCH($A90&amp;LEFT(AR$5,2),ErrCount!$L$2:$L$73,0)),1,0)</f>
        <v>1</v>
      </c>
      <c r="AS90" s="138">
        <f>IF(ISERROR(MATCH($A90&amp;LEFT(AS$5,2),ErrCount!$L$2:$L$73,0)),1,0)</f>
        <v>1</v>
      </c>
      <c r="AT90" s="138">
        <f>IF(ISERROR(MATCH($A90&amp;LEFT(AT$5,2),ErrCount!$L$2:$L$73,0)),1,0)</f>
        <v>1</v>
      </c>
      <c r="AU90" s="138">
        <f>IF(ISERROR(MATCH($A90&amp;LEFT(AU$5,2),ErrCount!$L$2:$L$73,0)),1,0)</f>
        <v>1</v>
      </c>
      <c r="AV90" s="138"/>
      <c r="AW90" s="138"/>
      <c r="AX90" s="138" t="str">
        <f t="shared" si="81"/>
        <v>131AMEW</v>
      </c>
      <c r="AY90" s="138" t="str">
        <f t="shared" si="82"/>
        <v>131PMEW</v>
      </c>
      <c r="AZ90" s="138" t="str">
        <f t="shared" si="83"/>
        <v>131AMEW</v>
      </c>
      <c r="BA90" s="138" t="str">
        <f t="shared" si="84"/>
        <v>131PMEW</v>
      </c>
      <c r="BB90" s="138" t="s">
        <v>361</v>
      </c>
      <c r="BC90" s="21">
        <f>SUMIF(Data!$U:$U,"="&amp;$AZ90,Data!I:I)/IF($BQ90&lt;1,1,$BQ90)</f>
        <v>25</v>
      </c>
      <c r="BD90" s="21">
        <f>SUMIF(Data!$U:$U,"="&amp;$AZ90,Data!J:J)/IF($BQ90&lt;1,1,$BQ90)</f>
        <v>6</v>
      </c>
      <c r="BE90" s="21">
        <f>SUMIF(Data!$U:$U,"="&amp;$AZ90,Data!K:K)/IF($BQ90&lt;1,1,$BQ90)</f>
        <v>9</v>
      </c>
      <c r="BF90" s="21">
        <f>SUMIF(Data!$U:$U,"="&amp;$AZ90,Data!L:L)/IF($BQ90&lt;1,1,$BQ90)</f>
        <v>33</v>
      </c>
      <c r="BG90" s="138"/>
      <c r="BH90" s="16">
        <f>SUMIF(Data!$U:$U,"="&amp;$BA90,Data!I:I)/IF($BR90&lt;1,1,$BR90)</f>
        <v>48</v>
      </c>
      <c r="BI90" s="16">
        <f>SUMIF(Data!$U:$U,"="&amp;$BA90,Data!J:J)/IF($BR90&lt;1,1,$BR90)</f>
        <v>15</v>
      </c>
      <c r="BJ90" s="16">
        <f>SUMIF(Data!$U:$U,"="&amp;$BA90,Data!K:K)/IF($BR90&lt;1,1,$BR90)</f>
        <v>60</v>
      </c>
      <c r="BK90" s="16">
        <f>SUMIF(Data!$U:$U,"="&amp;$BA90,Data!L:L)/IF($BR90&lt;1,1,$BR90)</f>
        <v>111</v>
      </c>
      <c r="BL90" s="143"/>
      <c r="BM90" s="141" t="b">
        <f t="shared" si="85"/>
        <v>1</v>
      </c>
      <c r="BN90" s="141" t="b">
        <f t="shared" si="86"/>
        <v>1</v>
      </c>
      <c r="BO90" t="b">
        <f t="shared" si="87"/>
        <v>1</v>
      </c>
      <c r="BP90">
        <v>31</v>
      </c>
      <c r="BQ90">
        <f t="shared" si="69"/>
        <v>1</v>
      </c>
      <c r="BR90">
        <f t="shared" si="70"/>
        <v>1</v>
      </c>
    </row>
    <row r="91" spans="1:70" s="141" customFormat="1" x14ac:dyDescent="0.25">
      <c r="A91" s="134">
        <v>132</v>
      </c>
      <c r="B91" s="135" t="str">
        <f t="shared" si="71"/>
        <v>Apache Blvd</v>
      </c>
      <c r="C91" s="135" t="str">
        <f t="shared" si="71"/>
        <v>S Dorsey Ln</v>
      </c>
      <c r="D91" s="136">
        <f t="shared" si="59"/>
        <v>55</v>
      </c>
      <c r="E91" s="136">
        <f t="shared" si="74"/>
        <v>41</v>
      </c>
      <c r="F91" s="136">
        <f t="shared" si="75"/>
        <v>69</v>
      </c>
      <c r="G91" s="137">
        <f t="shared" si="60"/>
        <v>1.6829268292682926</v>
      </c>
      <c r="H91" s="213"/>
      <c r="I91" s="206">
        <f t="shared" si="61"/>
        <v>55</v>
      </c>
      <c r="J91" s="134"/>
      <c r="K91" s="134"/>
      <c r="L91" s="134"/>
      <c r="M91" s="134"/>
      <c r="N91" s="134"/>
      <c r="O91" s="134"/>
      <c r="P91" s="139" t="s">
        <v>361</v>
      </c>
      <c r="Q91" s="134">
        <f t="shared" si="76"/>
        <v>132</v>
      </c>
      <c r="R91" s="140">
        <f t="shared" si="62"/>
        <v>0.22272727272727272</v>
      </c>
      <c r="S91" s="140"/>
      <c r="T91" s="140"/>
      <c r="U91" s="140">
        <f t="shared" si="63"/>
        <v>0.1409090909090909</v>
      </c>
      <c r="V91" s="140">
        <f t="shared" si="64"/>
        <v>0.33636363636363636</v>
      </c>
      <c r="W91" s="140">
        <f t="shared" si="65"/>
        <v>0.4681818181818182</v>
      </c>
      <c r="X91" s="140"/>
      <c r="Y91" s="140"/>
      <c r="Z91" s="140"/>
      <c r="AA91" s="140"/>
      <c r="AB91" s="140"/>
      <c r="AC91" s="140"/>
      <c r="AD91" s="140"/>
      <c r="AF91" s="142">
        <f t="shared" si="77"/>
        <v>220</v>
      </c>
      <c r="AG91" s="139">
        <f>SUMIF(Data!$U:$U,"="&amp;AX91,Data!$H:$H)</f>
        <v>82</v>
      </c>
      <c r="AH91" s="139">
        <f>SUMIF(Data!$U:$U,"="&amp;AY91,Data!$H:$H)</f>
        <v>138</v>
      </c>
      <c r="AI91" s="138"/>
      <c r="AJ91" s="138">
        <f t="shared" si="78"/>
        <v>220</v>
      </c>
      <c r="AK91" s="138">
        <f t="shared" si="79"/>
        <v>82</v>
      </c>
      <c r="AL91" s="138">
        <f t="shared" si="80"/>
        <v>138</v>
      </c>
      <c r="AM91" s="138"/>
      <c r="AN91" s="138"/>
      <c r="AO91" s="138"/>
      <c r="AP91" s="138"/>
      <c r="AQ91" s="138"/>
      <c r="AR91" s="138">
        <f>IF(ISERROR(MATCH($A91&amp;LEFT(AR$5,2),ErrCount!$L$2:$L$73,0)),1,0)</f>
        <v>1</v>
      </c>
      <c r="AS91" s="138">
        <f>IF(ISERROR(MATCH($A91&amp;LEFT(AS$5,2),ErrCount!$L$2:$L$73,0)),1,0)</f>
        <v>1</v>
      </c>
      <c r="AT91" s="138">
        <f>IF(ISERROR(MATCH($A91&amp;LEFT(AT$5,2),ErrCount!$L$2:$L$73,0)),1,0)</f>
        <v>1</v>
      </c>
      <c r="AU91" s="138">
        <f>IF(ISERROR(MATCH($A91&amp;LEFT(AU$5,2),ErrCount!$L$2:$L$73,0)),1,0)</f>
        <v>1</v>
      </c>
      <c r="AV91" s="138"/>
      <c r="AW91" s="138"/>
      <c r="AX91" s="138" t="str">
        <f t="shared" si="81"/>
        <v>132AMEW</v>
      </c>
      <c r="AY91" s="138" t="str">
        <f t="shared" si="82"/>
        <v>132PMEW</v>
      </c>
      <c r="AZ91" s="138" t="str">
        <f t="shared" si="83"/>
        <v>132AMEW</v>
      </c>
      <c r="BA91" s="138" t="str">
        <f t="shared" si="84"/>
        <v>132PMEW</v>
      </c>
      <c r="BB91" s="138" t="s">
        <v>361</v>
      </c>
      <c r="BC91" s="21">
        <f>SUMIF(Data!$U:$U,"="&amp;$AZ91,Data!I:I)/IF($BQ91&lt;1,1,$BQ91)</f>
        <v>18</v>
      </c>
      <c r="BD91" s="21">
        <f>SUMIF(Data!$U:$U,"="&amp;$AZ91,Data!J:J)/IF($BQ91&lt;1,1,$BQ91)</f>
        <v>16</v>
      </c>
      <c r="BE91" s="21">
        <f>SUMIF(Data!$U:$U,"="&amp;$AZ91,Data!K:K)/IF($BQ91&lt;1,1,$BQ91)</f>
        <v>25</v>
      </c>
      <c r="BF91" s="21">
        <f>SUMIF(Data!$U:$U,"="&amp;$AZ91,Data!L:L)/IF($BQ91&lt;1,1,$BQ91)</f>
        <v>34</v>
      </c>
      <c r="BG91" s="138"/>
      <c r="BH91" s="16">
        <f>SUMIF(Data!$U:$U,"="&amp;$BA91,Data!I:I)/IF($BR91&lt;1,1,$BR91)</f>
        <v>31</v>
      </c>
      <c r="BI91" s="16">
        <f>SUMIF(Data!$U:$U,"="&amp;$BA91,Data!J:J)/IF($BR91&lt;1,1,$BR91)</f>
        <v>15</v>
      </c>
      <c r="BJ91" s="16">
        <f>SUMIF(Data!$U:$U,"="&amp;$BA91,Data!K:K)/IF($BR91&lt;1,1,$BR91)</f>
        <v>49</v>
      </c>
      <c r="BK91" s="16">
        <f>SUMIF(Data!$U:$U,"="&amp;$BA91,Data!L:L)/IF($BR91&lt;1,1,$BR91)</f>
        <v>69</v>
      </c>
      <c r="BL91" s="143"/>
      <c r="BM91" s="141" t="b">
        <f t="shared" si="85"/>
        <v>1</v>
      </c>
      <c r="BN91" s="141" t="b">
        <f t="shared" si="86"/>
        <v>1</v>
      </c>
      <c r="BO91" t="b">
        <f t="shared" si="87"/>
        <v>1</v>
      </c>
      <c r="BP91">
        <v>32</v>
      </c>
      <c r="BQ91">
        <f t="shared" si="69"/>
        <v>1</v>
      </c>
      <c r="BR91">
        <f t="shared" si="70"/>
        <v>1</v>
      </c>
    </row>
    <row r="92" spans="1:70" s="141" customFormat="1" x14ac:dyDescent="0.25">
      <c r="A92" s="134">
        <v>133</v>
      </c>
      <c r="B92" s="135" t="str">
        <f t="shared" si="71"/>
        <v>Apache Blvd</v>
      </c>
      <c r="C92" s="135" t="str">
        <f t="shared" si="71"/>
        <v>College Ave</v>
      </c>
      <c r="D92" s="136">
        <f t="shared" si="59"/>
        <v>68.25</v>
      </c>
      <c r="E92" s="136">
        <f t="shared" si="74"/>
        <v>78</v>
      </c>
      <c r="F92" s="136">
        <f t="shared" si="75"/>
        <v>58.5</v>
      </c>
      <c r="G92" s="137">
        <f t="shared" si="60"/>
        <v>0.75</v>
      </c>
      <c r="H92" s="213"/>
      <c r="I92" s="206">
        <f t="shared" si="61"/>
        <v>68.25</v>
      </c>
      <c r="J92" s="134"/>
      <c r="K92" s="134"/>
      <c r="L92" s="134"/>
      <c r="M92" s="134"/>
      <c r="N92" s="134"/>
      <c r="O92" s="134"/>
      <c r="P92" s="139" t="s">
        <v>361</v>
      </c>
      <c r="Q92" s="134">
        <f t="shared" si="76"/>
        <v>133</v>
      </c>
      <c r="R92" s="140">
        <f t="shared" si="62"/>
        <v>0.38827838827838829</v>
      </c>
      <c r="S92" s="140"/>
      <c r="T92" s="140"/>
      <c r="U92" s="140">
        <f t="shared" si="63"/>
        <v>0.1391941391941392</v>
      </c>
      <c r="V92" s="140">
        <f t="shared" si="64"/>
        <v>0.1575091575091575</v>
      </c>
      <c r="W92" s="140">
        <f t="shared" si="65"/>
        <v>0.36630036630036628</v>
      </c>
      <c r="X92" s="140"/>
      <c r="Y92" s="140"/>
      <c r="Z92" s="140"/>
      <c r="AA92" s="140"/>
      <c r="AB92" s="140"/>
      <c r="AC92" s="140"/>
      <c r="AD92" s="140"/>
      <c r="AF92" s="142">
        <f t="shared" si="77"/>
        <v>273</v>
      </c>
      <c r="AG92" s="139">
        <f>SUMIF(Data!$U:$U,"="&amp;AX92,Data!$H:$H)</f>
        <v>156</v>
      </c>
      <c r="AH92" s="139">
        <f>SUMIF(Data!$U:$U,"="&amp;AY92,Data!$H:$H)</f>
        <v>117</v>
      </c>
      <c r="AI92" s="138"/>
      <c r="AJ92" s="138">
        <f t="shared" si="78"/>
        <v>273</v>
      </c>
      <c r="AK92" s="138">
        <f t="shared" si="79"/>
        <v>156</v>
      </c>
      <c r="AL92" s="138">
        <f t="shared" si="80"/>
        <v>117</v>
      </c>
      <c r="AM92" s="138"/>
      <c r="AN92" s="138"/>
      <c r="AO92" s="138"/>
      <c r="AP92" s="138"/>
      <c r="AQ92" s="138"/>
      <c r="AR92" s="138">
        <f>IF(ISERROR(MATCH($A92&amp;LEFT(AR$5,2),ErrCount!$L$2:$L$73,0)),1,0)</f>
        <v>1</v>
      </c>
      <c r="AS92" s="138">
        <f>IF(ISERROR(MATCH($A92&amp;LEFT(AS$5,2),ErrCount!$L$2:$L$73,0)),1,0)</f>
        <v>1</v>
      </c>
      <c r="AT92" s="138">
        <f>IF(ISERROR(MATCH($A92&amp;LEFT(AT$5,2),ErrCount!$L$2:$L$73,0)),1,0)</f>
        <v>1</v>
      </c>
      <c r="AU92" s="138">
        <f>IF(ISERROR(MATCH($A92&amp;LEFT(AU$5,2),ErrCount!$L$2:$L$73,0)),1,0)</f>
        <v>1</v>
      </c>
      <c r="AV92" s="138"/>
      <c r="AW92" s="138"/>
      <c r="AX92" s="138" t="str">
        <f t="shared" si="81"/>
        <v>133AMEW</v>
      </c>
      <c r="AY92" s="138" t="str">
        <f t="shared" si="82"/>
        <v>133PMEW</v>
      </c>
      <c r="AZ92" s="138" t="str">
        <f t="shared" si="83"/>
        <v>133AMEW</v>
      </c>
      <c r="BA92" s="138" t="str">
        <f t="shared" si="84"/>
        <v>133PMEW</v>
      </c>
      <c r="BB92" s="138" t="s">
        <v>361</v>
      </c>
      <c r="BC92" s="21">
        <f>SUMIF(Data!$U:$U,"="&amp;$AZ92,Data!I:I)/IF($BQ92&lt;1,1,$BQ92)</f>
        <v>71</v>
      </c>
      <c r="BD92" s="21">
        <f>SUMIF(Data!$U:$U,"="&amp;$AZ92,Data!J:J)/IF($BQ92&lt;1,1,$BQ92)</f>
        <v>24</v>
      </c>
      <c r="BE92" s="21">
        <f>SUMIF(Data!$U:$U,"="&amp;$AZ92,Data!K:K)/IF($BQ92&lt;1,1,$BQ92)</f>
        <v>29</v>
      </c>
      <c r="BF92" s="21">
        <f>SUMIF(Data!$U:$U,"="&amp;$AZ92,Data!L:L)/IF($BQ92&lt;1,1,$BQ92)</f>
        <v>57</v>
      </c>
      <c r="BG92" s="138"/>
      <c r="BH92" s="16">
        <f>SUMIF(Data!$U:$U,"="&amp;$BA92,Data!I:I)/IF($BR92&lt;1,1,$BR92)</f>
        <v>35</v>
      </c>
      <c r="BI92" s="16">
        <f>SUMIF(Data!$U:$U,"="&amp;$BA92,Data!J:J)/IF($BR92&lt;1,1,$BR92)</f>
        <v>14</v>
      </c>
      <c r="BJ92" s="16">
        <f>SUMIF(Data!$U:$U,"="&amp;$BA92,Data!K:K)/IF($BR92&lt;1,1,$BR92)</f>
        <v>14</v>
      </c>
      <c r="BK92" s="16">
        <f>SUMIF(Data!$U:$U,"="&amp;$BA92,Data!L:L)/IF($BR92&lt;1,1,$BR92)</f>
        <v>43</v>
      </c>
      <c r="BL92" s="143"/>
      <c r="BM92" s="141" t="b">
        <f t="shared" si="85"/>
        <v>1</v>
      </c>
      <c r="BN92" s="141" t="b">
        <f t="shared" si="86"/>
        <v>1</v>
      </c>
      <c r="BO92" t="b">
        <f t="shared" si="87"/>
        <v>1</v>
      </c>
      <c r="BP92">
        <v>33</v>
      </c>
      <c r="BQ92">
        <f t="shared" si="69"/>
        <v>1</v>
      </c>
      <c r="BR92">
        <f t="shared" si="70"/>
        <v>1</v>
      </c>
    </row>
    <row r="93" spans="1:70" s="141" customFormat="1" x14ac:dyDescent="0.25">
      <c r="A93" s="134">
        <v>134</v>
      </c>
      <c r="B93" s="135" t="str">
        <f t="shared" si="71"/>
        <v>Apache Blvd</v>
      </c>
      <c r="C93" s="135" t="str">
        <f t="shared" si="71"/>
        <v>Paseo Del Saber</v>
      </c>
      <c r="D93" s="136">
        <f t="shared" si="59"/>
        <v>95.75</v>
      </c>
      <c r="E93" s="136">
        <f t="shared" si="74"/>
        <v>87.5</v>
      </c>
      <c r="F93" s="136">
        <f t="shared" si="75"/>
        <v>104</v>
      </c>
      <c r="G93" s="137">
        <f t="shared" si="60"/>
        <v>1.1885714285714286</v>
      </c>
      <c r="H93" s="213"/>
      <c r="I93" s="206">
        <f t="shared" si="61"/>
        <v>95.75</v>
      </c>
      <c r="J93" s="134"/>
      <c r="K93" s="134"/>
      <c r="L93" s="134"/>
      <c r="M93" s="134"/>
      <c r="N93" s="134"/>
      <c r="O93" s="134"/>
      <c r="P93" s="139" t="s">
        <v>361</v>
      </c>
      <c r="Q93" s="134">
        <f t="shared" si="76"/>
        <v>134</v>
      </c>
      <c r="R93" s="140">
        <f t="shared" si="62"/>
        <v>0.31592689295039167</v>
      </c>
      <c r="S93" s="140"/>
      <c r="T93" s="140"/>
      <c r="U93" s="140">
        <f t="shared" si="63"/>
        <v>9.921671018276762E-2</v>
      </c>
      <c r="V93" s="140">
        <f t="shared" si="64"/>
        <v>0.33420365535248042</v>
      </c>
      <c r="W93" s="140">
        <f t="shared" si="65"/>
        <v>0.51174934725848564</v>
      </c>
      <c r="X93" s="140"/>
      <c r="Y93" s="140"/>
      <c r="Z93" s="140"/>
      <c r="AA93" s="140"/>
      <c r="AB93" s="140"/>
      <c r="AC93" s="140"/>
      <c r="AD93" s="140"/>
      <c r="AF93" s="142">
        <f t="shared" si="77"/>
        <v>383</v>
      </c>
      <c r="AG93" s="139">
        <f>SUMIF(Data!$U:$U,"="&amp;AX93,Data!$H:$H)</f>
        <v>175</v>
      </c>
      <c r="AH93" s="139">
        <f>SUMIF(Data!$U:$U,"="&amp;AY93,Data!$H:$H)</f>
        <v>208</v>
      </c>
      <c r="AI93" s="138"/>
      <c r="AJ93" s="138">
        <f t="shared" si="78"/>
        <v>383</v>
      </c>
      <c r="AK93" s="138">
        <f t="shared" si="79"/>
        <v>175</v>
      </c>
      <c r="AL93" s="138">
        <f t="shared" si="80"/>
        <v>208</v>
      </c>
      <c r="AM93" s="138"/>
      <c r="AN93" s="138"/>
      <c r="AO93" s="138"/>
      <c r="AP93" s="138"/>
      <c r="AQ93" s="138"/>
      <c r="AR93" s="138">
        <f>IF(ISERROR(MATCH($A93&amp;LEFT(AR$5,2),ErrCount!$L$2:$L$73,0)),1,0)</f>
        <v>1</v>
      </c>
      <c r="AS93" s="138">
        <f>IF(ISERROR(MATCH($A93&amp;LEFT(AS$5,2),ErrCount!$L$2:$L$73,0)),1,0)</f>
        <v>1</v>
      </c>
      <c r="AT93" s="138">
        <f>IF(ISERROR(MATCH($A93&amp;LEFT(AT$5,2),ErrCount!$L$2:$L$73,0)),1,0)</f>
        <v>1</v>
      </c>
      <c r="AU93" s="138">
        <f>IF(ISERROR(MATCH($A93&amp;LEFT(AU$5,2),ErrCount!$L$2:$L$73,0)),1,0)</f>
        <v>1</v>
      </c>
      <c r="AV93" s="138"/>
      <c r="AW93" s="138"/>
      <c r="AX93" s="138" t="str">
        <f t="shared" si="81"/>
        <v>134AMEW</v>
      </c>
      <c r="AY93" s="138" t="str">
        <f t="shared" si="82"/>
        <v>134PMEW</v>
      </c>
      <c r="AZ93" s="138" t="str">
        <f t="shared" si="83"/>
        <v>134AMEW</v>
      </c>
      <c r="BA93" s="138" t="str">
        <f t="shared" si="84"/>
        <v>134PMEW</v>
      </c>
      <c r="BB93" s="138" t="s">
        <v>361</v>
      </c>
      <c r="BC93" s="21">
        <f>SUMIF(Data!$U:$U,"="&amp;$AZ93,Data!I:I)/IF($BQ93&lt;1,1,$BQ93)</f>
        <v>57</v>
      </c>
      <c r="BD93" s="21">
        <f>SUMIF(Data!$U:$U,"="&amp;$AZ93,Data!J:J)/IF($BQ93&lt;1,1,$BQ93)</f>
        <v>17</v>
      </c>
      <c r="BE93" s="21">
        <f>SUMIF(Data!$U:$U,"="&amp;$AZ93,Data!K:K)/IF($BQ93&lt;1,1,$BQ93)</f>
        <v>57</v>
      </c>
      <c r="BF93" s="21">
        <f>SUMIF(Data!$U:$U,"="&amp;$AZ93,Data!L:L)/IF($BQ93&lt;1,1,$BQ93)</f>
        <v>87</v>
      </c>
      <c r="BG93" s="138"/>
      <c r="BH93" s="16">
        <f>SUMIF(Data!$U:$U,"="&amp;$BA93,Data!I:I)/IF($BR93&lt;1,1,$BR93)</f>
        <v>64</v>
      </c>
      <c r="BI93" s="16">
        <f>SUMIF(Data!$U:$U,"="&amp;$BA93,Data!J:J)/IF($BR93&lt;1,1,$BR93)</f>
        <v>21</v>
      </c>
      <c r="BJ93" s="16">
        <f>SUMIF(Data!$U:$U,"="&amp;$BA93,Data!K:K)/IF($BR93&lt;1,1,$BR93)</f>
        <v>71</v>
      </c>
      <c r="BK93" s="16">
        <f>SUMIF(Data!$U:$U,"="&amp;$BA93,Data!L:L)/IF($BR93&lt;1,1,$BR93)</f>
        <v>109</v>
      </c>
      <c r="BL93" s="143"/>
      <c r="BM93" s="141" t="b">
        <f t="shared" si="85"/>
        <v>1</v>
      </c>
      <c r="BN93" s="141" t="b">
        <f t="shared" si="86"/>
        <v>1</v>
      </c>
      <c r="BO93" t="b">
        <f t="shared" si="87"/>
        <v>1</v>
      </c>
      <c r="BP93">
        <v>34</v>
      </c>
      <c r="BQ93">
        <f t="shared" si="69"/>
        <v>1</v>
      </c>
      <c r="BR93">
        <f t="shared" si="70"/>
        <v>1</v>
      </c>
    </row>
    <row r="94" spans="1:70" s="141" customFormat="1" x14ac:dyDescent="0.25">
      <c r="A94" s="134">
        <v>135</v>
      </c>
      <c r="B94" s="135" t="str">
        <f t="shared" si="71"/>
        <v>Lemon St</v>
      </c>
      <c r="C94" s="135" t="str">
        <f t="shared" si="71"/>
        <v>Rural Rd</v>
      </c>
      <c r="D94" s="136">
        <f t="shared" si="59"/>
        <v>74.5</v>
      </c>
      <c r="E94" s="136">
        <f t="shared" si="74"/>
        <v>50.5</v>
      </c>
      <c r="F94" s="136">
        <f t="shared" si="75"/>
        <v>98.5</v>
      </c>
      <c r="G94" s="137">
        <f t="shared" si="60"/>
        <v>1.9504950495049505</v>
      </c>
      <c r="H94" s="213"/>
      <c r="I94" s="206">
        <f t="shared" si="61"/>
        <v>74.5</v>
      </c>
      <c r="J94" s="134"/>
      <c r="K94" s="134"/>
      <c r="L94" s="134"/>
      <c r="M94" s="134"/>
      <c r="N94" s="134"/>
      <c r="O94" s="134"/>
      <c r="P94" s="139" t="s">
        <v>361</v>
      </c>
      <c r="Q94" s="134">
        <f t="shared" si="76"/>
        <v>135</v>
      </c>
      <c r="R94" s="140">
        <f t="shared" si="62"/>
        <v>0.34899328859060402</v>
      </c>
      <c r="S94" s="140"/>
      <c r="T94" s="140"/>
      <c r="U94" s="140">
        <f t="shared" si="63"/>
        <v>3.3557046979865772E-2</v>
      </c>
      <c r="V94" s="140">
        <f t="shared" si="64"/>
        <v>0.15436241610738255</v>
      </c>
      <c r="W94" s="140">
        <f t="shared" si="65"/>
        <v>0.4261744966442953</v>
      </c>
      <c r="X94" s="140"/>
      <c r="Y94" s="140"/>
      <c r="Z94" s="140"/>
      <c r="AA94" s="140"/>
      <c r="AB94" s="140"/>
      <c r="AC94" s="140"/>
      <c r="AD94" s="140"/>
      <c r="AF94" s="142">
        <f t="shared" si="77"/>
        <v>298</v>
      </c>
      <c r="AG94" s="139">
        <f>SUMIF(Data!$U:$U,"="&amp;AX94,Data!$H:$H)</f>
        <v>101</v>
      </c>
      <c r="AH94" s="139">
        <f>SUMIF(Data!$U:$U,"="&amp;AY94,Data!$H:$H)</f>
        <v>197</v>
      </c>
      <c r="AI94" s="138"/>
      <c r="AJ94" s="138">
        <f t="shared" si="78"/>
        <v>298</v>
      </c>
      <c r="AK94" s="138">
        <f t="shared" si="79"/>
        <v>101</v>
      </c>
      <c r="AL94" s="138">
        <f t="shared" si="80"/>
        <v>197</v>
      </c>
      <c r="AM94" s="138"/>
      <c r="AN94" s="138"/>
      <c r="AO94" s="138"/>
      <c r="AP94" s="138"/>
      <c r="AQ94" s="138"/>
      <c r="AR94" s="138">
        <f>IF(ISERROR(MATCH($A94&amp;LEFT(AR$5,2),ErrCount!$L$2:$L$73,0)),1,0)</f>
        <v>1</v>
      </c>
      <c r="AS94" s="138">
        <f>IF(ISERROR(MATCH($A94&amp;LEFT(AS$5,2),ErrCount!$L$2:$L$73,0)),1,0)</f>
        <v>1</v>
      </c>
      <c r="AT94" s="138">
        <f>IF(ISERROR(MATCH($A94&amp;LEFT(AT$5,2),ErrCount!$L$2:$L$73,0)),1,0)</f>
        <v>1</v>
      </c>
      <c r="AU94" s="138">
        <f>IF(ISERROR(MATCH($A94&amp;LEFT(AU$5,2),ErrCount!$L$2:$L$73,0)),1,0)</f>
        <v>1</v>
      </c>
      <c r="AV94" s="138"/>
      <c r="AW94" s="138"/>
      <c r="AX94" s="138" t="str">
        <f t="shared" si="81"/>
        <v>135AMEW</v>
      </c>
      <c r="AY94" s="138" t="str">
        <f t="shared" si="82"/>
        <v>135PMEW</v>
      </c>
      <c r="AZ94" s="138" t="str">
        <f t="shared" si="83"/>
        <v>135AMEW</v>
      </c>
      <c r="BA94" s="138" t="str">
        <f t="shared" si="84"/>
        <v>135PMEW</v>
      </c>
      <c r="BB94" s="138" t="s">
        <v>361</v>
      </c>
      <c r="BC94" s="21">
        <f>SUMIF(Data!$U:$U,"="&amp;$AZ94,Data!I:I)/IF($BQ94&lt;1,1,$BQ94)</f>
        <v>35</v>
      </c>
      <c r="BD94" s="21">
        <f>SUMIF(Data!$U:$U,"="&amp;$AZ94,Data!J:J)/IF($BQ94&lt;1,1,$BQ94)</f>
        <v>3</v>
      </c>
      <c r="BE94" s="21">
        <f>SUMIF(Data!$U:$U,"="&amp;$AZ94,Data!K:K)/IF($BQ94&lt;1,1,$BQ94)</f>
        <v>22</v>
      </c>
      <c r="BF94" s="21">
        <f>SUMIF(Data!$U:$U,"="&amp;$AZ94,Data!L:L)/IF($BQ94&lt;1,1,$BQ94)</f>
        <v>43</v>
      </c>
      <c r="BG94" s="138"/>
      <c r="BH94" s="16">
        <f>SUMIF(Data!$U:$U,"="&amp;$BA94,Data!I:I)/IF($BR94&lt;1,1,$BR94)</f>
        <v>69</v>
      </c>
      <c r="BI94" s="16">
        <f>SUMIF(Data!$U:$U,"="&amp;$BA94,Data!J:J)/IF($BR94&lt;1,1,$BR94)</f>
        <v>7</v>
      </c>
      <c r="BJ94" s="16">
        <f>SUMIF(Data!$U:$U,"="&amp;$BA94,Data!K:K)/IF($BR94&lt;1,1,$BR94)</f>
        <v>24</v>
      </c>
      <c r="BK94" s="16">
        <f>SUMIF(Data!$U:$U,"="&amp;$BA94,Data!L:L)/IF($BR94&lt;1,1,$BR94)</f>
        <v>84</v>
      </c>
      <c r="BL94" s="143"/>
      <c r="BM94" s="141" t="b">
        <f t="shared" si="85"/>
        <v>1</v>
      </c>
      <c r="BN94" s="141" t="b">
        <f t="shared" si="86"/>
        <v>1</v>
      </c>
      <c r="BO94" t="b">
        <f t="shared" si="87"/>
        <v>1</v>
      </c>
      <c r="BP94">
        <v>35</v>
      </c>
      <c r="BQ94">
        <f t="shared" si="69"/>
        <v>1</v>
      </c>
      <c r="BR94">
        <f t="shared" si="70"/>
        <v>1</v>
      </c>
    </row>
    <row r="95" spans="1:70" s="141" customFormat="1" x14ac:dyDescent="0.25">
      <c r="A95" s="134">
        <v>136</v>
      </c>
      <c r="B95" s="135" t="str">
        <f t="shared" si="71"/>
        <v>Spence St</v>
      </c>
      <c r="C95" s="135" t="str">
        <f t="shared" si="71"/>
        <v>Rural Rd</v>
      </c>
      <c r="D95" s="136">
        <f t="shared" si="59"/>
        <v>51.25</v>
      </c>
      <c r="E95" s="136">
        <f t="shared" si="74"/>
        <v>40</v>
      </c>
      <c r="F95" s="136">
        <f t="shared" si="75"/>
        <v>62.5</v>
      </c>
      <c r="G95" s="137">
        <f t="shared" si="60"/>
        <v>1.5625</v>
      </c>
      <c r="H95" s="213"/>
      <c r="I95" s="206">
        <f t="shared" si="61"/>
        <v>51.25</v>
      </c>
      <c r="J95" s="134"/>
      <c r="K95" s="134"/>
      <c r="L95" s="134"/>
      <c r="M95" s="134"/>
      <c r="N95" s="134"/>
      <c r="O95" s="134"/>
      <c r="P95" s="139" t="s">
        <v>361</v>
      </c>
      <c r="Q95" s="134">
        <f t="shared" si="76"/>
        <v>136</v>
      </c>
      <c r="R95" s="140">
        <f t="shared" si="62"/>
        <v>0.26341463414634148</v>
      </c>
      <c r="S95" s="140"/>
      <c r="T95" s="140"/>
      <c r="U95" s="140">
        <f t="shared" si="63"/>
        <v>4.3902439024390241E-2</v>
      </c>
      <c r="V95" s="140">
        <f t="shared" si="64"/>
        <v>0.31707317073170732</v>
      </c>
      <c r="W95" s="140">
        <f t="shared" si="65"/>
        <v>0.81951219512195117</v>
      </c>
      <c r="X95" s="140"/>
      <c r="Y95" s="140"/>
      <c r="Z95" s="140"/>
      <c r="AA95" s="140"/>
      <c r="AB95" s="140"/>
      <c r="AC95" s="140"/>
      <c r="AD95" s="140"/>
      <c r="AF95" s="142">
        <f t="shared" si="77"/>
        <v>205</v>
      </c>
      <c r="AG95" s="139">
        <f>SUMIF(Data!$U:$U,"="&amp;AX95,Data!$H:$H)</f>
        <v>80</v>
      </c>
      <c r="AH95" s="139">
        <f>SUMIF(Data!$U:$U,"="&amp;AY95,Data!$H:$H)</f>
        <v>125</v>
      </c>
      <c r="AI95" s="138"/>
      <c r="AJ95" s="138">
        <f t="shared" si="78"/>
        <v>205</v>
      </c>
      <c r="AK95" s="138">
        <f t="shared" si="79"/>
        <v>80</v>
      </c>
      <c r="AL95" s="138">
        <f t="shared" si="80"/>
        <v>125</v>
      </c>
      <c r="AM95" s="138"/>
      <c r="AN95" s="138"/>
      <c r="AO95" s="138"/>
      <c r="AP95" s="138"/>
      <c r="AQ95" s="138"/>
      <c r="AR95" s="138">
        <f>IF(ISERROR(MATCH($A95&amp;LEFT(AR$5,2),ErrCount!$L$2:$L$73,0)),1,0)</f>
        <v>1</v>
      </c>
      <c r="AS95" s="138">
        <f>IF(ISERROR(MATCH($A95&amp;LEFT(AS$5,2),ErrCount!$L$2:$L$73,0)),1,0)</f>
        <v>1</v>
      </c>
      <c r="AT95" s="138">
        <f>IF(ISERROR(MATCH($A95&amp;LEFT(AT$5,2),ErrCount!$L$2:$L$73,0)),1,0)</f>
        <v>1</v>
      </c>
      <c r="AU95" s="138">
        <f>IF(ISERROR(MATCH($A95&amp;LEFT(AU$5,2),ErrCount!$L$2:$L$73,0)),1,0)</f>
        <v>1</v>
      </c>
      <c r="AV95" s="138"/>
      <c r="AW95" s="138"/>
      <c r="AX95" s="138" t="str">
        <f t="shared" si="81"/>
        <v>136AMEW</v>
      </c>
      <c r="AY95" s="138" t="str">
        <f t="shared" si="82"/>
        <v>136PMEW</v>
      </c>
      <c r="AZ95" s="138" t="str">
        <f t="shared" si="83"/>
        <v>136AMEW</v>
      </c>
      <c r="BA95" s="138" t="str">
        <f t="shared" si="84"/>
        <v>136PMEW</v>
      </c>
      <c r="BB95" s="138" t="s">
        <v>361</v>
      </c>
      <c r="BC95" s="21">
        <f>SUMIF(Data!$U:$U,"="&amp;$AZ95,Data!I:I)/IF($BQ95&lt;1,1,$BQ95)</f>
        <v>27</v>
      </c>
      <c r="BD95" s="21">
        <f>SUMIF(Data!$U:$U,"="&amp;$AZ95,Data!J:J)/IF($BQ95&lt;1,1,$BQ95)</f>
        <v>5</v>
      </c>
      <c r="BE95" s="21">
        <f>SUMIF(Data!$U:$U,"="&amp;$AZ95,Data!K:K)/IF($BQ95&lt;1,1,$BQ95)</f>
        <v>18</v>
      </c>
      <c r="BF95" s="21">
        <f>SUMIF(Data!$U:$U,"="&amp;$AZ95,Data!L:L)/IF($BQ95&lt;1,1,$BQ95)</f>
        <v>62</v>
      </c>
      <c r="BG95" s="138"/>
      <c r="BH95" s="16">
        <f>SUMIF(Data!$U:$U,"="&amp;$BA95,Data!I:I)/IF($BR95&lt;1,1,$BR95)</f>
        <v>27</v>
      </c>
      <c r="BI95" s="16">
        <f>SUMIF(Data!$U:$U,"="&amp;$BA95,Data!J:J)/IF($BR95&lt;1,1,$BR95)</f>
        <v>4</v>
      </c>
      <c r="BJ95" s="16">
        <f>SUMIF(Data!$U:$U,"="&amp;$BA95,Data!K:K)/IF($BR95&lt;1,1,$BR95)</f>
        <v>47</v>
      </c>
      <c r="BK95" s="16">
        <f>SUMIF(Data!$U:$U,"="&amp;$BA95,Data!L:L)/IF($BR95&lt;1,1,$BR95)</f>
        <v>106</v>
      </c>
      <c r="BL95" s="143"/>
      <c r="BM95" s="141" t="b">
        <f t="shared" si="85"/>
        <v>1</v>
      </c>
      <c r="BN95" s="141" t="b">
        <f t="shared" si="86"/>
        <v>1</v>
      </c>
      <c r="BO95" t="b">
        <f t="shared" si="87"/>
        <v>1</v>
      </c>
      <c r="BP95">
        <v>36</v>
      </c>
      <c r="BQ95">
        <f t="shared" si="69"/>
        <v>1</v>
      </c>
      <c r="BR95">
        <f t="shared" si="70"/>
        <v>1</v>
      </c>
    </row>
    <row r="96" spans="1:70" s="141" customFormat="1" x14ac:dyDescent="0.25">
      <c r="A96" s="134">
        <v>137</v>
      </c>
      <c r="B96" s="135" t="str">
        <f t="shared" si="71"/>
        <v>Broadway Rd</v>
      </c>
      <c r="C96" s="135" t="str">
        <f t="shared" si="71"/>
        <v>Priest Dr</v>
      </c>
      <c r="D96" s="136">
        <f t="shared" si="59"/>
        <v>8.5</v>
      </c>
      <c r="E96" s="136">
        <f t="shared" si="74"/>
        <v>8</v>
      </c>
      <c r="F96" s="136">
        <f t="shared" si="75"/>
        <v>9</v>
      </c>
      <c r="G96" s="137">
        <f t="shared" si="60"/>
        <v>1.125</v>
      </c>
      <c r="H96" s="213"/>
      <c r="I96" s="206">
        <f t="shared" si="61"/>
        <v>8.5</v>
      </c>
      <c r="J96" s="134"/>
      <c r="K96" s="134"/>
      <c r="L96" s="134"/>
      <c r="M96" s="134"/>
      <c r="N96" s="134"/>
      <c r="O96" s="134"/>
      <c r="P96" s="139" t="s">
        <v>361</v>
      </c>
      <c r="Q96" s="134">
        <f t="shared" si="76"/>
        <v>137</v>
      </c>
      <c r="R96" s="140">
        <f t="shared" si="62"/>
        <v>0.20588235294117646</v>
      </c>
      <c r="S96" s="140"/>
      <c r="T96" s="140"/>
      <c r="U96" s="140">
        <f t="shared" si="63"/>
        <v>5.8823529411764705E-2</v>
      </c>
      <c r="V96" s="140">
        <f t="shared" si="64"/>
        <v>0.29411764705882354</v>
      </c>
      <c r="W96" s="140">
        <f t="shared" si="65"/>
        <v>0.97058823529411764</v>
      </c>
      <c r="X96" s="140"/>
      <c r="Y96" s="140"/>
      <c r="Z96" s="140"/>
      <c r="AA96" s="140"/>
      <c r="AB96" s="140"/>
      <c r="AC96" s="140"/>
      <c r="AD96" s="140"/>
      <c r="AF96" s="142">
        <f t="shared" si="77"/>
        <v>34</v>
      </c>
      <c r="AG96" s="139">
        <f>SUMIF(Data!$U:$U,"="&amp;AX96,Data!$H:$H)</f>
        <v>16</v>
      </c>
      <c r="AH96" s="139">
        <f>SUMIF(Data!$U:$U,"="&amp;AY96,Data!$H:$H)</f>
        <v>18</v>
      </c>
      <c r="AI96" s="138"/>
      <c r="AJ96" s="138">
        <f t="shared" si="78"/>
        <v>34</v>
      </c>
      <c r="AK96" s="138">
        <f t="shared" si="79"/>
        <v>16</v>
      </c>
      <c r="AL96" s="138">
        <f t="shared" si="80"/>
        <v>18</v>
      </c>
      <c r="AM96" s="138"/>
      <c r="AN96" s="138"/>
      <c r="AO96" s="138"/>
      <c r="AP96" s="138"/>
      <c r="AQ96" s="138"/>
      <c r="AR96" s="138">
        <f>IF(ISERROR(MATCH($A96&amp;LEFT(AR$5,2),ErrCount!$L$2:$L$73,0)),1,0)</f>
        <v>1</v>
      </c>
      <c r="AS96" s="138">
        <f>IF(ISERROR(MATCH($A96&amp;LEFT(AS$5,2),ErrCount!$L$2:$L$73,0)),1,0)</f>
        <v>1</v>
      </c>
      <c r="AT96" s="138">
        <f>IF(ISERROR(MATCH($A96&amp;LEFT(AT$5,2),ErrCount!$L$2:$L$73,0)),1,0)</f>
        <v>1</v>
      </c>
      <c r="AU96" s="138">
        <f>IF(ISERROR(MATCH($A96&amp;LEFT(AU$5,2),ErrCount!$L$2:$L$73,0)),1,0)</f>
        <v>1</v>
      </c>
      <c r="AV96" s="138"/>
      <c r="AW96" s="138"/>
      <c r="AX96" s="138" t="str">
        <f t="shared" si="81"/>
        <v>137AMEW</v>
      </c>
      <c r="AY96" s="138" t="str">
        <f t="shared" si="82"/>
        <v>137PMEW</v>
      </c>
      <c r="AZ96" s="138" t="str">
        <f t="shared" si="83"/>
        <v>137AMEW</v>
      </c>
      <c r="BA96" s="138" t="str">
        <f t="shared" si="84"/>
        <v>137PMEW</v>
      </c>
      <c r="BB96" s="138" t="s">
        <v>361</v>
      </c>
      <c r="BC96" s="21">
        <f>SUMIF(Data!$U:$U,"="&amp;$AZ96,Data!I:I)/IF($BQ96&lt;1,1,$BQ96)</f>
        <v>5</v>
      </c>
      <c r="BD96" s="21">
        <f>SUMIF(Data!$U:$U,"="&amp;$AZ96,Data!J:J)/IF($BQ96&lt;1,1,$BQ96)</f>
        <v>1</v>
      </c>
      <c r="BE96" s="21">
        <f>SUMIF(Data!$U:$U,"="&amp;$AZ96,Data!K:K)/IF($BQ96&lt;1,1,$BQ96)</f>
        <v>7</v>
      </c>
      <c r="BF96" s="21">
        <f>SUMIF(Data!$U:$U,"="&amp;$AZ96,Data!L:L)/IF($BQ96&lt;1,1,$BQ96)</f>
        <v>16</v>
      </c>
      <c r="BG96" s="138"/>
      <c r="BH96" s="16">
        <f>SUMIF(Data!$U:$U,"="&amp;$BA96,Data!I:I)/IF($BR96&lt;1,1,$BR96)</f>
        <v>2</v>
      </c>
      <c r="BI96" s="16">
        <f>SUMIF(Data!$U:$U,"="&amp;$BA96,Data!J:J)/IF($BR96&lt;1,1,$BR96)</f>
        <v>1</v>
      </c>
      <c r="BJ96" s="16">
        <f>SUMIF(Data!$U:$U,"="&amp;$BA96,Data!K:K)/IF($BR96&lt;1,1,$BR96)</f>
        <v>3</v>
      </c>
      <c r="BK96" s="16">
        <f>SUMIF(Data!$U:$U,"="&amp;$BA96,Data!L:L)/IF($BR96&lt;1,1,$BR96)</f>
        <v>17</v>
      </c>
      <c r="BL96" s="143"/>
      <c r="BM96" s="141" t="b">
        <f t="shared" si="85"/>
        <v>1</v>
      </c>
      <c r="BN96" s="141" t="b">
        <f t="shared" si="86"/>
        <v>1</v>
      </c>
      <c r="BO96" t="b">
        <f t="shared" si="87"/>
        <v>1</v>
      </c>
      <c r="BP96">
        <v>37</v>
      </c>
      <c r="BQ96">
        <f t="shared" si="69"/>
        <v>1</v>
      </c>
      <c r="BR96">
        <f t="shared" si="70"/>
        <v>1</v>
      </c>
    </row>
    <row r="97" spans="1:70" s="141" customFormat="1" x14ac:dyDescent="0.25">
      <c r="A97" s="134">
        <v>138</v>
      </c>
      <c r="B97" s="135" t="str">
        <f t="shared" si="71"/>
        <v>Broadway Rd</v>
      </c>
      <c r="C97" s="135" t="str">
        <f t="shared" si="71"/>
        <v>Rural Rd</v>
      </c>
      <c r="D97" s="136">
        <f t="shared" si="59"/>
        <v>23.5</v>
      </c>
      <c r="E97" s="136" t="str">
        <f t="shared" si="74"/>
        <v/>
      </c>
      <c r="F97" s="136">
        <f t="shared" si="75"/>
        <v>23.5</v>
      </c>
      <c r="G97" s="137" t="str">
        <f t="shared" si="60"/>
        <v/>
      </c>
      <c r="H97" s="213"/>
      <c r="I97" s="206">
        <f t="shared" si="61"/>
        <v>23.5</v>
      </c>
      <c r="J97" s="134"/>
      <c r="K97" s="134"/>
      <c r="L97" s="134"/>
      <c r="M97" s="134"/>
      <c r="N97" s="134"/>
      <c r="O97" s="134"/>
      <c r="P97" s="139" t="s">
        <v>361</v>
      </c>
      <c r="Q97" s="134">
        <f t="shared" si="76"/>
        <v>138</v>
      </c>
      <c r="R97" s="140">
        <f t="shared" si="62"/>
        <v>0.14893617021276595</v>
      </c>
      <c r="S97" s="140"/>
      <c r="T97" s="140"/>
      <c r="U97" s="140">
        <f t="shared" si="63"/>
        <v>0.10638297872340426</v>
      </c>
      <c r="V97" s="140">
        <f t="shared" si="64"/>
        <v>0.42553191489361702</v>
      </c>
      <c r="W97" s="140">
        <f t="shared" si="65"/>
        <v>0.95744680851063835</v>
      </c>
      <c r="X97" s="140"/>
      <c r="Y97" s="140"/>
      <c r="Z97" s="140"/>
      <c r="AA97" s="140"/>
      <c r="AB97" s="140"/>
      <c r="AC97" s="140"/>
      <c r="AD97" s="140"/>
      <c r="AF97" s="142">
        <f t="shared" si="77"/>
        <v>47</v>
      </c>
      <c r="AG97" s="139">
        <f>SUMIF(Data!$U:$U,"="&amp;AX97,Data!$H:$H)</f>
        <v>0</v>
      </c>
      <c r="AH97" s="139">
        <f>SUMIF(Data!$U:$U,"="&amp;AY97,Data!$H:$H)</f>
        <v>47</v>
      </c>
      <c r="AI97" s="138"/>
      <c r="AJ97" s="138">
        <f t="shared" si="78"/>
        <v>47</v>
      </c>
      <c r="AK97" s="138">
        <f t="shared" si="79"/>
        <v>0</v>
      </c>
      <c r="AL97" s="138">
        <f t="shared" si="80"/>
        <v>47</v>
      </c>
      <c r="AM97" s="138"/>
      <c r="AN97" s="138"/>
      <c r="AO97" s="138"/>
      <c r="AP97" s="138"/>
      <c r="AQ97" s="138"/>
      <c r="AR97" s="138">
        <f>IF(ISERROR(MATCH($A97&amp;LEFT(AR$5,2),ErrCount!$L$2:$L$73,0)),1,0)</f>
        <v>1</v>
      </c>
      <c r="AS97" s="138">
        <f>IF(ISERROR(MATCH($A97&amp;LEFT(AS$5,2),ErrCount!$L$2:$L$73,0)),1,0)</f>
        <v>1</v>
      </c>
      <c r="AT97" s="138">
        <f>IF(ISERROR(MATCH($A97&amp;LEFT(AT$5,2),ErrCount!$L$2:$L$73,0)),1,0)</f>
        <v>1</v>
      </c>
      <c r="AU97" s="138">
        <f>IF(ISERROR(MATCH($A97&amp;LEFT(AU$5,2),ErrCount!$L$2:$L$73,0)),1,0)</f>
        <v>1</v>
      </c>
      <c r="AV97" s="138"/>
      <c r="AW97" s="138"/>
      <c r="AX97" s="138" t="str">
        <f t="shared" si="81"/>
        <v>138AMEW</v>
      </c>
      <c r="AY97" s="138" t="str">
        <f t="shared" si="82"/>
        <v>138PMEW</v>
      </c>
      <c r="AZ97" s="138" t="str">
        <f t="shared" si="83"/>
        <v>138AMEW</v>
      </c>
      <c r="BA97" s="138" t="str">
        <f t="shared" si="84"/>
        <v>138PMEW</v>
      </c>
      <c r="BB97" s="138" t="s">
        <v>361</v>
      </c>
      <c r="BC97" s="21">
        <f>SUMIF(Data!$U:$U,"="&amp;$AZ97,Data!I:I)/IF($BQ97&lt;1,1,$BQ97)</f>
        <v>0</v>
      </c>
      <c r="BD97" s="21">
        <f>SUMIF(Data!$U:$U,"="&amp;$AZ97,Data!J:J)/IF($BQ97&lt;1,1,$BQ97)</f>
        <v>0</v>
      </c>
      <c r="BE97" s="21">
        <f>SUMIF(Data!$U:$U,"="&amp;$AZ97,Data!K:K)/IF($BQ97&lt;1,1,$BQ97)</f>
        <v>0</v>
      </c>
      <c r="BF97" s="21">
        <f>SUMIF(Data!$U:$U,"="&amp;$AZ97,Data!L:L)/IF($BQ97&lt;1,1,$BQ97)</f>
        <v>0</v>
      </c>
      <c r="BG97" s="138"/>
      <c r="BH97" s="16">
        <f>SUMIF(Data!$U:$U,"="&amp;$BA97,Data!I:I)/IF($BR97&lt;1,1,$BR97)</f>
        <v>7</v>
      </c>
      <c r="BI97" s="16">
        <f>SUMIF(Data!$U:$U,"="&amp;$BA97,Data!J:J)/IF($BR97&lt;1,1,$BR97)</f>
        <v>5</v>
      </c>
      <c r="BJ97" s="16">
        <f>SUMIF(Data!$U:$U,"="&amp;$BA97,Data!K:K)/IF($BR97&lt;1,1,$BR97)</f>
        <v>20</v>
      </c>
      <c r="BK97" s="16">
        <f>SUMIF(Data!$U:$U,"="&amp;$BA97,Data!L:L)/IF($BR97&lt;1,1,$BR97)</f>
        <v>45</v>
      </c>
      <c r="BL97" s="143"/>
      <c r="BM97" s="141" t="b">
        <f t="shared" si="85"/>
        <v>0</v>
      </c>
      <c r="BN97" s="141" t="b">
        <f t="shared" si="86"/>
        <v>1</v>
      </c>
      <c r="BO97" t="b">
        <f t="shared" si="87"/>
        <v>0</v>
      </c>
      <c r="BP97">
        <v>38</v>
      </c>
      <c r="BQ97">
        <f t="shared" si="69"/>
        <v>0</v>
      </c>
      <c r="BR97">
        <f t="shared" si="70"/>
        <v>1</v>
      </c>
    </row>
    <row r="98" spans="1:70" s="141" customFormat="1" x14ac:dyDescent="0.25">
      <c r="A98" s="134">
        <v>139</v>
      </c>
      <c r="B98" s="135" t="str">
        <f t="shared" si="71"/>
        <v>Broadway Rd</v>
      </c>
      <c r="C98" s="135" t="str">
        <f t="shared" si="71"/>
        <v>College Ave</v>
      </c>
      <c r="D98" s="136">
        <f t="shared" si="59"/>
        <v>20.5</v>
      </c>
      <c r="E98" s="136">
        <f t="shared" si="74"/>
        <v>21.5</v>
      </c>
      <c r="F98" s="136">
        <f t="shared" si="75"/>
        <v>19.5</v>
      </c>
      <c r="G98" s="137">
        <f t="shared" si="60"/>
        <v>0.90697674418604646</v>
      </c>
      <c r="H98" s="213"/>
      <c r="I98" s="206">
        <f t="shared" si="61"/>
        <v>20.5</v>
      </c>
      <c r="J98" s="134"/>
      <c r="K98" s="134"/>
      <c r="L98" s="134"/>
      <c r="M98" s="134"/>
      <c r="N98" s="134"/>
      <c r="O98" s="134"/>
      <c r="P98" s="139" t="s">
        <v>361</v>
      </c>
      <c r="Q98" s="134">
        <f t="shared" si="76"/>
        <v>139</v>
      </c>
      <c r="R98" s="140">
        <f t="shared" si="62"/>
        <v>0.25609756097560976</v>
      </c>
      <c r="S98" s="140"/>
      <c r="T98" s="140"/>
      <c r="U98" s="140">
        <f t="shared" si="63"/>
        <v>3.6585365853658534E-2</v>
      </c>
      <c r="V98" s="140">
        <f t="shared" si="64"/>
        <v>0.12195121951219512</v>
      </c>
      <c r="W98" s="140">
        <f t="shared" si="65"/>
        <v>0.64634146341463417</v>
      </c>
      <c r="X98" s="140"/>
      <c r="Y98" s="140"/>
      <c r="Z98" s="140"/>
      <c r="AA98" s="140"/>
      <c r="AB98" s="140"/>
      <c r="AC98" s="140"/>
      <c r="AD98" s="140"/>
      <c r="AF98" s="142">
        <f t="shared" si="77"/>
        <v>82</v>
      </c>
      <c r="AG98" s="139">
        <f>SUMIF(Data!$U:$U,"="&amp;AX98,Data!$H:$H)</f>
        <v>43</v>
      </c>
      <c r="AH98" s="139">
        <f>SUMIF(Data!$U:$U,"="&amp;AY98,Data!$H:$H)</f>
        <v>39</v>
      </c>
      <c r="AI98" s="138"/>
      <c r="AJ98" s="138">
        <f t="shared" si="78"/>
        <v>82</v>
      </c>
      <c r="AK98" s="138">
        <f t="shared" si="79"/>
        <v>43</v>
      </c>
      <c r="AL98" s="138">
        <f t="shared" si="80"/>
        <v>39</v>
      </c>
      <c r="AM98" s="138"/>
      <c r="AN98" s="138"/>
      <c r="AO98" s="138"/>
      <c r="AP98" s="138"/>
      <c r="AQ98" s="138"/>
      <c r="AR98" s="138">
        <f>IF(ISERROR(MATCH($A98&amp;LEFT(AR$5,2),ErrCount!$L$2:$L$73,0)),1,0)</f>
        <v>1</v>
      </c>
      <c r="AS98" s="138">
        <f>IF(ISERROR(MATCH($A98&amp;LEFT(AS$5,2),ErrCount!$L$2:$L$73,0)),1,0)</f>
        <v>1</v>
      </c>
      <c r="AT98" s="138">
        <f>IF(ISERROR(MATCH($A98&amp;LEFT(AT$5,2),ErrCount!$L$2:$L$73,0)),1,0)</f>
        <v>1</v>
      </c>
      <c r="AU98" s="138">
        <f>IF(ISERROR(MATCH($A98&amp;LEFT(AU$5,2),ErrCount!$L$2:$L$73,0)),1,0)</f>
        <v>1</v>
      </c>
      <c r="AV98" s="138"/>
      <c r="AW98" s="138"/>
      <c r="AX98" s="138" t="str">
        <f t="shared" si="81"/>
        <v>139AMEW</v>
      </c>
      <c r="AY98" s="138" t="str">
        <f t="shared" si="82"/>
        <v>139PMEW</v>
      </c>
      <c r="AZ98" s="138" t="str">
        <f t="shared" si="83"/>
        <v>139AMEW</v>
      </c>
      <c r="BA98" s="138" t="str">
        <f t="shared" si="84"/>
        <v>139PMEW</v>
      </c>
      <c r="BB98" s="138" t="s">
        <v>361</v>
      </c>
      <c r="BC98" s="21">
        <f>SUMIF(Data!$U:$U,"="&amp;$AZ98,Data!I:I)/IF($BQ98&lt;1,1,$BQ98)</f>
        <v>17</v>
      </c>
      <c r="BD98" s="21">
        <f>SUMIF(Data!$U:$U,"="&amp;$AZ98,Data!J:J)/IF($BQ98&lt;1,1,$BQ98)</f>
        <v>1</v>
      </c>
      <c r="BE98" s="21">
        <f>SUMIF(Data!$U:$U,"="&amp;$AZ98,Data!K:K)/IF($BQ98&lt;1,1,$BQ98)</f>
        <v>9</v>
      </c>
      <c r="BF98" s="21">
        <f>SUMIF(Data!$U:$U,"="&amp;$AZ98,Data!L:L)/IF($BQ98&lt;1,1,$BQ98)</f>
        <v>35</v>
      </c>
      <c r="BG98" s="138"/>
      <c r="BH98" s="16">
        <f>SUMIF(Data!$U:$U,"="&amp;$BA98,Data!I:I)/IF($BR98&lt;1,1,$BR98)</f>
        <v>4</v>
      </c>
      <c r="BI98" s="16">
        <f>SUMIF(Data!$U:$U,"="&amp;$BA98,Data!J:J)/IF($BR98&lt;1,1,$BR98)</f>
        <v>2</v>
      </c>
      <c r="BJ98" s="16">
        <f>SUMIF(Data!$U:$U,"="&amp;$BA98,Data!K:K)/IF($BR98&lt;1,1,$BR98)</f>
        <v>1</v>
      </c>
      <c r="BK98" s="16">
        <f>SUMIF(Data!$U:$U,"="&amp;$BA98,Data!L:L)/IF($BR98&lt;1,1,$BR98)</f>
        <v>18</v>
      </c>
      <c r="BL98" s="143"/>
      <c r="BM98" s="141" t="b">
        <f t="shared" si="85"/>
        <v>1</v>
      </c>
      <c r="BN98" s="141" t="b">
        <f t="shared" si="86"/>
        <v>1</v>
      </c>
      <c r="BO98" t="b">
        <f t="shared" si="87"/>
        <v>1</v>
      </c>
      <c r="BP98">
        <v>39</v>
      </c>
      <c r="BQ98">
        <f t="shared" si="69"/>
        <v>1</v>
      </c>
      <c r="BR98">
        <f t="shared" si="70"/>
        <v>1</v>
      </c>
    </row>
    <row r="99" spans="1:70" s="141" customFormat="1" x14ac:dyDescent="0.25">
      <c r="A99" s="134">
        <v>140</v>
      </c>
      <c r="B99" s="135" t="str">
        <f t="shared" si="71"/>
        <v>Southern Ave</v>
      </c>
      <c r="C99" s="135" t="str">
        <f t="shared" si="71"/>
        <v>Priest Dr</v>
      </c>
      <c r="D99" s="136">
        <f t="shared" si="59"/>
        <v>13.5</v>
      </c>
      <c r="E99" s="136">
        <f t="shared" si="74"/>
        <v>13</v>
      </c>
      <c r="F99" s="136">
        <f t="shared" si="75"/>
        <v>14</v>
      </c>
      <c r="G99" s="137">
        <f t="shared" si="60"/>
        <v>1.0769230769230769</v>
      </c>
      <c r="H99" s="213"/>
      <c r="I99" s="206">
        <f t="shared" si="61"/>
        <v>13.5</v>
      </c>
      <c r="J99" s="134"/>
      <c r="K99" s="134"/>
      <c r="L99" s="134"/>
      <c r="M99" s="134"/>
      <c r="N99" s="134"/>
      <c r="O99" s="134"/>
      <c r="P99" s="139" t="s">
        <v>361</v>
      </c>
      <c r="Q99" s="134">
        <f t="shared" si="76"/>
        <v>140</v>
      </c>
      <c r="R99" s="140">
        <f t="shared" si="62"/>
        <v>0.18518518518518517</v>
      </c>
      <c r="S99" s="140"/>
      <c r="T99" s="140"/>
      <c r="U99" s="140">
        <f t="shared" si="63"/>
        <v>0.24074074074074073</v>
      </c>
      <c r="V99" s="140">
        <f t="shared" si="64"/>
        <v>0.20370370370370369</v>
      </c>
      <c r="W99" s="140">
        <f t="shared" si="65"/>
        <v>0.88888888888888884</v>
      </c>
      <c r="X99" s="140"/>
      <c r="Y99" s="140"/>
      <c r="Z99" s="140"/>
      <c r="AA99" s="140"/>
      <c r="AB99" s="140"/>
      <c r="AC99" s="140"/>
      <c r="AD99" s="140"/>
      <c r="AF99" s="142">
        <f t="shared" si="77"/>
        <v>54</v>
      </c>
      <c r="AG99" s="139">
        <f>SUMIF(Data!$U:$U,"="&amp;AX99,Data!$H:$H)</f>
        <v>26</v>
      </c>
      <c r="AH99" s="139">
        <f>SUMIF(Data!$U:$U,"="&amp;AY99,Data!$H:$H)</f>
        <v>28</v>
      </c>
      <c r="AI99" s="138"/>
      <c r="AJ99" s="138">
        <f t="shared" si="78"/>
        <v>54</v>
      </c>
      <c r="AK99" s="138">
        <f t="shared" si="79"/>
        <v>26</v>
      </c>
      <c r="AL99" s="138">
        <f t="shared" si="80"/>
        <v>28</v>
      </c>
      <c r="AM99" s="138"/>
      <c r="AN99" s="138"/>
      <c r="AO99" s="138"/>
      <c r="AP99" s="138"/>
      <c r="AQ99" s="138"/>
      <c r="AR99" s="138">
        <f>IF(ISERROR(MATCH($A99&amp;LEFT(AR$5,2),ErrCount!$L$2:$L$73,0)),1,0)</f>
        <v>1</v>
      </c>
      <c r="AS99" s="138">
        <f>IF(ISERROR(MATCH($A99&amp;LEFT(AS$5,2),ErrCount!$L$2:$L$73,0)),1,0)</f>
        <v>1</v>
      </c>
      <c r="AT99" s="138">
        <f>IF(ISERROR(MATCH($A99&amp;LEFT(AT$5,2),ErrCount!$L$2:$L$73,0)),1,0)</f>
        <v>1</v>
      </c>
      <c r="AU99" s="138">
        <f>IF(ISERROR(MATCH($A99&amp;LEFT(AU$5,2),ErrCount!$L$2:$L$73,0)),1,0)</f>
        <v>1</v>
      </c>
      <c r="AV99" s="138"/>
      <c r="AW99" s="138"/>
      <c r="AX99" s="138" t="str">
        <f t="shared" si="81"/>
        <v>140AMEW</v>
      </c>
      <c r="AY99" s="138" t="str">
        <f t="shared" si="82"/>
        <v>140PMEW</v>
      </c>
      <c r="AZ99" s="138" t="str">
        <f t="shared" si="83"/>
        <v>140AMEW</v>
      </c>
      <c r="BA99" s="138" t="str">
        <f t="shared" si="84"/>
        <v>140PMEW</v>
      </c>
      <c r="BB99" s="138" t="s">
        <v>361</v>
      </c>
      <c r="BC99" s="21">
        <f>SUMIF(Data!$U:$U,"="&amp;$AZ99,Data!I:I)/IF($BQ99&lt;1,1,$BQ99)</f>
        <v>4</v>
      </c>
      <c r="BD99" s="21">
        <f>SUMIF(Data!$U:$U,"="&amp;$AZ99,Data!J:J)/IF($BQ99&lt;1,1,$BQ99)</f>
        <v>8</v>
      </c>
      <c r="BE99" s="21">
        <f>SUMIF(Data!$U:$U,"="&amp;$AZ99,Data!K:K)/IF($BQ99&lt;1,1,$BQ99)</f>
        <v>6</v>
      </c>
      <c r="BF99" s="21">
        <f>SUMIF(Data!$U:$U,"="&amp;$AZ99,Data!L:L)/IF($BQ99&lt;1,1,$BQ99)</f>
        <v>21</v>
      </c>
      <c r="BG99" s="138"/>
      <c r="BH99" s="16">
        <f>SUMIF(Data!$U:$U,"="&amp;$BA99,Data!I:I)/IF($BR99&lt;1,1,$BR99)</f>
        <v>6</v>
      </c>
      <c r="BI99" s="16">
        <f>SUMIF(Data!$U:$U,"="&amp;$BA99,Data!J:J)/IF($BR99&lt;1,1,$BR99)</f>
        <v>5</v>
      </c>
      <c r="BJ99" s="16">
        <f>SUMIF(Data!$U:$U,"="&amp;$BA99,Data!K:K)/IF($BR99&lt;1,1,$BR99)</f>
        <v>5</v>
      </c>
      <c r="BK99" s="16">
        <f>SUMIF(Data!$U:$U,"="&amp;$BA99,Data!L:L)/IF($BR99&lt;1,1,$BR99)</f>
        <v>27</v>
      </c>
      <c r="BL99" s="143"/>
      <c r="BM99" s="141" t="b">
        <f t="shared" si="85"/>
        <v>1</v>
      </c>
      <c r="BN99" s="141" t="b">
        <f t="shared" si="86"/>
        <v>1</v>
      </c>
      <c r="BO99" t="b">
        <f t="shared" si="87"/>
        <v>1</v>
      </c>
      <c r="BP99">
        <v>40</v>
      </c>
      <c r="BQ99">
        <f t="shared" si="69"/>
        <v>1</v>
      </c>
      <c r="BR99">
        <f t="shared" si="70"/>
        <v>1</v>
      </c>
    </row>
    <row r="100" spans="1:70" s="141" customFormat="1" x14ac:dyDescent="0.25">
      <c r="A100" s="134">
        <v>141</v>
      </c>
      <c r="B100" s="135" t="str">
        <f t="shared" si="71"/>
        <v>Southern Ave</v>
      </c>
      <c r="C100" s="135" t="str">
        <f t="shared" si="71"/>
        <v>College Ave</v>
      </c>
      <c r="D100" s="136">
        <f t="shared" si="59"/>
        <v>37.5</v>
      </c>
      <c r="E100" s="136" t="str">
        <f t="shared" si="74"/>
        <v/>
      </c>
      <c r="F100" s="136">
        <f t="shared" si="75"/>
        <v>37.5</v>
      </c>
      <c r="G100" s="137" t="str">
        <f t="shared" si="60"/>
        <v/>
      </c>
      <c r="H100" s="213"/>
      <c r="I100" s="206">
        <f t="shared" si="61"/>
        <v>37.5</v>
      </c>
      <c r="J100" s="134"/>
      <c r="K100" s="134"/>
      <c r="L100" s="134"/>
      <c r="M100" s="134"/>
      <c r="N100" s="134"/>
      <c r="O100" s="134"/>
      <c r="P100" s="139" t="s">
        <v>361</v>
      </c>
      <c r="Q100" s="134">
        <f t="shared" si="76"/>
        <v>141</v>
      </c>
      <c r="R100" s="140">
        <f t="shared" si="62"/>
        <v>6.6666666666666666E-2</v>
      </c>
      <c r="S100" s="140"/>
      <c r="T100" s="140"/>
      <c r="U100" s="140">
        <f t="shared" si="63"/>
        <v>0.06</v>
      </c>
      <c r="V100" s="140">
        <f t="shared" si="64"/>
        <v>0.12</v>
      </c>
      <c r="W100" s="140">
        <f t="shared" si="65"/>
        <v>0.44</v>
      </c>
      <c r="X100" s="140"/>
      <c r="Y100" s="140"/>
      <c r="Z100" s="140"/>
      <c r="AA100" s="140"/>
      <c r="AB100" s="140"/>
      <c r="AC100" s="140"/>
      <c r="AD100" s="140"/>
      <c r="AF100" s="142">
        <f t="shared" si="77"/>
        <v>75</v>
      </c>
      <c r="AG100" s="139">
        <f>SUMIF(Data!$U:$U,"="&amp;AX100,Data!$H:$H)</f>
        <v>0</v>
      </c>
      <c r="AH100" s="139">
        <f>SUMIF(Data!$U:$U,"="&amp;AY100,Data!$H:$H)</f>
        <v>75</v>
      </c>
      <c r="AI100" s="138"/>
      <c r="AJ100" s="138">
        <f t="shared" si="78"/>
        <v>75</v>
      </c>
      <c r="AK100" s="138">
        <f t="shared" si="79"/>
        <v>0</v>
      </c>
      <c r="AL100" s="138">
        <f t="shared" si="80"/>
        <v>75</v>
      </c>
      <c r="AM100" s="138"/>
      <c r="AN100" s="138"/>
      <c r="AO100" s="138"/>
      <c r="AP100" s="138"/>
      <c r="AQ100" s="138"/>
      <c r="AR100" s="138">
        <f>IF(ISERROR(MATCH($A100&amp;LEFT(AR$5,2),ErrCount!$L$2:$L$73,0)),1,0)</f>
        <v>1</v>
      </c>
      <c r="AS100" s="138">
        <f>IF(ISERROR(MATCH($A100&amp;LEFT(AS$5,2),ErrCount!$L$2:$L$73,0)),1,0)</f>
        <v>1</v>
      </c>
      <c r="AT100" s="138">
        <f>IF(ISERROR(MATCH($A100&amp;LEFT(AT$5,2),ErrCount!$L$2:$L$73,0)),1,0)</f>
        <v>1</v>
      </c>
      <c r="AU100" s="138">
        <f>IF(ISERROR(MATCH($A100&amp;LEFT(AU$5,2),ErrCount!$L$2:$L$73,0)),1,0)</f>
        <v>1</v>
      </c>
      <c r="AV100" s="138"/>
      <c r="AW100" s="138"/>
      <c r="AX100" s="138" t="str">
        <f t="shared" si="81"/>
        <v>141AMEW</v>
      </c>
      <c r="AY100" s="138" t="str">
        <f t="shared" si="82"/>
        <v>141PMEW</v>
      </c>
      <c r="AZ100" s="138" t="str">
        <f t="shared" si="83"/>
        <v>141AMEW</v>
      </c>
      <c r="BA100" s="138" t="str">
        <f t="shared" si="84"/>
        <v>141PMEW</v>
      </c>
      <c r="BB100" s="138" t="s">
        <v>361</v>
      </c>
      <c r="BC100" s="21">
        <f>SUMIF(Data!$U:$U,"="&amp;$AZ100,Data!I:I)/IF($BQ100&lt;1,1,$BQ100)</f>
        <v>0</v>
      </c>
      <c r="BD100" s="21">
        <f>SUMIF(Data!$U:$U,"="&amp;$AZ100,Data!J:J)/IF($BQ100&lt;1,1,$BQ100)</f>
        <v>0</v>
      </c>
      <c r="BE100" s="21">
        <f>SUMIF(Data!$U:$U,"="&amp;$AZ100,Data!K:K)/IF($BQ100&lt;1,1,$BQ100)</f>
        <v>0</v>
      </c>
      <c r="BF100" s="21">
        <f>SUMIF(Data!$U:$U,"="&amp;$AZ100,Data!L:L)/IF($BQ100&lt;1,1,$BQ100)</f>
        <v>0</v>
      </c>
      <c r="BG100" s="138"/>
      <c r="BH100" s="16">
        <f>SUMIF(Data!$U:$U,"="&amp;$BA100,Data!I:I)/IF($BR100&lt;1,1,$BR100)</f>
        <v>5</v>
      </c>
      <c r="BI100" s="16">
        <f>SUMIF(Data!$U:$U,"="&amp;$BA100,Data!J:J)/IF($BR100&lt;1,1,$BR100)</f>
        <v>4.5</v>
      </c>
      <c r="BJ100" s="16">
        <f>SUMIF(Data!$U:$U,"="&amp;$BA100,Data!K:K)/IF($BR100&lt;1,1,$BR100)</f>
        <v>9</v>
      </c>
      <c r="BK100" s="16">
        <f>SUMIF(Data!$U:$U,"="&amp;$BA100,Data!L:L)/IF($BR100&lt;1,1,$BR100)</f>
        <v>33</v>
      </c>
      <c r="BL100" s="143"/>
      <c r="BM100" s="141" t="b">
        <f t="shared" si="85"/>
        <v>0</v>
      </c>
      <c r="BN100" s="141" t="b">
        <f t="shared" si="86"/>
        <v>1</v>
      </c>
      <c r="BO100" t="b">
        <f t="shared" si="87"/>
        <v>0</v>
      </c>
      <c r="BP100">
        <v>41</v>
      </c>
      <c r="BQ100">
        <f t="shared" si="69"/>
        <v>0</v>
      </c>
      <c r="BR100">
        <f t="shared" si="70"/>
        <v>2</v>
      </c>
    </row>
    <row r="101" spans="1:70" s="141" customFormat="1" x14ac:dyDescent="0.25">
      <c r="A101" s="134">
        <v>142</v>
      </c>
      <c r="B101" s="135" t="str">
        <f t="shared" si="71"/>
        <v>Southern Ave</v>
      </c>
      <c r="C101" s="135" t="str">
        <f t="shared" si="71"/>
        <v>Rural Rd</v>
      </c>
      <c r="D101" s="136">
        <f t="shared" si="59"/>
        <v>14</v>
      </c>
      <c r="E101" s="136">
        <f t="shared" si="74"/>
        <v>14</v>
      </c>
      <c r="F101" s="136" t="str">
        <f t="shared" si="75"/>
        <v/>
      </c>
      <c r="G101" s="137" t="str">
        <f t="shared" si="60"/>
        <v/>
      </c>
      <c r="H101" s="213"/>
      <c r="I101" s="206">
        <f t="shared" si="61"/>
        <v>14</v>
      </c>
      <c r="J101" s="134"/>
      <c r="K101" s="134"/>
      <c r="L101" s="134"/>
      <c r="M101" s="134"/>
      <c r="N101" s="134"/>
      <c r="O101" s="134"/>
      <c r="P101" s="139" t="s">
        <v>361</v>
      </c>
      <c r="Q101" s="134">
        <f t="shared" si="76"/>
        <v>142</v>
      </c>
      <c r="R101" s="140">
        <f t="shared" si="62"/>
        <v>0.21428571428571427</v>
      </c>
      <c r="S101" s="140"/>
      <c r="T101" s="140"/>
      <c r="U101" s="140">
        <f t="shared" si="63"/>
        <v>0.21428571428571427</v>
      </c>
      <c r="V101" s="140">
        <f t="shared" si="64"/>
        <v>0.25</v>
      </c>
      <c r="W101" s="140">
        <f t="shared" si="65"/>
        <v>0.8928571428571429</v>
      </c>
      <c r="X101" s="140"/>
      <c r="Y101" s="140"/>
      <c r="Z101" s="140"/>
      <c r="AA101" s="140"/>
      <c r="AB101" s="140"/>
      <c r="AC101" s="140"/>
      <c r="AD101" s="140"/>
      <c r="AF101" s="142">
        <f t="shared" si="77"/>
        <v>28</v>
      </c>
      <c r="AG101" s="139">
        <f>SUMIF(Data!$U:$U,"="&amp;AX101,Data!$H:$H)</f>
        <v>28</v>
      </c>
      <c r="AH101" s="139">
        <f>SUMIF(Data!$U:$U,"="&amp;AY101,Data!$H:$H)</f>
        <v>0</v>
      </c>
      <c r="AI101" s="138"/>
      <c r="AJ101" s="138">
        <f t="shared" si="78"/>
        <v>28</v>
      </c>
      <c r="AK101" s="138">
        <f t="shared" si="79"/>
        <v>28</v>
      </c>
      <c r="AL101" s="138">
        <f t="shared" si="80"/>
        <v>0</v>
      </c>
      <c r="AM101" s="138"/>
      <c r="AN101" s="138"/>
      <c r="AO101" s="138"/>
      <c r="AP101" s="138"/>
      <c r="AQ101" s="138"/>
      <c r="AR101" s="138">
        <f>IF(ISERROR(MATCH($A101&amp;LEFT(AR$5,2),ErrCount!$L$2:$L$73,0)),1,0)</f>
        <v>1</v>
      </c>
      <c r="AS101" s="138">
        <f>IF(ISERROR(MATCH($A101&amp;LEFT(AS$5,2),ErrCount!$L$2:$L$73,0)),1,0)</f>
        <v>1</v>
      </c>
      <c r="AT101" s="138">
        <f>IF(ISERROR(MATCH($A101&amp;LEFT(AT$5,2),ErrCount!$L$2:$L$73,0)),1,0)</f>
        <v>1</v>
      </c>
      <c r="AU101" s="138">
        <f>IF(ISERROR(MATCH($A101&amp;LEFT(AU$5,2),ErrCount!$L$2:$L$73,0)),1,0)</f>
        <v>1</v>
      </c>
      <c r="AV101" s="138"/>
      <c r="AW101" s="138"/>
      <c r="AX101" s="138" t="str">
        <f t="shared" si="81"/>
        <v>142AMEW</v>
      </c>
      <c r="AY101" s="138" t="str">
        <f t="shared" si="82"/>
        <v>142PMEW</v>
      </c>
      <c r="AZ101" s="138" t="str">
        <f t="shared" si="83"/>
        <v>142AMEW</v>
      </c>
      <c r="BA101" s="138" t="str">
        <f t="shared" si="84"/>
        <v>142PMEW</v>
      </c>
      <c r="BB101" s="138" t="s">
        <v>361</v>
      </c>
      <c r="BC101" s="21">
        <f>SUMIF(Data!$U:$U,"="&amp;$AZ101,Data!I:I)/IF($BQ101&lt;1,1,$BQ101)</f>
        <v>6</v>
      </c>
      <c r="BD101" s="21">
        <f>SUMIF(Data!$U:$U,"="&amp;$AZ101,Data!J:J)/IF($BQ101&lt;1,1,$BQ101)</f>
        <v>6</v>
      </c>
      <c r="BE101" s="21">
        <f>SUMIF(Data!$U:$U,"="&amp;$AZ101,Data!K:K)/IF($BQ101&lt;1,1,$BQ101)</f>
        <v>7</v>
      </c>
      <c r="BF101" s="21">
        <f>SUMIF(Data!$U:$U,"="&amp;$AZ101,Data!L:L)/IF($BQ101&lt;1,1,$BQ101)</f>
        <v>25</v>
      </c>
      <c r="BG101" s="138"/>
      <c r="BH101" s="16">
        <f>SUMIF(Data!$U:$U,"="&amp;$BA101,Data!I:I)/IF($BR101&lt;1,1,$BR101)</f>
        <v>0</v>
      </c>
      <c r="BI101" s="16">
        <f>SUMIF(Data!$U:$U,"="&amp;$BA101,Data!J:J)/IF($BR101&lt;1,1,$BR101)</f>
        <v>0</v>
      </c>
      <c r="BJ101" s="16">
        <f>SUMIF(Data!$U:$U,"="&amp;$BA101,Data!K:K)/IF($BR101&lt;1,1,$BR101)</f>
        <v>0</v>
      </c>
      <c r="BK101" s="16">
        <f>SUMIF(Data!$U:$U,"="&amp;$BA101,Data!L:L)/IF($BR101&lt;1,1,$BR101)</f>
        <v>0</v>
      </c>
      <c r="BL101" s="143"/>
      <c r="BM101" s="141" t="b">
        <f t="shared" si="85"/>
        <v>0</v>
      </c>
      <c r="BN101" s="141" t="b">
        <f t="shared" si="86"/>
        <v>1</v>
      </c>
      <c r="BO101" t="b">
        <f t="shared" si="87"/>
        <v>0</v>
      </c>
      <c r="BP101">
        <v>42</v>
      </c>
      <c r="BQ101">
        <f t="shared" si="69"/>
        <v>1</v>
      </c>
      <c r="BR101">
        <f t="shared" si="70"/>
        <v>0</v>
      </c>
    </row>
    <row r="102" spans="1:70" s="141" customFormat="1" x14ac:dyDescent="0.25">
      <c r="A102" s="134">
        <v>143</v>
      </c>
      <c r="B102" s="135" t="str">
        <f t="shared" si="71"/>
        <v>Southern Ave</v>
      </c>
      <c r="C102" s="135" t="str">
        <f t="shared" si="71"/>
        <v>Hardy Dr</v>
      </c>
      <c r="D102" s="136">
        <f t="shared" ref="D102:D113" si="88">IF(BN102,IF(BM102,AJ102/4,AJ102/2),"")</f>
        <v>8.5</v>
      </c>
      <c r="E102" s="136">
        <f t="shared" si="74"/>
        <v>8.5</v>
      </c>
      <c r="F102" s="136" t="str">
        <f t="shared" si="75"/>
        <v/>
      </c>
      <c r="G102" s="137" t="str">
        <f t="shared" ref="G102:G113" si="89">IF(BM102,F102/E102,"")</f>
        <v/>
      </c>
      <c r="H102" s="213"/>
      <c r="I102" s="206">
        <f t="shared" ref="I102:I113" si="90">IF(BO102,AF102/4,AF102/2)</f>
        <v>8.5</v>
      </c>
      <c r="J102" s="134"/>
      <c r="K102" s="134"/>
      <c r="L102" s="134"/>
      <c r="M102" s="134"/>
      <c r="N102" s="134"/>
      <c r="O102" s="134"/>
      <c r="P102" s="139" t="s">
        <v>361</v>
      </c>
      <c r="Q102" s="134">
        <f t="shared" si="76"/>
        <v>143</v>
      </c>
      <c r="R102" s="140">
        <f t="shared" ref="R102:R113" si="91">IF($AJ102&gt;0,(BC102*$AT102+BH102*$AU102)/$AJ102,"")</f>
        <v>0</v>
      </c>
      <c r="S102" s="140"/>
      <c r="T102" s="140"/>
      <c r="U102" s="140">
        <f t="shared" ref="U102:U113" si="92">IF($AJ102&gt;0,(BD102*$AT102+BI102*$AU102)/$AJ102,"")</f>
        <v>0.35294117647058826</v>
      </c>
      <c r="V102" s="140">
        <f t="shared" ref="V102:V113" si="93">IF($AJ102&gt;0,(BE102*$AT102+BJ102*$AU102)/$AJ102,"")</f>
        <v>0</v>
      </c>
      <c r="W102" s="140">
        <f t="shared" ref="W102:W113" si="94">IF($AJ102&gt;0,(BF102*$AT102+BK102*$AU102)/$AJ102,"")</f>
        <v>0.88235294117647056</v>
      </c>
      <c r="X102" s="140"/>
      <c r="Y102" s="140"/>
      <c r="Z102" s="140"/>
      <c r="AA102" s="140"/>
      <c r="AB102" s="140"/>
      <c r="AC102" s="140"/>
      <c r="AD102" s="140"/>
      <c r="AF102" s="142">
        <f t="shared" si="77"/>
        <v>17</v>
      </c>
      <c r="AG102" s="139">
        <f>SUMIF(Data!$U:$U,"="&amp;AX102,Data!$H:$H)</f>
        <v>17</v>
      </c>
      <c r="AH102" s="139">
        <f>SUMIF(Data!$U:$U,"="&amp;AY102,Data!$H:$H)</f>
        <v>0</v>
      </c>
      <c r="AI102" s="138"/>
      <c r="AJ102" s="138">
        <f t="shared" si="78"/>
        <v>17</v>
      </c>
      <c r="AK102" s="138">
        <f t="shared" si="79"/>
        <v>17</v>
      </c>
      <c r="AL102" s="138">
        <f t="shared" si="80"/>
        <v>0</v>
      </c>
      <c r="AM102" s="138"/>
      <c r="AN102" s="138"/>
      <c r="AO102" s="138"/>
      <c r="AP102" s="138"/>
      <c r="AQ102" s="138"/>
      <c r="AR102" s="138">
        <f>IF(ISERROR(MATCH($A102&amp;LEFT(AR$5,2),ErrCount!$L$2:$L$73,0)),1,0)</f>
        <v>1</v>
      </c>
      <c r="AS102" s="138">
        <f>IF(ISERROR(MATCH($A102&amp;LEFT(AS$5,2),ErrCount!$L$2:$L$73,0)),1,0)</f>
        <v>1</v>
      </c>
      <c r="AT102" s="138">
        <f>IF(ISERROR(MATCH($A102&amp;LEFT(AT$5,2),ErrCount!$L$2:$L$73,0)),1,0)</f>
        <v>1</v>
      </c>
      <c r="AU102" s="138">
        <f>IF(ISERROR(MATCH($A102&amp;LEFT(AU$5,2),ErrCount!$L$2:$L$73,0)),1,0)</f>
        <v>1</v>
      </c>
      <c r="AV102" s="138"/>
      <c r="AW102" s="138"/>
      <c r="AX102" s="138" t="str">
        <f t="shared" si="81"/>
        <v>143AMEW</v>
      </c>
      <c r="AY102" s="138" t="str">
        <f t="shared" si="82"/>
        <v>143PMEW</v>
      </c>
      <c r="AZ102" s="138" t="str">
        <f t="shared" si="83"/>
        <v>143AMEW</v>
      </c>
      <c r="BA102" s="138" t="str">
        <f t="shared" si="84"/>
        <v>143PMEW</v>
      </c>
      <c r="BB102" s="138" t="s">
        <v>361</v>
      </c>
      <c r="BC102" s="21">
        <f>SUMIF(Data!$U:$U,"="&amp;$AZ102,Data!I:I)/IF($BQ102&lt;1,1,$BQ102)</f>
        <v>0</v>
      </c>
      <c r="BD102" s="21">
        <f>SUMIF(Data!$U:$U,"="&amp;$AZ102,Data!J:J)/IF($BQ102&lt;1,1,$BQ102)</f>
        <v>6</v>
      </c>
      <c r="BE102" s="21">
        <f>SUMIF(Data!$U:$U,"="&amp;$AZ102,Data!K:K)/IF($BQ102&lt;1,1,$BQ102)</f>
        <v>0</v>
      </c>
      <c r="BF102" s="21">
        <f>SUMIF(Data!$U:$U,"="&amp;$AZ102,Data!L:L)/IF($BQ102&lt;1,1,$BQ102)</f>
        <v>15</v>
      </c>
      <c r="BG102" s="138"/>
      <c r="BH102" s="16">
        <f>SUMIF(Data!$U:$U,"="&amp;$BA102,Data!I:I)/IF($BR102&lt;1,1,$BR102)</f>
        <v>0</v>
      </c>
      <c r="BI102" s="16">
        <f>SUMIF(Data!$U:$U,"="&amp;$BA102,Data!J:J)/IF($BR102&lt;1,1,$BR102)</f>
        <v>0</v>
      </c>
      <c r="BJ102" s="16">
        <f>SUMIF(Data!$U:$U,"="&amp;$BA102,Data!K:K)/IF($BR102&lt;1,1,$BR102)</f>
        <v>0</v>
      </c>
      <c r="BK102" s="16">
        <f>SUMIF(Data!$U:$U,"="&amp;$BA102,Data!L:L)/IF($BR102&lt;1,1,$BR102)</f>
        <v>0</v>
      </c>
      <c r="BL102" s="143"/>
      <c r="BM102" s="141" t="b">
        <f t="shared" si="85"/>
        <v>0</v>
      </c>
      <c r="BN102" s="141" t="b">
        <f t="shared" si="86"/>
        <v>1</v>
      </c>
      <c r="BO102" t="b">
        <f t="shared" si="87"/>
        <v>0</v>
      </c>
      <c r="BP102">
        <v>43</v>
      </c>
      <c r="BQ102">
        <f t="shared" ref="BQ102:BQ113" si="95">INDEX(AM_reps,1,$BP102)</f>
        <v>1</v>
      </c>
      <c r="BR102">
        <f t="shared" ref="BR102:BR113" si="96">INDEX(PM_reps,1,$BP102)</f>
        <v>0</v>
      </c>
    </row>
    <row r="103" spans="1:70" s="141" customFormat="1" x14ac:dyDescent="0.25">
      <c r="A103" s="134">
        <v>144</v>
      </c>
      <c r="B103" s="135" t="str">
        <f t="shared" si="71"/>
        <v>Southern Ave</v>
      </c>
      <c r="C103" s="135" t="str">
        <f t="shared" si="71"/>
        <v>Mill Ave</v>
      </c>
      <c r="D103" s="136">
        <f t="shared" si="88"/>
        <v>22.5</v>
      </c>
      <c r="E103" s="136" t="str">
        <f t="shared" si="74"/>
        <v/>
      </c>
      <c r="F103" s="136">
        <f t="shared" si="75"/>
        <v>22.5</v>
      </c>
      <c r="G103" s="137" t="str">
        <f t="shared" si="89"/>
        <v/>
      </c>
      <c r="H103" s="213"/>
      <c r="I103" s="206">
        <f t="shared" si="90"/>
        <v>22.5</v>
      </c>
      <c r="J103" s="134"/>
      <c r="K103" s="134"/>
      <c r="L103" s="134"/>
      <c r="M103" s="134"/>
      <c r="N103" s="134"/>
      <c r="O103" s="134"/>
      <c r="P103" s="139" t="s">
        <v>361</v>
      </c>
      <c r="Q103" s="134">
        <f t="shared" si="76"/>
        <v>144</v>
      </c>
      <c r="R103" s="140">
        <f t="shared" si="91"/>
        <v>0.15555555555555556</v>
      </c>
      <c r="S103" s="140"/>
      <c r="T103" s="140"/>
      <c r="U103" s="140">
        <f t="shared" si="92"/>
        <v>8.8888888888888892E-2</v>
      </c>
      <c r="V103" s="140">
        <f t="shared" si="93"/>
        <v>0.44444444444444442</v>
      </c>
      <c r="W103" s="140">
        <f t="shared" si="94"/>
        <v>0.97777777777777775</v>
      </c>
      <c r="X103" s="140"/>
      <c r="Y103" s="140"/>
      <c r="Z103" s="140"/>
      <c r="AA103" s="140"/>
      <c r="AB103" s="140"/>
      <c r="AC103" s="140"/>
      <c r="AD103" s="140"/>
      <c r="AF103" s="142">
        <f t="shared" si="77"/>
        <v>45</v>
      </c>
      <c r="AG103" s="139">
        <f>SUMIF(Data!$U:$U,"="&amp;AX103,Data!$H:$H)</f>
        <v>0</v>
      </c>
      <c r="AH103" s="139">
        <f>SUMIF(Data!$U:$U,"="&amp;AY103,Data!$H:$H)</f>
        <v>45</v>
      </c>
      <c r="AI103" s="138"/>
      <c r="AJ103" s="138">
        <f t="shared" si="78"/>
        <v>45</v>
      </c>
      <c r="AK103" s="138">
        <f t="shared" si="79"/>
        <v>0</v>
      </c>
      <c r="AL103" s="138">
        <f t="shared" si="80"/>
        <v>45</v>
      </c>
      <c r="AM103" s="138"/>
      <c r="AN103" s="138"/>
      <c r="AO103" s="138"/>
      <c r="AP103" s="138"/>
      <c r="AQ103" s="138"/>
      <c r="AR103" s="138">
        <f>IF(ISERROR(MATCH($A103&amp;LEFT(AR$5,2),ErrCount!$L$2:$L$73,0)),1,0)</f>
        <v>1</v>
      </c>
      <c r="AS103" s="138">
        <f>IF(ISERROR(MATCH($A103&amp;LEFT(AS$5,2),ErrCount!$L$2:$L$73,0)),1,0)</f>
        <v>1</v>
      </c>
      <c r="AT103" s="138">
        <f>IF(ISERROR(MATCH($A103&amp;LEFT(AT$5,2),ErrCount!$L$2:$L$73,0)),1,0)</f>
        <v>1</v>
      </c>
      <c r="AU103" s="138">
        <f>IF(ISERROR(MATCH($A103&amp;LEFT(AU$5,2),ErrCount!$L$2:$L$73,0)),1,0)</f>
        <v>1</v>
      </c>
      <c r="AV103" s="138"/>
      <c r="AW103" s="138"/>
      <c r="AX103" s="138" t="str">
        <f t="shared" si="81"/>
        <v>144AMEW</v>
      </c>
      <c r="AY103" s="138" t="str">
        <f t="shared" si="82"/>
        <v>144PMEW</v>
      </c>
      <c r="AZ103" s="138" t="str">
        <f t="shared" si="83"/>
        <v>144AMEW</v>
      </c>
      <c r="BA103" s="138" t="str">
        <f t="shared" si="84"/>
        <v>144PMEW</v>
      </c>
      <c r="BB103" s="138" t="s">
        <v>361</v>
      </c>
      <c r="BC103" s="21">
        <f>SUMIF(Data!$U:$U,"="&amp;$AZ103,Data!I:I)/IF($BQ103&lt;1,1,$BQ103)</f>
        <v>0</v>
      </c>
      <c r="BD103" s="21">
        <f>SUMIF(Data!$U:$U,"="&amp;$AZ103,Data!J:J)/IF($BQ103&lt;1,1,$BQ103)</f>
        <v>0</v>
      </c>
      <c r="BE103" s="21">
        <f>SUMIF(Data!$U:$U,"="&amp;$AZ103,Data!K:K)/IF($BQ103&lt;1,1,$BQ103)</f>
        <v>0</v>
      </c>
      <c r="BF103" s="21">
        <f>SUMIF(Data!$U:$U,"="&amp;$AZ103,Data!L:L)/IF($BQ103&lt;1,1,$BQ103)</f>
        <v>0</v>
      </c>
      <c r="BG103" s="138"/>
      <c r="BH103" s="16">
        <f>SUMIF(Data!$U:$U,"="&amp;$BA103,Data!I:I)/IF($BR103&lt;1,1,$BR103)</f>
        <v>7</v>
      </c>
      <c r="BI103" s="16">
        <f>SUMIF(Data!$U:$U,"="&amp;$BA103,Data!J:J)/IF($BR103&lt;1,1,$BR103)</f>
        <v>4</v>
      </c>
      <c r="BJ103" s="16">
        <f>SUMIF(Data!$U:$U,"="&amp;$BA103,Data!K:K)/IF($BR103&lt;1,1,$BR103)</f>
        <v>20</v>
      </c>
      <c r="BK103" s="16">
        <f>SUMIF(Data!$U:$U,"="&amp;$BA103,Data!L:L)/IF($BR103&lt;1,1,$BR103)</f>
        <v>44</v>
      </c>
      <c r="BL103" s="143"/>
      <c r="BM103" s="141" t="b">
        <f t="shared" si="85"/>
        <v>0</v>
      </c>
      <c r="BN103" s="141" t="b">
        <f t="shared" si="86"/>
        <v>1</v>
      </c>
      <c r="BO103" t="b">
        <f t="shared" si="87"/>
        <v>0</v>
      </c>
      <c r="BP103">
        <v>44</v>
      </c>
      <c r="BQ103">
        <f t="shared" si="95"/>
        <v>0</v>
      </c>
      <c r="BR103">
        <f t="shared" si="96"/>
        <v>1</v>
      </c>
    </row>
    <row r="104" spans="1:70" s="141" customFormat="1" x14ac:dyDescent="0.25">
      <c r="A104" s="134">
        <v>145</v>
      </c>
      <c r="B104" s="135" t="str">
        <f t="shared" si="71"/>
        <v>Alameda Dr</v>
      </c>
      <c r="C104" s="135" t="str">
        <f t="shared" si="71"/>
        <v>Mill Ave</v>
      </c>
      <c r="D104" s="136">
        <f t="shared" si="88"/>
        <v>8.25</v>
      </c>
      <c r="E104" s="136">
        <f t="shared" si="74"/>
        <v>6.5</v>
      </c>
      <c r="F104" s="136">
        <f t="shared" si="75"/>
        <v>10</v>
      </c>
      <c r="G104" s="137">
        <f t="shared" si="89"/>
        <v>1.5384615384615385</v>
      </c>
      <c r="H104" s="213"/>
      <c r="I104" s="206">
        <f t="shared" si="90"/>
        <v>8.25</v>
      </c>
      <c r="J104" s="134"/>
      <c r="K104" s="134"/>
      <c r="L104" s="134"/>
      <c r="M104" s="134"/>
      <c r="N104" s="134"/>
      <c r="O104" s="134"/>
      <c r="P104" s="139" t="s">
        <v>361</v>
      </c>
      <c r="Q104" s="134">
        <f t="shared" si="76"/>
        <v>145</v>
      </c>
      <c r="R104" s="140">
        <f t="shared" si="91"/>
        <v>0.27272727272727271</v>
      </c>
      <c r="S104" s="140"/>
      <c r="T104" s="140"/>
      <c r="U104" s="140">
        <f t="shared" si="92"/>
        <v>0.36363636363636365</v>
      </c>
      <c r="V104" s="140">
        <f t="shared" si="93"/>
        <v>0.27272727272727271</v>
      </c>
      <c r="W104" s="140">
        <f t="shared" si="94"/>
        <v>0.45454545454545453</v>
      </c>
      <c r="X104" s="140"/>
      <c r="Y104" s="140"/>
      <c r="Z104" s="140"/>
      <c r="AA104" s="140"/>
      <c r="AB104" s="140"/>
      <c r="AC104" s="140"/>
      <c r="AD104" s="140"/>
      <c r="AF104" s="142">
        <f t="shared" si="77"/>
        <v>33</v>
      </c>
      <c r="AG104" s="139">
        <f>SUMIF(Data!$U:$U,"="&amp;AX104,Data!$H:$H)</f>
        <v>13</v>
      </c>
      <c r="AH104" s="139">
        <f>SUMIF(Data!$U:$U,"="&amp;AY104,Data!$H:$H)</f>
        <v>20</v>
      </c>
      <c r="AI104" s="138"/>
      <c r="AJ104" s="138">
        <f t="shared" si="78"/>
        <v>33</v>
      </c>
      <c r="AK104" s="138">
        <f t="shared" si="79"/>
        <v>13</v>
      </c>
      <c r="AL104" s="138">
        <f t="shared" si="80"/>
        <v>20</v>
      </c>
      <c r="AM104" s="138"/>
      <c r="AN104" s="138"/>
      <c r="AO104" s="138"/>
      <c r="AP104" s="138"/>
      <c r="AQ104" s="138"/>
      <c r="AR104" s="138">
        <f>IF(ISERROR(MATCH($A104&amp;LEFT(AR$5,2),ErrCount!$L$2:$L$73,0)),1,0)</f>
        <v>1</v>
      </c>
      <c r="AS104" s="138">
        <f>IF(ISERROR(MATCH($A104&amp;LEFT(AS$5,2),ErrCount!$L$2:$L$73,0)),1,0)</f>
        <v>1</v>
      </c>
      <c r="AT104" s="138">
        <f>IF(ISERROR(MATCH($A104&amp;LEFT(AT$5,2),ErrCount!$L$2:$L$73,0)),1,0)</f>
        <v>1</v>
      </c>
      <c r="AU104" s="138">
        <f>IF(ISERROR(MATCH($A104&amp;LEFT(AU$5,2),ErrCount!$L$2:$L$73,0)),1,0)</f>
        <v>1</v>
      </c>
      <c r="AV104" s="138"/>
      <c r="AW104" s="138"/>
      <c r="AX104" s="138" t="str">
        <f t="shared" si="81"/>
        <v>145AMEW</v>
      </c>
      <c r="AY104" s="138" t="str">
        <f t="shared" si="82"/>
        <v>145PMEW</v>
      </c>
      <c r="AZ104" s="138" t="str">
        <f t="shared" si="83"/>
        <v>145AMEW</v>
      </c>
      <c r="BA104" s="138" t="str">
        <f t="shared" si="84"/>
        <v>145PMEW</v>
      </c>
      <c r="BB104" s="138" t="s">
        <v>361</v>
      </c>
      <c r="BC104" s="21">
        <f>SUMIF(Data!$U:$U,"="&amp;$AZ104,Data!I:I)/IF($BQ104&lt;1,1,$BQ104)</f>
        <v>2</v>
      </c>
      <c r="BD104" s="21">
        <f>SUMIF(Data!$U:$U,"="&amp;$AZ104,Data!J:J)/IF($BQ104&lt;1,1,$BQ104)</f>
        <v>6</v>
      </c>
      <c r="BE104" s="21">
        <f>SUMIF(Data!$U:$U,"="&amp;$AZ104,Data!K:K)/IF($BQ104&lt;1,1,$BQ104)</f>
        <v>3</v>
      </c>
      <c r="BF104" s="21">
        <f>SUMIF(Data!$U:$U,"="&amp;$AZ104,Data!L:L)/IF($BQ104&lt;1,1,$BQ104)</f>
        <v>3</v>
      </c>
      <c r="BG104" s="138"/>
      <c r="BH104" s="16">
        <f>SUMIF(Data!$U:$U,"="&amp;$BA104,Data!I:I)/IF($BR104&lt;1,1,$BR104)</f>
        <v>7</v>
      </c>
      <c r="BI104" s="16">
        <f>SUMIF(Data!$U:$U,"="&amp;$BA104,Data!J:J)/IF($BR104&lt;1,1,$BR104)</f>
        <v>6</v>
      </c>
      <c r="BJ104" s="16">
        <f>SUMIF(Data!$U:$U,"="&amp;$BA104,Data!K:K)/IF($BR104&lt;1,1,$BR104)</f>
        <v>6</v>
      </c>
      <c r="BK104" s="16">
        <f>SUMIF(Data!$U:$U,"="&amp;$BA104,Data!L:L)/IF($BR104&lt;1,1,$BR104)</f>
        <v>12</v>
      </c>
      <c r="BL104" s="143"/>
      <c r="BM104" s="141" t="b">
        <f t="shared" si="85"/>
        <v>1</v>
      </c>
      <c r="BN104" s="141" t="b">
        <f t="shared" si="86"/>
        <v>1</v>
      </c>
      <c r="BO104" t="b">
        <f t="shared" si="87"/>
        <v>1</v>
      </c>
      <c r="BP104">
        <v>45</v>
      </c>
      <c r="BQ104">
        <f t="shared" si="95"/>
        <v>1</v>
      </c>
      <c r="BR104">
        <f t="shared" si="96"/>
        <v>1</v>
      </c>
    </row>
    <row r="105" spans="1:70" s="141" customFormat="1" x14ac:dyDescent="0.25">
      <c r="A105" s="134">
        <v>146</v>
      </c>
      <c r="B105" s="135" t="str">
        <f t="shared" si="71"/>
        <v>Broadway Rd</v>
      </c>
      <c r="C105" s="135" t="str">
        <f t="shared" si="71"/>
        <v>Mill Ave</v>
      </c>
      <c r="D105" s="136">
        <f t="shared" si="88"/>
        <v>25.75</v>
      </c>
      <c r="E105" s="136">
        <f t="shared" si="74"/>
        <v>10</v>
      </c>
      <c r="F105" s="136">
        <f t="shared" si="75"/>
        <v>41.5</v>
      </c>
      <c r="G105" s="137">
        <f t="shared" si="89"/>
        <v>4.1500000000000004</v>
      </c>
      <c r="H105" s="213"/>
      <c r="I105" s="206">
        <f t="shared" si="90"/>
        <v>25.75</v>
      </c>
      <c r="J105" s="134"/>
      <c r="K105" s="134"/>
      <c r="L105" s="134"/>
      <c r="M105" s="134"/>
      <c r="N105" s="134"/>
      <c r="O105" s="134"/>
      <c r="P105" s="139" t="s">
        <v>361</v>
      </c>
      <c r="Q105" s="134">
        <f t="shared" si="76"/>
        <v>146</v>
      </c>
      <c r="R105" s="140">
        <f t="shared" si="91"/>
        <v>0.16990291262135923</v>
      </c>
      <c r="S105" s="140"/>
      <c r="T105" s="140"/>
      <c r="U105" s="140">
        <f t="shared" si="92"/>
        <v>3.8834951456310676E-2</v>
      </c>
      <c r="V105" s="140">
        <f t="shared" si="93"/>
        <v>0.18932038834951456</v>
      </c>
      <c r="W105" s="140">
        <f t="shared" si="94"/>
        <v>0.57281553398058249</v>
      </c>
      <c r="X105" s="140"/>
      <c r="Y105" s="140"/>
      <c r="Z105" s="140"/>
      <c r="AA105" s="140"/>
      <c r="AB105" s="140"/>
      <c r="AC105" s="140"/>
      <c r="AD105" s="140"/>
      <c r="AF105" s="142">
        <f t="shared" si="77"/>
        <v>103</v>
      </c>
      <c r="AG105" s="139">
        <f>SUMIF(Data!$U:$U,"="&amp;AX105,Data!$H:$H)</f>
        <v>20</v>
      </c>
      <c r="AH105" s="139">
        <f>SUMIF(Data!$U:$U,"="&amp;AY105,Data!$H:$H)</f>
        <v>83</v>
      </c>
      <c r="AI105" s="138"/>
      <c r="AJ105" s="138">
        <f t="shared" si="78"/>
        <v>103</v>
      </c>
      <c r="AK105" s="138">
        <f t="shared" si="79"/>
        <v>20</v>
      </c>
      <c r="AL105" s="138">
        <f t="shared" si="80"/>
        <v>83</v>
      </c>
      <c r="AM105" s="138"/>
      <c r="AN105" s="138"/>
      <c r="AO105" s="138"/>
      <c r="AP105" s="138"/>
      <c r="AQ105" s="138"/>
      <c r="AR105" s="138">
        <f>IF(ISERROR(MATCH($A105&amp;LEFT(AR$5,2),ErrCount!$L$2:$L$73,0)),1,0)</f>
        <v>1</v>
      </c>
      <c r="AS105" s="138">
        <f>IF(ISERROR(MATCH($A105&amp;LEFT(AS$5,2),ErrCount!$L$2:$L$73,0)),1,0)</f>
        <v>1</v>
      </c>
      <c r="AT105" s="138">
        <f>IF(ISERROR(MATCH($A105&amp;LEFT(AT$5,2),ErrCount!$L$2:$L$73,0)),1,0)</f>
        <v>1</v>
      </c>
      <c r="AU105" s="138">
        <f>IF(ISERROR(MATCH($A105&amp;LEFT(AU$5,2),ErrCount!$L$2:$L$73,0)),1,0)</f>
        <v>1</v>
      </c>
      <c r="AV105" s="138"/>
      <c r="AW105" s="138"/>
      <c r="AX105" s="138" t="str">
        <f t="shared" si="81"/>
        <v>146AMEW</v>
      </c>
      <c r="AY105" s="138" t="str">
        <f t="shared" si="82"/>
        <v>146PMEW</v>
      </c>
      <c r="AZ105" s="138" t="str">
        <f t="shared" si="83"/>
        <v>146AMEW</v>
      </c>
      <c r="BA105" s="138" t="str">
        <f t="shared" si="84"/>
        <v>146PMEW</v>
      </c>
      <c r="BB105" s="138" t="s">
        <v>361</v>
      </c>
      <c r="BC105" s="21">
        <f>SUMIF(Data!$U:$U,"="&amp;$AZ105,Data!I:I)/IF($BQ105&lt;1,1,$BQ105)</f>
        <v>5</v>
      </c>
      <c r="BD105" s="21">
        <f>SUMIF(Data!$U:$U,"="&amp;$AZ105,Data!J:J)/IF($BQ105&lt;1,1,$BQ105)</f>
        <v>1</v>
      </c>
      <c r="BE105" s="21">
        <f>SUMIF(Data!$U:$U,"="&amp;$AZ105,Data!K:K)/IF($BQ105&lt;1,1,$BQ105)</f>
        <v>7</v>
      </c>
      <c r="BF105" s="21">
        <f>SUMIF(Data!$U:$U,"="&amp;$AZ105,Data!L:L)/IF($BQ105&lt;1,1,$BQ105)</f>
        <v>19</v>
      </c>
      <c r="BG105" s="138"/>
      <c r="BH105" s="16">
        <f>SUMIF(Data!$U:$U,"="&amp;$BA105,Data!I:I)/IF($BR105&lt;1,1,$BR105)</f>
        <v>12.5</v>
      </c>
      <c r="BI105" s="16">
        <f>SUMIF(Data!$U:$U,"="&amp;$BA105,Data!J:J)/IF($BR105&lt;1,1,$BR105)</f>
        <v>3</v>
      </c>
      <c r="BJ105" s="16">
        <f>SUMIF(Data!$U:$U,"="&amp;$BA105,Data!K:K)/IF($BR105&lt;1,1,$BR105)</f>
        <v>12.5</v>
      </c>
      <c r="BK105" s="16">
        <f>SUMIF(Data!$U:$U,"="&amp;$BA105,Data!L:L)/IF($BR105&lt;1,1,$BR105)</f>
        <v>40</v>
      </c>
      <c r="BL105" s="143"/>
      <c r="BM105" s="141" t="b">
        <f t="shared" si="85"/>
        <v>1</v>
      </c>
      <c r="BN105" s="141" t="b">
        <f t="shared" si="86"/>
        <v>1</v>
      </c>
      <c r="BO105" t="b">
        <f t="shared" si="87"/>
        <v>1</v>
      </c>
      <c r="BP105">
        <v>46</v>
      </c>
      <c r="BQ105">
        <f t="shared" si="95"/>
        <v>1</v>
      </c>
      <c r="BR105">
        <f t="shared" si="96"/>
        <v>2</v>
      </c>
    </row>
    <row r="106" spans="1:70" s="141" customFormat="1" x14ac:dyDescent="0.25">
      <c r="A106" s="134">
        <v>147</v>
      </c>
      <c r="B106" s="135" t="str">
        <f t="shared" si="71"/>
        <v>Baseline Rd</v>
      </c>
      <c r="C106" s="135" t="str">
        <f t="shared" si="71"/>
        <v>Mill Ave</v>
      </c>
      <c r="D106" s="136">
        <f t="shared" si="88"/>
        <v>18.25</v>
      </c>
      <c r="E106" s="136">
        <f t="shared" si="74"/>
        <v>14</v>
      </c>
      <c r="F106" s="136">
        <f t="shared" si="75"/>
        <v>22.5</v>
      </c>
      <c r="G106" s="137">
        <f t="shared" si="89"/>
        <v>1.6071428571428572</v>
      </c>
      <c r="H106" s="213"/>
      <c r="I106" s="206">
        <f t="shared" si="90"/>
        <v>18.25</v>
      </c>
      <c r="J106" s="134"/>
      <c r="K106" s="134"/>
      <c r="L106" s="134"/>
      <c r="M106" s="134"/>
      <c r="N106" s="134"/>
      <c r="O106" s="134"/>
      <c r="P106" s="139" t="s">
        <v>361</v>
      </c>
      <c r="Q106" s="134">
        <f t="shared" si="76"/>
        <v>147</v>
      </c>
      <c r="R106" s="140">
        <f t="shared" si="91"/>
        <v>0.23287671232876711</v>
      </c>
      <c r="S106" s="140"/>
      <c r="T106" s="140"/>
      <c r="U106" s="140">
        <f t="shared" si="92"/>
        <v>0.38356164383561642</v>
      </c>
      <c r="V106" s="140">
        <f t="shared" si="93"/>
        <v>0.23287671232876711</v>
      </c>
      <c r="W106" s="140">
        <f t="shared" si="94"/>
        <v>0.87671232876712324</v>
      </c>
      <c r="X106" s="140"/>
      <c r="Y106" s="140"/>
      <c r="Z106" s="140"/>
      <c r="AA106" s="140"/>
      <c r="AB106" s="140"/>
      <c r="AC106" s="140"/>
      <c r="AD106" s="140"/>
      <c r="AF106" s="142">
        <f t="shared" si="77"/>
        <v>73</v>
      </c>
      <c r="AG106" s="139">
        <f>SUMIF(Data!$U:$U,"="&amp;AX106,Data!$H:$H)</f>
        <v>28</v>
      </c>
      <c r="AH106" s="139">
        <f>SUMIF(Data!$U:$U,"="&amp;AY106,Data!$H:$H)</f>
        <v>45</v>
      </c>
      <c r="AI106" s="138"/>
      <c r="AJ106" s="138">
        <f t="shared" si="78"/>
        <v>73</v>
      </c>
      <c r="AK106" s="138">
        <f t="shared" si="79"/>
        <v>28</v>
      </c>
      <c r="AL106" s="138">
        <f t="shared" si="80"/>
        <v>45</v>
      </c>
      <c r="AM106" s="138"/>
      <c r="AN106" s="138"/>
      <c r="AO106" s="138"/>
      <c r="AP106" s="138"/>
      <c r="AQ106" s="138"/>
      <c r="AR106" s="138">
        <f>IF(ISERROR(MATCH($A106&amp;LEFT(AR$5,2),ErrCount!$L$2:$L$73,0)),1,0)</f>
        <v>1</v>
      </c>
      <c r="AS106" s="138">
        <f>IF(ISERROR(MATCH($A106&amp;LEFT(AS$5,2),ErrCount!$L$2:$L$73,0)),1,0)</f>
        <v>1</v>
      </c>
      <c r="AT106" s="138">
        <f>IF(ISERROR(MATCH($A106&amp;LEFT(AT$5,2),ErrCount!$L$2:$L$73,0)),1,0)</f>
        <v>1</v>
      </c>
      <c r="AU106" s="138">
        <f>IF(ISERROR(MATCH($A106&amp;LEFT(AU$5,2),ErrCount!$L$2:$L$73,0)),1,0)</f>
        <v>1</v>
      </c>
      <c r="AV106" s="138"/>
      <c r="AW106" s="138"/>
      <c r="AX106" s="138" t="str">
        <f t="shared" si="81"/>
        <v>147AMEW</v>
      </c>
      <c r="AY106" s="138" t="str">
        <f t="shared" si="82"/>
        <v>147PMEW</v>
      </c>
      <c r="AZ106" s="138" t="str">
        <f t="shared" si="83"/>
        <v>147AMEW</v>
      </c>
      <c r="BA106" s="138" t="str">
        <f t="shared" si="84"/>
        <v>147PMEW</v>
      </c>
      <c r="BB106" s="138" t="s">
        <v>361</v>
      </c>
      <c r="BC106" s="21">
        <f>SUMIF(Data!$U:$U,"="&amp;$AZ106,Data!I:I)/IF($BQ106&lt;1,1,$BQ106)</f>
        <v>8</v>
      </c>
      <c r="BD106" s="21">
        <f>SUMIF(Data!$U:$U,"="&amp;$AZ106,Data!J:J)/IF($BQ106&lt;1,1,$BQ106)</f>
        <v>17</v>
      </c>
      <c r="BE106" s="21">
        <f>SUMIF(Data!$U:$U,"="&amp;$AZ106,Data!K:K)/IF($BQ106&lt;1,1,$BQ106)</f>
        <v>6</v>
      </c>
      <c r="BF106" s="21">
        <f>SUMIF(Data!$U:$U,"="&amp;$AZ106,Data!L:L)/IF($BQ106&lt;1,1,$BQ106)</f>
        <v>25</v>
      </c>
      <c r="BG106" s="138"/>
      <c r="BH106" s="16">
        <f>SUMIF(Data!$U:$U,"="&amp;$BA106,Data!I:I)/IF($BR106&lt;1,1,$BR106)</f>
        <v>9</v>
      </c>
      <c r="BI106" s="16">
        <f>SUMIF(Data!$U:$U,"="&amp;$BA106,Data!J:J)/IF($BR106&lt;1,1,$BR106)</f>
        <v>11</v>
      </c>
      <c r="BJ106" s="16">
        <f>SUMIF(Data!$U:$U,"="&amp;$BA106,Data!K:K)/IF($BR106&lt;1,1,$BR106)</f>
        <v>11</v>
      </c>
      <c r="BK106" s="16">
        <f>SUMIF(Data!$U:$U,"="&amp;$BA106,Data!L:L)/IF($BR106&lt;1,1,$BR106)</f>
        <v>39</v>
      </c>
      <c r="BL106" s="143"/>
      <c r="BM106" s="141" t="b">
        <f t="shared" si="85"/>
        <v>1</v>
      </c>
      <c r="BN106" s="141" t="b">
        <f t="shared" si="86"/>
        <v>1</v>
      </c>
      <c r="BO106" t="b">
        <f t="shared" si="87"/>
        <v>1</v>
      </c>
      <c r="BP106">
        <v>47</v>
      </c>
      <c r="BQ106">
        <f t="shared" si="95"/>
        <v>1</v>
      </c>
      <c r="BR106">
        <f t="shared" si="96"/>
        <v>1</v>
      </c>
    </row>
    <row r="107" spans="1:70" s="141" customFormat="1" x14ac:dyDescent="0.25">
      <c r="A107" s="134">
        <v>148</v>
      </c>
      <c r="B107" s="135" t="str">
        <f t="shared" si="71"/>
        <v>Guadalupe Rd</v>
      </c>
      <c r="C107" s="135" t="str">
        <f t="shared" si="71"/>
        <v>Kyrene Rd</v>
      </c>
      <c r="D107" s="136">
        <f t="shared" si="88"/>
        <v>15.5</v>
      </c>
      <c r="E107" s="136">
        <f t="shared" si="74"/>
        <v>14.5</v>
      </c>
      <c r="F107" s="136">
        <f t="shared" si="75"/>
        <v>16.5</v>
      </c>
      <c r="G107" s="137">
        <f t="shared" si="89"/>
        <v>1.1379310344827587</v>
      </c>
      <c r="H107" s="213"/>
      <c r="I107" s="206">
        <f t="shared" si="90"/>
        <v>15.5</v>
      </c>
      <c r="J107" s="134"/>
      <c r="K107" s="134"/>
      <c r="L107" s="134"/>
      <c r="M107" s="134"/>
      <c r="N107" s="134"/>
      <c r="O107" s="134"/>
      <c r="P107" s="139" t="s">
        <v>361</v>
      </c>
      <c r="Q107" s="134">
        <f t="shared" si="76"/>
        <v>148</v>
      </c>
      <c r="R107" s="140">
        <f t="shared" si="91"/>
        <v>0.25806451612903225</v>
      </c>
      <c r="S107" s="140"/>
      <c r="T107" s="140"/>
      <c r="U107" s="140">
        <f t="shared" si="92"/>
        <v>0.56451612903225812</v>
      </c>
      <c r="V107" s="140">
        <f t="shared" si="93"/>
        <v>0.24193548387096775</v>
      </c>
      <c r="W107" s="140">
        <f t="shared" si="94"/>
        <v>0.43548387096774194</v>
      </c>
      <c r="X107" s="140"/>
      <c r="Y107" s="140"/>
      <c r="Z107" s="140"/>
      <c r="AA107" s="140"/>
      <c r="AB107" s="140"/>
      <c r="AC107" s="140"/>
      <c r="AD107" s="140"/>
      <c r="AF107" s="142">
        <f t="shared" si="77"/>
        <v>62</v>
      </c>
      <c r="AG107" s="139">
        <f>SUMIF(Data!$U:$U,"="&amp;AX107,Data!$H:$H)</f>
        <v>29</v>
      </c>
      <c r="AH107" s="139">
        <f>SUMIF(Data!$U:$U,"="&amp;AY107,Data!$H:$H)</f>
        <v>33</v>
      </c>
      <c r="AI107" s="138"/>
      <c r="AJ107" s="138">
        <f t="shared" si="78"/>
        <v>62</v>
      </c>
      <c r="AK107" s="138">
        <f t="shared" si="79"/>
        <v>29</v>
      </c>
      <c r="AL107" s="138">
        <f t="shared" si="80"/>
        <v>33</v>
      </c>
      <c r="AM107" s="138"/>
      <c r="AN107" s="138"/>
      <c r="AO107" s="138"/>
      <c r="AP107" s="138"/>
      <c r="AQ107" s="138"/>
      <c r="AR107" s="138">
        <f>IF(ISERROR(MATCH($A107&amp;LEFT(AR$5,2),ErrCount!$L$2:$L$73,0)),1,0)</f>
        <v>1</v>
      </c>
      <c r="AS107" s="138">
        <f>IF(ISERROR(MATCH($A107&amp;LEFT(AS$5,2),ErrCount!$L$2:$L$73,0)),1,0)</f>
        <v>1</v>
      </c>
      <c r="AT107" s="138">
        <f>IF(ISERROR(MATCH($A107&amp;LEFT(AT$5,2),ErrCount!$L$2:$L$73,0)),1,0)</f>
        <v>1</v>
      </c>
      <c r="AU107" s="138">
        <f>IF(ISERROR(MATCH($A107&amp;LEFT(AU$5,2),ErrCount!$L$2:$L$73,0)),1,0)</f>
        <v>1</v>
      </c>
      <c r="AV107" s="138"/>
      <c r="AW107" s="138"/>
      <c r="AX107" s="138" t="str">
        <f t="shared" si="81"/>
        <v>148AMEW</v>
      </c>
      <c r="AY107" s="138" t="str">
        <f t="shared" si="82"/>
        <v>148PMEW</v>
      </c>
      <c r="AZ107" s="138" t="str">
        <f t="shared" si="83"/>
        <v>148AMEW</v>
      </c>
      <c r="BA107" s="138" t="str">
        <f t="shared" si="84"/>
        <v>148PMEW</v>
      </c>
      <c r="BB107" s="138" t="s">
        <v>361</v>
      </c>
      <c r="BC107" s="21">
        <f>SUMIF(Data!$U:$U,"="&amp;$AZ107,Data!I:I)/IF($BQ107&lt;1,1,$BQ107)</f>
        <v>6</v>
      </c>
      <c r="BD107" s="21">
        <f>SUMIF(Data!$U:$U,"="&amp;$AZ107,Data!J:J)/IF($BQ107&lt;1,1,$BQ107)</f>
        <v>17</v>
      </c>
      <c r="BE107" s="21">
        <f>SUMIF(Data!$U:$U,"="&amp;$AZ107,Data!K:K)/IF($BQ107&lt;1,1,$BQ107)</f>
        <v>7</v>
      </c>
      <c r="BF107" s="21">
        <f>SUMIF(Data!$U:$U,"="&amp;$AZ107,Data!L:L)/IF($BQ107&lt;1,1,$BQ107)</f>
        <v>10</v>
      </c>
      <c r="BG107" s="138"/>
      <c r="BH107" s="16">
        <f>SUMIF(Data!$U:$U,"="&amp;$BA107,Data!I:I)/IF($BR107&lt;1,1,$BR107)</f>
        <v>10</v>
      </c>
      <c r="BI107" s="16">
        <f>SUMIF(Data!$U:$U,"="&amp;$BA107,Data!J:J)/IF($BR107&lt;1,1,$BR107)</f>
        <v>18</v>
      </c>
      <c r="BJ107" s="16">
        <f>SUMIF(Data!$U:$U,"="&amp;$BA107,Data!K:K)/IF($BR107&lt;1,1,$BR107)</f>
        <v>8</v>
      </c>
      <c r="BK107" s="16">
        <f>SUMIF(Data!$U:$U,"="&amp;$BA107,Data!L:L)/IF($BR107&lt;1,1,$BR107)</f>
        <v>17</v>
      </c>
      <c r="BL107" s="143"/>
      <c r="BM107" s="141" t="b">
        <f t="shared" si="85"/>
        <v>1</v>
      </c>
      <c r="BN107" s="141" t="b">
        <f t="shared" si="86"/>
        <v>1</v>
      </c>
      <c r="BO107" t="b">
        <f t="shared" si="87"/>
        <v>1</v>
      </c>
      <c r="BP107">
        <v>48</v>
      </c>
      <c r="BQ107">
        <f t="shared" si="95"/>
        <v>1</v>
      </c>
      <c r="BR107">
        <f t="shared" si="96"/>
        <v>1</v>
      </c>
    </row>
    <row r="108" spans="1:70" s="141" customFormat="1" x14ac:dyDescent="0.25">
      <c r="A108" s="134">
        <v>149</v>
      </c>
      <c r="B108" s="135" t="str">
        <f t="shared" si="71"/>
        <v>Guadalupe Rd</v>
      </c>
      <c r="C108" s="135" t="str">
        <f t="shared" si="71"/>
        <v>Country Club Wy</v>
      </c>
      <c r="D108" s="136">
        <f t="shared" si="88"/>
        <v>16.25</v>
      </c>
      <c r="E108" s="136">
        <f t="shared" si="74"/>
        <v>13.5</v>
      </c>
      <c r="F108" s="136">
        <f t="shared" si="75"/>
        <v>19</v>
      </c>
      <c r="G108" s="137">
        <f t="shared" si="89"/>
        <v>1.4074074074074074</v>
      </c>
      <c r="H108" s="213"/>
      <c r="I108" s="206">
        <f t="shared" si="90"/>
        <v>16.25</v>
      </c>
      <c r="J108" s="134"/>
      <c r="K108" s="134"/>
      <c r="L108" s="134"/>
      <c r="M108" s="134"/>
      <c r="N108" s="134"/>
      <c r="O108" s="134"/>
      <c r="P108" s="139" t="s">
        <v>361</v>
      </c>
      <c r="Q108" s="134">
        <f t="shared" si="76"/>
        <v>149</v>
      </c>
      <c r="R108" s="140">
        <f t="shared" si="91"/>
        <v>0.19230769230769232</v>
      </c>
      <c r="S108" s="140"/>
      <c r="T108" s="140"/>
      <c r="U108" s="140">
        <f t="shared" si="92"/>
        <v>0.46923076923076923</v>
      </c>
      <c r="V108" s="140">
        <f t="shared" si="93"/>
        <v>3.8461538461538464E-2</v>
      </c>
      <c r="W108" s="140">
        <f t="shared" si="94"/>
        <v>0.15384615384615385</v>
      </c>
      <c r="X108" s="140"/>
      <c r="Y108" s="140"/>
      <c r="Z108" s="140"/>
      <c r="AA108" s="140"/>
      <c r="AB108" s="140"/>
      <c r="AC108" s="140"/>
      <c r="AD108" s="140"/>
      <c r="AF108" s="142">
        <f t="shared" si="77"/>
        <v>65</v>
      </c>
      <c r="AG108" s="139">
        <f>SUMIF(Data!$U:$U,"="&amp;AX108,Data!$H:$H)</f>
        <v>27</v>
      </c>
      <c r="AH108" s="139">
        <f>SUMIF(Data!$U:$U,"="&amp;AY108,Data!$H:$H)</f>
        <v>38</v>
      </c>
      <c r="AI108" s="138"/>
      <c r="AJ108" s="138">
        <f t="shared" si="78"/>
        <v>65</v>
      </c>
      <c r="AK108" s="138">
        <f t="shared" si="79"/>
        <v>27</v>
      </c>
      <c r="AL108" s="138">
        <f t="shared" si="80"/>
        <v>38</v>
      </c>
      <c r="AM108" s="138"/>
      <c r="AN108" s="138"/>
      <c r="AO108" s="138"/>
      <c r="AP108" s="138"/>
      <c r="AQ108" s="138"/>
      <c r="AR108" s="138">
        <f>IF(ISERROR(MATCH($A108&amp;LEFT(AR$5,2),ErrCount!$L$2:$L$73,0)),1,0)</f>
        <v>1</v>
      </c>
      <c r="AS108" s="138">
        <f>IF(ISERROR(MATCH($A108&amp;LEFT(AS$5,2),ErrCount!$L$2:$L$73,0)),1,0)</f>
        <v>1</v>
      </c>
      <c r="AT108" s="138">
        <f>IF(ISERROR(MATCH($A108&amp;LEFT(AT$5,2),ErrCount!$L$2:$L$73,0)),1,0)</f>
        <v>1</v>
      </c>
      <c r="AU108" s="138">
        <f>IF(ISERROR(MATCH($A108&amp;LEFT(AU$5,2),ErrCount!$L$2:$L$73,0)),1,0)</f>
        <v>1</v>
      </c>
      <c r="AV108" s="138"/>
      <c r="AW108" s="138"/>
      <c r="AX108" s="138" t="str">
        <f t="shared" si="81"/>
        <v>149AMEW</v>
      </c>
      <c r="AY108" s="138" t="str">
        <f t="shared" si="82"/>
        <v>149PMEW</v>
      </c>
      <c r="AZ108" s="138" t="str">
        <f t="shared" si="83"/>
        <v>149AMEW</v>
      </c>
      <c r="BA108" s="138" t="str">
        <f t="shared" si="84"/>
        <v>149PMEW</v>
      </c>
      <c r="BB108" s="138" t="s">
        <v>361</v>
      </c>
      <c r="BC108" s="21">
        <f>SUMIF(Data!$U:$U,"="&amp;$AZ108,Data!I:I)/IF($BQ108&lt;1,1,$BQ108)</f>
        <v>9</v>
      </c>
      <c r="BD108" s="21">
        <f>SUMIF(Data!$U:$U,"="&amp;$AZ108,Data!J:J)/IF($BQ108&lt;1,1,$BQ108)</f>
        <v>20</v>
      </c>
      <c r="BE108" s="21">
        <f>SUMIF(Data!$U:$U,"="&amp;$AZ108,Data!K:K)/IF($BQ108&lt;1,1,$BQ108)</f>
        <v>1</v>
      </c>
      <c r="BF108" s="21">
        <f>SUMIF(Data!$U:$U,"="&amp;$AZ108,Data!L:L)/IF($BQ108&lt;1,1,$BQ108)</f>
        <v>4</v>
      </c>
      <c r="BG108" s="138"/>
      <c r="BH108" s="16">
        <f>SUMIF(Data!$U:$U,"="&amp;$BA108,Data!I:I)/IF($BR108&lt;1,1,$BR108)</f>
        <v>3.5</v>
      </c>
      <c r="BI108" s="16">
        <f>SUMIF(Data!$U:$U,"="&amp;$BA108,Data!J:J)/IF($BR108&lt;1,1,$BR108)</f>
        <v>10.5</v>
      </c>
      <c r="BJ108" s="16">
        <f>SUMIF(Data!$U:$U,"="&amp;$BA108,Data!K:K)/IF($BR108&lt;1,1,$BR108)</f>
        <v>1.5</v>
      </c>
      <c r="BK108" s="16">
        <f>SUMIF(Data!$U:$U,"="&amp;$BA108,Data!L:L)/IF($BR108&lt;1,1,$BR108)</f>
        <v>6</v>
      </c>
      <c r="BL108" s="143"/>
      <c r="BM108" s="141" t="b">
        <f t="shared" si="85"/>
        <v>1</v>
      </c>
      <c r="BN108" s="141" t="b">
        <f t="shared" si="86"/>
        <v>1</v>
      </c>
      <c r="BO108" t="b">
        <f t="shared" si="87"/>
        <v>1</v>
      </c>
      <c r="BP108">
        <v>49</v>
      </c>
      <c r="BQ108">
        <f t="shared" si="95"/>
        <v>1</v>
      </c>
      <c r="BR108">
        <f t="shared" si="96"/>
        <v>2</v>
      </c>
    </row>
    <row r="109" spans="1:70" s="141" customFormat="1" x14ac:dyDescent="0.25">
      <c r="A109" s="134">
        <v>150</v>
      </c>
      <c r="B109" s="135" t="str">
        <f t="shared" si="71"/>
        <v>Guadalupe Rd</v>
      </c>
      <c r="C109" s="135" t="str">
        <f t="shared" si="71"/>
        <v>Lakeshore Dr</v>
      </c>
      <c r="D109" s="136">
        <f t="shared" si="88"/>
        <v>11</v>
      </c>
      <c r="E109" s="136">
        <f t="shared" si="74"/>
        <v>11</v>
      </c>
      <c r="F109" s="136">
        <f t="shared" si="75"/>
        <v>11</v>
      </c>
      <c r="G109" s="137">
        <f t="shared" si="89"/>
        <v>1</v>
      </c>
      <c r="H109" s="213"/>
      <c r="I109" s="206">
        <f t="shared" si="90"/>
        <v>11</v>
      </c>
      <c r="J109" s="134"/>
      <c r="K109" s="134"/>
      <c r="L109" s="134"/>
      <c r="M109" s="134"/>
      <c r="N109" s="134"/>
      <c r="O109" s="134"/>
      <c r="P109" s="139" t="s">
        <v>361</v>
      </c>
      <c r="Q109" s="134">
        <f t="shared" si="76"/>
        <v>150</v>
      </c>
      <c r="R109" s="140">
        <f t="shared" si="91"/>
        <v>0.11363636363636363</v>
      </c>
      <c r="S109" s="140"/>
      <c r="T109" s="140"/>
      <c r="U109" s="140">
        <f t="shared" si="92"/>
        <v>0.54545454545454541</v>
      </c>
      <c r="V109" s="140">
        <f t="shared" si="93"/>
        <v>0.13636363636363635</v>
      </c>
      <c r="W109" s="140">
        <f t="shared" si="94"/>
        <v>0.31818181818181818</v>
      </c>
      <c r="X109" s="140"/>
      <c r="Y109" s="140"/>
      <c r="Z109" s="140"/>
      <c r="AA109" s="140"/>
      <c r="AB109" s="140"/>
      <c r="AC109" s="140"/>
      <c r="AD109" s="140"/>
      <c r="AF109" s="142">
        <f t="shared" si="77"/>
        <v>44</v>
      </c>
      <c r="AG109" s="139">
        <f>SUMIF(Data!$U:$U,"="&amp;AX109,Data!$H:$H)</f>
        <v>22</v>
      </c>
      <c r="AH109" s="139">
        <f>SUMIF(Data!$U:$U,"="&amp;AY109,Data!$H:$H)</f>
        <v>22</v>
      </c>
      <c r="AI109" s="138"/>
      <c r="AJ109" s="138">
        <f t="shared" si="78"/>
        <v>44</v>
      </c>
      <c r="AK109" s="138">
        <f t="shared" si="79"/>
        <v>22</v>
      </c>
      <c r="AL109" s="138">
        <f t="shared" si="80"/>
        <v>22</v>
      </c>
      <c r="AM109" s="138"/>
      <c r="AN109" s="138"/>
      <c r="AO109" s="138"/>
      <c r="AP109" s="138"/>
      <c r="AQ109" s="138"/>
      <c r="AR109" s="138">
        <f>IF(ISERROR(MATCH($A109&amp;LEFT(AR$5,2),ErrCount!$L$2:$L$73,0)),1,0)</f>
        <v>1</v>
      </c>
      <c r="AS109" s="138">
        <f>IF(ISERROR(MATCH($A109&amp;LEFT(AS$5,2),ErrCount!$L$2:$L$73,0)),1,0)</f>
        <v>1</v>
      </c>
      <c r="AT109" s="138">
        <f>IF(ISERROR(MATCH($A109&amp;LEFT(AT$5,2),ErrCount!$L$2:$L$73,0)),1,0)</f>
        <v>1</v>
      </c>
      <c r="AU109" s="138">
        <f>IF(ISERROR(MATCH($A109&amp;LEFT(AU$5,2),ErrCount!$L$2:$L$73,0)),1,0)</f>
        <v>1</v>
      </c>
      <c r="AV109" s="138"/>
      <c r="AW109" s="138"/>
      <c r="AX109" s="138" t="str">
        <f t="shared" si="81"/>
        <v>150AMEW</v>
      </c>
      <c r="AY109" s="138" t="str">
        <f t="shared" si="82"/>
        <v>150PMEW</v>
      </c>
      <c r="AZ109" s="138" t="str">
        <f t="shared" si="83"/>
        <v>150AMEW</v>
      </c>
      <c r="BA109" s="138" t="str">
        <f t="shared" si="84"/>
        <v>150PMEW</v>
      </c>
      <c r="BB109" s="138" t="s">
        <v>361</v>
      </c>
      <c r="BC109" s="21">
        <f>SUMIF(Data!$U:$U,"="&amp;$AZ109,Data!I:I)/IF($BQ109&lt;1,1,$BQ109)</f>
        <v>3</v>
      </c>
      <c r="BD109" s="21">
        <f>SUMIF(Data!$U:$U,"="&amp;$AZ109,Data!J:J)/IF($BQ109&lt;1,1,$BQ109)</f>
        <v>14</v>
      </c>
      <c r="BE109" s="21">
        <f>SUMIF(Data!$U:$U,"="&amp;$AZ109,Data!K:K)/IF($BQ109&lt;1,1,$BQ109)</f>
        <v>2</v>
      </c>
      <c r="BF109" s="21">
        <f>SUMIF(Data!$U:$U,"="&amp;$AZ109,Data!L:L)/IF($BQ109&lt;1,1,$BQ109)</f>
        <v>8</v>
      </c>
      <c r="BG109" s="138"/>
      <c r="BH109" s="16">
        <f>SUMIF(Data!$U:$U,"="&amp;$BA109,Data!I:I)/IF($BR109&lt;1,1,$BR109)</f>
        <v>2</v>
      </c>
      <c r="BI109" s="16">
        <f>SUMIF(Data!$U:$U,"="&amp;$BA109,Data!J:J)/IF($BR109&lt;1,1,$BR109)</f>
        <v>10</v>
      </c>
      <c r="BJ109" s="16">
        <f>SUMIF(Data!$U:$U,"="&amp;$BA109,Data!K:K)/IF($BR109&lt;1,1,$BR109)</f>
        <v>4</v>
      </c>
      <c r="BK109" s="16">
        <f>SUMIF(Data!$U:$U,"="&amp;$BA109,Data!L:L)/IF($BR109&lt;1,1,$BR109)</f>
        <v>6</v>
      </c>
      <c r="BL109" s="143"/>
      <c r="BM109" s="141" t="b">
        <f t="shared" si="85"/>
        <v>1</v>
      </c>
      <c r="BN109" s="141" t="b">
        <f t="shared" si="86"/>
        <v>1</v>
      </c>
      <c r="BO109" t="b">
        <f t="shared" si="87"/>
        <v>1</v>
      </c>
      <c r="BP109">
        <v>50</v>
      </c>
      <c r="BQ109">
        <f t="shared" si="95"/>
        <v>1</v>
      </c>
      <c r="BR109">
        <f t="shared" si="96"/>
        <v>1</v>
      </c>
    </row>
    <row r="110" spans="1:70" s="141" customFormat="1" x14ac:dyDescent="0.25">
      <c r="A110" s="134">
        <v>151</v>
      </c>
      <c r="B110" s="135" t="str">
        <f t="shared" si="71"/>
        <v>University Dr</v>
      </c>
      <c r="C110" s="135" t="str">
        <f t="shared" si="71"/>
        <v>Forest Ave</v>
      </c>
      <c r="D110" s="136">
        <f t="shared" si="88"/>
        <v>71</v>
      </c>
      <c r="E110" s="136">
        <f t="shared" si="74"/>
        <v>53</v>
      </c>
      <c r="F110" s="136">
        <f t="shared" si="75"/>
        <v>89</v>
      </c>
      <c r="G110" s="137">
        <f t="shared" si="89"/>
        <v>1.679245283018868</v>
      </c>
      <c r="H110" s="213"/>
      <c r="I110" s="206">
        <f t="shared" si="90"/>
        <v>71</v>
      </c>
      <c r="J110" s="134"/>
      <c r="K110" s="134"/>
      <c r="L110" s="134"/>
      <c r="M110" s="134"/>
      <c r="N110" s="134"/>
      <c r="O110" s="134"/>
      <c r="P110" s="139" t="s">
        <v>361</v>
      </c>
      <c r="Q110" s="134">
        <f t="shared" si="76"/>
        <v>151</v>
      </c>
      <c r="R110" s="140">
        <f t="shared" si="91"/>
        <v>0.27112676056338031</v>
      </c>
      <c r="S110" s="140"/>
      <c r="T110" s="140"/>
      <c r="U110" s="140">
        <f t="shared" si="92"/>
        <v>7.0422535211267609E-2</v>
      </c>
      <c r="V110" s="140">
        <f t="shared" si="93"/>
        <v>0.23943661971830985</v>
      </c>
      <c r="W110" s="140">
        <f t="shared" si="94"/>
        <v>0.31690140845070425</v>
      </c>
      <c r="X110" s="140"/>
      <c r="Y110" s="140"/>
      <c r="Z110" s="140"/>
      <c r="AA110" s="140"/>
      <c r="AB110" s="140"/>
      <c r="AC110" s="140"/>
      <c r="AD110" s="140"/>
      <c r="AF110" s="142">
        <f t="shared" si="77"/>
        <v>284</v>
      </c>
      <c r="AG110" s="139">
        <f>SUMIF(Data!$U:$U,"="&amp;AX110,Data!$H:$H)</f>
        <v>106</v>
      </c>
      <c r="AH110" s="139">
        <f>SUMIF(Data!$U:$U,"="&amp;AY110,Data!$H:$H)</f>
        <v>178</v>
      </c>
      <c r="AI110" s="138"/>
      <c r="AJ110" s="138">
        <f t="shared" si="78"/>
        <v>284</v>
      </c>
      <c r="AK110" s="138">
        <f t="shared" si="79"/>
        <v>106</v>
      </c>
      <c r="AL110" s="138">
        <f t="shared" si="80"/>
        <v>178</v>
      </c>
      <c r="AM110" s="138"/>
      <c r="AN110" s="138"/>
      <c r="AO110" s="138"/>
      <c r="AP110" s="138"/>
      <c r="AQ110" s="138"/>
      <c r="AR110" s="138">
        <f>IF(ISERROR(MATCH($A110&amp;LEFT(AR$5,2),ErrCount!$L$2:$L$73,0)),1,0)</f>
        <v>1</v>
      </c>
      <c r="AS110" s="138">
        <f>IF(ISERROR(MATCH($A110&amp;LEFT(AS$5,2),ErrCount!$L$2:$L$73,0)),1,0)</f>
        <v>1</v>
      </c>
      <c r="AT110" s="138">
        <f>IF(ISERROR(MATCH($A110&amp;LEFT(AT$5,2),ErrCount!$L$2:$L$73,0)),1,0)</f>
        <v>1</v>
      </c>
      <c r="AU110" s="138">
        <f>IF(ISERROR(MATCH($A110&amp;LEFT(AU$5,2),ErrCount!$L$2:$L$73,0)),1,0)</f>
        <v>1</v>
      </c>
      <c r="AV110" s="138"/>
      <c r="AW110" s="138"/>
      <c r="AX110" s="138" t="str">
        <f t="shared" si="81"/>
        <v>151AMEW</v>
      </c>
      <c r="AY110" s="138" t="str">
        <f t="shared" si="82"/>
        <v>151PMEW</v>
      </c>
      <c r="AZ110" s="138" t="str">
        <f t="shared" si="83"/>
        <v>151AMEW</v>
      </c>
      <c r="BA110" s="138" t="str">
        <f t="shared" si="84"/>
        <v>151PMEW</v>
      </c>
      <c r="BB110" s="138" t="s">
        <v>361</v>
      </c>
      <c r="BC110" s="21">
        <f>SUMIF(Data!$U:$U,"="&amp;$AZ110,Data!I:I)/IF($BQ110&lt;1,1,$BQ110)</f>
        <v>28</v>
      </c>
      <c r="BD110" s="21">
        <f>SUMIF(Data!$U:$U,"="&amp;$AZ110,Data!J:J)/IF($BQ110&lt;1,1,$BQ110)</f>
        <v>13</v>
      </c>
      <c r="BE110" s="21">
        <f>SUMIF(Data!$U:$U,"="&amp;$AZ110,Data!K:K)/IF($BQ110&lt;1,1,$BQ110)</f>
        <v>19</v>
      </c>
      <c r="BF110" s="21">
        <f>SUMIF(Data!$U:$U,"="&amp;$AZ110,Data!L:L)/IF($BQ110&lt;1,1,$BQ110)</f>
        <v>30</v>
      </c>
      <c r="BG110" s="138"/>
      <c r="BH110" s="16">
        <f>SUMIF(Data!$U:$U,"="&amp;$BA110,Data!I:I)/IF($BR110&lt;1,1,$BR110)</f>
        <v>49</v>
      </c>
      <c r="BI110" s="16">
        <f>SUMIF(Data!$U:$U,"="&amp;$BA110,Data!J:J)/IF($BR110&lt;1,1,$BR110)</f>
        <v>7</v>
      </c>
      <c r="BJ110" s="16">
        <f>SUMIF(Data!$U:$U,"="&amp;$BA110,Data!K:K)/IF($BR110&lt;1,1,$BR110)</f>
        <v>49</v>
      </c>
      <c r="BK110" s="16">
        <f>SUMIF(Data!$U:$U,"="&amp;$BA110,Data!L:L)/IF($BR110&lt;1,1,$BR110)</f>
        <v>60</v>
      </c>
      <c r="BL110" s="143"/>
      <c r="BM110" s="141" t="b">
        <f t="shared" si="85"/>
        <v>1</v>
      </c>
      <c r="BN110" s="141" t="b">
        <f t="shared" si="86"/>
        <v>1</v>
      </c>
      <c r="BO110" t="b">
        <f t="shared" si="87"/>
        <v>1</v>
      </c>
      <c r="BP110">
        <v>51</v>
      </c>
      <c r="BQ110">
        <f t="shared" si="95"/>
        <v>1</v>
      </c>
      <c r="BR110">
        <f t="shared" si="96"/>
        <v>1</v>
      </c>
    </row>
    <row r="111" spans="1:70" s="141" customFormat="1" x14ac:dyDescent="0.25">
      <c r="A111" s="134">
        <v>152</v>
      </c>
      <c r="B111" s="135" t="str">
        <f t="shared" si="71"/>
        <v>Tempe Lake</v>
      </c>
      <c r="C111" s="135" t="str">
        <f t="shared" si="71"/>
        <v>TCA Bridge</v>
      </c>
      <c r="D111" s="136">
        <f t="shared" si="88"/>
        <v>21.25</v>
      </c>
      <c r="E111" s="136">
        <f t="shared" si="74"/>
        <v>12.5</v>
      </c>
      <c r="F111" s="136">
        <f t="shared" si="75"/>
        <v>30</v>
      </c>
      <c r="G111" s="137">
        <f t="shared" si="89"/>
        <v>2.4</v>
      </c>
      <c r="H111" s="213"/>
      <c r="I111" s="206">
        <f t="shared" si="90"/>
        <v>21.25</v>
      </c>
      <c r="J111" s="134"/>
      <c r="K111" s="134"/>
      <c r="L111" s="134"/>
      <c r="M111" s="134"/>
      <c r="N111" s="134"/>
      <c r="O111" s="134"/>
      <c r="P111" s="139" t="s">
        <v>361</v>
      </c>
      <c r="Q111" s="134">
        <f t="shared" si="76"/>
        <v>152</v>
      </c>
      <c r="R111" s="140">
        <f t="shared" si="91"/>
        <v>0.27058823529411763</v>
      </c>
      <c r="S111" s="140"/>
      <c r="T111" s="140"/>
      <c r="U111" s="140">
        <f t="shared" si="92"/>
        <v>0.41176470588235292</v>
      </c>
      <c r="V111" s="140">
        <f t="shared" si="93"/>
        <v>0</v>
      </c>
      <c r="W111" s="140">
        <f t="shared" si="94"/>
        <v>0</v>
      </c>
      <c r="X111" s="140"/>
      <c r="Y111" s="140"/>
      <c r="Z111" s="140"/>
      <c r="AA111" s="140"/>
      <c r="AB111" s="140"/>
      <c r="AC111" s="140"/>
      <c r="AD111" s="140"/>
      <c r="AF111" s="142">
        <f t="shared" si="77"/>
        <v>85</v>
      </c>
      <c r="AG111" s="139">
        <f>SUMIF(Data!$U:$U,"="&amp;AX111,Data!$H:$H)</f>
        <v>25</v>
      </c>
      <c r="AH111" s="139">
        <f>SUMIF(Data!$U:$U,"="&amp;AY111,Data!$H:$H)</f>
        <v>60</v>
      </c>
      <c r="AI111" s="138"/>
      <c r="AJ111" s="138">
        <f t="shared" si="78"/>
        <v>85</v>
      </c>
      <c r="AK111" s="138">
        <f t="shared" si="79"/>
        <v>25</v>
      </c>
      <c r="AL111" s="138">
        <f t="shared" si="80"/>
        <v>60</v>
      </c>
      <c r="AM111" s="138"/>
      <c r="AN111" s="138"/>
      <c r="AO111" s="138"/>
      <c r="AP111" s="138"/>
      <c r="AQ111" s="138"/>
      <c r="AR111" s="138">
        <f>IF(ISERROR(MATCH($A111&amp;LEFT(AR$5,2),ErrCount!$L$2:$L$73,0)),1,0)</f>
        <v>1</v>
      </c>
      <c r="AS111" s="138">
        <f>IF(ISERROR(MATCH($A111&amp;LEFT(AS$5,2),ErrCount!$L$2:$L$73,0)),1,0)</f>
        <v>1</v>
      </c>
      <c r="AT111" s="138">
        <f>IF(ISERROR(MATCH($A111&amp;LEFT(AT$5,2),ErrCount!$L$2:$L$73,0)),1,0)</f>
        <v>1</v>
      </c>
      <c r="AU111" s="138">
        <f>IF(ISERROR(MATCH($A111&amp;LEFT(AU$5,2),ErrCount!$L$2:$L$73,0)),1,0)</f>
        <v>1</v>
      </c>
      <c r="AV111" s="138"/>
      <c r="AW111" s="138"/>
      <c r="AX111" s="138" t="str">
        <f t="shared" si="81"/>
        <v>152AMEW</v>
      </c>
      <c r="AY111" s="138" t="str">
        <f t="shared" si="82"/>
        <v>152PMEW</v>
      </c>
      <c r="AZ111" s="138" t="str">
        <f t="shared" si="83"/>
        <v>152AMEW</v>
      </c>
      <c r="BA111" s="138" t="str">
        <f t="shared" si="84"/>
        <v>152PMEW</v>
      </c>
      <c r="BB111" s="138" t="s">
        <v>361</v>
      </c>
      <c r="BC111" s="21">
        <f>SUMIF(Data!$U:$U,"="&amp;$AZ111,Data!I:I)/IF($BQ111&lt;1,1,$BQ111)</f>
        <v>9</v>
      </c>
      <c r="BD111" s="21">
        <f>SUMIF(Data!$U:$U,"="&amp;$AZ111,Data!J:J)/IF($BQ111&lt;1,1,$BQ111)</f>
        <v>12</v>
      </c>
      <c r="BE111" s="21">
        <f>SUMIF(Data!$U:$U,"="&amp;$AZ111,Data!K:K)/IF($BQ111&lt;1,1,$BQ111)</f>
        <v>0</v>
      </c>
      <c r="BF111" s="21">
        <f>SUMIF(Data!$U:$U,"="&amp;$AZ111,Data!L:L)/IF($BQ111&lt;1,1,$BQ111)</f>
        <v>0</v>
      </c>
      <c r="BG111" s="138"/>
      <c r="BH111" s="16">
        <f>SUMIF(Data!$U:$U,"="&amp;$BA111,Data!I:I)/IF($BR111&lt;1,1,$BR111)</f>
        <v>14</v>
      </c>
      <c r="BI111" s="16">
        <f>SUMIF(Data!$U:$U,"="&amp;$BA111,Data!J:J)/IF($BR111&lt;1,1,$BR111)</f>
        <v>23</v>
      </c>
      <c r="BJ111" s="16">
        <f>SUMIF(Data!$U:$U,"="&amp;$BA111,Data!K:K)/IF($BR111&lt;1,1,$BR111)</f>
        <v>0</v>
      </c>
      <c r="BK111" s="16">
        <f>SUMIF(Data!$U:$U,"="&amp;$BA111,Data!L:L)/IF($BR111&lt;1,1,$BR111)</f>
        <v>0</v>
      </c>
      <c r="BL111" s="143"/>
      <c r="BM111" s="141" t="b">
        <f t="shared" si="85"/>
        <v>1</v>
      </c>
      <c r="BN111" s="141" t="b">
        <f t="shared" si="86"/>
        <v>1</v>
      </c>
      <c r="BO111" t="b">
        <f t="shared" si="87"/>
        <v>1</v>
      </c>
      <c r="BP111">
        <v>52</v>
      </c>
      <c r="BQ111">
        <f t="shared" si="95"/>
        <v>1</v>
      </c>
      <c r="BR111">
        <f t="shared" si="96"/>
        <v>1</v>
      </c>
    </row>
    <row r="112" spans="1:70" s="141" customFormat="1" x14ac:dyDescent="0.25">
      <c r="A112" s="134">
        <v>154</v>
      </c>
      <c r="B112" s="135" t="str">
        <f t="shared" si="71"/>
        <v>Terrace Rd</v>
      </c>
      <c r="C112" s="135" t="str">
        <f t="shared" si="71"/>
        <v>Rural Rd</v>
      </c>
      <c r="D112" s="136">
        <f t="shared" si="88"/>
        <v>110.5</v>
      </c>
      <c r="E112" s="136" t="str">
        <f t="shared" si="74"/>
        <v/>
      </c>
      <c r="F112" s="136">
        <f t="shared" si="75"/>
        <v>110.5</v>
      </c>
      <c r="G112" s="137" t="str">
        <f t="shared" si="89"/>
        <v/>
      </c>
      <c r="H112" s="213"/>
      <c r="I112" s="206">
        <f t="shared" si="90"/>
        <v>110.5</v>
      </c>
      <c r="J112" s="134"/>
      <c r="K112" s="134"/>
      <c r="L112" s="134"/>
      <c r="M112" s="134"/>
      <c r="N112" s="134"/>
      <c r="O112" s="134"/>
      <c r="P112" s="139" t="s">
        <v>361</v>
      </c>
      <c r="Q112" s="134">
        <f t="shared" si="76"/>
        <v>154</v>
      </c>
      <c r="R112" s="140">
        <f t="shared" si="91"/>
        <v>0.30769230769230771</v>
      </c>
      <c r="S112" s="140"/>
      <c r="T112" s="140"/>
      <c r="U112" s="140">
        <f t="shared" si="92"/>
        <v>4.5248868778280542E-2</v>
      </c>
      <c r="V112" s="140">
        <f t="shared" si="93"/>
        <v>6.7873303167420809E-2</v>
      </c>
      <c r="W112" s="140">
        <f t="shared" si="94"/>
        <v>0.99547511312217196</v>
      </c>
      <c r="X112" s="140"/>
      <c r="Y112" s="140"/>
      <c r="Z112" s="140"/>
      <c r="AA112" s="140"/>
      <c r="AB112" s="140"/>
      <c r="AC112" s="140"/>
      <c r="AD112" s="140"/>
      <c r="AF112" s="142">
        <f t="shared" si="77"/>
        <v>221</v>
      </c>
      <c r="AG112" s="139">
        <f>SUMIF(Data!$U:$U,"="&amp;AX112,Data!$H:$H)</f>
        <v>0</v>
      </c>
      <c r="AH112" s="139">
        <f>SUMIF(Data!$U:$U,"="&amp;AY112,Data!$H:$H)</f>
        <v>221</v>
      </c>
      <c r="AI112" s="138"/>
      <c r="AJ112" s="138">
        <f t="shared" si="78"/>
        <v>221</v>
      </c>
      <c r="AK112" s="138">
        <f t="shared" si="79"/>
        <v>0</v>
      </c>
      <c r="AL112" s="138">
        <f t="shared" si="80"/>
        <v>221</v>
      </c>
      <c r="AM112" s="138"/>
      <c r="AN112" s="138"/>
      <c r="AO112" s="138"/>
      <c r="AP112" s="138"/>
      <c r="AQ112" s="138"/>
      <c r="AR112" s="138">
        <f>IF(ISERROR(MATCH($A112&amp;LEFT(AR$5,2),ErrCount!$L$2:$L$73,0)),1,0)</f>
        <v>1</v>
      </c>
      <c r="AS112" s="138">
        <f>IF(ISERROR(MATCH($A112&amp;LEFT(AS$5,2),ErrCount!$L$2:$L$73,0)),1,0)</f>
        <v>1</v>
      </c>
      <c r="AT112" s="138">
        <f>IF(ISERROR(MATCH($A112&amp;LEFT(AT$5,2),ErrCount!$L$2:$L$73,0)),1,0)</f>
        <v>1</v>
      </c>
      <c r="AU112" s="138">
        <f>IF(ISERROR(MATCH($A112&amp;LEFT(AU$5,2),ErrCount!$L$2:$L$73,0)),1,0)</f>
        <v>1</v>
      </c>
      <c r="AV112" s="138"/>
      <c r="AW112" s="138"/>
      <c r="AX112" s="138" t="str">
        <f t="shared" si="81"/>
        <v>154AMEW</v>
      </c>
      <c r="AY112" s="138" t="str">
        <f t="shared" si="82"/>
        <v>154PMEW</v>
      </c>
      <c r="AZ112" s="138" t="str">
        <f t="shared" si="83"/>
        <v>154AMEW</v>
      </c>
      <c r="BA112" s="138" t="str">
        <f t="shared" si="84"/>
        <v>154PMEW</v>
      </c>
      <c r="BB112" s="138" t="s">
        <v>361</v>
      </c>
      <c r="BC112" s="21">
        <f>SUMIF(Data!$U:$U,"="&amp;$AZ112,Data!I:I)/IF($BQ112&lt;1,1,$BQ112)</f>
        <v>0</v>
      </c>
      <c r="BD112" s="21">
        <f>SUMIF(Data!$U:$U,"="&amp;$AZ112,Data!J:J)/IF($BQ112&lt;1,1,$BQ112)</f>
        <v>0</v>
      </c>
      <c r="BE112" s="21">
        <f>SUMIF(Data!$U:$U,"="&amp;$AZ112,Data!K:K)/IF($BQ112&lt;1,1,$BQ112)</f>
        <v>0</v>
      </c>
      <c r="BF112" s="21">
        <f>SUMIF(Data!$U:$U,"="&amp;$AZ112,Data!L:L)/IF($BQ112&lt;1,1,$BQ112)</f>
        <v>0</v>
      </c>
      <c r="BG112" s="138"/>
      <c r="BH112" s="16">
        <f>SUMIF(Data!$U:$U,"="&amp;$BA112,Data!I:I)/IF($BR112&lt;1,1,$BR112)</f>
        <v>68</v>
      </c>
      <c r="BI112" s="16">
        <f>SUMIF(Data!$U:$U,"="&amp;$BA112,Data!J:J)/IF($BR112&lt;1,1,$BR112)</f>
        <v>10</v>
      </c>
      <c r="BJ112" s="16">
        <f>SUMIF(Data!$U:$U,"="&amp;$BA112,Data!K:K)/IF($BR112&lt;1,1,$BR112)</f>
        <v>15</v>
      </c>
      <c r="BK112" s="16">
        <f>SUMIF(Data!$U:$U,"="&amp;$BA112,Data!L:L)/IF($BR112&lt;1,1,$BR112)</f>
        <v>220</v>
      </c>
      <c r="BL112" s="143"/>
      <c r="BM112" s="141" t="b">
        <f t="shared" si="85"/>
        <v>0</v>
      </c>
      <c r="BN112" s="141" t="b">
        <f t="shared" si="86"/>
        <v>1</v>
      </c>
      <c r="BO112" t="b">
        <f t="shared" si="87"/>
        <v>0</v>
      </c>
      <c r="BP112">
        <v>53</v>
      </c>
      <c r="BQ112">
        <f t="shared" si="95"/>
        <v>0</v>
      </c>
      <c r="BR112">
        <f t="shared" si="96"/>
        <v>1</v>
      </c>
    </row>
    <row r="113" spans="1:70" s="141" customFormat="1" x14ac:dyDescent="0.25">
      <c r="A113" s="134">
        <v>155</v>
      </c>
      <c r="B113" s="135" t="str">
        <f t="shared" si="71"/>
        <v>University Dr</v>
      </c>
      <c r="C113" s="135" t="str">
        <f t="shared" si="71"/>
        <v>McClintock Dr</v>
      </c>
      <c r="D113" s="136">
        <f t="shared" si="88"/>
        <v>33.75</v>
      </c>
      <c r="E113" s="136">
        <f t="shared" si="52"/>
        <v>30.5</v>
      </c>
      <c r="F113" s="136">
        <f t="shared" si="53"/>
        <v>37</v>
      </c>
      <c r="G113" s="137">
        <f t="shared" si="89"/>
        <v>1.2131147540983607</v>
      </c>
      <c r="H113" s="213"/>
      <c r="I113" s="206">
        <f t="shared" si="90"/>
        <v>33.75</v>
      </c>
      <c r="J113" s="134"/>
      <c r="K113" s="134"/>
      <c r="L113" s="134"/>
      <c r="M113" s="134"/>
      <c r="N113" s="134"/>
      <c r="O113" s="134"/>
      <c r="P113" s="139" t="s">
        <v>361</v>
      </c>
      <c r="Q113" s="134">
        <f t="shared" si="54"/>
        <v>155</v>
      </c>
      <c r="R113" s="140">
        <f t="shared" si="91"/>
        <v>0.22222222222222221</v>
      </c>
      <c r="S113" s="140"/>
      <c r="T113" s="140"/>
      <c r="U113" s="140">
        <f t="shared" si="92"/>
        <v>0.11851851851851852</v>
      </c>
      <c r="V113" s="140">
        <f t="shared" si="93"/>
        <v>0.15555555555555556</v>
      </c>
      <c r="W113" s="140">
        <f t="shared" si="94"/>
        <v>0.52592592592592591</v>
      </c>
      <c r="X113" s="140"/>
      <c r="Y113" s="140"/>
      <c r="Z113" s="140"/>
      <c r="AA113" s="140"/>
      <c r="AB113" s="140"/>
      <c r="AC113" s="140"/>
      <c r="AD113" s="140"/>
      <c r="AF113" s="142">
        <f t="shared" si="55"/>
        <v>135</v>
      </c>
      <c r="AG113" s="139">
        <f>SUMIF(Data!$U:$U,"="&amp;AX113,Data!$H:$H)</f>
        <v>61</v>
      </c>
      <c r="AH113" s="139">
        <f>SUMIF(Data!$U:$U,"="&amp;AY113,Data!$H:$H)</f>
        <v>74</v>
      </c>
      <c r="AI113" s="138"/>
      <c r="AJ113" s="138">
        <f t="shared" si="56"/>
        <v>135</v>
      </c>
      <c r="AK113" s="138">
        <f t="shared" si="57"/>
        <v>61</v>
      </c>
      <c r="AL113" s="138">
        <f t="shared" si="58"/>
        <v>74</v>
      </c>
      <c r="AM113" s="138"/>
      <c r="AN113" s="138"/>
      <c r="AO113" s="138"/>
      <c r="AP113" s="138"/>
      <c r="AQ113" s="138"/>
      <c r="AR113" s="138">
        <f>IF(ISERROR(MATCH($A113&amp;LEFT(AR$5,2),ErrCount!$L$2:$L$73,0)),1,0)</f>
        <v>1</v>
      </c>
      <c r="AS113" s="138">
        <f>IF(ISERROR(MATCH($A113&amp;LEFT(AS$5,2),ErrCount!$L$2:$L$73,0)),1,0)</f>
        <v>1</v>
      </c>
      <c r="AT113" s="138">
        <f>IF(ISERROR(MATCH($A113&amp;LEFT(AT$5,2),ErrCount!$L$2:$L$73,0)),1,0)</f>
        <v>1</v>
      </c>
      <c r="AU113" s="138">
        <f>IF(ISERROR(MATCH($A113&amp;LEFT(AU$5,2),ErrCount!$L$2:$L$73,0)),1,0)</f>
        <v>1</v>
      </c>
      <c r="AV113" s="138"/>
      <c r="AW113" s="138"/>
      <c r="AX113" s="138" t="str">
        <f>$A113&amp;LEFT(AZ$5,2)&amp;$BB113</f>
        <v>155AMEW</v>
      </c>
      <c r="AY113" s="138" t="str">
        <f>$A113&amp;LEFT(BA$5,2)&amp;$BB113</f>
        <v>155PMEW</v>
      </c>
      <c r="AZ113" s="138" t="str">
        <f>IF(AT113,$A113&amp;LEFT(AZ$5,2)&amp;$BB113,"")</f>
        <v>155AMEW</v>
      </c>
      <c r="BA113" s="138" t="str">
        <f>IF(AU113,$A113&amp;LEFT(BA$5,2)&amp;$BB113,"")</f>
        <v>155PMEW</v>
      </c>
      <c r="BB113" s="138" t="s">
        <v>361</v>
      </c>
      <c r="BC113" s="21">
        <f>SUMIF(Data!$U:$U,"="&amp;$AZ113,Data!I:I)/IF($BQ113&lt;1,1,$BQ113)</f>
        <v>18</v>
      </c>
      <c r="BD113" s="21">
        <f>SUMIF(Data!$U:$U,"="&amp;$AZ113,Data!J:J)/IF($BQ113&lt;1,1,$BQ113)</f>
        <v>12</v>
      </c>
      <c r="BE113" s="21">
        <f>SUMIF(Data!$U:$U,"="&amp;$AZ113,Data!K:K)/IF($BQ113&lt;1,1,$BQ113)</f>
        <v>12</v>
      </c>
      <c r="BF113" s="21">
        <f>SUMIF(Data!$U:$U,"="&amp;$AZ113,Data!L:L)/IF($BQ113&lt;1,1,$BQ113)</f>
        <v>29</v>
      </c>
      <c r="BG113" s="138"/>
      <c r="BH113" s="16">
        <f>SUMIF(Data!$U:$U,"="&amp;$BA113,Data!I:I)/IF($BR113&lt;1,1,$BR113)</f>
        <v>12</v>
      </c>
      <c r="BI113" s="16">
        <f>SUMIF(Data!$U:$U,"="&amp;$BA113,Data!J:J)/IF($BR113&lt;1,1,$BR113)</f>
        <v>4</v>
      </c>
      <c r="BJ113" s="16">
        <f>SUMIF(Data!$U:$U,"="&amp;$BA113,Data!K:K)/IF($BR113&lt;1,1,$BR113)</f>
        <v>9</v>
      </c>
      <c r="BK113" s="16">
        <f>SUMIF(Data!$U:$U,"="&amp;$BA113,Data!L:L)/IF($BR113&lt;1,1,$BR113)</f>
        <v>42</v>
      </c>
      <c r="BL113" s="143"/>
      <c r="BM113" s="141" t="b">
        <f>AND(AK113&gt;0,AL113&gt;0,ISNUMBER(AK113))</f>
        <v>1</v>
      </c>
      <c r="BN113" s="141" t="b">
        <f>AJ113&gt;0</f>
        <v>1</v>
      </c>
      <c r="BO113" t="b">
        <f>AND(AG113&gt;0,AH113&gt;0,ISNUMBER(AG113))</f>
        <v>1</v>
      </c>
      <c r="BP113">
        <v>54</v>
      </c>
      <c r="BQ113">
        <f t="shared" si="95"/>
        <v>1</v>
      </c>
      <c r="BR113">
        <f t="shared" si="96"/>
        <v>1</v>
      </c>
    </row>
    <row r="114" spans="1:70" x14ac:dyDescent="0.25">
      <c r="A114" t="s">
        <v>196</v>
      </c>
      <c r="B114" t="s">
        <v>196</v>
      </c>
      <c r="C114" t="s">
        <v>196</v>
      </c>
      <c r="D114" s="16" t="s">
        <v>196</v>
      </c>
      <c r="E114" s="16" t="s">
        <v>196</v>
      </c>
      <c r="F114" s="16" t="s">
        <v>196</v>
      </c>
      <c r="R114" t="s">
        <v>196</v>
      </c>
      <c r="U114" t="s">
        <v>196</v>
      </c>
      <c r="V114" t="s">
        <v>196</v>
      </c>
      <c r="W114" t="s">
        <v>196</v>
      </c>
      <c r="AF114" s="16" t="s">
        <v>196</v>
      </c>
      <c r="AG114" t="s">
        <v>196</v>
      </c>
      <c r="AH114" t="s">
        <v>196</v>
      </c>
      <c r="AJ114" t="s">
        <v>196</v>
      </c>
      <c r="AK114" t="s">
        <v>196</v>
      </c>
      <c r="AL114" t="s">
        <v>196</v>
      </c>
    </row>
    <row r="115" spans="1:70" x14ac:dyDescent="0.25">
      <c r="A115" s="10" t="s">
        <v>52</v>
      </c>
      <c r="B115" s="10"/>
      <c r="C115" s="10"/>
      <c r="D115" s="9">
        <f>COUNTIF(D6:D59,"&gt;0")</f>
        <v>54</v>
      </c>
      <c r="E115" s="9">
        <f>COUNTIF(E6:E59,"&gt;0")</f>
        <v>48</v>
      </c>
      <c r="F115" s="9">
        <f>COUNTIF(F6:F59,"&gt;0")</f>
        <v>50</v>
      </c>
      <c r="AF115" s="16">
        <f>COUNTIF(AF6:AF59,"&gt;0")</f>
        <v>54</v>
      </c>
      <c r="AG115" s="16">
        <f>COUNTIF(AG6:AG59,"&gt;0")</f>
        <v>48</v>
      </c>
      <c r="AH115" s="16">
        <f>COUNTIF(AH6:AH59,"&gt;0")</f>
        <v>50</v>
      </c>
      <c r="AI115" s="16"/>
      <c r="AJ115" s="16">
        <f>COUNTIF(AJ6:AJ59,"&gt;0")</f>
        <v>54</v>
      </c>
      <c r="AK115" s="16">
        <f>COUNTIF(AK6:AK59,"&gt;0")</f>
        <v>48</v>
      </c>
      <c r="AL115" s="16">
        <f>COUNTIF(AL6:AL59,"&gt;0")</f>
        <v>50</v>
      </c>
      <c r="AM115" s="16"/>
      <c r="AN115" s="16"/>
      <c r="AO115" s="16"/>
      <c r="AP115" s="16"/>
      <c r="AQ115" s="16"/>
      <c r="AR115" s="16"/>
      <c r="AS115" s="16"/>
      <c r="AT115" s="16"/>
      <c r="AU115" s="16"/>
      <c r="AV115" s="16"/>
      <c r="AW115" s="16"/>
      <c r="AX115" s="16"/>
      <c r="AY115" s="16"/>
      <c r="AZ115" s="16"/>
      <c r="BA115" s="16"/>
      <c r="BB115" s="16"/>
      <c r="BC115" s="16"/>
      <c r="BD115" s="16"/>
      <c r="BE115" s="16"/>
      <c r="BF115" s="16"/>
      <c r="BG115" s="16"/>
    </row>
    <row r="116" spans="1:70"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10"/>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c r="T116" s="28"/>
      <c r="U116" s="28">
        <f>IF(NOT(ISBLANK(U114)),COUNTA($A114:U114),"")</f>
        <v>8</v>
      </c>
      <c r="V116" s="28">
        <f>IF(NOT(ISBLANK(V114)),COUNTA($A114:V114),"")</f>
        <v>9</v>
      </c>
      <c r="W116" s="28">
        <f>IF(NOT(ISBLANK(W114)),COUNTA($A114:W114),"")</f>
        <v>10</v>
      </c>
      <c r="X116" s="28"/>
      <c r="Y116" s="28"/>
      <c r="Z116" s="28"/>
      <c r="AA116" s="28"/>
      <c r="AB116" s="28"/>
      <c r="AC116" s="28"/>
      <c r="AD116" s="28"/>
      <c r="AE116" s="28" t="str">
        <f>IF(NOT(ISBLANK(AE114)),COUNTA($A114:AE114),"")</f>
        <v/>
      </c>
      <c r="AF116" s="28">
        <f>IF(NOT(ISBLANK(AF114)),COUNTA($A114:AF114),"")</f>
        <v>11</v>
      </c>
      <c r="AG116" s="28">
        <f>IF(NOT(ISBLANK(AG114)),COUNTA($A114:AG114),"")</f>
        <v>12</v>
      </c>
      <c r="AH116" s="28">
        <f>IF(NOT(ISBLANK(AH114)),COUNTA($A114:AH114),"")</f>
        <v>13</v>
      </c>
      <c r="AI116" s="28" t="str">
        <f>IF(NOT(ISBLANK(AI114)),COUNTA($A114:AI114),"")</f>
        <v/>
      </c>
      <c r="AJ116" s="28">
        <f>IF(NOT(ISBLANK(AJ114)),COUNTA($A114:AJ114),"")</f>
        <v>14</v>
      </c>
      <c r="AK116" s="28">
        <f>IF(NOT(ISBLANK(AK114)),COUNTA($A114:AK114),"")</f>
        <v>15</v>
      </c>
      <c r="AL116" s="28">
        <f>IF(NOT(ISBLANK(AL114)),COUNTA($A114:AL114),"")</f>
        <v>16</v>
      </c>
      <c r="AM116" s="28" t="str">
        <f>IF(NOT(ISBLANK(AM114)),COUNTA($A114:AM114),"")</f>
        <v/>
      </c>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row>
    <row r="117" spans="1:70" s="68" customFormat="1" x14ac:dyDescent="0.25">
      <c r="A117" s="67" t="s">
        <v>201</v>
      </c>
      <c r="E117" s="71">
        <f>AG117/2</f>
        <v>411.5</v>
      </c>
      <c r="F117" s="69"/>
      <c r="G117" s="69"/>
      <c r="H117" s="71"/>
      <c r="I117" s="209"/>
      <c r="J117" s="69"/>
      <c r="K117" s="69"/>
      <c r="L117" s="69"/>
      <c r="M117" s="69"/>
      <c r="N117" s="69"/>
      <c r="O117" s="69"/>
      <c r="P117" s="69"/>
      <c r="Q117" s="69"/>
      <c r="AG117" s="71">
        <f>SUMPRODUCT(Data!$H$2:$H$2776,Data!$AA$2:$AA$2776)</f>
        <v>823</v>
      </c>
      <c r="AH117" s="70"/>
      <c r="BH117" s="69"/>
      <c r="BI117" s="69"/>
      <c r="BJ117" s="69"/>
      <c r="BK117" s="69"/>
      <c r="BL117" s="69"/>
      <c r="BP117"/>
      <c r="BQ117"/>
      <c r="BR117" s="16"/>
    </row>
    <row r="118" spans="1:70" s="68" customFormat="1" x14ac:dyDescent="0.25">
      <c r="A118" s="67" t="s">
        <v>202</v>
      </c>
      <c r="E118" s="69"/>
      <c r="F118" s="71">
        <f>AH118/2</f>
        <v>878.5</v>
      </c>
      <c r="G118" s="69"/>
      <c r="H118" s="71"/>
      <c r="I118" s="209"/>
      <c r="J118" s="69"/>
      <c r="K118" s="69"/>
      <c r="L118" s="69"/>
      <c r="M118" s="69"/>
      <c r="N118" s="69"/>
      <c r="O118" s="69"/>
      <c r="P118" s="69"/>
      <c r="Q118" s="69"/>
      <c r="AG118" s="70"/>
      <c r="AH118" s="71">
        <f>SUMPRODUCT(Data!$H$2:$H$2776,Data!$AB$2:$AB$2776)</f>
        <v>1757</v>
      </c>
      <c r="BH118" s="69"/>
      <c r="BI118" s="69"/>
      <c r="BJ118" s="69"/>
      <c r="BK118" s="69"/>
      <c r="BL118" s="69"/>
      <c r="BP118"/>
      <c r="BQ118"/>
      <c r="BR118" s="16"/>
    </row>
    <row r="119" spans="1:70" x14ac:dyDescent="0.25">
      <c r="A119" s="28"/>
    </row>
    <row r="120" spans="1:70" x14ac:dyDescent="0.25">
      <c r="A120" s="10" t="s">
        <v>53</v>
      </c>
      <c r="B120" s="10"/>
      <c r="C120" s="10"/>
      <c r="J120" s="29"/>
      <c r="AF120" s="29"/>
    </row>
    <row r="121" spans="1:70" x14ac:dyDescent="0.25">
      <c r="A121" t="s">
        <v>54</v>
      </c>
      <c r="AF121" s="16">
        <f>MATCH(AF123,sumdata_row_name,0)</f>
        <v>22</v>
      </c>
      <c r="AG121" s="16">
        <f>MATCH(AG123,sumdata_row_name,0)</f>
        <v>20</v>
      </c>
      <c r="AH121" s="16">
        <f>MATCH(AH123,sumdata_row_name,0)</f>
        <v>21</v>
      </c>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row>
    <row r="122" spans="1:70" x14ac:dyDescent="0.25">
      <c r="A122" t="s">
        <v>55</v>
      </c>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row>
    <row r="123" spans="1:70" x14ac:dyDescent="0.25">
      <c r="A123" t="s">
        <v>56</v>
      </c>
      <c r="AF123" s="30" t="s">
        <v>57</v>
      </c>
      <c r="AG123" t="s">
        <v>21</v>
      </c>
      <c r="AH123" t="s">
        <v>22</v>
      </c>
    </row>
    <row r="124" spans="1:70" x14ac:dyDescent="0.25">
      <c r="A124" t="s">
        <v>58</v>
      </c>
    </row>
    <row r="125" spans="1:70" x14ac:dyDescent="0.25">
      <c r="A125" t="s">
        <v>59</v>
      </c>
    </row>
    <row r="129" spans="1:67" x14ac:dyDescent="0.25">
      <c r="A129" s="31" t="s">
        <v>60</v>
      </c>
    </row>
    <row r="130" spans="1:67"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5"/>
      <c r="AE130" s="35"/>
      <c r="AF130" s="34"/>
      <c r="AG130" s="34"/>
      <c r="AH130" s="34"/>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c r="BF130" s="62"/>
      <c r="BG130" s="62"/>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R204"/>
  <sheetViews>
    <sheetView zoomScale="70" zoomScaleNormal="70" workbookViewId="0">
      <selection activeCell="D6" sqref="D6"/>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20" width="2.44140625" customWidth="1"/>
    <col min="21" max="21" width="6.109375" customWidth="1"/>
    <col min="22" max="22" width="7.5546875" customWidth="1"/>
    <col min="23" max="23" width="6.88671875" customWidth="1"/>
    <col min="24" max="24" width="10.21875" customWidth="1"/>
    <col min="25" max="30" width="2.6640625" customWidth="1"/>
    <col min="31" max="31" width="1.44140625" customWidth="1"/>
    <col min="32" max="32" width="6.33203125" style="16" customWidth="1"/>
    <col min="33" max="34" width="6.5546875" customWidth="1"/>
    <col min="35" max="35" width="1.5546875" customWidth="1"/>
    <col min="36" max="38" width="6.5546875" customWidth="1"/>
    <col min="39" max="39" width="1.6640625" customWidth="1"/>
    <col min="40" max="42" width="2.6640625" customWidth="1"/>
    <col min="43" max="43" width="1.6640625" customWidth="1"/>
    <col min="44" max="47" width="6.5546875" customWidth="1"/>
    <col min="48" max="49" width="2.6640625" customWidth="1"/>
    <col min="50" max="50" width="7.5546875" bestFit="1" customWidth="1"/>
    <col min="51" max="51" width="7.44140625" bestFit="1" customWidth="1"/>
    <col min="52" max="54" width="2.5546875" customWidth="1"/>
    <col min="55" max="58" width="5.6640625" customWidth="1"/>
    <col min="59" max="59" width="2.6640625" customWidth="1"/>
    <col min="60" max="63" width="5.6640625" style="16" customWidth="1"/>
    <col min="64" max="64" width="1.109375" style="16" customWidth="1"/>
    <col min="65" max="65" width="8.33203125" customWidth="1"/>
    <col min="66" max="66" width="7" customWidth="1"/>
    <col min="67" max="67" width="2.6640625" customWidth="1"/>
    <col min="68" max="68" width="6.5546875" customWidth="1"/>
    <col min="69" max="69" width="5.33203125" bestFit="1" customWidth="1"/>
    <col min="70" max="70" width="5.6640625" style="16" customWidth="1"/>
  </cols>
  <sheetData>
    <row r="1" spans="1:70" x14ac:dyDescent="0.25">
      <c r="A1" s="10" t="s">
        <v>46</v>
      </c>
      <c r="B1" s="10"/>
      <c r="C1" s="10"/>
      <c r="D1" s="12">
        <f>AJ1/((AK61+AL61)*2)</f>
        <v>71.487373737373744</v>
      </c>
      <c r="E1" s="12">
        <f>AK1/(AK$61*2)</f>
        <v>51.581632653061227</v>
      </c>
      <c r="F1" s="12">
        <f>AL1/(AL$61*2)</f>
        <v>90.995000000000005</v>
      </c>
      <c r="G1" s="21"/>
      <c r="H1" s="12"/>
      <c r="I1" s="22"/>
      <c r="J1" s="9"/>
      <c r="K1" s="22"/>
      <c r="L1" s="22"/>
      <c r="M1" s="22"/>
      <c r="N1" s="22"/>
      <c r="O1" s="21"/>
      <c r="P1" s="72">
        <v>1</v>
      </c>
      <c r="Q1" s="22" t="str">
        <f>A1</f>
        <v>Total</v>
      </c>
      <c r="R1" s="23">
        <f>(BC1+BH1)/$AJ1</f>
        <v>0.27160973541983113</v>
      </c>
      <c r="S1" s="23"/>
      <c r="T1" s="23"/>
      <c r="U1" s="23">
        <f>(BD1+BI1)/$AJ1</f>
        <v>0.19756967748772475</v>
      </c>
      <c r="V1" s="23">
        <f>(BE1+BJ1)/$AJ1</f>
        <v>0.17881239181885619</v>
      </c>
      <c r="W1" s="23">
        <f>(BF1+BK1)/$AJ1</f>
        <v>0.42283372778974887</v>
      </c>
      <c r="X1" s="23"/>
      <c r="Y1" s="23"/>
      <c r="Z1" s="23"/>
      <c r="AA1" s="23"/>
      <c r="AB1" s="23"/>
      <c r="AC1" s="23"/>
      <c r="AD1" s="23"/>
      <c r="AF1" s="9">
        <f>SUM(AF6:AF59)</f>
        <v>14154.5</v>
      </c>
      <c r="AG1" s="9">
        <f>SUM(AG6:AG59)</f>
        <v>5055</v>
      </c>
      <c r="AH1" s="9">
        <f>SUM(AH6:AH59)</f>
        <v>9099.5</v>
      </c>
      <c r="AI1" s="21"/>
      <c r="AJ1" s="9">
        <f>SUM(AJ6:AJ59)</f>
        <v>14154.5</v>
      </c>
      <c r="AK1" s="9">
        <f>SUM(AK6:AK59)</f>
        <v>5055</v>
      </c>
      <c r="AL1" s="9">
        <f>SUM(AL6:AL59)</f>
        <v>9099.5</v>
      </c>
      <c r="AM1" s="21"/>
      <c r="AN1" s="9"/>
      <c r="AO1" s="21"/>
      <c r="AP1" s="21"/>
      <c r="AQ1" s="21"/>
      <c r="AR1" s="21"/>
      <c r="AS1" s="21"/>
      <c r="AT1" s="21"/>
      <c r="AU1" s="21"/>
      <c r="AV1" s="21"/>
      <c r="AW1" s="21"/>
      <c r="AX1" s="21"/>
      <c r="AY1" s="21"/>
      <c r="AZ1" s="21"/>
      <c r="BA1" s="21"/>
      <c r="BB1" s="21"/>
      <c r="BC1" s="16">
        <f>SUM(BC6:BC59)</f>
        <v>1407</v>
      </c>
      <c r="BD1" s="16">
        <f>SUM(BD6:BD59)</f>
        <v>1246</v>
      </c>
      <c r="BE1" s="16">
        <f>SUM(BE6:BE59)</f>
        <v>835</v>
      </c>
      <c r="BF1" s="16">
        <f>SUM(BF6:BF59)</f>
        <v>2038</v>
      </c>
      <c r="BG1" s="21"/>
      <c r="BH1" s="16">
        <f>SUM(BH6:BH59)</f>
        <v>2437.5</v>
      </c>
      <c r="BI1" s="16">
        <f>SUM(BI6:BI59)</f>
        <v>1550.5</v>
      </c>
      <c r="BJ1" s="16">
        <f>SUM(BJ6:BJ59)</f>
        <v>1696</v>
      </c>
      <c r="BK1" s="16">
        <f>SUM(BK6:BK59)</f>
        <v>3947</v>
      </c>
    </row>
    <row r="2" spans="1:70" x14ac:dyDescent="0.25">
      <c r="A2" s="10" t="s">
        <v>47</v>
      </c>
      <c r="B2" s="10"/>
      <c r="C2" s="10"/>
      <c r="D2" s="12">
        <f>MAX(D$6:D$59)</f>
        <v>220</v>
      </c>
      <c r="E2" s="12">
        <f>MAX(E$6:E$59)</f>
        <v>167</v>
      </c>
      <c r="F2" s="12">
        <f>MAX(F$6:F$59)</f>
        <v>303</v>
      </c>
      <c r="G2" s="21"/>
      <c r="H2" s="12"/>
      <c r="I2" s="22"/>
      <c r="J2" s="9"/>
      <c r="K2" s="22"/>
      <c r="L2" s="22"/>
      <c r="M2" s="22"/>
      <c r="N2" s="22"/>
      <c r="O2" s="21"/>
      <c r="P2" s="73">
        <v>1</v>
      </c>
      <c r="Q2" s="22" t="str">
        <f>A2</f>
        <v>Max</v>
      </c>
      <c r="R2" s="23">
        <f>MAX(R$6:R$59)</f>
        <v>0.41463414634146339</v>
      </c>
      <c r="S2" s="23"/>
      <c r="T2" s="23"/>
      <c r="U2" s="23">
        <f>MAX(U6:U59)</f>
        <v>0.63414634146341464</v>
      </c>
      <c r="V2" s="23">
        <f>MAX(V6:V59)</f>
        <v>0.38271604938271603</v>
      </c>
      <c r="W2" s="23">
        <f>MAX(W6:W59)</f>
        <v>0.98457583547557836</v>
      </c>
      <c r="X2" s="23"/>
      <c r="Y2" s="23"/>
      <c r="Z2" s="23"/>
      <c r="AA2" s="23"/>
      <c r="AB2" s="23"/>
      <c r="AC2" s="23"/>
      <c r="AD2" s="23"/>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row>
    <row r="3" spans="1:70" x14ac:dyDescent="0.25">
      <c r="A3" s="10" t="s">
        <v>48</v>
      </c>
      <c r="B3" s="10"/>
      <c r="C3" s="10"/>
      <c r="D3" s="12">
        <f>MIN(D$6:D$59)</f>
        <v>13.25</v>
      </c>
      <c r="E3" s="12">
        <f>MIN(E$6:E$59)</f>
        <v>9</v>
      </c>
      <c r="F3" s="12">
        <f>MIN(F$6:F$59)</f>
        <v>16.5</v>
      </c>
      <c r="G3" s="21"/>
      <c r="H3" s="12"/>
      <c r="I3" s="22"/>
      <c r="J3" s="9"/>
      <c r="K3" s="22"/>
      <c r="L3" s="22"/>
      <c r="M3" s="22"/>
      <c r="N3" s="22"/>
      <c r="O3" s="21"/>
      <c r="P3" s="73" t="s">
        <v>172</v>
      </c>
      <c r="Q3" s="22" t="str">
        <f>A3</f>
        <v>Min</v>
      </c>
      <c r="R3" s="23">
        <f>MIN(R$6:R$59)</f>
        <v>4.1666666666666664E-2</v>
      </c>
      <c r="S3" s="23"/>
      <c r="T3" s="23"/>
      <c r="U3" s="23">
        <f>MIN(U$6:U$60)</f>
        <v>3.350083752093802E-2</v>
      </c>
      <c r="V3" s="23">
        <f>MIN(V$6:V$60)</f>
        <v>0</v>
      </c>
      <c r="W3" s="23">
        <f>MIN(W$6:W$60)</f>
        <v>0</v>
      </c>
      <c r="X3" s="23"/>
      <c r="Y3" s="23"/>
      <c r="Z3" s="23"/>
      <c r="AA3" s="23"/>
      <c r="AB3" s="23"/>
      <c r="AC3" s="23"/>
      <c r="AD3" s="23"/>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row>
    <row r="4" spans="1:70" x14ac:dyDescent="0.25">
      <c r="A4" t="s">
        <v>49</v>
      </c>
      <c r="D4" s="24"/>
      <c r="E4" s="151">
        <f>AG4/(AG$61*2)</f>
        <v>49.581632653061227</v>
      </c>
      <c r="F4" s="151">
        <f>AH4/(AH$61*2)</f>
        <v>81.974999999999994</v>
      </c>
      <c r="G4" s="152">
        <f>F4/E4</f>
        <v>1.6533340193455441</v>
      </c>
      <c r="P4" s="73" t="s">
        <v>173</v>
      </c>
      <c r="AG4" s="16">
        <f>SUMIF($BM6:$BM59,TRUE,AG6:AG59)</f>
        <v>4859</v>
      </c>
      <c r="AH4" s="16">
        <f>SUMIF($BM6:$BM59,TRUE,AH6:AH59)</f>
        <v>8197.5</v>
      </c>
      <c r="AI4" s="16"/>
      <c r="AJ4" s="54" t="s">
        <v>169</v>
      </c>
      <c r="AK4" s="16"/>
      <c r="AL4" s="16"/>
      <c r="AM4" s="16"/>
      <c r="AN4" s="16"/>
      <c r="AO4" s="16"/>
      <c r="AP4" s="16"/>
      <c r="AQ4" s="16"/>
      <c r="AR4" s="54" t="s">
        <v>168</v>
      </c>
      <c r="AS4" s="16"/>
      <c r="AT4" s="54" t="s">
        <v>167</v>
      </c>
      <c r="AU4" s="16"/>
      <c r="AV4" s="16"/>
      <c r="AW4" s="16"/>
      <c r="AX4" s="16"/>
      <c r="AY4" s="16"/>
      <c r="AZ4" s="16"/>
      <c r="BA4" s="16"/>
      <c r="BB4" s="16"/>
      <c r="BC4" s="16" t="s">
        <v>65</v>
      </c>
      <c r="BD4" s="16" t="s">
        <v>65</v>
      </c>
      <c r="BE4" s="16" t="s">
        <v>65</v>
      </c>
      <c r="BF4" s="16" t="s">
        <v>65</v>
      </c>
      <c r="BG4" s="16"/>
      <c r="BH4" s="16" t="s">
        <v>66</v>
      </c>
      <c r="BI4" s="16" t="s">
        <v>66</v>
      </c>
      <c r="BJ4" s="16" t="s">
        <v>66</v>
      </c>
      <c r="BK4" s="16" t="s">
        <v>66</v>
      </c>
    </row>
    <row r="5" spans="1:70" ht="39.6" x14ac:dyDescent="0.25">
      <c r="A5" s="81" t="s">
        <v>61</v>
      </c>
      <c r="B5" s="81" t="s">
        <v>4</v>
      </c>
      <c r="C5" s="81" t="s">
        <v>5</v>
      </c>
      <c r="D5" s="157" t="s">
        <v>7</v>
      </c>
      <c r="E5" s="157" t="s">
        <v>8</v>
      </c>
      <c r="F5" s="157" t="s">
        <v>9</v>
      </c>
      <c r="G5" s="157" t="s">
        <v>10</v>
      </c>
      <c r="H5" s="157"/>
      <c r="I5" s="25" t="s">
        <v>618</v>
      </c>
      <c r="J5" s="5" t="s">
        <v>11</v>
      </c>
      <c r="K5" s="6" t="s">
        <v>12</v>
      </c>
      <c r="L5" s="6" t="s">
        <v>13</v>
      </c>
      <c r="M5" s="6" t="s">
        <v>14</v>
      </c>
      <c r="N5" s="6" t="s">
        <v>15</v>
      </c>
      <c r="O5" s="5"/>
      <c r="P5" s="25"/>
      <c r="Q5" s="80" t="str">
        <f t="shared" ref="Q5:Q59" si="0">A5</f>
        <v>Loc ID</v>
      </c>
      <c r="R5" s="159" t="str">
        <f>BH5&amp;"%"</f>
        <v>Female%</v>
      </c>
      <c r="S5" s="159"/>
      <c r="T5" s="159"/>
      <c r="U5" s="159" t="str">
        <f>BI5&amp;"%"</f>
        <v>Helmet%</v>
      </c>
      <c r="V5" s="159" t="str">
        <f>BJ5&amp;"%"</f>
        <v>Wrong way%</v>
      </c>
      <c r="W5" s="159" t="str">
        <f>BK5&amp;"%"</f>
        <v>Sidewalk%</v>
      </c>
      <c r="X5" s="159" t="s">
        <v>904</v>
      </c>
      <c r="Y5" s="159"/>
      <c r="Z5" s="159"/>
      <c r="AA5" s="159"/>
      <c r="AB5" s="159"/>
      <c r="AC5" s="159"/>
      <c r="AD5" s="159"/>
      <c r="AE5" s="8"/>
      <c r="AF5" s="161" t="s">
        <v>20</v>
      </c>
      <c r="AG5" s="161" t="s">
        <v>21</v>
      </c>
      <c r="AH5" s="161" t="s">
        <v>22</v>
      </c>
      <c r="AI5" s="44"/>
      <c r="AJ5" s="161" t="s">
        <v>20</v>
      </c>
      <c r="AK5" s="161" t="s">
        <v>21</v>
      </c>
      <c r="AL5" s="161" t="s">
        <v>22</v>
      </c>
      <c r="AM5" s="44"/>
      <c r="AN5" s="161"/>
      <c r="AO5" s="161"/>
      <c r="AP5" s="161"/>
      <c r="AQ5" s="8"/>
      <c r="AR5" s="80" t="s">
        <v>21</v>
      </c>
      <c r="AS5" s="80" t="s">
        <v>22</v>
      </c>
      <c r="AT5" s="80" t="s">
        <v>21</v>
      </c>
      <c r="AU5" s="80" t="s">
        <v>22</v>
      </c>
      <c r="AV5" s="80"/>
      <c r="AW5" s="80"/>
      <c r="AX5" s="80" t="s">
        <v>170</v>
      </c>
      <c r="AY5" s="80" t="s">
        <v>171</v>
      </c>
      <c r="AZ5" s="272"/>
      <c r="BA5" s="272"/>
      <c r="BB5" s="8"/>
      <c r="BC5" s="8" t="s">
        <v>16</v>
      </c>
      <c r="BD5" s="8" t="s">
        <v>17</v>
      </c>
      <c r="BE5" s="8" t="s">
        <v>18</v>
      </c>
      <c r="BF5" s="8" t="s">
        <v>6</v>
      </c>
      <c r="BG5" s="8"/>
      <c r="BH5" s="8" t="s">
        <v>16</v>
      </c>
      <c r="BI5" s="8" t="s">
        <v>17</v>
      </c>
      <c r="BJ5" s="8" t="s">
        <v>18</v>
      </c>
      <c r="BK5" s="8" t="s">
        <v>6</v>
      </c>
      <c r="BL5" s="8"/>
      <c r="BM5" s="26" t="s">
        <v>50</v>
      </c>
      <c r="BN5" s="26" t="s">
        <v>51</v>
      </c>
      <c r="BP5" s="8" t="s">
        <v>901</v>
      </c>
      <c r="BQ5" s="8" t="s">
        <v>900</v>
      </c>
      <c r="BR5" s="8" t="s">
        <v>899</v>
      </c>
    </row>
    <row r="6" spans="1:70" x14ac:dyDescent="0.25">
      <c r="A6" s="153">
        <v>101</v>
      </c>
      <c r="B6" s="154" t="str">
        <f t="shared" ref="B6:C59" si="1">VLOOKUP($A6,Loc,COLUMN(),FALSE)</f>
        <v>Washington/Curry</v>
      </c>
      <c r="C6" s="154" t="str">
        <f t="shared" si="1"/>
        <v>Mill Ave</v>
      </c>
      <c r="D6" s="155">
        <f t="shared" ref="D6:D37" si="2">IF(BN6,IF(BM6,AJ6/4,AJ6/2),"")</f>
        <v>45</v>
      </c>
      <c r="E6" s="155">
        <f t="shared" ref="E6:E59" si="3">IF(AK6&gt;0,AK6/2,"")</f>
        <v>39.5</v>
      </c>
      <c r="F6" s="155">
        <f t="shared" ref="F6:F59" si="4">IF(AL6&gt;0,AL6/2,"")</f>
        <v>50.5</v>
      </c>
      <c r="G6" s="156">
        <f t="shared" ref="G6:G37" si="5">IF(BM6,F6/E6,"")</f>
        <v>1.2784810126582278</v>
      </c>
      <c r="H6" s="155"/>
      <c r="I6" s="22">
        <f t="shared" ref="I6:I59" si="6">IF(ISNUMBER(D6),0,1)</f>
        <v>0</v>
      </c>
      <c r="J6" s="9"/>
      <c r="K6" s="14"/>
      <c r="L6" s="14"/>
      <c r="M6" s="14"/>
      <c r="N6" s="14"/>
      <c r="O6" s="9"/>
      <c r="P6" s="27"/>
      <c r="Q6" s="153">
        <f t="shared" si="0"/>
        <v>101</v>
      </c>
      <c r="R6" s="267">
        <f t="shared" ref="R6:R37" si="7">IF($AJ6&gt;0,(BC6*$AT6+BH6*$AU6)/$AJ6,"")</f>
        <v>0.22222222222222221</v>
      </c>
      <c r="S6" s="158"/>
      <c r="T6" s="158"/>
      <c r="U6" s="267">
        <f t="shared" ref="U6:U37" si="8">IF($AJ6&gt;0,(BD6*$AT6+BI6*$AU6)/$AJ6,"")</f>
        <v>0.6166666666666667</v>
      </c>
      <c r="V6" s="267">
        <f t="shared" ref="V6:V37" si="9">IF($AJ6&gt;0,(BE6*$AT6+BJ6*$AU6)/$AJ6,"")</f>
        <v>0.1388888888888889</v>
      </c>
      <c r="W6" s="267">
        <f t="shared" ref="W6:W37" si="10">IF($AJ6&gt;0,(BF6*$AT6+BK6*$AU6)/$AJ6,"")</f>
        <v>0.31666666666666665</v>
      </c>
      <c r="X6" s="267">
        <f>V6*W6</f>
        <v>4.3981481481481483E-2</v>
      </c>
      <c r="Y6" s="158"/>
      <c r="Z6" s="158"/>
      <c r="AA6" s="158"/>
      <c r="AB6" s="158"/>
      <c r="AC6" s="158"/>
      <c r="AD6" s="158"/>
      <c r="AF6" s="127">
        <f t="shared" ref="AF6:AF59" si="11">AG6+AH6</f>
        <v>180</v>
      </c>
      <c r="AG6" s="160">
        <f t="shared" ref="AG6:AH25" si="12">IF(ISERROR(MATCH($A6,sum_locID,0)),"",INDEX(sumdata,AG$67,MATCH($A6,sum_locID,0)))</f>
        <v>79</v>
      </c>
      <c r="AH6" s="160">
        <f t="shared" si="12"/>
        <v>101</v>
      </c>
      <c r="AI6" s="21"/>
      <c r="AJ6" s="21">
        <f t="shared" ref="AJ6:AJ59" si="13">AK6+AL6</f>
        <v>180</v>
      </c>
      <c r="AK6" s="21">
        <f t="shared" ref="AK6:AK59" si="14">AG6*AT6</f>
        <v>79</v>
      </c>
      <c r="AL6" s="21">
        <f t="shared" ref="AL6:AL59" si="15">AH6*AU6</f>
        <v>101</v>
      </c>
      <c r="AM6" s="21"/>
      <c r="AN6" s="21"/>
      <c r="AO6" s="21"/>
      <c r="AP6" s="21"/>
      <c r="AQ6" s="21"/>
      <c r="AR6" s="21">
        <f>IF(ISERROR(MATCH($A6&amp;LEFT(AR$5,2),ErrCount!$L$2:$L$73,0)),1,0)</f>
        <v>1</v>
      </c>
      <c r="AS6" s="21">
        <f>IF(ISERROR(MATCH($A6&amp;LEFT(AS$5,2),ErrCount!$L$2:$L$73,0)),1,0)</f>
        <v>1</v>
      </c>
      <c r="AT6" s="21">
        <f>IF(ISERROR(MATCH($A6&amp;LEFT(AT$5,2),ErrCount!$L$2:$L$73,0)),1,0)</f>
        <v>1</v>
      </c>
      <c r="AU6" s="21">
        <f>IF(ISERROR(MATCH($A6&amp;LEFT(AU$5,2),ErrCount!$L$2:$L$73,0)),1,0)</f>
        <v>1</v>
      </c>
      <c r="AV6" s="21"/>
      <c r="AW6" s="21"/>
      <c r="AX6" s="21" t="str">
        <f t="shared" ref="AX6:AX59" si="16">IF(AT6,$A6&amp;LEFT(AX$5,2),"")</f>
        <v>101AM</v>
      </c>
      <c r="AY6" s="21" t="str">
        <f t="shared" ref="AY6:AY59" si="17">IF(AU6,$A6&amp;LEFT(AY$5,2),"")</f>
        <v>101PM</v>
      </c>
      <c r="AZ6" s="21"/>
      <c r="BA6" s="21"/>
      <c r="BB6" s="21"/>
      <c r="BC6" s="21">
        <f>SUMIF(Data!$T:$T,"="&amp;$AX6,Data!I:I)/IF($BQ6&lt;1,1,$BQ6)</f>
        <v>13</v>
      </c>
      <c r="BD6" s="21">
        <f>SUMIF(Data!$T:$T,"="&amp;$AX6,Data!J:J)/IF($BQ6&lt;1,1,$BQ6)</f>
        <v>50</v>
      </c>
      <c r="BE6" s="21">
        <f>SUMIF(Data!$T:$T,"="&amp;$AX6,Data!K:K)/IF($BQ6&lt;1,1,$BQ6)</f>
        <v>9</v>
      </c>
      <c r="BF6" s="21">
        <f>SUMIF(Data!$T:$T,"="&amp;$AX6,Data!L:L)/IF($BQ6&lt;1,1,$BQ6)</f>
        <v>25</v>
      </c>
      <c r="BG6" s="21"/>
      <c r="BH6" s="16">
        <f>SUMIF(Data!$T:$T,"="&amp;$AY6,Data!I:I)/IF($BR6&lt;1,1,$BR6)</f>
        <v>27</v>
      </c>
      <c r="BI6" s="16">
        <f>SUMIF(Data!$T:$T,"="&amp;$AY6,Data!J:J)/IF($BR6&lt;1,1,$BR6)</f>
        <v>61</v>
      </c>
      <c r="BJ6" s="16">
        <f>SUMIF(Data!$T:$T,"="&amp;$AY6,Data!K:K)/IF($BR6&lt;1,1,$BR6)</f>
        <v>16</v>
      </c>
      <c r="BK6" s="16">
        <f>SUMIF(Data!$T:$T,"="&amp;$AY6,Data!L:L)/IF($BR6&lt;1,1,$BR6)</f>
        <v>32</v>
      </c>
      <c r="BM6" t="b">
        <f t="shared" ref="BM6:BM37" si="18">AND(AK6&gt;0,AL6&gt;0,ISNUMBER(AK6))</f>
        <v>1</v>
      </c>
      <c r="BN6" t="b">
        <f t="shared" ref="BN6:BN37" si="19">AJ6&gt;0</f>
        <v>1</v>
      </c>
      <c r="BP6">
        <v>1</v>
      </c>
      <c r="BQ6">
        <f t="shared" ref="BQ6:BQ37" si="20">INDEX(AM_reps,1,$BP6)</f>
        <v>1</v>
      </c>
      <c r="BR6">
        <f t="shared" ref="BR6:BR37" si="21">INDEX(PM_reps,1,$BP6)</f>
        <v>1</v>
      </c>
    </row>
    <row r="7" spans="1:70" x14ac:dyDescent="0.25">
      <c r="A7" s="9">
        <v>102</v>
      </c>
      <c r="B7" s="10" t="str">
        <f t="shared" si="1"/>
        <v>Rio Salado Pkwy</v>
      </c>
      <c r="C7" s="10" t="str">
        <f t="shared" si="1"/>
        <v>Mill Ave</v>
      </c>
      <c r="D7" s="12">
        <f t="shared" si="2"/>
        <v>68.25</v>
      </c>
      <c r="E7" s="12">
        <f t="shared" si="3"/>
        <v>47</v>
      </c>
      <c r="F7" s="12">
        <f t="shared" si="4"/>
        <v>89.5</v>
      </c>
      <c r="G7" s="13">
        <f t="shared" si="5"/>
        <v>1.9042553191489362</v>
      </c>
      <c r="H7" s="12"/>
      <c r="I7" s="22">
        <f t="shared" si="6"/>
        <v>0</v>
      </c>
      <c r="J7" s="9"/>
      <c r="K7" s="14"/>
      <c r="L7" s="14"/>
      <c r="M7" s="14"/>
      <c r="N7" s="14"/>
      <c r="O7" s="9"/>
      <c r="P7" s="27"/>
      <c r="Q7" s="9">
        <f t="shared" si="0"/>
        <v>102</v>
      </c>
      <c r="R7" s="268">
        <f t="shared" si="7"/>
        <v>0.23076923076923078</v>
      </c>
      <c r="S7" s="11"/>
      <c r="T7" s="11"/>
      <c r="U7" s="23">
        <f t="shared" si="8"/>
        <v>0.46153846153846156</v>
      </c>
      <c r="V7" s="23">
        <f t="shared" si="9"/>
        <v>0.16483516483516483</v>
      </c>
      <c r="W7" s="23">
        <f t="shared" si="10"/>
        <v>0.26007326007326009</v>
      </c>
      <c r="X7" s="267">
        <f t="shared" ref="X7:X59" si="22">V7*W7</f>
        <v>4.2869218693394523E-2</v>
      </c>
      <c r="Y7" s="11"/>
      <c r="Z7" s="11"/>
      <c r="AA7" s="11"/>
      <c r="AB7" s="11"/>
      <c r="AC7" s="11"/>
      <c r="AD7" s="11"/>
      <c r="AF7" s="52">
        <f t="shared" si="11"/>
        <v>273</v>
      </c>
      <c r="AG7" s="63">
        <f t="shared" si="12"/>
        <v>94</v>
      </c>
      <c r="AH7" s="63">
        <f t="shared" si="12"/>
        <v>179</v>
      </c>
      <c r="AI7" s="21"/>
      <c r="AJ7" s="21">
        <f t="shared" si="13"/>
        <v>273</v>
      </c>
      <c r="AK7" s="21">
        <f t="shared" si="14"/>
        <v>94</v>
      </c>
      <c r="AL7" s="21">
        <f t="shared" si="15"/>
        <v>179</v>
      </c>
      <c r="AM7" s="21"/>
      <c r="AN7" s="21"/>
      <c r="AO7" s="21"/>
      <c r="AP7" s="21"/>
      <c r="AQ7" s="21"/>
      <c r="AR7" s="21">
        <f>IF(ISERROR(MATCH($A7&amp;LEFT(AR$5,2),ErrCount!$L$2:$L$73,0)),1,0)</f>
        <v>1</v>
      </c>
      <c r="AS7" s="21">
        <f>IF(ISERROR(MATCH($A7&amp;LEFT(AS$5,2),ErrCount!$L$2:$L$73,0)),1,0)</f>
        <v>1</v>
      </c>
      <c r="AT7" s="21">
        <f>IF(ISERROR(MATCH($A7&amp;LEFT(AT$5,2),ErrCount!$L$2:$L$73,0)),1,0)</f>
        <v>1</v>
      </c>
      <c r="AU7" s="21">
        <f>IF(ISERROR(MATCH($A7&amp;LEFT(AU$5,2),ErrCount!$L$2:$L$73,0)),1,0)</f>
        <v>1</v>
      </c>
      <c r="AV7" s="21"/>
      <c r="AW7" s="21"/>
      <c r="AX7" s="21" t="str">
        <f t="shared" si="16"/>
        <v>102AM</v>
      </c>
      <c r="AY7" s="21" t="str">
        <f t="shared" si="17"/>
        <v>102PM</v>
      </c>
      <c r="AZ7" s="21"/>
      <c r="BA7" s="21"/>
      <c r="BB7" s="21"/>
      <c r="BC7" s="21">
        <f>SUMIF(Data!$T:$T,"="&amp;$AX7,Data!I:I)/IF($BQ7&lt;1,1,$BQ7)</f>
        <v>20</v>
      </c>
      <c r="BD7" s="21">
        <f>SUMIF(Data!$T:$T,"="&amp;$AX7,Data!J:J)/IF($BQ7&lt;1,1,$BQ7)</f>
        <v>52</v>
      </c>
      <c r="BE7" s="21">
        <f>SUMIF(Data!$T:$T,"="&amp;$AX7,Data!K:K)/IF($BQ7&lt;1,1,$BQ7)</f>
        <v>13</v>
      </c>
      <c r="BF7" s="21">
        <f>SUMIF(Data!$T:$T,"="&amp;$AX7,Data!L:L)/IF($BQ7&lt;1,1,$BQ7)</f>
        <v>13</v>
      </c>
      <c r="BG7" s="21"/>
      <c r="BH7" s="16">
        <f>SUMIF(Data!$T:$T,"="&amp;$AY7,Data!I:I)/IF($BR7&lt;1,1,$BR7)</f>
        <v>43</v>
      </c>
      <c r="BI7" s="16">
        <f>SUMIF(Data!$T:$T,"="&amp;$AY7,Data!J:J)/IF($BR7&lt;1,1,$BR7)</f>
        <v>74</v>
      </c>
      <c r="BJ7" s="16">
        <f>SUMIF(Data!$T:$T,"="&amp;$AY7,Data!K:K)/IF($BR7&lt;1,1,$BR7)</f>
        <v>32</v>
      </c>
      <c r="BK7" s="16">
        <f>SUMIF(Data!$T:$T,"="&amp;$AY7,Data!L:L)/IF($BR7&lt;1,1,$BR7)</f>
        <v>58</v>
      </c>
      <c r="BM7" t="b">
        <f t="shared" si="18"/>
        <v>1</v>
      </c>
      <c r="BN7" t="b">
        <f t="shared" si="19"/>
        <v>1</v>
      </c>
      <c r="BP7">
        <v>2</v>
      </c>
      <c r="BQ7">
        <f t="shared" si="20"/>
        <v>1</v>
      </c>
      <c r="BR7">
        <f t="shared" si="21"/>
        <v>1</v>
      </c>
    </row>
    <row r="8" spans="1:70" x14ac:dyDescent="0.25">
      <c r="A8" s="153">
        <v>103</v>
      </c>
      <c r="B8" s="10" t="str">
        <f t="shared" si="1"/>
        <v>Rio Salado Pkwy</v>
      </c>
      <c r="C8" s="10" t="str">
        <f t="shared" si="1"/>
        <v>Rural Rd</v>
      </c>
      <c r="D8" s="12">
        <f t="shared" si="2"/>
        <v>70.25</v>
      </c>
      <c r="E8" s="12">
        <f t="shared" si="3"/>
        <v>51</v>
      </c>
      <c r="F8" s="12">
        <f t="shared" si="4"/>
        <v>89.5</v>
      </c>
      <c r="G8" s="13">
        <f t="shared" si="5"/>
        <v>1.7549019607843137</v>
      </c>
      <c r="H8" s="12"/>
      <c r="I8" s="22">
        <f t="shared" si="6"/>
        <v>0</v>
      </c>
      <c r="J8" s="9"/>
      <c r="K8" s="14"/>
      <c r="L8" s="14"/>
      <c r="M8" s="14"/>
      <c r="N8" s="14"/>
      <c r="O8" s="9"/>
      <c r="P8" s="27"/>
      <c r="Q8" s="9">
        <f t="shared" si="0"/>
        <v>103</v>
      </c>
      <c r="R8" s="23">
        <f t="shared" si="7"/>
        <v>0.21708185053380782</v>
      </c>
      <c r="S8" s="11"/>
      <c r="T8" s="11"/>
      <c r="U8" s="23">
        <f t="shared" si="8"/>
        <v>0.302491103202847</v>
      </c>
      <c r="V8" s="23">
        <f t="shared" si="9"/>
        <v>0.25622775800711745</v>
      </c>
      <c r="W8" s="23">
        <f t="shared" si="10"/>
        <v>0.8683274021352313</v>
      </c>
      <c r="X8" s="267">
        <f t="shared" si="22"/>
        <v>0.22248958346525499</v>
      </c>
      <c r="Y8" s="11"/>
      <c r="Z8" s="11"/>
      <c r="AA8" s="11"/>
      <c r="AB8" s="11"/>
      <c r="AC8" s="11"/>
      <c r="AD8" s="11"/>
      <c r="AF8" s="52">
        <f t="shared" si="11"/>
        <v>281</v>
      </c>
      <c r="AG8" s="63">
        <f t="shared" si="12"/>
        <v>102</v>
      </c>
      <c r="AH8" s="63">
        <f t="shared" si="12"/>
        <v>179</v>
      </c>
      <c r="AI8" s="21"/>
      <c r="AJ8" s="21">
        <f t="shared" si="13"/>
        <v>281</v>
      </c>
      <c r="AK8" s="21">
        <f t="shared" si="14"/>
        <v>102</v>
      </c>
      <c r="AL8" s="21">
        <f t="shared" si="15"/>
        <v>179</v>
      </c>
      <c r="AM8" s="21"/>
      <c r="AN8" s="21"/>
      <c r="AO8" s="21"/>
      <c r="AP8" s="21"/>
      <c r="AQ8" s="21"/>
      <c r="AR8" s="21">
        <f>IF(ISERROR(MATCH($A8&amp;LEFT(AR$5,2),ErrCount!$L$2:$L$73,0)),1,0)</f>
        <v>1</v>
      </c>
      <c r="AS8" s="21">
        <f>IF(ISERROR(MATCH($A8&amp;LEFT(AS$5,2),ErrCount!$L$2:$L$73,0)),1,0)</f>
        <v>1</v>
      </c>
      <c r="AT8" s="21">
        <f>IF(ISERROR(MATCH($A8&amp;LEFT(AT$5,2),ErrCount!$L$2:$L$73,0)),1,0)</f>
        <v>1</v>
      </c>
      <c r="AU8" s="21">
        <f>IF(ISERROR(MATCH($A8&amp;LEFT(AU$5,2),ErrCount!$L$2:$L$73,0)),1,0)</f>
        <v>1</v>
      </c>
      <c r="AV8" s="21"/>
      <c r="AW8" s="21"/>
      <c r="AX8" s="21" t="str">
        <f t="shared" si="16"/>
        <v>103AM</v>
      </c>
      <c r="AY8" s="21" t="str">
        <f t="shared" si="17"/>
        <v>103PM</v>
      </c>
      <c r="AZ8" s="21"/>
      <c r="BA8" s="21"/>
      <c r="BB8" s="21"/>
      <c r="BC8" s="21">
        <f>SUMIF(Data!$T:$T,"="&amp;$AX8,Data!I:I)/IF($BQ8&lt;1,1,$BQ8)</f>
        <v>26</v>
      </c>
      <c r="BD8" s="21">
        <f>SUMIF(Data!$T:$T,"="&amp;$AX8,Data!J:J)/IF($BQ8&lt;1,1,$BQ8)</f>
        <v>34</v>
      </c>
      <c r="BE8" s="21">
        <f>SUMIF(Data!$T:$T,"="&amp;$AX8,Data!K:K)/IF($BQ8&lt;1,1,$BQ8)</f>
        <v>27</v>
      </c>
      <c r="BF8" s="21">
        <f>SUMIF(Data!$T:$T,"="&amp;$AX8,Data!L:L)/IF($BQ8&lt;1,1,$BQ8)</f>
        <v>84</v>
      </c>
      <c r="BG8" s="21"/>
      <c r="BH8" s="16">
        <f>SUMIF(Data!$T:$T,"="&amp;$AY8,Data!I:I)/IF($BR8&lt;1,1,$BR8)</f>
        <v>35</v>
      </c>
      <c r="BI8" s="16">
        <f>SUMIF(Data!$T:$T,"="&amp;$AY8,Data!J:J)/IF($BR8&lt;1,1,$BR8)</f>
        <v>51</v>
      </c>
      <c r="BJ8" s="16">
        <f>SUMIF(Data!$T:$T,"="&amp;$AY8,Data!K:K)/IF($BR8&lt;1,1,$BR8)</f>
        <v>45</v>
      </c>
      <c r="BK8" s="16">
        <f>SUMIF(Data!$T:$T,"="&amp;$AY8,Data!L:L)/IF($BR8&lt;1,1,$BR8)</f>
        <v>160</v>
      </c>
      <c r="BM8" t="b">
        <f t="shared" si="18"/>
        <v>1</v>
      </c>
      <c r="BN8" t="b">
        <f t="shared" si="19"/>
        <v>1</v>
      </c>
      <c r="BP8">
        <v>3</v>
      </c>
      <c r="BQ8">
        <f t="shared" si="20"/>
        <v>1</v>
      </c>
      <c r="BR8">
        <f t="shared" si="21"/>
        <v>1</v>
      </c>
    </row>
    <row r="9" spans="1:70" x14ac:dyDescent="0.25">
      <c r="A9" s="9">
        <v>104</v>
      </c>
      <c r="B9" s="10" t="str">
        <f t="shared" si="1"/>
        <v>Rio Salado Pkwy</v>
      </c>
      <c r="C9" s="10" t="str">
        <f t="shared" si="1"/>
        <v>McClintock Dr</v>
      </c>
      <c r="D9" s="12">
        <f t="shared" si="2"/>
        <v>21</v>
      </c>
      <c r="E9" s="12">
        <f t="shared" si="3"/>
        <v>21</v>
      </c>
      <c r="F9" s="12" t="str">
        <f t="shared" si="4"/>
        <v/>
      </c>
      <c r="G9" s="13" t="str">
        <f t="shared" si="5"/>
        <v/>
      </c>
      <c r="H9" s="12"/>
      <c r="I9" s="22">
        <f t="shared" si="6"/>
        <v>0</v>
      </c>
      <c r="J9" s="9"/>
      <c r="K9" s="14"/>
      <c r="L9" s="14"/>
      <c r="M9" s="14"/>
      <c r="N9" s="14"/>
      <c r="O9" s="9"/>
      <c r="P9" s="27"/>
      <c r="Q9" s="9">
        <f t="shared" si="0"/>
        <v>104</v>
      </c>
      <c r="R9" s="23">
        <f t="shared" si="7"/>
        <v>0.14285714285714285</v>
      </c>
      <c r="S9" s="11"/>
      <c r="T9" s="11"/>
      <c r="U9" s="23">
        <f t="shared" si="8"/>
        <v>0.38095238095238093</v>
      </c>
      <c r="V9" s="23">
        <f t="shared" si="9"/>
        <v>0.26190476190476192</v>
      </c>
      <c r="W9" s="23">
        <f t="shared" si="10"/>
        <v>0.66666666666666663</v>
      </c>
      <c r="X9" s="267">
        <f t="shared" si="22"/>
        <v>0.17460317460317459</v>
      </c>
      <c r="Y9" s="11"/>
      <c r="Z9" s="11"/>
      <c r="AA9" s="11"/>
      <c r="AB9" s="11"/>
      <c r="AC9" s="11"/>
      <c r="AD9" s="11"/>
      <c r="AF9" s="52">
        <f t="shared" si="11"/>
        <v>42</v>
      </c>
      <c r="AG9" s="63">
        <f t="shared" si="12"/>
        <v>42</v>
      </c>
      <c r="AH9" s="63">
        <f t="shared" si="12"/>
        <v>0</v>
      </c>
      <c r="AI9" s="21"/>
      <c r="AJ9" s="21">
        <f t="shared" si="13"/>
        <v>42</v>
      </c>
      <c r="AK9" s="21">
        <f t="shared" si="14"/>
        <v>42</v>
      </c>
      <c r="AL9" s="21">
        <f t="shared" si="15"/>
        <v>0</v>
      </c>
      <c r="AM9" s="21"/>
      <c r="AN9" s="21"/>
      <c r="AO9" s="21"/>
      <c r="AP9" s="21"/>
      <c r="AQ9" s="21"/>
      <c r="AR9" s="21">
        <f>IF(ISERROR(MATCH($A9&amp;LEFT(AR$5,2),ErrCount!$L$2:$L$73,0)),1,0)</f>
        <v>1</v>
      </c>
      <c r="AS9" s="21">
        <f>IF(ISERROR(MATCH($A9&amp;LEFT(AS$5,2),ErrCount!$L$2:$L$73,0)),1,0)</f>
        <v>1</v>
      </c>
      <c r="AT9" s="21">
        <f>IF(ISERROR(MATCH($A9&amp;LEFT(AT$5,2),ErrCount!$L$2:$L$73,0)),1,0)</f>
        <v>1</v>
      </c>
      <c r="AU9" s="21">
        <f>IF(ISERROR(MATCH($A9&amp;LEFT(AU$5,2),ErrCount!$L$2:$L$73,0)),1,0)</f>
        <v>1</v>
      </c>
      <c r="AV9" s="21"/>
      <c r="AW9" s="21"/>
      <c r="AX9" s="21" t="str">
        <f t="shared" si="16"/>
        <v>104AM</v>
      </c>
      <c r="AY9" s="21" t="str">
        <f t="shared" si="17"/>
        <v>104PM</v>
      </c>
      <c r="AZ9" s="21"/>
      <c r="BA9" s="21"/>
      <c r="BB9" s="21"/>
      <c r="BC9" s="21">
        <f>SUMIF(Data!$T:$T,"="&amp;$AX9,Data!I:I)/IF($BQ9&lt;1,1,$BQ9)</f>
        <v>6</v>
      </c>
      <c r="BD9" s="21">
        <f>SUMIF(Data!$T:$T,"="&amp;$AX9,Data!J:J)/IF($BQ9&lt;1,1,$BQ9)</f>
        <v>16</v>
      </c>
      <c r="BE9" s="21">
        <f>SUMIF(Data!$T:$T,"="&amp;$AX9,Data!K:K)/IF($BQ9&lt;1,1,$BQ9)</f>
        <v>11</v>
      </c>
      <c r="BF9" s="21">
        <f>SUMIF(Data!$T:$T,"="&amp;$AX9,Data!L:L)/IF($BQ9&lt;1,1,$BQ9)</f>
        <v>28</v>
      </c>
      <c r="BG9" s="21"/>
      <c r="BH9" s="16">
        <f>SUMIF(Data!$T:$T,"="&amp;$AY9,Data!I:I)/IF($BR9&lt;1,1,$BR9)</f>
        <v>0</v>
      </c>
      <c r="BI9" s="16">
        <f>SUMIF(Data!$T:$T,"="&amp;$AY9,Data!J:J)/IF($BR9&lt;1,1,$BR9)</f>
        <v>0</v>
      </c>
      <c r="BJ9" s="16">
        <f>SUMIF(Data!$T:$T,"="&amp;$AY9,Data!K:K)/IF($BR9&lt;1,1,$BR9)</f>
        <v>0</v>
      </c>
      <c r="BK9" s="16">
        <f>SUMIF(Data!$T:$T,"="&amp;$AY9,Data!L:L)/IF($BR9&lt;1,1,$BR9)</f>
        <v>0</v>
      </c>
      <c r="BM9" t="b">
        <f t="shared" si="18"/>
        <v>0</v>
      </c>
      <c r="BN9" t="b">
        <f t="shared" si="19"/>
        <v>1</v>
      </c>
      <c r="BP9">
        <v>4</v>
      </c>
      <c r="BQ9">
        <f t="shared" si="20"/>
        <v>1</v>
      </c>
      <c r="BR9">
        <f t="shared" si="21"/>
        <v>0</v>
      </c>
    </row>
    <row r="10" spans="1:70" x14ac:dyDescent="0.25">
      <c r="A10" s="153">
        <v>105</v>
      </c>
      <c r="B10" s="10" t="str">
        <f t="shared" si="1"/>
        <v>Rio Salado Pkwy</v>
      </c>
      <c r="C10" s="10" t="str">
        <f t="shared" si="1"/>
        <v>Hardy Dr</v>
      </c>
      <c r="D10" s="12">
        <f t="shared" si="2"/>
        <v>18.75</v>
      </c>
      <c r="E10" s="12">
        <f t="shared" si="3"/>
        <v>17</v>
      </c>
      <c r="F10" s="12">
        <f t="shared" si="4"/>
        <v>20.5</v>
      </c>
      <c r="G10" s="13">
        <f t="shared" si="5"/>
        <v>1.2058823529411764</v>
      </c>
      <c r="H10" s="12"/>
      <c r="I10" s="22">
        <f t="shared" si="6"/>
        <v>0</v>
      </c>
      <c r="J10" s="9"/>
      <c r="K10" s="14"/>
      <c r="L10" s="14"/>
      <c r="M10" s="14"/>
      <c r="N10" s="14"/>
      <c r="O10" s="9"/>
      <c r="P10" s="27"/>
      <c r="Q10" s="9">
        <f t="shared" si="0"/>
        <v>105</v>
      </c>
      <c r="R10" s="23">
        <f t="shared" si="7"/>
        <v>9.3333333333333338E-2</v>
      </c>
      <c r="S10" s="11"/>
      <c r="T10" s="11"/>
      <c r="U10" s="23">
        <f t="shared" si="8"/>
        <v>0.4</v>
      </c>
      <c r="V10" s="23">
        <f t="shared" si="9"/>
        <v>0.10666666666666667</v>
      </c>
      <c r="W10" s="23">
        <f t="shared" si="10"/>
        <v>0.08</v>
      </c>
      <c r="X10" s="267">
        <f t="shared" si="22"/>
        <v>8.5333333333333337E-3</v>
      </c>
      <c r="Y10" s="11"/>
      <c r="Z10" s="11"/>
      <c r="AA10" s="11"/>
      <c r="AB10" s="11"/>
      <c r="AC10" s="11"/>
      <c r="AD10" s="11"/>
      <c r="AF10" s="52">
        <f t="shared" si="11"/>
        <v>75</v>
      </c>
      <c r="AG10" s="63">
        <f t="shared" si="12"/>
        <v>34</v>
      </c>
      <c r="AH10" s="63">
        <f t="shared" si="12"/>
        <v>41</v>
      </c>
      <c r="AI10" s="21"/>
      <c r="AJ10" s="21">
        <f t="shared" si="13"/>
        <v>75</v>
      </c>
      <c r="AK10" s="21">
        <f t="shared" si="14"/>
        <v>34</v>
      </c>
      <c r="AL10" s="21">
        <f t="shared" si="15"/>
        <v>41</v>
      </c>
      <c r="AM10" s="21"/>
      <c r="AN10" s="21"/>
      <c r="AO10" s="21"/>
      <c r="AP10" s="21"/>
      <c r="AQ10" s="21"/>
      <c r="AR10" s="21">
        <f>IF(ISERROR(MATCH($A10&amp;LEFT(AR$5,2),ErrCount!$L$2:$L$73,0)),1,0)</f>
        <v>1</v>
      </c>
      <c r="AS10" s="21">
        <f>IF(ISERROR(MATCH($A10&amp;LEFT(AS$5,2),ErrCount!$L$2:$L$73,0)),1,0)</f>
        <v>1</v>
      </c>
      <c r="AT10" s="21">
        <f>IF(ISERROR(MATCH($A10&amp;LEFT(AT$5,2),ErrCount!$L$2:$L$73,0)),1,0)</f>
        <v>1</v>
      </c>
      <c r="AU10" s="21">
        <f>IF(ISERROR(MATCH($A10&amp;LEFT(AU$5,2),ErrCount!$L$2:$L$73,0)),1,0)</f>
        <v>1</v>
      </c>
      <c r="AV10" s="21"/>
      <c r="AW10" s="21"/>
      <c r="AX10" s="21" t="str">
        <f t="shared" si="16"/>
        <v>105AM</v>
      </c>
      <c r="AY10" s="21" t="str">
        <f t="shared" si="17"/>
        <v>105PM</v>
      </c>
      <c r="AZ10" s="21"/>
      <c r="BA10" s="21"/>
      <c r="BB10" s="21"/>
      <c r="BC10" s="21">
        <f>SUMIF(Data!$T:$T,"="&amp;$AX10,Data!I:I)/IF($BQ10&lt;1,1,$BQ10)</f>
        <v>1</v>
      </c>
      <c r="BD10" s="21">
        <f>SUMIF(Data!$T:$T,"="&amp;$AX10,Data!J:J)/IF($BQ10&lt;1,1,$BQ10)</f>
        <v>17</v>
      </c>
      <c r="BE10" s="21">
        <f>SUMIF(Data!$T:$T,"="&amp;$AX10,Data!K:K)/IF($BQ10&lt;1,1,$BQ10)</f>
        <v>7</v>
      </c>
      <c r="BF10" s="21">
        <f>SUMIF(Data!$T:$T,"="&amp;$AX10,Data!L:L)/IF($BQ10&lt;1,1,$BQ10)</f>
        <v>3</v>
      </c>
      <c r="BG10" s="21"/>
      <c r="BH10" s="16">
        <f>SUMIF(Data!$T:$T,"="&amp;$AY10,Data!I:I)/IF($BR10&lt;1,1,$BR10)</f>
        <v>6</v>
      </c>
      <c r="BI10" s="16">
        <f>SUMIF(Data!$T:$T,"="&amp;$AY10,Data!J:J)/IF($BR10&lt;1,1,$BR10)</f>
        <v>13</v>
      </c>
      <c r="BJ10" s="16">
        <f>SUMIF(Data!$T:$T,"="&amp;$AY10,Data!K:K)/IF($BR10&lt;1,1,$BR10)</f>
        <v>1</v>
      </c>
      <c r="BK10" s="16">
        <f>SUMIF(Data!$T:$T,"="&amp;$AY10,Data!L:L)/IF($BR10&lt;1,1,$BR10)</f>
        <v>3</v>
      </c>
      <c r="BM10" t="b">
        <f t="shared" si="18"/>
        <v>1</v>
      </c>
      <c r="BN10" t="b">
        <f t="shared" si="19"/>
        <v>1</v>
      </c>
      <c r="BP10">
        <v>5</v>
      </c>
      <c r="BQ10">
        <f t="shared" si="20"/>
        <v>1</v>
      </c>
      <c r="BR10">
        <f t="shared" si="21"/>
        <v>1</v>
      </c>
    </row>
    <row r="11" spans="1:70" x14ac:dyDescent="0.25">
      <c r="A11" s="9">
        <v>106</v>
      </c>
      <c r="B11" s="10" t="str">
        <f t="shared" si="1"/>
        <v>5th St</v>
      </c>
      <c r="C11" s="10" t="str">
        <f t="shared" si="1"/>
        <v>Mill Ave</v>
      </c>
      <c r="D11" s="12">
        <f t="shared" si="2"/>
        <v>110.75</v>
      </c>
      <c r="E11" s="12">
        <f t="shared" si="3"/>
        <v>86.5</v>
      </c>
      <c r="F11" s="12">
        <f t="shared" si="4"/>
        <v>135</v>
      </c>
      <c r="G11" s="13">
        <f t="shared" si="5"/>
        <v>1.5606936416184971</v>
      </c>
      <c r="H11" s="12"/>
      <c r="I11" s="22">
        <f t="shared" si="6"/>
        <v>0</v>
      </c>
      <c r="J11" s="9"/>
      <c r="K11" s="14"/>
      <c r="L11" s="14"/>
      <c r="M11" s="14"/>
      <c r="N11" s="14"/>
      <c r="O11" s="9"/>
      <c r="P11" s="27"/>
      <c r="Q11" s="9">
        <f t="shared" si="0"/>
        <v>106</v>
      </c>
      <c r="R11" s="23">
        <f t="shared" si="7"/>
        <v>0.30248306997742663</v>
      </c>
      <c r="S11" s="11"/>
      <c r="T11" s="11"/>
      <c r="U11" s="23">
        <f t="shared" si="8"/>
        <v>0.24379232505643342</v>
      </c>
      <c r="V11" s="23">
        <f t="shared" si="9"/>
        <v>6.5462753950338598E-2</v>
      </c>
      <c r="W11" s="23">
        <f t="shared" si="10"/>
        <v>9.2550790067720087E-2</v>
      </c>
      <c r="X11" s="267">
        <f t="shared" si="22"/>
        <v>6.0586295981126014E-3</v>
      </c>
      <c r="Y11" s="11"/>
      <c r="Z11" s="11"/>
      <c r="AA11" s="11"/>
      <c r="AB11" s="11"/>
      <c r="AC11" s="11"/>
      <c r="AD11" s="11"/>
      <c r="AF11" s="52">
        <f t="shared" si="11"/>
        <v>443</v>
      </c>
      <c r="AG11" s="63">
        <f t="shared" si="12"/>
        <v>173</v>
      </c>
      <c r="AH11" s="63">
        <f t="shared" si="12"/>
        <v>270</v>
      </c>
      <c r="AI11" s="21"/>
      <c r="AJ11" s="21">
        <f t="shared" si="13"/>
        <v>443</v>
      </c>
      <c r="AK11" s="21">
        <f t="shared" si="14"/>
        <v>173</v>
      </c>
      <c r="AL11" s="21">
        <f t="shared" si="15"/>
        <v>270</v>
      </c>
      <c r="AM11" s="21"/>
      <c r="AN11" s="21"/>
      <c r="AO11" s="21"/>
      <c r="AP11" s="21"/>
      <c r="AQ11" s="21"/>
      <c r="AR11" s="21">
        <f>IF(ISERROR(MATCH($A11&amp;LEFT(AR$5,2),ErrCount!$L$2:$L$73,0)),1,0)</f>
        <v>1</v>
      </c>
      <c r="AS11" s="21">
        <f>IF(ISERROR(MATCH($A11&amp;LEFT(AS$5,2),ErrCount!$L$2:$L$73,0)),1,0)</f>
        <v>1</v>
      </c>
      <c r="AT11" s="21">
        <f>IF(ISERROR(MATCH($A11&amp;LEFT(AT$5,2),ErrCount!$L$2:$L$73,0)),1,0)</f>
        <v>1</v>
      </c>
      <c r="AU11" s="21">
        <f>IF(ISERROR(MATCH($A11&amp;LEFT(AU$5,2),ErrCount!$L$2:$L$73,0)),1,0)</f>
        <v>1</v>
      </c>
      <c r="AV11" s="21"/>
      <c r="AW11" s="21"/>
      <c r="AX11" s="21" t="str">
        <f t="shared" si="16"/>
        <v>106AM</v>
      </c>
      <c r="AY11" s="21" t="str">
        <f t="shared" si="17"/>
        <v>106PM</v>
      </c>
      <c r="AZ11" s="21"/>
      <c r="BA11" s="21"/>
      <c r="BB11" s="21"/>
      <c r="BC11" s="21">
        <f>SUMIF(Data!$T:$T,"="&amp;$AX11,Data!I:I)/IF($BQ11&lt;1,1,$BQ11)</f>
        <v>48</v>
      </c>
      <c r="BD11" s="21">
        <f>SUMIF(Data!$T:$T,"="&amp;$AX11,Data!J:J)/IF($BQ11&lt;1,1,$BQ11)</f>
        <v>60</v>
      </c>
      <c r="BE11" s="21">
        <f>SUMIF(Data!$T:$T,"="&amp;$AX11,Data!K:K)/IF($BQ11&lt;1,1,$BQ11)</f>
        <v>7</v>
      </c>
      <c r="BF11" s="21">
        <f>SUMIF(Data!$T:$T,"="&amp;$AX11,Data!L:L)/IF($BQ11&lt;1,1,$BQ11)</f>
        <v>14</v>
      </c>
      <c r="BG11" s="21"/>
      <c r="BH11" s="16">
        <f>SUMIF(Data!$T:$T,"="&amp;$AY11,Data!I:I)/IF($BR11&lt;1,1,$BR11)</f>
        <v>86</v>
      </c>
      <c r="BI11" s="16">
        <f>SUMIF(Data!$T:$T,"="&amp;$AY11,Data!J:J)/IF($BR11&lt;1,1,$BR11)</f>
        <v>48</v>
      </c>
      <c r="BJ11" s="16">
        <f>SUMIF(Data!$T:$T,"="&amp;$AY11,Data!K:K)/IF($BR11&lt;1,1,$BR11)</f>
        <v>22</v>
      </c>
      <c r="BK11" s="16">
        <f>SUMIF(Data!$T:$T,"="&amp;$AY11,Data!L:L)/IF($BR11&lt;1,1,$BR11)</f>
        <v>27</v>
      </c>
      <c r="BM11" t="b">
        <f t="shared" si="18"/>
        <v>1</v>
      </c>
      <c r="BN11" t="b">
        <f t="shared" si="19"/>
        <v>1</v>
      </c>
      <c r="BP11">
        <v>6</v>
      </c>
      <c r="BQ11">
        <f t="shared" si="20"/>
        <v>1</v>
      </c>
      <c r="BR11">
        <f t="shared" si="21"/>
        <v>1</v>
      </c>
    </row>
    <row r="12" spans="1:70" x14ac:dyDescent="0.25">
      <c r="A12" s="153">
        <v>107</v>
      </c>
      <c r="B12" s="10" t="str">
        <f t="shared" si="1"/>
        <v>5th St</v>
      </c>
      <c r="C12" s="10" t="str">
        <f t="shared" si="1"/>
        <v>Forest Ave</v>
      </c>
      <c r="D12" s="12">
        <f t="shared" si="2"/>
        <v>67</v>
      </c>
      <c r="E12" s="12">
        <f t="shared" si="3"/>
        <v>48.5</v>
      </c>
      <c r="F12" s="12">
        <f t="shared" si="4"/>
        <v>85.5</v>
      </c>
      <c r="G12" s="13">
        <f t="shared" si="5"/>
        <v>1.7628865979381443</v>
      </c>
      <c r="H12" s="12"/>
      <c r="I12" s="22">
        <f t="shared" si="6"/>
        <v>0</v>
      </c>
      <c r="J12" s="9"/>
      <c r="K12" s="14"/>
      <c r="L12" s="14"/>
      <c r="M12" s="14"/>
      <c r="N12" s="14"/>
      <c r="O12" s="9"/>
      <c r="P12" s="27"/>
      <c r="Q12" s="9">
        <f t="shared" si="0"/>
        <v>107</v>
      </c>
      <c r="R12" s="23">
        <f t="shared" si="7"/>
        <v>0.27985074626865669</v>
      </c>
      <c r="S12" s="11"/>
      <c r="T12" s="11"/>
      <c r="U12" s="23">
        <f t="shared" si="8"/>
        <v>0.22761194029850745</v>
      </c>
      <c r="V12" s="23">
        <f t="shared" si="9"/>
        <v>8.2089552238805971E-2</v>
      </c>
      <c r="W12" s="23">
        <f t="shared" si="10"/>
        <v>0.17537313432835822</v>
      </c>
      <c r="X12" s="267">
        <f t="shared" si="22"/>
        <v>1.4396302071730899E-2</v>
      </c>
      <c r="Y12" s="11"/>
      <c r="Z12" s="11"/>
      <c r="AA12" s="11"/>
      <c r="AB12" s="11"/>
      <c r="AC12" s="11"/>
      <c r="AD12" s="11"/>
      <c r="AF12" s="52">
        <f t="shared" si="11"/>
        <v>268</v>
      </c>
      <c r="AG12" s="63">
        <f t="shared" si="12"/>
        <v>97</v>
      </c>
      <c r="AH12" s="63">
        <f t="shared" si="12"/>
        <v>171</v>
      </c>
      <c r="AI12" s="21"/>
      <c r="AJ12" s="21">
        <f t="shared" si="13"/>
        <v>268</v>
      </c>
      <c r="AK12" s="21">
        <f t="shared" si="14"/>
        <v>97</v>
      </c>
      <c r="AL12" s="21">
        <f t="shared" si="15"/>
        <v>171</v>
      </c>
      <c r="AM12" s="21"/>
      <c r="AN12" s="21"/>
      <c r="AO12" s="21"/>
      <c r="AP12" s="21"/>
      <c r="AQ12" s="21"/>
      <c r="AR12" s="21">
        <f>IF(ISERROR(MATCH($A12&amp;LEFT(AR$5,2),ErrCount!$L$2:$L$73,0)),1,0)</f>
        <v>1</v>
      </c>
      <c r="AS12" s="21">
        <f>IF(ISERROR(MATCH($A12&amp;LEFT(AS$5,2),ErrCount!$L$2:$L$73,0)),1,0)</f>
        <v>1</v>
      </c>
      <c r="AT12" s="21">
        <f>IF(ISERROR(MATCH($A12&amp;LEFT(AT$5,2),ErrCount!$L$2:$L$73,0)),1,0)</f>
        <v>1</v>
      </c>
      <c r="AU12" s="21">
        <f>IF(ISERROR(MATCH($A12&amp;LEFT(AU$5,2),ErrCount!$L$2:$L$73,0)),1,0)</f>
        <v>1</v>
      </c>
      <c r="AV12" s="21"/>
      <c r="AW12" s="21"/>
      <c r="AX12" s="21" t="str">
        <f t="shared" si="16"/>
        <v>107AM</v>
      </c>
      <c r="AY12" s="21" t="str">
        <f t="shared" si="17"/>
        <v>107PM</v>
      </c>
      <c r="AZ12" s="21"/>
      <c r="BA12" s="21"/>
      <c r="BB12" s="21"/>
      <c r="BC12" s="21">
        <f>SUMIF(Data!$T:$T,"="&amp;$AX12,Data!I:I)/IF($BQ12&lt;1,1,$BQ12)</f>
        <v>20</v>
      </c>
      <c r="BD12" s="21">
        <f>SUMIF(Data!$T:$T,"="&amp;$AX12,Data!J:J)/IF($BQ12&lt;1,1,$BQ12)</f>
        <v>23</v>
      </c>
      <c r="BE12" s="21">
        <f>SUMIF(Data!$T:$T,"="&amp;$AX12,Data!K:K)/IF($BQ12&lt;1,1,$BQ12)</f>
        <v>12</v>
      </c>
      <c r="BF12" s="21">
        <f>SUMIF(Data!$T:$T,"="&amp;$AX12,Data!L:L)/IF($BQ12&lt;1,1,$BQ12)</f>
        <v>27</v>
      </c>
      <c r="BG12" s="21"/>
      <c r="BH12" s="16">
        <f>SUMIF(Data!$T:$T,"="&amp;$AY12,Data!I:I)/IF($BR12&lt;1,1,$BR12)</f>
        <v>55</v>
      </c>
      <c r="BI12" s="16">
        <f>SUMIF(Data!$T:$T,"="&amp;$AY12,Data!J:J)/IF($BR12&lt;1,1,$BR12)</f>
        <v>38</v>
      </c>
      <c r="BJ12" s="16">
        <f>SUMIF(Data!$T:$T,"="&amp;$AY12,Data!K:K)/IF($BR12&lt;1,1,$BR12)</f>
        <v>10</v>
      </c>
      <c r="BK12" s="16">
        <f>SUMIF(Data!$T:$T,"="&amp;$AY12,Data!L:L)/IF($BR12&lt;1,1,$BR12)</f>
        <v>20</v>
      </c>
      <c r="BM12" t="b">
        <f t="shared" si="18"/>
        <v>1</v>
      </c>
      <c r="BN12" t="b">
        <f t="shared" si="19"/>
        <v>1</v>
      </c>
      <c r="BP12">
        <v>7</v>
      </c>
      <c r="BQ12">
        <f t="shared" si="20"/>
        <v>1</v>
      </c>
      <c r="BR12">
        <f t="shared" si="21"/>
        <v>1</v>
      </c>
    </row>
    <row r="13" spans="1:70" x14ac:dyDescent="0.25">
      <c r="A13" s="9">
        <v>108</v>
      </c>
      <c r="B13" s="10" t="str">
        <f t="shared" si="1"/>
        <v>5th St</v>
      </c>
      <c r="C13" s="10" t="str">
        <f t="shared" si="1"/>
        <v>Farmer Ave</v>
      </c>
      <c r="D13" s="12">
        <f t="shared" si="2"/>
        <v>79</v>
      </c>
      <c r="E13" s="12">
        <f t="shared" si="3"/>
        <v>68</v>
      </c>
      <c r="F13" s="12">
        <f t="shared" si="4"/>
        <v>90</v>
      </c>
      <c r="G13" s="13">
        <f t="shared" si="5"/>
        <v>1.3235294117647058</v>
      </c>
      <c r="H13" s="12"/>
      <c r="I13" s="22">
        <f t="shared" si="6"/>
        <v>0</v>
      </c>
      <c r="J13" s="9"/>
      <c r="K13" s="14"/>
      <c r="L13" s="14"/>
      <c r="M13" s="14"/>
      <c r="N13" s="14"/>
      <c r="O13" s="9"/>
      <c r="P13" s="27"/>
      <c r="Q13" s="9">
        <f t="shared" si="0"/>
        <v>108</v>
      </c>
      <c r="R13" s="23">
        <f t="shared" si="7"/>
        <v>0.34177215189873417</v>
      </c>
      <c r="S13" s="11"/>
      <c r="T13" s="11"/>
      <c r="U13" s="23">
        <f t="shared" si="8"/>
        <v>0.18037974683544303</v>
      </c>
      <c r="V13" s="23">
        <f t="shared" si="9"/>
        <v>5.3797468354430382E-2</v>
      </c>
      <c r="W13" s="23">
        <f t="shared" si="10"/>
        <v>8.8607594936708861E-2</v>
      </c>
      <c r="X13" s="267">
        <f t="shared" si="22"/>
        <v>4.7668642845697809E-3</v>
      </c>
      <c r="Y13" s="11"/>
      <c r="Z13" s="11"/>
      <c r="AA13" s="11"/>
      <c r="AB13" s="11"/>
      <c r="AC13" s="11"/>
      <c r="AD13" s="11"/>
      <c r="AF13" s="52">
        <f t="shared" si="11"/>
        <v>316</v>
      </c>
      <c r="AG13" s="63">
        <f t="shared" si="12"/>
        <v>136</v>
      </c>
      <c r="AH13" s="63">
        <f t="shared" si="12"/>
        <v>180</v>
      </c>
      <c r="AI13" s="21"/>
      <c r="AJ13" s="21">
        <f t="shared" si="13"/>
        <v>316</v>
      </c>
      <c r="AK13" s="21">
        <f t="shared" si="14"/>
        <v>136</v>
      </c>
      <c r="AL13" s="21">
        <f t="shared" si="15"/>
        <v>180</v>
      </c>
      <c r="AM13" s="21"/>
      <c r="AN13" s="21"/>
      <c r="AO13" s="21"/>
      <c r="AP13" s="21"/>
      <c r="AQ13" s="21"/>
      <c r="AR13" s="21">
        <f>IF(ISERROR(MATCH($A13&amp;LEFT(AR$5,2),ErrCount!$L$2:$L$73,0)),1,0)</f>
        <v>1</v>
      </c>
      <c r="AS13" s="21">
        <f>IF(ISERROR(MATCH($A13&amp;LEFT(AS$5,2),ErrCount!$L$2:$L$73,0)),1,0)</f>
        <v>1</v>
      </c>
      <c r="AT13" s="21">
        <f>IF(ISERROR(MATCH($A13&amp;LEFT(AT$5,2),ErrCount!$L$2:$L$73,0)),1,0)</f>
        <v>1</v>
      </c>
      <c r="AU13" s="21">
        <f>IF(ISERROR(MATCH($A13&amp;LEFT(AU$5,2),ErrCount!$L$2:$L$73,0)),1,0)</f>
        <v>1</v>
      </c>
      <c r="AV13" s="21"/>
      <c r="AW13" s="21"/>
      <c r="AX13" s="21" t="str">
        <f t="shared" si="16"/>
        <v>108AM</v>
      </c>
      <c r="AY13" s="21" t="str">
        <f t="shared" si="17"/>
        <v>108PM</v>
      </c>
      <c r="AZ13" s="21"/>
      <c r="BA13" s="21"/>
      <c r="BB13" s="21"/>
      <c r="BC13" s="21">
        <f>SUMIF(Data!$T:$T,"="&amp;$AX13,Data!I:I)/IF($BQ13&lt;1,1,$BQ13)</f>
        <v>49</v>
      </c>
      <c r="BD13" s="21">
        <f>SUMIF(Data!$T:$T,"="&amp;$AX13,Data!J:J)/IF($BQ13&lt;1,1,$BQ13)</f>
        <v>22</v>
      </c>
      <c r="BE13" s="21">
        <f>SUMIF(Data!$T:$T,"="&amp;$AX13,Data!K:K)/IF($BQ13&lt;1,1,$BQ13)</f>
        <v>7</v>
      </c>
      <c r="BF13" s="21">
        <f>SUMIF(Data!$T:$T,"="&amp;$AX13,Data!L:L)/IF($BQ13&lt;1,1,$BQ13)</f>
        <v>14</v>
      </c>
      <c r="BG13" s="21"/>
      <c r="BH13" s="16">
        <f>SUMIF(Data!$T:$T,"="&amp;$AY13,Data!I:I)/IF($BR13&lt;1,1,$BR13)</f>
        <v>59</v>
      </c>
      <c r="BI13" s="16">
        <f>SUMIF(Data!$T:$T,"="&amp;$AY13,Data!J:J)/IF($BR13&lt;1,1,$BR13)</f>
        <v>35</v>
      </c>
      <c r="BJ13" s="16">
        <f>SUMIF(Data!$T:$T,"="&amp;$AY13,Data!K:K)/IF($BR13&lt;1,1,$BR13)</f>
        <v>10</v>
      </c>
      <c r="BK13" s="16">
        <f>SUMIF(Data!$T:$T,"="&amp;$AY13,Data!L:L)/IF($BR13&lt;1,1,$BR13)</f>
        <v>14</v>
      </c>
      <c r="BM13" t="b">
        <f t="shared" si="18"/>
        <v>1</v>
      </c>
      <c r="BN13" t="b">
        <f t="shared" si="19"/>
        <v>1</v>
      </c>
      <c r="BP13">
        <v>8</v>
      </c>
      <c r="BQ13">
        <f t="shared" si="20"/>
        <v>1</v>
      </c>
      <c r="BR13">
        <f t="shared" si="21"/>
        <v>1</v>
      </c>
    </row>
    <row r="14" spans="1:70" x14ac:dyDescent="0.25">
      <c r="A14" s="153">
        <v>109</v>
      </c>
      <c r="B14" s="10" t="str">
        <f t="shared" si="1"/>
        <v>5th St</v>
      </c>
      <c r="C14" s="10" t="str">
        <f t="shared" si="1"/>
        <v>Hardy Dr</v>
      </c>
      <c r="D14" s="12">
        <f t="shared" si="2"/>
        <v>59.25</v>
      </c>
      <c r="E14" s="12">
        <f t="shared" si="3"/>
        <v>45.5</v>
      </c>
      <c r="F14" s="12">
        <f t="shared" si="4"/>
        <v>73</v>
      </c>
      <c r="G14" s="13">
        <f t="shared" si="5"/>
        <v>1.6043956043956045</v>
      </c>
      <c r="H14" s="12"/>
      <c r="I14" s="22">
        <f t="shared" si="6"/>
        <v>0</v>
      </c>
      <c r="J14" s="9"/>
      <c r="K14" s="14"/>
      <c r="L14" s="14"/>
      <c r="M14" s="14"/>
      <c r="N14" s="14"/>
      <c r="O14" s="9"/>
      <c r="P14" s="27"/>
      <c r="Q14" s="9">
        <f t="shared" si="0"/>
        <v>109</v>
      </c>
      <c r="R14" s="23">
        <f t="shared" si="7"/>
        <v>0.32911392405063289</v>
      </c>
      <c r="S14" s="11"/>
      <c r="T14" s="11"/>
      <c r="U14" s="23">
        <f t="shared" si="8"/>
        <v>0.21940928270042195</v>
      </c>
      <c r="V14" s="23">
        <f t="shared" si="9"/>
        <v>0.10548523206751055</v>
      </c>
      <c r="W14" s="23">
        <f t="shared" si="10"/>
        <v>0.17721518987341772</v>
      </c>
      <c r="X14" s="267">
        <f t="shared" si="22"/>
        <v>1.8693585429685414E-2</v>
      </c>
      <c r="Y14" s="11"/>
      <c r="Z14" s="11"/>
      <c r="AA14" s="11"/>
      <c r="AB14" s="11"/>
      <c r="AC14" s="11"/>
      <c r="AD14" s="11"/>
      <c r="AF14" s="52">
        <f t="shared" si="11"/>
        <v>237</v>
      </c>
      <c r="AG14" s="63">
        <f t="shared" si="12"/>
        <v>91</v>
      </c>
      <c r="AH14" s="63">
        <f t="shared" si="12"/>
        <v>146</v>
      </c>
      <c r="AI14" s="21"/>
      <c r="AJ14" s="21">
        <f t="shared" si="13"/>
        <v>237</v>
      </c>
      <c r="AK14" s="21">
        <f t="shared" si="14"/>
        <v>91</v>
      </c>
      <c r="AL14" s="21">
        <f t="shared" si="15"/>
        <v>146</v>
      </c>
      <c r="AM14" s="21"/>
      <c r="AN14" s="21"/>
      <c r="AO14" s="21"/>
      <c r="AP14" s="21"/>
      <c r="AQ14" s="21"/>
      <c r="AR14" s="21">
        <f>IF(ISERROR(MATCH($A14&amp;LEFT(AR$5,2),ErrCount!$L$2:$L$73,0)),1,0)</f>
        <v>1</v>
      </c>
      <c r="AS14" s="21">
        <f>IF(ISERROR(MATCH($A14&amp;LEFT(AS$5,2),ErrCount!$L$2:$L$73,0)),1,0)</f>
        <v>1</v>
      </c>
      <c r="AT14" s="21">
        <f>IF(ISERROR(MATCH($A14&amp;LEFT(AT$5,2),ErrCount!$L$2:$L$73,0)),1,0)</f>
        <v>1</v>
      </c>
      <c r="AU14" s="21">
        <f>IF(ISERROR(MATCH($A14&amp;LEFT(AU$5,2),ErrCount!$L$2:$L$73,0)),1,0)</f>
        <v>1</v>
      </c>
      <c r="AV14" s="21"/>
      <c r="AW14" s="21"/>
      <c r="AX14" s="21" t="str">
        <f t="shared" si="16"/>
        <v>109AM</v>
      </c>
      <c r="AY14" s="21" t="str">
        <f t="shared" si="17"/>
        <v>109PM</v>
      </c>
      <c r="AZ14" s="21"/>
      <c r="BA14" s="21"/>
      <c r="BB14" s="21"/>
      <c r="BC14" s="21">
        <f>SUMIF(Data!$T:$T,"="&amp;$AX14,Data!I:I)/IF($BQ14&lt;1,1,$BQ14)</f>
        <v>30</v>
      </c>
      <c r="BD14" s="21">
        <f>SUMIF(Data!$T:$T,"="&amp;$AX14,Data!J:J)/IF($BQ14&lt;1,1,$BQ14)</f>
        <v>19</v>
      </c>
      <c r="BE14" s="21">
        <f>SUMIF(Data!$T:$T,"="&amp;$AX14,Data!K:K)/IF($BQ14&lt;1,1,$BQ14)</f>
        <v>4</v>
      </c>
      <c r="BF14" s="21">
        <f>SUMIF(Data!$T:$T,"="&amp;$AX14,Data!L:L)/IF($BQ14&lt;1,1,$BQ14)</f>
        <v>10</v>
      </c>
      <c r="BG14" s="21"/>
      <c r="BH14" s="16">
        <f>SUMIF(Data!$T:$T,"="&amp;$AY14,Data!I:I)/IF($BR14&lt;1,1,$BR14)</f>
        <v>48</v>
      </c>
      <c r="BI14" s="16">
        <f>SUMIF(Data!$T:$T,"="&amp;$AY14,Data!J:J)/IF($BR14&lt;1,1,$BR14)</f>
        <v>33</v>
      </c>
      <c r="BJ14" s="16">
        <f>SUMIF(Data!$T:$T,"="&amp;$AY14,Data!K:K)/IF($BR14&lt;1,1,$BR14)</f>
        <v>21</v>
      </c>
      <c r="BK14" s="16">
        <f>SUMIF(Data!$T:$T,"="&amp;$AY14,Data!L:L)/IF($BR14&lt;1,1,$BR14)</f>
        <v>32</v>
      </c>
      <c r="BM14" t="b">
        <f t="shared" si="18"/>
        <v>1</v>
      </c>
      <c r="BN14" t="b">
        <f t="shared" si="19"/>
        <v>1</v>
      </c>
      <c r="BP14">
        <v>9</v>
      </c>
      <c r="BQ14">
        <f t="shared" si="20"/>
        <v>1</v>
      </c>
      <c r="BR14">
        <f t="shared" si="21"/>
        <v>1</v>
      </c>
    </row>
    <row r="15" spans="1:70" x14ac:dyDescent="0.25">
      <c r="A15" s="9">
        <v>110</v>
      </c>
      <c r="B15" s="10" t="str">
        <f t="shared" si="1"/>
        <v>5th St</v>
      </c>
      <c r="C15" s="10" t="str">
        <f t="shared" si="1"/>
        <v>Priest Dr</v>
      </c>
      <c r="D15" s="12">
        <f t="shared" si="2"/>
        <v>16.5</v>
      </c>
      <c r="E15" s="12">
        <f t="shared" si="3"/>
        <v>10.5</v>
      </c>
      <c r="F15" s="12">
        <f t="shared" si="4"/>
        <v>22.5</v>
      </c>
      <c r="G15" s="13">
        <f t="shared" si="5"/>
        <v>2.1428571428571428</v>
      </c>
      <c r="H15" s="12"/>
      <c r="I15" s="22">
        <f t="shared" si="6"/>
        <v>0</v>
      </c>
      <c r="J15" s="9"/>
      <c r="K15" s="14"/>
      <c r="L15" s="14"/>
      <c r="M15" s="14"/>
      <c r="N15" s="14"/>
      <c r="O15" s="9"/>
      <c r="P15" s="27"/>
      <c r="Q15" s="9">
        <f t="shared" si="0"/>
        <v>110</v>
      </c>
      <c r="R15" s="23">
        <f t="shared" si="7"/>
        <v>0.19696969696969696</v>
      </c>
      <c r="S15" s="11"/>
      <c r="T15" s="11"/>
      <c r="U15" s="23">
        <f t="shared" si="8"/>
        <v>0.27272727272727271</v>
      </c>
      <c r="V15" s="23">
        <f t="shared" si="9"/>
        <v>0.16666666666666666</v>
      </c>
      <c r="W15" s="23">
        <f t="shared" si="10"/>
        <v>0.39393939393939392</v>
      </c>
      <c r="X15" s="267">
        <f t="shared" si="22"/>
        <v>6.5656565656565649E-2</v>
      </c>
      <c r="Y15" s="11"/>
      <c r="Z15" s="11"/>
      <c r="AA15" s="11"/>
      <c r="AB15" s="11"/>
      <c r="AC15" s="11"/>
      <c r="AD15" s="11"/>
      <c r="AF15" s="52">
        <f t="shared" si="11"/>
        <v>66</v>
      </c>
      <c r="AG15" s="63">
        <f t="shared" si="12"/>
        <v>21</v>
      </c>
      <c r="AH15" s="63">
        <f t="shared" si="12"/>
        <v>45</v>
      </c>
      <c r="AI15" s="21"/>
      <c r="AJ15" s="21">
        <f t="shared" si="13"/>
        <v>66</v>
      </c>
      <c r="AK15" s="21">
        <f t="shared" si="14"/>
        <v>21</v>
      </c>
      <c r="AL15" s="21">
        <f t="shared" si="15"/>
        <v>45</v>
      </c>
      <c r="AM15" s="21"/>
      <c r="AN15" s="21"/>
      <c r="AO15" s="21"/>
      <c r="AP15" s="21"/>
      <c r="AQ15" s="21"/>
      <c r="AR15" s="21">
        <f>IF(ISERROR(MATCH($A15&amp;LEFT(AR$5,2),ErrCount!$L$2:$L$73,0)),1,0)</f>
        <v>1</v>
      </c>
      <c r="AS15" s="21">
        <f>IF(ISERROR(MATCH($A15&amp;LEFT(AS$5,2),ErrCount!$L$2:$L$73,0)),1,0)</f>
        <v>1</v>
      </c>
      <c r="AT15" s="21">
        <f>IF(ISERROR(MATCH($A15&amp;LEFT(AT$5,2),ErrCount!$L$2:$L$73,0)),1,0)</f>
        <v>1</v>
      </c>
      <c r="AU15" s="21">
        <f>IF(ISERROR(MATCH($A15&amp;LEFT(AU$5,2),ErrCount!$L$2:$L$73,0)),1,0)</f>
        <v>1</v>
      </c>
      <c r="AV15" s="21"/>
      <c r="AW15" s="21"/>
      <c r="AX15" s="21" t="str">
        <f t="shared" si="16"/>
        <v>110AM</v>
      </c>
      <c r="AY15" s="21" t="str">
        <f t="shared" si="17"/>
        <v>110PM</v>
      </c>
      <c r="AZ15" s="21"/>
      <c r="BA15" s="21"/>
      <c r="BB15" s="21"/>
      <c r="BC15" s="21">
        <f>SUMIF(Data!$T:$T,"="&amp;$AX15,Data!I:I)/IF($BQ15&lt;1,1,$BQ15)</f>
        <v>5</v>
      </c>
      <c r="BD15" s="21">
        <f>SUMIF(Data!$T:$T,"="&amp;$AX15,Data!J:J)/IF($BQ15&lt;1,1,$BQ15)</f>
        <v>5</v>
      </c>
      <c r="BE15" s="21">
        <f>SUMIF(Data!$T:$T,"="&amp;$AX15,Data!K:K)/IF($BQ15&lt;1,1,$BQ15)</f>
        <v>1</v>
      </c>
      <c r="BF15" s="21">
        <f>SUMIF(Data!$T:$T,"="&amp;$AX15,Data!L:L)/IF($BQ15&lt;1,1,$BQ15)</f>
        <v>7</v>
      </c>
      <c r="BG15" s="21"/>
      <c r="BH15" s="16">
        <f>SUMIF(Data!$T:$T,"="&amp;$AY15,Data!I:I)/IF($BR15&lt;1,1,$BR15)</f>
        <v>8</v>
      </c>
      <c r="BI15" s="16">
        <f>SUMIF(Data!$T:$T,"="&amp;$AY15,Data!J:J)/IF($BR15&lt;1,1,$BR15)</f>
        <v>13</v>
      </c>
      <c r="BJ15" s="16">
        <f>SUMIF(Data!$T:$T,"="&amp;$AY15,Data!K:K)/IF($BR15&lt;1,1,$BR15)</f>
        <v>10</v>
      </c>
      <c r="BK15" s="16">
        <f>SUMIF(Data!$T:$T,"="&amp;$AY15,Data!L:L)/IF($BR15&lt;1,1,$BR15)</f>
        <v>19</v>
      </c>
      <c r="BM15" t="b">
        <f t="shared" si="18"/>
        <v>1</v>
      </c>
      <c r="BN15" t="b">
        <f t="shared" si="19"/>
        <v>1</v>
      </c>
      <c r="BP15">
        <v>10</v>
      </c>
      <c r="BQ15">
        <f t="shared" si="20"/>
        <v>1</v>
      </c>
      <c r="BR15">
        <f t="shared" si="21"/>
        <v>1</v>
      </c>
    </row>
    <row r="16" spans="1:70" x14ac:dyDescent="0.25">
      <c r="A16" s="153">
        <v>111</v>
      </c>
      <c r="B16" s="10" t="str">
        <f t="shared" si="1"/>
        <v>10th St</v>
      </c>
      <c r="C16" s="10" t="str">
        <f t="shared" si="1"/>
        <v>Mill Ave</v>
      </c>
      <c r="D16" s="12">
        <f t="shared" si="2"/>
        <v>135.5</v>
      </c>
      <c r="E16" s="12">
        <f t="shared" si="3"/>
        <v>101</v>
      </c>
      <c r="F16" s="12">
        <f t="shared" si="4"/>
        <v>170</v>
      </c>
      <c r="G16" s="13">
        <f t="shared" si="5"/>
        <v>1.6831683168316831</v>
      </c>
      <c r="H16" s="12"/>
      <c r="I16" s="22">
        <f t="shared" si="6"/>
        <v>0</v>
      </c>
      <c r="J16" s="9"/>
      <c r="K16" s="14"/>
      <c r="L16" s="14"/>
      <c r="M16" s="14"/>
      <c r="N16" s="14"/>
      <c r="O16" s="9"/>
      <c r="P16" s="27"/>
      <c r="Q16" s="9">
        <f t="shared" si="0"/>
        <v>111</v>
      </c>
      <c r="R16" s="23">
        <f t="shared" si="7"/>
        <v>0.34317343173431736</v>
      </c>
      <c r="S16" s="11"/>
      <c r="T16" s="11"/>
      <c r="U16" s="23">
        <f t="shared" si="8"/>
        <v>0.16974169741697417</v>
      </c>
      <c r="V16" s="23">
        <f t="shared" si="9"/>
        <v>0.11992619926199262</v>
      </c>
      <c r="W16" s="23">
        <f t="shared" si="10"/>
        <v>0.21586715867158671</v>
      </c>
      <c r="X16" s="267">
        <f t="shared" si="22"/>
        <v>2.5888127884968887E-2</v>
      </c>
      <c r="Y16" s="11"/>
      <c r="Z16" s="11"/>
      <c r="AA16" s="11"/>
      <c r="AB16" s="11"/>
      <c r="AC16" s="11"/>
      <c r="AD16" s="11"/>
      <c r="AF16" s="52">
        <f t="shared" si="11"/>
        <v>542</v>
      </c>
      <c r="AG16" s="63">
        <f t="shared" si="12"/>
        <v>202</v>
      </c>
      <c r="AH16" s="63">
        <f t="shared" si="12"/>
        <v>340</v>
      </c>
      <c r="AI16" s="21"/>
      <c r="AJ16" s="21">
        <f t="shared" si="13"/>
        <v>542</v>
      </c>
      <c r="AK16" s="21">
        <f t="shared" si="14"/>
        <v>202</v>
      </c>
      <c r="AL16" s="21">
        <f t="shared" si="15"/>
        <v>340</v>
      </c>
      <c r="AM16" s="21"/>
      <c r="AN16" s="21"/>
      <c r="AO16" s="21"/>
      <c r="AP16" s="21"/>
      <c r="AQ16" s="21"/>
      <c r="AR16" s="21">
        <f>IF(ISERROR(MATCH($A16&amp;LEFT(AR$5,2),ErrCount!$L$2:$L$73,0)),1,0)</f>
        <v>1</v>
      </c>
      <c r="AS16" s="21">
        <f>IF(ISERROR(MATCH($A16&amp;LEFT(AS$5,2),ErrCount!$L$2:$L$73,0)),1,0)</f>
        <v>1</v>
      </c>
      <c r="AT16" s="21">
        <f>IF(ISERROR(MATCH($A16&amp;LEFT(AT$5,2),ErrCount!$L$2:$L$73,0)),1,0)</f>
        <v>1</v>
      </c>
      <c r="AU16" s="21">
        <f>IF(ISERROR(MATCH($A16&amp;LEFT(AU$5,2),ErrCount!$L$2:$L$73,0)),1,0)</f>
        <v>1</v>
      </c>
      <c r="AV16" s="21"/>
      <c r="AW16" s="21"/>
      <c r="AX16" s="21" t="str">
        <f t="shared" si="16"/>
        <v>111AM</v>
      </c>
      <c r="AY16" s="21" t="str">
        <f t="shared" si="17"/>
        <v>111PM</v>
      </c>
      <c r="AZ16" s="21"/>
      <c r="BA16" s="21"/>
      <c r="BB16" s="21"/>
      <c r="BC16" s="21">
        <f>SUMIF(Data!$T:$T,"="&amp;$AX16,Data!I:I)/IF($BQ16&lt;1,1,$BQ16)</f>
        <v>78</v>
      </c>
      <c r="BD16" s="21">
        <f>SUMIF(Data!$T:$T,"="&amp;$AX16,Data!J:J)/IF($BQ16&lt;1,1,$BQ16)</f>
        <v>36</v>
      </c>
      <c r="BE16" s="21">
        <f>SUMIF(Data!$T:$T,"="&amp;$AX16,Data!K:K)/IF($BQ16&lt;1,1,$BQ16)</f>
        <v>22</v>
      </c>
      <c r="BF16" s="21">
        <f>SUMIF(Data!$T:$T,"="&amp;$AX16,Data!L:L)/IF($BQ16&lt;1,1,$BQ16)</f>
        <v>36</v>
      </c>
      <c r="BG16" s="21"/>
      <c r="BH16" s="16">
        <f>SUMIF(Data!$T:$T,"="&amp;$AY16,Data!I:I)/IF($BR16&lt;1,1,$BR16)</f>
        <v>108</v>
      </c>
      <c r="BI16" s="16">
        <f>SUMIF(Data!$T:$T,"="&amp;$AY16,Data!J:J)/IF($BR16&lt;1,1,$BR16)</f>
        <v>56</v>
      </c>
      <c r="BJ16" s="16">
        <f>SUMIF(Data!$T:$T,"="&amp;$AY16,Data!K:K)/IF($BR16&lt;1,1,$BR16)</f>
        <v>43</v>
      </c>
      <c r="BK16" s="16">
        <f>SUMIF(Data!$T:$T,"="&amp;$AY16,Data!L:L)/IF($BR16&lt;1,1,$BR16)</f>
        <v>81</v>
      </c>
      <c r="BM16" t="b">
        <f t="shared" si="18"/>
        <v>1</v>
      </c>
      <c r="BN16" t="b">
        <f t="shared" si="19"/>
        <v>1</v>
      </c>
      <c r="BP16">
        <v>11</v>
      </c>
      <c r="BQ16">
        <f t="shared" si="20"/>
        <v>1</v>
      </c>
      <c r="BR16">
        <f t="shared" si="21"/>
        <v>1</v>
      </c>
    </row>
    <row r="17" spans="1:70" x14ac:dyDescent="0.25">
      <c r="A17" s="9">
        <v>112</v>
      </c>
      <c r="B17" s="10" t="str">
        <f t="shared" si="1"/>
        <v>60 Fwy</v>
      </c>
      <c r="C17" s="10" t="str">
        <f t="shared" si="1"/>
        <v>College Ave</v>
      </c>
      <c r="D17" s="12">
        <f t="shared" si="2"/>
        <v>38.25</v>
      </c>
      <c r="E17" s="12">
        <f t="shared" si="3"/>
        <v>35.5</v>
      </c>
      <c r="F17" s="12">
        <f t="shared" si="4"/>
        <v>41</v>
      </c>
      <c r="G17" s="13">
        <f t="shared" si="5"/>
        <v>1.1549295774647887</v>
      </c>
      <c r="H17" s="12"/>
      <c r="I17" s="22">
        <f t="shared" si="6"/>
        <v>0</v>
      </c>
      <c r="J17" s="9"/>
      <c r="K17" s="14"/>
      <c r="L17" s="14"/>
      <c r="M17" s="14"/>
      <c r="N17" s="14"/>
      <c r="O17" s="9"/>
      <c r="P17" s="27"/>
      <c r="Q17" s="9">
        <f t="shared" si="0"/>
        <v>112</v>
      </c>
      <c r="R17" s="23">
        <f t="shared" si="7"/>
        <v>0.22875816993464052</v>
      </c>
      <c r="S17" s="11"/>
      <c r="T17" s="11"/>
      <c r="U17" s="23">
        <f t="shared" si="8"/>
        <v>0.60784313725490191</v>
      </c>
      <c r="V17" s="23">
        <f t="shared" si="9"/>
        <v>0</v>
      </c>
      <c r="W17" s="23">
        <f t="shared" si="10"/>
        <v>0</v>
      </c>
      <c r="X17" s="267">
        <f t="shared" si="22"/>
        <v>0</v>
      </c>
      <c r="Y17" s="11"/>
      <c r="Z17" s="11"/>
      <c r="AA17" s="11"/>
      <c r="AB17" s="11"/>
      <c r="AC17" s="11"/>
      <c r="AD17" s="11"/>
      <c r="AF17" s="52">
        <f t="shared" si="11"/>
        <v>153</v>
      </c>
      <c r="AG17" s="63">
        <f t="shared" si="12"/>
        <v>71</v>
      </c>
      <c r="AH17" s="63">
        <f t="shared" si="12"/>
        <v>82</v>
      </c>
      <c r="AI17" s="21"/>
      <c r="AJ17" s="21">
        <f t="shared" si="13"/>
        <v>153</v>
      </c>
      <c r="AK17" s="21">
        <f t="shared" si="14"/>
        <v>71</v>
      </c>
      <c r="AL17" s="21">
        <f t="shared" si="15"/>
        <v>82</v>
      </c>
      <c r="AM17" s="21"/>
      <c r="AN17" s="21"/>
      <c r="AO17" s="21"/>
      <c r="AP17" s="21"/>
      <c r="AQ17" s="21"/>
      <c r="AR17" s="21">
        <f>IF(ISERROR(MATCH($A17&amp;LEFT(AR$5,2),ErrCount!$L$2:$L$73,0)),1,0)</f>
        <v>1</v>
      </c>
      <c r="AS17" s="21">
        <f>IF(ISERROR(MATCH($A17&amp;LEFT(AS$5,2),ErrCount!$L$2:$L$73,0)),1,0)</f>
        <v>1</v>
      </c>
      <c r="AT17" s="21">
        <f>IF(ISERROR(MATCH($A17&amp;LEFT(AT$5,2),ErrCount!$L$2:$L$73,0)),1,0)</f>
        <v>1</v>
      </c>
      <c r="AU17" s="21">
        <f>IF(ISERROR(MATCH($A17&amp;LEFT(AU$5,2),ErrCount!$L$2:$L$73,0)),1,0)</f>
        <v>1</v>
      </c>
      <c r="AV17" s="21"/>
      <c r="AW17" s="21"/>
      <c r="AX17" s="21" t="str">
        <f t="shared" si="16"/>
        <v>112AM</v>
      </c>
      <c r="AY17" s="21" t="str">
        <f t="shared" si="17"/>
        <v>112PM</v>
      </c>
      <c r="AZ17" s="21"/>
      <c r="BA17" s="21"/>
      <c r="BB17" s="21"/>
      <c r="BC17" s="21">
        <f>SUMIF(Data!$T:$T,"="&amp;$AX17,Data!I:I)/IF($BQ17&lt;1,1,$BQ17)</f>
        <v>21</v>
      </c>
      <c r="BD17" s="21">
        <f>SUMIF(Data!$T:$T,"="&amp;$AX17,Data!J:J)/IF($BQ17&lt;1,1,$BQ17)</f>
        <v>56</v>
      </c>
      <c r="BE17" s="21">
        <f>SUMIF(Data!$T:$T,"="&amp;$AX17,Data!K:K)/IF($BQ17&lt;1,1,$BQ17)</f>
        <v>0</v>
      </c>
      <c r="BF17" s="21">
        <f>SUMIF(Data!$T:$T,"="&amp;$AX17,Data!L:L)/IF($BQ17&lt;1,1,$BQ17)</f>
        <v>0</v>
      </c>
      <c r="BG17" s="21"/>
      <c r="BH17" s="16">
        <f>SUMIF(Data!$T:$T,"="&amp;$AY17,Data!I:I)/IF($BR17&lt;1,1,$BR17)</f>
        <v>14</v>
      </c>
      <c r="BI17" s="16">
        <f>SUMIF(Data!$T:$T,"="&amp;$AY17,Data!J:J)/IF($BR17&lt;1,1,$BR17)</f>
        <v>37</v>
      </c>
      <c r="BJ17" s="16">
        <f>SUMIF(Data!$T:$T,"="&amp;$AY17,Data!K:K)/IF($BR17&lt;1,1,$BR17)</f>
        <v>0</v>
      </c>
      <c r="BK17" s="16">
        <f>SUMIF(Data!$T:$T,"="&amp;$AY17,Data!L:L)/IF($BR17&lt;1,1,$BR17)</f>
        <v>0</v>
      </c>
      <c r="BM17" t="b">
        <f t="shared" si="18"/>
        <v>1</v>
      </c>
      <c r="BN17" t="b">
        <f t="shared" si="19"/>
        <v>1</v>
      </c>
      <c r="BP17">
        <v>12</v>
      </c>
      <c r="BQ17">
        <f t="shared" si="20"/>
        <v>1</v>
      </c>
      <c r="BR17">
        <f t="shared" si="21"/>
        <v>1</v>
      </c>
    </row>
    <row r="18" spans="1:70" x14ac:dyDescent="0.25">
      <c r="A18" s="153">
        <v>113</v>
      </c>
      <c r="B18" s="10" t="str">
        <f t="shared" si="1"/>
        <v>13th St</v>
      </c>
      <c r="C18" s="10" t="str">
        <f t="shared" si="1"/>
        <v>Mill Ave</v>
      </c>
      <c r="D18" s="12">
        <f t="shared" si="2"/>
        <v>56</v>
      </c>
      <c r="E18" s="12">
        <f t="shared" si="3"/>
        <v>36.5</v>
      </c>
      <c r="F18" s="12">
        <f t="shared" si="4"/>
        <v>75.5</v>
      </c>
      <c r="G18" s="13">
        <f t="shared" si="5"/>
        <v>2.0684931506849313</v>
      </c>
      <c r="H18" s="12"/>
      <c r="I18" s="22">
        <f t="shared" si="6"/>
        <v>0</v>
      </c>
      <c r="J18" s="9"/>
      <c r="K18" s="14"/>
      <c r="L18" s="14"/>
      <c r="M18" s="14"/>
      <c r="N18" s="14"/>
      <c r="O18" s="9"/>
      <c r="P18" s="27"/>
      <c r="Q18" s="9">
        <f t="shared" si="0"/>
        <v>113</v>
      </c>
      <c r="R18" s="23">
        <f t="shared" si="7"/>
        <v>0.22767857142857142</v>
      </c>
      <c r="S18" s="11"/>
      <c r="T18" s="11"/>
      <c r="U18" s="23">
        <f t="shared" si="8"/>
        <v>0.16071428571428573</v>
      </c>
      <c r="V18" s="23">
        <f t="shared" si="9"/>
        <v>0.30357142857142855</v>
      </c>
      <c r="W18" s="23">
        <f t="shared" si="10"/>
        <v>0.3794642857142857</v>
      </c>
      <c r="X18" s="267">
        <f t="shared" si="22"/>
        <v>0.11519451530612243</v>
      </c>
      <c r="Y18" s="11"/>
      <c r="Z18" s="11"/>
      <c r="AA18" s="11"/>
      <c r="AB18" s="11"/>
      <c r="AC18" s="11"/>
      <c r="AD18" s="11"/>
      <c r="AF18" s="52">
        <f t="shared" si="11"/>
        <v>224</v>
      </c>
      <c r="AG18" s="63">
        <f t="shared" si="12"/>
        <v>73</v>
      </c>
      <c r="AH18" s="63">
        <f t="shared" si="12"/>
        <v>151</v>
      </c>
      <c r="AI18" s="21"/>
      <c r="AJ18" s="21">
        <f t="shared" si="13"/>
        <v>224</v>
      </c>
      <c r="AK18" s="21">
        <f t="shared" si="14"/>
        <v>73</v>
      </c>
      <c r="AL18" s="21">
        <f t="shared" si="15"/>
        <v>151</v>
      </c>
      <c r="AM18" s="21"/>
      <c r="AN18" s="21"/>
      <c r="AO18" s="21"/>
      <c r="AP18" s="21"/>
      <c r="AQ18" s="21"/>
      <c r="AR18" s="21">
        <f>IF(ISERROR(MATCH($A18&amp;LEFT(AR$5,2),ErrCount!$L$2:$L$73,0)),1,0)</f>
        <v>1</v>
      </c>
      <c r="AS18" s="21">
        <f>IF(ISERROR(MATCH($A18&amp;LEFT(AS$5,2),ErrCount!$L$2:$L$73,0)),1,0)</f>
        <v>1</v>
      </c>
      <c r="AT18" s="21">
        <f>IF(ISERROR(MATCH($A18&amp;LEFT(AT$5,2),ErrCount!$L$2:$L$73,0)),1,0)</f>
        <v>1</v>
      </c>
      <c r="AU18" s="21">
        <f>IF(ISERROR(MATCH($A18&amp;LEFT(AU$5,2),ErrCount!$L$2:$L$73,0)),1,0)</f>
        <v>1</v>
      </c>
      <c r="AV18" s="21"/>
      <c r="AW18" s="21"/>
      <c r="AX18" s="21" t="str">
        <f t="shared" si="16"/>
        <v>113AM</v>
      </c>
      <c r="AY18" s="21" t="str">
        <f t="shared" si="17"/>
        <v>113PM</v>
      </c>
      <c r="AZ18" s="21"/>
      <c r="BA18" s="21"/>
      <c r="BB18" s="21"/>
      <c r="BC18" s="21">
        <f>SUMIF(Data!$T:$T,"="&amp;$AX18,Data!I:I)/IF($BQ18&lt;1,1,$BQ18)</f>
        <v>18</v>
      </c>
      <c r="BD18" s="21">
        <f>SUMIF(Data!$T:$T,"="&amp;$AX18,Data!J:J)/IF($BQ18&lt;1,1,$BQ18)</f>
        <v>15</v>
      </c>
      <c r="BE18" s="21">
        <f>SUMIF(Data!$T:$T,"="&amp;$AX18,Data!K:K)/IF($BQ18&lt;1,1,$BQ18)</f>
        <v>15</v>
      </c>
      <c r="BF18" s="21">
        <f>SUMIF(Data!$T:$T,"="&amp;$AX18,Data!L:L)/IF($BQ18&lt;1,1,$BQ18)</f>
        <v>16</v>
      </c>
      <c r="BG18" s="21"/>
      <c r="BH18" s="16">
        <f>SUMIF(Data!$T:$T,"="&amp;$AY18,Data!I:I)/IF($BR18&lt;1,1,$BR18)</f>
        <v>33</v>
      </c>
      <c r="BI18" s="16">
        <f>SUMIF(Data!$T:$T,"="&amp;$AY18,Data!J:J)/IF($BR18&lt;1,1,$BR18)</f>
        <v>21</v>
      </c>
      <c r="BJ18" s="16">
        <f>SUMIF(Data!$T:$T,"="&amp;$AY18,Data!K:K)/IF($BR18&lt;1,1,$BR18)</f>
        <v>53</v>
      </c>
      <c r="BK18" s="16">
        <f>SUMIF(Data!$T:$T,"="&amp;$AY18,Data!L:L)/IF($BR18&lt;1,1,$BR18)</f>
        <v>69</v>
      </c>
      <c r="BM18" t="b">
        <f t="shared" si="18"/>
        <v>1</v>
      </c>
      <c r="BN18" t="b">
        <f t="shared" si="19"/>
        <v>1</v>
      </c>
      <c r="BP18">
        <v>13</v>
      </c>
      <c r="BQ18">
        <f t="shared" si="20"/>
        <v>1</v>
      </c>
      <c r="BR18">
        <f t="shared" si="21"/>
        <v>1</v>
      </c>
    </row>
    <row r="19" spans="1:70" x14ac:dyDescent="0.25">
      <c r="A19" s="9">
        <v>114</v>
      </c>
      <c r="B19" s="10" t="str">
        <f t="shared" si="1"/>
        <v>13th St</v>
      </c>
      <c r="C19" s="10" t="str">
        <f t="shared" si="1"/>
        <v>Hardy Dr</v>
      </c>
      <c r="D19" s="12">
        <f t="shared" si="2"/>
        <v>50.25</v>
      </c>
      <c r="E19" s="12">
        <f t="shared" si="3"/>
        <v>39</v>
      </c>
      <c r="F19" s="12">
        <f t="shared" si="4"/>
        <v>61.5</v>
      </c>
      <c r="G19" s="13">
        <f t="shared" si="5"/>
        <v>1.5769230769230769</v>
      </c>
      <c r="H19" s="12"/>
      <c r="I19" s="22">
        <f t="shared" si="6"/>
        <v>0</v>
      </c>
      <c r="J19" s="9"/>
      <c r="K19" s="14"/>
      <c r="L19" s="14"/>
      <c r="M19" s="14"/>
      <c r="N19" s="14"/>
      <c r="O19" s="9"/>
      <c r="P19" s="27"/>
      <c r="Q19" s="9">
        <f t="shared" si="0"/>
        <v>114</v>
      </c>
      <c r="R19" s="23">
        <f t="shared" si="7"/>
        <v>0.24875621890547264</v>
      </c>
      <c r="S19" s="11"/>
      <c r="T19" s="11"/>
      <c r="U19" s="23">
        <f t="shared" si="8"/>
        <v>0.24378109452736318</v>
      </c>
      <c r="V19" s="23">
        <f t="shared" si="9"/>
        <v>7.9601990049751242E-2</v>
      </c>
      <c r="W19" s="23">
        <f t="shared" si="10"/>
        <v>0.10945273631840796</v>
      </c>
      <c r="X19" s="267">
        <f t="shared" si="22"/>
        <v>8.7126556273359572E-3</v>
      </c>
      <c r="Y19" s="11"/>
      <c r="Z19" s="11"/>
      <c r="AA19" s="11"/>
      <c r="AB19" s="11"/>
      <c r="AC19" s="11"/>
      <c r="AD19" s="11"/>
      <c r="AF19" s="52">
        <f t="shared" si="11"/>
        <v>201</v>
      </c>
      <c r="AG19" s="63">
        <f t="shared" si="12"/>
        <v>78</v>
      </c>
      <c r="AH19" s="63">
        <f t="shared" si="12"/>
        <v>123</v>
      </c>
      <c r="AI19" s="21"/>
      <c r="AJ19" s="21">
        <f t="shared" si="13"/>
        <v>201</v>
      </c>
      <c r="AK19" s="21">
        <f t="shared" si="14"/>
        <v>78</v>
      </c>
      <c r="AL19" s="21">
        <f t="shared" si="15"/>
        <v>123</v>
      </c>
      <c r="AM19" s="21"/>
      <c r="AN19" s="21"/>
      <c r="AO19" s="21"/>
      <c r="AP19" s="21"/>
      <c r="AQ19" s="21"/>
      <c r="AR19" s="21">
        <f>IF(ISERROR(MATCH($A19&amp;LEFT(AR$5,2),ErrCount!$L$2:$L$73,0)),1,0)</f>
        <v>1</v>
      </c>
      <c r="AS19" s="21">
        <f>IF(ISERROR(MATCH($A19&amp;LEFT(AS$5,2),ErrCount!$L$2:$L$73,0)),1,0)</f>
        <v>1</v>
      </c>
      <c r="AT19" s="21">
        <f>IF(ISERROR(MATCH($A19&amp;LEFT(AT$5,2),ErrCount!$L$2:$L$73,0)),1,0)</f>
        <v>1</v>
      </c>
      <c r="AU19" s="21">
        <f>IF(ISERROR(MATCH($A19&amp;LEFT(AU$5,2),ErrCount!$L$2:$L$73,0)),1,0)</f>
        <v>1</v>
      </c>
      <c r="AV19" s="21"/>
      <c r="AW19" s="21"/>
      <c r="AX19" s="21" t="str">
        <f t="shared" si="16"/>
        <v>114AM</v>
      </c>
      <c r="AY19" s="21" t="str">
        <f t="shared" si="17"/>
        <v>114PM</v>
      </c>
      <c r="AZ19" s="21"/>
      <c r="BA19" s="21"/>
      <c r="BB19" s="21"/>
      <c r="BC19" s="21">
        <f>SUMIF(Data!$T:$T,"="&amp;$AX19,Data!I:I)/IF($BQ19&lt;1,1,$BQ19)</f>
        <v>20</v>
      </c>
      <c r="BD19" s="21">
        <f>SUMIF(Data!$T:$T,"="&amp;$AX19,Data!J:J)/IF($BQ19&lt;1,1,$BQ19)</f>
        <v>21</v>
      </c>
      <c r="BE19" s="21">
        <f>SUMIF(Data!$T:$T,"="&amp;$AX19,Data!K:K)/IF($BQ19&lt;1,1,$BQ19)</f>
        <v>2</v>
      </c>
      <c r="BF19" s="21">
        <f>SUMIF(Data!$T:$T,"="&amp;$AX19,Data!L:L)/IF($BQ19&lt;1,1,$BQ19)</f>
        <v>3</v>
      </c>
      <c r="BG19" s="21"/>
      <c r="BH19" s="16">
        <f>SUMIF(Data!$T:$T,"="&amp;$AY19,Data!I:I)/IF($BR19&lt;1,1,$BR19)</f>
        <v>30</v>
      </c>
      <c r="BI19" s="16">
        <f>SUMIF(Data!$T:$T,"="&amp;$AY19,Data!J:J)/IF($BR19&lt;1,1,$BR19)</f>
        <v>28</v>
      </c>
      <c r="BJ19" s="16">
        <f>SUMIF(Data!$T:$T,"="&amp;$AY19,Data!K:K)/IF($BR19&lt;1,1,$BR19)</f>
        <v>14</v>
      </c>
      <c r="BK19" s="16">
        <f>SUMIF(Data!$T:$T,"="&amp;$AY19,Data!L:L)/IF($BR19&lt;1,1,$BR19)</f>
        <v>19</v>
      </c>
      <c r="BM19" t="b">
        <f t="shared" si="18"/>
        <v>1</v>
      </c>
      <c r="BN19" t="b">
        <f t="shared" si="19"/>
        <v>1</v>
      </c>
      <c r="BP19">
        <v>14</v>
      </c>
      <c r="BQ19">
        <f t="shared" si="20"/>
        <v>1</v>
      </c>
      <c r="BR19">
        <f t="shared" si="21"/>
        <v>1</v>
      </c>
    </row>
    <row r="20" spans="1:70" x14ac:dyDescent="0.25">
      <c r="A20" s="153">
        <v>115</v>
      </c>
      <c r="B20" s="10" t="str">
        <f t="shared" si="1"/>
        <v>University Dr</v>
      </c>
      <c r="C20" s="10" t="str">
        <f t="shared" si="1"/>
        <v>College Ave</v>
      </c>
      <c r="D20" s="12">
        <f t="shared" si="2"/>
        <v>220</v>
      </c>
      <c r="E20" s="12">
        <f t="shared" si="3"/>
        <v>137</v>
      </c>
      <c r="F20" s="12">
        <f t="shared" si="4"/>
        <v>303</v>
      </c>
      <c r="G20" s="13">
        <f t="shared" si="5"/>
        <v>2.2116788321167884</v>
      </c>
      <c r="H20" s="12"/>
      <c r="I20" s="22">
        <f t="shared" si="6"/>
        <v>0</v>
      </c>
      <c r="J20" s="9"/>
      <c r="K20" s="14"/>
      <c r="L20" s="14"/>
      <c r="M20" s="14"/>
      <c r="N20" s="14"/>
      <c r="O20" s="9"/>
      <c r="P20" s="27"/>
      <c r="Q20" s="9">
        <f t="shared" si="0"/>
        <v>115</v>
      </c>
      <c r="R20" s="23">
        <f t="shared" si="7"/>
        <v>0.27386363636363636</v>
      </c>
      <c r="S20" s="11"/>
      <c r="T20" s="11"/>
      <c r="U20" s="23">
        <f t="shared" si="8"/>
        <v>0.10681818181818181</v>
      </c>
      <c r="V20" s="23">
        <f t="shared" si="9"/>
        <v>0.23977272727272728</v>
      </c>
      <c r="W20" s="23">
        <f t="shared" si="10"/>
        <v>0.23749999999999999</v>
      </c>
      <c r="X20" s="267">
        <f t="shared" si="22"/>
        <v>5.6946022727272727E-2</v>
      </c>
      <c r="Y20" s="11"/>
      <c r="Z20" s="11"/>
      <c r="AA20" s="11"/>
      <c r="AB20" s="11"/>
      <c r="AC20" s="11"/>
      <c r="AD20" s="11"/>
      <c r="AF20" s="52">
        <f t="shared" si="11"/>
        <v>880</v>
      </c>
      <c r="AG20" s="63">
        <f t="shared" si="12"/>
        <v>274</v>
      </c>
      <c r="AH20" s="63">
        <f t="shared" si="12"/>
        <v>606</v>
      </c>
      <c r="AI20" s="21"/>
      <c r="AJ20" s="21">
        <f t="shared" si="13"/>
        <v>880</v>
      </c>
      <c r="AK20" s="21">
        <f t="shared" si="14"/>
        <v>274</v>
      </c>
      <c r="AL20" s="21">
        <f t="shared" si="15"/>
        <v>606</v>
      </c>
      <c r="AM20" s="21"/>
      <c r="AN20" s="21"/>
      <c r="AO20" s="21"/>
      <c r="AP20" s="21"/>
      <c r="AQ20" s="21"/>
      <c r="AR20" s="21">
        <f>IF(ISERROR(MATCH($A20&amp;LEFT(AR$5,2),ErrCount!$L$2:$L$73,0)),1,0)</f>
        <v>1</v>
      </c>
      <c r="AS20" s="21">
        <f>IF(ISERROR(MATCH($A20&amp;LEFT(AS$5,2),ErrCount!$L$2:$L$73,0)),1,0)</f>
        <v>1</v>
      </c>
      <c r="AT20" s="21">
        <f>IF(ISERROR(MATCH($A20&amp;LEFT(AT$5,2),ErrCount!$L$2:$L$73,0)),1,0)</f>
        <v>1</v>
      </c>
      <c r="AU20" s="21">
        <f>IF(ISERROR(MATCH($A20&amp;LEFT(AU$5,2),ErrCount!$L$2:$L$73,0)),1,0)</f>
        <v>1</v>
      </c>
      <c r="AV20" s="21"/>
      <c r="AW20" s="21"/>
      <c r="AX20" s="21" t="str">
        <f t="shared" si="16"/>
        <v>115AM</v>
      </c>
      <c r="AY20" s="21" t="str">
        <f t="shared" si="17"/>
        <v>115PM</v>
      </c>
      <c r="AZ20" s="21"/>
      <c r="BA20" s="21"/>
      <c r="BB20" s="21"/>
      <c r="BC20" s="21">
        <f>SUMIF(Data!$T:$T,"="&amp;$AX20,Data!I:I)/IF($BQ20&lt;1,1,$BQ20)</f>
        <v>80</v>
      </c>
      <c r="BD20" s="21">
        <f>SUMIF(Data!$T:$T,"="&amp;$AX20,Data!J:J)/IF($BQ20&lt;1,1,$BQ20)</f>
        <v>49</v>
      </c>
      <c r="BE20" s="21">
        <f>SUMIF(Data!$T:$T,"="&amp;$AX20,Data!K:K)/IF($BQ20&lt;1,1,$BQ20)</f>
        <v>43</v>
      </c>
      <c r="BF20" s="21">
        <f>SUMIF(Data!$T:$T,"="&amp;$AX20,Data!L:L)/IF($BQ20&lt;1,1,$BQ20)</f>
        <v>68</v>
      </c>
      <c r="BG20" s="21"/>
      <c r="BH20" s="16">
        <f>SUMIF(Data!$T:$T,"="&amp;$AY20,Data!I:I)/IF($BR20&lt;1,1,$BR20)</f>
        <v>161</v>
      </c>
      <c r="BI20" s="16">
        <f>SUMIF(Data!$T:$T,"="&amp;$AY20,Data!J:J)/IF($BR20&lt;1,1,$BR20)</f>
        <v>45</v>
      </c>
      <c r="BJ20" s="16">
        <f>SUMIF(Data!$T:$T,"="&amp;$AY20,Data!K:K)/IF($BR20&lt;1,1,$BR20)</f>
        <v>168</v>
      </c>
      <c r="BK20" s="16">
        <f>SUMIF(Data!$T:$T,"="&amp;$AY20,Data!L:L)/IF($BR20&lt;1,1,$BR20)</f>
        <v>141</v>
      </c>
      <c r="BM20" t="b">
        <f t="shared" si="18"/>
        <v>1</v>
      </c>
      <c r="BN20" t="b">
        <f t="shared" si="19"/>
        <v>1</v>
      </c>
      <c r="BP20">
        <v>15</v>
      </c>
      <c r="BQ20">
        <f t="shared" si="20"/>
        <v>1</v>
      </c>
      <c r="BR20">
        <f t="shared" si="21"/>
        <v>1</v>
      </c>
    </row>
    <row r="21" spans="1:70" x14ac:dyDescent="0.25">
      <c r="A21" s="9">
        <v>116</v>
      </c>
      <c r="B21" s="10" t="str">
        <f t="shared" si="1"/>
        <v>University Dr</v>
      </c>
      <c r="C21" s="10" t="str">
        <f t="shared" si="1"/>
        <v>Dorsey Ln</v>
      </c>
      <c r="D21" s="12">
        <f t="shared" si="2"/>
        <v>61.75</v>
      </c>
      <c r="E21" s="12">
        <f t="shared" si="3"/>
        <v>44</v>
      </c>
      <c r="F21" s="12">
        <f t="shared" si="4"/>
        <v>79.5</v>
      </c>
      <c r="G21" s="13">
        <f t="shared" si="5"/>
        <v>1.8068181818181819</v>
      </c>
      <c r="H21" s="12"/>
      <c r="I21" s="22">
        <f t="shared" si="6"/>
        <v>0</v>
      </c>
      <c r="J21" s="9"/>
      <c r="K21" s="14"/>
      <c r="L21" s="14"/>
      <c r="M21" s="14"/>
      <c r="N21" s="14"/>
      <c r="O21" s="9"/>
      <c r="P21" s="27"/>
      <c r="Q21" s="9">
        <f t="shared" si="0"/>
        <v>116</v>
      </c>
      <c r="R21" s="23">
        <f t="shared" si="7"/>
        <v>0.30769230769230771</v>
      </c>
      <c r="S21" s="11"/>
      <c r="T21" s="11"/>
      <c r="U21" s="23">
        <f t="shared" si="8"/>
        <v>9.3117408906882596E-2</v>
      </c>
      <c r="V21" s="23">
        <f t="shared" si="9"/>
        <v>0.20647773279352227</v>
      </c>
      <c r="W21" s="23">
        <f t="shared" si="10"/>
        <v>0.47368421052631576</v>
      </c>
      <c r="X21" s="267">
        <f t="shared" si="22"/>
        <v>9.7805241849563171E-2</v>
      </c>
      <c r="Y21" s="11"/>
      <c r="Z21" s="11"/>
      <c r="AA21" s="11"/>
      <c r="AB21" s="11"/>
      <c r="AC21" s="11"/>
      <c r="AD21" s="11"/>
      <c r="AF21" s="52">
        <f t="shared" si="11"/>
        <v>247</v>
      </c>
      <c r="AG21" s="63">
        <f t="shared" si="12"/>
        <v>88</v>
      </c>
      <c r="AH21" s="63">
        <f t="shared" si="12"/>
        <v>159</v>
      </c>
      <c r="AI21" s="21"/>
      <c r="AJ21" s="21">
        <f t="shared" si="13"/>
        <v>247</v>
      </c>
      <c r="AK21" s="21">
        <f t="shared" si="14"/>
        <v>88</v>
      </c>
      <c r="AL21" s="21">
        <f t="shared" si="15"/>
        <v>159</v>
      </c>
      <c r="AM21" s="21"/>
      <c r="AN21" s="21"/>
      <c r="AO21" s="21"/>
      <c r="AP21" s="21"/>
      <c r="AQ21" s="21"/>
      <c r="AR21" s="21">
        <f>IF(ISERROR(MATCH($A21&amp;LEFT(AR$5,2),ErrCount!$L$2:$L$73,0)),1,0)</f>
        <v>1</v>
      </c>
      <c r="AS21" s="21">
        <f>IF(ISERROR(MATCH($A21&amp;LEFT(AS$5,2),ErrCount!$L$2:$L$73,0)),1,0)</f>
        <v>1</v>
      </c>
      <c r="AT21" s="21">
        <f>IF(ISERROR(MATCH($A21&amp;LEFT(AT$5,2),ErrCount!$L$2:$L$73,0)),1,0)</f>
        <v>1</v>
      </c>
      <c r="AU21" s="21">
        <f>IF(ISERROR(MATCH($A21&amp;LEFT(AU$5,2),ErrCount!$L$2:$L$73,0)),1,0)</f>
        <v>1</v>
      </c>
      <c r="AV21" s="21"/>
      <c r="AW21" s="21"/>
      <c r="AX21" s="21" t="str">
        <f t="shared" si="16"/>
        <v>116AM</v>
      </c>
      <c r="AY21" s="21" t="str">
        <f t="shared" si="17"/>
        <v>116PM</v>
      </c>
      <c r="AZ21" s="21"/>
      <c r="BA21" s="21"/>
      <c r="BB21" s="21"/>
      <c r="BC21" s="21">
        <f>SUMIF(Data!$T:$T,"="&amp;$AX21,Data!I:I)/IF($BQ21&lt;1,1,$BQ21)</f>
        <v>32</v>
      </c>
      <c r="BD21" s="21">
        <f>SUMIF(Data!$T:$T,"="&amp;$AX21,Data!J:J)/IF($BQ21&lt;1,1,$BQ21)</f>
        <v>13</v>
      </c>
      <c r="BE21" s="21">
        <f>SUMIF(Data!$T:$T,"="&amp;$AX21,Data!K:K)/IF($BQ21&lt;1,1,$BQ21)</f>
        <v>28</v>
      </c>
      <c r="BF21" s="21">
        <f>SUMIF(Data!$T:$T,"="&amp;$AX21,Data!L:L)/IF($BQ21&lt;1,1,$BQ21)</f>
        <v>49</v>
      </c>
      <c r="BG21" s="21"/>
      <c r="BH21" s="16">
        <f>SUMIF(Data!$T:$T,"="&amp;$AY21,Data!I:I)/IF($BR21&lt;1,1,$BR21)</f>
        <v>44</v>
      </c>
      <c r="BI21" s="16">
        <f>SUMIF(Data!$T:$T,"="&amp;$AY21,Data!J:J)/IF($BR21&lt;1,1,$BR21)</f>
        <v>10</v>
      </c>
      <c r="BJ21" s="16">
        <f>SUMIF(Data!$T:$T,"="&amp;$AY21,Data!K:K)/IF($BR21&lt;1,1,$BR21)</f>
        <v>23</v>
      </c>
      <c r="BK21" s="16">
        <f>SUMIF(Data!$T:$T,"="&amp;$AY21,Data!L:L)/IF($BR21&lt;1,1,$BR21)</f>
        <v>68</v>
      </c>
      <c r="BM21" t="b">
        <f t="shared" si="18"/>
        <v>1</v>
      </c>
      <c r="BN21" t="b">
        <f t="shared" si="19"/>
        <v>1</v>
      </c>
      <c r="BP21">
        <v>16</v>
      </c>
      <c r="BQ21">
        <f t="shared" si="20"/>
        <v>1</v>
      </c>
      <c r="BR21">
        <f t="shared" si="21"/>
        <v>1</v>
      </c>
    </row>
    <row r="22" spans="1:70" x14ac:dyDescent="0.25">
      <c r="A22" s="153">
        <v>117</v>
      </c>
      <c r="B22" s="10" t="str">
        <f t="shared" si="1"/>
        <v>University Dr</v>
      </c>
      <c r="C22" s="10" t="str">
        <f t="shared" si="1"/>
        <v>Rural Rd</v>
      </c>
      <c r="D22" s="12">
        <f t="shared" si="2"/>
        <v>143</v>
      </c>
      <c r="E22" s="12">
        <f t="shared" si="3"/>
        <v>107</v>
      </c>
      <c r="F22" s="12">
        <f t="shared" si="4"/>
        <v>179</v>
      </c>
      <c r="G22" s="13">
        <f t="shared" si="5"/>
        <v>1.6728971962616823</v>
      </c>
      <c r="H22" s="12"/>
      <c r="I22" s="22">
        <f t="shared" si="6"/>
        <v>0</v>
      </c>
      <c r="J22" s="9"/>
      <c r="K22" s="14"/>
      <c r="L22" s="14"/>
      <c r="M22" s="14"/>
      <c r="N22" s="14"/>
      <c r="O22" s="9"/>
      <c r="P22" s="27"/>
      <c r="Q22" s="9">
        <f t="shared" si="0"/>
        <v>117</v>
      </c>
      <c r="R22" s="23">
        <f t="shared" si="7"/>
        <v>0.28671328671328672</v>
      </c>
      <c r="S22" s="11"/>
      <c r="T22" s="11"/>
      <c r="U22" s="23">
        <f t="shared" si="8"/>
        <v>7.167832167832168E-2</v>
      </c>
      <c r="V22" s="23">
        <f t="shared" si="9"/>
        <v>0.29195804195804198</v>
      </c>
      <c r="W22" s="23">
        <f t="shared" si="10"/>
        <v>0.62062937062937062</v>
      </c>
      <c r="X22" s="267">
        <f t="shared" si="22"/>
        <v>0.18119773583060297</v>
      </c>
      <c r="Y22" s="11"/>
      <c r="Z22" s="11"/>
      <c r="AA22" s="11"/>
      <c r="AB22" s="11"/>
      <c r="AC22" s="11"/>
      <c r="AD22" s="11"/>
      <c r="AF22" s="52">
        <f t="shared" si="11"/>
        <v>572</v>
      </c>
      <c r="AG22" s="63">
        <f t="shared" si="12"/>
        <v>214</v>
      </c>
      <c r="AH22" s="63">
        <f t="shared" si="12"/>
        <v>358</v>
      </c>
      <c r="AI22" s="21"/>
      <c r="AJ22" s="21">
        <f t="shared" si="13"/>
        <v>572</v>
      </c>
      <c r="AK22" s="21">
        <f t="shared" si="14"/>
        <v>214</v>
      </c>
      <c r="AL22" s="21">
        <f t="shared" si="15"/>
        <v>358</v>
      </c>
      <c r="AM22" s="21"/>
      <c r="AN22" s="21"/>
      <c r="AO22" s="21"/>
      <c r="AP22" s="21"/>
      <c r="AQ22" s="21"/>
      <c r="AR22" s="21">
        <f>IF(ISERROR(MATCH($A22&amp;LEFT(AR$5,2),ErrCount!$L$2:$L$73,0)),1,0)</f>
        <v>1</v>
      </c>
      <c r="AS22" s="21">
        <f>IF(ISERROR(MATCH($A22&amp;LEFT(AS$5,2),ErrCount!$L$2:$L$73,0)),1,0)</f>
        <v>1</v>
      </c>
      <c r="AT22" s="21">
        <f>IF(ISERROR(MATCH($A22&amp;LEFT(AT$5,2),ErrCount!$L$2:$L$73,0)),1,0)</f>
        <v>1</v>
      </c>
      <c r="AU22" s="21">
        <f>IF(ISERROR(MATCH($A22&amp;LEFT(AU$5,2),ErrCount!$L$2:$L$73,0)),1,0)</f>
        <v>1</v>
      </c>
      <c r="AV22" s="21"/>
      <c r="AW22" s="21"/>
      <c r="AX22" s="21" t="str">
        <f t="shared" si="16"/>
        <v>117AM</v>
      </c>
      <c r="AY22" s="21" t="str">
        <f t="shared" si="17"/>
        <v>117PM</v>
      </c>
      <c r="AZ22" s="21"/>
      <c r="BA22" s="21"/>
      <c r="BB22" s="21"/>
      <c r="BC22" s="21">
        <f>SUMIF(Data!$T:$T,"="&amp;$AX22,Data!I:I)/IF($BQ22&lt;1,1,$BQ22)</f>
        <v>48</v>
      </c>
      <c r="BD22" s="21">
        <f>SUMIF(Data!$T:$T,"="&amp;$AX22,Data!J:J)/IF($BQ22&lt;1,1,$BQ22)</f>
        <v>23</v>
      </c>
      <c r="BE22" s="21">
        <f>SUMIF(Data!$T:$T,"="&amp;$AX22,Data!K:K)/IF($BQ22&lt;1,1,$BQ22)</f>
        <v>68</v>
      </c>
      <c r="BF22" s="21">
        <f>SUMIF(Data!$T:$T,"="&amp;$AX22,Data!L:L)/IF($BQ22&lt;1,1,$BQ22)</f>
        <v>137</v>
      </c>
      <c r="BG22" s="21"/>
      <c r="BH22" s="16">
        <f>SUMIF(Data!$T:$T,"="&amp;$AY22,Data!I:I)/IF($BR22&lt;1,1,$BR22)</f>
        <v>116</v>
      </c>
      <c r="BI22" s="16">
        <f>SUMIF(Data!$T:$T,"="&amp;$AY22,Data!J:J)/IF($BR22&lt;1,1,$BR22)</f>
        <v>18</v>
      </c>
      <c r="BJ22" s="16">
        <f>SUMIF(Data!$T:$T,"="&amp;$AY22,Data!K:K)/IF($BR22&lt;1,1,$BR22)</f>
        <v>99</v>
      </c>
      <c r="BK22" s="16">
        <f>SUMIF(Data!$T:$T,"="&amp;$AY22,Data!L:L)/IF($BR22&lt;1,1,$BR22)</f>
        <v>218</v>
      </c>
      <c r="BM22" t="b">
        <f t="shared" si="18"/>
        <v>1</v>
      </c>
      <c r="BN22" t="b">
        <f t="shared" si="19"/>
        <v>1</v>
      </c>
      <c r="BP22">
        <v>17</v>
      </c>
      <c r="BQ22">
        <f t="shared" si="20"/>
        <v>1</v>
      </c>
      <c r="BR22">
        <f t="shared" si="21"/>
        <v>1</v>
      </c>
    </row>
    <row r="23" spans="1:70" x14ac:dyDescent="0.25">
      <c r="A23" s="9">
        <v>118</v>
      </c>
      <c r="B23" s="10" t="str">
        <f t="shared" si="1"/>
        <v>University Dr</v>
      </c>
      <c r="C23" s="10" t="str">
        <f t="shared" si="1"/>
        <v>Mill Ave</v>
      </c>
      <c r="D23" s="12">
        <f t="shared" si="2"/>
        <v>123.375</v>
      </c>
      <c r="E23" s="12">
        <f t="shared" si="3"/>
        <v>75</v>
      </c>
      <c r="F23" s="12">
        <f t="shared" si="4"/>
        <v>171.75</v>
      </c>
      <c r="G23" s="13">
        <f t="shared" si="5"/>
        <v>2.29</v>
      </c>
      <c r="H23" s="12"/>
      <c r="I23" s="22">
        <f t="shared" si="6"/>
        <v>0</v>
      </c>
      <c r="J23" s="9"/>
      <c r="K23" s="14"/>
      <c r="L23" s="14"/>
      <c r="M23" s="14"/>
      <c r="N23" s="14"/>
      <c r="O23" s="9"/>
      <c r="P23" s="27"/>
      <c r="Q23" s="9">
        <f t="shared" si="0"/>
        <v>118</v>
      </c>
      <c r="R23" s="23">
        <f t="shared" si="7"/>
        <v>0.2917933130699088</v>
      </c>
      <c r="S23" s="11"/>
      <c r="T23" s="11"/>
      <c r="U23" s="23">
        <f t="shared" si="8"/>
        <v>0.14387031408308004</v>
      </c>
      <c r="V23" s="23">
        <f t="shared" si="9"/>
        <v>0.23404255319148937</v>
      </c>
      <c r="W23" s="23">
        <f t="shared" si="10"/>
        <v>0.41236068895643363</v>
      </c>
      <c r="X23" s="267">
        <f t="shared" si="22"/>
        <v>9.6509948479165317E-2</v>
      </c>
      <c r="Y23" s="11"/>
      <c r="Z23" s="11"/>
      <c r="AA23" s="11"/>
      <c r="AB23" s="11"/>
      <c r="AC23" s="11"/>
      <c r="AD23" s="11"/>
      <c r="AF23" s="52">
        <f t="shared" si="11"/>
        <v>493.5</v>
      </c>
      <c r="AG23" s="63">
        <f t="shared" si="12"/>
        <v>150</v>
      </c>
      <c r="AH23" s="63">
        <f t="shared" si="12"/>
        <v>343.5</v>
      </c>
      <c r="AI23" s="21"/>
      <c r="AJ23" s="21">
        <f t="shared" si="13"/>
        <v>493.5</v>
      </c>
      <c r="AK23" s="21">
        <f t="shared" si="14"/>
        <v>150</v>
      </c>
      <c r="AL23" s="21">
        <f t="shared" si="15"/>
        <v>343.5</v>
      </c>
      <c r="AM23" s="21"/>
      <c r="AN23" s="21"/>
      <c r="AO23" s="21"/>
      <c r="AP23" s="21"/>
      <c r="AQ23" s="21"/>
      <c r="AR23" s="21">
        <f>IF(ISERROR(MATCH($A23&amp;LEFT(AR$5,2),ErrCount!$L$2:$L$73,0)),1,0)</f>
        <v>1</v>
      </c>
      <c r="AS23" s="21">
        <f>IF(ISERROR(MATCH($A23&amp;LEFT(AS$5,2),ErrCount!$L$2:$L$73,0)),1,0)</f>
        <v>1</v>
      </c>
      <c r="AT23" s="21">
        <f>IF(ISERROR(MATCH($A23&amp;LEFT(AT$5,2),ErrCount!$L$2:$L$73,0)),1,0)</f>
        <v>1</v>
      </c>
      <c r="AU23" s="21">
        <f>IF(ISERROR(MATCH($A23&amp;LEFT(AU$5,2),ErrCount!$L$2:$L$73,0)),1,0)</f>
        <v>1</v>
      </c>
      <c r="AV23" s="21"/>
      <c r="AW23" s="21"/>
      <c r="AX23" s="21" t="str">
        <f t="shared" si="16"/>
        <v>118AM</v>
      </c>
      <c r="AY23" s="21" t="str">
        <f t="shared" si="17"/>
        <v>118PM</v>
      </c>
      <c r="AZ23" s="21"/>
      <c r="BA23" s="21"/>
      <c r="BB23" s="21"/>
      <c r="BC23" s="21">
        <f>SUMIF(Data!$T:$T,"="&amp;$AX23,Data!I:I)/IF($BQ23&lt;1,1,$BQ23)</f>
        <v>48</v>
      </c>
      <c r="BD23" s="21">
        <f>SUMIF(Data!$T:$T,"="&amp;$AX23,Data!J:J)/IF($BQ23&lt;1,1,$BQ23)</f>
        <v>34</v>
      </c>
      <c r="BE23" s="21">
        <f>SUMIF(Data!$T:$T,"="&amp;$AX23,Data!K:K)/IF($BQ23&lt;1,1,$BQ23)</f>
        <v>29</v>
      </c>
      <c r="BF23" s="21">
        <f>SUMIF(Data!$T:$T,"="&amp;$AX23,Data!L:L)/IF($BQ23&lt;1,1,$BQ23)</f>
        <v>56</v>
      </c>
      <c r="BG23" s="21"/>
      <c r="BH23" s="16">
        <f>SUMIF(Data!$T:$T,"="&amp;$AY23,Data!I:I)/IF($BR23&lt;1,1,$BR23)</f>
        <v>96</v>
      </c>
      <c r="BI23" s="16">
        <f>SUMIF(Data!$T:$T,"="&amp;$AY23,Data!J:J)/IF($BR23&lt;1,1,$BR23)</f>
        <v>37</v>
      </c>
      <c r="BJ23" s="16">
        <f>SUMIF(Data!$T:$T,"="&amp;$AY23,Data!K:K)/IF($BR23&lt;1,1,$BR23)</f>
        <v>86.5</v>
      </c>
      <c r="BK23" s="16">
        <f>SUMIF(Data!$T:$T,"="&amp;$AY23,Data!L:L)/IF($BR23&lt;1,1,$BR23)</f>
        <v>147.5</v>
      </c>
      <c r="BM23" t="b">
        <f t="shared" si="18"/>
        <v>1</v>
      </c>
      <c r="BN23" t="b">
        <f t="shared" si="19"/>
        <v>1</v>
      </c>
      <c r="BP23">
        <v>18</v>
      </c>
      <c r="BQ23">
        <f t="shared" si="20"/>
        <v>1</v>
      </c>
      <c r="BR23">
        <f t="shared" si="21"/>
        <v>2</v>
      </c>
    </row>
    <row r="24" spans="1:70" x14ac:dyDescent="0.25">
      <c r="A24" s="153">
        <v>119</v>
      </c>
      <c r="B24" s="10" t="str">
        <f t="shared" si="1"/>
        <v>University Dr</v>
      </c>
      <c r="C24" s="10" t="str">
        <f t="shared" si="1"/>
        <v>Ash Ave</v>
      </c>
      <c r="D24" s="12">
        <f t="shared" si="2"/>
        <v>95.25</v>
      </c>
      <c r="E24" s="12">
        <f t="shared" si="3"/>
        <v>63</v>
      </c>
      <c r="F24" s="12">
        <f t="shared" si="4"/>
        <v>127.5</v>
      </c>
      <c r="G24" s="13">
        <f t="shared" si="5"/>
        <v>2.0238095238095237</v>
      </c>
      <c r="H24" s="12"/>
      <c r="I24" s="22">
        <f t="shared" si="6"/>
        <v>0</v>
      </c>
      <c r="J24" s="9"/>
      <c r="K24" s="14"/>
      <c r="L24" s="14"/>
      <c r="M24" s="14"/>
      <c r="N24" s="14"/>
      <c r="O24" s="9"/>
      <c r="P24" s="27"/>
      <c r="Q24" s="9">
        <f t="shared" si="0"/>
        <v>119</v>
      </c>
      <c r="R24" s="23">
        <f t="shared" si="7"/>
        <v>0.30971128608923887</v>
      </c>
      <c r="S24" s="11"/>
      <c r="T24" s="11"/>
      <c r="U24" s="23">
        <f t="shared" si="8"/>
        <v>0.10498687664041995</v>
      </c>
      <c r="V24" s="23">
        <f t="shared" si="9"/>
        <v>0.25984251968503935</v>
      </c>
      <c r="W24" s="23">
        <f t="shared" si="10"/>
        <v>0.40157480314960631</v>
      </c>
      <c r="X24" s="267">
        <f t="shared" si="22"/>
        <v>0.10434620869241738</v>
      </c>
      <c r="Y24" s="11"/>
      <c r="Z24" s="11"/>
      <c r="AA24" s="11"/>
      <c r="AB24" s="11"/>
      <c r="AC24" s="11"/>
      <c r="AD24" s="11"/>
      <c r="AF24" s="52">
        <f t="shared" si="11"/>
        <v>381</v>
      </c>
      <c r="AG24" s="63">
        <f t="shared" si="12"/>
        <v>126</v>
      </c>
      <c r="AH24" s="63">
        <f t="shared" si="12"/>
        <v>255</v>
      </c>
      <c r="AI24" s="21"/>
      <c r="AJ24" s="21">
        <f t="shared" si="13"/>
        <v>381</v>
      </c>
      <c r="AK24" s="21">
        <f t="shared" si="14"/>
        <v>126</v>
      </c>
      <c r="AL24" s="21">
        <f t="shared" si="15"/>
        <v>255</v>
      </c>
      <c r="AM24" s="21"/>
      <c r="AN24" s="21"/>
      <c r="AO24" s="21"/>
      <c r="AP24" s="21"/>
      <c r="AQ24" s="21"/>
      <c r="AR24" s="21">
        <f>IF(ISERROR(MATCH($A24&amp;LEFT(AR$5,2),ErrCount!$L$2:$L$73,0)),1,0)</f>
        <v>1</v>
      </c>
      <c r="AS24" s="21">
        <f>IF(ISERROR(MATCH($A24&amp;LEFT(AS$5,2),ErrCount!$L$2:$L$73,0)),1,0)</f>
        <v>1</v>
      </c>
      <c r="AT24" s="21">
        <f>IF(ISERROR(MATCH($A24&amp;LEFT(AT$5,2),ErrCount!$L$2:$L$73,0)),1,0)</f>
        <v>1</v>
      </c>
      <c r="AU24" s="21">
        <f>IF(ISERROR(MATCH($A24&amp;LEFT(AU$5,2),ErrCount!$L$2:$L$73,0)),1,0)</f>
        <v>1</v>
      </c>
      <c r="AV24" s="21"/>
      <c r="AW24" s="21"/>
      <c r="AX24" s="21" t="str">
        <f t="shared" si="16"/>
        <v>119AM</v>
      </c>
      <c r="AY24" s="21" t="str">
        <f t="shared" si="17"/>
        <v>119PM</v>
      </c>
      <c r="AZ24" s="21"/>
      <c r="BA24" s="21"/>
      <c r="BB24" s="21"/>
      <c r="BC24" s="21">
        <f>SUMIF(Data!$T:$T,"="&amp;$AX24,Data!I:I)/IF($BQ24&lt;1,1,$BQ24)</f>
        <v>39</v>
      </c>
      <c r="BD24" s="21">
        <f>SUMIF(Data!$T:$T,"="&amp;$AX24,Data!J:J)/IF($BQ24&lt;1,1,$BQ24)</f>
        <v>23</v>
      </c>
      <c r="BE24" s="21">
        <f>SUMIF(Data!$T:$T,"="&amp;$AX24,Data!K:K)/IF($BQ24&lt;1,1,$BQ24)</f>
        <v>31</v>
      </c>
      <c r="BF24" s="21">
        <f>SUMIF(Data!$T:$T,"="&amp;$AX24,Data!L:L)/IF($BQ24&lt;1,1,$BQ24)</f>
        <v>42</v>
      </c>
      <c r="BG24" s="21"/>
      <c r="BH24" s="16">
        <f>SUMIF(Data!$T:$T,"="&amp;$AY24,Data!I:I)/IF($BR24&lt;1,1,$BR24)</f>
        <v>79</v>
      </c>
      <c r="BI24" s="16">
        <f>SUMIF(Data!$T:$T,"="&amp;$AY24,Data!J:J)/IF($BR24&lt;1,1,$BR24)</f>
        <v>17</v>
      </c>
      <c r="BJ24" s="16">
        <f>SUMIF(Data!$T:$T,"="&amp;$AY24,Data!K:K)/IF($BR24&lt;1,1,$BR24)</f>
        <v>68</v>
      </c>
      <c r="BK24" s="16">
        <f>SUMIF(Data!$T:$T,"="&amp;$AY24,Data!L:L)/IF($BR24&lt;1,1,$BR24)</f>
        <v>111</v>
      </c>
      <c r="BM24" t="b">
        <f t="shared" si="18"/>
        <v>1</v>
      </c>
      <c r="BN24" t="b">
        <f t="shared" si="19"/>
        <v>1</v>
      </c>
      <c r="BP24">
        <v>19</v>
      </c>
      <c r="BQ24">
        <f t="shared" si="20"/>
        <v>1</v>
      </c>
      <c r="BR24">
        <f t="shared" si="21"/>
        <v>1</v>
      </c>
    </row>
    <row r="25" spans="1:70" x14ac:dyDescent="0.25">
      <c r="A25" s="9">
        <v>120</v>
      </c>
      <c r="B25" s="10" t="str">
        <f t="shared" si="1"/>
        <v>University Dr</v>
      </c>
      <c r="C25" s="10" t="str">
        <f t="shared" si="1"/>
        <v>Roosevelt St</v>
      </c>
      <c r="D25" s="12">
        <f t="shared" si="2"/>
        <v>54.5</v>
      </c>
      <c r="E25" s="12">
        <f t="shared" si="3"/>
        <v>41</v>
      </c>
      <c r="F25" s="12">
        <f t="shared" si="4"/>
        <v>68</v>
      </c>
      <c r="G25" s="13">
        <f t="shared" si="5"/>
        <v>1.6585365853658536</v>
      </c>
      <c r="H25" s="12"/>
      <c r="I25" s="22">
        <f t="shared" si="6"/>
        <v>0</v>
      </c>
      <c r="J25" s="9"/>
      <c r="K25" s="14"/>
      <c r="L25" s="14"/>
      <c r="M25" s="14"/>
      <c r="N25" s="14"/>
      <c r="O25" s="9"/>
      <c r="P25" s="27"/>
      <c r="Q25" s="9">
        <f t="shared" si="0"/>
        <v>120</v>
      </c>
      <c r="R25" s="23">
        <f t="shared" si="7"/>
        <v>0.23394495412844038</v>
      </c>
      <c r="S25" s="11"/>
      <c r="T25" s="11"/>
      <c r="U25" s="23">
        <f t="shared" si="8"/>
        <v>0.10091743119266056</v>
      </c>
      <c r="V25" s="23">
        <f t="shared" si="9"/>
        <v>0.19724770642201836</v>
      </c>
      <c r="W25" s="23">
        <f t="shared" si="10"/>
        <v>0.31192660550458717</v>
      </c>
      <c r="X25" s="267">
        <f t="shared" si="22"/>
        <v>6.1526807507785546E-2</v>
      </c>
      <c r="Y25" s="11"/>
      <c r="Z25" s="11"/>
      <c r="AA25" s="11"/>
      <c r="AB25" s="11"/>
      <c r="AC25" s="11"/>
      <c r="AD25" s="11"/>
      <c r="AF25" s="52">
        <f t="shared" si="11"/>
        <v>218</v>
      </c>
      <c r="AG25" s="63">
        <f t="shared" si="12"/>
        <v>82</v>
      </c>
      <c r="AH25" s="63">
        <f t="shared" si="12"/>
        <v>136</v>
      </c>
      <c r="AI25" s="21"/>
      <c r="AJ25" s="21">
        <f t="shared" si="13"/>
        <v>218</v>
      </c>
      <c r="AK25" s="21">
        <f t="shared" si="14"/>
        <v>82</v>
      </c>
      <c r="AL25" s="21">
        <f t="shared" si="15"/>
        <v>136</v>
      </c>
      <c r="AM25" s="21"/>
      <c r="AN25" s="21"/>
      <c r="AO25" s="21"/>
      <c r="AP25" s="21"/>
      <c r="AQ25" s="21"/>
      <c r="AR25" s="21">
        <f>IF(ISERROR(MATCH($A25&amp;LEFT(AR$5,2),ErrCount!$L$2:$L$73,0)),1,0)</f>
        <v>1</v>
      </c>
      <c r="AS25" s="21">
        <f>IF(ISERROR(MATCH($A25&amp;LEFT(AS$5,2),ErrCount!$L$2:$L$73,0)),1,0)</f>
        <v>1</v>
      </c>
      <c r="AT25" s="21">
        <f>IF(ISERROR(MATCH($A25&amp;LEFT(AT$5,2),ErrCount!$L$2:$L$73,0)),1,0)</f>
        <v>1</v>
      </c>
      <c r="AU25" s="21">
        <f>IF(ISERROR(MATCH($A25&amp;LEFT(AU$5,2),ErrCount!$L$2:$L$73,0)),1,0)</f>
        <v>1</v>
      </c>
      <c r="AV25" s="21"/>
      <c r="AW25" s="21"/>
      <c r="AX25" s="21" t="str">
        <f t="shared" si="16"/>
        <v>120AM</v>
      </c>
      <c r="AY25" s="21" t="str">
        <f t="shared" si="17"/>
        <v>120PM</v>
      </c>
      <c r="AZ25" s="21"/>
      <c r="BA25" s="21"/>
      <c r="BB25" s="21"/>
      <c r="BC25" s="21">
        <f>SUMIF(Data!$T:$T,"="&amp;$AX25,Data!I:I)/IF($BQ25&lt;1,1,$BQ25)</f>
        <v>20</v>
      </c>
      <c r="BD25" s="21">
        <f>SUMIF(Data!$T:$T,"="&amp;$AX25,Data!J:J)/IF($BQ25&lt;1,1,$BQ25)</f>
        <v>16</v>
      </c>
      <c r="BE25" s="21">
        <f>SUMIF(Data!$T:$T,"="&amp;$AX25,Data!K:K)/IF($BQ25&lt;1,1,$BQ25)</f>
        <v>19</v>
      </c>
      <c r="BF25" s="21">
        <f>SUMIF(Data!$T:$T,"="&amp;$AX25,Data!L:L)/IF($BQ25&lt;1,1,$BQ25)</f>
        <v>28</v>
      </c>
      <c r="BG25" s="21"/>
      <c r="BH25" s="16">
        <f>SUMIF(Data!$T:$T,"="&amp;$AY25,Data!I:I)/IF($BR25&lt;1,1,$BR25)</f>
        <v>31</v>
      </c>
      <c r="BI25" s="16">
        <f>SUMIF(Data!$T:$T,"="&amp;$AY25,Data!J:J)/IF($BR25&lt;1,1,$BR25)</f>
        <v>6</v>
      </c>
      <c r="BJ25" s="16">
        <f>SUMIF(Data!$T:$T,"="&amp;$AY25,Data!K:K)/IF($BR25&lt;1,1,$BR25)</f>
        <v>24</v>
      </c>
      <c r="BK25" s="16">
        <f>SUMIF(Data!$T:$T,"="&amp;$AY25,Data!L:L)/IF($BR25&lt;1,1,$BR25)</f>
        <v>40</v>
      </c>
      <c r="BM25" t="b">
        <f t="shared" si="18"/>
        <v>1</v>
      </c>
      <c r="BN25" t="b">
        <f t="shared" si="19"/>
        <v>1</v>
      </c>
      <c r="BP25">
        <v>20</v>
      </c>
      <c r="BQ25">
        <f t="shared" si="20"/>
        <v>1</v>
      </c>
      <c r="BR25">
        <f t="shared" si="21"/>
        <v>1</v>
      </c>
    </row>
    <row r="26" spans="1:70" x14ac:dyDescent="0.25">
      <c r="A26" s="153">
        <v>121</v>
      </c>
      <c r="B26" s="10" t="str">
        <f t="shared" si="1"/>
        <v>University Dr</v>
      </c>
      <c r="C26" s="10" t="str">
        <f t="shared" si="1"/>
        <v>Hardy Dr</v>
      </c>
      <c r="D26" s="12">
        <f t="shared" si="2"/>
        <v>46.5</v>
      </c>
      <c r="E26" s="12">
        <f t="shared" si="3"/>
        <v>36.5</v>
      </c>
      <c r="F26" s="12">
        <f t="shared" si="4"/>
        <v>56.5</v>
      </c>
      <c r="G26" s="13">
        <f t="shared" si="5"/>
        <v>1.547945205479452</v>
      </c>
      <c r="H26" s="12"/>
      <c r="I26" s="22">
        <f t="shared" si="6"/>
        <v>0</v>
      </c>
      <c r="J26" s="9"/>
      <c r="K26" s="14"/>
      <c r="L26" s="14"/>
      <c r="M26" s="14"/>
      <c r="N26" s="14"/>
      <c r="O26" s="9"/>
      <c r="P26" s="27"/>
      <c r="Q26" s="9">
        <f t="shared" si="0"/>
        <v>121</v>
      </c>
      <c r="R26" s="23">
        <f t="shared" si="7"/>
        <v>0.17741935483870969</v>
      </c>
      <c r="S26" s="11"/>
      <c r="T26" s="11"/>
      <c r="U26" s="23">
        <f t="shared" si="8"/>
        <v>0.15053763440860216</v>
      </c>
      <c r="V26" s="23">
        <f t="shared" si="9"/>
        <v>0.16129032258064516</v>
      </c>
      <c r="W26" s="23">
        <f t="shared" si="10"/>
        <v>0.46774193548387094</v>
      </c>
      <c r="X26" s="267">
        <f t="shared" si="22"/>
        <v>7.5442247658688857E-2</v>
      </c>
      <c r="Y26" s="11"/>
      <c r="Z26" s="11"/>
      <c r="AA26" s="11"/>
      <c r="AB26" s="11"/>
      <c r="AC26" s="11"/>
      <c r="AD26" s="11"/>
      <c r="AF26" s="52">
        <f t="shared" si="11"/>
        <v>186</v>
      </c>
      <c r="AG26" s="63">
        <f t="shared" ref="AG26:AH45" si="23">IF(ISERROR(MATCH($A26,sum_locID,0)),"",INDEX(sumdata,AG$67,MATCH($A26,sum_locID,0)))</f>
        <v>73</v>
      </c>
      <c r="AH26" s="63">
        <f t="shared" si="23"/>
        <v>113</v>
      </c>
      <c r="AI26" s="21"/>
      <c r="AJ26" s="21">
        <f t="shared" si="13"/>
        <v>186</v>
      </c>
      <c r="AK26" s="21">
        <f t="shared" si="14"/>
        <v>73</v>
      </c>
      <c r="AL26" s="21">
        <f t="shared" si="15"/>
        <v>113</v>
      </c>
      <c r="AM26" s="21"/>
      <c r="AN26" s="21"/>
      <c r="AO26" s="21"/>
      <c r="AP26" s="21"/>
      <c r="AQ26" s="21"/>
      <c r="AR26" s="21">
        <f>IF(ISERROR(MATCH($A26&amp;LEFT(AR$5,2),ErrCount!$L$2:$L$73,0)),1,0)</f>
        <v>1</v>
      </c>
      <c r="AS26" s="21">
        <f>IF(ISERROR(MATCH($A26&amp;LEFT(AS$5,2),ErrCount!$L$2:$L$73,0)),1,0)</f>
        <v>1</v>
      </c>
      <c r="AT26" s="21">
        <f>IF(ISERROR(MATCH($A26&amp;LEFT(AT$5,2),ErrCount!$L$2:$L$73,0)),1,0)</f>
        <v>1</v>
      </c>
      <c r="AU26" s="21">
        <f>IF(ISERROR(MATCH($A26&amp;LEFT(AU$5,2),ErrCount!$L$2:$L$73,0)),1,0)</f>
        <v>1</v>
      </c>
      <c r="AV26" s="21"/>
      <c r="AW26" s="21"/>
      <c r="AX26" s="21" t="str">
        <f t="shared" si="16"/>
        <v>121AM</v>
      </c>
      <c r="AY26" s="21" t="str">
        <f t="shared" si="17"/>
        <v>121PM</v>
      </c>
      <c r="AZ26" s="21"/>
      <c r="BA26" s="21"/>
      <c r="BB26" s="21"/>
      <c r="BC26" s="21">
        <f>SUMIF(Data!$T:$T,"="&amp;$AX26,Data!I:I)/IF($BQ26&lt;1,1,$BQ26)</f>
        <v>15</v>
      </c>
      <c r="BD26" s="21">
        <f>SUMIF(Data!$T:$T,"="&amp;$AX26,Data!J:J)/IF($BQ26&lt;1,1,$BQ26)</f>
        <v>13</v>
      </c>
      <c r="BE26" s="21">
        <f>SUMIF(Data!$T:$T,"="&amp;$AX26,Data!K:K)/IF($BQ26&lt;1,1,$BQ26)</f>
        <v>11</v>
      </c>
      <c r="BF26" s="21">
        <f>SUMIF(Data!$T:$T,"="&amp;$AX26,Data!L:L)/IF($BQ26&lt;1,1,$BQ26)</f>
        <v>32</v>
      </c>
      <c r="BG26" s="21"/>
      <c r="BH26" s="16">
        <f>SUMIF(Data!$T:$T,"="&amp;$AY26,Data!I:I)/IF($BR26&lt;1,1,$BR26)</f>
        <v>18</v>
      </c>
      <c r="BI26" s="16">
        <f>SUMIF(Data!$T:$T,"="&amp;$AY26,Data!J:J)/IF($BR26&lt;1,1,$BR26)</f>
        <v>15</v>
      </c>
      <c r="BJ26" s="16">
        <f>SUMIF(Data!$T:$T,"="&amp;$AY26,Data!K:K)/IF($BR26&lt;1,1,$BR26)</f>
        <v>19</v>
      </c>
      <c r="BK26" s="16">
        <f>SUMIF(Data!$T:$T,"="&amp;$AY26,Data!L:L)/IF($BR26&lt;1,1,$BR26)</f>
        <v>55</v>
      </c>
      <c r="BM26" t="b">
        <f t="shared" si="18"/>
        <v>1</v>
      </c>
      <c r="BN26" t="b">
        <f t="shared" si="19"/>
        <v>1</v>
      </c>
      <c r="BP26">
        <v>21</v>
      </c>
      <c r="BQ26">
        <f t="shared" si="20"/>
        <v>1</v>
      </c>
      <c r="BR26">
        <f t="shared" si="21"/>
        <v>1</v>
      </c>
    </row>
    <row r="27" spans="1:70" x14ac:dyDescent="0.25">
      <c r="A27" s="9">
        <v>122</v>
      </c>
      <c r="B27" s="10" t="str">
        <f t="shared" si="1"/>
        <v>McKellips Rd</v>
      </c>
      <c r="C27" s="10" t="str">
        <f t="shared" si="1"/>
        <v>Greenbelt Path</v>
      </c>
      <c r="D27" s="12">
        <f t="shared" si="2"/>
        <v>42.75</v>
      </c>
      <c r="E27" s="12">
        <f t="shared" si="3"/>
        <v>26</v>
      </c>
      <c r="F27" s="12">
        <f t="shared" si="4"/>
        <v>59.5</v>
      </c>
      <c r="G27" s="13">
        <f t="shared" si="5"/>
        <v>2.2884615384615383</v>
      </c>
      <c r="H27" s="12"/>
      <c r="I27" s="22">
        <f t="shared" si="6"/>
        <v>0</v>
      </c>
      <c r="J27" s="9"/>
      <c r="K27" s="14"/>
      <c r="L27" s="14"/>
      <c r="M27" s="14"/>
      <c r="N27" s="14"/>
      <c r="O27" s="9"/>
      <c r="P27" s="27"/>
      <c r="Q27" s="9">
        <f t="shared" si="0"/>
        <v>122</v>
      </c>
      <c r="R27" s="23">
        <f t="shared" si="7"/>
        <v>0.17543859649122806</v>
      </c>
      <c r="S27" s="11"/>
      <c r="T27" s="11"/>
      <c r="U27" s="23">
        <f t="shared" si="8"/>
        <v>0.45614035087719296</v>
      </c>
      <c r="V27" s="23">
        <f t="shared" si="9"/>
        <v>8.771929824561403E-2</v>
      </c>
      <c r="W27" s="23">
        <f t="shared" si="10"/>
        <v>0.13450292397660818</v>
      </c>
      <c r="X27" s="267">
        <f t="shared" si="22"/>
        <v>1.1798502103211244E-2</v>
      </c>
      <c r="Y27" s="11"/>
      <c r="Z27" s="11"/>
      <c r="AA27" s="11"/>
      <c r="AB27" s="11"/>
      <c r="AC27" s="11"/>
      <c r="AD27" s="11"/>
      <c r="AF27" s="52">
        <f t="shared" si="11"/>
        <v>171</v>
      </c>
      <c r="AG27" s="63">
        <f t="shared" si="23"/>
        <v>52</v>
      </c>
      <c r="AH27" s="63">
        <f t="shared" si="23"/>
        <v>119</v>
      </c>
      <c r="AI27" s="21"/>
      <c r="AJ27" s="21">
        <f t="shared" si="13"/>
        <v>171</v>
      </c>
      <c r="AK27" s="21">
        <f t="shared" si="14"/>
        <v>52</v>
      </c>
      <c r="AL27" s="21">
        <f t="shared" si="15"/>
        <v>119</v>
      </c>
      <c r="AM27" s="21"/>
      <c r="AN27" s="21"/>
      <c r="AO27" s="21"/>
      <c r="AP27" s="21"/>
      <c r="AQ27" s="21"/>
      <c r="AR27" s="21">
        <f>IF(ISERROR(MATCH($A27&amp;LEFT(AR$5,2),ErrCount!$L$2:$L$73,0)),1,0)</f>
        <v>1</v>
      </c>
      <c r="AS27" s="21">
        <f>IF(ISERROR(MATCH($A27&amp;LEFT(AS$5,2),ErrCount!$L$2:$L$73,0)),1,0)</f>
        <v>1</v>
      </c>
      <c r="AT27" s="21">
        <f>IF(ISERROR(MATCH($A27&amp;LEFT(AT$5,2),ErrCount!$L$2:$L$73,0)),1,0)</f>
        <v>1</v>
      </c>
      <c r="AU27" s="21">
        <f>IF(ISERROR(MATCH($A27&amp;LEFT(AU$5,2),ErrCount!$L$2:$L$73,0)),1,0)</f>
        <v>1</v>
      </c>
      <c r="AV27" s="21"/>
      <c r="AW27" s="21"/>
      <c r="AX27" s="21" t="str">
        <f t="shared" si="16"/>
        <v>122AM</v>
      </c>
      <c r="AY27" s="21" t="str">
        <f t="shared" si="17"/>
        <v>122PM</v>
      </c>
      <c r="AZ27" s="21"/>
      <c r="BA27" s="21"/>
      <c r="BB27" s="21"/>
      <c r="BC27" s="21">
        <f>SUMIF(Data!$T:$T,"="&amp;$AX27,Data!I:I)/IF($BQ27&lt;1,1,$BQ27)</f>
        <v>8</v>
      </c>
      <c r="BD27" s="21">
        <f>SUMIF(Data!$T:$T,"="&amp;$AX27,Data!J:J)/IF($BQ27&lt;1,1,$BQ27)</f>
        <v>27</v>
      </c>
      <c r="BE27" s="21">
        <f>SUMIF(Data!$T:$T,"="&amp;$AX27,Data!K:K)/IF($BQ27&lt;1,1,$BQ27)</f>
        <v>4</v>
      </c>
      <c r="BF27" s="21">
        <f>SUMIF(Data!$T:$T,"="&amp;$AX27,Data!L:L)/IF($BQ27&lt;1,1,$BQ27)</f>
        <v>8</v>
      </c>
      <c r="BG27" s="21"/>
      <c r="BH27" s="16">
        <f>SUMIF(Data!$T:$T,"="&amp;$AY27,Data!I:I)/IF($BR27&lt;1,1,$BR27)</f>
        <v>22</v>
      </c>
      <c r="BI27" s="16">
        <f>SUMIF(Data!$T:$T,"="&amp;$AY27,Data!J:J)/IF($BR27&lt;1,1,$BR27)</f>
        <v>51</v>
      </c>
      <c r="BJ27" s="16">
        <f>SUMIF(Data!$T:$T,"="&amp;$AY27,Data!K:K)/IF($BR27&lt;1,1,$BR27)</f>
        <v>11</v>
      </c>
      <c r="BK27" s="16">
        <f>SUMIF(Data!$T:$T,"="&amp;$AY27,Data!L:L)/IF($BR27&lt;1,1,$BR27)</f>
        <v>15</v>
      </c>
      <c r="BM27" t="b">
        <f t="shared" si="18"/>
        <v>1</v>
      </c>
      <c r="BN27" t="b">
        <f t="shared" si="19"/>
        <v>1</v>
      </c>
      <c r="BP27">
        <v>22</v>
      </c>
      <c r="BQ27">
        <f t="shared" si="20"/>
        <v>1</v>
      </c>
      <c r="BR27">
        <f t="shared" si="21"/>
        <v>1</v>
      </c>
    </row>
    <row r="28" spans="1:70" x14ac:dyDescent="0.25">
      <c r="A28" s="153">
        <v>123</v>
      </c>
      <c r="B28" s="10" t="str">
        <f t="shared" si="1"/>
        <v>Western Canal</v>
      </c>
      <c r="C28" s="10" t="str">
        <f t="shared" si="1"/>
        <v>Rural Rd</v>
      </c>
      <c r="D28" s="12">
        <f t="shared" si="2"/>
        <v>61.5</v>
      </c>
      <c r="E28" s="12" t="str">
        <f t="shared" si="3"/>
        <v/>
      </c>
      <c r="F28" s="12">
        <f t="shared" si="4"/>
        <v>61.5</v>
      </c>
      <c r="G28" s="13" t="str">
        <f t="shared" si="5"/>
        <v/>
      </c>
      <c r="H28" s="12"/>
      <c r="I28" s="22">
        <f t="shared" si="6"/>
        <v>0</v>
      </c>
      <c r="J28" s="9"/>
      <c r="K28" s="14"/>
      <c r="L28" s="14"/>
      <c r="M28" s="14"/>
      <c r="N28" s="14"/>
      <c r="O28" s="9"/>
      <c r="P28" s="27"/>
      <c r="Q28" s="9">
        <f t="shared" si="0"/>
        <v>123</v>
      </c>
      <c r="R28" s="23">
        <f t="shared" si="7"/>
        <v>0.32520325203252032</v>
      </c>
      <c r="S28" s="11"/>
      <c r="T28" s="11"/>
      <c r="U28" s="23">
        <f t="shared" si="8"/>
        <v>0.49593495934959347</v>
      </c>
      <c r="V28" s="23">
        <f t="shared" si="9"/>
        <v>7.3170731707317069E-2</v>
      </c>
      <c r="W28" s="23">
        <f t="shared" si="10"/>
        <v>0.16260162601626016</v>
      </c>
      <c r="X28" s="267">
        <f t="shared" si="22"/>
        <v>1.1897679952409279E-2</v>
      </c>
      <c r="Y28" s="11"/>
      <c r="Z28" s="11"/>
      <c r="AA28" s="11"/>
      <c r="AB28" s="11"/>
      <c r="AC28" s="11"/>
      <c r="AD28" s="11"/>
      <c r="AF28" s="52">
        <f t="shared" si="11"/>
        <v>123</v>
      </c>
      <c r="AG28" s="63">
        <f t="shared" si="23"/>
        <v>0</v>
      </c>
      <c r="AH28" s="63">
        <f t="shared" si="23"/>
        <v>123</v>
      </c>
      <c r="AI28" s="21"/>
      <c r="AJ28" s="21">
        <f t="shared" si="13"/>
        <v>123</v>
      </c>
      <c r="AK28" s="21">
        <f t="shared" si="14"/>
        <v>0</v>
      </c>
      <c r="AL28" s="21">
        <f t="shared" si="15"/>
        <v>123</v>
      </c>
      <c r="AM28" s="21"/>
      <c r="AN28" s="21"/>
      <c r="AO28" s="21"/>
      <c r="AP28" s="21"/>
      <c r="AQ28" s="21"/>
      <c r="AR28" s="21">
        <f>IF(ISERROR(MATCH($A28&amp;LEFT(AR$5,2),ErrCount!$L$2:$L$73,0)),1,0)</f>
        <v>1</v>
      </c>
      <c r="AS28" s="21">
        <f>IF(ISERROR(MATCH($A28&amp;LEFT(AS$5,2),ErrCount!$L$2:$L$73,0)),1,0)</f>
        <v>1</v>
      </c>
      <c r="AT28" s="21">
        <f>IF(ISERROR(MATCH($A28&amp;LEFT(AT$5,2),ErrCount!$L$2:$L$73,0)),1,0)</f>
        <v>1</v>
      </c>
      <c r="AU28" s="21">
        <f>IF(ISERROR(MATCH($A28&amp;LEFT(AU$5,2),ErrCount!$L$2:$L$73,0)),1,0)</f>
        <v>1</v>
      </c>
      <c r="AV28" s="21"/>
      <c r="AW28" s="21"/>
      <c r="AX28" s="21" t="str">
        <f t="shared" si="16"/>
        <v>123AM</v>
      </c>
      <c r="AY28" s="21" t="str">
        <f t="shared" si="17"/>
        <v>123PM</v>
      </c>
      <c r="AZ28" s="21"/>
      <c r="BA28" s="21"/>
      <c r="BB28" s="21"/>
      <c r="BC28" s="21">
        <f>SUMIF(Data!$T:$T,"="&amp;$AX28,Data!I:I)/IF($BQ28&lt;1,1,$BQ28)</f>
        <v>0</v>
      </c>
      <c r="BD28" s="21">
        <f>SUMIF(Data!$T:$T,"="&amp;$AX28,Data!J:J)/IF($BQ28&lt;1,1,$BQ28)</f>
        <v>0</v>
      </c>
      <c r="BE28" s="21">
        <f>SUMIF(Data!$T:$T,"="&amp;$AX28,Data!K:K)/IF($BQ28&lt;1,1,$BQ28)</f>
        <v>0</v>
      </c>
      <c r="BF28" s="21">
        <f>SUMIF(Data!$T:$T,"="&amp;$AX28,Data!L:L)/IF($BQ28&lt;1,1,$BQ28)</f>
        <v>0</v>
      </c>
      <c r="BG28" s="21"/>
      <c r="BH28" s="16">
        <f>SUMIF(Data!$T:$T,"="&amp;$AY28,Data!I:I)/IF($BR28&lt;1,1,$BR28)</f>
        <v>40</v>
      </c>
      <c r="BI28" s="16">
        <f>SUMIF(Data!$T:$T,"="&amp;$AY28,Data!J:J)/IF($BR28&lt;1,1,$BR28)</f>
        <v>61</v>
      </c>
      <c r="BJ28" s="16">
        <f>SUMIF(Data!$T:$T,"="&amp;$AY28,Data!K:K)/IF($BR28&lt;1,1,$BR28)</f>
        <v>9</v>
      </c>
      <c r="BK28" s="16">
        <f>SUMIF(Data!$T:$T,"="&amp;$AY28,Data!L:L)/IF($BR28&lt;1,1,$BR28)</f>
        <v>20</v>
      </c>
      <c r="BM28" t="b">
        <f t="shared" si="18"/>
        <v>0</v>
      </c>
      <c r="BN28" t="b">
        <f t="shared" si="19"/>
        <v>1</v>
      </c>
      <c r="BP28">
        <v>23</v>
      </c>
      <c r="BQ28">
        <f t="shared" si="20"/>
        <v>0</v>
      </c>
      <c r="BR28">
        <f t="shared" si="21"/>
        <v>1</v>
      </c>
    </row>
    <row r="29" spans="1:70" x14ac:dyDescent="0.25">
      <c r="A29" s="9">
        <v>124</v>
      </c>
      <c r="B29" s="10" t="str">
        <f t="shared" si="1"/>
        <v>Western Canal</v>
      </c>
      <c r="C29" s="10" t="str">
        <f t="shared" si="1"/>
        <v>McClintock Dr</v>
      </c>
      <c r="D29" s="12">
        <f t="shared" si="2"/>
        <v>37.75</v>
      </c>
      <c r="E29" s="12">
        <f t="shared" si="3"/>
        <v>39</v>
      </c>
      <c r="F29" s="12">
        <f t="shared" si="4"/>
        <v>36.5</v>
      </c>
      <c r="G29" s="13">
        <f t="shared" si="5"/>
        <v>0.9358974358974359</v>
      </c>
      <c r="H29" s="12"/>
      <c r="I29" s="22">
        <f t="shared" si="6"/>
        <v>0</v>
      </c>
      <c r="J29" s="9"/>
      <c r="K29" s="14"/>
      <c r="L29" s="14"/>
      <c r="M29" s="14"/>
      <c r="N29" s="14"/>
      <c r="O29" s="9"/>
      <c r="P29" s="27"/>
      <c r="Q29" s="9">
        <f t="shared" si="0"/>
        <v>124</v>
      </c>
      <c r="R29" s="23">
        <f t="shared" si="7"/>
        <v>0.2185430463576159</v>
      </c>
      <c r="S29" s="11"/>
      <c r="T29" s="11"/>
      <c r="U29" s="23">
        <f t="shared" si="8"/>
        <v>0.49006622516556292</v>
      </c>
      <c r="V29" s="23">
        <f t="shared" si="9"/>
        <v>3.3112582781456956E-2</v>
      </c>
      <c r="W29" s="23">
        <f t="shared" si="10"/>
        <v>9.9337748344370855E-2</v>
      </c>
      <c r="X29" s="267">
        <f t="shared" si="22"/>
        <v>3.2893294153765185E-3</v>
      </c>
      <c r="Y29" s="11"/>
      <c r="Z29" s="11"/>
      <c r="AA29" s="11"/>
      <c r="AB29" s="11"/>
      <c r="AC29" s="11"/>
      <c r="AD29" s="11"/>
      <c r="AF29" s="52">
        <f t="shared" si="11"/>
        <v>151</v>
      </c>
      <c r="AG29" s="63">
        <f t="shared" si="23"/>
        <v>78</v>
      </c>
      <c r="AH29" s="63">
        <f t="shared" si="23"/>
        <v>73</v>
      </c>
      <c r="AI29" s="21"/>
      <c r="AJ29" s="21">
        <f t="shared" si="13"/>
        <v>151</v>
      </c>
      <c r="AK29" s="21">
        <f t="shared" si="14"/>
        <v>78</v>
      </c>
      <c r="AL29" s="21">
        <f t="shared" si="15"/>
        <v>73</v>
      </c>
      <c r="AM29" s="21"/>
      <c r="AN29" s="21"/>
      <c r="AO29" s="21"/>
      <c r="AP29" s="21"/>
      <c r="AQ29" s="21"/>
      <c r="AR29" s="21">
        <f>IF(ISERROR(MATCH($A29&amp;LEFT(AR$5,2),ErrCount!$L$2:$L$73,0)),1,0)</f>
        <v>1</v>
      </c>
      <c r="AS29" s="21">
        <f>IF(ISERROR(MATCH($A29&amp;LEFT(AS$5,2),ErrCount!$L$2:$L$73,0)),1,0)</f>
        <v>1</v>
      </c>
      <c r="AT29" s="21">
        <f>IF(ISERROR(MATCH($A29&amp;LEFT(AT$5,2),ErrCount!$L$2:$L$73,0)),1,0)</f>
        <v>1</v>
      </c>
      <c r="AU29" s="21">
        <f>IF(ISERROR(MATCH($A29&amp;LEFT(AU$5,2),ErrCount!$L$2:$L$73,0)),1,0)</f>
        <v>1</v>
      </c>
      <c r="AV29" s="21"/>
      <c r="AW29" s="21"/>
      <c r="AX29" s="21" t="str">
        <f t="shared" si="16"/>
        <v>124AM</v>
      </c>
      <c r="AY29" s="21" t="str">
        <f t="shared" si="17"/>
        <v>124PM</v>
      </c>
      <c r="AZ29" s="21"/>
      <c r="BA29" s="21"/>
      <c r="BB29" s="21"/>
      <c r="BC29" s="21">
        <f>SUMIF(Data!$T:$T,"="&amp;$AX29,Data!I:I)/IF($BQ29&lt;1,1,$BQ29)</f>
        <v>20</v>
      </c>
      <c r="BD29" s="21">
        <f>SUMIF(Data!$T:$T,"="&amp;$AX29,Data!J:J)/IF($BQ29&lt;1,1,$BQ29)</f>
        <v>38</v>
      </c>
      <c r="BE29" s="21">
        <f>SUMIF(Data!$T:$T,"="&amp;$AX29,Data!K:K)/IF($BQ29&lt;1,1,$BQ29)</f>
        <v>5</v>
      </c>
      <c r="BF29" s="21">
        <f>SUMIF(Data!$T:$T,"="&amp;$AX29,Data!L:L)/IF($BQ29&lt;1,1,$BQ29)</f>
        <v>8</v>
      </c>
      <c r="BG29" s="21"/>
      <c r="BH29" s="16">
        <f>SUMIF(Data!$T:$T,"="&amp;$AY29,Data!I:I)/IF($BR29&lt;1,1,$BR29)</f>
        <v>13</v>
      </c>
      <c r="BI29" s="16">
        <f>SUMIF(Data!$T:$T,"="&amp;$AY29,Data!J:J)/IF($BR29&lt;1,1,$BR29)</f>
        <v>36</v>
      </c>
      <c r="BJ29" s="16">
        <f>SUMIF(Data!$T:$T,"="&amp;$AY29,Data!K:K)/IF($BR29&lt;1,1,$BR29)</f>
        <v>0</v>
      </c>
      <c r="BK29" s="16">
        <f>SUMIF(Data!$T:$T,"="&amp;$AY29,Data!L:L)/IF($BR29&lt;1,1,$BR29)</f>
        <v>7</v>
      </c>
      <c r="BM29" t="b">
        <f t="shared" si="18"/>
        <v>1</v>
      </c>
      <c r="BN29" t="b">
        <f t="shared" si="19"/>
        <v>1</v>
      </c>
      <c r="BP29">
        <v>24</v>
      </c>
      <c r="BQ29">
        <f t="shared" si="20"/>
        <v>1</v>
      </c>
      <c r="BR29">
        <f t="shared" si="21"/>
        <v>1</v>
      </c>
    </row>
    <row r="30" spans="1:70" x14ac:dyDescent="0.25">
      <c r="A30" s="153">
        <v>125</v>
      </c>
      <c r="B30" s="10" t="str">
        <f t="shared" si="1"/>
        <v>Western Canal</v>
      </c>
      <c r="C30" s="10" t="str">
        <f t="shared" si="1"/>
        <v>Lakeshore Dr</v>
      </c>
      <c r="D30" s="12">
        <f t="shared" si="2"/>
        <v>54.5</v>
      </c>
      <c r="E30" s="12">
        <f t="shared" si="3"/>
        <v>44</v>
      </c>
      <c r="F30" s="12">
        <f t="shared" si="4"/>
        <v>65</v>
      </c>
      <c r="G30" s="13">
        <f t="shared" si="5"/>
        <v>1.4772727272727273</v>
      </c>
      <c r="H30" s="12"/>
      <c r="I30" s="22">
        <f t="shared" si="6"/>
        <v>0</v>
      </c>
      <c r="J30" s="9"/>
      <c r="K30" s="14"/>
      <c r="L30" s="14"/>
      <c r="M30" s="14"/>
      <c r="N30" s="14"/>
      <c r="O30" s="9"/>
      <c r="P30" s="27"/>
      <c r="Q30" s="9">
        <f t="shared" si="0"/>
        <v>125</v>
      </c>
      <c r="R30" s="23">
        <f t="shared" si="7"/>
        <v>0.19724770642201836</v>
      </c>
      <c r="S30" s="11"/>
      <c r="T30" s="11"/>
      <c r="U30" s="23">
        <f t="shared" si="8"/>
        <v>0.54587155963302747</v>
      </c>
      <c r="V30" s="23">
        <f t="shared" si="9"/>
        <v>0</v>
      </c>
      <c r="W30" s="23">
        <f t="shared" si="10"/>
        <v>0</v>
      </c>
      <c r="X30" s="267">
        <f t="shared" si="22"/>
        <v>0</v>
      </c>
      <c r="Y30" s="11"/>
      <c r="Z30" s="11"/>
      <c r="AA30" s="11"/>
      <c r="AB30" s="11"/>
      <c r="AC30" s="11"/>
      <c r="AD30" s="11"/>
      <c r="AF30" s="52">
        <f t="shared" si="11"/>
        <v>218</v>
      </c>
      <c r="AG30" s="63">
        <f t="shared" si="23"/>
        <v>88</v>
      </c>
      <c r="AH30" s="63">
        <f t="shared" si="23"/>
        <v>130</v>
      </c>
      <c r="AI30" s="21"/>
      <c r="AJ30" s="21">
        <f t="shared" si="13"/>
        <v>218</v>
      </c>
      <c r="AK30" s="21">
        <f t="shared" si="14"/>
        <v>88</v>
      </c>
      <c r="AL30" s="21">
        <f t="shared" si="15"/>
        <v>130</v>
      </c>
      <c r="AM30" s="21"/>
      <c r="AN30" s="21"/>
      <c r="AO30" s="21"/>
      <c r="AP30" s="21"/>
      <c r="AQ30" s="21"/>
      <c r="AR30" s="21">
        <f>IF(ISERROR(MATCH($A30&amp;LEFT(AR$5,2),ErrCount!$L$2:$L$73,0)),1,0)</f>
        <v>1</v>
      </c>
      <c r="AS30" s="21">
        <f>IF(ISERROR(MATCH($A30&amp;LEFT(AS$5,2),ErrCount!$L$2:$L$73,0)),1,0)</f>
        <v>1</v>
      </c>
      <c r="AT30" s="21">
        <f>IF(ISERROR(MATCH($A30&amp;LEFT(AT$5,2),ErrCount!$L$2:$L$73,0)),1,0)</f>
        <v>1</v>
      </c>
      <c r="AU30" s="21">
        <f>IF(ISERROR(MATCH($A30&amp;LEFT(AU$5,2),ErrCount!$L$2:$L$73,0)),1,0)</f>
        <v>1</v>
      </c>
      <c r="AV30" s="21"/>
      <c r="AW30" s="21"/>
      <c r="AX30" s="21" t="str">
        <f t="shared" si="16"/>
        <v>125AM</v>
      </c>
      <c r="AY30" s="21" t="str">
        <f t="shared" si="17"/>
        <v>125PM</v>
      </c>
      <c r="AZ30" s="21"/>
      <c r="BA30" s="21"/>
      <c r="BB30" s="21"/>
      <c r="BC30" s="21">
        <f>SUMIF(Data!$T:$T,"="&amp;$AX30,Data!I:I)/IF($BQ30&lt;1,1,$BQ30)</f>
        <v>16</v>
      </c>
      <c r="BD30" s="21">
        <f>SUMIF(Data!$T:$T,"="&amp;$AX30,Data!J:J)/IF($BQ30&lt;1,1,$BQ30)</f>
        <v>54</v>
      </c>
      <c r="BE30" s="21">
        <f>SUMIF(Data!$T:$T,"="&amp;$AX30,Data!K:K)/IF($BQ30&lt;1,1,$BQ30)</f>
        <v>0</v>
      </c>
      <c r="BF30" s="21">
        <f>SUMIF(Data!$T:$T,"="&amp;$AX30,Data!L:L)/IF($BQ30&lt;1,1,$BQ30)</f>
        <v>0</v>
      </c>
      <c r="BG30" s="21"/>
      <c r="BH30" s="16">
        <f>SUMIF(Data!$T:$T,"="&amp;$AY30,Data!I:I)/IF($BR30&lt;1,1,$BR30)</f>
        <v>27</v>
      </c>
      <c r="BI30" s="16">
        <f>SUMIF(Data!$T:$T,"="&amp;$AY30,Data!J:J)/IF($BR30&lt;1,1,$BR30)</f>
        <v>65</v>
      </c>
      <c r="BJ30" s="16">
        <f>SUMIF(Data!$T:$T,"="&amp;$AY30,Data!K:K)/IF($BR30&lt;1,1,$BR30)</f>
        <v>0</v>
      </c>
      <c r="BK30" s="16">
        <f>SUMIF(Data!$T:$T,"="&amp;$AY30,Data!L:L)/IF($BR30&lt;1,1,$BR30)</f>
        <v>0</v>
      </c>
      <c r="BM30" t="b">
        <f t="shared" si="18"/>
        <v>1</v>
      </c>
      <c r="BN30" t="b">
        <f t="shared" si="19"/>
        <v>1</v>
      </c>
      <c r="BP30">
        <v>25</v>
      </c>
      <c r="BQ30">
        <f t="shared" si="20"/>
        <v>1</v>
      </c>
      <c r="BR30">
        <f t="shared" si="21"/>
        <v>1</v>
      </c>
    </row>
    <row r="31" spans="1:70" x14ac:dyDescent="0.25">
      <c r="A31" s="9">
        <v>126</v>
      </c>
      <c r="B31" s="10" t="str">
        <f t="shared" si="1"/>
        <v>Baseline Rd</v>
      </c>
      <c r="C31" s="10" t="str">
        <f t="shared" si="1"/>
        <v>Western Canal</v>
      </c>
      <c r="D31" s="12">
        <f t="shared" si="2"/>
        <v>37.75</v>
      </c>
      <c r="E31" s="12">
        <f t="shared" si="3"/>
        <v>21.5</v>
      </c>
      <c r="F31" s="12">
        <f t="shared" si="4"/>
        <v>54</v>
      </c>
      <c r="G31" s="13">
        <f t="shared" si="5"/>
        <v>2.5116279069767442</v>
      </c>
      <c r="H31" s="12"/>
      <c r="I31" s="22">
        <f t="shared" si="6"/>
        <v>0</v>
      </c>
      <c r="J31" s="9"/>
      <c r="K31" s="14"/>
      <c r="L31" s="14"/>
      <c r="M31" s="14"/>
      <c r="N31" s="14"/>
      <c r="O31" s="9"/>
      <c r="P31" s="27"/>
      <c r="Q31" s="9">
        <f t="shared" si="0"/>
        <v>126</v>
      </c>
      <c r="R31" s="23">
        <f t="shared" si="7"/>
        <v>0.15894039735099338</v>
      </c>
      <c r="S31" s="11"/>
      <c r="T31" s="11"/>
      <c r="U31" s="23">
        <f t="shared" si="8"/>
        <v>0.35099337748344372</v>
      </c>
      <c r="V31" s="23">
        <f t="shared" si="9"/>
        <v>0.19205298013245034</v>
      </c>
      <c r="W31" s="23">
        <f t="shared" si="10"/>
        <v>0.68211920529801329</v>
      </c>
      <c r="X31" s="267">
        <f t="shared" si="22"/>
        <v>0.13100302618306217</v>
      </c>
      <c r="Y31" s="11"/>
      <c r="Z31" s="11"/>
      <c r="AA31" s="11"/>
      <c r="AB31" s="11"/>
      <c r="AC31" s="11"/>
      <c r="AD31" s="11"/>
      <c r="AF31" s="52">
        <f t="shared" si="11"/>
        <v>151</v>
      </c>
      <c r="AG31" s="63">
        <f t="shared" si="23"/>
        <v>43</v>
      </c>
      <c r="AH31" s="63">
        <f t="shared" si="23"/>
        <v>108</v>
      </c>
      <c r="AI31" s="21"/>
      <c r="AJ31" s="21">
        <f t="shared" si="13"/>
        <v>151</v>
      </c>
      <c r="AK31" s="21">
        <f t="shared" si="14"/>
        <v>43</v>
      </c>
      <c r="AL31" s="21">
        <f t="shared" si="15"/>
        <v>108</v>
      </c>
      <c r="AM31" s="21"/>
      <c r="AN31" s="21"/>
      <c r="AO31" s="21"/>
      <c r="AP31" s="21"/>
      <c r="AQ31" s="21"/>
      <c r="AR31" s="21">
        <f>IF(ISERROR(MATCH($A31&amp;LEFT(AR$5,2),ErrCount!$L$2:$L$73,0)),1,0)</f>
        <v>1</v>
      </c>
      <c r="AS31" s="21">
        <f>IF(ISERROR(MATCH($A31&amp;LEFT(AS$5,2),ErrCount!$L$2:$L$73,0)),1,0)</f>
        <v>1</v>
      </c>
      <c r="AT31" s="21">
        <f>IF(ISERROR(MATCH($A31&amp;LEFT(AT$5,2),ErrCount!$L$2:$L$73,0)),1,0)</f>
        <v>1</v>
      </c>
      <c r="AU31" s="21">
        <f>IF(ISERROR(MATCH($A31&amp;LEFT(AU$5,2),ErrCount!$L$2:$L$73,0)),1,0)</f>
        <v>1</v>
      </c>
      <c r="AV31" s="21"/>
      <c r="AW31" s="21"/>
      <c r="AX31" s="21" t="str">
        <f t="shared" si="16"/>
        <v>126AM</v>
      </c>
      <c r="AY31" s="21" t="str">
        <f t="shared" si="17"/>
        <v>126PM</v>
      </c>
      <c r="AZ31" s="21"/>
      <c r="BA31" s="21"/>
      <c r="BB31" s="21"/>
      <c r="BC31" s="21">
        <f>SUMIF(Data!$T:$T,"="&amp;$AX31,Data!I:I)/IF($BQ31&lt;1,1,$BQ31)</f>
        <v>9</v>
      </c>
      <c r="BD31" s="21">
        <f>SUMIF(Data!$T:$T,"="&amp;$AX31,Data!J:J)/IF($BQ31&lt;1,1,$BQ31)</f>
        <v>18</v>
      </c>
      <c r="BE31" s="21">
        <f>SUMIF(Data!$T:$T,"="&amp;$AX31,Data!K:K)/IF($BQ31&lt;1,1,$BQ31)</f>
        <v>12</v>
      </c>
      <c r="BF31" s="21">
        <f>SUMIF(Data!$T:$T,"="&amp;$AX31,Data!L:L)/IF($BQ31&lt;1,1,$BQ31)</f>
        <v>30</v>
      </c>
      <c r="BG31" s="21"/>
      <c r="BH31" s="16">
        <f>SUMIF(Data!$T:$T,"="&amp;$AY31,Data!I:I)/IF($BR31&lt;1,1,$BR31)</f>
        <v>15</v>
      </c>
      <c r="BI31" s="16">
        <f>SUMIF(Data!$T:$T,"="&amp;$AY31,Data!J:J)/IF($BR31&lt;1,1,$BR31)</f>
        <v>35</v>
      </c>
      <c r="BJ31" s="16">
        <f>SUMIF(Data!$T:$T,"="&amp;$AY31,Data!K:K)/IF($BR31&lt;1,1,$BR31)</f>
        <v>17</v>
      </c>
      <c r="BK31" s="16">
        <f>SUMIF(Data!$T:$T,"="&amp;$AY31,Data!L:L)/IF($BR31&lt;1,1,$BR31)</f>
        <v>73</v>
      </c>
      <c r="BM31" t="b">
        <f t="shared" si="18"/>
        <v>1</v>
      </c>
      <c r="BN31" t="b">
        <f t="shared" si="19"/>
        <v>1</v>
      </c>
      <c r="BP31">
        <v>26</v>
      </c>
      <c r="BQ31">
        <f t="shared" si="20"/>
        <v>1</v>
      </c>
      <c r="BR31">
        <f t="shared" si="21"/>
        <v>1</v>
      </c>
    </row>
    <row r="32" spans="1:70" x14ac:dyDescent="0.25">
      <c r="A32" s="153">
        <v>127</v>
      </c>
      <c r="B32" s="10" t="str">
        <f t="shared" si="1"/>
        <v>Elliot Rd</v>
      </c>
      <c r="C32" s="10" t="str">
        <f t="shared" si="1"/>
        <v>McClintock Dr</v>
      </c>
      <c r="D32" s="12">
        <f t="shared" si="2"/>
        <v>13.25</v>
      </c>
      <c r="E32" s="12">
        <f t="shared" si="3"/>
        <v>9</v>
      </c>
      <c r="F32" s="12">
        <f t="shared" si="4"/>
        <v>17.5</v>
      </c>
      <c r="G32" s="13">
        <f t="shared" si="5"/>
        <v>1.9444444444444444</v>
      </c>
      <c r="H32" s="12"/>
      <c r="I32" s="22">
        <f t="shared" si="6"/>
        <v>0</v>
      </c>
      <c r="J32" s="9"/>
      <c r="K32" s="14"/>
      <c r="L32" s="14"/>
      <c r="M32" s="14"/>
      <c r="N32" s="14"/>
      <c r="O32" s="9"/>
      <c r="P32" s="27"/>
      <c r="Q32" s="9">
        <f t="shared" si="0"/>
        <v>127</v>
      </c>
      <c r="R32" s="23">
        <f t="shared" si="7"/>
        <v>0.15094339622641509</v>
      </c>
      <c r="S32" s="11"/>
      <c r="T32" s="11"/>
      <c r="U32" s="23">
        <f t="shared" si="8"/>
        <v>0.37735849056603776</v>
      </c>
      <c r="V32" s="23">
        <f t="shared" si="9"/>
        <v>0.18867924528301888</v>
      </c>
      <c r="W32" s="23">
        <f t="shared" si="10"/>
        <v>0.67924528301886788</v>
      </c>
      <c r="X32" s="267">
        <f t="shared" si="22"/>
        <v>0.12815948736205054</v>
      </c>
      <c r="Y32" s="11"/>
      <c r="Z32" s="11"/>
      <c r="AA32" s="11"/>
      <c r="AB32" s="11"/>
      <c r="AC32" s="11"/>
      <c r="AD32" s="11"/>
      <c r="AF32" s="52">
        <f t="shared" si="11"/>
        <v>53</v>
      </c>
      <c r="AG32" s="63">
        <f t="shared" si="23"/>
        <v>18</v>
      </c>
      <c r="AH32" s="63">
        <f t="shared" si="23"/>
        <v>35</v>
      </c>
      <c r="AI32" s="21"/>
      <c r="AJ32" s="21">
        <f t="shared" si="13"/>
        <v>53</v>
      </c>
      <c r="AK32" s="21">
        <f t="shared" si="14"/>
        <v>18</v>
      </c>
      <c r="AL32" s="21">
        <f t="shared" si="15"/>
        <v>35</v>
      </c>
      <c r="AM32" s="21"/>
      <c r="AN32" s="21"/>
      <c r="AO32" s="21"/>
      <c r="AP32" s="21"/>
      <c r="AQ32" s="21"/>
      <c r="AR32" s="21">
        <f>IF(ISERROR(MATCH($A32&amp;LEFT(AR$5,2),ErrCount!$L$2:$L$73,0)),1,0)</f>
        <v>1</v>
      </c>
      <c r="AS32" s="21">
        <f>IF(ISERROR(MATCH($A32&amp;LEFT(AS$5,2),ErrCount!$L$2:$L$73,0)),1,0)</f>
        <v>1</v>
      </c>
      <c r="AT32" s="21">
        <f>IF(ISERROR(MATCH($A32&amp;LEFT(AT$5,2),ErrCount!$L$2:$L$73,0)),1,0)</f>
        <v>1</v>
      </c>
      <c r="AU32" s="21">
        <f>IF(ISERROR(MATCH($A32&amp;LEFT(AU$5,2),ErrCount!$L$2:$L$73,0)),1,0)</f>
        <v>1</v>
      </c>
      <c r="AV32" s="21"/>
      <c r="AW32" s="21"/>
      <c r="AX32" s="21" t="str">
        <f t="shared" si="16"/>
        <v>127AM</v>
      </c>
      <c r="AY32" s="21" t="str">
        <f t="shared" si="17"/>
        <v>127PM</v>
      </c>
      <c r="AZ32" s="21"/>
      <c r="BA32" s="21"/>
      <c r="BB32" s="21"/>
      <c r="BC32" s="21">
        <f>SUMIF(Data!$T:$T,"="&amp;$AX32,Data!I:I)/IF($BQ32&lt;1,1,$BQ32)</f>
        <v>3</v>
      </c>
      <c r="BD32" s="21">
        <f>SUMIF(Data!$T:$T,"="&amp;$AX32,Data!J:J)/IF($BQ32&lt;1,1,$BQ32)</f>
        <v>8</v>
      </c>
      <c r="BE32" s="21">
        <f>SUMIF(Data!$T:$T,"="&amp;$AX32,Data!K:K)/IF($BQ32&lt;1,1,$BQ32)</f>
        <v>4</v>
      </c>
      <c r="BF32" s="21">
        <f>SUMIF(Data!$T:$T,"="&amp;$AX32,Data!L:L)/IF($BQ32&lt;1,1,$BQ32)</f>
        <v>14</v>
      </c>
      <c r="BG32" s="21"/>
      <c r="BH32" s="16">
        <f>SUMIF(Data!$T:$T,"="&amp;$AY32,Data!I:I)/IF($BR32&lt;1,1,$BR32)</f>
        <v>5</v>
      </c>
      <c r="BI32" s="16">
        <f>SUMIF(Data!$T:$T,"="&amp;$AY32,Data!J:J)/IF($BR32&lt;1,1,$BR32)</f>
        <v>12</v>
      </c>
      <c r="BJ32" s="16">
        <f>SUMIF(Data!$T:$T,"="&amp;$AY32,Data!K:K)/IF($BR32&lt;1,1,$BR32)</f>
        <v>6</v>
      </c>
      <c r="BK32" s="16">
        <f>SUMIF(Data!$T:$T,"="&amp;$AY32,Data!L:L)/IF($BR32&lt;1,1,$BR32)</f>
        <v>22</v>
      </c>
      <c r="BM32" t="b">
        <f t="shared" si="18"/>
        <v>1</v>
      </c>
      <c r="BN32" t="b">
        <f t="shared" si="19"/>
        <v>1</v>
      </c>
      <c r="BP32">
        <v>27</v>
      </c>
      <c r="BQ32">
        <f t="shared" si="20"/>
        <v>1</v>
      </c>
      <c r="BR32">
        <f t="shared" si="21"/>
        <v>1</v>
      </c>
    </row>
    <row r="33" spans="1:70" x14ac:dyDescent="0.25">
      <c r="A33" s="9">
        <v>128</v>
      </c>
      <c r="B33" s="10" t="str">
        <f t="shared" si="1"/>
        <v>Alameda Dr</v>
      </c>
      <c r="C33" s="10" t="str">
        <f t="shared" si="1"/>
        <v>McClintock Dr</v>
      </c>
      <c r="D33" s="12">
        <f t="shared" si="2"/>
        <v>24</v>
      </c>
      <c r="E33" s="12">
        <f t="shared" ref="E33:E58" si="24">IF(AK33&gt;0,AK33/2,"")</f>
        <v>17</v>
      </c>
      <c r="F33" s="12">
        <f t="shared" ref="F33:F58" si="25">IF(AL33&gt;0,AL33/2,"")</f>
        <v>31</v>
      </c>
      <c r="G33" s="13">
        <f t="shared" si="5"/>
        <v>1.8235294117647058</v>
      </c>
      <c r="H33" s="12"/>
      <c r="I33" s="22">
        <f t="shared" ref="I33:I58" si="26">IF(ISNUMBER(D33),0,1)</f>
        <v>0</v>
      </c>
      <c r="J33" s="9"/>
      <c r="K33" s="14"/>
      <c r="L33" s="14"/>
      <c r="M33" s="14"/>
      <c r="N33" s="14"/>
      <c r="O33" s="9"/>
      <c r="P33" s="27"/>
      <c r="Q33" s="9">
        <f t="shared" ref="Q33:Q58" si="27">A33</f>
        <v>128</v>
      </c>
      <c r="R33" s="23">
        <f t="shared" si="7"/>
        <v>0.17708333333333334</v>
      </c>
      <c r="S33" s="11"/>
      <c r="T33" s="11"/>
      <c r="U33" s="23">
        <f t="shared" si="8"/>
        <v>0.375</v>
      </c>
      <c r="V33" s="23">
        <f t="shared" si="9"/>
        <v>0.14583333333333334</v>
      </c>
      <c r="W33" s="23">
        <f t="shared" si="10"/>
        <v>0.5</v>
      </c>
      <c r="X33" s="267">
        <f t="shared" si="22"/>
        <v>7.2916666666666671E-2</v>
      </c>
      <c r="Y33" s="11"/>
      <c r="Z33" s="11"/>
      <c r="AA33" s="11"/>
      <c r="AB33" s="11"/>
      <c r="AC33" s="11"/>
      <c r="AD33" s="11"/>
      <c r="AF33" s="52">
        <f t="shared" ref="AF33:AF58" si="28">AG33+AH33</f>
        <v>96</v>
      </c>
      <c r="AG33" s="63">
        <f t="shared" si="23"/>
        <v>34</v>
      </c>
      <c r="AH33" s="63">
        <f t="shared" si="23"/>
        <v>62</v>
      </c>
      <c r="AI33" s="21"/>
      <c r="AJ33" s="21">
        <f t="shared" ref="AJ33:AJ58" si="29">AK33+AL33</f>
        <v>96</v>
      </c>
      <c r="AK33" s="21">
        <f t="shared" ref="AK33:AK58" si="30">AG33*AT33</f>
        <v>34</v>
      </c>
      <c r="AL33" s="21">
        <f t="shared" ref="AL33:AL58" si="31">AH33*AU33</f>
        <v>62</v>
      </c>
      <c r="AM33" s="21"/>
      <c r="AN33" s="21"/>
      <c r="AO33" s="21"/>
      <c r="AP33" s="21"/>
      <c r="AQ33" s="21"/>
      <c r="AR33" s="21">
        <f>IF(ISERROR(MATCH($A33&amp;LEFT(AR$5,2),ErrCount!$L$2:$L$73,0)),1,0)</f>
        <v>1</v>
      </c>
      <c r="AS33" s="21">
        <f>IF(ISERROR(MATCH($A33&amp;LEFT(AS$5,2),ErrCount!$L$2:$L$73,0)),1,0)</f>
        <v>1</v>
      </c>
      <c r="AT33" s="21">
        <f>IF(ISERROR(MATCH($A33&amp;LEFT(AT$5,2),ErrCount!$L$2:$L$73,0)),1,0)</f>
        <v>1</v>
      </c>
      <c r="AU33" s="21">
        <f>IF(ISERROR(MATCH($A33&amp;LEFT(AU$5,2),ErrCount!$L$2:$L$73,0)),1,0)</f>
        <v>1</v>
      </c>
      <c r="AV33" s="21"/>
      <c r="AW33" s="21"/>
      <c r="AX33" s="21" t="str">
        <f t="shared" ref="AX33:AX58" si="32">IF(AT33,$A33&amp;LEFT(AX$5,2),"")</f>
        <v>128AM</v>
      </c>
      <c r="AY33" s="21" t="str">
        <f t="shared" ref="AY33:AY58" si="33">IF(AU33,$A33&amp;LEFT(AY$5,2),"")</f>
        <v>128PM</v>
      </c>
      <c r="AZ33" s="21"/>
      <c r="BA33" s="21"/>
      <c r="BB33" s="21"/>
      <c r="BC33" s="21">
        <f>SUMIF(Data!$T:$T,"="&amp;$AX33,Data!I:I)/IF($BQ33&lt;1,1,$BQ33)</f>
        <v>5</v>
      </c>
      <c r="BD33" s="21">
        <f>SUMIF(Data!$T:$T,"="&amp;$AX33,Data!J:J)/IF($BQ33&lt;1,1,$BQ33)</f>
        <v>15</v>
      </c>
      <c r="BE33" s="21">
        <f>SUMIF(Data!$T:$T,"="&amp;$AX33,Data!K:K)/IF($BQ33&lt;1,1,$BQ33)</f>
        <v>2</v>
      </c>
      <c r="BF33" s="21">
        <f>SUMIF(Data!$T:$T,"="&amp;$AX33,Data!L:L)/IF($BQ33&lt;1,1,$BQ33)</f>
        <v>12</v>
      </c>
      <c r="BG33" s="21"/>
      <c r="BH33" s="16">
        <f>SUMIF(Data!$T:$T,"="&amp;$AY33,Data!I:I)/IF($BR33&lt;1,1,$BR33)</f>
        <v>12</v>
      </c>
      <c r="BI33" s="16">
        <f>SUMIF(Data!$T:$T,"="&amp;$AY33,Data!J:J)/IF($BR33&lt;1,1,$BR33)</f>
        <v>21</v>
      </c>
      <c r="BJ33" s="16">
        <f>SUMIF(Data!$T:$T,"="&amp;$AY33,Data!K:K)/IF($BR33&lt;1,1,$BR33)</f>
        <v>12</v>
      </c>
      <c r="BK33" s="16">
        <f>SUMIF(Data!$T:$T,"="&amp;$AY33,Data!L:L)/IF($BR33&lt;1,1,$BR33)</f>
        <v>36</v>
      </c>
      <c r="BM33" t="b">
        <f t="shared" si="18"/>
        <v>1</v>
      </c>
      <c r="BN33" t="b">
        <f t="shared" si="19"/>
        <v>1</v>
      </c>
      <c r="BP33">
        <v>28</v>
      </c>
      <c r="BQ33">
        <f t="shared" si="20"/>
        <v>1</v>
      </c>
      <c r="BR33">
        <f t="shared" si="21"/>
        <v>1</v>
      </c>
    </row>
    <row r="34" spans="1:70" x14ac:dyDescent="0.25">
      <c r="A34" s="153">
        <v>129</v>
      </c>
      <c r="B34" s="10" t="str">
        <f t="shared" si="1"/>
        <v>Alameda Dr</v>
      </c>
      <c r="C34" s="10" t="str">
        <f t="shared" si="1"/>
        <v>S Rural Rd</v>
      </c>
      <c r="D34" s="12">
        <f t="shared" si="2"/>
        <v>59.75</v>
      </c>
      <c r="E34" s="12">
        <f t="shared" si="24"/>
        <v>44.5</v>
      </c>
      <c r="F34" s="12">
        <f t="shared" si="25"/>
        <v>75</v>
      </c>
      <c r="G34" s="13">
        <f t="shared" si="5"/>
        <v>1.6853932584269662</v>
      </c>
      <c r="H34" s="12"/>
      <c r="I34" s="22">
        <f t="shared" si="26"/>
        <v>0</v>
      </c>
      <c r="J34" s="9"/>
      <c r="K34" s="14"/>
      <c r="L34" s="14"/>
      <c r="M34" s="14"/>
      <c r="N34" s="14"/>
      <c r="O34" s="9"/>
      <c r="P34" s="27"/>
      <c r="Q34" s="9">
        <f t="shared" si="27"/>
        <v>129</v>
      </c>
      <c r="R34" s="23">
        <f t="shared" si="7"/>
        <v>0.26359832635983266</v>
      </c>
      <c r="S34" s="11"/>
      <c r="T34" s="11"/>
      <c r="U34" s="23">
        <f t="shared" si="8"/>
        <v>0.24267782426778242</v>
      </c>
      <c r="V34" s="23">
        <f t="shared" si="9"/>
        <v>0.11715481171548117</v>
      </c>
      <c r="W34" s="23">
        <f t="shared" si="10"/>
        <v>0.58158995815899583</v>
      </c>
      <c r="X34" s="267">
        <f t="shared" si="22"/>
        <v>6.8136062043731724E-2</v>
      </c>
      <c r="Y34" s="11"/>
      <c r="Z34" s="11"/>
      <c r="AA34" s="11"/>
      <c r="AB34" s="11"/>
      <c r="AC34" s="11"/>
      <c r="AD34" s="11"/>
      <c r="AF34" s="52">
        <f t="shared" si="28"/>
        <v>239</v>
      </c>
      <c r="AG34" s="63">
        <f t="shared" si="23"/>
        <v>89</v>
      </c>
      <c r="AH34" s="63">
        <f t="shared" si="23"/>
        <v>150</v>
      </c>
      <c r="AI34" s="21"/>
      <c r="AJ34" s="21">
        <f t="shared" si="29"/>
        <v>239</v>
      </c>
      <c r="AK34" s="21">
        <f t="shared" si="30"/>
        <v>89</v>
      </c>
      <c r="AL34" s="21">
        <f t="shared" si="31"/>
        <v>150</v>
      </c>
      <c r="AM34" s="21"/>
      <c r="AN34" s="21"/>
      <c r="AO34" s="21"/>
      <c r="AP34" s="21"/>
      <c r="AQ34" s="21"/>
      <c r="AR34" s="21">
        <f>IF(ISERROR(MATCH($A34&amp;LEFT(AR$5,2),ErrCount!$L$2:$L$73,0)),1,0)</f>
        <v>1</v>
      </c>
      <c r="AS34" s="21">
        <f>IF(ISERROR(MATCH($A34&amp;LEFT(AS$5,2),ErrCount!$L$2:$L$73,0)),1,0)</f>
        <v>1</v>
      </c>
      <c r="AT34" s="21">
        <f>IF(ISERROR(MATCH($A34&amp;LEFT(AT$5,2),ErrCount!$L$2:$L$73,0)),1,0)</f>
        <v>1</v>
      </c>
      <c r="AU34" s="21">
        <f>IF(ISERROR(MATCH($A34&amp;LEFT(AU$5,2),ErrCount!$L$2:$L$73,0)),1,0)</f>
        <v>1</v>
      </c>
      <c r="AV34" s="21"/>
      <c r="AW34" s="21"/>
      <c r="AX34" s="21" t="str">
        <f t="shared" si="32"/>
        <v>129AM</v>
      </c>
      <c r="AY34" s="21" t="str">
        <f t="shared" si="33"/>
        <v>129PM</v>
      </c>
      <c r="AZ34" s="21"/>
      <c r="BA34" s="21"/>
      <c r="BB34" s="21"/>
      <c r="BC34" s="21">
        <f>SUMIF(Data!$T:$T,"="&amp;$AX34,Data!I:I)/IF($BQ34&lt;1,1,$BQ34)</f>
        <v>20</v>
      </c>
      <c r="BD34" s="21">
        <f>SUMIF(Data!$T:$T,"="&amp;$AX34,Data!J:J)/IF($BQ34&lt;1,1,$BQ34)</f>
        <v>26</v>
      </c>
      <c r="BE34" s="21">
        <f>SUMIF(Data!$T:$T,"="&amp;$AX34,Data!K:K)/IF($BQ34&lt;1,1,$BQ34)</f>
        <v>7</v>
      </c>
      <c r="BF34" s="21">
        <f>SUMIF(Data!$T:$T,"="&amp;$AX34,Data!L:L)/IF($BQ34&lt;1,1,$BQ34)</f>
        <v>46</v>
      </c>
      <c r="BG34" s="21"/>
      <c r="BH34" s="16">
        <f>SUMIF(Data!$T:$T,"="&amp;$AY34,Data!I:I)/IF($BR34&lt;1,1,$BR34)</f>
        <v>43</v>
      </c>
      <c r="BI34" s="16">
        <f>SUMIF(Data!$T:$T,"="&amp;$AY34,Data!J:J)/IF($BR34&lt;1,1,$BR34)</f>
        <v>32</v>
      </c>
      <c r="BJ34" s="16">
        <f>SUMIF(Data!$T:$T,"="&amp;$AY34,Data!K:K)/IF($BR34&lt;1,1,$BR34)</f>
        <v>21</v>
      </c>
      <c r="BK34" s="16">
        <f>SUMIF(Data!$T:$T,"="&amp;$AY34,Data!L:L)/IF($BR34&lt;1,1,$BR34)</f>
        <v>93</v>
      </c>
      <c r="BM34" t="b">
        <f t="shared" si="18"/>
        <v>1</v>
      </c>
      <c r="BN34" t="b">
        <f t="shared" si="19"/>
        <v>1</v>
      </c>
      <c r="BP34">
        <v>29</v>
      </c>
      <c r="BQ34">
        <f t="shared" si="20"/>
        <v>1</v>
      </c>
      <c r="BR34">
        <f t="shared" si="21"/>
        <v>1</v>
      </c>
    </row>
    <row r="35" spans="1:70" x14ac:dyDescent="0.25">
      <c r="A35" s="9">
        <v>130</v>
      </c>
      <c r="B35" s="10" t="str">
        <f t="shared" si="1"/>
        <v>Alameda Dr</v>
      </c>
      <c r="C35" s="10" t="str">
        <f t="shared" si="1"/>
        <v>Country Club Wy</v>
      </c>
      <c r="D35" s="12">
        <f t="shared" si="2"/>
        <v>20.5</v>
      </c>
      <c r="E35" s="12">
        <f t="shared" si="24"/>
        <v>20.5</v>
      </c>
      <c r="F35" s="12" t="str">
        <f t="shared" si="25"/>
        <v/>
      </c>
      <c r="G35" s="13" t="str">
        <f t="shared" si="5"/>
        <v/>
      </c>
      <c r="H35" s="12"/>
      <c r="I35" s="22">
        <f t="shared" si="26"/>
        <v>0</v>
      </c>
      <c r="J35" s="9"/>
      <c r="K35" s="14"/>
      <c r="L35" s="14"/>
      <c r="M35" s="14"/>
      <c r="N35" s="14"/>
      <c r="O35" s="9"/>
      <c r="P35" s="27"/>
      <c r="Q35" s="9">
        <f t="shared" si="27"/>
        <v>130</v>
      </c>
      <c r="R35" s="23">
        <f t="shared" si="7"/>
        <v>0.41463414634146339</v>
      </c>
      <c r="S35" s="11"/>
      <c r="T35" s="11"/>
      <c r="U35" s="23">
        <f t="shared" si="8"/>
        <v>0.63414634146341464</v>
      </c>
      <c r="V35" s="23">
        <f t="shared" si="9"/>
        <v>7.3170731707317069E-2</v>
      </c>
      <c r="W35" s="23">
        <f t="shared" si="10"/>
        <v>7.3170731707317069E-2</v>
      </c>
      <c r="X35" s="267">
        <f t="shared" si="22"/>
        <v>5.3539559785841752E-3</v>
      </c>
      <c r="Y35" s="11"/>
      <c r="Z35" s="11"/>
      <c r="AA35" s="11"/>
      <c r="AB35" s="11"/>
      <c r="AC35" s="11"/>
      <c r="AD35" s="11"/>
      <c r="AF35" s="52">
        <f t="shared" si="28"/>
        <v>41</v>
      </c>
      <c r="AG35" s="63">
        <f t="shared" si="23"/>
        <v>41</v>
      </c>
      <c r="AH35" s="63">
        <f t="shared" si="23"/>
        <v>0</v>
      </c>
      <c r="AI35" s="21"/>
      <c r="AJ35" s="21">
        <f t="shared" si="29"/>
        <v>41</v>
      </c>
      <c r="AK35" s="21">
        <f t="shared" si="30"/>
        <v>41</v>
      </c>
      <c r="AL35" s="21">
        <f t="shared" si="31"/>
        <v>0</v>
      </c>
      <c r="AM35" s="21"/>
      <c r="AN35" s="21"/>
      <c r="AO35" s="21"/>
      <c r="AP35" s="21"/>
      <c r="AQ35" s="21"/>
      <c r="AR35" s="21">
        <f>IF(ISERROR(MATCH($A35&amp;LEFT(AR$5,2),ErrCount!$L$2:$L$73,0)),1,0)</f>
        <v>1</v>
      </c>
      <c r="AS35" s="21">
        <f>IF(ISERROR(MATCH($A35&amp;LEFT(AS$5,2),ErrCount!$L$2:$L$73,0)),1,0)</f>
        <v>1</v>
      </c>
      <c r="AT35" s="21">
        <f>IF(ISERROR(MATCH($A35&amp;LEFT(AT$5,2),ErrCount!$L$2:$L$73,0)),1,0)</f>
        <v>1</v>
      </c>
      <c r="AU35" s="21">
        <f>IF(ISERROR(MATCH($A35&amp;LEFT(AU$5,2),ErrCount!$L$2:$L$73,0)),1,0)</f>
        <v>1</v>
      </c>
      <c r="AV35" s="21"/>
      <c r="AW35" s="21"/>
      <c r="AX35" s="21" t="str">
        <f t="shared" si="32"/>
        <v>130AM</v>
      </c>
      <c r="AY35" s="21" t="str">
        <f t="shared" si="33"/>
        <v>130PM</v>
      </c>
      <c r="AZ35" s="21"/>
      <c r="BA35" s="21"/>
      <c r="BB35" s="21"/>
      <c r="BC35" s="21">
        <f>SUMIF(Data!$T:$T,"="&amp;$AX35,Data!I:I)/IF($BQ35&lt;1,1,$BQ35)</f>
        <v>17</v>
      </c>
      <c r="BD35" s="21">
        <f>SUMIF(Data!$T:$T,"="&amp;$AX35,Data!J:J)/IF($BQ35&lt;1,1,$BQ35)</f>
        <v>26</v>
      </c>
      <c r="BE35" s="21">
        <f>SUMIF(Data!$T:$T,"="&amp;$AX35,Data!K:K)/IF($BQ35&lt;1,1,$BQ35)</f>
        <v>3</v>
      </c>
      <c r="BF35" s="21">
        <f>SUMIF(Data!$T:$T,"="&amp;$AX35,Data!L:L)/IF($BQ35&lt;1,1,$BQ35)</f>
        <v>3</v>
      </c>
      <c r="BG35" s="21"/>
      <c r="BH35" s="16">
        <f>SUMIF(Data!$T:$T,"="&amp;$AY35,Data!I:I)/IF($BR35&lt;1,1,$BR35)</f>
        <v>0</v>
      </c>
      <c r="BI35" s="16">
        <f>SUMIF(Data!$T:$T,"="&amp;$AY35,Data!J:J)/IF($BR35&lt;1,1,$BR35)</f>
        <v>0</v>
      </c>
      <c r="BJ35" s="16">
        <f>SUMIF(Data!$T:$T,"="&amp;$AY35,Data!K:K)/IF($BR35&lt;1,1,$BR35)</f>
        <v>0</v>
      </c>
      <c r="BK35" s="16">
        <f>SUMIF(Data!$T:$T,"="&amp;$AY35,Data!L:L)/IF($BR35&lt;1,1,$BR35)</f>
        <v>0</v>
      </c>
      <c r="BM35" t="b">
        <f t="shared" si="18"/>
        <v>0</v>
      </c>
      <c r="BN35" t="b">
        <f t="shared" si="19"/>
        <v>1</v>
      </c>
      <c r="BP35">
        <v>30</v>
      </c>
      <c r="BQ35">
        <f t="shared" si="20"/>
        <v>1</v>
      </c>
      <c r="BR35">
        <f t="shared" si="21"/>
        <v>0</v>
      </c>
    </row>
    <row r="36" spans="1:70" x14ac:dyDescent="0.25">
      <c r="A36" s="153">
        <v>131</v>
      </c>
      <c r="B36" s="10" t="str">
        <f t="shared" si="1"/>
        <v>Apache Blvd</v>
      </c>
      <c r="C36" s="10" t="str">
        <f t="shared" si="1"/>
        <v>Rural Rd</v>
      </c>
      <c r="D36" s="12">
        <f t="shared" si="2"/>
        <v>145.75</v>
      </c>
      <c r="E36" s="12">
        <f t="shared" si="24"/>
        <v>113.5</v>
      </c>
      <c r="F36" s="12">
        <f t="shared" si="25"/>
        <v>178</v>
      </c>
      <c r="G36" s="13">
        <f t="shared" si="5"/>
        <v>1.5682819383259912</v>
      </c>
      <c r="H36" s="12"/>
      <c r="I36" s="22">
        <f t="shared" si="26"/>
        <v>0</v>
      </c>
      <c r="J36" s="9"/>
      <c r="K36" s="14"/>
      <c r="L36" s="14"/>
      <c r="M36" s="14"/>
      <c r="N36" s="14"/>
      <c r="O36" s="9"/>
      <c r="P36" s="27"/>
      <c r="Q36" s="9">
        <f t="shared" si="27"/>
        <v>131</v>
      </c>
      <c r="R36" s="23">
        <f t="shared" si="7"/>
        <v>0.25557461406518012</v>
      </c>
      <c r="S36" s="11"/>
      <c r="T36" s="11"/>
      <c r="U36" s="23">
        <f t="shared" si="8"/>
        <v>8.2332761578044603E-2</v>
      </c>
      <c r="V36" s="23">
        <f t="shared" si="9"/>
        <v>0.22298456260720412</v>
      </c>
      <c r="W36" s="23">
        <f t="shared" si="10"/>
        <v>0.76843910806174953</v>
      </c>
      <c r="X36" s="267">
        <f t="shared" si="22"/>
        <v>0.17135005840141929</v>
      </c>
      <c r="Y36" s="11"/>
      <c r="Z36" s="11"/>
      <c r="AA36" s="11"/>
      <c r="AB36" s="11"/>
      <c r="AC36" s="11"/>
      <c r="AD36" s="11"/>
      <c r="AF36" s="52">
        <f t="shared" si="28"/>
        <v>583</v>
      </c>
      <c r="AG36" s="63">
        <f t="shared" si="23"/>
        <v>227</v>
      </c>
      <c r="AH36" s="63">
        <f t="shared" si="23"/>
        <v>356</v>
      </c>
      <c r="AI36" s="21"/>
      <c r="AJ36" s="21">
        <f t="shared" si="29"/>
        <v>583</v>
      </c>
      <c r="AK36" s="21">
        <f t="shared" si="30"/>
        <v>227</v>
      </c>
      <c r="AL36" s="21">
        <f t="shared" si="31"/>
        <v>356</v>
      </c>
      <c r="AM36" s="21"/>
      <c r="AN36" s="21"/>
      <c r="AO36" s="21"/>
      <c r="AP36" s="21"/>
      <c r="AQ36" s="21"/>
      <c r="AR36" s="21">
        <f>IF(ISERROR(MATCH($A36&amp;LEFT(AR$5,2),ErrCount!$L$2:$L$73,0)),1,0)</f>
        <v>1</v>
      </c>
      <c r="AS36" s="21">
        <f>IF(ISERROR(MATCH($A36&amp;LEFT(AS$5,2),ErrCount!$L$2:$L$73,0)),1,0)</f>
        <v>1</v>
      </c>
      <c r="AT36" s="21">
        <f>IF(ISERROR(MATCH($A36&amp;LEFT(AT$5,2),ErrCount!$L$2:$L$73,0)),1,0)</f>
        <v>1</v>
      </c>
      <c r="AU36" s="21">
        <f>IF(ISERROR(MATCH($A36&amp;LEFT(AU$5,2),ErrCount!$L$2:$L$73,0)),1,0)</f>
        <v>1</v>
      </c>
      <c r="AV36" s="21"/>
      <c r="AW36" s="21"/>
      <c r="AX36" s="21" t="str">
        <f t="shared" si="32"/>
        <v>131AM</v>
      </c>
      <c r="AY36" s="21" t="str">
        <f t="shared" si="33"/>
        <v>131PM</v>
      </c>
      <c r="AZ36" s="21"/>
      <c r="BA36" s="21"/>
      <c r="BB36" s="21"/>
      <c r="BC36" s="21">
        <f>SUMIF(Data!$T:$T,"="&amp;$AX36,Data!I:I)/IF($BQ36&lt;1,1,$BQ36)</f>
        <v>60</v>
      </c>
      <c r="BD36" s="21">
        <f>SUMIF(Data!$T:$T,"="&amp;$AX36,Data!J:J)/IF($BQ36&lt;1,1,$BQ36)</f>
        <v>17</v>
      </c>
      <c r="BE36" s="21">
        <f>SUMIF(Data!$T:$T,"="&amp;$AX36,Data!K:K)/IF($BQ36&lt;1,1,$BQ36)</f>
        <v>30</v>
      </c>
      <c r="BF36" s="21">
        <f>SUMIF(Data!$T:$T,"="&amp;$AX36,Data!L:L)/IF($BQ36&lt;1,1,$BQ36)</f>
        <v>164</v>
      </c>
      <c r="BG36" s="21"/>
      <c r="BH36" s="16">
        <f>SUMIF(Data!$T:$T,"="&amp;$AY36,Data!I:I)/IF($BR36&lt;1,1,$BR36)</f>
        <v>89</v>
      </c>
      <c r="BI36" s="16">
        <f>SUMIF(Data!$T:$T,"="&amp;$AY36,Data!J:J)/IF($BR36&lt;1,1,$BR36)</f>
        <v>31</v>
      </c>
      <c r="BJ36" s="16">
        <f>SUMIF(Data!$T:$T,"="&amp;$AY36,Data!K:K)/IF($BR36&lt;1,1,$BR36)</f>
        <v>100</v>
      </c>
      <c r="BK36" s="16">
        <f>SUMIF(Data!$T:$T,"="&amp;$AY36,Data!L:L)/IF($BR36&lt;1,1,$BR36)</f>
        <v>284</v>
      </c>
      <c r="BM36" t="b">
        <f t="shared" si="18"/>
        <v>1</v>
      </c>
      <c r="BN36" t="b">
        <f t="shared" si="19"/>
        <v>1</v>
      </c>
      <c r="BP36">
        <v>31</v>
      </c>
      <c r="BQ36">
        <f t="shared" si="20"/>
        <v>1</v>
      </c>
      <c r="BR36">
        <f t="shared" si="21"/>
        <v>1</v>
      </c>
    </row>
    <row r="37" spans="1:70" x14ac:dyDescent="0.25">
      <c r="A37" s="9">
        <v>132</v>
      </c>
      <c r="B37" s="10" t="str">
        <f t="shared" si="1"/>
        <v>Apache Blvd</v>
      </c>
      <c r="C37" s="10" t="str">
        <f t="shared" si="1"/>
        <v>S Dorsey Ln</v>
      </c>
      <c r="D37" s="12">
        <f t="shared" si="2"/>
        <v>64</v>
      </c>
      <c r="E37" s="12">
        <f t="shared" si="24"/>
        <v>45.5</v>
      </c>
      <c r="F37" s="12">
        <f t="shared" si="25"/>
        <v>82.5</v>
      </c>
      <c r="G37" s="13">
        <f t="shared" si="5"/>
        <v>1.8131868131868132</v>
      </c>
      <c r="H37" s="12"/>
      <c r="I37" s="22">
        <f t="shared" si="26"/>
        <v>0</v>
      </c>
      <c r="J37" s="9"/>
      <c r="K37" s="14"/>
      <c r="L37" s="14"/>
      <c r="M37" s="14"/>
      <c r="N37" s="14"/>
      <c r="O37" s="9"/>
      <c r="P37" s="27"/>
      <c r="Q37" s="9">
        <f t="shared" si="27"/>
        <v>132</v>
      </c>
      <c r="R37" s="23">
        <f t="shared" si="7"/>
        <v>0.2109375</v>
      </c>
      <c r="S37" s="11"/>
      <c r="T37" s="11"/>
      <c r="U37" s="23">
        <f t="shared" si="8"/>
        <v>0.12890625</v>
      </c>
      <c r="V37" s="23">
        <f t="shared" si="9"/>
        <v>0.33984375</v>
      </c>
      <c r="W37" s="23">
        <f t="shared" si="10"/>
        <v>0.44921875</v>
      </c>
      <c r="X37" s="267">
        <f t="shared" si="22"/>
        <v>0.1526641845703125</v>
      </c>
      <c r="Y37" s="11"/>
      <c r="Z37" s="11"/>
      <c r="AA37" s="11"/>
      <c r="AB37" s="11"/>
      <c r="AC37" s="11"/>
      <c r="AD37" s="11"/>
      <c r="AF37" s="52">
        <f t="shared" si="28"/>
        <v>256</v>
      </c>
      <c r="AG37" s="63">
        <f t="shared" si="23"/>
        <v>91</v>
      </c>
      <c r="AH37" s="63">
        <f t="shared" si="23"/>
        <v>165</v>
      </c>
      <c r="AI37" s="21"/>
      <c r="AJ37" s="21">
        <f t="shared" si="29"/>
        <v>256</v>
      </c>
      <c r="AK37" s="21">
        <f t="shared" si="30"/>
        <v>91</v>
      </c>
      <c r="AL37" s="21">
        <f t="shared" si="31"/>
        <v>165</v>
      </c>
      <c r="AM37" s="21"/>
      <c r="AN37" s="21"/>
      <c r="AO37" s="21"/>
      <c r="AP37" s="21"/>
      <c r="AQ37" s="21"/>
      <c r="AR37" s="21">
        <f>IF(ISERROR(MATCH($A37&amp;LEFT(AR$5,2),ErrCount!$L$2:$L$73,0)),1,0)</f>
        <v>1</v>
      </c>
      <c r="AS37" s="21">
        <f>IF(ISERROR(MATCH($A37&amp;LEFT(AS$5,2),ErrCount!$L$2:$L$73,0)),1,0)</f>
        <v>1</v>
      </c>
      <c r="AT37" s="21">
        <f>IF(ISERROR(MATCH($A37&amp;LEFT(AT$5,2),ErrCount!$L$2:$L$73,0)),1,0)</f>
        <v>1</v>
      </c>
      <c r="AU37" s="21">
        <f>IF(ISERROR(MATCH($A37&amp;LEFT(AU$5,2),ErrCount!$L$2:$L$73,0)),1,0)</f>
        <v>1</v>
      </c>
      <c r="AV37" s="21"/>
      <c r="AW37" s="21"/>
      <c r="AX37" s="21" t="str">
        <f t="shared" si="32"/>
        <v>132AM</v>
      </c>
      <c r="AY37" s="21" t="str">
        <f t="shared" si="33"/>
        <v>132PM</v>
      </c>
      <c r="AZ37" s="21"/>
      <c r="BA37" s="21"/>
      <c r="BB37" s="21"/>
      <c r="BC37" s="21">
        <f>SUMIF(Data!$T:$T,"="&amp;$AX37,Data!I:I)/IF($BQ37&lt;1,1,$BQ37)</f>
        <v>19</v>
      </c>
      <c r="BD37" s="21">
        <f>SUMIF(Data!$T:$T,"="&amp;$AX37,Data!J:J)/IF($BQ37&lt;1,1,$BQ37)</f>
        <v>17</v>
      </c>
      <c r="BE37" s="21">
        <f>SUMIF(Data!$T:$T,"="&amp;$AX37,Data!K:K)/IF($BQ37&lt;1,1,$BQ37)</f>
        <v>30</v>
      </c>
      <c r="BF37" s="21">
        <f>SUMIF(Data!$T:$T,"="&amp;$AX37,Data!L:L)/IF($BQ37&lt;1,1,$BQ37)</f>
        <v>37</v>
      </c>
      <c r="BG37" s="21"/>
      <c r="BH37" s="16">
        <f>SUMIF(Data!$T:$T,"="&amp;$AY37,Data!I:I)/IF($BR37&lt;1,1,$BR37)</f>
        <v>35</v>
      </c>
      <c r="BI37" s="16">
        <f>SUMIF(Data!$T:$T,"="&amp;$AY37,Data!J:J)/IF($BR37&lt;1,1,$BR37)</f>
        <v>16</v>
      </c>
      <c r="BJ37" s="16">
        <f>SUMIF(Data!$T:$T,"="&amp;$AY37,Data!K:K)/IF($BR37&lt;1,1,$BR37)</f>
        <v>57</v>
      </c>
      <c r="BK37" s="16">
        <f>SUMIF(Data!$T:$T,"="&amp;$AY37,Data!L:L)/IF($BR37&lt;1,1,$BR37)</f>
        <v>78</v>
      </c>
      <c r="BM37" t="b">
        <f t="shared" si="18"/>
        <v>1</v>
      </c>
      <c r="BN37" t="b">
        <f t="shared" si="19"/>
        <v>1</v>
      </c>
      <c r="BP37">
        <v>32</v>
      </c>
      <c r="BQ37">
        <f t="shared" si="20"/>
        <v>1</v>
      </c>
      <c r="BR37">
        <f t="shared" si="21"/>
        <v>1</v>
      </c>
    </row>
    <row r="38" spans="1:70" x14ac:dyDescent="0.25">
      <c r="A38" s="153">
        <v>133</v>
      </c>
      <c r="B38" s="10" t="str">
        <f t="shared" si="1"/>
        <v>Apache Blvd</v>
      </c>
      <c r="C38" s="10" t="str">
        <f t="shared" si="1"/>
        <v>College Ave</v>
      </c>
      <c r="D38" s="12">
        <f t="shared" ref="D38:D59" si="34">IF(BN38,IF(BM38,AJ38/4,AJ38/2),"")</f>
        <v>163.75</v>
      </c>
      <c r="E38" s="12">
        <f t="shared" si="24"/>
        <v>78</v>
      </c>
      <c r="F38" s="12">
        <f t="shared" si="25"/>
        <v>249.5</v>
      </c>
      <c r="G38" s="13">
        <f t="shared" ref="G38:G59" si="35">IF(BM38,F38/E38,"")</f>
        <v>3.1987179487179489</v>
      </c>
      <c r="H38" s="12"/>
      <c r="I38" s="22">
        <f t="shared" si="26"/>
        <v>0</v>
      </c>
      <c r="J38" s="9"/>
      <c r="K38" s="14"/>
      <c r="L38" s="14"/>
      <c r="M38" s="14"/>
      <c r="N38" s="14"/>
      <c r="O38" s="9"/>
      <c r="P38" s="27"/>
      <c r="Q38" s="9">
        <f t="shared" si="27"/>
        <v>133</v>
      </c>
      <c r="R38" s="23">
        <f t="shared" ref="R38:R59" si="36">IF($AJ38&gt;0,(BC38*$AT38+BH38*$AU38)/$AJ38,"")</f>
        <v>0.35877862595419846</v>
      </c>
      <c r="S38" s="11"/>
      <c r="T38" s="11"/>
      <c r="U38" s="23">
        <f t="shared" ref="U38:U59" si="37">IF($AJ38&gt;0,(BD38*$AT38+BI38*$AU38)/$AJ38,"")</f>
        <v>0.17404580152671756</v>
      </c>
      <c r="V38" s="23">
        <f t="shared" ref="V38:V59" si="38">IF($AJ38&gt;0,(BE38*$AT38+BJ38*$AU38)/$AJ38,"")</f>
        <v>0.12824427480916031</v>
      </c>
      <c r="W38" s="23">
        <f t="shared" ref="W38:W59" si="39">IF($AJ38&gt;0,(BF38*$AT38+BK38*$AU38)/$AJ38,"")</f>
        <v>0.22748091603053436</v>
      </c>
      <c r="X38" s="267">
        <f t="shared" si="22"/>
        <v>2.917312510925937E-2</v>
      </c>
      <c r="Y38" s="11"/>
      <c r="Z38" s="11"/>
      <c r="AA38" s="11"/>
      <c r="AB38" s="11"/>
      <c r="AC38" s="11"/>
      <c r="AD38" s="11"/>
      <c r="AF38" s="52">
        <f t="shared" si="28"/>
        <v>655</v>
      </c>
      <c r="AG38" s="63">
        <f t="shared" si="23"/>
        <v>156</v>
      </c>
      <c r="AH38" s="63">
        <f t="shared" si="23"/>
        <v>499</v>
      </c>
      <c r="AI38" s="21"/>
      <c r="AJ38" s="21">
        <f t="shared" si="29"/>
        <v>655</v>
      </c>
      <c r="AK38" s="21">
        <f t="shared" si="30"/>
        <v>156</v>
      </c>
      <c r="AL38" s="21">
        <f t="shared" si="31"/>
        <v>499</v>
      </c>
      <c r="AM38" s="21"/>
      <c r="AN38" s="21"/>
      <c r="AO38" s="21"/>
      <c r="AP38" s="21"/>
      <c r="AQ38" s="21"/>
      <c r="AR38" s="21">
        <f>IF(ISERROR(MATCH($A38&amp;LEFT(AR$5,2),ErrCount!$L$2:$L$73,0)),1,0)</f>
        <v>1</v>
      </c>
      <c r="AS38" s="21">
        <f>IF(ISERROR(MATCH($A38&amp;LEFT(AS$5,2),ErrCount!$L$2:$L$73,0)),1,0)</f>
        <v>1</v>
      </c>
      <c r="AT38" s="21">
        <f>IF(ISERROR(MATCH($A38&amp;LEFT(AT$5,2),ErrCount!$L$2:$L$73,0)),1,0)</f>
        <v>1</v>
      </c>
      <c r="AU38" s="21">
        <f>IF(ISERROR(MATCH($A38&amp;LEFT(AU$5,2),ErrCount!$L$2:$L$73,0)),1,0)</f>
        <v>1</v>
      </c>
      <c r="AV38" s="21"/>
      <c r="AW38" s="21"/>
      <c r="AX38" s="21" t="str">
        <f t="shared" si="32"/>
        <v>133AM</v>
      </c>
      <c r="AY38" s="21" t="str">
        <f t="shared" si="33"/>
        <v>133PM</v>
      </c>
      <c r="AZ38" s="21"/>
      <c r="BA38" s="21"/>
      <c r="BB38" s="21"/>
      <c r="BC38" s="21">
        <f>SUMIF(Data!$T:$T,"="&amp;$AX38,Data!I:I)/IF($BQ38&lt;1,1,$BQ38)</f>
        <v>71</v>
      </c>
      <c r="BD38" s="21">
        <f>SUMIF(Data!$T:$T,"="&amp;$AX38,Data!J:J)/IF($BQ38&lt;1,1,$BQ38)</f>
        <v>24</v>
      </c>
      <c r="BE38" s="21">
        <f>SUMIF(Data!$T:$T,"="&amp;$AX38,Data!K:K)/IF($BQ38&lt;1,1,$BQ38)</f>
        <v>29</v>
      </c>
      <c r="BF38" s="21">
        <f>SUMIF(Data!$T:$T,"="&amp;$AX38,Data!L:L)/IF($BQ38&lt;1,1,$BQ38)</f>
        <v>57</v>
      </c>
      <c r="BG38" s="21"/>
      <c r="BH38" s="16">
        <f>SUMIF(Data!$T:$T,"="&amp;$AY38,Data!I:I)/IF($BR38&lt;1,1,$BR38)</f>
        <v>164</v>
      </c>
      <c r="BI38" s="16">
        <f>SUMIF(Data!$T:$T,"="&amp;$AY38,Data!J:J)/IF($BR38&lt;1,1,$BR38)</f>
        <v>90</v>
      </c>
      <c r="BJ38" s="16">
        <f>SUMIF(Data!$T:$T,"="&amp;$AY38,Data!K:K)/IF($BR38&lt;1,1,$BR38)</f>
        <v>55</v>
      </c>
      <c r="BK38" s="16">
        <f>SUMIF(Data!$T:$T,"="&amp;$AY38,Data!L:L)/IF($BR38&lt;1,1,$BR38)</f>
        <v>92</v>
      </c>
      <c r="BM38" t="b">
        <f t="shared" ref="BM38:BM59" si="40">AND(AK38&gt;0,AL38&gt;0,ISNUMBER(AK38))</f>
        <v>1</v>
      </c>
      <c r="BN38" t="b">
        <f t="shared" ref="BN38:BN59" si="41">AJ38&gt;0</f>
        <v>1</v>
      </c>
      <c r="BP38">
        <v>33</v>
      </c>
      <c r="BQ38">
        <f t="shared" ref="BQ38:BQ59" si="42">INDEX(AM_reps,1,$BP38)</f>
        <v>1</v>
      </c>
      <c r="BR38">
        <f t="shared" ref="BR38:BR59" si="43">INDEX(PM_reps,1,$BP38)</f>
        <v>1</v>
      </c>
    </row>
    <row r="39" spans="1:70" x14ac:dyDescent="0.25">
      <c r="A39" s="9">
        <v>134</v>
      </c>
      <c r="B39" s="10" t="str">
        <f t="shared" si="1"/>
        <v>Apache Blvd</v>
      </c>
      <c r="C39" s="10" t="str">
        <f t="shared" si="1"/>
        <v>Paseo Del Saber</v>
      </c>
      <c r="D39" s="12">
        <f t="shared" si="34"/>
        <v>181.5</v>
      </c>
      <c r="E39" s="12">
        <f t="shared" si="24"/>
        <v>150.5</v>
      </c>
      <c r="F39" s="12">
        <f t="shared" si="25"/>
        <v>212.5</v>
      </c>
      <c r="G39" s="13">
        <f t="shared" si="35"/>
        <v>1.4119601328903655</v>
      </c>
      <c r="H39" s="12"/>
      <c r="I39" s="22">
        <f t="shared" si="26"/>
        <v>0</v>
      </c>
      <c r="J39" s="9"/>
      <c r="K39" s="14"/>
      <c r="L39" s="14"/>
      <c r="M39" s="14"/>
      <c r="N39" s="14"/>
      <c r="O39" s="9"/>
      <c r="P39" s="27"/>
      <c r="Q39" s="9">
        <f t="shared" si="27"/>
        <v>134</v>
      </c>
      <c r="R39" s="23">
        <f t="shared" si="36"/>
        <v>0.30027548209366389</v>
      </c>
      <c r="S39" s="11"/>
      <c r="T39" s="11"/>
      <c r="U39" s="23">
        <f t="shared" si="37"/>
        <v>8.1267217630853997E-2</v>
      </c>
      <c r="V39" s="23">
        <f t="shared" si="38"/>
        <v>0.17630853994490359</v>
      </c>
      <c r="W39" s="23">
        <f t="shared" si="39"/>
        <v>0.26997245179063362</v>
      </c>
      <c r="X39" s="267">
        <f t="shared" si="22"/>
        <v>4.7598448800552487E-2</v>
      </c>
      <c r="Y39" s="11"/>
      <c r="Z39" s="11"/>
      <c r="AA39" s="11"/>
      <c r="AB39" s="11"/>
      <c r="AC39" s="11"/>
      <c r="AD39" s="11"/>
      <c r="AF39" s="52">
        <f t="shared" si="28"/>
        <v>726</v>
      </c>
      <c r="AG39" s="63">
        <f t="shared" si="23"/>
        <v>301</v>
      </c>
      <c r="AH39" s="63">
        <f t="shared" si="23"/>
        <v>425</v>
      </c>
      <c r="AI39" s="21"/>
      <c r="AJ39" s="21">
        <f t="shared" si="29"/>
        <v>726</v>
      </c>
      <c r="AK39" s="21">
        <f t="shared" si="30"/>
        <v>301</v>
      </c>
      <c r="AL39" s="21">
        <f t="shared" si="31"/>
        <v>425</v>
      </c>
      <c r="AM39" s="21"/>
      <c r="AN39" s="21"/>
      <c r="AO39" s="21"/>
      <c r="AP39" s="21"/>
      <c r="AQ39" s="21"/>
      <c r="AR39" s="21">
        <f>IF(ISERROR(MATCH($A39&amp;LEFT(AR$5,2),ErrCount!$L$2:$L$73,0)),1,0)</f>
        <v>1</v>
      </c>
      <c r="AS39" s="21">
        <f>IF(ISERROR(MATCH($A39&amp;LEFT(AS$5,2),ErrCount!$L$2:$L$73,0)),1,0)</f>
        <v>1</v>
      </c>
      <c r="AT39" s="21">
        <f>IF(ISERROR(MATCH($A39&amp;LEFT(AT$5,2),ErrCount!$L$2:$L$73,0)),1,0)</f>
        <v>1</v>
      </c>
      <c r="AU39" s="21">
        <f>IF(ISERROR(MATCH($A39&amp;LEFT(AU$5,2),ErrCount!$L$2:$L$73,0)),1,0)</f>
        <v>1</v>
      </c>
      <c r="AV39" s="21"/>
      <c r="AW39" s="21"/>
      <c r="AX39" s="21" t="str">
        <f t="shared" si="32"/>
        <v>134AM</v>
      </c>
      <c r="AY39" s="21" t="str">
        <f t="shared" si="33"/>
        <v>134PM</v>
      </c>
      <c r="AZ39" s="21"/>
      <c r="BA39" s="21"/>
      <c r="BB39" s="21"/>
      <c r="BC39" s="21">
        <f>SUMIF(Data!$T:$T,"="&amp;$AX39,Data!I:I)/IF($BQ39&lt;1,1,$BQ39)</f>
        <v>94</v>
      </c>
      <c r="BD39" s="21">
        <f>SUMIF(Data!$T:$T,"="&amp;$AX39,Data!J:J)/IF($BQ39&lt;1,1,$BQ39)</f>
        <v>22</v>
      </c>
      <c r="BE39" s="21">
        <f>SUMIF(Data!$T:$T,"="&amp;$AX39,Data!K:K)/IF($BQ39&lt;1,1,$BQ39)</f>
        <v>57</v>
      </c>
      <c r="BF39" s="21">
        <f>SUMIF(Data!$T:$T,"="&amp;$AX39,Data!L:L)/IF($BQ39&lt;1,1,$BQ39)</f>
        <v>87</v>
      </c>
      <c r="BG39" s="21"/>
      <c r="BH39" s="16">
        <f>SUMIF(Data!$T:$T,"="&amp;$AY39,Data!I:I)/IF($BR39&lt;1,1,$BR39)</f>
        <v>124</v>
      </c>
      <c r="BI39" s="16">
        <f>SUMIF(Data!$T:$T,"="&amp;$AY39,Data!J:J)/IF($BR39&lt;1,1,$BR39)</f>
        <v>37</v>
      </c>
      <c r="BJ39" s="16">
        <f>SUMIF(Data!$T:$T,"="&amp;$AY39,Data!K:K)/IF($BR39&lt;1,1,$BR39)</f>
        <v>71</v>
      </c>
      <c r="BK39" s="16">
        <f>SUMIF(Data!$T:$T,"="&amp;$AY39,Data!L:L)/IF($BR39&lt;1,1,$BR39)</f>
        <v>109</v>
      </c>
      <c r="BM39" t="b">
        <f t="shared" si="40"/>
        <v>1</v>
      </c>
      <c r="BN39" t="b">
        <f t="shared" si="41"/>
        <v>1</v>
      </c>
      <c r="BP39">
        <v>34</v>
      </c>
      <c r="BQ39">
        <f t="shared" si="42"/>
        <v>1</v>
      </c>
      <c r="BR39">
        <f t="shared" si="43"/>
        <v>1</v>
      </c>
    </row>
    <row r="40" spans="1:70" x14ac:dyDescent="0.25">
      <c r="A40" s="153">
        <v>135</v>
      </c>
      <c r="B40" s="10" t="str">
        <f t="shared" si="1"/>
        <v>Lemon St</v>
      </c>
      <c r="C40" s="10" t="str">
        <f t="shared" si="1"/>
        <v>Rural Rd</v>
      </c>
      <c r="D40" s="12">
        <f t="shared" si="34"/>
        <v>149.25</v>
      </c>
      <c r="E40" s="12">
        <f t="shared" si="24"/>
        <v>109</v>
      </c>
      <c r="F40" s="12">
        <f t="shared" si="25"/>
        <v>189.5</v>
      </c>
      <c r="G40" s="13">
        <f t="shared" si="35"/>
        <v>1.738532110091743</v>
      </c>
      <c r="H40" s="12"/>
      <c r="I40" s="22">
        <f t="shared" si="26"/>
        <v>0</v>
      </c>
      <c r="J40" s="9"/>
      <c r="K40" s="14"/>
      <c r="L40" s="14"/>
      <c r="M40" s="14"/>
      <c r="N40" s="14"/>
      <c r="O40" s="9"/>
      <c r="P40" s="27"/>
      <c r="Q40" s="9">
        <f t="shared" si="27"/>
        <v>135</v>
      </c>
      <c r="R40" s="23">
        <f t="shared" si="36"/>
        <v>0.31323283082077052</v>
      </c>
      <c r="S40" s="11"/>
      <c r="T40" s="11"/>
      <c r="U40" s="23">
        <f t="shared" si="37"/>
        <v>3.350083752093802E-2</v>
      </c>
      <c r="V40" s="23">
        <f t="shared" si="38"/>
        <v>0.2613065326633166</v>
      </c>
      <c r="W40" s="23">
        <f t="shared" si="39"/>
        <v>0.7018425460636516</v>
      </c>
      <c r="X40" s="267">
        <f t="shared" si="22"/>
        <v>0.18339604218748687</v>
      </c>
      <c r="Y40" s="11"/>
      <c r="Z40" s="11"/>
      <c r="AA40" s="11"/>
      <c r="AB40" s="11"/>
      <c r="AC40" s="11"/>
      <c r="AD40" s="11"/>
      <c r="AF40" s="52">
        <f t="shared" si="28"/>
        <v>597</v>
      </c>
      <c r="AG40" s="63">
        <f t="shared" si="23"/>
        <v>218</v>
      </c>
      <c r="AH40" s="63">
        <f t="shared" si="23"/>
        <v>379</v>
      </c>
      <c r="AI40" s="21"/>
      <c r="AJ40" s="21">
        <f t="shared" si="29"/>
        <v>597</v>
      </c>
      <c r="AK40" s="21">
        <f t="shared" si="30"/>
        <v>218</v>
      </c>
      <c r="AL40" s="21">
        <f t="shared" si="31"/>
        <v>379</v>
      </c>
      <c r="AM40" s="21"/>
      <c r="AN40" s="21"/>
      <c r="AO40" s="21"/>
      <c r="AP40" s="21"/>
      <c r="AQ40" s="21"/>
      <c r="AR40" s="21">
        <f>IF(ISERROR(MATCH($A40&amp;LEFT(AR$5,2),ErrCount!$L$2:$L$73,0)),1,0)</f>
        <v>1</v>
      </c>
      <c r="AS40" s="21">
        <f>IF(ISERROR(MATCH($A40&amp;LEFT(AS$5,2),ErrCount!$L$2:$L$73,0)),1,0)</f>
        <v>1</v>
      </c>
      <c r="AT40" s="21">
        <f>IF(ISERROR(MATCH($A40&amp;LEFT(AT$5,2),ErrCount!$L$2:$L$73,0)),1,0)</f>
        <v>1</v>
      </c>
      <c r="AU40" s="21">
        <f>IF(ISERROR(MATCH($A40&amp;LEFT(AU$5,2),ErrCount!$L$2:$L$73,0)),1,0)</f>
        <v>1</v>
      </c>
      <c r="AV40" s="21"/>
      <c r="AW40" s="21"/>
      <c r="AX40" s="21" t="str">
        <f t="shared" si="32"/>
        <v>135AM</v>
      </c>
      <c r="AY40" s="21" t="str">
        <f t="shared" si="33"/>
        <v>135PM</v>
      </c>
      <c r="AZ40" s="21"/>
      <c r="BA40" s="21"/>
      <c r="BB40" s="21"/>
      <c r="BC40" s="21">
        <f>SUMIF(Data!$T:$T,"="&amp;$AX40,Data!I:I)/IF($BQ40&lt;1,1,$BQ40)</f>
        <v>68</v>
      </c>
      <c r="BD40" s="21">
        <f>SUMIF(Data!$T:$T,"="&amp;$AX40,Data!J:J)/IF($BQ40&lt;1,1,$BQ40)</f>
        <v>4</v>
      </c>
      <c r="BE40" s="21">
        <f>SUMIF(Data!$T:$T,"="&amp;$AX40,Data!K:K)/IF($BQ40&lt;1,1,$BQ40)</f>
        <v>74</v>
      </c>
      <c r="BF40" s="21">
        <f>SUMIF(Data!$T:$T,"="&amp;$AX40,Data!L:L)/IF($BQ40&lt;1,1,$BQ40)</f>
        <v>157</v>
      </c>
      <c r="BG40" s="21"/>
      <c r="BH40" s="16">
        <f>SUMIF(Data!$T:$T,"="&amp;$AY40,Data!I:I)/IF($BR40&lt;1,1,$BR40)</f>
        <v>119</v>
      </c>
      <c r="BI40" s="16">
        <f>SUMIF(Data!$T:$T,"="&amp;$AY40,Data!J:J)/IF($BR40&lt;1,1,$BR40)</f>
        <v>16</v>
      </c>
      <c r="BJ40" s="16">
        <f>SUMIF(Data!$T:$T,"="&amp;$AY40,Data!K:K)/IF($BR40&lt;1,1,$BR40)</f>
        <v>82</v>
      </c>
      <c r="BK40" s="16">
        <f>SUMIF(Data!$T:$T,"="&amp;$AY40,Data!L:L)/IF($BR40&lt;1,1,$BR40)</f>
        <v>262</v>
      </c>
      <c r="BM40" t="b">
        <f t="shared" si="40"/>
        <v>1</v>
      </c>
      <c r="BN40" t="b">
        <f t="shared" si="41"/>
        <v>1</v>
      </c>
      <c r="BP40">
        <v>35</v>
      </c>
      <c r="BQ40">
        <f t="shared" si="42"/>
        <v>1</v>
      </c>
      <c r="BR40">
        <f t="shared" si="43"/>
        <v>1</v>
      </c>
    </row>
    <row r="41" spans="1:70" x14ac:dyDescent="0.25">
      <c r="A41" s="9">
        <v>136</v>
      </c>
      <c r="B41" s="10" t="str">
        <f t="shared" si="1"/>
        <v>Spence St</v>
      </c>
      <c r="C41" s="10" t="str">
        <f t="shared" si="1"/>
        <v>Rural Rd</v>
      </c>
      <c r="D41" s="12">
        <f t="shared" si="34"/>
        <v>169.5</v>
      </c>
      <c r="E41" s="12">
        <f t="shared" si="24"/>
        <v>167</v>
      </c>
      <c r="F41" s="12">
        <f t="shared" si="25"/>
        <v>172</v>
      </c>
      <c r="G41" s="13">
        <f t="shared" si="35"/>
        <v>1.0299401197604789</v>
      </c>
      <c r="H41" s="12"/>
      <c r="I41" s="22">
        <f t="shared" si="26"/>
        <v>0</v>
      </c>
      <c r="J41" s="9"/>
      <c r="K41" s="14"/>
      <c r="L41" s="14"/>
      <c r="M41" s="14"/>
      <c r="N41" s="14"/>
      <c r="O41" s="9"/>
      <c r="P41" s="27"/>
      <c r="Q41" s="9">
        <f t="shared" si="27"/>
        <v>136</v>
      </c>
      <c r="R41" s="23">
        <f t="shared" si="36"/>
        <v>0.28171091445427726</v>
      </c>
      <c r="S41" s="11"/>
      <c r="T41" s="11"/>
      <c r="U41" s="23">
        <f t="shared" si="37"/>
        <v>7.0796460176991149E-2</v>
      </c>
      <c r="V41" s="23">
        <f t="shared" si="38"/>
        <v>0.21533923303834809</v>
      </c>
      <c r="W41" s="23">
        <f t="shared" si="39"/>
        <v>0.93215339233038352</v>
      </c>
      <c r="X41" s="267">
        <f t="shared" si="22"/>
        <v>0.20072919657851918</v>
      </c>
      <c r="Y41" s="11"/>
      <c r="Z41" s="11"/>
      <c r="AA41" s="11"/>
      <c r="AB41" s="11"/>
      <c r="AC41" s="11"/>
      <c r="AD41" s="11"/>
      <c r="AF41" s="52">
        <f t="shared" si="28"/>
        <v>678</v>
      </c>
      <c r="AG41" s="63">
        <f t="shared" si="23"/>
        <v>334</v>
      </c>
      <c r="AH41" s="63">
        <f t="shared" si="23"/>
        <v>344</v>
      </c>
      <c r="AI41" s="21"/>
      <c r="AJ41" s="21">
        <f t="shared" si="29"/>
        <v>678</v>
      </c>
      <c r="AK41" s="21">
        <f t="shared" si="30"/>
        <v>334</v>
      </c>
      <c r="AL41" s="21">
        <f t="shared" si="31"/>
        <v>344</v>
      </c>
      <c r="AM41" s="21"/>
      <c r="AN41" s="21"/>
      <c r="AO41" s="21"/>
      <c r="AP41" s="21"/>
      <c r="AQ41" s="21"/>
      <c r="AR41" s="21">
        <f>IF(ISERROR(MATCH($A41&amp;LEFT(AR$5,2),ErrCount!$L$2:$L$73,0)),1,0)</f>
        <v>1</v>
      </c>
      <c r="AS41" s="21">
        <f>IF(ISERROR(MATCH($A41&amp;LEFT(AS$5,2),ErrCount!$L$2:$L$73,0)),1,0)</f>
        <v>1</v>
      </c>
      <c r="AT41" s="21">
        <f>IF(ISERROR(MATCH($A41&amp;LEFT(AT$5,2),ErrCount!$L$2:$L$73,0)),1,0)</f>
        <v>1</v>
      </c>
      <c r="AU41" s="21">
        <f>IF(ISERROR(MATCH($A41&amp;LEFT(AU$5,2),ErrCount!$L$2:$L$73,0)),1,0)</f>
        <v>1</v>
      </c>
      <c r="AV41" s="21"/>
      <c r="AW41" s="21"/>
      <c r="AX41" s="21" t="str">
        <f t="shared" si="32"/>
        <v>136AM</v>
      </c>
      <c r="AY41" s="21" t="str">
        <f t="shared" si="33"/>
        <v>136PM</v>
      </c>
      <c r="AZ41" s="21"/>
      <c r="BA41" s="21"/>
      <c r="BB41" s="21"/>
      <c r="BC41" s="21">
        <f>SUMIF(Data!$T:$T,"="&amp;$AX41,Data!I:I)/IF($BQ41&lt;1,1,$BQ41)</f>
        <v>111</v>
      </c>
      <c r="BD41" s="21">
        <f>SUMIF(Data!$T:$T,"="&amp;$AX41,Data!J:J)/IF($BQ41&lt;1,1,$BQ41)</f>
        <v>28</v>
      </c>
      <c r="BE41" s="21">
        <f>SUMIF(Data!$T:$T,"="&amp;$AX41,Data!K:K)/IF($BQ41&lt;1,1,$BQ41)</f>
        <v>52</v>
      </c>
      <c r="BF41" s="21">
        <f>SUMIF(Data!$T:$T,"="&amp;$AX41,Data!L:L)/IF($BQ41&lt;1,1,$BQ41)</f>
        <v>308</v>
      </c>
      <c r="BG41" s="21"/>
      <c r="BH41" s="16">
        <f>SUMIF(Data!$T:$T,"="&amp;$AY41,Data!I:I)/IF($BR41&lt;1,1,$BR41)</f>
        <v>80</v>
      </c>
      <c r="BI41" s="16">
        <f>SUMIF(Data!$T:$T,"="&amp;$AY41,Data!J:J)/IF($BR41&lt;1,1,$BR41)</f>
        <v>20</v>
      </c>
      <c r="BJ41" s="16">
        <f>SUMIF(Data!$T:$T,"="&amp;$AY41,Data!K:K)/IF($BR41&lt;1,1,$BR41)</f>
        <v>94</v>
      </c>
      <c r="BK41" s="16">
        <f>SUMIF(Data!$T:$T,"="&amp;$AY41,Data!L:L)/IF($BR41&lt;1,1,$BR41)</f>
        <v>324</v>
      </c>
      <c r="BM41" t="b">
        <f t="shared" si="40"/>
        <v>1</v>
      </c>
      <c r="BN41" t="b">
        <f t="shared" si="41"/>
        <v>1</v>
      </c>
      <c r="BP41">
        <v>36</v>
      </c>
      <c r="BQ41">
        <f t="shared" si="42"/>
        <v>1</v>
      </c>
      <c r="BR41">
        <f t="shared" si="43"/>
        <v>1</v>
      </c>
    </row>
    <row r="42" spans="1:70" x14ac:dyDescent="0.25">
      <c r="A42" s="153">
        <v>137</v>
      </c>
      <c r="B42" s="10" t="str">
        <f t="shared" si="1"/>
        <v>Broadway Rd</v>
      </c>
      <c r="C42" s="10" t="str">
        <f t="shared" si="1"/>
        <v>Priest Dr</v>
      </c>
      <c r="D42" s="12">
        <f t="shared" si="34"/>
        <v>22.5</v>
      </c>
      <c r="E42" s="12">
        <f t="shared" si="24"/>
        <v>18.5</v>
      </c>
      <c r="F42" s="12">
        <f t="shared" si="25"/>
        <v>26.5</v>
      </c>
      <c r="G42" s="13">
        <f t="shared" si="35"/>
        <v>1.4324324324324325</v>
      </c>
      <c r="H42" s="12"/>
      <c r="I42" s="22">
        <f t="shared" si="26"/>
        <v>0</v>
      </c>
      <c r="J42" s="9"/>
      <c r="K42" s="14"/>
      <c r="L42" s="14"/>
      <c r="M42" s="14"/>
      <c r="N42" s="14"/>
      <c r="O42" s="9"/>
      <c r="P42" s="27"/>
      <c r="Q42" s="9">
        <f t="shared" si="27"/>
        <v>137</v>
      </c>
      <c r="R42" s="23">
        <f t="shared" si="36"/>
        <v>0.2</v>
      </c>
      <c r="S42" s="11"/>
      <c r="T42" s="11"/>
      <c r="U42" s="23">
        <f t="shared" si="37"/>
        <v>0.21111111111111111</v>
      </c>
      <c r="V42" s="23">
        <f t="shared" si="38"/>
        <v>0.24444444444444444</v>
      </c>
      <c r="W42" s="23">
        <f t="shared" si="39"/>
        <v>0.87777777777777777</v>
      </c>
      <c r="X42" s="267">
        <f t="shared" si="22"/>
        <v>0.2145679012345679</v>
      </c>
      <c r="Y42" s="11"/>
      <c r="Z42" s="11"/>
      <c r="AA42" s="11"/>
      <c r="AB42" s="11"/>
      <c r="AC42" s="11"/>
      <c r="AD42" s="11"/>
      <c r="AF42" s="52">
        <f t="shared" si="28"/>
        <v>90</v>
      </c>
      <c r="AG42" s="63">
        <f t="shared" si="23"/>
        <v>37</v>
      </c>
      <c r="AH42" s="63">
        <f t="shared" si="23"/>
        <v>53</v>
      </c>
      <c r="AI42" s="21"/>
      <c r="AJ42" s="21">
        <f t="shared" si="29"/>
        <v>90</v>
      </c>
      <c r="AK42" s="21">
        <f t="shared" si="30"/>
        <v>37</v>
      </c>
      <c r="AL42" s="21">
        <f t="shared" si="31"/>
        <v>53</v>
      </c>
      <c r="AM42" s="21"/>
      <c r="AN42" s="21"/>
      <c r="AO42" s="21"/>
      <c r="AP42" s="21"/>
      <c r="AQ42" s="21"/>
      <c r="AR42" s="21">
        <f>IF(ISERROR(MATCH($A42&amp;LEFT(AR$5,2),ErrCount!$L$2:$L$73,0)),1,0)</f>
        <v>1</v>
      </c>
      <c r="AS42" s="21">
        <f>IF(ISERROR(MATCH($A42&amp;LEFT(AS$5,2),ErrCount!$L$2:$L$73,0)),1,0)</f>
        <v>1</v>
      </c>
      <c r="AT42" s="21">
        <f>IF(ISERROR(MATCH($A42&amp;LEFT(AT$5,2),ErrCount!$L$2:$L$73,0)),1,0)</f>
        <v>1</v>
      </c>
      <c r="AU42" s="21">
        <f>IF(ISERROR(MATCH($A42&amp;LEFT(AU$5,2),ErrCount!$L$2:$L$73,0)),1,0)</f>
        <v>1</v>
      </c>
      <c r="AV42" s="21"/>
      <c r="AW42" s="21"/>
      <c r="AX42" s="21" t="str">
        <f t="shared" si="32"/>
        <v>137AM</v>
      </c>
      <c r="AY42" s="21" t="str">
        <f t="shared" si="33"/>
        <v>137PM</v>
      </c>
      <c r="AZ42" s="21"/>
      <c r="BA42" s="21"/>
      <c r="BB42" s="21"/>
      <c r="BC42" s="21">
        <f>SUMIF(Data!$T:$T,"="&amp;$AX42,Data!I:I)/IF($BQ42&lt;1,1,$BQ42)</f>
        <v>9</v>
      </c>
      <c r="BD42" s="21">
        <f>SUMIF(Data!$T:$T,"="&amp;$AX42,Data!J:J)/IF($BQ42&lt;1,1,$BQ42)</f>
        <v>7</v>
      </c>
      <c r="BE42" s="21">
        <f>SUMIF(Data!$T:$T,"="&amp;$AX42,Data!K:K)/IF($BQ42&lt;1,1,$BQ42)</f>
        <v>12</v>
      </c>
      <c r="BF42" s="21">
        <f>SUMIF(Data!$T:$T,"="&amp;$AX42,Data!L:L)/IF($BQ42&lt;1,1,$BQ42)</f>
        <v>33</v>
      </c>
      <c r="BG42" s="21"/>
      <c r="BH42" s="16">
        <f>SUMIF(Data!$T:$T,"="&amp;$AY42,Data!I:I)/IF($BR42&lt;1,1,$BR42)</f>
        <v>9</v>
      </c>
      <c r="BI42" s="16">
        <f>SUMIF(Data!$T:$T,"="&amp;$AY42,Data!J:J)/IF($BR42&lt;1,1,$BR42)</f>
        <v>12</v>
      </c>
      <c r="BJ42" s="16">
        <f>SUMIF(Data!$T:$T,"="&amp;$AY42,Data!K:K)/IF($BR42&lt;1,1,$BR42)</f>
        <v>10</v>
      </c>
      <c r="BK42" s="16">
        <f>SUMIF(Data!$T:$T,"="&amp;$AY42,Data!L:L)/IF($BR42&lt;1,1,$BR42)</f>
        <v>46</v>
      </c>
      <c r="BM42" t="b">
        <f t="shared" si="40"/>
        <v>1</v>
      </c>
      <c r="BN42" t="b">
        <f t="shared" si="41"/>
        <v>1</v>
      </c>
      <c r="BP42">
        <v>37</v>
      </c>
      <c r="BQ42">
        <f t="shared" si="42"/>
        <v>1</v>
      </c>
      <c r="BR42">
        <f t="shared" si="43"/>
        <v>1</v>
      </c>
    </row>
    <row r="43" spans="1:70" x14ac:dyDescent="0.25">
      <c r="A43" s="9">
        <v>138</v>
      </c>
      <c r="B43" s="10" t="str">
        <f t="shared" si="1"/>
        <v>Broadway Rd</v>
      </c>
      <c r="C43" s="10" t="str">
        <f t="shared" si="1"/>
        <v>Rural Rd</v>
      </c>
      <c r="D43" s="12">
        <f t="shared" si="34"/>
        <v>93</v>
      </c>
      <c r="E43" s="12" t="str">
        <f t="shared" si="24"/>
        <v/>
      </c>
      <c r="F43" s="12">
        <f t="shared" si="25"/>
        <v>93</v>
      </c>
      <c r="G43" s="13" t="str">
        <f t="shared" si="35"/>
        <v/>
      </c>
      <c r="H43" s="12"/>
      <c r="I43" s="22">
        <f t="shared" si="26"/>
        <v>0</v>
      </c>
      <c r="J43" s="9"/>
      <c r="K43" s="14"/>
      <c r="L43" s="14"/>
      <c r="M43" s="14"/>
      <c r="N43" s="14"/>
      <c r="O43" s="9"/>
      <c r="P43" s="27"/>
      <c r="Q43" s="9">
        <f t="shared" si="27"/>
        <v>138</v>
      </c>
      <c r="R43" s="23">
        <f t="shared" si="36"/>
        <v>0.20430107526881722</v>
      </c>
      <c r="S43" s="11"/>
      <c r="T43" s="11"/>
      <c r="U43" s="23">
        <f t="shared" si="37"/>
        <v>6.9892473118279563E-2</v>
      </c>
      <c r="V43" s="23">
        <f t="shared" si="38"/>
        <v>0.26881720430107525</v>
      </c>
      <c r="W43" s="23">
        <f t="shared" si="39"/>
        <v>0.9731182795698925</v>
      </c>
      <c r="X43" s="267">
        <f t="shared" si="22"/>
        <v>0.26159093536825068</v>
      </c>
      <c r="Y43" s="11"/>
      <c r="Z43" s="11"/>
      <c r="AA43" s="11"/>
      <c r="AB43" s="11"/>
      <c r="AC43" s="11"/>
      <c r="AD43" s="11"/>
      <c r="AF43" s="52">
        <f t="shared" si="28"/>
        <v>186</v>
      </c>
      <c r="AG43" s="63">
        <f t="shared" si="23"/>
        <v>0</v>
      </c>
      <c r="AH43" s="63">
        <f t="shared" si="23"/>
        <v>186</v>
      </c>
      <c r="AI43" s="21"/>
      <c r="AJ43" s="21">
        <f t="shared" si="29"/>
        <v>186</v>
      </c>
      <c r="AK43" s="21">
        <f t="shared" si="30"/>
        <v>0</v>
      </c>
      <c r="AL43" s="21">
        <f t="shared" si="31"/>
        <v>186</v>
      </c>
      <c r="AM43" s="21"/>
      <c r="AN43" s="21"/>
      <c r="AO43" s="21"/>
      <c r="AP43" s="21"/>
      <c r="AQ43" s="21"/>
      <c r="AR43" s="21">
        <f>IF(ISERROR(MATCH($A43&amp;LEFT(AR$5,2),ErrCount!$L$2:$L$73,0)),1,0)</f>
        <v>1</v>
      </c>
      <c r="AS43" s="21">
        <f>IF(ISERROR(MATCH($A43&amp;LEFT(AS$5,2),ErrCount!$L$2:$L$73,0)),1,0)</f>
        <v>1</v>
      </c>
      <c r="AT43" s="21">
        <f>IF(ISERROR(MATCH($A43&amp;LEFT(AT$5,2),ErrCount!$L$2:$L$73,0)),1,0)</f>
        <v>1</v>
      </c>
      <c r="AU43" s="21">
        <f>IF(ISERROR(MATCH($A43&amp;LEFT(AU$5,2),ErrCount!$L$2:$L$73,0)),1,0)</f>
        <v>1</v>
      </c>
      <c r="AV43" s="21"/>
      <c r="AW43" s="21"/>
      <c r="AX43" s="21" t="str">
        <f t="shared" si="32"/>
        <v>138AM</v>
      </c>
      <c r="AY43" s="21" t="str">
        <f t="shared" si="33"/>
        <v>138PM</v>
      </c>
      <c r="AZ43" s="21"/>
      <c r="BA43" s="21"/>
      <c r="BB43" s="21"/>
      <c r="BC43" s="21">
        <f>SUMIF(Data!$T:$T,"="&amp;$AX43,Data!I:I)/IF($BQ43&lt;1,1,$BQ43)</f>
        <v>0</v>
      </c>
      <c r="BD43" s="21">
        <f>SUMIF(Data!$T:$T,"="&amp;$AX43,Data!J:J)/IF($BQ43&lt;1,1,$BQ43)</f>
        <v>0</v>
      </c>
      <c r="BE43" s="21">
        <f>SUMIF(Data!$T:$T,"="&amp;$AX43,Data!K:K)/IF($BQ43&lt;1,1,$BQ43)</f>
        <v>0</v>
      </c>
      <c r="BF43" s="21">
        <f>SUMIF(Data!$T:$T,"="&amp;$AX43,Data!L:L)/IF($BQ43&lt;1,1,$BQ43)</f>
        <v>0</v>
      </c>
      <c r="BG43" s="21"/>
      <c r="BH43" s="16">
        <f>SUMIF(Data!$T:$T,"="&amp;$AY43,Data!I:I)/IF($BR43&lt;1,1,$BR43)</f>
        <v>38</v>
      </c>
      <c r="BI43" s="16">
        <f>SUMIF(Data!$T:$T,"="&amp;$AY43,Data!J:J)/IF($BR43&lt;1,1,$BR43)</f>
        <v>13</v>
      </c>
      <c r="BJ43" s="16">
        <f>SUMIF(Data!$T:$T,"="&amp;$AY43,Data!K:K)/IF($BR43&lt;1,1,$BR43)</f>
        <v>50</v>
      </c>
      <c r="BK43" s="16">
        <f>SUMIF(Data!$T:$T,"="&amp;$AY43,Data!L:L)/IF($BR43&lt;1,1,$BR43)</f>
        <v>181</v>
      </c>
      <c r="BM43" t="b">
        <f t="shared" si="40"/>
        <v>0</v>
      </c>
      <c r="BN43" t="b">
        <f t="shared" si="41"/>
        <v>1</v>
      </c>
      <c r="BP43">
        <v>38</v>
      </c>
      <c r="BQ43">
        <f t="shared" si="42"/>
        <v>0</v>
      </c>
      <c r="BR43">
        <f t="shared" si="43"/>
        <v>1</v>
      </c>
    </row>
    <row r="44" spans="1:70" x14ac:dyDescent="0.25">
      <c r="A44" s="153">
        <v>139</v>
      </c>
      <c r="B44" s="10" t="str">
        <f t="shared" si="1"/>
        <v>Broadway Rd</v>
      </c>
      <c r="C44" s="10" t="str">
        <f t="shared" si="1"/>
        <v>College Ave</v>
      </c>
      <c r="D44" s="12">
        <f t="shared" si="34"/>
        <v>134.75</v>
      </c>
      <c r="E44" s="12">
        <f t="shared" si="24"/>
        <v>110.5</v>
      </c>
      <c r="F44" s="12">
        <f t="shared" si="25"/>
        <v>159</v>
      </c>
      <c r="G44" s="13">
        <f t="shared" si="35"/>
        <v>1.4389140271493213</v>
      </c>
      <c r="H44" s="12"/>
      <c r="I44" s="22">
        <f t="shared" si="26"/>
        <v>0</v>
      </c>
      <c r="J44" s="9"/>
      <c r="K44" s="14"/>
      <c r="L44" s="14"/>
      <c r="M44" s="14"/>
      <c r="N44" s="14"/>
      <c r="O44" s="9"/>
      <c r="P44" s="27"/>
      <c r="Q44" s="9">
        <f t="shared" si="27"/>
        <v>139</v>
      </c>
      <c r="R44" s="23">
        <f t="shared" si="36"/>
        <v>0.28385899814471244</v>
      </c>
      <c r="S44" s="11"/>
      <c r="T44" s="11"/>
      <c r="U44" s="23">
        <f t="shared" si="37"/>
        <v>0.29313543599257885</v>
      </c>
      <c r="V44" s="23">
        <f t="shared" si="38"/>
        <v>3.7105751391465679E-2</v>
      </c>
      <c r="W44" s="23">
        <f t="shared" si="39"/>
        <v>0.11873840445269017</v>
      </c>
      <c r="X44" s="267">
        <f t="shared" si="22"/>
        <v>4.4058777162408226E-3</v>
      </c>
      <c r="Y44" s="11"/>
      <c r="Z44" s="11"/>
      <c r="AA44" s="11"/>
      <c r="AB44" s="11"/>
      <c r="AC44" s="11"/>
      <c r="AD44" s="11"/>
      <c r="AF44" s="52">
        <f t="shared" si="28"/>
        <v>539</v>
      </c>
      <c r="AG44" s="63">
        <f t="shared" si="23"/>
        <v>221</v>
      </c>
      <c r="AH44" s="63">
        <f t="shared" si="23"/>
        <v>318</v>
      </c>
      <c r="AI44" s="21"/>
      <c r="AJ44" s="21">
        <f t="shared" si="29"/>
        <v>539</v>
      </c>
      <c r="AK44" s="21">
        <f t="shared" si="30"/>
        <v>221</v>
      </c>
      <c r="AL44" s="21">
        <f t="shared" si="31"/>
        <v>318</v>
      </c>
      <c r="AM44" s="21"/>
      <c r="AN44" s="21"/>
      <c r="AO44" s="21"/>
      <c r="AP44" s="21"/>
      <c r="AQ44" s="21"/>
      <c r="AR44" s="21">
        <f>IF(ISERROR(MATCH($A44&amp;LEFT(AR$5,2),ErrCount!$L$2:$L$73,0)),1,0)</f>
        <v>1</v>
      </c>
      <c r="AS44" s="21">
        <f>IF(ISERROR(MATCH($A44&amp;LEFT(AS$5,2),ErrCount!$L$2:$L$73,0)),1,0)</f>
        <v>1</v>
      </c>
      <c r="AT44" s="21">
        <f>IF(ISERROR(MATCH($A44&amp;LEFT(AT$5,2),ErrCount!$L$2:$L$73,0)),1,0)</f>
        <v>1</v>
      </c>
      <c r="AU44" s="21">
        <f>IF(ISERROR(MATCH($A44&amp;LEFT(AU$5,2),ErrCount!$L$2:$L$73,0)),1,0)</f>
        <v>1</v>
      </c>
      <c r="AV44" s="21"/>
      <c r="AW44" s="21"/>
      <c r="AX44" s="21" t="str">
        <f t="shared" si="32"/>
        <v>139AM</v>
      </c>
      <c r="AY44" s="21" t="str">
        <f t="shared" si="33"/>
        <v>139PM</v>
      </c>
      <c r="AZ44" s="21"/>
      <c r="BA44" s="21"/>
      <c r="BB44" s="21"/>
      <c r="BC44" s="21">
        <f>SUMIF(Data!$T:$T,"="&amp;$AX44,Data!I:I)/IF($BQ44&lt;1,1,$BQ44)</f>
        <v>75</v>
      </c>
      <c r="BD44" s="21">
        <f>SUMIF(Data!$T:$T,"="&amp;$AX44,Data!J:J)/IF($BQ44&lt;1,1,$BQ44)</f>
        <v>79</v>
      </c>
      <c r="BE44" s="21">
        <f>SUMIF(Data!$T:$T,"="&amp;$AX44,Data!K:K)/IF($BQ44&lt;1,1,$BQ44)</f>
        <v>10</v>
      </c>
      <c r="BF44" s="21">
        <f>SUMIF(Data!$T:$T,"="&amp;$AX44,Data!L:L)/IF($BQ44&lt;1,1,$BQ44)</f>
        <v>37</v>
      </c>
      <c r="BG44" s="21"/>
      <c r="BH44" s="16">
        <f>SUMIF(Data!$T:$T,"="&amp;$AY44,Data!I:I)/IF($BR44&lt;1,1,$BR44)</f>
        <v>78</v>
      </c>
      <c r="BI44" s="16">
        <f>SUMIF(Data!$T:$T,"="&amp;$AY44,Data!J:J)/IF($BR44&lt;1,1,$BR44)</f>
        <v>79</v>
      </c>
      <c r="BJ44" s="16">
        <f>SUMIF(Data!$T:$T,"="&amp;$AY44,Data!K:K)/IF($BR44&lt;1,1,$BR44)</f>
        <v>10</v>
      </c>
      <c r="BK44" s="16">
        <f>SUMIF(Data!$T:$T,"="&amp;$AY44,Data!L:L)/IF($BR44&lt;1,1,$BR44)</f>
        <v>27</v>
      </c>
      <c r="BM44" t="b">
        <f t="shared" si="40"/>
        <v>1</v>
      </c>
      <c r="BN44" t="b">
        <f t="shared" si="41"/>
        <v>1</v>
      </c>
      <c r="BP44">
        <v>39</v>
      </c>
      <c r="BQ44">
        <f t="shared" si="42"/>
        <v>1</v>
      </c>
      <c r="BR44">
        <f t="shared" si="43"/>
        <v>1</v>
      </c>
    </row>
    <row r="45" spans="1:70" x14ac:dyDescent="0.25">
      <c r="A45" s="9">
        <v>140</v>
      </c>
      <c r="B45" s="10" t="str">
        <f t="shared" si="1"/>
        <v>Southern Ave</v>
      </c>
      <c r="C45" s="10" t="str">
        <f t="shared" si="1"/>
        <v>Priest Dr</v>
      </c>
      <c r="D45" s="12">
        <f t="shared" si="34"/>
        <v>26.5</v>
      </c>
      <c r="E45" s="12">
        <f t="shared" si="24"/>
        <v>24.5</v>
      </c>
      <c r="F45" s="12">
        <f t="shared" si="25"/>
        <v>28.5</v>
      </c>
      <c r="G45" s="13">
        <f t="shared" si="35"/>
        <v>1.1632653061224489</v>
      </c>
      <c r="H45" s="12"/>
      <c r="I45" s="22">
        <f t="shared" si="26"/>
        <v>0</v>
      </c>
      <c r="J45" s="9"/>
      <c r="K45" s="14"/>
      <c r="L45" s="14"/>
      <c r="M45" s="14"/>
      <c r="N45" s="14"/>
      <c r="O45" s="9"/>
      <c r="P45" s="27"/>
      <c r="Q45" s="9">
        <f t="shared" si="27"/>
        <v>140</v>
      </c>
      <c r="R45" s="23">
        <f t="shared" si="36"/>
        <v>0.16037735849056603</v>
      </c>
      <c r="S45" s="11"/>
      <c r="T45" s="11"/>
      <c r="U45" s="23">
        <f t="shared" si="37"/>
        <v>0.27358490566037735</v>
      </c>
      <c r="V45" s="23">
        <f t="shared" si="38"/>
        <v>0.21698113207547171</v>
      </c>
      <c r="W45" s="23">
        <f t="shared" si="39"/>
        <v>0.660377358490566</v>
      </c>
      <c r="X45" s="267">
        <f t="shared" si="22"/>
        <v>0.14328942684229262</v>
      </c>
      <c r="Y45" s="11"/>
      <c r="Z45" s="11"/>
      <c r="AA45" s="11"/>
      <c r="AB45" s="11"/>
      <c r="AC45" s="11"/>
      <c r="AD45" s="11"/>
      <c r="AF45" s="52">
        <f t="shared" si="28"/>
        <v>106</v>
      </c>
      <c r="AG45" s="63">
        <f t="shared" si="23"/>
        <v>49</v>
      </c>
      <c r="AH45" s="63">
        <f t="shared" si="23"/>
        <v>57</v>
      </c>
      <c r="AI45" s="21"/>
      <c r="AJ45" s="21">
        <f t="shared" si="29"/>
        <v>106</v>
      </c>
      <c r="AK45" s="21">
        <f t="shared" si="30"/>
        <v>49</v>
      </c>
      <c r="AL45" s="21">
        <f t="shared" si="31"/>
        <v>57</v>
      </c>
      <c r="AM45" s="21"/>
      <c r="AN45" s="21"/>
      <c r="AO45" s="21"/>
      <c r="AP45" s="21"/>
      <c r="AQ45" s="21"/>
      <c r="AR45" s="21">
        <f>IF(ISERROR(MATCH($A45&amp;LEFT(AR$5,2),ErrCount!$L$2:$L$73,0)),1,0)</f>
        <v>1</v>
      </c>
      <c r="AS45" s="21">
        <f>IF(ISERROR(MATCH($A45&amp;LEFT(AS$5,2),ErrCount!$L$2:$L$73,0)),1,0)</f>
        <v>1</v>
      </c>
      <c r="AT45" s="21">
        <f>IF(ISERROR(MATCH($A45&amp;LEFT(AT$5,2),ErrCount!$L$2:$L$73,0)),1,0)</f>
        <v>1</v>
      </c>
      <c r="AU45" s="21">
        <f>IF(ISERROR(MATCH($A45&amp;LEFT(AU$5,2),ErrCount!$L$2:$L$73,0)),1,0)</f>
        <v>1</v>
      </c>
      <c r="AV45" s="21"/>
      <c r="AW45" s="21"/>
      <c r="AX45" s="21" t="str">
        <f t="shared" si="32"/>
        <v>140AM</v>
      </c>
      <c r="AY45" s="21" t="str">
        <f t="shared" si="33"/>
        <v>140PM</v>
      </c>
      <c r="AZ45" s="21"/>
      <c r="BA45" s="21"/>
      <c r="BB45" s="21"/>
      <c r="BC45" s="21">
        <f>SUMIF(Data!$T:$T,"="&amp;$AX45,Data!I:I)/IF($BQ45&lt;1,1,$BQ45)</f>
        <v>6</v>
      </c>
      <c r="BD45" s="21">
        <f>SUMIF(Data!$T:$T,"="&amp;$AX45,Data!J:J)/IF($BQ45&lt;1,1,$BQ45)</f>
        <v>14</v>
      </c>
      <c r="BE45" s="21">
        <f>SUMIF(Data!$T:$T,"="&amp;$AX45,Data!K:K)/IF($BQ45&lt;1,1,$BQ45)</f>
        <v>12</v>
      </c>
      <c r="BF45" s="21">
        <f>SUMIF(Data!$T:$T,"="&amp;$AX45,Data!L:L)/IF($BQ45&lt;1,1,$BQ45)</f>
        <v>32</v>
      </c>
      <c r="BG45" s="21"/>
      <c r="BH45" s="16">
        <f>SUMIF(Data!$T:$T,"="&amp;$AY45,Data!I:I)/IF($BR45&lt;1,1,$BR45)</f>
        <v>11</v>
      </c>
      <c r="BI45" s="16">
        <f>SUMIF(Data!$T:$T,"="&amp;$AY45,Data!J:J)/IF($BR45&lt;1,1,$BR45)</f>
        <v>15</v>
      </c>
      <c r="BJ45" s="16">
        <f>SUMIF(Data!$T:$T,"="&amp;$AY45,Data!K:K)/IF($BR45&lt;1,1,$BR45)</f>
        <v>11</v>
      </c>
      <c r="BK45" s="16">
        <f>SUMIF(Data!$T:$T,"="&amp;$AY45,Data!L:L)/IF($BR45&lt;1,1,$BR45)</f>
        <v>38</v>
      </c>
      <c r="BM45" t="b">
        <f t="shared" si="40"/>
        <v>1</v>
      </c>
      <c r="BN45" t="b">
        <f t="shared" si="41"/>
        <v>1</v>
      </c>
      <c r="BP45">
        <v>40</v>
      </c>
      <c r="BQ45">
        <f t="shared" si="42"/>
        <v>1</v>
      </c>
      <c r="BR45">
        <f t="shared" si="43"/>
        <v>1</v>
      </c>
    </row>
    <row r="46" spans="1:70" x14ac:dyDescent="0.25">
      <c r="A46" s="153">
        <v>141</v>
      </c>
      <c r="B46" s="10" t="str">
        <f t="shared" si="1"/>
        <v>Southern Ave</v>
      </c>
      <c r="C46" s="10" t="str">
        <f t="shared" si="1"/>
        <v>College Ave</v>
      </c>
      <c r="D46" s="12">
        <f t="shared" si="34"/>
        <v>61.5</v>
      </c>
      <c r="E46" s="12" t="str">
        <f t="shared" si="24"/>
        <v/>
      </c>
      <c r="F46" s="12">
        <f t="shared" si="25"/>
        <v>61.5</v>
      </c>
      <c r="G46" s="13" t="str">
        <f t="shared" si="35"/>
        <v/>
      </c>
      <c r="H46" s="12"/>
      <c r="I46" s="22">
        <f t="shared" si="26"/>
        <v>0</v>
      </c>
      <c r="J46" s="9"/>
      <c r="K46" s="14"/>
      <c r="L46" s="14"/>
      <c r="M46" s="14"/>
      <c r="N46" s="14"/>
      <c r="O46" s="9"/>
      <c r="P46" s="27"/>
      <c r="Q46" s="9">
        <f t="shared" si="27"/>
        <v>141</v>
      </c>
      <c r="R46" s="23">
        <f t="shared" si="36"/>
        <v>0.17479674796747968</v>
      </c>
      <c r="S46" s="11"/>
      <c r="T46" s="11"/>
      <c r="U46" s="23">
        <f t="shared" si="37"/>
        <v>0.34959349593495936</v>
      </c>
      <c r="V46" s="23">
        <f t="shared" si="38"/>
        <v>9.7560975609756101E-2</v>
      </c>
      <c r="W46" s="23">
        <f t="shared" si="39"/>
        <v>0.40243902439024393</v>
      </c>
      <c r="X46" s="267">
        <f t="shared" si="22"/>
        <v>3.9262343842950631E-2</v>
      </c>
      <c r="Y46" s="11"/>
      <c r="Z46" s="11"/>
      <c r="AA46" s="11"/>
      <c r="AB46" s="11"/>
      <c r="AC46" s="11"/>
      <c r="AD46" s="11"/>
      <c r="AF46" s="52">
        <f t="shared" si="28"/>
        <v>123</v>
      </c>
      <c r="AG46" s="63">
        <f t="shared" ref="AG46:AH59" si="44">IF(ISERROR(MATCH($A46,sum_locID,0)),"",INDEX(sumdata,AG$67,MATCH($A46,sum_locID,0)))</f>
        <v>0</v>
      </c>
      <c r="AH46" s="63">
        <f t="shared" si="44"/>
        <v>123</v>
      </c>
      <c r="AI46" s="21"/>
      <c r="AJ46" s="21">
        <f t="shared" si="29"/>
        <v>123</v>
      </c>
      <c r="AK46" s="21">
        <f t="shared" si="30"/>
        <v>0</v>
      </c>
      <c r="AL46" s="21">
        <f t="shared" si="31"/>
        <v>123</v>
      </c>
      <c r="AM46" s="21"/>
      <c r="AN46" s="21"/>
      <c r="AO46" s="21"/>
      <c r="AP46" s="21"/>
      <c r="AQ46" s="21"/>
      <c r="AR46" s="21">
        <f>IF(ISERROR(MATCH($A46&amp;LEFT(AR$5,2),ErrCount!$L$2:$L$73,0)),1,0)</f>
        <v>1</v>
      </c>
      <c r="AS46" s="21">
        <f>IF(ISERROR(MATCH($A46&amp;LEFT(AS$5,2),ErrCount!$L$2:$L$73,0)),1,0)</f>
        <v>1</v>
      </c>
      <c r="AT46" s="21">
        <f>IF(ISERROR(MATCH($A46&amp;LEFT(AT$5,2),ErrCount!$L$2:$L$73,0)),1,0)</f>
        <v>1</v>
      </c>
      <c r="AU46" s="21">
        <f>IF(ISERROR(MATCH($A46&amp;LEFT(AU$5,2),ErrCount!$L$2:$L$73,0)),1,0)</f>
        <v>1</v>
      </c>
      <c r="AV46" s="21"/>
      <c r="AW46" s="21"/>
      <c r="AX46" s="21" t="str">
        <f t="shared" si="32"/>
        <v>141AM</v>
      </c>
      <c r="AY46" s="21" t="str">
        <f t="shared" si="33"/>
        <v>141PM</v>
      </c>
      <c r="AZ46" s="21"/>
      <c r="BA46" s="21"/>
      <c r="BB46" s="21"/>
      <c r="BC46" s="21">
        <f>SUMIF(Data!$T:$T,"="&amp;$AX46,Data!I:I)/IF($BQ46&lt;1,1,$BQ46)</f>
        <v>0</v>
      </c>
      <c r="BD46" s="21">
        <f>SUMIF(Data!$T:$T,"="&amp;$AX46,Data!J:J)/IF($BQ46&lt;1,1,$BQ46)</f>
        <v>0</v>
      </c>
      <c r="BE46" s="21">
        <f>SUMIF(Data!$T:$T,"="&amp;$AX46,Data!K:K)/IF($BQ46&lt;1,1,$BQ46)</f>
        <v>0</v>
      </c>
      <c r="BF46" s="21">
        <f>SUMIF(Data!$T:$T,"="&amp;$AX46,Data!L:L)/IF($BQ46&lt;1,1,$BQ46)</f>
        <v>0</v>
      </c>
      <c r="BG46" s="21"/>
      <c r="BH46" s="16">
        <f>SUMIF(Data!$T:$T,"="&amp;$AY46,Data!I:I)/IF($BR46&lt;1,1,$BR46)</f>
        <v>21.5</v>
      </c>
      <c r="BI46" s="16">
        <f>SUMIF(Data!$T:$T,"="&amp;$AY46,Data!J:J)/IF($BR46&lt;1,1,$BR46)</f>
        <v>43</v>
      </c>
      <c r="BJ46" s="16">
        <f>SUMIF(Data!$T:$T,"="&amp;$AY46,Data!K:K)/IF($BR46&lt;1,1,$BR46)</f>
        <v>12</v>
      </c>
      <c r="BK46" s="16">
        <f>SUMIF(Data!$T:$T,"="&amp;$AY46,Data!L:L)/IF($BR46&lt;1,1,$BR46)</f>
        <v>49.5</v>
      </c>
      <c r="BM46" t="b">
        <f t="shared" si="40"/>
        <v>0</v>
      </c>
      <c r="BN46" t="b">
        <f t="shared" si="41"/>
        <v>1</v>
      </c>
      <c r="BP46">
        <v>41</v>
      </c>
      <c r="BQ46">
        <f t="shared" si="42"/>
        <v>0</v>
      </c>
      <c r="BR46">
        <f t="shared" si="43"/>
        <v>2</v>
      </c>
    </row>
    <row r="47" spans="1:70" x14ac:dyDescent="0.25">
      <c r="A47" s="9">
        <v>142</v>
      </c>
      <c r="B47" s="10" t="str">
        <f t="shared" si="1"/>
        <v>Southern Ave</v>
      </c>
      <c r="C47" s="10" t="str">
        <f t="shared" si="1"/>
        <v>Rural Rd</v>
      </c>
      <c r="D47" s="12">
        <f t="shared" si="34"/>
        <v>32.5</v>
      </c>
      <c r="E47" s="12">
        <f t="shared" si="24"/>
        <v>32.5</v>
      </c>
      <c r="F47" s="12" t="str">
        <f t="shared" si="25"/>
        <v/>
      </c>
      <c r="G47" s="13" t="str">
        <f t="shared" si="35"/>
        <v/>
      </c>
      <c r="H47" s="12"/>
      <c r="I47" s="22">
        <f t="shared" si="26"/>
        <v>0</v>
      </c>
      <c r="J47" s="9"/>
      <c r="K47" s="14"/>
      <c r="L47" s="14"/>
      <c r="M47" s="14"/>
      <c r="N47" s="14"/>
      <c r="O47" s="9"/>
      <c r="P47" s="27"/>
      <c r="Q47" s="9">
        <f t="shared" si="27"/>
        <v>142</v>
      </c>
      <c r="R47" s="268">
        <f t="shared" si="36"/>
        <v>0.23076923076923078</v>
      </c>
      <c r="S47" s="11"/>
      <c r="T47" s="11"/>
      <c r="U47" s="23">
        <f t="shared" si="37"/>
        <v>0.2</v>
      </c>
      <c r="V47" s="23">
        <f t="shared" si="38"/>
        <v>0.2153846153846154</v>
      </c>
      <c r="W47" s="23">
        <f t="shared" si="39"/>
        <v>0.90769230769230769</v>
      </c>
      <c r="X47" s="267">
        <f t="shared" si="22"/>
        <v>0.19550295857988167</v>
      </c>
      <c r="Y47" s="11"/>
      <c r="Z47" s="11"/>
      <c r="AA47" s="11"/>
      <c r="AB47" s="11"/>
      <c r="AC47" s="11"/>
      <c r="AD47" s="11"/>
      <c r="AF47" s="52">
        <f t="shared" si="28"/>
        <v>65</v>
      </c>
      <c r="AG47" s="63">
        <f t="shared" si="44"/>
        <v>65</v>
      </c>
      <c r="AH47" s="63">
        <f t="shared" si="44"/>
        <v>0</v>
      </c>
      <c r="AI47" s="21"/>
      <c r="AJ47" s="21">
        <f t="shared" si="29"/>
        <v>65</v>
      </c>
      <c r="AK47" s="21">
        <f t="shared" si="30"/>
        <v>65</v>
      </c>
      <c r="AL47" s="21">
        <f t="shared" si="31"/>
        <v>0</v>
      </c>
      <c r="AM47" s="21"/>
      <c r="AN47" s="21"/>
      <c r="AO47" s="21"/>
      <c r="AP47" s="21"/>
      <c r="AQ47" s="21"/>
      <c r="AR47" s="21">
        <f>IF(ISERROR(MATCH($A47&amp;LEFT(AR$5,2),ErrCount!$L$2:$L$73,0)),1,0)</f>
        <v>1</v>
      </c>
      <c r="AS47" s="21">
        <f>IF(ISERROR(MATCH($A47&amp;LEFT(AS$5,2),ErrCount!$L$2:$L$73,0)),1,0)</f>
        <v>1</v>
      </c>
      <c r="AT47" s="21">
        <f>IF(ISERROR(MATCH($A47&amp;LEFT(AT$5,2),ErrCount!$L$2:$L$73,0)),1,0)</f>
        <v>1</v>
      </c>
      <c r="AU47" s="21">
        <f>IF(ISERROR(MATCH($A47&amp;LEFT(AU$5,2),ErrCount!$L$2:$L$73,0)),1,0)</f>
        <v>1</v>
      </c>
      <c r="AV47" s="21"/>
      <c r="AW47" s="21"/>
      <c r="AX47" s="21" t="str">
        <f t="shared" si="32"/>
        <v>142AM</v>
      </c>
      <c r="AY47" s="21" t="str">
        <f t="shared" si="33"/>
        <v>142PM</v>
      </c>
      <c r="AZ47" s="21"/>
      <c r="BA47" s="21"/>
      <c r="BB47" s="21"/>
      <c r="BC47" s="21">
        <f>SUMIF(Data!$T:$T,"="&amp;$AX47,Data!I:I)/IF($BQ47&lt;1,1,$BQ47)</f>
        <v>15</v>
      </c>
      <c r="BD47" s="21">
        <f>SUMIF(Data!$T:$T,"="&amp;$AX47,Data!J:J)/IF($BQ47&lt;1,1,$BQ47)</f>
        <v>13</v>
      </c>
      <c r="BE47" s="21">
        <f>SUMIF(Data!$T:$T,"="&amp;$AX47,Data!K:K)/IF($BQ47&lt;1,1,$BQ47)</f>
        <v>14</v>
      </c>
      <c r="BF47" s="21">
        <f>SUMIF(Data!$T:$T,"="&amp;$AX47,Data!L:L)/IF($BQ47&lt;1,1,$BQ47)</f>
        <v>59</v>
      </c>
      <c r="BG47" s="21"/>
      <c r="BH47" s="16">
        <f>SUMIF(Data!$T:$T,"="&amp;$AY47,Data!I:I)/IF($BR47&lt;1,1,$BR47)</f>
        <v>0</v>
      </c>
      <c r="BI47" s="16">
        <f>SUMIF(Data!$T:$T,"="&amp;$AY47,Data!J:J)/IF($BR47&lt;1,1,$BR47)</f>
        <v>0</v>
      </c>
      <c r="BJ47" s="16">
        <f>SUMIF(Data!$T:$T,"="&amp;$AY47,Data!K:K)/IF($BR47&lt;1,1,$BR47)</f>
        <v>0</v>
      </c>
      <c r="BK47" s="16">
        <f>SUMIF(Data!$T:$T,"="&amp;$AY47,Data!L:L)/IF($BR47&lt;1,1,$BR47)</f>
        <v>0</v>
      </c>
      <c r="BM47" t="b">
        <f t="shared" si="40"/>
        <v>0</v>
      </c>
      <c r="BN47" t="b">
        <f t="shared" si="41"/>
        <v>1</v>
      </c>
      <c r="BP47">
        <v>42</v>
      </c>
      <c r="BQ47">
        <f t="shared" si="42"/>
        <v>1</v>
      </c>
      <c r="BR47">
        <f t="shared" si="43"/>
        <v>0</v>
      </c>
    </row>
    <row r="48" spans="1:70" x14ac:dyDescent="0.25">
      <c r="A48" s="153">
        <v>143</v>
      </c>
      <c r="B48" s="10" t="str">
        <f t="shared" si="1"/>
        <v>Southern Ave</v>
      </c>
      <c r="C48" s="10" t="str">
        <f t="shared" si="1"/>
        <v>Hardy Dr</v>
      </c>
      <c r="D48" s="12">
        <f t="shared" si="34"/>
        <v>24</v>
      </c>
      <c r="E48" s="12">
        <f t="shared" si="24"/>
        <v>24</v>
      </c>
      <c r="F48" s="12" t="str">
        <f t="shared" si="25"/>
        <v/>
      </c>
      <c r="G48" s="13" t="str">
        <f t="shared" si="35"/>
        <v/>
      </c>
      <c r="H48" s="12"/>
      <c r="I48" s="22">
        <f t="shared" si="26"/>
        <v>0</v>
      </c>
      <c r="J48" s="9"/>
      <c r="K48" s="14"/>
      <c r="L48" s="14"/>
      <c r="M48" s="14"/>
      <c r="N48" s="14"/>
      <c r="O48" s="9"/>
      <c r="P48" s="27"/>
      <c r="Q48" s="9">
        <f t="shared" si="27"/>
        <v>143</v>
      </c>
      <c r="R48" s="23">
        <f t="shared" si="36"/>
        <v>4.1666666666666664E-2</v>
      </c>
      <c r="S48" s="11"/>
      <c r="T48" s="11"/>
      <c r="U48" s="23">
        <f t="shared" si="37"/>
        <v>0.4375</v>
      </c>
      <c r="V48" s="23">
        <f t="shared" si="38"/>
        <v>0.14583333333333334</v>
      </c>
      <c r="W48" s="23">
        <f t="shared" si="39"/>
        <v>0.5</v>
      </c>
      <c r="X48" s="267">
        <f t="shared" si="22"/>
        <v>7.2916666666666671E-2</v>
      </c>
      <c r="Y48" s="11"/>
      <c r="Z48" s="11"/>
      <c r="AA48" s="11"/>
      <c r="AB48" s="11"/>
      <c r="AC48" s="11"/>
      <c r="AD48" s="11"/>
      <c r="AF48" s="52">
        <f t="shared" si="28"/>
        <v>48</v>
      </c>
      <c r="AG48" s="63">
        <f t="shared" si="44"/>
        <v>48</v>
      </c>
      <c r="AH48" s="63">
        <f t="shared" si="44"/>
        <v>0</v>
      </c>
      <c r="AI48" s="21"/>
      <c r="AJ48" s="21">
        <f t="shared" si="29"/>
        <v>48</v>
      </c>
      <c r="AK48" s="21">
        <f t="shared" si="30"/>
        <v>48</v>
      </c>
      <c r="AL48" s="21">
        <f t="shared" si="31"/>
        <v>0</v>
      </c>
      <c r="AM48" s="21"/>
      <c r="AN48" s="21"/>
      <c r="AO48" s="21"/>
      <c r="AP48" s="21"/>
      <c r="AQ48" s="21"/>
      <c r="AR48" s="21">
        <f>IF(ISERROR(MATCH($A48&amp;LEFT(AR$5,2),ErrCount!$L$2:$L$73,0)),1,0)</f>
        <v>1</v>
      </c>
      <c r="AS48" s="21">
        <f>IF(ISERROR(MATCH($A48&amp;LEFT(AS$5,2),ErrCount!$L$2:$L$73,0)),1,0)</f>
        <v>1</v>
      </c>
      <c r="AT48" s="21">
        <f>IF(ISERROR(MATCH($A48&amp;LEFT(AT$5,2),ErrCount!$L$2:$L$73,0)),1,0)</f>
        <v>1</v>
      </c>
      <c r="AU48" s="21">
        <f>IF(ISERROR(MATCH($A48&amp;LEFT(AU$5,2),ErrCount!$L$2:$L$73,0)),1,0)</f>
        <v>1</v>
      </c>
      <c r="AV48" s="21"/>
      <c r="AW48" s="21"/>
      <c r="AX48" s="21" t="str">
        <f t="shared" si="32"/>
        <v>143AM</v>
      </c>
      <c r="AY48" s="21" t="str">
        <f t="shared" si="33"/>
        <v>143PM</v>
      </c>
      <c r="AZ48" s="21"/>
      <c r="BA48" s="21"/>
      <c r="BB48" s="21"/>
      <c r="BC48" s="21">
        <f>SUMIF(Data!$T:$T,"="&amp;$AX48,Data!I:I)/IF($BQ48&lt;1,1,$BQ48)</f>
        <v>2</v>
      </c>
      <c r="BD48" s="21">
        <f>SUMIF(Data!$T:$T,"="&amp;$AX48,Data!J:J)/IF($BQ48&lt;1,1,$BQ48)</f>
        <v>21</v>
      </c>
      <c r="BE48" s="21">
        <f>SUMIF(Data!$T:$T,"="&amp;$AX48,Data!K:K)/IF($BQ48&lt;1,1,$BQ48)</f>
        <v>7</v>
      </c>
      <c r="BF48" s="21">
        <f>SUMIF(Data!$T:$T,"="&amp;$AX48,Data!L:L)/IF($BQ48&lt;1,1,$BQ48)</f>
        <v>24</v>
      </c>
      <c r="BG48" s="21"/>
      <c r="BH48" s="16">
        <f>SUMIF(Data!$T:$T,"="&amp;$AY48,Data!I:I)/IF($BR48&lt;1,1,$BR48)</f>
        <v>0</v>
      </c>
      <c r="BI48" s="16">
        <f>SUMIF(Data!$T:$T,"="&amp;$AY48,Data!J:J)/IF($BR48&lt;1,1,$BR48)</f>
        <v>0</v>
      </c>
      <c r="BJ48" s="16">
        <f>SUMIF(Data!$T:$T,"="&amp;$AY48,Data!K:K)/IF($BR48&lt;1,1,$BR48)</f>
        <v>0</v>
      </c>
      <c r="BK48" s="16">
        <f>SUMIF(Data!$T:$T,"="&amp;$AY48,Data!L:L)/IF($BR48&lt;1,1,$BR48)</f>
        <v>0</v>
      </c>
      <c r="BM48" t="b">
        <f t="shared" si="40"/>
        <v>0</v>
      </c>
      <c r="BN48" t="b">
        <f t="shared" si="41"/>
        <v>1</v>
      </c>
      <c r="BP48">
        <v>43</v>
      </c>
      <c r="BQ48">
        <f t="shared" si="42"/>
        <v>1</v>
      </c>
      <c r="BR48">
        <f t="shared" si="43"/>
        <v>0</v>
      </c>
    </row>
    <row r="49" spans="1:70" x14ac:dyDescent="0.25">
      <c r="A49" s="9">
        <v>144</v>
      </c>
      <c r="B49" s="10" t="str">
        <f t="shared" si="1"/>
        <v>Southern Ave</v>
      </c>
      <c r="C49" s="10" t="str">
        <f t="shared" si="1"/>
        <v>Mill Ave</v>
      </c>
      <c r="D49" s="12">
        <f t="shared" si="34"/>
        <v>40.5</v>
      </c>
      <c r="E49" s="12" t="str">
        <f t="shared" si="24"/>
        <v/>
      </c>
      <c r="F49" s="12">
        <f t="shared" si="25"/>
        <v>40.5</v>
      </c>
      <c r="G49" s="13" t="str">
        <f t="shared" si="35"/>
        <v/>
      </c>
      <c r="H49" s="12"/>
      <c r="I49" s="22">
        <f t="shared" si="26"/>
        <v>0</v>
      </c>
      <c r="J49" s="9"/>
      <c r="K49" s="14"/>
      <c r="L49" s="14"/>
      <c r="M49" s="14"/>
      <c r="N49" s="14"/>
      <c r="O49" s="9"/>
      <c r="P49" s="27"/>
      <c r="Q49" s="9">
        <f t="shared" si="27"/>
        <v>144</v>
      </c>
      <c r="R49" s="23">
        <f t="shared" si="36"/>
        <v>0.1728395061728395</v>
      </c>
      <c r="S49" s="11"/>
      <c r="T49" s="11"/>
      <c r="U49" s="23">
        <f t="shared" si="37"/>
        <v>0.14814814814814814</v>
      </c>
      <c r="V49" s="23">
        <f t="shared" si="38"/>
        <v>0.38271604938271603</v>
      </c>
      <c r="W49" s="23">
        <f t="shared" si="39"/>
        <v>0.92592592592592593</v>
      </c>
      <c r="X49" s="267">
        <f t="shared" si="22"/>
        <v>0.35436671239140372</v>
      </c>
      <c r="Y49" s="11"/>
      <c r="Z49" s="11"/>
      <c r="AA49" s="11"/>
      <c r="AB49" s="11"/>
      <c r="AC49" s="11"/>
      <c r="AD49" s="11"/>
      <c r="AF49" s="52">
        <f t="shared" si="28"/>
        <v>81</v>
      </c>
      <c r="AG49" s="63">
        <f t="shared" si="44"/>
        <v>0</v>
      </c>
      <c r="AH49" s="63">
        <f t="shared" si="44"/>
        <v>81</v>
      </c>
      <c r="AI49" s="21"/>
      <c r="AJ49" s="21">
        <f t="shared" si="29"/>
        <v>81</v>
      </c>
      <c r="AK49" s="21">
        <f t="shared" si="30"/>
        <v>0</v>
      </c>
      <c r="AL49" s="21">
        <f t="shared" si="31"/>
        <v>81</v>
      </c>
      <c r="AM49" s="21"/>
      <c r="AN49" s="21"/>
      <c r="AO49" s="21"/>
      <c r="AP49" s="21"/>
      <c r="AQ49" s="21"/>
      <c r="AR49" s="21">
        <f>IF(ISERROR(MATCH($A49&amp;LEFT(AR$5,2),ErrCount!$L$2:$L$73,0)),1,0)</f>
        <v>1</v>
      </c>
      <c r="AS49" s="21">
        <f>IF(ISERROR(MATCH($A49&amp;LEFT(AS$5,2),ErrCount!$L$2:$L$73,0)),1,0)</f>
        <v>1</v>
      </c>
      <c r="AT49" s="21">
        <f>IF(ISERROR(MATCH($A49&amp;LEFT(AT$5,2),ErrCount!$L$2:$L$73,0)),1,0)</f>
        <v>1</v>
      </c>
      <c r="AU49" s="21">
        <f>IF(ISERROR(MATCH($A49&amp;LEFT(AU$5,2),ErrCount!$L$2:$L$73,0)),1,0)</f>
        <v>1</v>
      </c>
      <c r="AV49" s="21"/>
      <c r="AW49" s="21"/>
      <c r="AX49" s="21" t="str">
        <f t="shared" si="32"/>
        <v>144AM</v>
      </c>
      <c r="AY49" s="21" t="str">
        <f t="shared" si="33"/>
        <v>144PM</v>
      </c>
      <c r="AZ49" s="21"/>
      <c r="BA49" s="21"/>
      <c r="BB49" s="21"/>
      <c r="BC49" s="21">
        <f>SUMIF(Data!$T:$T,"="&amp;$AX49,Data!I:I)/IF($BQ49&lt;1,1,$BQ49)</f>
        <v>0</v>
      </c>
      <c r="BD49" s="21">
        <f>SUMIF(Data!$T:$T,"="&amp;$AX49,Data!J:J)/IF($BQ49&lt;1,1,$BQ49)</f>
        <v>0</v>
      </c>
      <c r="BE49" s="21">
        <f>SUMIF(Data!$T:$T,"="&amp;$AX49,Data!K:K)/IF($BQ49&lt;1,1,$BQ49)</f>
        <v>0</v>
      </c>
      <c r="BF49" s="21">
        <f>SUMIF(Data!$T:$T,"="&amp;$AX49,Data!L:L)/IF($BQ49&lt;1,1,$BQ49)</f>
        <v>0</v>
      </c>
      <c r="BG49" s="21"/>
      <c r="BH49" s="16">
        <f>SUMIF(Data!$T:$T,"="&amp;$AY49,Data!I:I)/IF($BR49&lt;1,1,$BR49)</f>
        <v>14</v>
      </c>
      <c r="BI49" s="16">
        <f>SUMIF(Data!$T:$T,"="&amp;$AY49,Data!J:J)/IF($BR49&lt;1,1,$BR49)</f>
        <v>12</v>
      </c>
      <c r="BJ49" s="16">
        <f>SUMIF(Data!$T:$T,"="&amp;$AY49,Data!K:K)/IF($BR49&lt;1,1,$BR49)</f>
        <v>31</v>
      </c>
      <c r="BK49" s="16">
        <f>SUMIF(Data!$T:$T,"="&amp;$AY49,Data!L:L)/IF($BR49&lt;1,1,$BR49)</f>
        <v>75</v>
      </c>
      <c r="BM49" t="b">
        <f t="shared" si="40"/>
        <v>0</v>
      </c>
      <c r="BN49" t="b">
        <f t="shared" si="41"/>
        <v>1</v>
      </c>
      <c r="BP49">
        <v>44</v>
      </c>
      <c r="BQ49">
        <f t="shared" si="42"/>
        <v>0</v>
      </c>
      <c r="BR49">
        <f t="shared" si="43"/>
        <v>1</v>
      </c>
    </row>
    <row r="50" spans="1:70" x14ac:dyDescent="0.25">
      <c r="A50" s="153">
        <v>145</v>
      </c>
      <c r="B50" s="10" t="str">
        <f t="shared" si="1"/>
        <v>Alameda Dr</v>
      </c>
      <c r="C50" s="10" t="str">
        <f t="shared" si="1"/>
        <v>Mill Ave</v>
      </c>
      <c r="D50" s="12">
        <f t="shared" si="34"/>
        <v>21</v>
      </c>
      <c r="E50" s="12">
        <f t="shared" si="24"/>
        <v>16.5</v>
      </c>
      <c r="F50" s="12">
        <f t="shared" si="25"/>
        <v>25.5</v>
      </c>
      <c r="G50" s="13">
        <f t="shared" si="35"/>
        <v>1.5454545454545454</v>
      </c>
      <c r="H50" s="12"/>
      <c r="I50" s="22">
        <f t="shared" si="26"/>
        <v>0</v>
      </c>
      <c r="J50" s="9"/>
      <c r="K50" s="14"/>
      <c r="L50" s="14"/>
      <c r="M50" s="14"/>
      <c r="N50" s="14"/>
      <c r="O50" s="9"/>
      <c r="P50" s="27"/>
      <c r="Q50" s="9">
        <f t="shared" si="27"/>
        <v>145</v>
      </c>
      <c r="R50" s="23">
        <f t="shared" si="36"/>
        <v>0.25</v>
      </c>
      <c r="S50" s="11"/>
      <c r="T50" s="11"/>
      <c r="U50" s="23">
        <f t="shared" si="37"/>
        <v>0.27380952380952384</v>
      </c>
      <c r="V50" s="23">
        <f t="shared" si="38"/>
        <v>0.22619047619047619</v>
      </c>
      <c r="W50" s="23">
        <f t="shared" si="39"/>
        <v>0.51190476190476186</v>
      </c>
      <c r="X50" s="267">
        <f t="shared" si="22"/>
        <v>0.11578798185941042</v>
      </c>
      <c r="Y50" s="11"/>
      <c r="Z50" s="11"/>
      <c r="AA50" s="11"/>
      <c r="AB50" s="11"/>
      <c r="AC50" s="11"/>
      <c r="AD50" s="11"/>
      <c r="AF50" s="52">
        <f t="shared" si="28"/>
        <v>84</v>
      </c>
      <c r="AG50" s="63">
        <f t="shared" si="44"/>
        <v>33</v>
      </c>
      <c r="AH50" s="63">
        <f t="shared" si="44"/>
        <v>51</v>
      </c>
      <c r="AI50" s="21"/>
      <c r="AJ50" s="21">
        <f t="shared" si="29"/>
        <v>84</v>
      </c>
      <c r="AK50" s="21">
        <f t="shared" si="30"/>
        <v>33</v>
      </c>
      <c r="AL50" s="21">
        <f t="shared" si="31"/>
        <v>51</v>
      </c>
      <c r="AM50" s="21"/>
      <c r="AN50" s="21"/>
      <c r="AO50" s="21"/>
      <c r="AP50" s="21"/>
      <c r="AQ50" s="21"/>
      <c r="AR50" s="21">
        <f>IF(ISERROR(MATCH($A50&amp;LEFT(AR$5,2),ErrCount!$L$2:$L$73,0)),1,0)</f>
        <v>1</v>
      </c>
      <c r="AS50" s="21">
        <f>IF(ISERROR(MATCH($A50&amp;LEFT(AS$5,2),ErrCount!$L$2:$L$73,0)),1,0)</f>
        <v>1</v>
      </c>
      <c r="AT50" s="21">
        <f>IF(ISERROR(MATCH($A50&amp;LEFT(AT$5,2),ErrCount!$L$2:$L$73,0)),1,0)</f>
        <v>1</v>
      </c>
      <c r="AU50" s="21">
        <f>IF(ISERROR(MATCH($A50&amp;LEFT(AU$5,2),ErrCount!$L$2:$L$73,0)),1,0)</f>
        <v>1</v>
      </c>
      <c r="AV50" s="21"/>
      <c r="AW50" s="21"/>
      <c r="AX50" s="21" t="str">
        <f t="shared" si="32"/>
        <v>145AM</v>
      </c>
      <c r="AY50" s="21" t="str">
        <f t="shared" si="33"/>
        <v>145PM</v>
      </c>
      <c r="AZ50" s="21"/>
      <c r="BA50" s="21"/>
      <c r="BB50" s="21"/>
      <c r="BC50" s="21">
        <f>SUMIF(Data!$T:$T,"="&amp;$AX50,Data!I:I)/IF($BQ50&lt;1,1,$BQ50)</f>
        <v>5</v>
      </c>
      <c r="BD50" s="21">
        <f>SUMIF(Data!$T:$T,"="&amp;$AX50,Data!J:J)/IF($BQ50&lt;1,1,$BQ50)</f>
        <v>10</v>
      </c>
      <c r="BE50" s="21">
        <f>SUMIF(Data!$T:$T,"="&amp;$AX50,Data!K:K)/IF($BQ50&lt;1,1,$BQ50)</f>
        <v>7</v>
      </c>
      <c r="BF50" s="21">
        <f>SUMIF(Data!$T:$T,"="&amp;$AX50,Data!L:L)/IF($BQ50&lt;1,1,$BQ50)</f>
        <v>12</v>
      </c>
      <c r="BG50" s="21"/>
      <c r="BH50" s="16">
        <f>SUMIF(Data!$T:$T,"="&amp;$AY50,Data!I:I)/IF($BR50&lt;1,1,$BR50)</f>
        <v>16</v>
      </c>
      <c r="BI50" s="16">
        <f>SUMIF(Data!$T:$T,"="&amp;$AY50,Data!J:J)/IF($BR50&lt;1,1,$BR50)</f>
        <v>13</v>
      </c>
      <c r="BJ50" s="16">
        <f>SUMIF(Data!$T:$T,"="&amp;$AY50,Data!K:K)/IF($BR50&lt;1,1,$BR50)</f>
        <v>12</v>
      </c>
      <c r="BK50" s="16">
        <f>SUMIF(Data!$T:$T,"="&amp;$AY50,Data!L:L)/IF($BR50&lt;1,1,$BR50)</f>
        <v>31</v>
      </c>
      <c r="BM50" t="b">
        <f t="shared" si="40"/>
        <v>1</v>
      </c>
      <c r="BN50" t="b">
        <f t="shared" si="41"/>
        <v>1</v>
      </c>
      <c r="BP50">
        <v>45</v>
      </c>
      <c r="BQ50">
        <f t="shared" si="42"/>
        <v>1</v>
      </c>
      <c r="BR50">
        <f t="shared" si="43"/>
        <v>1</v>
      </c>
    </row>
    <row r="51" spans="1:70" x14ac:dyDescent="0.25">
      <c r="A51" s="9">
        <v>146</v>
      </c>
      <c r="B51" s="10" t="str">
        <f t="shared" si="1"/>
        <v>Broadway Rd</v>
      </c>
      <c r="C51" s="10" t="str">
        <f t="shared" si="1"/>
        <v>Mill Ave</v>
      </c>
      <c r="D51" s="12">
        <f t="shared" si="34"/>
        <v>36.25</v>
      </c>
      <c r="E51" s="12">
        <f t="shared" si="24"/>
        <v>24.5</v>
      </c>
      <c r="F51" s="12">
        <f t="shared" si="25"/>
        <v>48</v>
      </c>
      <c r="G51" s="13">
        <f t="shared" si="35"/>
        <v>1.9591836734693877</v>
      </c>
      <c r="H51" s="12"/>
      <c r="I51" s="22">
        <f t="shared" si="26"/>
        <v>0</v>
      </c>
      <c r="J51" s="9"/>
      <c r="K51" s="14"/>
      <c r="L51" s="14"/>
      <c r="M51" s="14"/>
      <c r="N51" s="14"/>
      <c r="O51" s="9"/>
      <c r="P51" s="27"/>
      <c r="Q51" s="9">
        <f t="shared" si="27"/>
        <v>146</v>
      </c>
      <c r="R51" s="23">
        <f t="shared" si="36"/>
        <v>0.20344827586206896</v>
      </c>
      <c r="S51" s="11"/>
      <c r="T51" s="11"/>
      <c r="U51" s="23">
        <f t="shared" si="37"/>
        <v>0.18620689655172415</v>
      </c>
      <c r="V51" s="23">
        <f t="shared" si="38"/>
        <v>0.3</v>
      </c>
      <c r="W51" s="23">
        <f t="shared" si="39"/>
        <v>0.75862068965517238</v>
      </c>
      <c r="X51" s="267">
        <f t="shared" si="22"/>
        <v>0.22758620689655171</v>
      </c>
      <c r="Y51" s="11"/>
      <c r="Z51" s="11"/>
      <c r="AA51" s="11"/>
      <c r="AB51" s="11"/>
      <c r="AC51" s="11"/>
      <c r="AD51" s="11"/>
      <c r="AF51" s="52">
        <f t="shared" si="28"/>
        <v>145</v>
      </c>
      <c r="AG51" s="63">
        <f t="shared" si="44"/>
        <v>49</v>
      </c>
      <c r="AH51" s="63">
        <f t="shared" si="44"/>
        <v>96</v>
      </c>
      <c r="AI51" s="21"/>
      <c r="AJ51" s="21">
        <f t="shared" si="29"/>
        <v>145</v>
      </c>
      <c r="AK51" s="21">
        <f t="shared" si="30"/>
        <v>49</v>
      </c>
      <c r="AL51" s="21">
        <f t="shared" si="31"/>
        <v>96</v>
      </c>
      <c r="AM51" s="21"/>
      <c r="AN51" s="21"/>
      <c r="AO51" s="21"/>
      <c r="AP51" s="21"/>
      <c r="AQ51" s="21"/>
      <c r="AR51" s="21">
        <f>IF(ISERROR(MATCH($A51&amp;LEFT(AR$5,2),ErrCount!$L$2:$L$73,0)),1,0)</f>
        <v>1</v>
      </c>
      <c r="AS51" s="21">
        <f>IF(ISERROR(MATCH($A51&amp;LEFT(AS$5,2),ErrCount!$L$2:$L$73,0)),1,0)</f>
        <v>1</v>
      </c>
      <c r="AT51" s="21">
        <f>IF(ISERROR(MATCH($A51&amp;LEFT(AT$5,2),ErrCount!$L$2:$L$73,0)),1,0)</f>
        <v>1</v>
      </c>
      <c r="AU51" s="21">
        <f>IF(ISERROR(MATCH($A51&amp;LEFT(AU$5,2),ErrCount!$L$2:$L$73,0)),1,0)</f>
        <v>1</v>
      </c>
      <c r="AV51" s="21"/>
      <c r="AW51" s="21"/>
      <c r="AX51" s="21" t="str">
        <f t="shared" si="32"/>
        <v>146AM</v>
      </c>
      <c r="AY51" s="21" t="str">
        <f t="shared" si="33"/>
        <v>146PM</v>
      </c>
      <c r="AZ51" s="21"/>
      <c r="BA51" s="21"/>
      <c r="BB51" s="21"/>
      <c r="BC51" s="21">
        <f>SUMIF(Data!$T:$T,"="&amp;$AX51,Data!I:I)/IF($BQ51&lt;1,1,$BQ51)</f>
        <v>7</v>
      </c>
      <c r="BD51" s="21">
        <f>SUMIF(Data!$T:$T,"="&amp;$AX51,Data!J:J)/IF($BQ51&lt;1,1,$BQ51)</f>
        <v>13</v>
      </c>
      <c r="BE51" s="21">
        <f>SUMIF(Data!$T:$T,"="&amp;$AX51,Data!K:K)/IF($BQ51&lt;1,1,$BQ51)</f>
        <v>17</v>
      </c>
      <c r="BF51" s="21">
        <f>SUMIF(Data!$T:$T,"="&amp;$AX51,Data!L:L)/IF($BQ51&lt;1,1,$BQ51)</f>
        <v>36</v>
      </c>
      <c r="BG51" s="21"/>
      <c r="BH51" s="16">
        <f>SUMIF(Data!$T:$T,"="&amp;$AY51,Data!I:I)/IF($BR51&lt;1,1,$BR51)</f>
        <v>22.5</v>
      </c>
      <c r="BI51" s="16">
        <f>SUMIF(Data!$T:$T,"="&amp;$AY51,Data!J:J)/IF($BR51&lt;1,1,$BR51)</f>
        <v>14</v>
      </c>
      <c r="BJ51" s="16">
        <f>SUMIF(Data!$T:$T,"="&amp;$AY51,Data!K:K)/IF($BR51&lt;1,1,$BR51)</f>
        <v>26.5</v>
      </c>
      <c r="BK51" s="16">
        <f>SUMIF(Data!$T:$T,"="&amp;$AY51,Data!L:L)/IF($BR51&lt;1,1,$BR51)</f>
        <v>74</v>
      </c>
      <c r="BM51" t="b">
        <f t="shared" si="40"/>
        <v>1</v>
      </c>
      <c r="BN51" t="b">
        <f t="shared" si="41"/>
        <v>1</v>
      </c>
      <c r="BP51">
        <v>46</v>
      </c>
      <c r="BQ51">
        <f t="shared" si="42"/>
        <v>1</v>
      </c>
      <c r="BR51">
        <f t="shared" si="43"/>
        <v>2</v>
      </c>
    </row>
    <row r="52" spans="1:70" x14ac:dyDescent="0.25">
      <c r="A52" s="153">
        <v>147</v>
      </c>
      <c r="B52" s="10" t="str">
        <f t="shared" si="1"/>
        <v>Baseline Rd</v>
      </c>
      <c r="C52" s="10" t="str">
        <f t="shared" si="1"/>
        <v>Mill Ave</v>
      </c>
      <c r="D52" s="12">
        <f t="shared" si="34"/>
        <v>27</v>
      </c>
      <c r="E52" s="12">
        <f t="shared" si="24"/>
        <v>23.5</v>
      </c>
      <c r="F52" s="12">
        <f t="shared" si="25"/>
        <v>30.5</v>
      </c>
      <c r="G52" s="13">
        <f t="shared" si="35"/>
        <v>1.2978723404255319</v>
      </c>
      <c r="H52" s="12"/>
      <c r="I52" s="22">
        <f t="shared" si="26"/>
        <v>0</v>
      </c>
      <c r="J52" s="9"/>
      <c r="K52" s="14"/>
      <c r="L52" s="14"/>
      <c r="M52" s="14"/>
      <c r="N52" s="14"/>
      <c r="O52" s="9"/>
      <c r="P52" s="27"/>
      <c r="Q52" s="9">
        <f t="shared" si="27"/>
        <v>147</v>
      </c>
      <c r="R52" s="23">
        <f t="shared" si="36"/>
        <v>0.19444444444444445</v>
      </c>
      <c r="S52" s="11"/>
      <c r="T52" s="11"/>
      <c r="U52" s="23">
        <f t="shared" si="37"/>
        <v>0.37962962962962965</v>
      </c>
      <c r="V52" s="23">
        <f t="shared" si="38"/>
        <v>0.25925925925925924</v>
      </c>
      <c r="W52" s="23">
        <f t="shared" si="39"/>
        <v>0.81481481481481477</v>
      </c>
      <c r="X52" s="267">
        <f t="shared" si="22"/>
        <v>0.21124828532235937</v>
      </c>
      <c r="Y52" s="11"/>
      <c r="Z52" s="11"/>
      <c r="AA52" s="11"/>
      <c r="AB52" s="11"/>
      <c r="AC52" s="11"/>
      <c r="AD52" s="11"/>
      <c r="AF52" s="52">
        <f t="shared" si="28"/>
        <v>108</v>
      </c>
      <c r="AG52" s="63">
        <f t="shared" si="44"/>
        <v>47</v>
      </c>
      <c r="AH52" s="63">
        <f t="shared" si="44"/>
        <v>61</v>
      </c>
      <c r="AI52" s="21"/>
      <c r="AJ52" s="21">
        <f t="shared" si="29"/>
        <v>108</v>
      </c>
      <c r="AK52" s="21">
        <f t="shared" si="30"/>
        <v>47</v>
      </c>
      <c r="AL52" s="21">
        <f t="shared" si="31"/>
        <v>61</v>
      </c>
      <c r="AM52" s="21"/>
      <c r="AN52" s="21"/>
      <c r="AO52" s="21"/>
      <c r="AP52" s="21"/>
      <c r="AQ52" s="21"/>
      <c r="AR52" s="21">
        <f>IF(ISERROR(MATCH($A52&amp;LEFT(AR$5,2),ErrCount!$L$2:$L$73,0)),1,0)</f>
        <v>1</v>
      </c>
      <c r="AS52" s="21">
        <f>IF(ISERROR(MATCH($A52&amp;LEFT(AS$5,2),ErrCount!$L$2:$L$73,0)),1,0)</f>
        <v>1</v>
      </c>
      <c r="AT52" s="21">
        <f>IF(ISERROR(MATCH($A52&amp;LEFT(AT$5,2),ErrCount!$L$2:$L$73,0)),1,0)</f>
        <v>1</v>
      </c>
      <c r="AU52" s="21">
        <f>IF(ISERROR(MATCH($A52&amp;LEFT(AU$5,2),ErrCount!$L$2:$L$73,0)),1,0)</f>
        <v>1</v>
      </c>
      <c r="AV52" s="21"/>
      <c r="AW52" s="21"/>
      <c r="AX52" s="21" t="str">
        <f t="shared" si="32"/>
        <v>147AM</v>
      </c>
      <c r="AY52" s="21" t="str">
        <f t="shared" si="33"/>
        <v>147PM</v>
      </c>
      <c r="AZ52" s="21"/>
      <c r="BA52" s="21"/>
      <c r="BB52" s="21"/>
      <c r="BC52" s="21">
        <f>SUMIF(Data!$T:$T,"="&amp;$AX52,Data!I:I)/IF($BQ52&lt;1,1,$BQ52)</f>
        <v>11</v>
      </c>
      <c r="BD52" s="21">
        <f>SUMIF(Data!$T:$T,"="&amp;$AX52,Data!J:J)/IF($BQ52&lt;1,1,$BQ52)</f>
        <v>26</v>
      </c>
      <c r="BE52" s="21">
        <f>SUMIF(Data!$T:$T,"="&amp;$AX52,Data!K:K)/IF($BQ52&lt;1,1,$BQ52)</f>
        <v>12</v>
      </c>
      <c r="BF52" s="21">
        <f>SUMIF(Data!$T:$T,"="&amp;$AX52,Data!L:L)/IF($BQ52&lt;1,1,$BQ52)</f>
        <v>40</v>
      </c>
      <c r="BG52" s="21"/>
      <c r="BH52" s="16">
        <f>SUMIF(Data!$T:$T,"="&amp;$AY52,Data!I:I)/IF($BR52&lt;1,1,$BR52)</f>
        <v>10</v>
      </c>
      <c r="BI52" s="16">
        <f>SUMIF(Data!$T:$T,"="&amp;$AY52,Data!J:J)/IF($BR52&lt;1,1,$BR52)</f>
        <v>15</v>
      </c>
      <c r="BJ52" s="16">
        <f>SUMIF(Data!$T:$T,"="&amp;$AY52,Data!K:K)/IF($BR52&lt;1,1,$BR52)</f>
        <v>16</v>
      </c>
      <c r="BK52" s="16">
        <f>SUMIF(Data!$T:$T,"="&amp;$AY52,Data!L:L)/IF($BR52&lt;1,1,$BR52)</f>
        <v>48</v>
      </c>
      <c r="BM52" t="b">
        <f t="shared" si="40"/>
        <v>1</v>
      </c>
      <c r="BN52" t="b">
        <f t="shared" si="41"/>
        <v>1</v>
      </c>
      <c r="BP52">
        <v>47</v>
      </c>
      <c r="BQ52">
        <f t="shared" si="42"/>
        <v>1</v>
      </c>
      <c r="BR52">
        <f t="shared" si="43"/>
        <v>1</v>
      </c>
    </row>
    <row r="53" spans="1:70" x14ac:dyDescent="0.25">
      <c r="A53" s="9">
        <v>148</v>
      </c>
      <c r="B53" s="10" t="str">
        <f t="shared" si="1"/>
        <v>Guadalupe Rd</v>
      </c>
      <c r="C53" s="10" t="str">
        <f t="shared" si="1"/>
        <v>Kyrene Rd</v>
      </c>
      <c r="D53" s="12">
        <f t="shared" si="34"/>
        <v>27</v>
      </c>
      <c r="E53" s="12">
        <f t="shared" si="24"/>
        <v>25</v>
      </c>
      <c r="F53" s="12">
        <f t="shared" si="25"/>
        <v>29</v>
      </c>
      <c r="G53" s="13">
        <f t="shared" si="35"/>
        <v>1.1599999999999999</v>
      </c>
      <c r="H53" s="12"/>
      <c r="I53" s="22">
        <f t="shared" si="26"/>
        <v>0</v>
      </c>
      <c r="J53" s="9"/>
      <c r="K53" s="14"/>
      <c r="L53" s="14"/>
      <c r="M53" s="14"/>
      <c r="N53" s="14"/>
      <c r="O53" s="9"/>
      <c r="P53" s="27"/>
      <c r="Q53" s="9">
        <f t="shared" si="27"/>
        <v>148</v>
      </c>
      <c r="R53" s="23">
        <f t="shared" si="36"/>
        <v>0.19444444444444445</v>
      </c>
      <c r="S53" s="11"/>
      <c r="T53" s="11"/>
      <c r="U53" s="23">
        <f t="shared" si="37"/>
        <v>0.47222222222222221</v>
      </c>
      <c r="V53" s="23">
        <f t="shared" si="38"/>
        <v>0.24074074074074073</v>
      </c>
      <c r="W53" s="23">
        <f t="shared" si="39"/>
        <v>0.52777777777777779</v>
      </c>
      <c r="X53" s="267">
        <f t="shared" si="22"/>
        <v>0.12705761316872427</v>
      </c>
      <c r="Y53" s="11"/>
      <c r="Z53" s="11"/>
      <c r="AA53" s="11"/>
      <c r="AB53" s="11"/>
      <c r="AC53" s="11"/>
      <c r="AD53" s="11"/>
      <c r="AF53" s="52">
        <f t="shared" si="28"/>
        <v>108</v>
      </c>
      <c r="AG53" s="63">
        <f t="shared" si="44"/>
        <v>50</v>
      </c>
      <c r="AH53" s="63">
        <f t="shared" si="44"/>
        <v>58</v>
      </c>
      <c r="AI53" s="21"/>
      <c r="AJ53" s="21">
        <f t="shared" si="29"/>
        <v>108</v>
      </c>
      <c r="AK53" s="21">
        <f t="shared" si="30"/>
        <v>50</v>
      </c>
      <c r="AL53" s="21">
        <f t="shared" si="31"/>
        <v>58</v>
      </c>
      <c r="AM53" s="21"/>
      <c r="AN53" s="21"/>
      <c r="AO53" s="21"/>
      <c r="AP53" s="21"/>
      <c r="AQ53" s="21"/>
      <c r="AR53" s="21">
        <f>IF(ISERROR(MATCH($A53&amp;LEFT(AR$5,2),ErrCount!$L$2:$L$73,0)),1,0)</f>
        <v>1</v>
      </c>
      <c r="AS53" s="21">
        <f>IF(ISERROR(MATCH($A53&amp;LEFT(AS$5,2),ErrCount!$L$2:$L$73,0)),1,0)</f>
        <v>1</v>
      </c>
      <c r="AT53" s="21">
        <f>IF(ISERROR(MATCH($A53&amp;LEFT(AT$5,2),ErrCount!$L$2:$L$73,0)),1,0)</f>
        <v>1</v>
      </c>
      <c r="AU53" s="21">
        <f>IF(ISERROR(MATCH($A53&amp;LEFT(AU$5,2),ErrCount!$L$2:$L$73,0)),1,0)</f>
        <v>1</v>
      </c>
      <c r="AV53" s="21"/>
      <c r="AW53" s="21"/>
      <c r="AX53" s="21" t="str">
        <f t="shared" si="32"/>
        <v>148AM</v>
      </c>
      <c r="AY53" s="21" t="str">
        <f t="shared" si="33"/>
        <v>148PM</v>
      </c>
      <c r="AZ53" s="21"/>
      <c r="BA53" s="21"/>
      <c r="BB53" s="21"/>
      <c r="BC53" s="21">
        <f>SUMIF(Data!$T:$T,"="&amp;$AX53,Data!I:I)/IF($BQ53&lt;1,1,$BQ53)</f>
        <v>8</v>
      </c>
      <c r="BD53" s="21">
        <f>SUMIF(Data!$T:$T,"="&amp;$AX53,Data!J:J)/IF($BQ53&lt;1,1,$BQ53)</f>
        <v>28</v>
      </c>
      <c r="BE53" s="21">
        <f>SUMIF(Data!$T:$T,"="&amp;$AX53,Data!K:K)/IF($BQ53&lt;1,1,$BQ53)</f>
        <v>11</v>
      </c>
      <c r="BF53" s="21">
        <f>SUMIF(Data!$T:$T,"="&amp;$AX53,Data!L:L)/IF($BQ53&lt;1,1,$BQ53)</f>
        <v>20</v>
      </c>
      <c r="BG53" s="21"/>
      <c r="BH53" s="16">
        <f>SUMIF(Data!$T:$T,"="&amp;$AY53,Data!I:I)/IF($BR53&lt;1,1,$BR53)</f>
        <v>13</v>
      </c>
      <c r="BI53" s="16">
        <f>SUMIF(Data!$T:$T,"="&amp;$AY53,Data!J:J)/IF($BR53&lt;1,1,$BR53)</f>
        <v>23</v>
      </c>
      <c r="BJ53" s="16">
        <f>SUMIF(Data!$T:$T,"="&amp;$AY53,Data!K:K)/IF($BR53&lt;1,1,$BR53)</f>
        <v>15</v>
      </c>
      <c r="BK53" s="16">
        <f>SUMIF(Data!$T:$T,"="&amp;$AY53,Data!L:L)/IF($BR53&lt;1,1,$BR53)</f>
        <v>37</v>
      </c>
      <c r="BM53" t="b">
        <f t="shared" si="40"/>
        <v>1</v>
      </c>
      <c r="BN53" t="b">
        <f t="shared" si="41"/>
        <v>1</v>
      </c>
      <c r="BP53">
        <v>48</v>
      </c>
      <c r="BQ53">
        <f t="shared" si="42"/>
        <v>1</v>
      </c>
      <c r="BR53">
        <f t="shared" si="43"/>
        <v>1</v>
      </c>
    </row>
    <row r="54" spans="1:70" x14ac:dyDescent="0.25">
      <c r="A54" s="153">
        <v>149</v>
      </c>
      <c r="B54" s="10" t="str">
        <f t="shared" si="1"/>
        <v>Guadalupe Rd</v>
      </c>
      <c r="C54" s="10" t="str">
        <f t="shared" si="1"/>
        <v>Country Club Wy</v>
      </c>
      <c r="D54" s="12">
        <f t="shared" si="34"/>
        <v>17.75</v>
      </c>
      <c r="E54" s="12">
        <f t="shared" si="24"/>
        <v>19</v>
      </c>
      <c r="F54" s="12">
        <f t="shared" si="25"/>
        <v>16.5</v>
      </c>
      <c r="G54" s="13">
        <f t="shared" si="35"/>
        <v>0.86842105263157898</v>
      </c>
      <c r="H54" s="12"/>
      <c r="I54" s="22">
        <f t="shared" si="26"/>
        <v>0</v>
      </c>
      <c r="J54" s="9"/>
      <c r="K54" s="14"/>
      <c r="L54" s="14"/>
      <c r="M54" s="14"/>
      <c r="N54" s="14"/>
      <c r="O54" s="9"/>
      <c r="P54" s="27"/>
      <c r="Q54" s="9">
        <f t="shared" si="27"/>
        <v>149</v>
      </c>
      <c r="R54" s="23">
        <f t="shared" si="36"/>
        <v>0.27464788732394368</v>
      </c>
      <c r="S54" s="11"/>
      <c r="T54" s="11"/>
      <c r="U54" s="23">
        <f t="shared" si="37"/>
        <v>0.55633802816901412</v>
      </c>
      <c r="V54" s="23">
        <f t="shared" si="38"/>
        <v>5.6338028169014086E-2</v>
      </c>
      <c r="W54" s="23">
        <f t="shared" si="39"/>
        <v>0.21126760563380281</v>
      </c>
      <c r="X54" s="267">
        <f t="shared" si="22"/>
        <v>1.1902400317397342E-2</v>
      </c>
      <c r="Y54" s="11"/>
      <c r="Z54" s="11"/>
      <c r="AA54" s="11"/>
      <c r="AB54" s="11"/>
      <c r="AC54" s="11"/>
      <c r="AD54" s="11"/>
      <c r="AF54" s="52">
        <f t="shared" si="28"/>
        <v>71</v>
      </c>
      <c r="AG54" s="63">
        <f t="shared" si="44"/>
        <v>38</v>
      </c>
      <c r="AH54" s="63">
        <f t="shared" si="44"/>
        <v>33</v>
      </c>
      <c r="AI54" s="21"/>
      <c r="AJ54" s="21">
        <f t="shared" si="29"/>
        <v>71</v>
      </c>
      <c r="AK54" s="21">
        <f t="shared" si="30"/>
        <v>38</v>
      </c>
      <c r="AL54" s="21">
        <f t="shared" si="31"/>
        <v>33</v>
      </c>
      <c r="AM54" s="21"/>
      <c r="AN54" s="21"/>
      <c r="AO54" s="21"/>
      <c r="AP54" s="21"/>
      <c r="AQ54" s="21"/>
      <c r="AR54" s="21">
        <f>IF(ISERROR(MATCH($A54&amp;LEFT(AR$5,2),ErrCount!$L$2:$L$73,0)),1,0)</f>
        <v>1</v>
      </c>
      <c r="AS54" s="21">
        <f>IF(ISERROR(MATCH($A54&amp;LEFT(AS$5,2),ErrCount!$L$2:$L$73,0)),1,0)</f>
        <v>1</v>
      </c>
      <c r="AT54" s="21">
        <f>IF(ISERROR(MATCH($A54&amp;LEFT(AT$5,2),ErrCount!$L$2:$L$73,0)),1,0)</f>
        <v>1</v>
      </c>
      <c r="AU54" s="21">
        <f>IF(ISERROR(MATCH($A54&amp;LEFT(AU$5,2),ErrCount!$L$2:$L$73,0)),1,0)</f>
        <v>1</v>
      </c>
      <c r="AV54" s="21"/>
      <c r="AW54" s="21"/>
      <c r="AX54" s="21" t="str">
        <f t="shared" si="32"/>
        <v>149AM</v>
      </c>
      <c r="AY54" s="21" t="str">
        <f t="shared" si="33"/>
        <v>149PM</v>
      </c>
      <c r="AZ54" s="21"/>
      <c r="BA54" s="21"/>
      <c r="BB54" s="21"/>
      <c r="BC54" s="21">
        <f>SUMIF(Data!$T:$T,"="&amp;$AX54,Data!I:I)/IF($BQ54&lt;1,1,$BQ54)</f>
        <v>12</v>
      </c>
      <c r="BD54" s="21">
        <f>SUMIF(Data!$T:$T,"="&amp;$AX54,Data!J:J)/IF($BQ54&lt;1,1,$BQ54)</f>
        <v>23</v>
      </c>
      <c r="BE54" s="21">
        <f>SUMIF(Data!$T:$T,"="&amp;$AX54,Data!K:K)/IF($BQ54&lt;1,1,$BQ54)</f>
        <v>1</v>
      </c>
      <c r="BF54" s="21">
        <f>SUMIF(Data!$T:$T,"="&amp;$AX54,Data!L:L)/IF($BQ54&lt;1,1,$BQ54)</f>
        <v>8</v>
      </c>
      <c r="BG54" s="21"/>
      <c r="BH54" s="16">
        <f>SUMIF(Data!$T:$T,"="&amp;$AY54,Data!I:I)/IF($BR54&lt;1,1,$BR54)</f>
        <v>7.5</v>
      </c>
      <c r="BI54" s="16">
        <f>SUMIF(Data!$T:$T,"="&amp;$AY54,Data!J:J)/IF($BR54&lt;1,1,$BR54)</f>
        <v>16.5</v>
      </c>
      <c r="BJ54" s="16">
        <f>SUMIF(Data!$T:$T,"="&amp;$AY54,Data!K:K)/IF($BR54&lt;1,1,$BR54)</f>
        <v>3</v>
      </c>
      <c r="BK54" s="16">
        <f>SUMIF(Data!$T:$T,"="&amp;$AY54,Data!L:L)/IF($BR54&lt;1,1,$BR54)</f>
        <v>7</v>
      </c>
      <c r="BM54" t="b">
        <f t="shared" si="40"/>
        <v>1</v>
      </c>
      <c r="BN54" t="b">
        <f t="shared" si="41"/>
        <v>1</v>
      </c>
      <c r="BP54">
        <v>49</v>
      </c>
      <c r="BQ54">
        <f t="shared" si="42"/>
        <v>1</v>
      </c>
      <c r="BR54">
        <f t="shared" si="43"/>
        <v>2</v>
      </c>
    </row>
    <row r="55" spans="1:70" x14ac:dyDescent="0.25">
      <c r="A55" s="9">
        <v>150</v>
      </c>
      <c r="B55" s="10" t="str">
        <f t="shared" si="1"/>
        <v>Guadalupe Rd</v>
      </c>
      <c r="C55" s="10" t="str">
        <f t="shared" si="1"/>
        <v>Lakeshore Dr</v>
      </c>
      <c r="D55" s="12">
        <f t="shared" si="34"/>
        <v>22.75</v>
      </c>
      <c r="E55" s="12">
        <f t="shared" si="24"/>
        <v>22</v>
      </c>
      <c r="F55" s="12">
        <f t="shared" si="25"/>
        <v>23.5</v>
      </c>
      <c r="G55" s="13">
        <f t="shared" si="35"/>
        <v>1.0681818181818181</v>
      </c>
      <c r="H55" s="12"/>
      <c r="I55" s="22">
        <f t="shared" si="26"/>
        <v>0</v>
      </c>
      <c r="J55" s="9"/>
      <c r="K55" s="14"/>
      <c r="L55" s="14"/>
      <c r="M55" s="14"/>
      <c r="N55" s="14"/>
      <c r="O55" s="9"/>
      <c r="P55" s="27"/>
      <c r="Q55" s="9">
        <f t="shared" si="27"/>
        <v>150</v>
      </c>
      <c r="R55" s="23">
        <f t="shared" si="36"/>
        <v>0.21978021978021978</v>
      </c>
      <c r="S55" s="11"/>
      <c r="T55" s="11"/>
      <c r="U55" s="23">
        <f t="shared" si="37"/>
        <v>0.56043956043956045</v>
      </c>
      <c r="V55" s="23">
        <f t="shared" si="38"/>
        <v>0.10989010989010989</v>
      </c>
      <c r="W55" s="23">
        <f t="shared" si="39"/>
        <v>0.2087912087912088</v>
      </c>
      <c r="X55" s="267">
        <f t="shared" si="22"/>
        <v>2.2944088878154814E-2</v>
      </c>
      <c r="Y55" s="11"/>
      <c r="Z55" s="11"/>
      <c r="AA55" s="11"/>
      <c r="AB55" s="11"/>
      <c r="AC55" s="11"/>
      <c r="AD55" s="11"/>
      <c r="AF55" s="52">
        <f t="shared" si="28"/>
        <v>91</v>
      </c>
      <c r="AG55" s="63">
        <f t="shared" si="44"/>
        <v>44</v>
      </c>
      <c r="AH55" s="63">
        <f t="shared" si="44"/>
        <v>47</v>
      </c>
      <c r="AI55" s="21"/>
      <c r="AJ55" s="21">
        <f t="shared" si="29"/>
        <v>91</v>
      </c>
      <c r="AK55" s="21">
        <f t="shared" si="30"/>
        <v>44</v>
      </c>
      <c r="AL55" s="21">
        <f t="shared" si="31"/>
        <v>47</v>
      </c>
      <c r="AM55" s="21"/>
      <c r="AN55" s="21"/>
      <c r="AO55" s="21"/>
      <c r="AP55" s="21"/>
      <c r="AQ55" s="21"/>
      <c r="AR55" s="21">
        <f>IF(ISERROR(MATCH($A55&amp;LEFT(AR$5,2),ErrCount!$L$2:$L$73,0)),1,0)</f>
        <v>1</v>
      </c>
      <c r="AS55" s="21">
        <f>IF(ISERROR(MATCH($A55&amp;LEFT(AS$5,2),ErrCount!$L$2:$L$73,0)),1,0)</f>
        <v>1</v>
      </c>
      <c r="AT55" s="21">
        <f>IF(ISERROR(MATCH($A55&amp;LEFT(AT$5,2),ErrCount!$L$2:$L$73,0)),1,0)</f>
        <v>1</v>
      </c>
      <c r="AU55" s="21">
        <f>IF(ISERROR(MATCH($A55&amp;LEFT(AU$5,2),ErrCount!$L$2:$L$73,0)),1,0)</f>
        <v>1</v>
      </c>
      <c r="AV55" s="21"/>
      <c r="AW55" s="21"/>
      <c r="AX55" s="21" t="str">
        <f t="shared" si="32"/>
        <v>150AM</v>
      </c>
      <c r="AY55" s="21" t="str">
        <f t="shared" si="33"/>
        <v>150PM</v>
      </c>
      <c r="AZ55" s="21"/>
      <c r="BA55" s="21"/>
      <c r="BB55" s="21"/>
      <c r="BC55" s="21">
        <f>SUMIF(Data!$T:$T,"="&amp;$AX55,Data!I:I)/IF($BQ55&lt;1,1,$BQ55)</f>
        <v>10</v>
      </c>
      <c r="BD55" s="21">
        <f>SUMIF(Data!$T:$T,"="&amp;$AX55,Data!J:J)/IF($BQ55&lt;1,1,$BQ55)</f>
        <v>24</v>
      </c>
      <c r="BE55" s="21">
        <f>SUMIF(Data!$T:$T,"="&amp;$AX55,Data!K:K)/IF($BQ55&lt;1,1,$BQ55)</f>
        <v>5</v>
      </c>
      <c r="BF55" s="21">
        <f>SUMIF(Data!$T:$T,"="&amp;$AX55,Data!L:L)/IF($BQ55&lt;1,1,$BQ55)</f>
        <v>12</v>
      </c>
      <c r="BG55" s="21"/>
      <c r="BH55" s="16">
        <f>SUMIF(Data!$T:$T,"="&amp;$AY55,Data!I:I)/IF($BR55&lt;1,1,$BR55)</f>
        <v>10</v>
      </c>
      <c r="BI55" s="16">
        <f>SUMIF(Data!$T:$T,"="&amp;$AY55,Data!J:J)/IF($BR55&lt;1,1,$BR55)</f>
        <v>27</v>
      </c>
      <c r="BJ55" s="16">
        <f>SUMIF(Data!$T:$T,"="&amp;$AY55,Data!K:K)/IF($BR55&lt;1,1,$BR55)</f>
        <v>5</v>
      </c>
      <c r="BK55" s="16">
        <f>SUMIF(Data!$T:$T,"="&amp;$AY55,Data!L:L)/IF($BR55&lt;1,1,$BR55)</f>
        <v>7</v>
      </c>
      <c r="BM55" t="b">
        <f t="shared" si="40"/>
        <v>1</v>
      </c>
      <c r="BN55" t="b">
        <f t="shared" si="41"/>
        <v>1</v>
      </c>
      <c r="BP55">
        <v>50</v>
      </c>
      <c r="BQ55">
        <f t="shared" si="42"/>
        <v>1</v>
      </c>
      <c r="BR55">
        <f t="shared" si="43"/>
        <v>1</v>
      </c>
    </row>
    <row r="56" spans="1:70" x14ac:dyDescent="0.25">
      <c r="A56" s="153">
        <v>151</v>
      </c>
      <c r="B56" s="10" t="str">
        <f t="shared" si="1"/>
        <v>University Dr</v>
      </c>
      <c r="C56" s="10" t="str">
        <f t="shared" si="1"/>
        <v>Forest Ave</v>
      </c>
      <c r="D56" s="12">
        <f t="shared" si="34"/>
        <v>127.5</v>
      </c>
      <c r="E56" s="12">
        <f t="shared" si="24"/>
        <v>83</v>
      </c>
      <c r="F56" s="12">
        <f t="shared" si="25"/>
        <v>172</v>
      </c>
      <c r="G56" s="13">
        <f t="shared" si="35"/>
        <v>2.072289156626506</v>
      </c>
      <c r="H56" s="12"/>
      <c r="I56" s="22">
        <f t="shared" si="26"/>
        <v>0</v>
      </c>
      <c r="J56" s="9"/>
      <c r="K56" s="14"/>
      <c r="L56" s="14"/>
      <c r="M56" s="14"/>
      <c r="N56" s="14"/>
      <c r="O56" s="9"/>
      <c r="P56" s="27"/>
      <c r="Q56" s="9">
        <f t="shared" si="27"/>
        <v>151</v>
      </c>
      <c r="R56" s="23">
        <f t="shared" si="36"/>
        <v>0.33137254901960783</v>
      </c>
      <c r="S56" s="11"/>
      <c r="T56" s="11"/>
      <c r="U56" s="23">
        <f t="shared" si="37"/>
        <v>9.6078431372549025E-2</v>
      </c>
      <c r="V56" s="23">
        <f t="shared" si="38"/>
        <v>0.25098039215686274</v>
      </c>
      <c r="W56" s="23">
        <f t="shared" si="39"/>
        <v>0.31764705882352939</v>
      </c>
      <c r="X56" s="267">
        <f t="shared" si="22"/>
        <v>7.9723183391003455E-2</v>
      </c>
      <c r="Y56" s="11"/>
      <c r="Z56" s="11"/>
      <c r="AA56" s="11"/>
      <c r="AB56" s="11"/>
      <c r="AC56" s="11"/>
      <c r="AD56" s="11"/>
      <c r="AF56" s="52">
        <f t="shared" si="28"/>
        <v>510</v>
      </c>
      <c r="AG56" s="63">
        <f t="shared" si="44"/>
        <v>166</v>
      </c>
      <c r="AH56" s="63">
        <f t="shared" si="44"/>
        <v>344</v>
      </c>
      <c r="AI56" s="21"/>
      <c r="AJ56" s="21">
        <f t="shared" si="29"/>
        <v>510</v>
      </c>
      <c r="AK56" s="21">
        <f t="shared" si="30"/>
        <v>166</v>
      </c>
      <c r="AL56" s="21">
        <f t="shared" si="31"/>
        <v>344</v>
      </c>
      <c r="AM56" s="21"/>
      <c r="AN56" s="21"/>
      <c r="AO56" s="21"/>
      <c r="AP56" s="21"/>
      <c r="AQ56" s="21"/>
      <c r="AR56" s="21">
        <f>IF(ISERROR(MATCH($A56&amp;LEFT(AR$5,2),ErrCount!$L$2:$L$73,0)),1,0)</f>
        <v>1</v>
      </c>
      <c r="AS56" s="21">
        <f>IF(ISERROR(MATCH($A56&amp;LEFT(AS$5,2),ErrCount!$L$2:$L$73,0)),1,0)</f>
        <v>1</v>
      </c>
      <c r="AT56" s="21">
        <f>IF(ISERROR(MATCH($A56&amp;LEFT(AT$5,2),ErrCount!$L$2:$L$73,0)),1,0)</f>
        <v>1</v>
      </c>
      <c r="AU56" s="21">
        <f>IF(ISERROR(MATCH($A56&amp;LEFT(AU$5,2),ErrCount!$L$2:$L$73,0)),1,0)</f>
        <v>1</v>
      </c>
      <c r="AV56" s="21"/>
      <c r="AW56" s="21"/>
      <c r="AX56" s="21" t="str">
        <f t="shared" si="32"/>
        <v>151AM</v>
      </c>
      <c r="AY56" s="21" t="str">
        <f t="shared" si="33"/>
        <v>151PM</v>
      </c>
      <c r="AZ56" s="21"/>
      <c r="BA56" s="21"/>
      <c r="BB56" s="21"/>
      <c r="BC56" s="21">
        <f>SUMIF(Data!$T:$T,"="&amp;$AX56,Data!I:I)/IF($BQ56&lt;1,1,$BQ56)</f>
        <v>51</v>
      </c>
      <c r="BD56" s="21">
        <f>SUMIF(Data!$T:$T,"="&amp;$AX56,Data!J:J)/IF($BQ56&lt;1,1,$BQ56)</f>
        <v>25</v>
      </c>
      <c r="BE56" s="21">
        <f>SUMIF(Data!$T:$T,"="&amp;$AX56,Data!K:K)/IF($BQ56&lt;1,1,$BQ56)</f>
        <v>32</v>
      </c>
      <c r="BF56" s="21">
        <f>SUMIF(Data!$T:$T,"="&amp;$AX56,Data!L:L)/IF($BQ56&lt;1,1,$BQ56)</f>
        <v>48</v>
      </c>
      <c r="BG56" s="21"/>
      <c r="BH56" s="16">
        <f>SUMIF(Data!$T:$T,"="&amp;$AY56,Data!I:I)/IF($BR56&lt;1,1,$BR56)</f>
        <v>118</v>
      </c>
      <c r="BI56" s="16">
        <f>SUMIF(Data!$T:$T,"="&amp;$AY56,Data!J:J)/IF($BR56&lt;1,1,$BR56)</f>
        <v>24</v>
      </c>
      <c r="BJ56" s="16">
        <f>SUMIF(Data!$T:$T,"="&amp;$AY56,Data!K:K)/IF($BR56&lt;1,1,$BR56)</f>
        <v>96</v>
      </c>
      <c r="BK56" s="16">
        <f>SUMIF(Data!$T:$T,"="&amp;$AY56,Data!L:L)/IF($BR56&lt;1,1,$BR56)</f>
        <v>114</v>
      </c>
      <c r="BM56" t="b">
        <f t="shared" si="40"/>
        <v>1</v>
      </c>
      <c r="BN56" t="b">
        <f t="shared" si="41"/>
        <v>1</v>
      </c>
      <c r="BP56">
        <v>51</v>
      </c>
      <c r="BQ56">
        <f t="shared" si="42"/>
        <v>1</v>
      </c>
      <c r="BR56">
        <f t="shared" si="43"/>
        <v>1</v>
      </c>
    </row>
    <row r="57" spans="1:70" x14ac:dyDescent="0.25">
      <c r="A57" s="9">
        <v>152</v>
      </c>
      <c r="B57" s="10" t="str">
        <f t="shared" si="1"/>
        <v>Tempe Lake</v>
      </c>
      <c r="C57" s="10" t="str">
        <f t="shared" si="1"/>
        <v>TCA Bridge</v>
      </c>
      <c r="D57" s="12">
        <f t="shared" si="34"/>
        <v>42.5</v>
      </c>
      <c r="E57" s="12">
        <f t="shared" si="24"/>
        <v>24.5</v>
      </c>
      <c r="F57" s="12">
        <f t="shared" si="25"/>
        <v>60.5</v>
      </c>
      <c r="G57" s="13">
        <f t="shared" si="35"/>
        <v>2.4693877551020407</v>
      </c>
      <c r="H57" s="12"/>
      <c r="I57" s="22">
        <f t="shared" si="26"/>
        <v>0</v>
      </c>
      <c r="J57" s="9"/>
      <c r="K57" s="14"/>
      <c r="L57" s="14"/>
      <c r="M57" s="14"/>
      <c r="N57" s="14"/>
      <c r="O57" s="9"/>
      <c r="P57" s="27"/>
      <c r="Q57" s="9">
        <f t="shared" si="27"/>
        <v>152</v>
      </c>
      <c r="R57" s="23">
        <f t="shared" si="36"/>
        <v>0.28823529411764703</v>
      </c>
      <c r="S57" s="11"/>
      <c r="T57" s="11"/>
      <c r="U57" s="23">
        <f t="shared" si="37"/>
        <v>0.40588235294117647</v>
      </c>
      <c r="V57" s="23">
        <f t="shared" si="38"/>
        <v>0</v>
      </c>
      <c r="W57" s="23">
        <f t="shared" si="39"/>
        <v>0</v>
      </c>
      <c r="X57" s="267">
        <f t="shared" si="22"/>
        <v>0</v>
      </c>
      <c r="Y57" s="11"/>
      <c r="Z57" s="11"/>
      <c r="AA57" s="11"/>
      <c r="AB57" s="11"/>
      <c r="AC57" s="11"/>
      <c r="AD57" s="11"/>
      <c r="AF57" s="52">
        <f t="shared" si="28"/>
        <v>170</v>
      </c>
      <c r="AG57" s="63">
        <f t="shared" si="44"/>
        <v>49</v>
      </c>
      <c r="AH57" s="63">
        <f t="shared" si="44"/>
        <v>121</v>
      </c>
      <c r="AI57" s="21"/>
      <c r="AJ57" s="21">
        <f t="shared" si="29"/>
        <v>170</v>
      </c>
      <c r="AK57" s="21">
        <f t="shared" si="30"/>
        <v>49</v>
      </c>
      <c r="AL57" s="21">
        <f t="shared" si="31"/>
        <v>121</v>
      </c>
      <c r="AM57" s="21"/>
      <c r="AN57" s="21"/>
      <c r="AO57" s="21"/>
      <c r="AP57" s="21"/>
      <c r="AQ57" s="21"/>
      <c r="AR57" s="21">
        <f>IF(ISERROR(MATCH($A57&amp;LEFT(AR$5,2),ErrCount!$L$2:$L$73,0)),1,0)</f>
        <v>1</v>
      </c>
      <c r="AS57" s="21">
        <f>IF(ISERROR(MATCH($A57&amp;LEFT(AS$5,2),ErrCount!$L$2:$L$73,0)),1,0)</f>
        <v>1</v>
      </c>
      <c r="AT57" s="21">
        <f>IF(ISERROR(MATCH($A57&amp;LEFT(AT$5,2),ErrCount!$L$2:$L$73,0)),1,0)</f>
        <v>1</v>
      </c>
      <c r="AU57" s="21">
        <f>IF(ISERROR(MATCH($A57&amp;LEFT(AU$5,2),ErrCount!$L$2:$L$73,0)),1,0)</f>
        <v>1</v>
      </c>
      <c r="AV57" s="21"/>
      <c r="AW57" s="21"/>
      <c r="AX57" s="21" t="str">
        <f t="shared" si="32"/>
        <v>152AM</v>
      </c>
      <c r="AY57" s="21" t="str">
        <f t="shared" si="33"/>
        <v>152PM</v>
      </c>
      <c r="AZ57" s="21"/>
      <c r="BA57" s="21"/>
      <c r="BB57" s="21"/>
      <c r="BC57" s="21">
        <f>SUMIF(Data!$T:$T,"="&amp;$AX57,Data!I:I)/IF($BQ57&lt;1,1,$BQ57)</f>
        <v>16</v>
      </c>
      <c r="BD57" s="21">
        <f>SUMIF(Data!$T:$T,"="&amp;$AX57,Data!J:J)/IF($BQ57&lt;1,1,$BQ57)</f>
        <v>27</v>
      </c>
      <c r="BE57" s="21">
        <f>SUMIF(Data!$T:$T,"="&amp;$AX57,Data!K:K)/IF($BQ57&lt;1,1,$BQ57)</f>
        <v>0</v>
      </c>
      <c r="BF57" s="21">
        <f>SUMIF(Data!$T:$T,"="&amp;$AX57,Data!L:L)/IF($BQ57&lt;1,1,$BQ57)</f>
        <v>0</v>
      </c>
      <c r="BG57" s="21"/>
      <c r="BH57" s="16">
        <f>SUMIF(Data!$T:$T,"="&amp;$AY57,Data!I:I)/IF($BR57&lt;1,1,$BR57)</f>
        <v>33</v>
      </c>
      <c r="BI57" s="16">
        <f>SUMIF(Data!$T:$T,"="&amp;$AY57,Data!J:J)/IF($BR57&lt;1,1,$BR57)</f>
        <v>42</v>
      </c>
      <c r="BJ57" s="16">
        <f>SUMIF(Data!$T:$T,"="&amp;$AY57,Data!K:K)/IF($BR57&lt;1,1,$BR57)</f>
        <v>0</v>
      </c>
      <c r="BK57" s="16">
        <f>SUMIF(Data!$T:$T,"="&amp;$AY57,Data!L:L)/IF($BR57&lt;1,1,$BR57)</f>
        <v>0</v>
      </c>
      <c r="BM57" t="b">
        <f t="shared" si="40"/>
        <v>1</v>
      </c>
      <c r="BN57" t="b">
        <f t="shared" si="41"/>
        <v>1</v>
      </c>
      <c r="BP57">
        <v>52</v>
      </c>
      <c r="BQ57">
        <f t="shared" si="42"/>
        <v>1</v>
      </c>
      <c r="BR57">
        <f t="shared" si="43"/>
        <v>1</v>
      </c>
    </row>
    <row r="58" spans="1:70" x14ac:dyDescent="0.25">
      <c r="A58" s="9">
        <v>154</v>
      </c>
      <c r="B58" s="10" t="str">
        <f t="shared" si="1"/>
        <v>Terrace Rd</v>
      </c>
      <c r="C58" s="10" t="str">
        <f t="shared" si="1"/>
        <v>Rural Rd</v>
      </c>
      <c r="D58" s="12">
        <f t="shared" si="34"/>
        <v>194.5</v>
      </c>
      <c r="E58" s="12" t="str">
        <f t="shared" si="24"/>
        <v/>
      </c>
      <c r="F58" s="12">
        <f t="shared" si="25"/>
        <v>194.5</v>
      </c>
      <c r="G58" s="13" t="str">
        <f t="shared" si="35"/>
        <v/>
      </c>
      <c r="H58" s="12"/>
      <c r="I58" s="22">
        <f t="shared" si="26"/>
        <v>0</v>
      </c>
      <c r="J58" s="9"/>
      <c r="K58" s="14"/>
      <c r="L58" s="14"/>
      <c r="M58" s="14"/>
      <c r="N58" s="14"/>
      <c r="O58" s="9"/>
      <c r="P58" s="27"/>
      <c r="Q58" s="9">
        <f t="shared" si="27"/>
        <v>154</v>
      </c>
      <c r="R58" s="23">
        <f t="shared" si="36"/>
        <v>0.31876606683804626</v>
      </c>
      <c r="S58" s="11"/>
      <c r="T58" s="11"/>
      <c r="U58" s="23">
        <f t="shared" si="37"/>
        <v>4.3701799485861184E-2</v>
      </c>
      <c r="V58" s="23">
        <f t="shared" si="38"/>
        <v>0.15424164524421594</v>
      </c>
      <c r="W58" s="23">
        <f t="shared" si="39"/>
        <v>0.98457583547557836</v>
      </c>
      <c r="X58" s="267">
        <f t="shared" si="22"/>
        <v>0.15186259673145167</v>
      </c>
      <c r="Y58" s="11"/>
      <c r="Z58" s="11"/>
      <c r="AA58" s="11"/>
      <c r="AB58" s="11"/>
      <c r="AC58" s="11"/>
      <c r="AD58" s="11"/>
      <c r="AF58" s="52">
        <f t="shared" si="28"/>
        <v>389</v>
      </c>
      <c r="AG58" s="63">
        <f t="shared" si="44"/>
        <v>0</v>
      </c>
      <c r="AH58" s="63">
        <f t="shared" si="44"/>
        <v>389</v>
      </c>
      <c r="AI58" s="21"/>
      <c r="AJ58" s="21">
        <f t="shared" si="29"/>
        <v>389</v>
      </c>
      <c r="AK58" s="21">
        <f t="shared" si="30"/>
        <v>0</v>
      </c>
      <c r="AL58" s="21">
        <f t="shared" si="31"/>
        <v>389</v>
      </c>
      <c r="AM58" s="21"/>
      <c r="AN58" s="21"/>
      <c r="AO58" s="21"/>
      <c r="AP58" s="21"/>
      <c r="AQ58" s="21"/>
      <c r="AR58" s="21">
        <f>IF(ISERROR(MATCH($A58&amp;LEFT(AR$5,2),ErrCount!$L$2:$L$73,0)),1,0)</f>
        <v>1</v>
      </c>
      <c r="AS58" s="21">
        <f>IF(ISERROR(MATCH($A58&amp;LEFT(AS$5,2),ErrCount!$L$2:$L$73,0)),1,0)</f>
        <v>1</v>
      </c>
      <c r="AT58" s="21">
        <f>IF(ISERROR(MATCH($A58&amp;LEFT(AT$5,2),ErrCount!$L$2:$L$73,0)),1,0)</f>
        <v>1</v>
      </c>
      <c r="AU58" s="21">
        <f>IF(ISERROR(MATCH($A58&amp;LEFT(AU$5,2),ErrCount!$L$2:$L$73,0)),1,0)</f>
        <v>1</v>
      </c>
      <c r="AV58" s="21"/>
      <c r="AW58" s="21"/>
      <c r="AX58" s="21" t="str">
        <f t="shared" si="32"/>
        <v>154AM</v>
      </c>
      <c r="AY58" s="21" t="str">
        <f t="shared" si="33"/>
        <v>154PM</v>
      </c>
      <c r="AZ58" s="21"/>
      <c r="BA58" s="21"/>
      <c r="BB58" s="21"/>
      <c r="BC58" s="21">
        <f>SUMIF(Data!$T:$T,"="&amp;$AX58,Data!I:I)/IF($BQ58&lt;1,1,$BQ58)</f>
        <v>0</v>
      </c>
      <c r="BD58" s="21">
        <f>SUMIF(Data!$T:$T,"="&amp;$AX58,Data!J:J)/IF($BQ58&lt;1,1,$BQ58)</f>
        <v>0</v>
      </c>
      <c r="BE58" s="21">
        <f>SUMIF(Data!$T:$T,"="&amp;$AX58,Data!K:K)/IF($BQ58&lt;1,1,$BQ58)</f>
        <v>0</v>
      </c>
      <c r="BF58" s="21">
        <f>SUMIF(Data!$T:$T,"="&amp;$AX58,Data!L:L)/IF($BQ58&lt;1,1,$BQ58)</f>
        <v>0</v>
      </c>
      <c r="BG58" s="21"/>
      <c r="BH58" s="16">
        <f>SUMIF(Data!$T:$T,"="&amp;$AY58,Data!I:I)/IF($BR58&lt;1,1,$BR58)</f>
        <v>124</v>
      </c>
      <c r="BI58" s="16">
        <f>SUMIF(Data!$T:$T,"="&amp;$AY58,Data!J:J)/IF($BR58&lt;1,1,$BR58)</f>
        <v>17</v>
      </c>
      <c r="BJ58" s="16">
        <f>SUMIF(Data!$T:$T,"="&amp;$AY58,Data!K:K)/IF($BR58&lt;1,1,$BR58)</f>
        <v>60</v>
      </c>
      <c r="BK58" s="16">
        <f>SUMIF(Data!$T:$T,"="&amp;$AY58,Data!L:L)/IF($BR58&lt;1,1,$BR58)</f>
        <v>383</v>
      </c>
      <c r="BM58" t="b">
        <f t="shared" si="40"/>
        <v>0</v>
      </c>
      <c r="BN58" t="b">
        <f t="shared" si="41"/>
        <v>1</v>
      </c>
      <c r="BP58">
        <v>53</v>
      </c>
      <c r="BQ58">
        <f t="shared" si="42"/>
        <v>0</v>
      </c>
      <c r="BR58">
        <f t="shared" si="43"/>
        <v>1</v>
      </c>
    </row>
    <row r="59" spans="1:70" x14ac:dyDescent="0.25">
      <c r="A59" s="9">
        <v>155</v>
      </c>
      <c r="B59" s="10" t="str">
        <f t="shared" si="1"/>
        <v>University Dr</v>
      </c>
      <c r="C59" s="10" t="str">
        <f t="shared" si="1"/>
        <v>McClintock Dr</v>
      </c>
      <c r="D59" s="12">
        <f t="shared" si="34"/>
        <v>56</v>
      </c>
      <c r="E59" s="12">
        <f t="shared" si="3"/>
        <v>44.5</v>
      </c>
      <c r="F59" s="12">
        <f t="shared" si="4"/>
        <v>67.5</v>
      </c>
      <c r="G59" s="13">
        <f t="shared" si="35"/>
        <v>1.5168539325842696</v>
      </c>
      <c r="H59" s="12"/>
      <c r="I59" s="22">
        <f t="shared" si="6"/>
        <v>0</v>
      </c>
      <c r="J59" s="9"/>
      <c r="K59" s="14"/>
      <c r="L59" s="14"/>
      <c r="M59" s="14"/>
      <c r="N59" s="14"/>
      <c r="O59" s="9"/>
      <c r="P59" s="27"/>
      <c r="Q59" s="9">
        <f t="shared" si="0"/>
        <v>155</v>
      </c>
      <c r="R59" s="23">
        <f t="shared" si="36"/>
        <v>0.21875</v>
      </c>
      <c r="S59" s="11"/>
      <c r="T59" s="11"/>
      <c r="U59" s="23">
        <f t="shared" si="37"/>
        <v>9.375E-2</v>
      </c>
      <c r="V59" s="23">
        <f t="shared" si="38"/>
        <v>0.26339285714285715</v>
      </c>
      <c r="W59" s="23">
        <f t="shared" si="39"/>
        <v>0.6875</v>
      </c>
      <c r="X59" s="267">
        <f t="shared" si="22"/>
        <v>0.1810825892857143</v>
      </c>
      <c r="Y59" s="11"/>
      <c r="Z59" s="11"/>
      <c r="AA59" s="11"/>
      <c r="AB59" s="11"/>
      <c r="AC59" s="11"/>
      <c r="AD59" s="11"/>
      <c r="AF59" s="52">
        <f t="shared" si="11"/>
        <v>224</v>
      </c>
      <c r="AG59" s="63">
        <f t="shared" si="44"/>
        <v>89</v>
      </c>
      <c r="AH59" s="63">
        <f t="shared" si="44"/>
        <v>135</v>
      </c>
      <c r="AI59" s="21"/>
      <c r="AJ59" s="21">
        <f t="shared" si="13"/>
        <v>224</v>
      </c>
      <c r="AK59" s="21">
        <f t="shared" si="14"/>
        <v>89</v>
      </c>
      <c r="AL59" s="21">
        <f t="shared" si="15"/>
        <v>135</v>
      </c>
      <c r="AM59" s="21"/>
      <c r="AN59" s="21"/>
      <c r="AO59" s="21"/>
      <c r="AP59" s="21"/>
      <c r="AQ59" s="21"/>
      <c r="AR59" s="21">
        <f>IF(ISERROR(MATCH($A59&amp;LEFT(AR$5,2),ErrCount!$L$2:$L$73,0)),1,0)</f>
        <v>1</v>
      </c>
      <c r="AS59" s="21">
        <f>IF(ISERROR(MATCH($A59&amp;LEFT(AS$5,2),ErrCount!$L$2:$L$73,0)),1,0)</f>
        <v>1</v>
      </c>
      <c r="AT59" s="21">
        <f>IF(ISERROR(MATCH($A59&amp;LEFT(AT$5,2),ErrCount!$L$2:$L$73,0)),1,0)</f>
        <v>1</v>
      </c>
      <c r="AU59" s="21">
        <f>IF(ISERROR(MATCH($A59&amp;LEFT(AU$5,2),ErrCount!$L$2:$L$73,0)),1,0)</f>
        <v>1</v>
      </c>
      <c r="AV59" s="21"/>
      <c r="AW59" s="21"/>
      <c r="AX59" s="21" t="str">
        <f t="shared" si="16"/>
        <v>155AM</v>
      </c>
      <c r="AY59" s="21" t="str">
        <f t="shared" si="17"/>
        <v>155PM</v>
      </c>
      <c r="AZ59" s="21"/>
      <c r="BA59" s="21"/>
      <c r="BB59" s="21"/>
      <c r="BC59" s="21">
        <f>SUMIF(Data!$T:$T,"="&amp;$AX59,Data!I:I)/IF($BQ59&lt;1,1,$BQ59)</f>
        <v>22</v>
      </c>
      <c r="BD59" s="21">
        <f>SUMIF(Data!$T:$T,"="&amp;$AX59,Data!J:J)/IF($BQ59&lt;1,1,$BQ59)</f>
        <v>15</v>
      </c>
      <c r="BE59" s="21">
        <f>SUMIF(Data!$T:$T,"="&amp;$AX59,Data!K:K)/IF($BQ59&lt;1,1,$BQ59)</f>
        <v>20</v>
      </c>
      <c r="BF59" s="21">
        <f>SUMIF(Data!$T:$T,"="&amp;$AX59,Data!L:L)/IF($BQ59&lt;1,1,$BQ59)</f>
        <v>54</v>
      </c>
      <c r="BG59" s="21"/>
      <c r="BH59" s="16">
        <f>SUMIF(Data!$T:$T,"="&amp;$AY59,Data!I:I)/IF($BR59&lt;1,1,$BR59)</f>
        <v>27</v>
      </c>
      <c r="BI59" s="16">
        <f>SUMIF(Data!$T:$T,"="&amp;$AY59,Data!J:J)/IF($BR59&lt;1,1,$BR59)</f>
        <v>6</v>
      </c>
      <c r="BJ59" s="16">
        <f>SUMIF(Data!$T:$T,"="&amp;$AY59,Data!K:K)/IF($BR59&lt;1,1,$BR59)</f>
        <v>39</v>
      </c>
      <c r="BK59" s="16">
        <f>SUMIF(Data!$T:$T,"="&amp;$AY59,Data!L:L)/IF($BR59&lt;1,1,$BR59)</f>
        <v>100</v>
      </c>
      <c r="BM59" t="b">
        <f t="shared" si="40"/>
        <v>1</v>
      </c>
      <c r="BN59" t="b">
        <f t="shared" si="41"/>
        <v>1</v>
      </c>
      <c r="BP59">
        <v>54</v>
      </c>
      <c r="BQ59">
        <f t="shared" si="42"/>
        <v>1</v>
      </c>
      <c r="BR59">
        <f t="shared" si="43"/>
        <v>1</v>
      </c>
    </row>
    <row r="60" spans="1:70" x14ac:dyDescent="0.25">
      <c r="A60" t="s">
        <v>196</v>
      </c>
      <c r="B60" t="s">
        <v>196</v>
      </c>
      <c r="C60" t="s">
        <v>196</v>
      </c>
      <c r="D60" s="16" t="s">
        <v>196</v>
      </c>
      <c r="E60" s="16" t="s">
        <v>196</v>
      </c>
      <c r="F60" s="16" t="s">
        <v>196</v>
      </c>
      <c r="R60" t="s">
        <v>196</v>
      </c>
      <c r="U60" t="s">
        <v>196</v>
      </c>
      <c r="V60" t="s">
        <v>196</v>
      </c>
      <c r="W60" t="s">
        <v>196</v>
      </c>
      <c r="AF60" s="16" t="s">
        <v>196</v>
      </c>
      <c r="AG60" t="s">
        <v>196</v>
      </c>
      <c r="AH60" t="s">
        <v>196</v>
      </c>
      <c r="AJ60" t="s">
        <v>196</v>
      </c>
      <c r="AK60" t="s">
        <v>196</v>
      </c>
      <c r="AL60" t="s">
        <v>196</v>
      </c>
      <c r="BC60" t="s">
        <v>65</v>
      </c>
      <c r="BD60" t="s">
        <v>65</v>
      </c>
      <c r="BE60" t="s">
        <v>65</v>
      </c>
      <c r="BF60" t="s">
        <v>65</v>
      </c>
      <c r="BH60" s="16" t="s">
        <v>66</v>
      </c>
      <c r="BI60" s="16" t="s">
        <v>66</v>
      </c>
      <c r="BJ60" s="16" t="s">
        <v>66</v>
      </c>
      <c r="BK60" s="16">
        <f>SUMIF(Data!$T:$T,"="&amp;$AY60,Data!L:L)/IF($BR60&lt;1,1,$BR60)</f>
        <v>0</v>
      </c>
    </row>
    <row r="61" spans="1:70" x14ac:dyDescent="0.25">
      <c r="A61" s="10" t="s">
        <v>52</v>
      </c>
      <c r="B61" s="10"/>
      <c r="C61" s="10"/>
      <c r="D61" s="9">
        <f>COUNTIF(D6:D59,"&gt;0")</f>
        <v>54</v>
      </c>
      <c r="E61" s="9">
        <f>COUNTIF(E6:E59,"&gt;0")</f>
        <v>49</v>
      </c>
      <c r="F61" s="9">
        <f>COUNTIF(F6:F59,"&gt;0")</f>
        <v>50</v>
      </c>
      <c r="AF61" s="16">
        <f>COUNTIF(AF6:AF59,"&gt;0")</f>
        <v>54</v>
      </c>
      <c r="AG61" s="16">
        <f>COUNTIF(AG6:AG59,"&gt;0")</f>
        <v>49</v>
      </c>
      <c r="AH61" s="16">
        <f>COUNTIF(AH6:AH59,"&gt;0")</f>
        <v>50</v>
      </c>
      <c r="AI61" s="16"/>
      <c r="AJ61" s="16">
        <f>COUNTIF(AJ6:AJ59,"&gt;0")</f>
        <v>54</v>
      </c>
      <c r="AK61" s="16">
        <f>COUNTIF(AK6:AK59,"&gt;0")</f>
        <v>49</v>
      </c>
      <c r="AL61" s="16">
        <f>COUNTIF(AL6:AL59,"&gt;0")</f>
        <v>50</v>
      </c>
      <c r="AM61" s="16"/>
      <c r="AN61" s="16"/>
      <c r="AO61" s="16"/>
      <c r="AP61" s="16"/>
      <c r="AQ61" s="16"/>
      <c r="AR61" s="16"/>
      <c r="AS61" s="16"/>
      <c r="AT61" s="16"/>
      <c r="AU61" s="16"/>
      <c r="AV61" s="16"/>
      <c r="AW61" s="16"/>
      <c r="AX61" s="16"/>
      <c r="AY61" s="16"/>
      <c r="AZ61" s="16"/>
      <c r="BA61" s="16"/>
      <c r="BB61" s="16"/>
      <c r="BC61" s="16"/>
      <c r="BD61" s="16"/>
      <c r="BE61" s="16"/>
      <c r="BF61" s="16"/>
      <c r="BG61" s="16"/>
    </row>
    <row r="62" spans="1:70"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c r="T62" s="28"/>
      <c r="U62" s="28">
        <f>IF(NOT(ISBLANK(U60)),COUNTA($A60:U60),"")</f>
        <v>8</v>
      </c>
      <c r="V62" s="28">
        <f>IF(NOT(ISBLANK(V60)),COUNTA($A60:V60),"")</f>
        <v>9</v>
      </c>
      <c r="W62" s="28">
        <f>IF(NOT(ISBLANK(W60)),COUNTA($A60:W60),"")</f>
        <v>10</v>
      </c>
      <c r="X62" s="28"/>
      <c r="Y62" s="28"/>
      <c r="Z62" s="28"/>
      <c r="AA62" s="28"/>
      <c r="AB62" s="28"/>
      <c r="AC62" s="28"/>
      <c r="AD62" s="28"/>
      <c r="AE62" s="28" t="str">
        <f>IF(NOT(ISBLANK(AE60)),COUNTA($A60:AE60),"")</f>
        <v/>
      </c>
      <c r="AF62" s="28">
        <f>IF(NOT(ISBLANK(AF60)),COUNTA($A60:AF60),"")</f>
        <v>11</v>
      </c>
      <c r="AG62" s="28">
        <f>IF(NOT(ISBLANK(AG60)),COUNTA($A60:AG60),"")</f>
        <v>12</v>
      </c>
      <c r="AH62" s="28">
        <f>IF(NOT(ISBLANK(AH60)),COUNTA($A60:AH60),"")</f>
        <v>13</v>
      </c>
      <c r="AI62" s="28"/>
      <c r="AJ62" s="28">
        <f>IF(NOT(ISBLANK(AJ60)),COUNTA($A60:AJ60),"")</f>
        <v>14</v>
      </c>
      <c r="AK62" s="28">
        <f>IF(NOT(ISBLANK(AK60)),COUNTA($A60:AK60),"")</f>
        <v>15</v>
      </c>
      <c r="AL62" s="28">
        <f>IF(NOT(ISBLANK(AL60)),COUNTA($A60:AL60),"")</f>
        <v>16</v>
      </c>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row>
    <row r="63" spans="1:70" s="68" customFormat="1" x14ac:dyDescent="0.25">
      <c r="A63" s="67" t="s">
        <v>201</v>
      </c>
      <c r="E63" s="71">
        <f>AG63/2</f>
        <v>411.5</v>
      </c>
      <c r="F63" s="69"/>
      <c r="G63" s="69"/>
      <c r="H63" s="71"/>
      <c r="I63" s="69"/>
      <c r="J63" s="69"/>
      <c r="K63" s="69"/>
      <c r="L63" s="69"/>
      <c r="M63" s="69"/>
      <c r="N63" s="69"/>
      <c r="O63" s="69"/>
      <c r="P63" s="69"/>
      <c r="Q63" s="69"/>
      <c r="AG63" s="71">
        <f>SUMPRODUCT(Data!$H$2:$H$2776,Data!$AA$2:$AA$2776)</f>
        <v>823</v>
      </c>
      <c r="AH63" s="70"/>
      <c r="BH63" s="69"/>
      <c r="BI63" s="69"/>
      <c r="BJ63" s="69"/>
      <c r="BK63" s="69"/>
      <c r="BL63" s="69"/>
      <c r="BR63" s="69"/>
    </row>
    <row r="64" spans="1:70" s="68" customFormat="1" x14ac:dyDescent="0.25">
      <c r="A64" s="67" t="s">
        <v>202</v>
      </c>
      <c r="E64" s="69"/>
      <c r="F64" s="71">
        <f>AH64/2</f>
        <v>878.5</v>
      </c>
      <c r="G64" s="69"/>
      <c r="H64" s="71"/>
      <c r="I64" s="69"/>
      <c r="J64" s="69"/>
      <c r="K64" s="69"/>
      <c r="L64" s="69"/>
      <c r="M64" s="69"/>
      <c r="N64" s="69"/>
      <c r="O64" s="69"/>
      <c r="P64" s="69"/>
      <c r="Q64" s="69"/>
      <c r="AG64" s="70"/>
      <c r="AH64" s="71">
        <f>SUMPRODUCT(Data!$H$2:$H$2776,Data!$AB$2:$AB$2776)</f>
        <v>1757</v>
      </c>
      <c r="BH64" s="69"/>
      <c r="BI64" s="69"/>
      <c r="BJ64" s="69"/>
      <c r="BK64" s="69"/>
      <c r="BL64" s="69"/>
      <c r="BR64" s="69"/>
    </row>
    <row r="65" spans="1:66" x14ac:dyDescent="0.25">
      <c r="A65" s="28"/>
    </row>
    <row r="66" spans="1:66" x14ac:dyDescent="0.25">
      <c r="A66" s="10" t="s">
        <v>53</v>
      </c>
      <c r="B66" s="10"/>
      <c r="C66" s="10"/>
      <c r="J66" s="29"/>
      <c r="AF66" s="29"/>
    </row>
    <row r="67" spans="1:66" x14ac:dyDescent="0.25">
      <c r="A67" t="s">
        <v>54</v>
      </c>
      <c r="AF67" s="16">
        <f>MATCH(AF69,sumdata_row_name,0)</f>
        <v>22</v>
      </c>
      <c r="AG67" s="16">
        <f>MATCH(AG69,sumdata_row_name,0)</f>
        <v>20</v>
      </c>
      <c r="AH67" s="16">
        <f>MATCH(AH69,sumdata_row_name,0)</f>
        <v>21</v>
      </c>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row>
    <row r="68" spans="1:66" x14ac:dyDescent="0.25">
      <c r="A68" t="s">
        <v>55</v>
      </c>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row>
    <row r="69" spans="1:66" x14ac:dyDescent="0.25">
      <c r="A69" t="s">
        <v>56</v>
      </c>
      <c r="AF69" s="30" t="s">
        <v>57</v>
      </c>
      <c r="AG69" t="s">
        <v>21</v>
      </c>
      <c r="AH69" t="s">
        <v>22</v>
      </c>
    </row>
    <row r="70" spans="1:66" x14ac:dyDescent="0.25">
      <c r="A70" t="s">
        <v>58</v>
      </c>
    </row>
    <row r="71" spans="1:66" x14ac:dyDescent="0.25">
      <c r="A71" t="s">
        <v>59</v>
      </c>
    </row>
    <row r="75" spans="1:66" x14ac:dyDescent="0.25">
      <c r="A75" s="31" t="s">
        <v>60</v>
      </c>
    </row>
    <row r="76" spans="1:66" x14ac:dyDescent="0.25">
      <c r="A76" s="32">
        <v>153</v>
      </c>
      <c r="B76" s="32" t="str">
        <f>VLOOKUP($A76,Loc,COLUMN(),FALSE)</f>
        <v>Apache Blvd</v>
      </c>
      <c r="C76" s="32" t="str">
        <f>VLOOKUP($A76,Loc,COLUMN(),FALSE)</f>
        <v>McAllister Ave</v>
      </c>
      <c r="D76" s="33"/>
      <c r="E76" s="33"/>
      <c r="F76" s="33"/>
      <c r="G76" s="33"/>
      <c r="H76" s="33"/>
      <c r="J76" s="34"/>
      <c r="O76" s="33"/>
      <c r="R76" s="35"/>
      <c r="S76" s="35"/>
      <c r="T76" s="35"/>
      <c r="U76" s="35"/>
      <c r="V76" s="35"/>
      <c r="W76" s="35"/>
      <c r="X76" s="35"/>
      <c r="Y76" s="35"/>
      <c r="Z76" s="35"/>
      <c r="AA76" s="35"/>
      <c r="AB76" s="35"/>
      <c r="AC76" s="35"/>
      <c r="AD76" s="35"/>
      <c r="AE76" s="35"/>
      <c r="AF76" s="34"/>
      <c r="AG76" s="34"/>
      <c r="AH76" s="34"/>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M76" s="35" t="b">
        <f>AND(AG76&gt;0,AH76&gt;0,ISNUMBER(AG76))</f>
        <v>0</v>
      </c>
      <c r="BN76" s="35" t="b">
        <f>ISNUMBER(AG76)</f>
        <v>0</v>
      </c>
    </row>
    <row r="80" spans="1:66" x14ac:dyDescent="0.25">
      <c r="A80" t="s">
        <v>133</v>
      </c>
      <c r="D80" s="16">
        <f>COUNTIF(summary_hdr,D5)</f>
        <v>1</v>
      </c>
      <c r="E80" s="16">
        <f>COUNTIF(summary_hdr,E5)</f>
        <v>1</v>
      </c>
      <c r="F80" s="16">
        <f>COUNTIF(summary_hdr,F5)</f>
        <v>1</v>
      </c>
      <c r="G80" s="16">
        <f>COUNTIF(summary_hdr,G5)</f>
        <v>1</v>
      </c>
      <c r="I80" s="16">
        <f t="shared" ref="I80:N80" si="45">COUNTIF(summary_hdr,I5)</f>
        <v>1</v>
      </c>
      <c r="J80" s="16">
        <f t="shared" si="45"/>
        <v>1</v>
      </c>
      <c r="K80" s="16">
        <f t="shared" si="45"/>
        <v>1</v>
      </c>
      <c r="L80" s="16">
        <f t="shared" si="45"/>
        <v>1</v>
      </c>
      <c r="M80" s="16">
        <f t="shared" si="45"/>
        <v>1</v>
      </c>
      <c r="N80" s="16">
        <f t="shared" si="45"/>
        <v>1</v>
      </c>
      <c r="P80" s="16">
        <f>COUNTIF(summary_hdr,P5)</f>
        <v>0</v>
      </c>
      <c r="Q80" s="16">
        <f>COUNTIF(summary_hdr,Q5)</f>
        <v>1</v>
      </c>
      <c r="R80" s="16">
        <f>COUNTIF(summary_hdr,R5)</f>
        <v>1</v>
      </c>
      <c r="S80" s="16"/>
      <c r="T80" s="16"/>
      <c r="U80" s="16">
        <f>COUNTIF(summary_hdr,U5)</f>
        <v>1</v>
      </c>
      <c r="V80" s="16">
        <f>COUNTIF(summary_hdr,V5)</f>
        <v>1</v>
      </c>
      <c r="W80" s="16">
        <f>COUNTIF(summary_hdr,W5)</f>
        <v>1</v>
      </c>
      <c r="X80" s="16"/>
      <c r="Y80" s="16"/>
      <c r="Z80" s="16"/>
      <c r="AA80" s="16"/>
      <c r="AB80" s="16"/>
      <c r="AC80" s="16"/>
      <c r="AD80" s="16"/>
      <c r="AE80" s="16">
        <f>COUNTIF(summary_hdr,AE5)</f>
        <v>0</v>
      </c>
      <c r="AF80" s="16">
        <f>COUNTIF(summary_hdr,AF5)</f>
        <v>2</v>
      </c>
      <c r="AG80" s="16">
        <f>COUNTIF(summary_hdr,AG5)</f>
        <v>4</v>
      </c>
      <c r="AH80" s="16">
        <f>COUNTIF(summary_hdr,AH5)</f>
        <v>4</v>
      </c>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f t="shared" ref="BH80:BN80" si="46">COUNTIF(summary_hdr,BH5)</f>
        <v>2</v>
      </c>
      <c r="BI80" s="16">
        <f t="shared" si="46"/>
        <v>2</v>
      </c>
      <c r="BJ80" s="16">
        <f t="shared" si="46"/>
        <v>2</v>
      </c>
      <c r="BK80" s="16">
        <f t="shared" si="46"/>
        <v>2</v>
      </c>
      <c r="BL80" s="16">
        <f t="shared" si="46"/>
        <v>0</v>
      </c>
      <c r="BM80" s="16">
        <f t="shared" si="46"/>
        <v>1</v>
      </c>
      <c r="BN80" s="16">
        <f t="shared" si="46"/>
        <v>1</v>
      </c>
    </row>
    <row r="82" spans="1:25" x14ac:dyDescent="0.25">
      <c r="C82" t="s">
        <v>195</v>
      </c>
      <c r="D82" s="16">
        <f>COUNT(D6:D59)</f>
        <v>54</v>
      </c>
    </row>
    <row r="83" spans="1:25" x14ac:dyDescent="0.25">
      <c r="R83" t="str">
        <f>R5</f>
        <v>Female%</v>
      </c>
      <c r="U83" t="str">
        <f>U5</f>
        <v>Helmet%</v>
      </c>
      <c r="V83" t="str">
        <f>V5</f>
        <v>Wrong way%</v>
      </c>
      <c r="W83" t="str">
        <f>W5</f>
        <v>Sidewalk%</v>
      </c>
      <c r="X83" t="str">
        <f>X5</f>
        <v>Wrong way * sidewalk</v>
      </c>
    </row>
    <row r="84" spans="1:25" x14ac:dyDescent="0.25">
      <c r="A84">
        <f t="shared" ref="A84:A128" si="47">INDEX(summary_loc,MATCH(D84,D$6:D$59,0))</f>
        <v>115</v>
      </c>
      <c r="D84" s="16">
        <f>IF($I84&lt;=$D$82,LARGE(D$6:D$59,$I84),"")</f>
        <v>220</v>
      </c>
      <c r="E84" s="16">
        <f>IF($I84&lt;=$D$82,COUNTIF(D$84:D$128,D84),"")</f>
        <v>1</v>
      </c>
      <c r="F84" s="16">
        <f>IF($I84&lt;=$D$82,RANK(D84,D$84:D$128),"")</f>
        <v>1</v>
      </c>
      <c r="I84" s="20">
        <v>1</v>
      </c>
      <c r="Q84" s="20">
        <v>1</v>
      </c>
      <c r="R84" s="91">
        <f t="shared" ref="R84:R128" si="48">IF($I84&lt;=$D$82,LARGE(R$6:R$59,$I84),"")</f>
        <v>0.41463414634146339</v>
      </c>
      <c r="S84" s="91"/>
      <c r="T84" s="91"/>
      <c r="U84" s="91">
        <f t="shared" ref="U84:X116" si="49">IF($I84&lt;=$D$82,LARGE(U$6:U$59,$I84),"")</f>
        <v>0.63414634146341464</v>
      </c>
      <c r="V84" s="91">
        <f t="shared" si="49"/>
        <v>0.38271604938271603</v>
      </c>
      <c r="W84" s="91">
        <f t="shared" si="49"/>
        <v>0.98457583547557836</v>
      </c>
      <c r="X84" s="91">
        <f t="shared" si="49"/>
        <v>0.35436671239140372</v>
      </c>
      <c r="Y84" s="91"/>
    </row>
    <row r="85" spans="1:25" x14ac:dyDescent="0.25">
      <c r="A85">
        <f t="shared" si="47"/>
        <v>154</v>
      </c>
      <c r="D85" s="16">
        <f t="shared" ref="D85:D128" si="50">IF($I85&lt;=$D$82,LARGE(D$6:D$59,I85),"")</f>
        <v>194.5</v>
      </c>
      <c r="E85" s="16">
        <f t="shared" ref="E85:E126" si="51">IF($I85&lt;=$D$82,COUNTIF(D$84:D$128,D85),"")</f>
        <v>1</v>
      </c>
      <c r="F85" s="16">
        <f t="shared" ref="F85:F126" si="52">IF($I85&lt;=$D$82,RANK(D85,D$84:D$128),"")</f>
        <v>2</v>
      </c>
      <c r="I85" s="20">
        <v>2</v>
      </c>
      <c r="Q85" s="20">
        <v>2</v>
      </c>
      <c r="R85" s="91">
        <f t="shared" si="48"/>
        <v>0.35877862595419846</v>
      </c>
      <c r="S85" s="91"/>
      <c r="T85" s="91"/>
      <c r="U85" s="91">
        <f t="shared" si="49"/>
        <v>0.6166666666666667</v>
      </c>
      <c r="V85" s="91">
        <f t="shared" si="49"/>
        <v>0.33984375</v>
      </c>
      <c r="W85" s="91">
        <f t="shared" si="49"/>
        <v>0.9731182795698925</v>
      </c>
      <c r="X85" s="91">
        <f t="shared" si="49"/>
        <v>0.26159093536825068</v>
      </c>
      <c r="Y85" s="91"/>
    </row>
    <row r="86" spans="1:25" x14ac:dyDescent="0.25">
      <c r="A86">
        <f t="shared" si="47"/>
        <v>134</v>
      </c>
      <c r="D86" s="16">
        <f t="shared" si="50"/>
        <v>181.5</v>
      </c>
      <c r="E86" s="16">
        <f t="shared" si="51"/>
        <v>1</v>
      </c>
      <c r="F86" s="16">
        <f t="shared" si="52"/>
        <v>3</v>
      </c>
      <c r="I86" s="20">
        <v>3</v>
      </c>
      <c r="Q86" s="20">
        <v>3</v>
      </c>
      <c r="R86" s="91">
        <f t="shared" si="48"/>
        <v>0.34317343173431736</v>
      </c>
      <c r="S86" s="91"/>
      <c r="T86" s="91"/>
      <c r="U86" s="91">
        <f t="shared" si="49"/>
        <v>0.60784313725490191</v>
      </c>
      <c r="V86" s="91">
        <f t="shared" si="49"/>
        <v>0.30357142857142855</v>
      </c>
      <c r="W86" s="91">
        <f t="shared" si="49"/>
        <v>0.93215339233038352</v>
      </c>
      <c r="X86" s="91">
        <f t="shared" si="49"/>
        <v>0.22758620689655171</v>
      </c>
      <c r="Y86" s="91"/>
    </row>
    <row r="87" spans="1:25" x14ac:dyDescent="0.25">
      <c r="A87">
        <f t="shared" si="47"/>
        <v>136</v>
      </c>
      <c r="D87" s="16">
        <f t="shared" si="50"/>
        <v>169.5</v>
      </c>
      <c r="E87" s="16">
        <f t="shared" si="51"/>
        <v>1</v>
      </c>
      <c r="F87" s="16">
        <f t="shared" si="52"/>
        <v>4</v>
      </c>
      <c r="I87" s="20">
        <v>4</v>
      </c>
      <c r="Q87" s="20">
        <v>4</v>
      </c>
      <c r="R87" s="91">
        <f t="shared" si="48"/>
        <v>0.34177215189873417</v>
      </c>
      <c r="S87" s="91"/>
      <c r="T87" s="91"/>
      <c r="U87" s="91">
        <f t="shared" si="49"/>
        <v>0.56043956043956045</v>
      </c>
      <c r="V87" s="91">
        <f t="shared" si="49"/>
        <v>0.3</v>
      </c>
      <c r="W87" s="91">
        <f t="shared" si="49"/>
        <v>0.92592592592592593</v>
      </c>
      <c r="X87" s="91">
        <f t="shared" si="49"/>
        <v>0.22248958346525499</v>
      </c>
      <c r="Y87" s="91"/>
    </row>
    <row r="88" spans="1:25" x14ac:dyDescent="0.25">
      <c r="A88">
        <f t="shared" si="47"/>
        <v>133</v>
      </c>
      <c r="D88" s="16">
        <f t="shared" si="50"/>
        <v>163.75</v>
      </c>
      <c r="E88" s="16">
        <f t="shared" si="51"/>
        <v>1</v>
      </c>
      <c r="F88" s="16">
        <f t="shared" si="52"/>
        <v>5</v>
      </c>
      <c r="I88" s="20">
        <v>5</v>
      </c>
      <c r="Q88" s="20">
        <v>5</v>
      </c>
      <c r="R88" s="91">
        <f t="shared" si="48"/>
        <v>0.33137254901960783</v>
      </c>
      <c r="S88" s="91"/>
      <c r="T88" s="91"/>
      <c r="U88" s="91">
        <f t="shared" si="49"/>
        <v>0.55633802816901412</v>
      </c>
      <c r="V88" s="91">
        <f t="shared" si="49"/>
        <v>0.29195804195804198</v>
      </c>
      <c r="W88" s="91">
        <f t="shared" si="49"/>
        <v>0.90769230769230769</v>
      </c>
      <c r="X88" s="91">
        <f t="shared" si="49"/>
        <v>0.2145679012345679</v>
      </c>
      <c r="Y88" s="91"/>
    </row>
    <row r="89" spans="1:25" x14ac:dyDescent="0.25">
      <c r="A89">
        <f t="shared" si="47"/>
        <v>135</v>
      </c>
      <c r="D89" s="16">
        <f t="shared" si="50"/>
        <v>149.25</v>
      </c>
      <c r="E89" s="16">
        <f t="shared" si="51"/>
        <v>1</v>
      </c>
      <c r="F89" s="16">
        <f t="shared" si="52"/>
        <v>6</v>
      </c>
      <c r="I89" s="20">
        <v>6</v>
      </c>
      <c r="Q89" s="20">
        <v>6</v>
      </c>
      <c r="R89" s="91">
        <f t="shared" si="48"/>
        <v>0.32911392405063289</v>
      </c>
      <c r="S89" s="91"/>
      <c r="T89" s="91"/>
      <c r="U89" s="91">
        <f t="shared" si="49"/>
        <v>0.54587155963302747</v>
      </c>
      <c r="V89" s="91">
        <f t="shared" si="49"/>
        <v>0.26881720430107525</v>
      </c>
      <c r="W89" s="91">
        <f t="shared" si="49"/>
        <v>0.87777777777777777</v>
      </c>
      <c r="X89" s="91">
        <f t="shared" si="49"/>
        <v>0.21124828532235937</v>
      </c>
      <c r="Y89" s="91"/>
    </row>
    <row r="90" spans="1:25" x14ac:dyDescent="0.25">
      <c r="A90">
        <f t="shared" si="47"/>
        <v>131</v>
      </c>
      <c r="D90" s="16">
        <f t="shared" si="50"/>
        <v>145.75</v>
      </c>
      <c r="E90" s="16">
        <f t="shared" si="51"/>
        <v>1</v>
      </c>
      <c r="F90" s="16">
        <f t="shared" si="52"/>
        <v>7</v>
      </c>
      <c r="I90" s="20">
        <v>7</v>
      </c>
      <c r="Q90" s="20">
        <v>7</v>
      </c>
      <c r="R90" s="91">
        <f t="shared" si="48"/>
        <v>0.32520325203252032</v>
      </c>
      <c r="S90" s="91"/>
      <c r="T90" s="91"/>
      <c r="U90" s="91">
        <f t="shared" si="49"/>
        <v>0.49593495934959347</v>
      </c>
      <c r="V90" s="91">
        <f t="shared" si="49"/>
        <v>0.26339285714285715</v>
      </c>
      <c r="W90" s="91">
        <f t="shared" si="49"/>
        <v>0.8683274021352313</v>
      </c>
      <c r="X90" s="91">
        <f t="shared" si="49"/>
        <v>0.20072919657851918</v>
      </c>
      <c r="Y90" s="91"/>
    </row>
    <row r="91" spans="1:25" x14ac:dyDescent="0.25">
      <c r="A91">
        <f t="shared" si="47"/>
        <v>117</v>
      </c>
      <c r="D91" s="16">
        <f t="shared" si="50"/>
        <v>143</v>
      </c>
      <c r="E91" s="16">
        <f t="shared" si="51"/>
        <v>1</v>
      </c>
      <c r="F91" s="16">
        <f t="shared" si="52"/>
        <v>8</v>
      </c>
      <c r="I91" s="20">
        <v>8</v>
      </c>
      <c r="Q91" s="20">
        <v>8</v>
      </c>
      <c r="R91" s="91">
        <f t="shared" si="48"/>
        <v>0.31876606683804626</v>
      </c>
      <c r="S91" s="91"/>
      <c r="T91" s="91"/>
      <c r="U91" s="91">
        <f t="shared" si="49"/>
        <v>0.49006622516556292</v>
      </c>
      <c r="V91" s="91">
        <f t="shared" si="49"/>
        <v>0.26190476190476192</v>
      </c>
      <c r="W91" s="91">
        <f t="shared" si="49"/>
        <v>0.81481481481481477</v>
      </c>
      <c r="X91" s="91">
        <f t="shared" si="49"/>
        <v>0.19550295857988167</v>
      </c>
      <c r="Y91" s="91"/>
    </row>
    <row r="92" spans="1:25" x14ac:dyDescent="0.25">
      <c r="A92">
        <f t="shared" si="47"/>
        <v>111</v>
      </c>
      <c r="D92" s="16">
        <f t="shared" si="50"/>
        <v>135.5</v>
      </c>
      <c r="E92" s="16">
        <f t="shared" si="51"/>
        <v>1</v>
      </c>
      <c r="F92" s="16">
        <f t="shared" si="52"/>
        <v>9</v>
      </c>
      <c r="I92" s="20">
        <v>9</v>
      </c>
      <c r="Q92" s="20">
        <v>9</v>
      </c>
      <c r="R92" s="91">
        <f t="shared" si="48"/>
        <v>0.31323283082077052</v>
      </c>
      <c r="S92" s="91"/>
      <c r="T92" s="91"/>
      <c r="U92" s="91">
        <f t="shared" si="49"/>
        <v>0.47222222222222221</v>
      </c>
      <c r="V92" s="91">
        <f t="shared" si="49"/>
        <v>0.2613065326633166</v>
      </c>
      <c r="W92" s="91">
        <f t="shared" si="49"/>
        <v>0.76843910806174953</v>
      </c>
      <c r="X92" s="91">
        <f t="shared" si="49"/>
        <v>0.18339604218748687</v>
      </c>
      <c r="Y92" s="91"/>
    </row>
    <row r="93" spans="1:25" x14ac:dyDescent="0.25">
      <c r="A93">
        <f t="shared" si="47"/>
        <v>139</v>
      </c>
      <c r="D93" s="16">
        <f t="shared" si="50"/>
        <v>134.75</v>
      </c>
      <c r="E93" s="16">
        <f t="shared" si="51"/>
        <v>1</v>
      </c>
      <c r="F93" s="16">
        <f t="shared" si="52"/>
        <v>10</v>
      </c>
      <c r="I93" s="20">
        <v>10</v>
      </c>
      <c r="Q93" s="20">
        <v>10</v>
      </c>
      <c r="R93" s="91">
        <f t="shared" si="48"/>
        <v>0.30971128608923887</v>
      </c>
      <c r="S93" s="91"/>
      <c r="T93" s="91"/>
      <c r="U93" s="91">
        <f t="shared" si="49"/>
        <v>0.46153846153846156</v>
      </c>
      <c r="V93" s="91">
        <f t="shared" si="49"/>
        <v>0.25984251968503935</v>
      </c>
      <c r="W93" s="91">
        <f t="shared" si="49"/>
        <v>0.75862068965517238</v>
      </c>
      <c r="X93" s="91">
        <f t="shared" si="49"/>
        <v>0.18119773583060297</v>
      </c>
      <c r="Y93" s="91"/>
    </row>
    <row r="94" spans="1:25" x14ac:dyDescent="0.25">
      <c r="A94">
        <f t="shared" si="47"/>
        <v>151</v>
      </c>
      <c r="D94" s="16">
        <f t="shared" si="50"/>
        <v>127.5</v>
      </c>
      <c r="E94" s="16">
        <f t="shared" si="51"/>
        <v>1</v>
      </c>
      <c r="F94" s="16">
        <f t="shared" si="52"/>
        <v>11</v>
      </c>
      <c r="I94" s="20">
        <v>11</v>
      </c>
      <c r="Q94" s="20">
        <v>11</v>
      </c>
      <c r="R94" s="91">
        <f t="shared" si="48"/>
        <v>0.30769230769230771</v>
      </c>
      <c r="S94" s="91"/>
      <c r="T94" s="91"/>
      <c r="U94" s="91">
        <f t="shared" si="49"/>
        <v>0.45614035087719296</v>
      </c>
      <c r="V94" s="91">
        <f t="shared" si="49"/>
        <v>0.25925925925925924</v>
      </c>
      <c r="W94" s="91">
        <f t="shared" si="49"/>
        <v>0.7018425460636516</v>
      </c>
      <c r="X94" s="91">
        <f t="shared" si="49"/>
        <v>0.1810825892857143</v>
      </c>
      <c r="Y94" s="91"/>
    </row>
    <row r="95" spans="1:25" x14ac:dyDescent="0.25">
      <c r="A95">
        <f t="shared" si="47"/>
        <v>118</v>
      </c>
      <c r="D95" s="16">
        <f t="shared" si="50"/>
        <v>123.375</v>
      </c>
      <c r="E95" s="16">
        <f t="shared" si="51"/>
        <v>1</v>
      </c>
      <c r="F95" s="16">
        <f t="shared" si="52"/>
        <v>12</v>
      </c>
      <c r="I95" s="20">
        <v>12</v>
      </c>
      <c r="Q95" s="20">
        <v>12</v>
      </c>
      <c r="R95" s="91">
        <f t="shared" si="48"/>
        <v>0.30248306997742663</v>
      </c>
      <c r="S95" s="91"/>
      <c r="T95" s="91"/>
      <c r="U95" s="91">
        <f t="shared" si="49"/>
        <v>0.4375</v>
      </c>
      <c r="V95" s="91">
        <f t="shared" si="49"/>
        <v>0.25622775800711745</v>
      </c>
      <c r="W95" s="91">
        <f t="shared" si="49"/>
        <v>0.6875</v>
      </c>
      <c r="X95" s="91">
        <f t="shared" si="49"/>
        <v>0.17460317460317459</v>
      </c>
      <c r="Y95" s="91"/>
    </row>
    <row r="96" spans="1:25" x14ac:dyDescent="0.25">
      <c r="A96">
        <f t="shared" si="47"/>
        <v>106</v>
      </c>
      <c r="D96" s="16">
        <f t="shared" si="50"/>
        <v>110.75</v>
      </c>
      <c r="E96" s="16">
        <f t="shared" si="51"/>
        <v>1</v>
      </c>
      <c r="F96" s="16">
        <f t="shared" si="52"/>
        <v>13</v>
      </c>
      <c r="I96" s="20">
        <v>13</v>
      </c>
      <c r="Q96" s="20">
        <v>13</v>
      </c>
      <c r="R96" s="91">
        <f t="shared" si="48"/>
        <v>0.30027548209366389</v>
      </c>
      <c r="S96" s="91"/>
      <c r="T96" s="91"/>
      <c r="U96" s="91">
        <f t="shared" si="49"/>
        <v>0.40588235294117647</v>
      </c>
      <c r="V96" s="91">
        <f t="shared" si="49"/>
        <v>0.25098039215686274</v>
      </c>
      <c r="W96" s="91">
        <f t="shared" si="49"/>
        <v>0.68211920529801329</v>
      </c>
      <c r="X96" s="91">
        <f t="shared" si="49"/>
        <v>0.17135005840141929</v>
      </c>
      <c r="Y96" s="91"/>
    </row>
    <row r="97" spans="1:25" x14ac:dyDescent="0.25">
      <c r="A97">
        <f t="shared" si="47"/>
        <v>119</v>
      </c>
      <c r="D97" s="16">
        <f t="shared" si="50"/>
        <v>95.25</v>
      </c>
      <c r="E97" s="16">
        <f t="shared" si="51"/>
        <v>1</v>
      </c>
      <c r="F97" s="16">
        <f t="shared" si="52"/>
        <v>14</v>
      </c>
      <c r="I97" s="20">
        <v>14</v>
      </c>
      <c r="Q97" s="20">
        <v>14</v>
      </c>
      <c r="R97" s="91">
        <f t="shared" si="48"/>
        <v>0.2917933130699088</v>
      </c>
      <c r="S97" s="91"/>
      <c r="T97" s="91"/>
      <c r="U97" s="91">
        <f t="shared" si="49"/>
        <v>0.4</v>
      </c>
      <c r="V97" s="91">
        <f t="shared" si="49"/>
        <v>0.24444444444444444</v>
      </c>
      <c r="W97" s="91">
        <f t="shared" si="49"/>
        <v>0.67924528301886788</v>
      </c>
      <c r="X97" s="91">
        <f t="shared" si="49"/>
        <v>0.1526641845703125</v>
      </c>
      <c r="Y97" s="91"/>
    </row>
    <row r="98" spans="1:25" x14ac:dyDescent="0.25">
      <c r="A98">
        <f t="shared" si="47"/>
        <v>138</v>
      </c>
      <c r="D98" s="16">
        <f t="shared" si="50"/>
        <v>93</v>
      </c>
      <c r="E98" s="16">
        <f t="shared" si="51"/>
        <v>1</v>
      </c>
      <c r="F98" s="16">
        <f t="shared" si="52"/>
        <v>15</v>
      </c>
      <c r="I98" s="20">
        <v>15</v>
      </c>
      <c r="Q98" s="20">
        <v>15</v>
      </c>
      <c r="R98" s="91">
        <f t="shared" si="48"/>
        <v>0.28823529411764703</v>
      </c>
      <c r="S98" s="91"/>
      <c r="T98" s="91"/>
      <c r="U98" s="91">
        <f t="shared" si="49"/>
        <v>0.38095238095238093</v>
      </c>
      <c r="V98" s="91">
        <f t="shared" si="49"/>
        <v>0.24074074074074073</v>
      </c>
      <c r="W98" s="91">
        <f t="shared" si="49"/>
        <v>0.66666666666666663</v>
      </c>
      <c r="X98" s="91">
        <f t="shared" si="49"/>
        <v>0.15186259673145167</v>
      </c>
      <c r="Y98" s="91"/>
    </row>
    <row r="99" spans="1:25" x14ac:dyDescent="0.25">
      <c r="A99">
        <f t="shared" si="47"/>
        <v>108</v>
      </c>
      <c r="D99" s="16">
        <f t="shared" si="50"/>
        <v>79</v>
      </c>
      <c r="E99" s="16">
        <f t="shared" si="51"/>
        <v>1</v>
      </c>
      <c r="F99" s="16">
        <f t="shared" si="52"/>
        <v>16</v>
      </c>
      <c r="I99" s="20">
        <v>16</v>
      </c>
      <c r="Q99" s="20">
        <v>16</v>
      </c>
      <c r="R99" s="91">
        <f t="shared" si="48"/>
        <v>0.28671328671328672</v>
      </c>
      <c r="S99" s="91"/>
      <c r="T99" s="91"/>
      <c r="U99" s="91">
        <f t="shared" si="49"/>
        <v>0.37962962962962965</v>
      </c>
      <c r="V99" s="91">
        <f t="shared" si="49"/>
        <v>0.23977272727272728</v>
      </c>
      <c r="W99" s="91">
        <f t="shared" si="49"/>
        <v>0.660377358490566</v>
      </c>
      <c r="X99" s="91">
        <f t="shared" si="49"/>
        <v>0.14328942684229262</v>
      </c>
      <c r="Y99" s="91"/>
    </row>
    <row r="100" spans="1:25" x14ac:dyDescent="0.25">
      <c r="A100">
        <f t="shared" si="47"/>
        <v>103</v>
      </c>
      <c r="D100" s="16">
        <f t="shared" si="50"/>
        <v>70.25</v>
      </c>
      <c r="E100" s="16">
        <f t="shared" si="51"/>
        <v>1</v>
      </c>
      <c r="F100" s="16">
        <f t="shared" si="52"/>
        <v>17</v>
      </c>
      <c r="I100" s="20">
        <v>17</v>
      </c>
      <c r="Q100" s="20">
        <v>17</v>
      </c>
      <c r="R100" s="91">
        <f t="shared" si="48"/>
        <v>0.28385899814471244</v>
      </c>
      <c r="S100" s="91"/>
      <c r="T100" s="91"/>
      <c r="U100" s="91">
        <f t="shared" si="49"/>
        <v>0.37735849056603776</v>
      </c>
      <c r="V100" s="91">
        <f t="shared" si="49"/>
        <v>0.23404255319148937</v>
      </c>
      <c r="W100" s="91">
        <f t="shared" si="49"/>
        <v>0.62062937062937062</v>
      </c>
      <c r="X100" s="91">
        <f t="shared" si="49"/>
        <v>0.13100302618306217</v>
      </c>
      <c r="Y100" s="91"/>
    </row>
    <row r="101" spans="1:25" x14ac:dyDescent="0.25">
      <c r="A101">
        <f t="shared" si="47"/>
        <v>102</v>
      </c>
      <c r="D101" s="16">
        <f t="shared" si="50"/>
        <v>68.25</v>
      </c>
      <c r="E101" s="16">
        <f t="shared" si="51"/>
        <v>1</v>
      </c>
      <c r="F101" s="16">
        <f t="shared" si="52"/>
        <v>18</v>
      </c>
      <c r="I101" s="20">
        <v>18</v>
      </c>
      <c r="Q101" s="20">
        <v>18</v>
      </c>
      <c r="R101" s="91">
        <f t="shared" si="48"/>
        <v>0.28171091445427726</v>
      </c>
      <c r="S101" s="91"/>
      <c r="T101" s="91"/>
      <c r="U101" s="91">
        <f t="shared" si="49"/>
        <v>0.375</v>
      </c>
      <c r="V101" s="91">
        <f t="shared" si="49"/>
        <v>0.22619047619047619</v>
      </c>
      <c r="W101" s="91">
        <f t="shared" si="49"/>
        <v>0.58158995815899583</v>
      </c>
      <c r="X101" s="91">
        <f t="shared" si="49"/>
        <v>0.12815948736205054</v>
      </c>
      <c r="Y101" s="91"/>
    </row>
    <row r="102" spans="1:25" x14ac:dyDescent="0.25">
      <c r="A102">
        <f t="shared" si="47"/>
        <v>107</v>
      </c>
      <c r="D102" s="16">
        <f t="shared" si="50"/>
        <v>67</v>
      </c>
      <c r="E102" s="16">
        <f t="shared" si="51"/>
        <v>1</v>
      </c>
      <c r="F102" s="16">
        <f t="shared" si="52"/>
        <v>19</v>
      </c>
      <c r="I102" s="20">
        <v>19</v>
      </c>
      <c r="Q102" s="20">
        <v>19</v>
      </c>
      <c r="R102" s="91">
        <f t="shared" si="48"/>
        <v>0.27985074626865669</v>
      </c>
      <c r="S102" s="91"/>
      <c r="T102" s="91"/>
      <c r="U102" s="91">
        <f t="shared" si="49"/>
        <v>0.35099337748344372</v>
      </c>
      <c r="V102" s="91">
        <f t="shared" si="49"/>
        <v>0.22298456260720412</v>
      </c>
      <c r="W102" s="91">
        <f t="shared" si="49"/>
        <v>0.52777777777777779</v>
      </c>
      <c r="X102" s="91">
        <f t="shared" si="49"/>
        <v>0.12705761316872427</v>
      </c>
      <c r="Y102" s="91"/>
    </row>
    <row r="103" spans="1:25" x14ac:dyDescent="0.25">
      <c r="A103">
        <f t="shared" si="47"/>
        <v>132</v>
      </c>
      <c r="D103" s="16">
        <f t="shared" si="50"/>
        <v>64</v>
      </c>
      <c r="E103" s="16">
        <f t="shared" si="51"/>
        <v>1</v>
      </c>
      <c r="F103" s="16">
        <f t="shared" si="52"/>
        <v>20</v>
      </c>
      <c r="I103" s="20">
        <v>20</v>
      </c>
      <c r="Q103" s="20">
        <v>20</v>
      </c>
      <c r="R103" s="91">
        <f t="shared" si="48"/>
        <v>0.27464788732394368</v>
      </c>
      <c r="S103" s="91"/>
      <c r="T103" s="91"/>
      <c r="U103" s="91">
        <f t="shared" si="49"/>
        <v>0.34959349593495936</v>
      </c>
      <c r="V103" s="91">
        <f t="shared" si="49"/>
        <v>0.21698113207547171</v>
      </c>
      <c r="W103" s="91">
        <f t="shared" si="49"/>
        <v>0.51190476190476186</v>
      </c>
      <c r="X103" s="91">
        <f t="shared" si="49"/>
        <v>0.11578798185941042</v>
      </c>
      <c r="Y103" s="91"/>
    </row>
    <row r="104" spans="1:25" x14ac:dyDescent="0.25">
      <c r="A104">
        <f t="shared" si="47"/>
        <v>116</v>
      </c>
      <c r="D104" s="16">
        <f t="shared" si="50"/>
        <v>61.75</v>
      </c>
      <c r="E104" s="16">
        <f t="shared" si="51"/>
        <v>1</v>
      </c>
      <c r="F104" s="16">
        <f t="shared" si="52"/>
        <v>21</v>
      </c>
      <c r="I104" s="20">
        <v>21</v>
      </c>
      <c r="Q104" s="20">
        <v>21</v>
      </c>
      <c r="R104" s="91">
        <f t="shared" si="48"/>
        <v>0.27386363636363636</v>
      </c>
      <c r="S104" s="91"/>
      <c r="T104" s="91"/>
      <c r="U104" s="91">
        <f t="shared" si="49"/>
        <v>0.302491103202847</v>
      </c>
      <c r="V104" s="91">
        <f t="shared" si="49"/>
        <v>0.2153846153846154</v>
      </c>
      <c r="W104" s="91">
        <f t="shared" si="49"/>
        <v>0.5</v>
      </c>
      <c r="X104" s="91">
        <f t="shared" si="49"/>
        <v>0.11519451530612243</v>
      </c>
      <c r="Y104" s="91"/>
    </row>
    <row r="105" spans="1:25" x14ac:dyDescent="0.25">
      <c r="A105">
        <f t="shared" si="47"/>
        <v>123</v>
      </c>
      <c r="D105" s="16">
        <f t="shared" si="50"/>
        <v>61.5</v>
      </c>
      <c r="E105" s="16">
        <f t="shared" si="51"/>
        <v>2</v>
      </c>
      <c r="F105" s="16">
        <f t="shared" si="52"/>
        <v>22</v>
      </c>
      <c r="I105" s="20">
        <v>22</v>
      </c>
      <c r="Q105" s="20">
        <v>22</v>
      </c>
      <c r="R105" s="91">
        <f t="shared" si="48"/>
        <v>0.26359832635983266</v>
      </c>
      <c r="S105" s="91"/>
      <c r="T105" s="91"/>
      <c r="U105" s="91">
        <f t="shared" si="49"/>
        <v>0.29313543599257885</v>
      </c>
      <c r="V105" s="91">
        <f t="shared" si="49"/>
        <v>0.21533923303834809</v>
      </c>
      <c r="W105" s="91">
        <f t="shared" si="49"/>
        <v>0.5</v>
      </c>
      <c r="X105" s="91">
        <f t="shared" si="49"/>
        <v>0.10434620869241738</v>
      </c>
      <c r="Y105" s="91"/>
    </row>
    <row r="106" spans="1:25" x14ac:dyDescent="0.25">
      <c r="A106">
        <f t="shared" si="47"/>
        <v>123</v>
      </c>
      <c r="D106" s="16">
        <f t="shared" si="50"/>
        <v>61.5</v>
      </c>
      <c r="E106" s="16">
        <f t="shared" si="51"/>
        <v>2</v>
      </c>
      <c r="F106" s="16">
        <f t="shared" si="52"/>
        <v>22</v>
      </c>
      <c r="I106" s="20">
        <v>23</v>
      </c>
      <c r="Q106" s="20">
        <v>23</v>
      </c>
      <c r="R106" s="91">
        <f t="shared" si="48"/>
        <v>0.25557461406518012</v>
      </c>
      <c r="S106" s="91"/>
      <c r="T106" s="91"/>
      <c r="U106" s="91">
        <f t="shared" si="49"/>
        <v>0.27380952380952384</v>
      </c>
      <c r="V106" s="91">
        <f t="shared" si="49"/>
        <v>0.20647773279352227</v>
      </c>
      <c r="W106" s="91">
        <f t="shared" si="49"/>
        <v>0.47368421052631576</v>
      </c>
      <c r="X106" s="91">
        <f t="shared" si="49"/>
        <v>9.7805241849563171E-2</v>
      </c>
      <c r="Y106" s="91"/>
    </row>
    <row r="107" spans="1:25" x14ac:dyDescent="0.25">
      <c r="A107">
        <f t="shared" si="47"/>
        <v>129</v>
      </c>
      <c r="D107" s="16">
        <f t="shared" si="50"/>
        <v>59.75</v>
      </c>
      <c r="E107" s="16">
        <f t="shared" si="51"/>
        <v>1</v>
      </c>
      <c r="F107" s="16">
        <f t="shared" si="52"/>
        <v>24</v>
      </c>
      <c r="I107" s="20">
        <v>24</v>
      </c>
      <c r="Q107" s="20">
        <v>24</v>
      </c>
      <c r="R107" s="91">
        <f t="shared" si="48"/>
        <v>0.25</v>
      </c>
      <c r="S107" s="91"/>
      <c r="T107" s="91"/>
      <c r="U107" s="91">
        <f t="shared" si="49"/>
        <v>0.27358490566037735</v>
      </c>
      <c r="V107" s="91">
        <f t="shared" si="49"/>
        <v>0.19724770642201836</v>
      </c>
      <c r="W107" s="91">
        <f t="shared" si="49"/>
        <v>0.46774193548387094</v>
      </c>
      <c r="X107" s="91">
        <f t="shared" si="49"/>
        <v>9.6509948479165317E-2</v>
      </c>
      <c r="Y107" s="91"/>
    </row>
    <row r="108" spans="1:25" x14ac:dyDescent="0.25">
      <c r="A108">
        <f t="shared" si="47"/>
        <v>109</v>
      </c>
      <c r="D108" s="16">
        <f t="shared" si="50"/>
        <v>59.25</v>
      </c>
      <c r="E108" s="16">
        <f t="shared" si="51"/>
        <v>1</v>
      </c>
      <c r="F108" s="16">
        <f t="shared" si="52"/>
        <v>25</v>
      </c>
      <c r="I108" s="20">
        <v>25</v>
      </c>
      <c r="Q108" s="20">
        <v>25</v>
      </c>
      <c r="R108" s="91">
        <f t="shared" si="48"/>
        <v>0.24875621890547264</v>
      </c>
      <c r="S108" s="91"/>
      <c r="T108" s="91"/>
      <c r="U108" s="91">
        <f t="shared" si="49"/>
        <v>0.27272727272727271</v>
      </c>
      <c r="V108" s="91">
        <f t="shared" si="49"/>
        <v>0.19205298013245034</v>
      </c>
      <c r="W108" s="91">
        <f t="shared" si="49"/>
        <v>0.44921875</v>
      </c>
      <c r="X108" s="91">
        <f t="shared" si="49"/>
        <v>7.9723183391003455E-2</v>
      </c>
      <c r="Y108" s="91"/>
    </row>
    <row r="109" spans="1:25" x14ac:dyDescent="0.25">
      <c r="A109">
        <f t="shared" si="47"/>
        <v>113</v>
      </c>
      <c r="D109" s="16">
        <f t="shared" si="50"/>
        <v>56</v>
      </c>
      <c r="E109" s="16">
        <f t="shared" si="51"/>
        <v>2</v>
      </c>
      <c r="F109" s="16">
        <f t="shared" si="52"/>
        <v>26</v>
      </c>
      <c r="I109" s="20">
        <v>26</v>
      </c>
      <c r="Q109" s="20">
        <v>26</v>
      </c>
      <c r="R109" s="91">
        <f t="shared" si="48"/>
        <v>0.23394495412844038</v>
      </c>
      <c r="S109" s="91"/>
      <c r="T109" s="91"/>
      <c r="U109" s="91">
        <f t="shared" si="49"/>
        <v>0.24379232505643342</v>
      </c>
      <c r="V109" s="91">
        <f t="shared" si="49"/>
        <v>0.18867924528301888</v>
      </c>
      <c r="W109" s="91">
        <f t="shared" si="49"/>
        <v>0.41236068895643363</v>
      </c>
      <c r="X109" s="91">
        <f t="shared" si="49"/>
        <v>7.5442247658688857E-2</v>
      </c>
      <c r="Y109" s="91"/>
    </row>
    <row r="110" spans="1:25" x14ac:dyDescent="0.25">
      <c r="A110">
        <f t="shared" si="47"/>
        <v>113</v>
      </c>
      <c r="D110" s="16">
        <f t="shared" si="50"/>
        <v>56</v>
      </c>
      <c r="E110" s="16">
        <f t="shared" si="51"/>
        <v>2</v>
      </c>
      <c r="F110" s="16">
        <f t="shared" si="52"/>
        <v>26</v>
      </c>
      <c r="I110" s="20">
        <v>27</v>
      </c>
      <c r="Q110" s="20">
        <v>27</v>
      </c>
      <c r="R110" s="91">
        <f t="shared" si="48"/>
        <v>0.23076923076923078</v>
      </c>
      <c r="S110" s="91"/>
      <c r="T110" s="91"/>
      <c r="U110" s="91">
        <f t="shared" si="49"/>
        <v>0.24378109452736318</v>
      </c>
      <c r="V110" s="91">
        <f t="shared" si="49"/>
        <v>0.17630853994490359</v>
      </c>
      <c r="W110" s="91">
        <f t="shared" si="49"/>
        <v>0.40243902439024393</v>
      </c>
      <c r="X110" s="91">
        <f t="shared" si="49"/>
        <v>7.2916666666666671E-2</v>
      </c>
      <c r="Y110" s="91"/>
    </row>
    <row r="111" spans="1:25" x14ac:dyDescent="0.25">
      <c r="A111">
        <f t="shared" si="47"/>
        <v>120</v>
      </c>
      <c r="D111" s="16">
        <f t="shared" si="50"/>
        <v>54.5</v>
      </c>
      <c r="E111" s="16">
        <f t="shared" si="51"/>
        <v>2</v>
      </c>
      <c r="F111" s="16">
        <f t="shared" si="52"/>
        <v>28</v>
      </c>
      <c r="I111" s="20">
        <v>28</v>
      </c>
      <c r="Q111" s="20">
        <v>28</v>
      </c>
      <c r="R111" s="91">
        <f t="shared" si="48"/>
        <v>0.23076923076923078</v>
      </c>
      <c r="S111" s="91"/>
      <c r="T111" s="91"/>
      <c r="U111" s="91">
        <f t="shared" si="49"/>
        <v>0.24267782426778242</v>
      </c>
      <c r="V111" s="91">
        <f t="shared" si="49"/>
        <v>0.16666666666666666</v>
      </c>
      <c r="W111" s="91">
        <f t="shared" si="49"/>
        <v>0.40157480314960631</v>
      </c>
      <c r="X111" s="91">
        <f t="shared" si="49"/>
        <v>7.2916666666666671E-2</v>
      </c>
      <c r="Y111" s="91"/>
    </row>
    <row r="112" spans="1:25" x14ac:dyDescent="0.25">
      <c r="A112">
        <f t="shared" si="47"/>
        <v>120</v>
      </c>
      <c r="D112" s="16">
        <f t="shared" si="50"/>
        <v>54.5</v>
      </c>
      <c r="E112" s="16">
        <f t="shared" si="51"/>
        <v>2</v>
      </c>
      <c r="F112" s="16">
        <f t="shared" si="52"/>
        <v>28</v>
      </c>
      <c r="I112" s="20">
        <v>29</v>
      </c>
      <c r="Q112" s="20">
        <v>29</v>
      </c>
      <c r="R112" s="91">
        <f t="shared" si="48"/>
        <v>0.22875816993464052</v>
      </c>
      <c r="S112" s="91"/>
      <c r="T112" s="91"/>
      <c r="U112" s="91">
        <f t="shared" si="49"/>
        <v>0.22761194029850745</v>
      </c>
      <c r="V112" s="91">
        <f t="shared" si="49"/>
        <v>0.16483516483516483</v>
      </c>
      <c r="W112" s="91">
        <f t="shared" si="49"/>
        <v>0.39393939393939392</v>
      </c>
      <c r="X112" s="91">
        <f t="shared" si="49"/>
        <v>6.8136062043731724E-2</v>
      </c>
      <c r="Y112" s="91"/>
    </row>
    <row r="113" spans="1:25" x14ac:dyDescent="0.25">
      <c r="A113">
        <f t="shared" si="47"/>
        <v>114</v>
      </c>
      <c r="D113" s="16">
        <f t="shared" si="50"/>
        <v>50.25</v>
      </c>
      <c r="E113" s="16">
        <f t="shared" si="51"/>
        <v>1</v>
      </c>
      <c r="F113" s="16">
        <f t="shared" si="52"/>
        <v>30</v>
      </c>
      <c r="I113" s="20">
        <v>30</v>
      </c>
      <c r="Q113" s="20">
        <v>30</v>
      </c>
      <c r="R113" s="91">
        <f t="shared" si="48"/>
        <v>0.22767857142857142</v>
      </c>
      <c r="S113" s="91"/>
      <c r="T113" s="91"/>
      <c r="U113" s="91">
        <f t="shared" si="49"/>
        <v>0.21940928270042195</v>
      </c>
      <c r="V113" s="91">
        <f t="shared" si="49"/>
        <v>0.16129032258064516</v>
      </c>
      <c r="W113" s="91">
        <f t="shared" si="49"/>
        <v>0.3794642857142857</v>
      </c>
      <c r="X113" s="91">
        <f t="shared" si="49"/>
        <v>6.5656565656565649E-2</v>
      </c>
      <c r="Y113" s="91"/>
    </row>
    <row r="114" spans="1:25" x14ac:dyDescent="0.25">
      <c r="A114">
        <f t="shared" si="47"/>
        <v>121</v>
      </c>
      <c r="D114" s="16">
        <f t="shared" si="50"/>
        <v>46.5</v>
      </c>
      <c r="E114" s="16">
        <f t="shared" si="51"/>
        <v>1</v>
      </c>
      <c r="F114" s="16">
        <f t="shared" si="52"/>
        <v>31</v>
      </c>
      <c r="I114" s="20">
        <v>31</v>
      </c>
      <c r="Q114" s="20">
        <v>31</v>
      </c>
      <c r="R114" s="91">
        <f t="shared" si="48"/>
        <v>0.22222222222222221</v>
      </c>
      <c r="S114" s="91"/>
      <c r="T114" s="91"/>
      <c r="U114" s="91">
        <f t="shared" si="49"/>
        <v>0.21111111111111111</v>
      </c>
      <c r="V114" s="91">
        <f t="shared" si="49"/>
        <v>0.15424164524421594</v>
      </c>
      <c r="W114" s="91">
        <f t="shared" si="49"/>
        <v>0.31764705882352939</v>
      </c>
      <c r="X114" s="91">
        <f t="shared" si="49"/>
        <v>6.1526807507785546E-2</v>
      </c>
      <c r="Y114" s="91"/>
    </row>
    <row r="115" spans="1:25" x14ac:dyDescent="0.25">
      <c r="A115">
        <f t="shared" si="47"/>
        <v>101</v>
      </c>
      <c r="D115" s="16">
        <f t="shared" si="50"/>
        <v>45</v>
      </c>
      <c r="E115" s="16">
        <f t="shared" si="51"/>
        <v>1</v>
      </c>
      <c r="F115" s="16">
        <f t="shared" si="52"/>
        <v>32</v>
      </c>
      <c r="I115" s="20">
        <v>32</v>
      </c>
      <c r="Q115" s="20">
        <v>32</v>
      </c>
      <c r="R115" s="91">
        <f t="shared" si="48"/>
        <v>0.21978021978021978</v>
      </c>
      <c r="S115" s="91"/>
      <c r="T115" s="91"/>
      <c r="U115" s="91">
        <f t="shared" si="49"/>
        <v>0.2</v>
      </c>
      <c r="V115" s="91">
        <f t="shared" si="49"/>
        <v>0.14583333333333334</v>
      </c>
      <c r="W115" s="91">
        <f t="shared" si="49"/>
        <v>0.31666666666666665</v>
      </c>
      <c r="X115" s="91">
        <f t="shared" si="49"/>
        <v>5.6946022727272727E-2</v>
      </c>
      <c r="Y115" s="91"/>
    </row>
    <row r="116" spans="1:25" x14ac:dyDescent="0.25">
      <c r="A116">
        <f t="shared" si="47"/>
        <v>122</v>
      </c>
      <c r="D116" s="16">
        <f t="shared" si="50"/>
        <v>42.75</v>
      </c>
      <c r="E116" s="16">
        <f t="shared" si="51"/>
        <v>1</v>
      </c>
      <c r="F116" s="16">
        <f t="shared" si="52"/>
        <v>33</v>
      </c>
      <c r="I116" s="20">
        <v>33</v>
      </c>
      <c r="Q116" s="20">
        <v>33</v>
      </c>
      <c r="R116" s="91">
        <f t="shared" si="48"/>
        <v>0.21875</v>
      </c>
      <c r="S116" s="91"/>
      <c r="T116" s="91"/>
      <c r="U116" s="91">
        <f>IF($I116&lt;=$D$82,LARGE(U$6:U$59,$I116),"")</f>
        <v>0.18620689655172415</v>
      </c>
      <c r="V116" s="91">
        <f>IF($I116&lt;=$D$82,LARGE(V$6:V$59,$I116),"")</f>
        <v>0.14583333333333334</v>
      </c>
      <c r="W116" s="91">
        <f t="shared" si="49"/>
        <v>0.31192660550458717</v>
      </c>
      <c r="X116" s="91">
        <f t="shared" si="49"/>
        <v>4.7598448800552487E-2</v>
      </c>
      <c r="Y116" s="91"/>
    </row>
    <row r="117" spans="1:25" x14ac:dyDescent="0.25">
      <c r="A117">
        <f t="shared" si="47"/>
        <v>152</v>
      </c>
      <c r="D117" s="16">
        <f t="shared" si="50"/>
        <v>42.5</v>
      </c>
      <c r="E117" s="16">
        <f t="shared" si="51"/>
        <v>1</v>
      </c>
      <c r="F117" s="16">
        <f t="shared" si="52"/>
        <v>34</v>
      </c>
      <c r="I117" s="20">
        <v>34</v>
      </c>
      <c r="Q117" s="20">
        <v>34</v>
      </c>
      <c r="R117" s="91">
        <f t="shared" si="48"/>
        <v>0.2185430463576159</v>
      </c>
      <c r="S117" s="91"/>
      <c r="T117" s="91"/>
      <c r="U117" s="91">
        <f>IF($I117&lt;=$D$82,LARGE(U$6:U$59,$I117),"")</f>
        <v>0.18037974683544303</v>
      </c>
      <c r="V117" s="91">
        <f t="shared" ref="V117:V128" si="53">IF($I117&lt;=$D$82,LARGE(V$6:V$59,$I117),"")</f>
        <v>0.1388888888888889</v>
      </c>
      <c r="W117" s="91">
        <f t="shared" ref="W117:W128" si="54">IF($I117&lt;=$D$82,LARGE(W$6:W$59,$I117),"")</f>
        <v>0.26997245179063362</v>
      </c>
      <c r="X117" s="91">
        <f t="shared" ref="X117:X128" si="55">IF($I117&lt;=$D$82,LARGE(X$6:X$59,$I117),"")</f>
        <v>4.3981481481481483E-2</v>
      </c>
      <c r="Y117" s="91"/>
    </row>
    <row r="118" spans="1:25" x14ac:dyDescent="0.25">
      <c r="A118">
        <f t="shared" si="47"/>
        <v>144</v>
      </c>
      <c r="D118" s="16">
        <f t="shared" si="50"/>
        <v>40.5</v>
      </c>
      <c r="E118" s="16">
        <f t="shared" si="51"/>
        <v>1</v>
      </c>
      <c r="F118" s="16">
        <f t="shared" si="52"/>
        <v>35</v>
      </c>
      <c r="I118" s="20">
        <v>35</v>
      </c>
      <c r="Q118" s="20">
        <v>35</v>
      </c>
      <c r="R118" s="91">
        <f t="shared" si="48"/>
        <v>0.21708185053380782</v>
      </c>
      <c r="S118" s="91"/>
      <c r="T118" s="91"/>
      <c r="U118" s="91">
        <f>IF($I118&lt;=$D$82,LARGE(U$6:U$59,$I118),"")</f>
        <v>0.17404580152671756</v>
      </c>
      <c r="V118" s="91">
        <f t="shared" si="53"/>
        <v>0.12824427480916031</v>
      </c>
      <c r="W118" s="91">
        <f t="shared" si="54"/>
        <v>0.26007326007326009</v>
      </c>
      <c r="X118" s="91">
        <f t="shared" si="55"/>
        <v>4.2869218693394523E-2</v>
      </c>
      <c r="Y118" s="91"/>
    </row>
    <row r="119" spans="1:25" x14ac:dyDescent="0.25">
      <c r="A119">
        <f t="shared" si="47"/>
        <v>112</v>
      </c>
      <c r="D119" s="16">
        <f t="shared" si="50"/>
        <v>38.25</v>
      </c>
      <c r="E119" s="16">
        <f t="shared" si="51"/>
        <v>1</v>
      </c>
      <c r="F119" s="16">
        <f t="shared" si="52"/>
        <v>36</v>
      </c>
      <c r="I119" s="20">
        <v>36</v>
      </c>
      <c r="Q119" s="20">
        <v>36</v>
      </c>
      <c r="R119" s="91">
        <f t="shared" si="48"/>
        <v>0.2109375</v>
      </c>
      <c r="S119" s="91"/>
      <c r="T119" s="91"/>
      <c r="U119" s="91">
        <f>IF($I119&lt;=$D$82,LARGE(U$6:U$59,$I119),"")</f>
        <v>0.16974169741697417</v>
      </c>
      <c r="V119" s="91">
        <f t="shared" si="53"/>
        <v>0.11992619926199262</v>
      </c>
      <c r="W119" s="91">
        <f t="shared" si="54"/>
        <v>0.23749999999999999</v>
      </c>
      <c r="X119" s="91">
        <f t="shared" si="55"/>
        <v>3.9262343842950631E-2</v>
      </c>
      <c r="Y119" s="91"/>
    </row>
    <row r="120" spans="1:25" x14ac:dyDescent="0.25">
      <c r="A120">
        <f t="shared" si="47"/>
        <v>124</v>
      </c>
      <c r="D120" s="16">
        <f t="shared" si="50"/>
        <v>37.75</v>
      </c>
      <c r="E120" s="16">
        <f t="shared" si="51"/>
        <v>2</v>
      </c>
      <c r="F120" s="16">
        <f t="shared" si="52"/>
        <v>37</v>
      </c>
      <c r="I120" s="20">
        <v>37</v>
      </c>
      <c r="Q120" s="20">
        <v>37</v>
      </c>
      <c r="R120" s="91">
        <f t="shared" si="48"/>
        <v>0.20430107526881722</v>
      </c>
      <c r="S120" s="91"/>
      <c r="T120" s="91"/>
      <c r="U120" s="91">
        <f>IF($I120&lt;=$D$82,LARGE(U$6:U$59,$I120),"")</f>
        <v>0.16071428571428573</v>
      </c>
      <c r="V120" s="91">
        <f t="shared" si="53"/>
        <v>0.11715481171548117</v>
      </c>
      <c r="W120" s="91">
        <f t="shared" si="54"/>
        <v>0.22748091603053436</v>
      </c>
      <c r="X120" s="91">
        <f t="shared" si="55"/>
        <v>2.917312510925937E-2</v>
      </c>
      <c r="Y120" s="91"/>
    </row>
    <row r="121" spans="1:25" x14ac:dyDescent="0.25">
      <c r="A121">
        <f t="shared" si="47"/>
        <v>124</v>
      </c>
      <c r="D121" s="16">
        <f t="shared" si="50"/>
        <v>37.75</v>
      </c>
      <c r="E121" s="16">
        <f t="shared" si="51"/>
        <v>2</v>
      </c>
      <c r="F121" s="16">
        <f t="shared" si="52"/>
        <v>37</v>
      </c>
      <c r="I121" s="20">
        <v>38</v>
      </c>
      <c r="Q121" s="20">
        <v>38</v>
      </c>
      <c r="R121" s="91">
        <f t="shared" si="48"/>
        <v>0.20344827586206896</v>
      </c>
      <c r="S121" s="91"/>
      <c r="T121" s="91"/>
      <c r="U121" s="91">
        <f t="shared" ref="U121:U128" si="56">IF($I121&lt;=$D$82,LARGE(U$6:U$59,$I121),"")</f>
        <v>0.15053763440860216</v>
      </c>
      <c r="V121" s="91">
        <f t="shared" si="53"/>
        <v>0.10989010989010989</v>
      </c>
      <c r="W121" s="91">
        <f t="shared" si="54"/>
        <v>0.21586715867158671</v>
      </c>
      <c r="X121" s="91">
        <f t="shared" si="55"/>
        <v>2.5888127884968887E-2</v>
      </c>
    </row>
    <row r="122" spans="1:25" x14ac:dyDescent="0.25">
      <c r="A122">
        <f t="shared" si="47"/>
        <v>146</v>
      </c>
      <c r="D122" s="16">
        <f t="shared" si="50"/>
        <v>36.25</v>
      </c>
      <c r="E122" s="16">
        <f t="shared" si="51"/>
        <v>1</v>
      </c>
      <c r="F122" s="16">
        <f t="shared" si="52"/>
        <v>39</v>
      </c>
      <c r="I122" s="20">
        <v>39</v>
      </c>
      <c r="Q122" s="20">
        <v>39</v>
      </c>
      <c r="R122" s="91">
        <f t="shared" si="48"/>
        <v>0.2</v>
      </c>
      <c r="S122" s="91"/>
      <c r="T122" s="91"/>
      <c r="U122" s="91">
        <f t="shared" si="56"/>
        <v>0.14814814814814814</v>
      </c>
      <c r="V122" s="91">
        <f t="shared" si="53"/>
        <v>0.10666666666666667</v>
      </c>
      <c r="W122" s="91">
        <f t="shared" si="54"/>
        <v>0.21126760563380281</v>
      </c>
      <c r="X122" s="91">
        <f t="shared" si="55"/>
        <v>2.2944088878154814E-2</v>
      </c>
    </row>
    <row r="123" spans="1:25" x14ac:dyDescent="0.25">
      <c r="A123">
        <f t="shared" si="47"/>
        <v>142</v>
      </c>
      <c r="D123" s="16">
        <f t="shared" si="50"/>
        <v>32.5</v>
      </c>
      <c r="E123" s="16">
        <f t="shared" si="51"/>
        <v>1</v>
      </c>
      <c r="F123" s="16">
        <f t="shared" si="52"/>
        <v>40</v>
      </c>
      <c r="I123" s="20">
        <v>40</v>
      </c>
      <c r="Q123" s="20">
        <v>40</v>
      </c>
      <c r="R123" s="91">
        <f t="shared" si="48"/>
        <v>0.19724770642201836</v>
      </c>
      <c r="S123" s="91"/>
      <c r="T123" s="91"/>
      <c r="U123" s="91">
        <f t="shared" si="56"/>
        <v>0.14387031408308004</v>
      </c>
      <c r="V123" s="91">
        <f t="shared" si="53"/>
        <v>0.10548523206751055</v>
      </c>
      <c r="W123" s="91">
        <f t="shared" si="54"/>
        <v>0.2087912087912088</v>
      </c>
      <c r="X123" s="91">
        <f t="shared" si="55"/>
        <v>1.8693585429685414E-2</v>
      </c>
    </row>
    <row r="124" spans="1:25" x14ac:dyDescent="0.25">
      <c r="A124">
        <f t="shared" si="47"/>
        <v>147</v>
      </c>
      <c r="D124" s="16">
        <f t="shared" si="50"/>
        <v>27</v>
      </c>
      <c r="E124" s="16">
        <f t="shared" si="51"/>
        <v>2</v>
      </c>
      <c r="F124" s="16">
        <f t="shared" si="52"/>
        <v>41</v>
      </c>
      <c r="I124" s="20">
        <v>41</v>
      </c>
      <c r="Q124" s="20">
        <v>41</v>
      </c>
      <c r="R124" s="91">
        <f t="shared" si="48"/>
        <v>0.19696969696969696</v>
      </c>
      <c r="S124" s="91"/>
      <c r="T124" s="91"/>
      <c r="U124" s="91">
        <f t="shared" si="56"/>
        <v>0.12890625</v>
      </c>
      <c r="V124" s="91">
        <f t="shared" si="53"/>
        <v>9.7560975609756101E-2</v>
      </c>
      <c r="W124" s="91">
        <f t="shared" si="54"/>
        <v>0.17721518987341772</v>
      </c>
      <c r="X124" s="91">
        <f t="shared" si="55"/>
        <v>1.4396302071730899E-2</v>
      </c>
    </row>
    <row r="125" spans="1:25" x14ac:dyDescent="0.25">
      <c r="A125">
        <f t="shared" si="47"/>
        <v>147</v>
      </c>
      <c r="D125" s="16">
        <f t="shared" si="50"/>
        <v>27</v>
      </c>
      <c r="E125" s="16">
        <f t="shared" si="51"/>
        <v>2</v>
      </c>
      <c r="F125" s="16">
        <f t="shared" si="52"/>
        <v>41</v>
      </c>
      <c r="I125" s="20">
        <v>42</v>
      </c>
      <c r="Q125" s="20">
        <v>42</v>
      </c>
      <c r="R125" s="91">
        <f t="shared" si="48"/>
        <v>0.19444444444444445</v>
      </c>
      <c r="S125" s="91"/>
      <c r="T125" s="91"/>
      <c r="U125" s="91">
        <f t="shared" si="56"/>
        <v>0.10681818181818181</v>
      </c>
      <c r="V125" s="91">
        <f t="shared" si="53"/>
        <v>8.771929824561403E-2</v>
      </c>
      <c r="W125" s="91">
        <f t="shared" si="54"/>
        <v>0.17537313432835822</v>
      </c>
      <c r="X125" s="91">
        <f t="shared" si="55"/>
        <v>1.1902400317397342E-2</v>
      </c>
    </row>
    <row r="126" spans="1:25" x14ac:dyDescent="0.25">
      <c r="A126">
        <f t="shared" si="47"/>
        <v>140</v>
      </c>
      <c r="D126" s="16">
        <f t="shared" si="50"/>
        <v>26.5</v>
      </c>
      <c r="E126" s="16">
        <f t="shared" si="51"/>
        <v>1</v>
      </c>
      <c r="F126" s="16">
        <f t="shared" si="52"/>
        <v>43</v>
      </c>
      <c r="I126" s="20">
        <v>43</v>
      </c>
      <c r="Q126" s="20">
        <v>43</v>
      </c>
      <c r="R126" s="91">
        <f t="shared" si="48"/>
        <v>0.19444444444444445</v>
      </c>
      <c r="S126" s="91"/>
      <c r="T126" s="91"/>
      <c r="U126" s="91">
        <f t="shared" si="56"/>
        <v>0.10498687664041995</v>
      </c>
      <c r="V126" s="91">
        <f t="shared" si="53"/>
        <v>8.2089552238805971E-2</v>
      </c>
      <c r="W126" s="91">
        <f t="shared" si="54"/>
        <v>0.16260162601626016</v>
      </c>
      <c r="X126" s="91">
        <f t="shared" si="55"/>
        <v>1.1897679952409279E-2</v>
      </c>
    </row>
    <row r="127" spans="1:25" x14ac:dyDescent="0.25">
      <c r="A127">
        <f t="shared" si="47"/>
        <v>128</v>
      </c>
      <c r="D127" s="16">
        <f t="shared" si="50"/>
        <v>24</v>
      </c>
      <c r="E127" s="16">
        <f>IF($I127&lt;=$D$82,COUNTIF(D$84:D$128,D127),"")</f>
        <v>2</v>
      </c>
      <c r="F127" s="16">
        <f>IF($I127&lt;=$D$82,RANK(D127,D$84:D$128),"")</f>
        <v>44</v>
      </c>
      <c r="I127" s="20">
        <v>44</v>
      </c>
      <c r="Q127" s="20">
        <v>44</v>
      </c>
      <c r="R127" s="91">
        <f t="shared" si="48"/>
        <v>0.17741935483870969</v>
      </c>
      <c r="S127" s="91"/>
      <c r="T127" s="91"/>
      <c r="U127" s="91">
        <f t="shared" si="56"/>
        <v>0.10091743119266056</v>
      </c>
      <c r="V127" s="91">
        <f t="shared" si="53"/>
        <v>7.9601990049751242E-2</v>
      </c>
      <c r="W127" s="91">
        <f t="shared" si="54"/>
        <v>0.13450292397660818</v>
      </c>
      <c r="X127" s="91">
        <f t="shared" si="55"/>
        <v>1.1798502103211244E-2</v>
      </c>
    </row>
    <row r="128" spans="1:25" x14ac:dyDescent="0.25">
      <c r="A128">
        <f t="shared" si="47"/>
        <v>128</v>
      </c>
      <c r="D128" s="16">
        <f t="shared" si="50"/>
        <v>24</v>
      </c>
      <c r="E128" s="16">
        <f>IF($I128&lt;=$D$82,COUNTIF(D$84:D$128,D128),"")</f>
        <v>2</v>
      </c>
      <c r="F128" s="16">
        <f>IF($I128&lt;=$D$82,RANK(D128,D$84:D$128),"")</f>
        <v>44</v>
      </c>
      <c r="I128" s="20">
        <v>45</v>
      </c>
      <c r="Q128" s="20">
        <v>45</v>
      </c>
      <c r="R128" s="91">
        <f t="shared" si="48"/>
        <v>0.17708333333333334</v>
      </c>
      <c r="S128" s="91"/>
      <c r="T128" s="91"/>
      <c r="U128" s="91">
        <f t="shared" si="56"/>
        <v>9.6078431372549025E-2</v>
      </c>
      <c r="V128" s="91">
        <f t="shared" si="53"/>
        <v>7.3170731707317069E-2</v>
      </c>
      <c r="W128" s="91">
        <f t="shared" si="54"/>
        <v>0.11873840445269017</v>
      </c>
      <c r="X128" s="91">
        <f t="shared" si="55"/>
        <v>8.7126556273359572E-3</v>
      </c>
    </row>
    <row r="130" spans="17:24" x14ac:dyDescent="0.25">
      <c r="Q130" s="20">
        <v>1</v>
      </c>
      <c r="R130" t="str">
        <f t="shared" ref="R130:R166" si="57">IF(R168=1,INDEX(Loc_name_short,MATCH(INDEX(summary_loc,MATCH(R84,R$6:R$59,0)),loc_ID,0)),"")</f>
        <v>Alameda &amp; CntryClub</v>
      </c>
      <c r="U130" t="str">
        <f t="shared" ref="U130:W149" si="58">IF(U168=1,INDEX(Loc_name_short,MATCH(INDEX(summary_loc,MATCH(U84,U$6:U$59,0)),loc_ID,0)),"")</f>
        <v>Alameda &amp; CntryClub</v>
      </c>
      <c r="V130" t="str">
        <f t="shared" si="58"/>
        <v>Southern &amp; Mill</v>
      </c>
      <c r="W130" t="str">
        <f t="shared" si="58"/>
        <v>Terrace &amp; Rural</v>
      </c>
      <c r="X130" t="str">
        <f t="shared" ref="X130" si="59">IF(X168=1,INDEX(Loc_name_short,MATCH(INDEX(summary_loc,MATCH(X84,X$6:X$59,0)),loc_ID,0)),"")</f>
        <v>Southern &amp; Mill</v>
      </c>
    </row>
    <row r="131" spans="17:24" x14ac:dyDescent="0.25">
      <c r="Q131" s="20">
        <v>2</v>
      </c>
      <c r="R131" t="str">
        <f t="shared" si="57"/>
        <v>Apache &amp; College</v>
      </c>
      <c r="U131" t="str">
        <f t="shared" si="58"/>
        <v>Curry &amp; Mill</v>
      </c>
      <c r="V131" t="str">
        <f t="shared" si="58"/>
        <v>Apache &amp; Dorsey</v>
      </c>
      <c r="W131" t="str">
        <f t="shared" si="58"/>
        <v>Bway &amp; Rural</v>
      </c>
      <c r="X131" t="str">
        <f t="shared" ref="X131" si="60">IF(X169=1,INDEX(Loc_name_short,MATCH(INDEX(summary_loc,MATCH(X85,X$6:X$59,0)),loc_ID,0)),"")</f>
        <v>Bway &amp; Rural</v>
      </c>
    </row>
    <row r="132" spans="17:24" x14ac:dyDescent="0.25">
      <c r="Q132" s="20">
        <v>3</v>
      </c>
      <c r="R132" t="str">
        <f t="shared" si="57"/>
        <v>10th &amp; Mill</v>
      </c>
      <c r="U132" t="str">
        <f t="shared" si="58"/>
        <v>60 Fwy &amp; College</v>
      </c>
      <c r="V132" t="str">
        <f t="shared" si="58"/>
        <v>13th &amp; Mill</v>
      </c>
      <c r="W132" t="str">
        <f t="shared" si="58"/>
        <v>Spence &amp; Rural</v>
      </c>
      <c r="X132" t="str">
        <f t="shared" ref="X132" si="61">IF(X170=1,INDEX(Loc_name_short,MATCH(INDEX(summary_loc,MATCH(X86,X$6:X$59,0)),loc_ID,0)),"")</f>
        <v>Bway &amp; Mill</v>
      </c>
    </row>
    <row r="133" spans="17:24" x14ac:dyDescent="0.25">
      <c r="Q133" s="20">
        <v>4</v>
      </c>
      <c r="R133" t="str">
        <f t="shared" si="57"/>
        <v>5th &amp; Farmer</v>
      </c>
      <c r="U133" t="str">
        <f t="shared" si="58"/>
        <v>Guad &amp; Lakeshore</v>
      </c>
      <c r="V133" t="str">
        <f t="shared" si="58"/>
        <v>Bway &amp; Mill</v>
      </c>
      <c r="W133" t="str">
        <f t="shared" si="58"/>
        <v>Southern &amp; Mill</v>
      </c>
      <c r="X133" t="str">
        <f t="shared" ref="X133" si="62">IF(X171=1,INDEX(Loc_name_short,MATCH(INDEX(summary_loc,MATCH(X87,X$6:X$59,0)),loc_ID,0)),"")</f>
        <v>Rio Sal. &amp; Rural</v>
      </c>
    </row>
    <row r="134" spans="17:24" x14ac:dyDescent="0.25">
      <c r="Q134" s="20">
        <v>5</v>
      </c>
      <c r="R134" t="str">
        <f t="shared" si="57"/>
        <v>Univ &amp; Forest</v>
      </c>
      <c r="U134" t="str">
        <f t="shared" si="58"/>
        <v>Guad &amp; CntryClub</v>
      </c>
      <c r="V134" t="str">
        <f t="shared" si="58"/>
        <v>Univ &amp; Rural</v>
      </c>
      <c r="W134" t="str">
        <f t="shared" si="58"/>
        <v>Southern &amp; Rural</v>
      </c>
      <c r="X134" t="str">
        <f t="shared" ref="X134" si="63">IF(X172=1,INDEX(Loc_name_short,MATCH(INDEX(summary_loc,MATCH(X88,X$6:X$59,0)),loc_ID,0)),"")</f>
        <v>Bway &amp; Priest</v>
      </c>
    </row>
    <row r="135" spans="17:24" x14ac:dyDescent="0.25">
      <c r="Q135" s="20">
        <v>6</v>
      </c>
      <c r="R135" t="str">
        <f t="shared" si="57"/>
        <v>5th &amp; Hardy</v>
      </c>
      <c r="U135" t="str">
        <f t="shared" si="58"/>
        <v>Canal &amp; Lakeshore</v>
      </c>
      <c r="V135" t="str">
        <f t="shared" si="58"/>
        <v>Bway &amp; Rural</v>
      </c>
      <c r="W135" t="str">
        <f t="shared" si="58"/>
        <v>Bway &amp; Priest</v>
      </c>
      <c r="X135" t="str">
        <f t="shared" ref="X135" si="64">IF(X173=1,INDEX(Loc_name_short,MATCH(INDEX(summary_loc,MATCH(X89,X$6:X$59,0)),loc_ID,0)),"")</f>
        <v>Baseline &amp; Mill</v>
      </c>
    </row>
    <row r="136" spans="17:24" x14ac:dyDescent="0.25">
      <c r="Q136" s="20">
        <v>7</v>
      </c>
      <c r="R136" t="str">
        <f t="shared" si="57"/>
        <v>Canal &amp; Rural</v>
      </c>
      <c r="U136" t="str">
        <f t="shared" si="58"/>
        <v>Canal &amp; Rural</v>
      </c>
      <c r="V136" t="str">
        <f t="shared" si="58"/>
        <v>University &amp; McClintock</v>
      </c>
      <c r="W136" t="str">
        <f t="shared" si="58"/>
        <v>Rio Sal. &amp; Rural</v>
      </c>
      <c r="X136" t="str">
        <f t="shared" ref="X136" si="65">IF(X174=1,INDEX(Loc_name_short,MATCH(INDEX(summary_loc,MATCH(X90,X$6:X$59,0)),loc_ID,0)),"")</f>
        <v>Spence &amp; Rural</v>
      </c>
    </row>
    <row r="137" spans="17:24" x14ac:dyDescent="0.25">
      <c r="Q137" s="20">
        <v>8</v>
      </c>
      <c r="R137" t="str">
        <f t="shared" si="57"/>
        <v>Terrace &amp; Rural</v>
      </c>
      <c r="U137" t="str">
        <f t="shared" si="58"/>
        <v>Canal &amp; McClntk</v>
      </c>
      <c r="V137" t="str">
        <f t="shared" si="58"/>
        <v>Rio Sal. &amp; McClntk</v>
      </c>
      <c r="W137" t="str">
        <f t="shared" si="58"/>
        <v>Baseline &amp; Mill</v>
      </c>
      <c r="X137" t="str">
        <f t="shared" ref="X137" si="66">IF(X175=1,INDEX(Loc_name_short,MATCH(INDEX(summary_loc,MATCH(X91,X$6:X$59,0)),loc_ID,0)),"")</f>
        <v>Southern &amp; Rural</v>
      </c>
    </row>
    <row r="138" spans="17:24" x14ac:dyDescent="0.25">
      <c r="Q138" s="20">
        <v>9</v>
      </c>
      <c r="R138" t="str">
        <f t="shared" si="57"/>
        <v>Lemon &amp; Rural</v>
      </c>
      <c r="U138" t="str">
        <f t="shared" si="58"/>
        <v>Guad &amp; Kyrene</v>
      </c>
      <c r="V138" t="str">
        <f t="shared" si="58"/>
        <v>Lemon &amp; Rural</v>
      </c>
      <c r="W138" t="str">
        <f t="shared" si="58"/>
        <v>Apache &amp; Rural</v>
      </c>
      <c r="X138" t="str">
        <f t="shared" ref="X138" si="67">IF(X176=1,INDEX(Loc_name_short,MATCH(INDEX(summary_loc,MATCH(X92,X$6:X$59,0)),loc_ID,0)),"")</f>
        <v>Lemon &amp; Rural</v>
      </c>
    </row>
    <row r="139" spans="17:24" x14ac:dyDescent="0.25">
      <c r="Q139" s="20">
        <v>10</v>
      </c>
      <c r="R139" t="str">
        <f t="shared" si="57"/>
        <v>Univ &amp; Ash</v>
      </c>
      <c r="U139" t="str">
        <f t="shared" si="58"/>
        <v>Rio Sal. &amp; Mill</v>
      </c>
      <c r="V139" t="str">
        <f t="shared" si="58"/>
        <v>Univ &amp; Ash</v>
      </c>
      <c r="W139" t="str">
        <f t="shared" si="58"/>
        <v>Bway &amp; Mill</v>
      </c>
      <c r="X139" t="str">
        <f t="shared" ref="X139" si="68">IF(X177=1,INDEX(Loc_name_short,MATCH(INDEX(summary_loc,MATCH(X93,X$6:X$59,0)),loc_ID,0)),"")</f>
        <v>Univ &amp; Rural</v>
      </c>
    </row>
    <row r="140" spans="17:24" x14ac:dyDescent="0.25">
      <c r="Q140" s="20">
        <v>11</v>
      </c>
      <c r="R140" t="str">
        <f t="shared" si="57"/>
        <v>Univ &amp; Dorsey</v>
      </c>
      <c r="U140" t="str">
        <f t="shared" si="58"/>
        <v>McKlps &amp; Greenbelt</v>
      </c>
      <c r="V140" t="str">
        <f t="shared" si="58"/>
        <v>Baseline &amp; Mill</v>
      </c>
      <c r="W140" t="str">
        <f t="shared" si="58"/>
        <v>Lemon &amp; Rural</v>
      </c>
      <c r="X140" t="str">
        <f t="shared" ref="X140" si="69">IF(X178=1,INDEX(Loc_name_short,MATCH(INDEX(summary_loc,MATCH(X94,X$6:X$59,0)),loc_ID,0)),"")</f>
        <v>University &amp; McClintock</v>
      </c>
    </row>
    <row r="141" spans="17:24" x14ac:dyDescent="0.25">
      <c r="Q141" s="20">
        <v>12</v>
      </c>
      <c r="R141" t="str">
        <f t="shared" si="57"/>
        <v>5th &amp; Mill</v>
      </c>
      <c r="U141" t="str">
        <f t="shared" si="58"/>
        <v>Southern &amp; Hardy</v>
      </c>
      <c r="V141" t="str">
        <f t="shared" si="58"/>
        <v>Rio Sal. &amp; Rural</v>
      </c>
      <c r="W141" t="str">
        <f t="shared" si="58"/>
        <v>University &amp; McClintock</v>
      </c>
      <c r="X141" t="str">
        <f t="shared" ref="X141" si="70">IF(X179=1,INDEX(Loc_name_short,MATCH(INDEX(summary_loc,MATCH(X95,X$6:X$59,0)),loc_ID,0)),"")</f>
        <v>Rio Sal. &amp; McClntk</v>
      </c>
    </row>
    <row r="142" spans="17:24" x14ac:dyDescent="0.25">
      <c r="Q142" s="20">
        <v>13</v>
      </c>
      <c r="R142" t="str">
        <f t="shared" si="57"/>
        <v>Apache &amp; Paseo</v>
      </c>
      <c r="U142" t="str">
        <f t="shared" si="58"/>
        <v>Tempe Lake &amp; TCA Bridge</v>
      </c>
      <c r="V142" t="str">
        <f t="shared" si="58"/>
        <v>Univ &amp; Forest</v>
      </c>
      <c r="W142" t="str">
        <f t="shared" si="58"/>
        <v>Baseline &amp; Western</v>
      </c>
      <c r="X142" t="str">
        <f t="shared" ref="X142" si="71">IF(X180=1,INDEX(Loc_name_short,MATCH(INDEX(summary_loc,MATCH(X96,X$6:X$59,0)),loc_ID,0)),"")</f>
        <v>Apache &amp; Rural</v>
      </c>
    </row>
    <row r="143" spans="17:24" x14ac:dyDescent="0.25">
      <c r="Q143" s="20">
        <v>14</v>
      </c>
      <c r="R143" t="str">
        <f t="shared" si="57"/>
        <v>Univ &amp; Mill</v>
      </c>
      <c r="U143" t="str">
        <f t="shared" si="58"/>
        <v>Rio Sal. &amp; Hardy</v>
      </c>
      <c r="V143" t="str">
        <f t="shared" si="58"/>
        <v>Bway &amp; Priest</v>
      </c>
      <c r="W143" t="str">
        <f t="shared" si="58"/>
        <v>Elliot &amp; McClntk</v>
      </c>
      <c r="X143" t="str">
        <f t="shared" ref="X143" si="72">IF(X181=1,INDEX(Loc_name_short,MATCH(INDEX(summary_loc,MATCH(X97,X$6:X$59,0)),loc_ID,0)),"")</f>
        <v>Apache &amp; Dorsey</v>
      </c>
    </row>
    <row r="144" spans="17:24" x14ac:dyDescent="0.25">
      <c r="Q144" s="20">
        <v>15</v>
      </c>
      <c r="R144" t="str">
        <f t="shared" si="57"/>
        <v>Tempe Lake &amp; TCA Bridge</v>
      </c>
      <c r="U144" t="str">
        <f t="shared" si="58"/>
        <v>Rio Sal. &amp; McClntk</v>
      </c>
      <c r="V144" t="str">
        <f t="shared" si="58"/>
        <v>Guad &amp; Kyrene</v>
      </c>
      <c r="W144" t="str">
        <f t="shared" si="58"/>
        <v>Rio Sal. &amp; McClntk</v>
      </c>
      <c r="X144" t="str">
        <f t="shared" ref="X144" si="73">IF(X182=1,INDEX(Loc_name_short,MATCH(INDEX(summary_loc,MATCH(X98,X$6:X$59,0)),loc_ID,0)),"")</f>
        <v>Terrace &amp; Rural</v>
      </c>
    </row>
    <row r="145" spans="17:24" x14ac:dyDescent="0.25">
      <c r="Q145" s="20">
        <v>16</v>
      </c>
      <c r="R145" t="str">
        <f t="shared" si="57"/>
        <v>Univ &amp; Rural</v>
      </c>
      <c r="U145" t="str">
        <f t="shared" si="58"/>
        <v>Baseline &amp; Mill</v>
      </c>
      <c r="V145" t="str">
        <f t="shared" si="58"/>
        <v>Univ &amp; College</v>
      </c>
      <c r="W145" t="str">
        <f t="shared" si="58"/>
        <v>Southern &amp; Priest</v>
      </c>
      <c r="X145" t="str">
        <f t="shared" ref="X145" si="74">IF(X183=1,INDEX(Loc_name_short,MATCH(INDEX(summary_loc,MATCH(X99,X$6:X$59,0)),loc_ID,0)),"")</f>
        <v>Southern &amp; Priest</v>
      </c>
    </row>
    <row r="146" spans="17:24" x14ac:dyDescent="0.25">
      <c r="Q146" s="20">
        <v>17</v>
      </c>
      <c r="R146" t="str">
        <f t="shared" si="57"/>
        <v>Bway &amp; College</v>
      </c>
      <c r="U146" t="str">
        <f t="shared" si="58"/>
        <v>Elliot &amp; McClntk</v>
      </c>
      <c r="V146" t="str">
        <f t="shared" si="58"/>
        <v>Univ &amp; Mill</v>
      </c>
      <c r="W146" t="str">
        <f t="shared" si="58"/>
        <v>Univ &amp; Rural</v>
      </c>
      <c r="X146" t="str">
        <f t="shared" ref="X146" si="75">IF(X184=1,INDEX(Loc_name_short,MATCH(INDEX(summary_loc,MATCH(X100,X$6:X$59,0)),loc_ID,0)),"")</f>
        <v>Baseline &amp; Western</v>
      </c>
    </row>
    <row r="147" spans="17:24" x14ac:dyDescent="0.25">
      <c r="Q147" s="20">
        <v>18</v>
      </c>
      <c r="R147" t="str">
        <f t="shared" si="57"/>
        <v>Spence &amp; Rural</v>
      </c>
      <c r="U147" t="str">
        <f t="shared" si="58"/>
        <v>Alameda &amp; McClntk</v>
      </c>
      <c r="V147" t="str">
        <f t="shared" si="58"/>
        <v>Alameda &amp; Mill</v>
      </c>
      <c r="W147" t="str">
        <f t="shared" si="58"/>
        <v>Alameda &amp; Rural</v>
      </c>
      <c r="X147" t="str">
        <f t="shared" ref="X147" si="76">IF(X185=1,INDEX(Loc_name_short,MATCH(INDEX(summary_loc,MATCH(X101,X$6:X$59,0)),loc_ID,0)),"")</f>
        <v>Elliot &amp; McClntk</v>
      </c>
    </row>
    <row r="148" spans="17:24" x14ac:dyDescent="0.25">
      <c r="Q148" s="20">
        <v>19</v>
      </c>
      <c r="R148" t="str">
        <f t="shared" si="57"/>
        <v>5th &amp; Forest</v>
      </c>
      <c r="U148" t="str">
        <f t="shared" si="58"/>
        <v>Baseline &amp; Western</v>
      </c>
      <c r="V148" t="str">
        <f t="shared" si="58"/>
        <v>Apache &amp; Rural</v>
      </c>
      <c r="W148" t="str">
        <f t="shared" si="58"/>
        <v>Guad &amp; Kyrene</v>
      </c>
      <c r="X148" t="str">
        <f t="shared" ref="X148" si="77">IF(X186=1,INDEX(Loc_name_short,MATCH(INDEX(summary_loc,MATCH(X102,X$6:X$59,0)),loc_ID,0)),"")</f>
        <v>Guad &amp; Kyrene</v>
      </c>
    </row>
    <row r="149" spans="17:24" x14ac:dyDescent="0.25">
      <c r="Q149" s="20">
        <v>20</v>
      </c>
      <c r="R149" t="str">
        <f t="shared" si="57"/>
        <v>Guad &amp; CntryClub</v>
      </c>
      <c r="U149" t="str">
        <f t="shared" si="58"/>
        <v>Southern &amp; College</v>
      </c>
      <c r="V149" t="str">
        <f t="shared" si="58"/>
        <v>Southern &amp; Priest</v>
      </c>
      <c r="W149" t="str">
        <f t="shared" si="58"/>
        <v>Alameda &amp; Mill</v>
      </c>
      <c r="X149" t="str">
        <f t="shared" ref="X149" si="78">IF(X187=1,INDEX(Loc_name_short,MATCH(INDEX(summary_loc,MATCH(X103,X$6:X$59,0)),loc_ID,0)),"")</f>
        <v>Alameda &amp; Mill</v>
      </c>
    </row>
    <row r="150" spans="17:24" x14ac:dyDescent="0.25">
      <c r="Q150" s="20">
        <v>21</v>
      </c>
      <c r="R150" t="str">
        <f t="shared" si="57"/>
        <v>Univ &amp; College</v>
      </c>
      <c r="U150" t="str">
        <f t="shared" ref="U150:X166" si="79">IF(U188=1,INDEX(Loc_name_short,MATCH(INDEX(summary_loc,MATCH(U104,U$6:U$59,0)),loc_ID,0)),"")</f>
        <v>Rio Sal. &amp; Rural</v>
      </c>
      <c r="V150" t="str">
        <f t="shared" si="79"/>
        <v>Southern &amp; Rural</v>
      </c>
      <c r="W150" t="str">
        <f t="shared" si="79"/>
        <v>Alameda &amp; McClntk</v>
      </c>
      <c r="X150" t="str">
        <f t="shared" si="79"/>
        <v>13th &amp; Mill</v>
      </c>
    </row>
    <row r="151" spans="17:24" x14ac:dyDescent="0.25">
      <c r="Q151" s="20">
        <v>22</v>
      </c>
      <c r="R151" t="str">
        <f t="shared" si="57"/>
        <v>Alameda &amp; Rural</v>
      </c>
      <c r="U151" t="str">
        <f t="shared" si="79"/>
        <v>Bway &amp; College</v>
      </c>
      <c r="V151" t="str">
        <f t="shared" si="79"/>
        <v>Spence &amp; Rural</v>
      </c>
      <c r="W151" t="str">
        <f t="shared" si="79"/>
        <v/>
      </c>
      <c r="X151" t="str">
        <f t="shared" si="79"/>
        <v>Univ &amp; Ash</v>
      </c>
    </row>
    <row r="152" spans="17:24" x14ac:dyDescent="0.25">
      <c r="Q152" s="20">
        <v>23</v>
      </c>
      <c r="R152" t="str">
        <f t="shared" si="57"/>
        <v>Apache &amp; Rural</v>
      </c>
      <c r="U152" t="str">
        <f t="shared" si="79"/>
        <v>Alameda &amp; Mill</v>
      </c>
      <c r="V152" t="str">
        <f t="shared" si="79"/>
        <v>Univ &amp; Dorsey</v>
      </c>
      <c r="W152" t="str">
        <f t="shared" si="79"/>
        <v>Univ &amp; Dorsey</v>
      </c>
      <c r="X152" t="str">
        <f t="shared" si="79"/>
        <v>Univ &amp; Dorsey</v>
      </c>
    </row>
    <row r="153" spans="17:24" x14ac:dyDescent="0.25">
      <c r="Q153" s="20">
        <v>24</v>
      </c>
      <c r="R153" t="str">
        <f t="shared" si="57"/>
        <v>Alameda &amp; Mill</v>
      </c>
      <c r="U153" t="str">
        <f t="shared" si="79"/>
        <v>Southern &amp; Priest</v>
      </c>
      <c r="V153" t="str">
        <f t="shared" si="79"/>
        <v>Univ &amp; Roosevelt</v>
      </c>
      <c r="W153" t="str">
        <f t="shared" si="79"/>
        <v>Univ &amp; Hardy</v>
      </c>
      <c r="X153" t="str">
        <f t="shared" si="79"/>
        <v>Univ &amp; Mill</v>
      </c>
    </row>
    <row r="154" spans="17:24" x14ac:dyDescent="0.25">
      <c r="Q154" s="20">
        <v>25</v>
      </c>
      <c r="R154" t="str">
        <f t="shared" si="57"/>
        <v>13th &amp; Hardy</v>
      </c>
      <c r="U154" t="str">
        <f t="shared" si="79"/>
        <v>5th &amp; Priest</v>
      </c>
      <c r="V154" t="str">
        <f t="shared" si="79"/>
        <v>Baseline &amp; Western</v>
      </c>
      <c r="W154" t="str">
        <f t="shared" si="79"/>
        <v>Apache &amp; Dorsey</v>
      </c>
      <c r="X154" t="str">
        <f t="shared" si="79"/>
        <v>Univ &amp; Forest</v>
      </c>
    </row>
    <row r="155" spans="17:24" x14ac:dyDescent="0.25">
      <c r="Q155" s="20">
        <v>26</v>
      </c>
      <c r="R155" t="str">
        <f t="shared" si="57"/>
        <v>Univ &amp; Roosevelt</v>
      </c>
      <c r="U155" t="str">
        <f t="shared" si="79"/>
        <v>5th &amp; Mill</v>
      </c>
      <c r="V155" t="str">
        <f t="shared" si="79"/>
        <v>Elliot &amp; McClntk</v>
      </c>
      <c r="W155" t="str">
        <f t="shared" si="79"/>
        <v>Univ &amp; Mill</v>
      </c>
      <c r="X155" t="str">
        <f t="shared" si="79"/>
        <v>Univ &amp; Hardy</v>
      </c>
    </row>
    <row r="156" spans="17:24" x14ac:dyDescent="0.25">
      <c r="Q156" s="20">
        <v>27</v>
      </c>
      <c r="R156" t="str">
        <f t="shared" si="57"/>
        <v>Rio Sal. &amp; Mill</v>
      </c>
      <c r="U156" t="str">
        <f t="shared" si="79"/>
        <v>13th &amp; Hardy</v>
      </c>
      <c r="V156" t="str">
        <f t="shared" si="79"/>
        <v>Apache &amp; Paseo</v>
      </c>
      <c r="W156" t="str">
        <f t="shared" si="79"/>
        <v>Southern &amp; College</v>
      </c>
      <c r="X156" t="str">
        <f t="shared" si="79"/>
        <v>Alameda &amp; McClntk</v>
      </c>
    </row>
    <row r="157" spans="17:24" x14ac:dyDescent="0.25">
      <c r="Q157" s="20">
        <v>28</v>
      </c>
      <c r="R157" t="str">
        <f t="shared" si="57"/>
        <v/>
      </c>
      <c r="U157" t="str">
        <f t="shared" si="79"/>
        <v>Alameda &amp; Rural</v>
      </c>
      <c r="V157" t="str">
        <f t="shared" si="79"/>
        <v>5th &amp; Priest</v>
      </c>
      <c r="W157" t="str">
        <f t="shared" si="79"/>
        <v>Univ &amp; Ash</v>
      </c>
      <c r="X157" t="str">
        <f t="shared" si="79"/>
        <v/>
      </c>
    </row>
    <row r="158" spans="17:24" x14ac:dyDescent="0.25">
      <c r="Q158" s="20">
        <v>29</v>
      </c>
      <c r="R158" t="str">
        <f t="shared" si="57"/>
        <v>60 Fwy &amp; College</v>
      </c>
      <c r="U158" t="str">
        <f t="shared" si="79"/>
        <v>5th &amp; Forest</v>
      </c>
      <c r="V158" t="str">
        <f t="shared" si="79"/>
        <v>Rio Sal. &amp; Mill</v>
      </c>
      <c r="W158" t="str">
        <f t="shared" si="79"/>
        <v>5th &amp; Priest</v>
      </c>
      <c r="X158" t="str">
        <f t="shared" si="79"/>
        <v>Alameda &amp; Rural</v>
      </c>
    </row>
    <row r="159" spans="17:24" x14ac:dyDescent="0.25">
      <c r="Q159" s="20">
        <v>30</v>
      </c>
      <c r="R159" t="str">
        <f t="shared" si="57"/>
        <v>13th &amp; Mill</v>
      </c>
      <c r="U159" t="str">
        <f t="shared" si="79"/>
        <v>5th &amp; Hardy</v>
      </c>
      <c r="V159" t="str">
        <f t="shared" si="79"/>
        <v>Univ &amp; Hardy</v>
      </c>
      <c r="W159" t="str">
        <f t="shared" si="79"/>
        <v>13th &amp; Mill</v>
      </c>
      <c r="X159" t="str">
        <f t="shared" si="79"/>
        <v>5th &amp; Priest</v>
      </c>
    </row>
    <row r="160" spans="17:24" x14ac:dyDescent="0.25">
      <c r="Q160" s="20">
        <v>31</v>
      </c>
      <c r="R160" t="str">
        <f t="shared" si="57"/>
        <v>Curry &amp; Mill</v>
      </c>
      <c r="U160" t="str">
        <f t="shared" si="79"/>
        <v>Bway &amp; Priest</v>
      </c>
      <c r="V160" t="str">
        <f t="shared" si="79"/>
        <v>Terrace &amp; Rural</v>
      </c>
      <c r="W160" t="str">
        <f t="shared" si="79"/>
        <v>Univ &amp; Forest</v>
      </c>
      <c r="X160" t="str">
        <f t="shared" si="79"/>
        <v>Univ &amp; Roosevelt</v>
      </c>
    </row>
    <row r="161" spans="17:25" x14ac:dyDescent="0.25">
      <c r="Q161" s="20">
        <v>32</v>
      </c>
      <c r="R161" t="str">
        <f t="shared" si="57"/>
        <v>Guad &amp; Lakeshore</v>
      </c>
      <c r="U161" t="str">
        <f t="shared" si="79"/>
        <v>Southern &amp; Rural</v>
      </c>
      <c r="V161" t="str">
        <f t="shared" si="79"/>
        <v>Alameda &amp; McClntk</v>
      </c>
      <c r="W161" t="str">
        <f t="shared" si="79"/>
        <v>Curry &amp; Mill</v>
      </c>
      <c r="X161" t="str">
        <f t="shared" si="79"/>
        <v>Univ &amp; College</v>
      </c>
    </row>
    <row r="162" spans="17:25" x14ac:dyDescent="0.25">
      <c r="Q162" s="20">
        <v>33</v>
      </c>
      <c r="R162" t="str">
        <f t="shared" si="57"/>
        <v>University &amp; McClintock</v>
      </c>
      <c r="U162" t="str">
        <f t="shared" si="79"/>
        <v>Bway &amp; Mill</v>
      </c>
      <c r="V162" t="str">
        <f t="shared" si="79"/>
        <v/>
      </c>
      <c r="W162" t="str">
        <f t="shared" si="79"/>
        <v>Univ &amp; Roosevelt</v>
      </c>
      <c r="X162" t="str">
        <f t="shared" si="79"/>
        <v>Apache &amp; Paseo</v>
      </c>
    </row>
    <row r="163" spans="17:25" x14ac:dyDescent="0.25">
      <c r="Q163" s="20">
        <v>34</v>
      </c>
      <c r="R163" t="str">
        <f t="shared" si="57"/>
        <v>Canal &amp; McClntk</v>
      </c>
      <c r="U163" t="str">
        <f t="shared" si="79"/>
        <v>5th &amp; Farmer</v>
      </c>
      <c r="V163" t="str">
        <f t="shared" si="79"/>
        <v>Curry &amp; Mill</v>
      </c>
      <c r="W163" t="str">
        <f t="shared" si="79"/>
        <v>Apache &amp; Paseo</v>
      </c>
      <c r="X163" t="str">
        <f t="shared" si="79"/>
        <v>Curry &amp; Mill</v>
      </c>
    </row>
    <row r="164" spans="17:25" x14ac:dyDescent="0.25">
      <c r="Q164" s="20">
        <v>35</v>
      </c>
      <c r="R164" t="str">
        <f t="shared" si="57"/>
        <v>Rio Sal. &amp; Rural</v>
      </c>
      <c r="U164" t="str">
        <f t="shared" si="79"/>
        <v>Apache &amp; College</v>
      </c>
      <c r="V164" t="str">
        <f t="shared" si="79"/>
        <v>Apache &amp; College</v>
      </c>
      <c r="W164" t="str">
        <f t="shared" si="79"/>
        <v>Rio Sal. &amp; Mill</v>
      </c>
      <c r="X164" t="str">
        <f t="shared" si="79"/>
        <v>Rio Sal. &amp; Mill</v>
      </c>
    </row>
    <row r="165" spans="17:25" x14ac:dyDescent="0.25">
      <c r="Q165" s="20">
        <v>36</v>
      </c>
      <c r="R165" t="str">
        <f t="shared" si="57"/>
        <v>Apache &amp; Dorsey</v>
      </c>
      <c r="U165" t="str">
        <f t="shared" si="79"/>
        <v>10th &amp; Mill</v>
      </c>
      <c r="V165" t="str">
        <f t="shared" si="79"/>
        <v>10th &amp; Mill</v>
      </c>
      <c r="W165" t="str">
        <f t="shared" si="79"/>
        <v>Univ &amp; College</v>
      </c>
      <c r="X165" t="str">
        <f t="shared" si="79"/>
        <v>Southern &amp; College</v>
      </c>
    </row>
    <row r="166" spans="17:25" x14ac:dyDescent="0.25">
      <c r="Q166" s="20">
        <v>37</v>
      </c>
      <c r="R166" t="str">
        <f t="shared" si="57"/>
        <v>Bway &amp; Rural</v>
      </c>
      <c r="U166" t="str">
        <f t="shared" si="79"/>
        <v>13th &amp; Mill</v>
      </c>
      <c r="V166" t="str">
        <f t="shared" si="79"/>
        <v>Alameda &amp; Rural</v>
      </c>
      <c r="W166" t="str">
        <f t="shared" si="79"/>
        <v>Apache &amp; College</v>
      </c>
      <c r="X166" t="str">
        <f t="shared" si="79"/>
        <v>Apache &amp; College</v>
      </c>
    </row>
    <row r="168" spans="17:25" x14ac:dyDescent="0.25">
      <c r="Q168" s="20">
        <v>1</v>
      </c>
      <c r="R168" s="16">
        <f>IF($I84&lt;=$D$82,COUNTIF(R$84:R84,R84),"")</f>
        <v>1</v>
      </c>
      <c r="S168" s="16"/>
      <c r="T168" s="16"/>
      <c r="U168" s="16">
        <f>IF($I84&lt;=$D$82,COUNTIF(U$84:U84,U84),"")</f>
        <v>1</v>
      </c>
      <c r="V168" s="16">
        <f>IF($I84&lt;=$D$82,COUNTIF(V$84:V84,V84),"")</f>
        <v>1</v>
      </c>
      <c r="W168" s="16">
        <f>IF($I84&lt;=$D$82,COUNTIF(W$84:W84,W84),"")</f>
        <v>1</v>
      </c>
      <c r="X168" s="16">
        <f>IF($I84&lt;=$D$82,COUNTIF(X$84:X84,X84),"")</f>
        <v>1</v>
      </c>
      <c r="Y168" s="16"/>
    </row>
    <row r="169" spans="17:25" x14ac:dyDescent="0.25">
      <c r="Q169" s="20">
        <v>2</v>
      </c>
      <c r="R169" s="16">
        <f>IF($I85&lt;=$D$82,COUNTIF(R$84:R85,R85),"")</f>
        <v>1</v>
      </c>
      <c r="S169" s="16"/>
      <c r="T169" s="16"/>
      <c r="U169" s="16">
        <f>IF($I85&lt;=$D$82,COUNTIF(U$84:U85,U85),"")</f>
        <v>1</v>
      </c>
      <c r="V169" s="16">
        <f>IF($I85&lt;=$D$82,COUNTIF(V$84:V85,V85),"")</f>
        <v>1</v>
      </c>
      <c r="W169" s="16">
        <f>IF($I85&lt;=$D$82,COUNTIF(W$84:W85,W85),"")</f>
        <v>1</v>
      </c>
      <c r="X169" s="16">
        <f>IF($I85&lt;=$D$82,COUNTIF(X$84:X85,X85),"")</f>
        <v>1</v>
      </c>
      <c r="Y169" s="16"/>
    </row>
    <row r="170" spans="17:25" x14ac:dyDescent="0.25">
      <c r="Q170" s="20">
        <v>3</v>
      </c>
      <c r="R170" s="16">
        <f>IF($I86&lt;=$D$82,COUNTIF(R$84:R86,R86),"")</f>
        <v>1</v>
      </c>
      <c r="S170" s="16"/>
      <c r="T170" s="16"/>
      <c r="U170" s="16">
        <f>IF($I86&lt;=$D$82,COUNTIF(U$84:U86,U86),"")</f>
        <v>1</v>
      </c>
      <c r="V170" s="16">
        <f>IF($I86&lt;=$D$82,COUNTIF(V$84:V86,V86),"")</f>
        <v>1</v>
      </c>
      <c r="W170" s="16">
        <f>IF($I86&lt;=$D$82,COUNTIF(W$84:W86,W86),"")</f>
        <v>1</v>
      </c>
      <c r="X170" s="16">
        <f>IF($I86&lt;=$D$82,COUNTIF(X$84:X86,X86),"")</f>
        <v>1</v>
      </c>
      <c r="Y170" s="16"/>
    </row>
    <row r="171" spans="17:25" x14ac:dyDescent="0.25">
      <c r="Q171" s="20">
        <v>4</v>
      </c>
      <c r="R171" s="16">
        <f>IF($I87&lt;=$D$82,COUNTIF(R$84:R87,R87),"")</f>
        <v>1</v>
      </c>
      <c r="S171" s="16"/>
      <c r="T171" s="16"/>
      <c r="U171" s="16">
        <f>IF($I87&lt;=$D$82,COUNTIF(U$84:U87,U87),"")</f>
        <v>1</v>
      </c>
      <c r="V171" s="16">
        <f>IF($I87&lt;=$D$82,COUNTIF(V$84:V87,V87),"")</f>
        <v>1</v>
      </c>
      <c r="W171" s="16">
        <f>IF($I87&lt;=$D$82,COUNTIF(W$84:W87,W87),"")</f>
        <v>1</v>
      </c>
      <c r="X171" s="16">
        <f>IF($I87&lt;=$D$82,COUNTIF(X$84:X87,X87),"")</f>
        <v>1</v>
      </c>
      <c r="Y171" s="16"/>
    </row>
    <row r="172" spans="17:25" x14ac:dyDescent="0.25">
      <c r="Q172" s="20">
        <v>5</v>
      </c>
      <c r="R172" s="16">
        <f>IF($I88&lt;=$D$82,COUNTIF(R$84:R88,R88),"")</f>
        <v>1</v>
      </c>
      <c r="S172" s="16"/>
      <c r="T172" s="16"/>
      <c r="U172" s="16">
        <f>IF($I88&lt;=$D$82,COUNTIF(U$84:U88,U88),"")</f>
        <v>1</v>
      </c>
      <c r="V172" s="16">
        <f>IF($I88&lt;=$D$82,COUNTIF(V$84:V88,V88),"")</f>
        <v>1</v>
      </c>
      <c r="W172" s="16">
        <f>IF($I88&lt;=$D$82,COUNTIF(W$84:W88,W88),"")</f>
        <v>1</v>
      </c>
      <c r="X172" s="16">
        <f>IF($I88&lt;=$D$82,COUNTIF(X$84:X88,X88),"")</f>
        <v>1</v>
      </c>
      <c r="Y172" s="16"/>
    </row>
    <row r="173" spans="17:25" x14ac:dyDescent="0.25">
      <c r="Q173" s="20">
        <v>6</v>
      </c>
      <c r="R173" s="16">
        <f>IF($I89&lt;=$D$82,COUNTIF(R$84:R89,R89),"")</f>
        <v>1</v>
      </c>
      <c r="S173" s="16"/>
      <c r="T173" s="16"/>
      <c r="U173" s="16">
        <f>IF($I89&lt;=$D$82,COUNTIF(U$84:U89,U89),"")</f>
        <v>1</v>
      </c>
      <c r="V173" s="16">
        <f>IF($I89&lt;=$D$82,COUNTIF(V$84:V89,V89),"")</f>
        <v>1</v>
      </c>
      <c r="W173" s="16">
        <f>IF($I89&lt;=$D$82,COUNTIF(W$84:W89,W89),"")</f>
        <v>1</v>
      </c>
      <c r="X173" s="16">
        <f>IF($I89&lt;=$D$82,COUNTIF(X$84:X89,X89),"")</f>
        <v>1</v>
      </c>
      <c r="Y173" s="16"/>
    </row>
    <row r="174" spans="17:25" x14ac:dyDescent="0.25">
      <c r="Q174" s="20">
        <v>7</v>
      </c>
      <c r="R174" s="16">
        <f>IF($I90&lt;=$D$82,COUNTIF(R$84:R90,R90),"")</f>
        <v>1</v>
      </c>
      <c r="S174" s="16"/>
      <c r="T174" s="16"/>
      <c r="U174" s="16">
        <f>IF($I90&lt;=$D$82,COUNTIF(U$84:U90,U90),"")</f>
        <v>1</v>
      </c>
      <c r="V174" s="16">
        <f>IF($I90&lt;=$D$82,COUNTIF(V$84:V90,V90),"")</f>
        <v>1</v>
      </c>
      <c r="W174" s="16">
        <f>IF($I90&lt;=$D$82,COUNTIF(W$84:W90,W90),"")</f>
        <v>1</v>
      </c>
      <c r="X174" s="16">
        <f>IF($I90&lt;=$D$82,COUNTIF(X$84:X90,X90),"")</f>
        <v>1</v>
      </c>
      <c r="Y174" s="16"/>
    </row>
    <row r="175" spans="17:25" x14ac:dyDescent="0.25">
      <c r="Q175" s="20">
        <v>8</v>
      </c>
      <c r="R175" s="16">
        <f>IF($I91&lt;=$D$82,COUNTIF(R$84:R91,R91),"")</f>
        <v>1</v>
      </c>
      <c r="S175" s="16"/>
      <c r="T175" s="16"/>
      <c r="U175" s="16">
        <f>IF($I91&lt;=$D$82,COUNTIF(U$84:U91,U91),"")</f>
        <v>1</v>
      </c>
      <c r="V175" s="16">
        <f>IF($I91&lt;=$D$82,COUNTIF(V$84:V91,V91),"")</f>
        <v>1</v>
      </c>
      <c r="W175" s="16">
        <f>IF($I91&lt;=$D$82,COUNTIF(W$84:W91,W91),"")</f>
        <v>1</v>
      </c>
      <c r="X175" s="16">
        <f>IF($I91&lt;=$D$82,COUNTIF(X$84:X91,X91),"")</f>
        <v>1</v>
      </c>
      <c r="Y175" s="16"/>
    </row>
    <row r="176" spans="17:25" x14ac:dyDescent="0.25">
      <c r="Q176" s="20">
        <v>9</v>
      </c>
      <c r="R176" s="16">
        <f>IF($I92&lt;=$D$82,COUNTIF(R$84:R92,R92),"")</f>
        <v>1</v>
      </c>
      <c r="S176" s="16"/>
      <c r="T176" s="16"/>
      <c r="U176" s="16">
        <f>IF($I92&lt;=$D$82,COUNTIF(U$84:U92,U92),"")</f>
        <v>1</v>
      </c>
      <c r="V176" s="16">
        <f>IF($I92&lt;=$D$82,COUNTIF(V$84:V92,V92),"")</f>
        <v>1</v>
      </c>
      <c r="W176" s="16">
        <f>IF($I92&lt;=$D$82,COUNTIF(W$84:W92,W92),"")</f>
        <v>1</v>
      </c>
      <c r="X176" s="16">
        <f>IF($I92&lt;=$D$82,COUNTIF(X$84:X92,X92),"")</f>
        <v>1</v>
      </c>
      <c r="Y176" s="16"/>
    </row>
    <row r="177" spans="17:25" x14ac:dyDescent="0.25">
      <c r="Q177" s="20">
        <v>10</v>
      </c>
      <c r="R177" s="16">
        <f>IF($I93&lt;=$D$82,COUNTIF(R$84:R93,R93),"")</f>
        <v>1</v>
      </c>
      <c r="S177" s="16"/>
      <c r="T177" s="16"/>
      <c r="U177" s="16">
        <f>IF($I93&lt;=$D$82,COUNTIF(U$84:U93,U93),"")</f>
        <v>1</v>
      </c>
      <c r="V177" s="16">
        <f>IF($I93&lt;=$D$82,COUNTIF(V$84:V93,V93),"")</f>
        <v>1</v>
      </c>
      <c r="W177" s="16">
        <f>IF($I93&lt;=$D$82,COUNTIF(W$84:W93,W93),"")</f>
        <v>1</v>
      </c>
      <c r="X177" s="16">
        <f>IF($I93&lt;=$D$82,COUNTIF(X$84:X93,X93),"")</f>
        <v>1</v>
      </c>
      <c r="Y177" s="16"/>
    </row>
    <row r="178" spans="17:25" x14ac:dyDescent="0.25">
      <c r="Q178" s="20">
        <v>11</v>
      </c>
      <c r="R178" s="16">
        <f>IF($I94&lt;=$D$82,COUNTIF(R$84:R94,R94),"")</f>
        <v>1</v>
      </c>
      <c r="S178" s="16"/>
      <c r="T178" s="16"/>
      <c r="U178" s="16">
        <f>IF($I94&lt;=$D$82,COUNTIF(U$84:U94,U94),"")</f>
        <v>1</v>
      </c>
      <c r="V178" s="16">
        <f>IF($I94&lt;=$D$82,COUNTIF(V$84:V94,V94),"")</f>
        <v>1</v>
      </c>
      <c r="W178" s="16">
        <f>IF($I94&lt;=$D$82,COUNTIF(W$84:W94,W94),"")</f>
        <v>1</v>
      </c>
      <c r="X178" s="16">
        <f>IF($I94&lt;=$D$82,COUNTIF(X$84:X94,X94),"")</f>
        <v>1</v>
      </c>
      <c r="Y178" s="16"/>
    </row>
    <row r="179" spans="17:25" x14ac:dyDescent="0.25">
      <c r="Q179" s="20">
        <v>12</v>
      </c>
      <c r="R179" s="16">
        <f>IF($I95&lt;=$D$82,COUNTIF(R$84:R95,R95),"")</f>
        <v>1</v>
      </c>
      <c r="S179" s="16"/>
      <c r="T179" s="16"/>
      <c r="U179" s="16">
        <f>IF($I95&lt;=$D$82,COUNTIF(U$84:U95,U95),"")</f>
        <v>1</v>
      </c>
      <c r="V179" s="16">
        <f>IF($I95&lt;=$D$82,COUNTIF(V$84:V95,V95),"")</f>
        <v>1</v>
      </c>
      <c r="W179" s="16">
        <f>IF($I95&lt;=$D$82,COUNTIF(W$84:W95,W95),"")</f>
        <v>1</v>
      </c>
      <c r="X179" s="16">
        <f>IF($I95&lt;=$D$82,COUNTIF(X$84:X95,X95),"")</f>
        <v>1</v>
      </c>
      <c r="Y179" s="16"/>
    </row>
    <row r="180" spans="17:25" x14ac:dyDescent="0.25">
      <c r="Q180" s="20">
        <v>13</v>
      </c>
      <c r="R180" s="16">
        <f>IF($I96&lt;=$D$82,COUNTIF(R$84:R96,R96),"")</f>
        <v>1</v>
      </c>
      <c r="S180" s="16"/>
      <c r="T180" s="16"/>
      <c r="U180" s="16">
        <f>IF($I96&lt;=$D$82,COUNTIF(U$84:U96,U96),"")</f>
        <v>1</v>
      </c>
      <c r="V180" s="16">
        <f>IF($I96&lt;=$D$82,COUNTIF(V$84:V96,V96),"")</f>
        <v>1</v>
      </c>
      <c r="W180" s="16">
        <f>IF($I96&lt;=$D$82,COUNTIF(W$84:W96,W96),"")</f>
        <v>1</v>
      </c>
      <c r="X180" s="16">
        <f>IF($I96&lt;=$D$82,COUNTIF(X$84:X96,X96),"")</f>
        <v>1</v>
      </c>
      <c r="Y180" s="16"/>
    </row>
    <row r="181" spans="17:25" x14ac:dyDescent="0.25">
      <c r="Q181" s="20">
        <v>14</v>
      </c>
      <c r="R181" s="16">
        <f>IF($I97&lt;=$D$82,COUNTIF(R$84:R97,R97),"")</f>
        <v>1</v>
      </c>
      <c r="S181" s="16"/>
      <c r="T181" s="16"/>
      <c r="U181" s="16">
        <f>IF($I97&lt;=$D$82,COUNTIF(U$84:U97,U97),"")</f>
        <v>1</v>
      </c>
      <c r="V181" s="16">
        <f>IF($I97&lt;=$D$82,COUNTIF(V$84:V97,V97),"")</f>
        <v>1</v>
      </c>
      <c r="W181" s="16">
        <f>IF($I97&lt;=$D$82,COUNTIF(W$84:W97,W97),"")</f>
        <v>1</v>
      </c>
      <c r="X181" s="16">
        <f>IF($I97&lt;=$D$82,COUNTIF(X$84:X97,X97),"")</f>
        <v>1</v>
      </c>
      <c r="Y181" s="16"/>
    </row>
    <row r="182" spans="17:25" x14ac:dyDescent="0.25">
      <c r="Q182" s="20">
        <v>15</v>
      </c>
      <c r="R182" s="16">
        <f>IF($I98&lt;=$D$82,COUNTIF(R$84:R98,R98),"")</f>
        <v>1</v>
      </c>
      <c r="S182" s="16"/>
      <c r="T182" s="16"/>
      <c r="U182" s="16">
        <f>IF($I98&lt;=$D$82,COUNTIF(U$84:U98,U98),"")</f>
        <v>1</v>
      </c>
      <c r="V182" s="16">
        <f>IF($I98&lt;=$D$82,COUNTIF(V$84:V98,V98),"")</f>
        <v>1</v>
      </c>
      <c r="W182" s="16">
        <f>IF($I98&lt;=$D$82,COUNTIF(W$84:W98,W98),"")</f>
        <v>1</v>
      </c>
      <c r="X182" s="16">
        <f>IF($I98&lt;=$D$82,COUNTIF(X$84:X98,X98),"")</f>
        <v>1</v>
      </c>
      <c r="Y182" s="16"/>
    </row>
    <row r="183" spans="17:25" x14ac:dyDescent="0.25">
      <c r="Q183" s="20">
        <v>16</v>
      </c>
      <c r="R183" s="16">
        <f>IF($I99&lt;=$D$82,COUNTIF(R$84:R99,R99),"")</f>
        <v>1</v>
      </c>
      <c r="S183" s="16"/>
      <c r="T183" s="16"/>
      <c r="U183" s="16">
        <f>IF($I99&lt;=$D$82,COUNTIF(U$84:U99,U99),"")</f>
        <v>1</v>
      </c>
      <c r="V183" s="16">
        <f>IF($I99&lt;=$D$82,COUNTIF(V$84:V99,V99),"")</f>
        <v>1</v>
      </c>
      <c r="W183" s="16">
        <f>IF($I99&lt;=$D$82,COUNTIF(W$84:W99,W99),"")</f>
        <v>1</v>
      </c>
      <c r="X183" s="16">
        <f>IF($I99&lt;=$D$82,COUNTIF(X$84:X99,X99),"")</f>
        <v>1</v>
      </c>
      <c r="Y183" s="16"/>
    </row>
    <row r="184" spans="17:25" x14ac:dyDescent="0.25">
      <c r="Q184" s="20">
        <v>17</v>
      </c>
      <c r="R184" s="16">
        <f>IF($I100&lt;=$D$82,COUNTIF(R$84:R100,R100),"")</f>
        <v>1</v>
      </c>
      <c r="S184" s="16"/>
      <c r="T184" s="16"/>
      <c r="U184" s="16">
        <f>IF($I100&lt;=$D$82,COUNTIF(U$84:U100,U100),"")</f>
        <v>1</v>
      </c>
      <c r="V184" s="16">
        <f>IF($I100&lt;=$D$82,COUNTIF(V$84:V100,V100),"")</f>
        <v>1</v>
      </c>
      <c r="W184" s="16">
        <f>IF($I100&lt;=$D$82,COUNTIF(W$84:W100,W100),"")</f>
        <v>1</v>
      </c>
      <c r="X184" s="16">
        <f>IF($I100&lt;=$D$82,COUNTIF(X$84:X100,X100),"")</f>
        <v>1</v>
      </c>
      <c r="Y184" s="16"/>
    </row>
    <row r="185" spans="17:25" x14ac:dyDescent="0.25">
      <c r="Q185" s="20">
        <v>18</v>
      </c>
      <c r="R185" s="16">
        <f>IF($I101&lt;=$D$82,COUNTIF(R$84:R101,R101),"")</f>
        <v>1</v>
      </c>
      <c r="S185" s="16"/>
      <c r="T185" s="16"/>
      <c r="U185" s="16">
        <f>IF($I101&lt;=$D$82,COUNTIF(U$84:U101,U101),"")</f>
        <v>1</v>
      </c>
      <c r="V185" s="16">
        <f>IF($I101&lt;=$D$82,COUNTIF(V$84:V101,V101),"")</f>
        <v>1</v>
      </c>
      <c r="W185" s="16">
        <f>IF($I101&lt;=$D$82,COUNTIF(W$84:W101,W101),"")</f>
        <v>1</v>
      </c>
      <c r="X185" s="16">
        <f>IF($I101&lt;=$D$82,COUNTIF(X$84:X101,X101),"")</f>
        <v>1</v>
      </c>
      <c r="Y185" s="16"/>
    </row>
    <row r="186" spans="17:25" x14ac:dyDescent="0.25">
      <c r="Q186" s="20">
        <v>19</v>
      </c>
      <c r="R186" s="16">
        <f>IF($I102&lt;=$D$82,COUNTIF(R$84:R102,R102),"")</f>
        <v>1</v>
      </c>
      <c r="S186" s="16"/>
      <c r="T186" s="16"/>
      <c r="U186" s="16">
        <f>IF($I102&lt;=$D$82,COUNTIF(U$84:U102,U102),"")</f>
        <v>1</v>
      </c>
      <c r="V186" s="16">
        <f>IF($I102&lt;=$D$82,COUNTIF(V$84:V102,V102),"")</f>
        <v>1</v>
      </c>
      <c r="W186" s="16">
        <f>IF($I102&lt;=$D$82,COUNTIF(W$84:W102,W102),"")</f>
        <v>1</v>
      </c>
      <c r="X186" s="16">
        <f>IF($I102&lt;=$D$82,COUNTIF(X$84:X102,X102),"")</f>
        <v>1</v>
      </c>
      <c r="Y186" s="16"/>
    </row>
    <row r="187" spans="17:25" x14ac:dyDescent="0.25">
      <c r="Q187" s="20">
        <v>20</v>
      </c>
      <c r="R187" s="16">
        <f>IF($I103&lt;=$D$82,COUNTIF(R$84:R103,R103),"")</f>
        <v>1</v>
      </c>
      <c r="S187" s="16"/>
      <c r="T187" s="16"/>
      <c r="U187" s="16">
        <f>IF($I103&lt;=$D$82,COUNTIF(U$84:U103,U103),"")</f>
        <v>1</v>
      </c>
      <c r="V187" s="16">
        <f>IF($I103&lt;=$D$82,COUNTIF(V$84:V103,V103),"")</f>
        <v>1</v>
      </c>
      <c r="W187" s="16">
        <f>IF($I103&lt;=$D$82,COUNTIF(W$84:W103,W103),"")</f>
        <v>1</v>
      </c>
      <c r="X187" s="16">
        <f>IF($I103&lt;=$D$82,COUNTIF(X$84:X103,X103),"")</f>
        <v>1</v>
      </c>
      <c r="Y187" s="16"/>
    </row>
    <row r="188" spans="17:25" x14ac:dyDescent="0.25">
      <c r="Q188" s="20">
        <v>21</v>
      </c>
      <c r="R188" s="16">
        <f>IF($I104&lt;=$D$82,COUNTIF(R$84:R104,R104),"")</f>
        <v>1</v>
      </c>
      <c r="S188" s="16"/>
      <c r="T188" s="16"/>
      <c r="U188" s="16">
        <f>IF($I104&lt;=$D$82,COUNTIF(U$84:U104,U104),"")</f>
        <v>1</v>
      </c>
      <c r="V188" s="16">
        <f>IF($I104&lt;=$D$82,COUNTIF(V$84:V104,V104),"")</f>
        <v>1</v>
      </c>
      <c r="W188" s="16">
        <f>IF($I104&lt;=$D$82,COUNTIF(W$84:W104,W104),"")</f>
        <v>1</v>
      </c>
      <c r="X188" s="16">
        <f>IF($I104&lt;=$D$82,COUNTIF(X$84:X104,X104),"")</f>
        <v>1</v>
      </c>
      <c r="Y188" s="16"/>
    </row>
    <row r="189" spans="17:25" x14ac:dyDescent="0.25">
      <c r="Q189" s="20">
        <v>22</v>
      </c>
      <c r="R189" s="16">
        <f>IF($I105&lt;=$D$82,COUNTIF(R$84:R105,R105),"")</f>
        <v>1</v>
      </c>
      <c r="S189" s="16"/>
      <c r="T189" s="16"/>
      <c r="U189" s="16">
        <f>IF($I105&lt;=$D$82,COUNTIF(U$84:U105,U105),"")</f>
        <v>1</v>
      </c>
      <c r="V189" s="16">
        <f>IF($I105&lt;=$D$82,COUNTIF(V$84:V105,V105),"")</f>
        <v>1</v>
      </c>
      <c r="W189" s="16">
        <f>IF($I105&lt;=$D$82,COUNTIF(W$84:W105,W105),"")</f>
        <v>2</v>
      </c>
      <c r="X189" s="16">
        <f>IF($I105&lt;=$D$82,COUNTIF(X$84:X105,X105),"")</f>
        <v>1</v>
      </c>
      <c r="Y189" s="16"/>
    </row>
    <row r="190" spans="17:25" x14ac:dyDescent="0.25">
      <c r="Q190" s="20">
        <v>23</v>
      </c>
      <c r="R190" s="16">
        <f>IF($I106&lt;=$D$82,COUNTIF(R$84:R106,R106),"")</f>
        <v>1</v>
      </c>
      <c r="S190" s="16"/>
      <c r="T190" s="16"/>
      <c r="U190" s="16">
        <f>IF($I106&lt;=$D$82,COUNTIF(U$84:U106,U106),"")</f>
        <v>1</v>
      </c>
      <c r="V190" s="16">
        <f>IF($I106&lt;=$D$82,COUNTIF(V$84:V106,V106),"")</f>
        <v>1</v>
      </c>
      <c r="W190" s="16">
        <f>IF($I106&lt;=$D$82,COUNTIF(W$84:W106,W106),"")</f>
        <v>1</v>
      </c>
      <c r="X190" s="16">
        <f>IF($I106&lt;=$D$82,COUNTIF(X$84:X106,X106),"")</f>
        <v>1</v>
      </c>
      <c r="Y190" s="16"/>
    </row>
    <row r="191" spans="17:25" x14ac:dyDescent="0.25">
      <c r="Q191" s="20">
        <v>24</v>
      </c>
      <c r="R191" s="16">
        <f>IF($I107&lt;=$D$82,COUNTIF(R$84:R107,R107),"")</f>
        <v>1</v>
      </c>
      <c r="S191" s="16"/>
      <c r="T191" s="16"/>
      <c r="U191" s="16">
        <f>IF($I107&lt;=$D$82,COUNTIF(U$84:U107,U107),"")</f>
        <v>1</v>
      </c>
      <c r="V191" s="16">
        <f>IF($I107&lt;=$D$82,COUNTIF(V$84:V107,V107),"")</f>
        <v>1</v>
      </c>
      <c r="W191" s="16">
        <f>IF($I107&lt;=$D$82,COUNTIF(W$84:W107,W107),"")</f>
        <v>1</v>
      </c>
      <c r="X191" s="16">
        <f>IF($I107&lt;=$D$82,COUNTIF(X$84:X107,X107),"")</f>
        <v>1</v>
      </c>
      <c r="Y191" s="16"/>
    </row>
    <row r="192" spans="17:25" x14ac:dyDescent="0.25">
      <c r="Q192" s="20">
        <v>25</v>
      </c>
      <c r="R192" s="16">
        <f>IF($I108&lt;=$D$82,COUNTIF(R$84:R108,R108),"")</f>
        <v>1</v>
      </c>
      <c r="S192" s="16"/>
      <c r="T192" s="16"/>
      <c r="U192" s="16">
        <f>IF($I108&lt;=$D$82,COUNTIF(U$84:U108,U108),"")</f>
        <v>1</v>
      </c>
      <c r="V192" s="16">
        <f>IF($I108&lt;=$D$82,COUNTIF(V$84:V108,V108),"")</f>
        <v>1</v>
      </c>
      <c r="W192" s="16">
        <f>IF($I108&lt;=$D$82,COUNTIF(W$84:W108,W108),"")</f>
        <v>1</v>
      </c>
      <c r="X192" s="16">
        <f>IF($I108&lt;=$D$82,COUNTIF(X$84:X108,X108),"")</f>
        <v>1</v>
      </c>
      <c r="Y192" s="16"/>
    </row>
    <row r="193" spans="17:25" x14ac:dyDescent="0.25">
      <c r="Q193" s="20">
        <v>26</v>
      </c>
      <c r="R193" s="16">
        <f>IF($I109&lt;=$D$82,COUNTIF(R$84:R109,R109),"")</f>
        <v>1</v>
      </c>
      <c r="S193" s="16"/>
      <c r="T193" s="16"/>
      <c r="U193" s="16">
        <f>IF($I109&lt;=$D$82,COUNTIF(U$84:U109,U109),"")</f>
        <v>1</v>
      </c>
      <c r="V193" s="16">
        <f>IF($I109&lt;=$D$82,COUNTIF(V$84:V109,V109),"")</f>
        <v>1</v>
      </c>
      <c r="W193" s="16">
        <f>IF($I109&lt;=$D$82,COUNTIF(W$84:W109,W109),"")</f>
        <v>1</v>
      </c>
      <c r="X193" s="16">
        <f>IF($I109&lt;=$D$82,COUNTIF(X$84:X109,X109),"")</f>
        <v>1</v>
      </c>
      <c r="Y193" s="16"/>
    </row>
    <row r="194" spans="17:25" x14ac:dyDescent="0.25">
      <c r="Q194" s="20">
        <v>27</v>
      </c>
      <c r="R194" s="16">
        <f>IF($I110&lt;=$D$82,COUNTIF(R$84:R110,R110),"")</f>
        <v>1</v>
      </c>
      <c r="S194" s="16"/>
      <c r="T194" s="16"/>
      <c r="U194" s="16">
        <f>IF($I110&lt;=$D$82,COUNTIF(U$84:U110,U110),"")</f>
        <v>1</v>
      </c>
      <c r="V194" s="16">
        <f>IF($I110&lt;=$D$82,COUNTIF(V$84:V110,V110),"")</f>
        <v>1</v>
      </c>
      <c r="W194" s="16">
        <f>IF($I110&lt;=$D$82,COUNTIF(W$84:W110,W110),"")</f>
        <v>1</v>
      </c>
      <c r="X194" s="16">
        <f>IF($I110&lt;=$D$82,COUNTIF(X$84:X110,X110),"")</f>
        <v>1</v>
      </c>
      <c r="Y194" s="16"/>
    </row>
    <row r="195" spans="17:25" x14ac:dyDescent="0.25">
      <c r="Q195" s="20">
        <v>28</v>
      </c>
      <c r="R195" s="16">
        <f>IF($I111&lt;=$D$82,COUNTIF(R$84:R111,R111),"")</f>
        <v>2</v>
      </c>
      <c r="S195" s="16"/>
      <c r="T195" s="16"/>
      <c r="U195" s="16">
        <f>IF($I111&lt;=$D$82,COUNTIF(U$84:U111,U111),"")</f>
        <v>1</v>
      </c>
      <c r="V195" s="16">
        <f>IF($I111&lt;=$D$82,COUNTIF(V$84:V111,V111),"")</f>
        <v>1</v>
      </c>
      <c r="W195" s="16">
        <f>IF($I111&lt;=$D$82,COUNTIF(W$84:W111,W111),"")</f>
        <v>1</v>
      </c>
      <c r="X195" s="16">
        <f>IF($I111&lt;=$D$82,COUNTIF(X$84:X111,X111),"")</f>
        <v>2</v>
      </c>
      <c r="Y195" s="16"/>
    </row>
    <row r="196" spans="17:25" x14ac:dyDescent="0.25">
      <c r="Q196" s="20">
        <v>29</v>
      </c>
      <c r="R196" s="16">
        <f>IF($I112&lt;=$D$82,COUNTIF(R$84:R112,R112),"")</f>
        <v>1</v>
      </c>
      <c r="S196" s="16"/>
      <c r="T196" s="16"/>
      <c r="U196" s="16">
        <f>IF($I112&lt;=$D$82,COUNTIF(U$84:U112,U112),"")</f>
        <v>1</v>
      </c>
      <c r="V196" s="16">
        <f>IF($I112&lt;=$D$82,COUNTIF(V$84:V112,V112),"")</f>
        <v>1</v>
      </c>
      <c r="W196" s="16">
        <f>IF($I112&lt;=$D$82,COUNTIF(W$84:W112,W112),"")</f>
        <v>1</v>
      </c>
      <c r="X196" s="16">
        <f>IF($I112&lt;=$D$82,COUNTIF(X$84:X112,X112),"")</f>
        <v>1</v>
      </c>
      <c r="Y196" s="16"/>
    </row>
    <row r="197" spans="17:25" x14ac:dyDescent="0.25">
      <c r="Q197" s="20">
        <v>30</v>
      </c>
      <c r="R197" s="16">
        <f>IF($I113&lt;=$D$82,COUNTIF(R$84:R113,R113),"")</f>
        <v>1</v>
      </c>
      <c r="S197" s="16"/>
      <c r="T197" s="16"/>
      <c r="U197" s="16">
        <f>IF($I113&lt;=$D$82,COUNTIF(U$84:U113,U113),"")</f>
        <v>1</v>
      </c>
      <c r="V197" s="16">
        <f>IF($I113&lt;=$D$82,COUNTIF(V$84:V113,V113),"")</f>
        <v>1</v>
      </c>
      <c r="W197" s="16">
        <f>IF($I113&lt;=$D$82,COUNTIF(W$84:W113,W113),"")</f>
        <v>1</v>
      </c>
      <c r="X197" s="16">
        <f>IF($I113&lt;=$D$82,COUNTIF(X$84:X113,X113),"")</f>
        <v>1</v>
      </c>
      <c r="Y197" s="16"/>
    </row>
    <row r="198" spans="17:25" x14ac:dyDescent="0.25">
      <c r="Q198" s="20">
        <v>31</v>
      </c>
      <c r="R198" s="16">
        <f>IF($I114&lt;=$D$82,COUNTIF(R$84:R114,R114),"")</f>
        <v>1</v>
      </c>
      <c r="S198" s="16"/>
      <c r="T198" s="16"/>
      <c r="U198" s="16">
        <f>IF($I114&lt;=$D$82,COUNTIF(U$84:U114,U114),"")</f>
        <v>1</v>
      </c>
      <c r="V198" s="16">
        <f>IF($I114&lt;=$D$82,COUNTIF(V$84:V114,V114),"")</f>
        <v>1</v>
      </c>
      <c r="W198" s="16">
        <f>IF($I114&lt;=$D$82,COUNTIF(W$84:W114,W114),"")</f>
        <v>1</v>
      </c>
      <c r="X198" s="16">
        <f>IF($I114&lt;=$D$82,COUNTIF(X$84:X114,X114),"")</f>
        <v>1</v>
      </c>
      <c r="Y198" s="16"/>
    </row>
    <row r="199" spans="17:25" x14ac:dyDescent="0.25">
      <c r="Q199" s="20">
        <v>32</v>
      </c>
      <c r="R199" s="16">
        <f>IF($I115&lt;=$D$82,COUNTIF(R$84:R115,R115),"")</f>
        <v>1</v>
      </c>
      <c r="S199" s="16"/>
      <c r="T199" s="16"/>
      <c r="U199" s="16">
        <f>IF($I115&lt;=$D$82,COUNTIF(U$84:U115,U115),"")</f>
        <v>1</v>
      </c>
      <c r="V199" s="16">
        <f>IF($I115&lt;=$D$82,COUNTIF(V$84:V115,V115),"")</f>
        <v>1</v>
      </c>
      <c r="W199" s="16">
        <f>IF($I115&lt;=$D$82,COUNTIF(W$84:W115,W115),"")</f>
        <v>1</v>
      </c>
      <c r="X199" s="16">
        <f>IF($I115&lt;=$D$82,COUNTIF(X$84:X115,X115),"")</f>
        <v>1</v>
      </c>
      <c r="Y199" s="16"/>
    </row>
    <row r="200" spans="17:25" x14ac:dyDescent="0.25">
      <c r="Q200" s="20">
        <v>33</v>
      </c>
      <c r="R200" s="16">
        <f>IF($I116&lt;=$D$82,COUNTIF(R$84:R116,R116),"")</f>
        <v>1</v>
      </c>
      <c r="S200" s="16"/>
      <c r="T200" s="16"/>
      <c r="U200" s="16">
        <f>IF($I116&lt;=$D$82,COUNTIF(U$84:U116,U116),"")</f>
        <v>1</v>
      </c>
      <c r="V200" s="16">
        <f>IF($I116&lt;=$D$82,COUNTIF(V$84:V116,V116),"")</f>
        <v>2</v>
      </c>
      <c r="W200" s="16">
        <f>IF($I116&lt;=$D$82,COUNTIF(W$84:W116,W116),"")</f>
        <v>1</v>
      </c>
      <c r="X200" s="16">
        <f>IF($I116&lt;=$D$82,COUNTIF(X$84:X116,X116),"")</f>
        <v>1</v>
      </c>
      <c r="Y200" s="16"/>
    </row>
    <row r="201" spans="17:25" x14ac:dyDescent="0.25">
      <c r="Q201" s="20">
        <v>34</v>
      </c>
      <c r="R201" s="16">
        <f>IF($I117&lt;=$D$82,COUNTIF(R$84:R117,R117),"")</f>
        <v>1</v>
      </c>
      <c r="S201" s="16"/>
      <c r="T201" s="16"/>
      <c r="U201" s="16">
        <f>IF($I117&lt;=$D$82,COUNTIF(U$84:U117,U117),"")</f>
        <v>1</v>
      </c>
      <c r="V201" s="16">
        <f>IF($I117&lt;=$D$82,COUNTIF(V$84:V117,V117),"")</f>
        <v>1</v>
      </c>
      <c r="W201" s="16">
        <f>IF($I117&lt;=$D$82,COUNTIF(W$84:W117,W117),"")</f>
        <v>1</v>
      </c>
      <c r="X201" s="16">
        <f>IF($I117&lt;=$D$82,COUNTIF(X$84:X117,X117),"")</f>
        <v>1</v>
      </c>
      <c r="Y201" s="16"/>
    </row>
    <row r="202" spans="17:25" x14ac:dyDescent="0.25">
      <c r="Q202" s="20">
        <v>35</v>
      </c>
      <c r="R202" s="16">
        <f>IF($I118&lt;=$D$82,COUNTIF(R$84:R118,R118),"")</f>
        <v>1</v>
      </c>
      <c r="S202" s="16"/>
      <c r="T202" s="16"/>
      <c r="U202" s="16">
        <f>IF($I118&lt;=$D$82,COUNTIF(U$84:U118,U118),"")</f>
        <v>1</v>
      </c>
      <c r="V202" s="16">
        <f>IF($I118&lt;=$D$82,COUNTIF(V$84:V118,V118),"")</f>
        <v>1</v>
      </c>
      <c r="W202" s="16">
        <f>IF($I118&lt;=$D$82,COUNTIF(W$84:W118,W118),"")</f>
        <v>1</v>
      </c>
      <c r="X202" s="16">
        <f>IF($I118&lt;=$D$82,COUNTIF(X$84:X118,X118),"")</f>
        <v>1</v>
      </c>
      <c r="Y202" s="16"/>
    </row>
    <row r="203" spans="17:25" x14ac:dyDescent="0.25">
      <c r="Q203" s="20">
        <v>36</v>
      </c>
      <c r="R203" s="16">
        <f>IF($I119&lt;=$D$82,COUNTIF(R$84:R119,R119),"")</f>
        <v>1</v>
      </c>
      <c r="S203" s="16"/>
      <c r="T203" s="16"/>
      <c r="U203" s="16">
        <f>IF($I119&lt;=$D$82,COUNTIF(U$84:U119,U119),"")</f>
        <v>1</v>
      </c>
      <c r="V203" s="16">
        <f>IF($I119&lt;=$D$82,COUNTIF(V$84:V119,V119),"")</f>
        <v>1</v>
      </c>
      <c r="W203" s="16">
        <f>IF($I119&lt;=$D$82,COUNTIF(W$84:W119,W119),"")</f>
        <v>1</v>
      </c>
      <c r="X203" s="16">
        <f>IF($I119&lt;=$D$82,COUNTIF(X$84:X119,X119),"")</f>
        <v>1</v>
      </c>
      <c r="Y203" s="16"/>
    </row>
    <row r="204" spans="17:25" x14ac:dyDescent="0.25">
      <c r="Q204" s="20">
        <v>37</v>
      </c>
      <c r="R204" s="16">
        <f>IF($I120&lt;=$D$82,COUNTIF(R$84:R120,R120),"")</f>
        <v>1</v>
      </c>
      <c r="S204" s="16"/>
      <c r="T204" s="16"/>
      <c r="U204" s="16">
        <f>IF($I120&lt;=$D$82,COUNTIF(U$84:U120,U120),"")</f>
        <v>1</v>
      </c>
      <c r="V204" s="16">
        <f>IF($I120&lt;=$D$82,COUNTIF(V$84:V120,V120),"")</f>
        <v>1</v>
      </c>
      <c r="W204" s="16">
        <f>IF($I120&lt;=$D$82,COUNTIF(W$84:W120,W120),"")</f>
        <v>1</v>
      </c>
      <c r="X204" s="16">
        <f>IF($I120&lt;=$D$82,COUNTIF(X$84:X120,X120),"")</f>
        <v>1</v>
      </c>
      <c r="Y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1" sqref="C11"/>
    </sheetView>
  </sheetViews>
  <sheetFormatPr defaultRowHeight="13.2" x14ac:dyDescent="0.25"/>
  <cols>
    <col min="1" max="1" width="3.6640625" customWidth="1"/>
    <col min="2" max="2" width="73.5546875" style="66" customWidth="1"/>
    <col min="3" max="3" width="13.5546875" bestFit="1" customWidth="1"/>
  </cols>
  <sheetData>
    <row r="1" spans="1:3" x14ac:dyDescent="0.25">
      <c r="A1" t="s">
        <v>606</v>
      </c>
      <c r="C1">
        <v>2013</v>
      </c>
    </row>
    <row r="2" spans="1:3" x14ac:dyDescent="0.25">
      <c r="A2">
        <v>1</v>
      </c>
      <c r="B2" s="66" t="s">
        <v>607</v>
      </c>
      <c r="C2" t="s">
        <v>877</v>
      </c>
    </row>
    <row r="3" spans="1:3" x14ac:dyDescent="0.25">
      <c r="A3">
        <v>2</v>
      </c>
      <c r="B3" s="66" t="s">
        <v>616</v>
      </c>
      <c r="C3" t="s">
        <v>877</v>
      </c>
    </row>
    <row r="4" spans="1:3" x14ac:dyDescent="0.25">
      <c r="A4">
        <v>3</v>
      </c>
      <c r="B4" s="66" t="s">
        <v>891</v>
      </c>
      <c r="C4" t="s">
        <v>877</v>
      </c>
    </row>
    <row r="5" spans="1:3" x14ac:dyDescent="0.25">
      <c r="A5">
        <v>4</v>
      </c>
      <c r="B5" s="66" t="s">
        <v>609</v>
      </c>
      <c r="C5" t="s">
        <v>877</v>
      </c>
    </row>
    <row r="6" spans="1:3" x14ac:dyDescent="0.25">
      <c r="A6">
        <v>5</v>
      </c>
      <c r="B6" s="66" t="s">
        <v>611</v>
      </c>
      <c r="C6" t="s">
        <v>877</v>
      </c>
    </row>
    <row r="7" spans="1:3" x14ac:dyDescent="0.25">
      <c r="A7">
        <v>6</v>
      </c>
      <c r="B7" s="66" t="s">
        <v>892</v>
      </c>
      <c r="C7" t="s">
        <v>877</v>
      </c>
    </row>
    <row r="8" spans="1:3" ht="26.4" x14ac:dyDescent="0.25">
      <c r="A8">
        <v>7</v>
      </c>
      <c r="B8" s="66" t="s">
        <v>895</v>
      </c>
      <c r="C8" t="s">
        <v>877</v>
      </c>
    </row>
    <row r="9" spans="1:3" ht="26.4" x14ac:dyDescent="0.25">
      <c r="A9">
        <v>8</v>
      </c>
      <c r="B9" s="66" t="s">
        <v>896</v>
      </c>
      <c r="C9" t="s">
        <v>624</v>
      </c>
    </row>
    <row r="10" spans="1:3" x14ac:dyDescent="0.25">
      <c r="A10">
        <v>9</v>
      </c>
      <c r="B10" s="66" t="s">
        <v>893</v>
      </c>
      <c r="C10" t="s">
        <v>624</v>
      </c>
    </row>
    <row r="11" spans="1:3" ht="26.4" x14ac:dyDescent="0.25">
      <c r="A11">
        <v>10</v>
      </c>
      <c r="B11" s="66" t="s">
        <v>903</v>
      </c>
    </row>
    <row r="12" spans="1:3" x14ac:dyDescent="0.25">
      <c r="A12">
        <v>11</v>
      </c>
      <c r="B12" s="66" t="s">
        <v>902</v>
      </c>
      <c r="C12" t="s">
        <v>877</v>
      </c>
    </row>
    <row r="13" spans="1:3" ht="26.4" x14ac:dyDescent="0.25">
      <c r="A13">
        <v>12</v>
      </c>
      <c r="B13" s="66" t="s">
        <v>915</v>
      </c>
      <c r="C13" t="s">
        <v>877</v>
      </c>
    </row>
  </sheetData>
  <phoneticPr fontId="5" type="noConversion"/>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P155"/>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6384" width="9.109375" style="36"/>
  </cols>
  <sheetData>
    <row r="1" spans="1:16" s="39" customFormat="1" ht="31.2" x14ac:dyDescent="0.3">
      <c r="A1" s="38" t="s">
        <v>61</v>
      </c>
      <c r="B1" s="38" t="s">
        <v>62</v>
      </c>
      <c r="C1" s="38" t="s">
        <v>141</v>
      </c>
      <c r="D1" s="38" t="s">
        <v>5</v>
      </c>
      <c r="E1" s="215" t="s">
        <v>63</v>
      </c>
      <c r="F1" s="216" t="s">
        <v>127</v>
      </c>
      <c r="G1" s="217" t="s">
        <v>70</v>
      </c>
      <c r="H1" s="217" t="s">
        <v>17</v>
      </c>
      <c r="I1" s="217" t="s">
        <v>18</v>
      </c>
      <c r="J1" s="217" t="s">
        <v>6</v>
      </c>
      <c r="K1" s="216" t="s">
        <v>126</v>
      </c>
      <c r="L1" s="216" t="s">
        <v>126</v>
      </c>
      <c r="M1" s="216" t="s">
        <v>127</v>
      </c>
      <c r="N1" s="39" t="s">
        <v>619</v>
      </c>
      <c r="O1" s="39" t="s">
        <v>610</v>
      </c>
      <c r="P1" s="39" t="s">
        <v>612</v>
      </c>
    </row>
    <row r="2" spans="1:16" x14ac:dyDescent="0.25">
      <c r="A2" s="40">
        <v>101</v>
      </c>
      <c r="B2" s="40" t="s">
        <v>65</v>
      </c>
      <c r="C2" s="41" t="str">
        <f t="shared" ref="C2:D21" si="0">VLOOKUP($A2,Loc,MATCH(C$1,loc_hdr,0),FALSE)</f>
        <v>Washington/Curry</v>
      </c>
      <c r="D2" s="214" t="str">
        <f t="shared" si="0"/>
        <v>Mill Ave</v>
      </c>
      <c r="E2" s="218" t="str">
        <f>IF(ISERROR(MATCH(A2&amp;B2,Data!$T:$T,0)),"",INDEX(Data!$C:$C,MATCH(A2&amp;B2,Data!$T:$T,0)))</f>
        <v>Allyson Brennan</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IF(AND($O2,K2&gt;=L$113),$A2&amp;$B2,"")</f>
        <v/>
      </c>
      <c r="M2" s="50" t="str">
        <f t="shared" ref="M2:M33" si="3">IF(AND($O2,F2&gt;=M$113),$A2&amp;$B2,"")</f>
        <v/>
      </c>
      <c r="O2" s="36" t="str">
        <f t="shared" ref="O2:O33" si="4">IF(LEN(E2)&lt;1,FALSE,"")</f>
        <v/>
      </c>
      <c r="P2" s="36">
        <f t="shared" ref="P2:P33" si="5">IF(ISNUMBER(P1),P1,0)+IF(AND(ISNUMBER(K2),K2&gt;0),1,0)</f>
        <v>0</v>
      </c>
    </row>
    <row r="3" spans="1:16" x14ac:dyDescent="0.25">
      <c r="A3" s="40">
        <v>102</v>
      </c>
      <c r="B3" s="40" t="s">
        <v>65</v>
      </c>
      <c r="C3" s="41" t="str">
        <f t="shared" si="0"/>
        <v>Rio Salado Pkwy</v>
      </c>
      <c r="D3" s="214" t="str">
        <f t="shared" si="0"/>
        <v>Mill Ave</v>
      </c>
      <c r="E3" s="218" t="str">
        <f>IF(ISERROR(MATCH(A3&amp;B3,Data!$T:$T,0)),"",INDEX(Data!$C:$C,MATCH(A3&amp;B3,Data!$T:$T,0)))</f>
        <v>Okie O'Connor</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str">
        <f t="shared" si="4"/>
        <v/>
      </c>
      <c r="P3" s="36">
        <f t="shared" si="5"/>
        <v>0</v>
      </c>
    </row>
    <row r="4" spans="1:16" x14ac:dyDescent="0.25">
      <c r="A4" s="40">
        <v>103</v>
      </c>
      <c r="B4" s="40" t="s">
        <v>65</v>
      </c>
      <c r="C4" s="41" t="str">
        <f t="shared" si="0"/>
        <v>Rio Salado Pkwy</v>
      </c>
      <c r="D4" s="214" t="str">
        <f t="shared" si="0"/>
        <v>Rural Rd</v>
      </c>
      <c r="E4" s="218" t="str">
        <f>IF(ISERROR(MATCH(A4&amp;B4,Data!$T:$T,0)),"",INDEX(Data!$C:$C,MATCH(A4&amp;B4,Data!$T:$T,0)))</f>
        <v>Katie WongCarter</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str">
        <f t="shared" si="4"/>
        <v/>
      </c>
      <c r="P4" s="36">
        <f t="shared" si="5"/>
        <v>0</v>
      </c>
    </row>
    <row r="5" spans="1:16" x14ac:dyDescent="0.25">
      <c r="A5" s="40">
        <v>104</v>
      </c>
      <c r="B5" s="40" t="s">
        <v>65</v>
      </c>
      <c r="C5" s="41" t="str">
        <f t="shared" si="0"/>
        <v>Rio Salado Pkwy</v>
      </c>
      <c r="D5" s="214" t="str">
        <f t="shared" si="0"/>
        <v>McClintock Dr</v>
      </c>
      <c r="E5" s="218" t="str">
        <f>IF(ISERROR(MATCH(A5&amp;B5,Data!$T:$T,0)),"",INDEX(Data!$C:$C,MATCH(A5&amp;B5,Data!$T:$T,0)))</f>
        <v>Katie WongCarter</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str">
        <f t="shared" si="4"/>
        <v/>
      </c>
      <c r="P5" s="36">
        <f t="shared" si="5"/>
        <v>0</v>
      </c>
    </row>
    <row r="6" spans="1:16" x14ac:dyDescent="0.25">
      <c r="A6" s="40">
        <v>105</v>
      </c>
      <c r="B6" s="40" t="s">
        <v>65</v>
      </c>
      <c r="C6" s="41" t="str">
        <f t="shared" si="0"/>
        <v>Rio Salado Pkwy</v>
      </c>
      <c r="D6" s="214" t="str">
        <f t="shared" si="0"/>
        <v>Hardy Dr</v>
      </c>
      <c r="E6" s="218" t="str">
        <f>IF(ISERROR(MATCH(A6&amp;B6,Data!$T:$T,0)),"",INDEX(Data!$C:$C,MATCH(A6&amp;B6,Data!$T:$T,0)))</f>
        <v>Michelle Garcia</v>
      </c>
      <c r="F6" s="50">
        <f t="shared" si="1"/>
        <v>0</v>
      </c>
      <c r="G6" s="50">
        <f>IF(ISERROR(MATCH($A6&amp;$B6,Data!$T:$T,0)),"",INDEX(errors,IF($B6="AM",1,2)+MATCH(G$1,err_type,0)-1,MATCH($A6,sum_locID,0)))</f>
        <v>0</v>
      </c>
      <c r="H6" s="50">
        <f>IF(ISERROR(MATCH($A6&amp;$B6,Data!$T:$T,0)),"",INDEX(errors,IF($B6="AM",1,2)+MATCH(H$1,err_type,0)-1,MATCH($A6,sum_locID,0)))</f>
        <v>0</v>
      </c>
      <c r="I6" s="50">
        <f>IF(ISERROR(MATCH($A6&amp;$B6,Data!$T:$T,0)),"",INDEX(errors,IF($B6="AM",1,2)+MATCH(I$1,err_type,0)-1,MATCH($A6,sum_locID,0)))</f>
        <v>0</v>
      </c>
      <c r="J6" s="50">
        <f>IF(ISERROR(MATCH($A6&amp;$B6,Data!$T:$T,0)),"",INDEX(errors,IF($B6="AM",1,2)+MATCH(J$1,err_type,0)-1,MATCH($A6,sum_locID,0)))</f>
        <v>0</v>
      </c>
      <c r="K6" s="50">
        <f>IF(ISERROR(MATCH(A6&amp;B6,Data!$T:$T,0)),"",INDEX(err_total,IF(B6="AM",1,2),MATCH(A6,sum_locID,0)))</f>
        <v>0</v>
      </c>
      <c r="L6" s="50" t="str">
        <f t="shared" si="2"/>
        <v/>
      </c>
      <c r="M6" s="50" t="str">
        <f t="shared" si="3"/>
        <v/>
      </c>
      <c r="O6" s="36" t="str">
        <f t="shared" si="4"/>
        <v/>
      </c>
      <c r="P6" s="36">
        <f t="shared" si="5"/>
        <v>0</v>
      </c>
    </row>
    <row r="7" spans="1:16" x14ac:dyDescent="0.25">
      <c r="A7" s="40">
        <v>106</v>
      </c>
      <c r="B7" s="40" t="s">
        <v>65</v>
      </c>
      <c r="C7" s="41" t="str">
        <f t="shared" si="0"/>
        <v>5th St</v>
      </c>
      <c r="D7" s="214" t="str">
        <f t="shared" si="0"/>
        <v>Mill Ave</v>
      </c>
      <c r="E7" s="218" t="str">
        <f>IF(ISERROR(MATCH(A7&amp;B7,Data!$T:$T,0)),"",INDEX(Data!$C:$C,MATCH(A7&amp;B7,Data!$T:$T,0)))</f>
        <v>Rachael Inman</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str">
        <f t="shared" si="4"/>
        <v/>
      </c>
      <c r="P7" s="36">
        <f t="shared" si="5"/>
        <v>0</v>
      </c>
    </row>
    <row r="8" spans="1:16" x14ac:dyDescent="0.25">
      <c r="A8" s="40">
        <v>107</v>
      </c>
      <c r="B8" s="40" t="s">
        <v>65</v>
      </c>
      <c r="C8" s="41" t="str">
        <f t="shared" si="0"/>
        <v>5th St</v>
      </c>
      <c r="D8" s="214" t="str">
        <f t="shared" si="0"/>
        <v>Forest Ave</v>
      </c>
      <c r="E8" s="218" t="str">
        <f>IF(ISERROR(MATCH(A8&amp;B8,Data!$T:$T,0)),"",INDEX(Data!$C:$C,MATCH(A8&amp;B8,Data!$T:$T,0)))</f>
        <v>Alex Oreschak</v>
      </c>
      <c r="F8" s="50">
        <f t="shared" si="1"/>
        <v>0</v>
      </c>
      <c r="G8" s="50">
        <f>IF(ISERROR(MATCH($A8&amp;$B8,Data!$T:$T,0)),"",INDEX(errors,IF($B8="AM",1,2)+MATCH(G$1,err_type,0)-1,MATCH($A8,sum_locID,0)))</f>
        <v>0</v>
      </c>
      <c r="H8" s="50">
        <f>IF(ISERROR(MATCH($A8&amp;$B8,Data!$T:$T,0)),"",INDEX(errors,IF($B8="AM",1,2)+MATCH(H$1,err_type,0)-1,MATCH($A8,sum_locID,0)))</f>
        <v>0</v>
      </c>
      <c r="I8" s="50">
        <f>IF(ISERROR(MATCH($A8&amp;$B8,Data!$T:$T,0)),"",INDEX(errors,IF($B8="AM",1,2)+MATCH(I$1,err_type,0)-1,MATCH($A8,sum_locID,0)))</f>
        <v>0</v>
      </c>
      <c r="J8" s="50">
        <f>IF(ISERROR(MATCH($A8&amp;$B8,Data!$T:$T,0)),"",INDEX(errors,IF($B8="AM",1,2)+MATCH(J$1,err_type,0)-1,MATCH($A8,sum_locID,0)))</f>
        <v>0</v>
      </c>
      <c r="K8" s="50">
        <f>IF(ISERROR(MATCH(A8&amp;B8,Data!$T:$T,0)),"",INDEX(err_total,IF(B8="AM",1,2),MATCH(A8,sum_locID,0)))</f>
        <v>0</v>
      </c>
      <c r="L8" s="50" t="str">
        <f t="shared" si="2"/>
        <v/>
      </c>
      <c r="M8" s="50" t="str">
        <f t="shared" si="3"/>
        <v/>
      </c>
      <c r="O8" s="36" t="str">
        <f t="shared" si="4"/>
        <v/>
      </c>
      <c r="P8" s="36">
        <f t="shared" si="5"/>
        <v>0</v>
      </c>
    </row>
    <row r="9" spans="1:16" x14ac:dyDescent="0.25">
      <c r="A9" s="40">
        <v>108</v>
      </c>
      <c r="B9" s="40" t="s">
        <v>65</v>
      </c>
      <c r="C9" s="41" t="str">
        <f t="shared" si="0"/>
        <v>5th St</v>
      </c>
      <c r="D9" s="214" t="str">
        <f t="shared" si="0"/>
        <v>Farmer Ave</v>
      </c>
      <c r="E9" s="218">
        <f>IF(ISERROR(MATCH(A9&amp;B9,Data!$T:$T,0)),"",INDEX(Data!$C:$C,MATCH(A9&amp;B9,Data!$T:$T,0)))</f>
        <v>0</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str">
        <f t="shared" si="4"/>
        <v/>
      </c>
      <c r="P9" s="36">
        <f t="shared" si="5"/>
        <v>0</v>
      </c>
    </row>
    <row r="10" spans="1:16" x14ac:dyDescent="0.25">
      <c r="A10" s="40">
        <v>109</v>
      </c>
      <c r="B10" s="40" t="s">
        <v>65</v>
      </c>
      <c r="C10" s="41" t="str">
        <f t="shared" si="0"/>
        <v>5th St</v>
      </c>
      <c r="D10" s="214" t="str">
        <f t="shared" si="0"/>
        <v>Hardy Dr</v>
      </c>
      <c r="E10" s="218" t="str">
        <f>IF(ISERROR(MATCH(A10&amp;B10,Data!$T:$T,0)),"",INDEX(Data!$C:$C,MATCH(A10&amp;B10,Data!$T:$T,0)))</f>
        <v>Leslie Ringler</v>
      </c>
      <c r="F10" s="50">
        <f t="shared" si="1"/>
        <v>0</v>
      </c>
      <c r="G10" s="50">
        <f>IF(ISERROR(MATCH($A10&amp;$B10,Data!$T:$T,0)),"",INDEX(errors,IF($B10="AM",1,2)+MATCH(G$1,err_type,0)-1,MATCH($A10,sum_locID,0)))</f>
        <v>0</v>
      </c>
      <c r="H10" s="50">
        <f>IF(ISERROR(MATCH($A10&amp;$B10,Data!$T:$T,0)),"",INDEX(errors,IF($B10="AM",1,2)+MATCH(H$1,err_type,0)-1,MATCH($A10,sum_locID,0)))</f>
        <v>0</v>
      </c>
      <c r="I10" s="50">
        <f>IF(ISERROR(MATCH($A10&amp;$B10,Data!$T:$T,0)),"",INDEX(errors,IF($B10="AM",1,2)+MATCH(I$1,err_type,0)-1,MATCH($A10,sum_locID,0)))</f>
        <v>0</v>
      </c>
      <c r="J10" s="50">
        <f>IF(ISERROR(MATCH($A10&amp;$B10,Data!$T:$T,0)),"",INDEX(errors,IF($B10="AM",1,2)+MATCH(J$1,err_type,0)-1,MATCH($A10,sum_locID,0)))</f>
        <v>0</v>
      </c>
      <c r="K10" s="50">
        <f>IF(ISERROR(MATCH(A10&amp;B10,Data!$T:$T,0)),"",INDEX(err_total,IF(B10="AM",1,2),MATCH(A10,sum_locID,0)))</f>
        <v>0</v>
      </c>
      <c r="L10" s="50" t="str">
        <f t="shared" si="2"/>
        <v/>
      </c>
      <c r="M10" s="50" t="str">
        <f t="shared" si="3"/>
        <v/>
      </c>
      <c r="O10" s="36" t="str">
        <f t="shared" si="4"/>
        <v/>
      </c>
      <c r="P10" s="36">
        <f t="shared" si="5"/>
        <v>0</v>
      </c>
    </row>
    <row r="11" spans="1:16" x14ac:dyDescent="0.25">
      <c r="A11" s="40">
        <v>110</v>
      </c>
      <c r="B11" s="40" t="s">
        <v>65</v>
      </c>
      <c r="C11" s="41" t="str">
        <f t="shared" si="0"/>
        <v>5th St</v>
      </c>
      <c r="D11" s="214" t="str">
        <f t="shared" si="0"/>
        <v>Priest Dr</v>
      </c>
      <c r="E11" s="218" t="str">
        <f>IF(ISERROR(MATCH(A11&amp;B11,Data!$T:$T,0)),"",INDEX(Data!$C:$C,MATCH(A11&amp;B11,Data!$T:$T,0)))</f>
        <v>Ariel Biscoe</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str">
        <f t="shared" si="4"/>
        <v/>
      </c>
      <c r="P11" s="36">
        <f t="shared" si="5"/>
        <v>0</v>
      </c>
    </row>
    <row r="12" spans="1:16" x14ac:dyDescent="0.25">
      <c r="A12" s="40">
        <v>111</v>
      </c>
      <c r="B12" s="40" t="s">
        <v>65</v>
      </c>
      <c r="C12" s="41" t="str">
        <f t="shared" si="0"/>
        <v>10th St</v>
      </c>
      <c r="D12" s="214" t="str">
        <f t="shared" si="0"/>
        <v>Mill Ave</v>
      </c>
      <c r="E12" s="218" t="str">
        <f>IF(ISERROR(MATCH(A12&amp;B12,Data!$T:$T,0)),"",INDEX(Data!$C:$C,MATCH(A12&amp;B12,Data!$T:$T,0)))</f>
        <v>Sharon Newman Matt</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str">
        <f t="shared" si="4"/>
        <v/>
      </c>
      <c r="P12" s="36">
        <f t="shared" si="5"/>
        <v>0</v>
      </c>
    </row>
    <row r="13" spans="1:16" x14ac:dyDescent="0.25">
      <c r="A13" s="40">
        <v>112</v>
      </c>
      <c r="B13" s="40" t="s">
        <v>65</v>
      </c>
      <c r="C13" s="41" t="str">
        <f t="shared" si="0"/>
        <v>60 Fwy</v>
      </c>
      <c r="D13" s="214" t="str">
        <f t="shared" si="0"/>
        <v>College Ave</v>
      </c>
      <c r="E13" s="218" t="str">
        <f>IF(ISERROR(MATCH(A13&amp;B13,Data!$T:$T,0)),"",INDEX(Data!$C:$C,MATCH(A13&amp;B13,Data!$T:$T,0)))</f>
        <v>Angie Peace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str">
        <f t="shared" si="4"/>
        <v/>
      </c>
      <c r="P13" s="36">
        <f t="shared" si="5"/>
        <v>0</v>
      </c>
    </row>
    <row r="14" spans="1:16" x14ac:dyDescent="0.25">
      <c r="A14" s="40">
        <v>113</v>
      </c>
      <c r="B14" s="40" t="s">
        <v>65</v>
      </c>
      <c r="C14" s="41" t="str">
        <f t="shared" si="0"/>
        <v>13th St</v>
      </c>
      <c r="D14" s="214" t="str">
        <f t="shared" si="0"/>
        <v>Mill Ave</v>
      </c>
      <c r="E14" s="218" t="str">
        <f>IF(ISERROR(MATCH(A14&amp;B14,Data!$T:$T,0)),"",INDEX(Data!$C:$C,MATCH(A14&amp;B14,Data!$T:$T,0)))</f>
        <v>Laura Kajfez</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str">
        <f t="shared" si="4"/>
        <v/>
      </c>
      <c r="P14" s="36">
        <f t="shared" si="5"/>
        <v>0</v>
      </c>
    </row>
    <row r="15" spans="1:16" x14ac:dyDescent="0.25">
      <c r="A15" s="40">
        <v>114</v>
      </c>
      <c r="B15" s="40" t="s">
        <v>65</v>
      </c>
      <c r="C15" s="41" t="str">
        <f t="shared" si="0"/>
        <v>13th St</v>
      </c>
      <c r="D15" s="214" t="str">
        <f t="shared" si="0"/>
        <v>Hardy Dr</v>
      </c>
      <c r="E15" s="218" t="str">
        <f>IF(ISERROR(MATCH(A15&amp;B15,Data!$T:$T,0)),"",INDEX(Data!$C:$C,MATCH(A15&amp;B15,Data!$T:$T,0)))</f>
        <v>Valerie M. Roy</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str">
        <f t="shared" si="4"/>
        <v/>
      </c>
      <c r="P15" s="36">
        <f t="shared" si="5"/>
        <v>0</v>
      </c>
    </row>
    <row r="16" spans="1:16" x14ac:dyDescent="0.25">
      <c r="A16" s="40">
        <v>115</v>
      </c>
      <c r="B16" s="40" t="s">
        <v>65</v>
      </c>
      <c r="C16" s="41" t="str">
        <f t="shared" si="0"/>
        <v>University Dr</v>
      </c>
      <c r="D16" s="214" t="str">
        <f t="shared" si="0"/>
        <v>College Ave</v>
      </c>
      <c r="E16" s="218" t="str">
        <f>IF(ISERROR(MATCH(A16&amp;B16,Data!$T:$T,0)),"",INDEX(Data!$C:$C,MATCH(A16&amp;B16,Data!$T:$T,0)))</f>
        <v>Angie Peace &amp; Ilyssa Summer</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str">
        <f t="shared" si="4"/>
        <v/>
      </c>
      <c r="P16" s="36">
        <f t="shared" si="5"/>
        <v>0</v>
      </c>
    </row>
    <row r="17" spans="1:16" x14ac:dyDescent="0.25">
      <c r="A17" s="40">
        <v>116</v>
      </c>
      <c r="B17" s="40" t="s">
        <v>65</v>
      </c>
      <c r="C17" s="41" t="str">
        <f t="shared" si="0"/>
        <v>University Dr</v>
      </c>
      <c r="D17" s="214" t="str">
        <f t="shared" si="0"/>
        <v>Dorsey Ln</v>
      </c>
      <c r="E17" s="218" t="str">
        <f>IF(ISERROR(MATCH(A17&amp;B17,Data!$T:$T,0)),"",INDEX(Data!$C:$C,MATCH(A17&amp;B17,Data!$T:$T,0)))</f>
        <v>Alex M. Fink</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str">
        <f t="shared" si="4"/>
        <v/>
      </c>
      <c r="P17" s="36">
        <f t="shared" si="5"/>
        <v>0</v>
      </c>
    </row>
    <row r="18" spans="1:16" x14ac:dyDescent="0.25">
      <c r="A18" s="40">
        <v>117</v>
      </c>
      <c r="B18" s="40" t="s">
        <v>65</v>
      </c>
      <c r="C18" s="41" t="str">
        <f t="shared" si="0"/>
        <v>University Dr</v>
      </c>
      <c r="D18" s="214" t="str">
        <f t="shared" si="0"/>
        <v>Rural Rd</v>
      </c>
      <c r="E18" s="218" t="str">
        <f>IF(ISERROR(MATCH(A18&amp;B18,Data!$T:$T,0)),"",INDEX(Data!$C:$C,MATCH(A18&amp;B18,Data!$T:$T,0)))</f>
        <v>Katie WongCarter</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str">
        <f t="shared" si="4"/>
        <v/>
      </c>
      <c r="P18" s="36">
        <f t="shared" si="5"/>
        <v>0</v>
      </c>
    </row>
    <row r="19" spans="1:16" x14ac:dyDescent="0.25">
      <c r="A19" s="40">
        <v>118</v>
      </c>
      <c r="B19" s="40" t="s">
        <v>65</v>
      </c>
      <c r="C19" s="41" t="str">
        <f t="shared" si="0"/>
        <v>University Dr</v>
      </c>
      <c r="D19" s="214" t="str">
        <f t="shared" si="0"/>
        <v>Mill Ave</v>
      </c>
      <c r="E19" s="218" t="str">
        <f>IF(ISERROR(MATCH(A19&amp;B19,Data!$T:$T,0)),"",INDEX(Data!$C:$C,MATCH(A19&amp;B19,Data!$T:$T,0)))</f>
        <v>Gabriel Vest</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str">
        <f t="shared" si="4"/>
        <v/>
      </c>
      <c r="P19" s="36">
        <f t="shared" si="5"/>
        <v>0</v>
      </c>
    </row>
    <row r="20" spans="1:16" x14ac:dyDescent="0.25">
      <c r="A20" s="40">
        <v>119</v>
      </c>
      <c r="B20" s="40" t="s">
        <v>65</v>
      </c>
      <c r="C20" s="41" t="str">
        <f t="shared" si="0"/>
        <v>University Dr</v>
      </c>
      <c r="D20" s="214" t="str">
        <f t="shared" si="0"/>
        <v>Ash Ave</v>
      </c>
      <c r="E20" s="218" t="str">
        <f>IF(ISERROR(MATCH(A20&amp;B20,Data!$T:$T,0)),"",INDEX(Data!$C:$C,MATCH(A20&amp;B20,Data!$T:$T,0)))</f>
        <v>Cliff Anderson</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str">
        <f t="shared" si="4"/>
        <v/>
      </c>
      <c r="P20" s="36">
        <f t="shared" si="5"/>
        <v>0</v>
      </c>
    </row>
    <row r="21" spans="1:16" x14ac:dyDescent="0.25">
      <c r="A21" s="40">
        <v>120</v>
      </c>
      <c r="B21" s="40" t="s">
        <v>65</v>
      </c>
      <c r="C21" s="41" t="str">
        <f t="shared" si="0"/>
        <v>University Dr</v>
      </c>
      <c r="D21" s="214" t="str">
        <f t="shared" si="0"/>
        <v>Roosevelt St</v>
      </c>
      <c r="E21" s="218" t="str">
        <f>IF(ISERROR(MATCH(A21&amp;B21,Data!$T:$T,0)),"",INDEX(Data!$C:$C,MATCH(A21&amp;B21,Data!$T:$T,0)))</f>
        <v>Bryan Harding</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str">
        <f t="shared" si="4"/>
        <v/>
      </c>
      <c r="P21" s="36">
        <f t="shared" si="5"/>
        <v>0</v>
      </c>
    </row>
    <row r="22" spans="1:16" x14ac:dyDescent="0.25">
      <c r="A22" s="40">
        <v>121</v>
      </c>
      <c r="B22" s="40" t="s">
        <v>65</v>
      </c>
      <c r="C22" s="41" t="str">
        <f t="shared" ref="C22:D41" si="6">VLOOKUP($A22,Loc,MATCH(C$1,loc_hdr,0),FALSE)</f>
        <v>University Dr</v>
      </c>
      <c r="D22" s="214" t="str">
        <f t="shared" si="6"/>
        <v>Hardy Dr</v>
      </c>
      <c r="E22" s="218" t="str">
        <f>IF(ISERROR(MATCH(A22&amp;B22,Data!$T:$T,0)),"",INDEX(Data!$C:$C,MATCH(A22&amp;B22,Data!$T:$T,0)))</f>
        <v>Paul Ewry</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str">
        <f t="shared" si="4"/>
        <v/>
      </c>
      <c r="P22" s="36">
        <f t="shared" si="5"/>
        <v>0</v>
      </c>
    </row>
    <row r="23" spans="1:16" x14ac:dyDescent="0.25">
      <c r="A23" s="40">
        <v>122</v>
      </c>
      <c r="B23" s="40" t="s">
        <v>65</v>
      </c>
      <c r="C23" s="41" t="str">
        <f t="shared" si="6"/>
        <v>McKellips Rd</v>
      </c>
      <c r="D23" s="214" t="str">
        <f t="shared" si="6"/>
        <v>Greenbelt Path</v>
      </c>
      <c r="E23" s="218" t="str">
        <f>IF(ISERROR(MATCH(A23&amp;B23,Data!$T:$T,0)),"",INDEX(Data!$C:$C,MATCH(A23&amp;B23,Data!$T:$T,0)))</f>
        <v>Richard Inman</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str">
        <f t="shared" si="4"/>
        <v/>
      </c>
      <c r="P23" s="36">
        <f t="shared" si="5"/>
        <v>0</v>
      </c>
    </row>
    <row r="24" spans="1:16" x14ac:dyDescent="0.25">
      <c r="A24" s="40">
        <v>123</v>
      </c>
      <c r="B24" s="40" t="s">
        <v>65</v>
      </c>
      <c r="C24" s="41" t="str">
        <f t="shared" si="6"/>
        <v>Western Canal</v>
      </c>
      <c r="D24" s="214" t="str">
        <f t="shared" si="6"/>
        <v>Rural Rd</v>
      </c>
      <c r="E24" s="218" t="str">
        <f>IF(ISERROR(MATCH(A24&amp;B24,Data!$T:$T,0)),"",INDEX(Data!$C:$C,MATCH(A24&amp;B24,Data!$T:$T,0)))</f>
        <v/>
      </c>
      <c r="F24" s="50">
        <f t="shared" si="1"/>
        <v>0</v>
      </c>
      <c r="G24" s="50" t="str">
        <f>IF(ISERROR(MATCH($A24&amp;$B24,Data!$T:$T,0)),"",INDEX(errors,IF($B24="AM",1,2)+MATCH(G$1,err_type,0)-1,MATCH($A24,sum_locID,0)))</f>
        <v/>
      </c>
      <c r="H24" s="50" t="str">
        <f>IF(ISERROR(MATCH($A24&amp;$B24,Data!$T:$T,0)),"",INDEX(errors,IF($B24="AM",1,2)+MATCH(H$1,err_type,0)-1,MATCH($A24,sum_locID,0)))</f>
        <v/>
      </c>
      <c r="I24" s="50" t="str">
        <f>IF(ISERROR(MATCH($A24&amp;$B24,Data!$T:$T,0)),"",INDEX(errors,IF($B24="AM",1,2)+MATCH(I$1,err_type,0)-1,MATCH($A24,sum_locID,0)))</f>
        <v/>
      </c>
      <c r="J24" s="50" t="str">
        <f>IF(ISERROR(MATCH($A24&amp;$B24,Data!$T:$T,0)),"",INDEX(errors,IF($B24="AM",1,2)+MATCH(J$1,err_type,0)-1,MATCH($A24,sum_locID,0)))</f>
        <v/>
      </c>
      <c r="K24" s="50" t="str">
        <f>IF(ISERROR(MATCH(A24&amp;B24,Data!$T:$T,0)),"",INDEX(err_total,IF(B24="AM",1,2),MATCH(A24,sum_locID,0)))</f>
        <v/>
      </c>
      <c r="L24" s="50" t="str">
        <f t="shared" si="2"/>
        <v/>
      </c>
      <c r="M24" s="50" t="str">
        <f t="shared" si="3"/>
        <v/>
      </c>
      <c r="O24" s="36" t="b">
        <f t="shared" si="4"/>
        <v>0</v>
      </c>
      <c r="P24" s="36">
        <f t="shared" si="5"/>
        <v>0</v>
      </c>
    </row>
    <row r="25" spans="1:16" x14ac:dyDescent="0.25">
      <c r="A25" s="40">
        <v>124</v>
      </c>
      <c r="B25" s="40" t="s">
        <v>65</v>
      </c>
      <c r="C25" s="41" t="str">
        <f t="shared" si="6"/>
        <v>Western Canal</v>
      </c>
      <c r="D25" s="214" t="str">
        <f t="shared" si="6"/>
        <v>McClintock Dr</v>
      </c>
      <c r="E25" s="218" t="str">
        <f>IF(ISERROR(MATCH(A25&amp;B25,Data!$T:$T,0)),"",INDEX(Data!$C:$C,MATCH(A25&amp;B25,Data!$T:$T,0)))</f>
        <v>Betsy Estes</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str">
        <f t="shared" si="4"/>
        <v/>
      </c>
      <c r="P25" s="36">
        <f t="shared" si="5"/>
        <v>0</v>
      </c>
    </row>
    <row r="26" spans="1:16" x14ac:dyDescent="0.25">
      <c r="A26" s="40">
        <v>125</v>
      </c>
      <c r="B26" s="40" t="s">
        <v>65</v>
      </c>
      <c r="C26" s="41" t="str">
        <f t="shared" si="6"/>
        <v>Western Canal</v>
      </c>
      <c r="D26" s="214" t="str">
        <f t="shared" si="6"/>
        <v>Lakeshore Dr</v>
      </c>
      <c r="E26" s="218" t="str">
        <f>IF(ISERROR(MATCH(A26&amp;B26,Data!$T:$T,0)),"",INDEX(Data!$C:$C,MATCH(A26&amp;B26,Data!$T:$T,0)))</f>
        <v>Steve Bass</v>
      </c>
      <c r="F26" s="50">
        <f t="shared" si="1"/>
        <v>0</v>
      </c>
      <c r="G26" s="50">
        <f>IF(ISERROR(MATCH($A26&amp;$B26,Data!$T:$T,0)),"",INDEX(errors,IF($B26="AM",1,2)+MATCH(G$1,err_type,0)-1,MATCH($A26,sum_locID,0)))</f>
        <v>0</v>
      </c>
      <c r="H26" s="50">
        <f>IF(ISERROR(MATCH($A26&amp;$B26,Data!$T:$T,0)),"",INDEX(errors,IF($B26="AM",1,2)+MATCH(H$1,err_type,0)-1,MATCH($A26,sum_locID,0)))</f>
        <v>0</v>
      </c>
      <c r="I26" s="50">
        <f>IF(ISERROR(MATCH($A26&amp;$B26,Data!$T:$T,0)),"",INDEX(errors,IF($B26="AM",1,2)+MATCH(I$1,err_type,0)-1,MATCH($A26,sum_locID,0)))</f>
        <v>0</v>
      </c>
      <c r="J26" s="50">
        <f>IF(ISERROR(MATCH($A26&amp;$B26,Data!$T:$T,0)),"",INDEX(errors,IF($B26="AM",1,2)+MATCH(J$1,err_type,0)-1,MATCH($A26,sum_locID,0)))</f>
        <v>0</v>
      </c>
      <c r="K26" s="50">
        <f>IF(ISERROR(MATCH(A26&amp;B26,Data!$T:$T,0)),"",INDEX(err_total,IF(B26="AM",1,2),MATCH(A26,sum_locID,0)))</f>
        <v>0</v>
      </c>
      <c r="L26" s="50" t="str">
        <f t="shared" si="2"/>
        <v/>
      </c>
      <c r="M26" s="50" t="str">
        <f t="shared" si="3"/>
        <v/>
      </c>
      <c r="O26" s="36" t="str">
        <f t="shared" si="4"/>
        <v/>
      </c>
      <c r="P26" s="36">
        <f t="shared" si="5"/>
        <v>0</v>
      </c>
    </row>
    <row r="27" spans="1:16" x14ac:dyDescent="0.25">
      <c r="A27" s="40">
        <v>126</v>
      </c>
      <c r="B27" s="40" t="s">
        <v>65</v>
      </c>
      <c r="C27" s="41" t="str">
        <f t="shared" si="6"/>
        <v>Baseline Rd</v>
      </c>
      <c r="D27" s="214" t="str">
        <f t="shared" si="6"/>
        <v>Western Canal</v>
      </c>
      <c r="E27" s="218" t="str">
        <f>IF(ISERROR(MATCH(A27&amp;B27,Data!$T:$T,0)),"",INDEX(Data!$C:$C,MATCH(A27&amp;B27,Data!$T:$T,0)))</f>
        <v>Ben Fiedler</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str">
        <f t="shared" si="4"/>
        <v/>
      </c>
      <c r="P27" s="36">
        <f t="shared" si="5"/>
        <v>0</v>
      </c>
    </row>
    <row r="28" spans="1:16" x14ac:dyDescent="0.25">
      <c r="A28" s="40">
        <v>127</v>
      </c>
      <c r="B28" s="40" t="s">
        <v>65</v>
      </c>
      <c r="C28" s="41" t="str">
        <f t="shared" si="6"/>
        <v>Elliot Rd</v>
      </c>
      <c r="D28" s="214" t="str">
        <f t="shared" si="6"/>
        <v>McClintock Dr</v>
      </c>
      <c r="E28" s="218" t="str">
        <f>IF(ISERROR(MATCH(A28&amp;B28,Data!$T:$T,0)),"",INDEX(Data!$C:$C,MATCH(A28&amp;B28,Data!$T:$T,0)))</f>
        <v>Alexander Deem</v>
      </c>
      <c r="F28" s="50">
        <f t="shared" si="1"/>
        <v>0</v>
      </c>
      <c r="G28" s="50">
        <f>IF(ISERROR(MATCH($A28&amp;$B28,Data!$T:$T,0)),"",INDEX(errors,IF($B28="AM",1,2)+MATCH(G$1,err_type,0)-1,MATCH($A28,sum_locID,0)))</f>
        <v>0</v>
      </c>
      <c r="H28" s="50">
        <f>IF(ISERROR(MATCH($A28&amp;$B28,Data!$T:$T,0)),"",INDEX(errors,IF($B28="AM",1,2)+MATCH(H$1,err_type,0)-1,MATCH($A28,sum_locID,0)))</f>
        <v>0</v>
      </c>
      <c r="I28" s="50">
        <f>IF(ISERROR(MATCH($A28&amp;$B28,Data!$T:$T,0)),"",INDEX(errors,IF($B28="AM",1,2)+MATCH(I$1,err_type,0)-1,MATCH($A28,sum_locID,0)))</f>
        <v>0</v>
      </c>
      <c r="J28" s="50">
        <f>IF(ISERROR(MATCH($A28&amp;$B28,Data!$T:$T,0)),"",INDEX(errors,IF($B28="AM",1,2)+MATCH(J$1,err_type,0)-1,MATCH($A28,sum_locID,0)))</f>
        <v>0</v>
      </c>
      <c r="K28" s="50">
        <f>IF(ISERROR(MATCH(A28&amp;B28,Data!$T:$T,0)),"",INDEX(err_total,IF(B28="AM",1,2),MATCH(A28,sum_locID,0)))</f>
        <v>0</v>
      </c>
      <c r="L28" s="50" t="str">
        <f t="shared" si="2"/>
        <v/>
      </c>
      <c r="M28" s="50" t="str">
        <f t="shared" si="3"/>
        <v/>
      </c>
      <c r="O28" s="36" t="str">
        <f t="shared" si="4"/>
        <v/>
      </c>
      <c r="P28" s="36">
        <f t="shared" si="5"/>
        <v>0</v>
      </c>
    </row>
    <row r="29" spans="1:16" x14ac:dyDescent="0.25">
      <c r="A29" s="40">
        <v>128</v>
      </c>
      <c r="B29" s="40" t="s">
        <v>65</v>
      </c>
      <c r="C29" s="41" t="str">
        <f t="shared" si="6"/>
        <v>Alameda Dr</v>
      </c>
      <c r="D29" s="214" t="str">
        <f t="shared" si="6"/>
        <v>McClintock Dr</v>
      </c>
      <c r="E29" s="218" t="str">
        <f>IF(ISERROR(MATCH(A29&amp;B29,Data!$T:$T,0)),"",INDEX(Data!$C:$C,MATCH(A29&amp;B29,Data!$T:$T,0)))</f>
        <v>Kristian Dock</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str">
        <f t="shared" si="4"/>
        <v/>
      </c>
      <c r="P29" s="36">
        <f t="shared" si="5"/>
        <v>0</v>
      </c>
    </row>
    <row r="30" spans="1:16" x14ac:dyDescent="0.25">
      <c r="A30" s="40">
        <v>129</v>
      </c>
      <c r="B30" s="40" t="s">
        <v>65</v>
      </c>
      <c r="C30" s="41" t="str">
        <f t="shared" si="6"/>
        <v>Alameda Dr</v>
      </c>
      <c r="D30" s="214" t="str">
        <f t="shared" si="6"/>
        <v>S Rural Rd</v>
      </c>
      <c r="E30" s="218" t="str">
        <f>IF(ISERROR(MATCH(A30&amp;B30,Data!$T:$T,0)),"",INDEX(Data!$C:$C,MATCH(A30&amp;B30,Data!$T:$T,0)))</f>
        <v>Mieko Lape</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str">
        <f t="shared" si="4"/>
        <v/>
      </c>
      <c r="P30" s="36">
        <f t="shared" si="5"/>
        <v>0</v>
      </c>
    </row>
    <row r="31" spans="1:16" x14ac:dyDescent="0.25">
      <c r="A31" s="40">
        <v>130</v>
      </c>
      <c r="B31" s="40" t="s">
        <v>65</v>
      </c>
      <c r="C31" s="41" t="str">
        <f t="shared" si="6"/>
        <v>Alameda Dr</v>
      </c>
      <c r="D31" s="214" t="str">
        <f t="shared" si="6"/>
        <v>Country Club Wy</v>
      </c>
      <c r="E31" s="218" t="str">
        <f>IF(ISERROR(MATCH(A31&amp;B31,Data!$T:$T,0)),"",INDEX(Data!$C:$C,MATCH(A31&amp;B31,Data!$T:$T,0)))</f>
        <v>Kevin Jacobsen</v>
      </c>
      <c r="F31" s="50">
        <f t="shared" si="1"/>
        <v>0</v>
      </c>
      <c r="G31" s="50">
        <f>IF(ISERROR(MATCH($A31&amp;$B31,Data!$T:$T,0)),"",INDEX(errors,IF($B31="AM",1,2)+MATCH(G$1,err_type,0)-1,MATCH($A31,sum_locID,0)))</f>
        <v>0</v>
      </c>
      <c r="H31" s="50">
        <f>IF(ISERROR(MATCH($A31&amp;$B31,Data!$T:$T,0)),"",INDEX(errors,IF($B31="AM",1,2)+MATCH(H$1,err_type,0)-1,MATCH($A31,sum_locID,0)))</f>
        <v>0</v>
      </c>
      <c r="I31" s="50">
        <f>IF(ISERROR(MATCH($A31&amp;$B31,Data!$T:$T,0)),"",INDEX(errors,IF($B31="AM",1,2)+MATCH(I$1,err_type,0)-1,MATCH($A31,sum_locID,0)))</f>
        <v>0</v>
      </c>
      <c r="J31" s="50">
        <f>IF(ISERROR(MATCH($A31&amp;$B31,Data!$T:$T,0)),"",INDEX(errors,IF($B31="AM",1,2)+MATCH(J$1,err_type,0)-1,MATCH($A31,sum_locID,0)))</f>
        <v>0</v>
      </c>
      <c r="K31" s="50">
        <f>IF(ISERROR(MATCH(A31&amp;B31,Data!$T:$T,0)),"",INDEX(err_total,IF(B31="AM",1,2),MATCH(A31,sum_locID,0)))</f>
        <v>0</v>
      </c>
      <c r="L31" s="50" t="str">
        <f t="shared" si="2"/>
        <v/>
      </c>
      <c r="M31" s="50" t="str">
        <f t="shared" si="3"/>
        <v/>
      </c>
      <c r="O31" s="36" t="str">
        <f t="shared" si="4"/>
        <v/>
      </c>
      <c r="P31" s="36">
        <f t="shared" si="5"/>
        <v>0</v>
      </c>
    </row>
    <row r="32" spans="1:16" x14ac:dyDescent="0.25">
      <c r="A32" s="40">
        <v>131</v>
      </c>
      <c r="B32" s="40" t="s">
        <v>65</v>
      </c>
      <c r="C32" s="41" t="str">
        <f t="shared" si="6"/>
        <v>Apache Blvd</v>
      </c>
      <c r="D32" s="214" t="str">
        <f t="shared" si="6"/>
        <v>Rural Rd</v>
      </c>
      <c r="E32" s="218" t="str">
        <f>IF(ISERROR(MATCH(A32&amp;B32,Data!$T:$T,0)),"",INDEX(Data!$C:$C,MATCH(A32&amp;B32,Data!$T:$T,0)))</f>
        <v>Patrick Carlson</v>
      </c>
      <c r="F32" s="50">
        <f t="shared" si="1"/>
        <v>0</v>
      </c>
      <c r="G32" s="50">
        <f>IF(ISERROR(MATCH($A32&amp;$B32,Data!$T:$T,0)),"",INDEX(errors,IF($B32="AM",1,2)+MATCH(G$1,err_type,0)-1,MATCH($A32,sum_locID,0)))</f>
        <v>0</v>
      </c>
      <c r="H32" s="50">
        <f>IF(ISERROR(MATCH($A32&amp;$B32,Data!$T:$T,0)),"",INDEX(errors,IF($B32="AM",1,2)+MATCH(H$1,err_type,0)-1,MATCH($A32,sum_locID,0)))</f>
        <v>0</v>
      </c>
      <c r="I32" s="50">
        <f>IF(ISERROR(MATCH($A32&amp;$B32,Data!$T:$T,0)),"",INDEX(errors,IF($B32="AM",1,2)+MATCH(I$1,err_type,0)-1,MATCH($A32,sum_locID,0)))</f>
        <v>0</v>
      </c>
      <c r="J32" s="50">
        <f>IF(ISERROR(MATCH($A32&amp;$B32,Data!$T:$T,0)),"",INDEX(errors,IF($B32="AM",1,2)+MATCH(J$1,err_type,0)-1,MATCH($A32,sum_locID,0)))</f>
        <v>0</v>
      </c>
      <c r="K32" s="50">
        <f>IF(ISERROR(MATCH(A32&amp;B32,Data!$T:$T,0)),"",INDEX(err_total,IF(B32="AM",1,2),MATCH(A32,sum_locID,0)))</f>
        <v>0</v>
      </c>
      <c r="L32" s="50" t="str">
        <f t="shared" si="2"/>
        <v/>
      </c>
      <c r="M32" s="50" t="str">
        <f t="shared" si="3"/>
        <v/>
      </c>
      <c r="O32" s="36" t="str">
        <f t="shared" si="4"/>
        <v/>
      </c>
      <c r="P32" s="36">
        <f t="shared" si="5"/>
        <v>0</v>
      </c>
    </row>
    <row r="33" spans="1:16" x14ac:dyDescent="0.25">
      <c r="A33" s="40">
        <v>132</v>
      </c>
      <c r="B33" s="40" t="s">
        <v>65</v>
      </c>
      <c r="C33" s="41" t="str">
        <f t="shared" si="6"/>
        <v>Apache Blvd</v>
      </c>
      <c r="D33" s="214" t="str">
        <f t="shared" si="6"/>
        <v>S Dorsey Ln</v>
      </c>
      <c r="E33" s="218" t="str">
        <f>IF(ISERROR(MATCH(A33&amp;B33,Data!$T:$T,0)),"",INDEX(Data!$C:$C,MATCH(A33&amp;B33,Data!$T:$T,0)))</f>
        <v>Allen Booker</v>
      </c>
      <c r="F33" s="50">
        <f t="shared" si="1"/>
        <v>0</v>
      </c>
      <c r="G33" s="50">
        <f>IF(ISERROR(MATCH($A33&amp;$B33,Data!$T:$T,0)),"",INDEX(errors,IF($B33="AM",1,2)+MATCH(G$1,err_type,0)-1,MATCH($A33,sum_locID,0)))</f>
        <v>0</v>
      </c>
      <c r="H33" s="50">
        <f>IF(ISERROR(MATCH($A33&amp;$B33,Data!$T:$T,0)),"",INDEX(errors,IF($B33="AM",1,2)+MATCH(H$1,err_type,0)-1,MATCH($A33,sum_locID,0)))</f>
        <v>0</v>
      </c>
      <c r="I33" s="50">
        <f>IF(ISERROR(MATCH($A33&amp;$B33,Data!$T:$T,0)),"",INDEX(errors,IF($B33="AM",1,2)+MATCH(I$1,err_type,0)-1,MATCH($A33,sum_locID,0)))</f>
        <v>0</v>
      </c>
      <c r="J33" s="50">
        <f>IF(ISERROR(MATCH($A33&amp;$B33,Data!$T:$T,0)),"",INDEX(errors,IF($B33="AM",1,2)+MATCH(J$1,err_type,0)-1,MATCH($A33,sum_locID,0)))</f>
        <v>0</v>
      </c>
      <c r="K33" s="50">
        <f>IF(ISERROR(MATCH(A33&amp;B33,Data!$T:$T,0)),"",INDEX(err_total,IF(B33="AM",1,2),MATCH(A33,sum_locID,0)))</f>
        <v>0</v>
      </c>
      <c r="L33" s="50" t="str">
        <f t="shared" si="2"/>
        <v/>
      </c>
      <c r="M33" s="50" t="str">
        <f t="shared" si="3"/>
        <v/>
      </c>
      <c r="O33" s="36" t="str">
        <f t="shared" si="4"/>
        <v/>
      </c>
      <c r="P33" s="36">
        <f t="shared" si="5"/>
        <v>0</v>
      </c>
    </row>
    <row r="34" spans="1:16" x14ac:dyDescent="0.25">
      <c r="A34" s="40">
        <v>133</v>
      </c>
      <c r="B34" s="40" t="s">
        <v>65</v>
      </c>
      <c r="C34" s="41" t="str">
        <f t="shared" si="6"/>
        <v>Apache Blvd</v>
      </c>
      <c r="D34" s="214" t="str">
        <f t="shared" si="6"/>
        <v>College Ave</v>
      </c>
      <c r="E34" s="218" t="str">
        <f>IF(ISERROR(MATCH(A34&amp;B34,Data!$T:$T,0)),"",INDEX(Data!$C:$C,MATCH(A34&amp;B34,Data!$T:$T,0)))</f>
        <v>Joey Korkames</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7">IF(AND($O34,K34&gt;=L$113),$A34&amp;$B34,"")</f>
        <v/>
      </c>
      <c r="M34" s="50" t="str">
        <f t="shared" ref="M34:M65" si="8">IF(AND($O34,F34&gt;=M$113),$A34&amp;$B34,"")</f>
        <v/>
      </c>
      <c r="O34" s="36" t="str">
        <f t="shared" ref="O34:O65" si="9">IF(LEN(E34)&lt;1,FALSE,"")</f>
        <v/>
      </c>
      <c r="P34" s="36">
        <f t="shared" ref="P34:P65" si="10">IF(ISNUMBER(P33),P33,0)+IF(AND(ISNUMBER(K34),K34&gt;0),1,0)</f>
        <v>0</v>
      </c>
    </row>
    <row r="35" spans="1:16" x14ac:dyDescent="0.25">
      <c r="A35" s="40">
        <v>134</v>
      </c>
      <c r="B35" s="40" t="s">
        <v>65</v>
      </c>
      <c r="C35" s="41" t="str">
        <f t="shared" si="6"/>
        <v>Apache Blvd</v>
      </c>
      <c r="D35" s="214" t="str">
        <f t="shared" si="6"/>
        <v>Paseo Del Saber</v>
      </c>
      <c r="E35" s="218" t="str">
        <f>IF(ISERROR(MATCH(A35&amp;B35,Data!$T:$T,0)),"",INDEX(Data!$C:$C,MATCH(A35&amp;B35,Data!$T:$T,0)))</f>
        <v>Julie Brozo</v>
      </c>
      <c r="F35" s="50">
        <f t="shared" si="1"/>
        <v>0</v>
      </c>
      <c r="G35" s="50">
        <f>IF(ISERROR(MATCH($A35&amp;$B35,Data!$T:$T,0)),"",INDEX(errors,IF($B35="AM",1,2)+MATCH(G$1,err_type,0)-1,MATCH($A35,sum_locID,0)))</f>
        <v>0</v>
      </c>
      <c r="H35" s="50">
        <f>IF(ISERROR(MATCH($A35&amp;$B35,Data!$T:$T,0)),"",INDEX(errors,IF($B35="AM",1,2)+MATCH(H$1,err_type,0)-1,MATCH($A35,sum_locID,0)))</f>
        <v>0</v>
      </c>
      <c r="I35" s="50">
        <f>IF(ISERROR(MATCH($A35&amp;$B35,Data!$T:$T,0)),"",INDEX(errors,IF($B35="AM",1,2)+MATCH(I$1,err_type,0)-1,MATCH($A35,sum_locID,0)))</f>
        <v>0</v>
      </c>
      <c r="J35" s="50">
        <f>IF(ISERROR(MATCH($A35&amp;$B35,Data!$T:$T,0)),"",INDEX(errors,IF($B35="AM",1,2)+MATCH(J$1,err_type,0)-1,MATCH($A35,sum_locID,0)))</f>
        <v>0</v>
      </c>
      <c r="K35" s="50">
        <f>IF(ISERROR(MATCH(A35&amp;B35,Data!$T:$T,0)),"",INDEX(err_total,IF(B35="AM",1,2),MATCH(A35,sum_locID,0)))</f>
        <v>0</v>
      </c>
      <c r="L35" s="50" t="str">
        <f t="shared" si="7"/>
        <v/>
      </c>
      <c r="M35" s="50" t="str">
        <f t="shared" si="8"/>
        <v/>
      </c>
      <c r="O35" s="36" t="str">
        <f t="shared" si="9"/>
        <v/>
      </c>
      <c r="P35" s="36">
        <f t="shared" si="10"/>
        <v>0</v>
      </c>
    </row>
    <row r="36" spans="1:16" x14ac:dyDescent="0.25">
      <c r="A36" s="40">
        <v>135</v>
      </c>
      <c r="B36" s="40" t="s">
        <v>65</v>
      </c>
      <c r="C36" s="41" t="str">
        <f t="shared" si="6"/>
        <v>Lemon St</v>
      </c>
      <c r="D36" s="214" t="str">
        <f t="shared" si="6"/>
        <v>Rural Rd</v>
      </c>
      <c r="E36" s="218" t="str">
        <f>IF(ISERROR(MATCH(A36&amp;B36,Data!$T:$T,0)),"",INDEX(Data!$C:$C,MATCH(A36&amp;B36,Data!$T:$T,0)))</f>
        <v>Okie OConnor</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7"/>
        <v/>
      </c>
      <c r="M36" s="50" t="str">
        <f t="shared" si="8"/>
        <v/>
      </c>
      <c r="O36" s="36" t="str">
        <f t="shared" si="9"/>
        <v/>
      </c>
      <c r="P36" s="36">
        <f t="shared" si="10"/>
        <v>0</v>
      </c>
    </row>
    <row r="37" spans="1:16" x14ac:dyDescent="0.25">
      <c r="A37" s="40">
        <v>136</v>
      </c>
      <c r="B37" s="40" t="s">
        <v>65</v>
      </c>
      <c r="C37" s="41" t="str">
        <f t="shared" si="6"/>
        <v>Spence St</v>
      </c>
      <c r="D37" s="214" t="str">
        <f t="shared" si="6"/>
        <v>Rural Rd</v>
      </c>
      <c r="E37" s="218" t="str">
        <f>IF(ISERROR(MATCH(A37&amp;B37,Data!$T:$T,0)),"",INDEX(Data!$C:$C,MATCH(A37&amp;B37,Data!$T:$T,0)))</f>
        <v>William Terruno</v>
      </c>
      <c r="F37" s="50">
        <f t="shared" si="1"/>
        <v>0</v>
      </c>
      <c r="G37" s="50">
        <f>IF(ISERROR(MATCH($A37&amp;$B37,Data!$T:$T,0)),"",INDEX(errors,IF($B37="AM",1,2)+MATCH(G$1,err_type,0)-1,MATCH($A37,sum_locID,0)))</f>
        <v>0</v>
      </c>
      <c r="H37" s="50">
        <f>IF(ISERROR(MATCH($A37&amp;$B37,Data!$T:$T,0)),"",INDEX(errors,IF($B37="AM",1,2)+MATCH(H$1,err_type,0)-1,MATCH($A37,sum_locID,0)))</f>
        <v>0</v>
      </c>
      <c r="I37" s="50">
        <f>IF(ISERROR(MATCH($A37&amp;$B37,Data!$T:$T,0)),"",INDEX(errors,IF($B37="AM",1,2)+MATCH(I$1,err_type,0)-1,MATCH($A37,sum_locID,0)))</f>
        <v>0</v>
      </c>
      <c r="J37" s="50">
        <f>IF(ISERROR(MATCH($A37&amp;$B37,Data!$T:$T,0)),"",INDEX(errors,IF($B37="AM",1,2)+MATCH(J$1,err_type,0)-1,MATCH($A37,sum_locID,0)))</f>
        <v>0</v>
      </c>
      <c r="K37" s="50">
        <f>IF(ISERROR(MATCH(A37&amp;B37,Data!$T:$T,0)),"",INDEX(err_total,IF(B37="AM",1,2),MATCH(A37,sum_locID,0)))</f>
        <v>0</v>
      </c>
      <c r="L37" s="50" t="str">
        <f t="shared" si="7"/>
        <v/>
      </c>
      <c r="M37" s="50" t="str">
        <f t="shared" si="8"/>
        <v/>
      </c>
      <c r="O37" s="36" t="str">
        <f t="shared" si="9"/>
        <v/>
      </c>
      <c r="P37" s="36">
        <f t="shared" si="10"/>
        <v>0</v>
      </c>
    </row>
    <row r="38" spans="1:16" x14ac:dyDescent="0.25">
      <c r="A38" s="40">
        <v>137</v>
      </c>
      <c r="B38" s="40" t="s">
        <v>65</v>
      </c>
      <c r="C38" s="41" t="str">
        <f t="shared" si="6"/>
        <v>Broadway Rd</v>
      </c>
      <c r="D38" s="214" t="str">
        <f t="shared" si="6"/>
        <v>Priest Dr</v>
      </c>
      <c r="E38" s="218" t="str">
        <f>IF(ISERROR(MATCH(A38&amp;B38,Data!$T:$T,0)),"",INDEX(Data!$C:$C,MATCH(A38&amp;B38,Data!$T:$T,0)))</f>
        <v>William Terrance</v>
      </c>
      <c r="F38" s="50">
        <f t="shared" si="1"/>
        <v>0</v>
      </c>
      <c r="G38" s="50">
        <f>IF(ISERROR(MATCH($A38&amp;$B38,Data!$T:$T,0)),"",INDEX(errors,IF($B38="AM",1,2)+MATCH(G$1,err_type,0)-1,MATCH($A38,sum_locID,0)))</f>
        <v>0</v>
      </c>
      <c r="H38" s="50">
        <f>IF(ISERROR(MATCH($A38&amp;$B38,Data!$T:$T,0)),"",INDEX(errors,IF($B38="AM",1,2)+MATCH(H$1,err_type,0)-1,MATCH($A38,sum_locID,0)))</f>
        <v>0</v>
      </c>
      <c r="I38" s="50">
        <f>IF(ISERROR(MATCH($A38&amp;$B38,Data!$T:$T,0)),"",INDEX(errors,IF($B38="AM",1,2)+MATCH(I$1,err_type,0)-1,MATCH($A38,sum_locID,0)))</f>
        <v>0</v>
      </c>
      <c r="J38" s="50">
        <f>IF(ISERROR(MATCH($A38&amp;$B38,Data!$T:$T,0)),"",INDEX(errors,IF($B38="AM",1,2)+MATCH(J$1,err_type,0)-1,MATCH($A38,sum_locID,0)))</f>
        <v>0</v>
      </c>
      <c r="K38" s="50">
        <f>IF(ISERROR(MATCH(A38&amp;B38,Data!$T:$T,0)),"",INDEX(err_total,IF(B38="AM",1,2),MATCH(A38,sum_locID,0)))</f>
        <v>0</v>
      </c>
      <c r="L38" s="50" t="str">
        <f t="shared" si="7"/>
        <v/>
      </c>
      <c r="M38" s="50" t="str">
        <f t="shared" si="8"/>
        <v/>
      </c>
      <c r="O38" s="36" t="str">
        <f t="shared" si="9"/>
        <v/>
      </c>
      <c r="P38" s="36">
        <f t="shared" si="10"/>
        <v>0</v>
      </c>
    </row>
    <row r="39" spans="1:16" x14ac:dyDescent="0.25">
      <c r="A39" s="40">
        <v>138</v>
      </c>
      <c r="B39" s="40" t="s">
        <v>65</v>
      </c>
      <c r="C39" s="41" t="str">
        <f t="shared" si="6"/>
        <v>Broadway Rd</v>
      </c>
      <c r="D39" s="214" t="str">
        <f t="shared" si="6"/>
        <v>Rural Rd</v>
      </c>
      <c r="E39" s="218" t="str">
        <f>IF(ISERROR(MATCH(A39&amp;B39,Data!$T:$T,0)),"",INDEX(Data!$C:$C,MATCH(A39&amp;B39,Data!$T:$T,0)))</f>
        <v/>
      </c>
      <c r="F39" s="50">
        <f t="shared" si="1"/>
        <v>0</v>
      </c>
      <c r="G39" s="50" t="str">
        <f>IF(ISERROR(MATCH($A39&amp;$B39,Data!$T:$T,0)),"",INDEX(errors,IF($B39="AM",1,2)+MATCH(G$1,err_type,0)-1,MATCH($A39,sum_locID,0)))</f>
        <v/>
      </c>
      <c r="H39" s="50" t="str">
        <f>IF(ISERROR(MATCH($A39&amp;$B39,Data!$T:$T,0)),"",INDEX(errors,IF($B39="AM",1,2)+MATCH(H$1,err_type,0)-1,MATCH($A39,sum_locID,0)))</f>
        <v/>
      </c>
      <c r="I39" s="50" t="str">
        <f>IF(ISERROR(MATCH($A39&amp;$B39,Data!$T:$T,0)),"",INDEX(errors,IF($B39="AM",1,2)+MATCH(I$1,err_type,0)-1,MATCH($A39,sum_locID,0)))</f>
        <v/>
      </c>
      <c r="J39" s="50" t="str">
        <f>IF(ISERROR(MATCH($A39&amp;$B39,Data!$T:$T,0)),"",INDEX(errors,IF($B39="AM",1,2)+MATCH(J$1,err_type,0)-1,MATCH($A39,sum_locID,0)))</f>
        <v/>
      </c>
      <c r="K39" s="50" t="str">
        <f>IF(ISERROR(MATCH(A39&amp;B39,Data!$T:$T,0)),"",INDEX(err_total,IF(B39="AM",1,2),MATCH(A39,sum_locID,0)))</f>
        <v/>
      </c>
      <c r="L39" s="50" t="str">
        <f t="shared" si="7"/>
        <v/>
      </c>
      <c r="M39" s="50" t="str">
        <f t="shared" si="8"/>
        <v/>
      </c>
      <c r="O39" s="36" t="b">
        <f t="shared" si="9"/>
        <v>0</v>
      </c>
      <c r="P39" s="36">
        <f t="shared" si="10"/>
        <v>0</v>
      </c>
    </row>
    <row r="40" spans="1:16" x14ac:dyDescent="0.25">
      <c r="A40" s="40">
        <v>139</v>
      </c>
      <c r="B40" s="40" t="s">
        <v>65</v>
      </c>
      <c r="C40" s="41" t="str">
        <f t="shared" si="6"/>
        <v>Broadway Rd</v>
      </c>
      <c r="D40" s="214" t="str">
        <f t="shared" si="6"/>
        <v>College Ave</v>
      </c>
      <c r="E40" s="218" t="str">
        <f>IF(ISERROR(MATCH(A40&amp;B40,Data!$T:$T,0)),"",INDEX(Data!$C:$C,MATCH(A40&amp;B40,Data!$T:$T,0)))</f>
        <v>Ilsen Svarez</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7"/>
        <v/>
      </c>
      <c r="M40" s="50" t="str">
        <f t="shared" si="8"/>
        <v/>
      </c>
      <c r="O40" s="36" t="str">
        <f t="shared" si="9"/>
        <v/>
      </c>
      <c r="P40" s="36">
        <f t="shared" si="10"/>
        <v>0</v>
      </c>
    </row>
    <row r="41" spans="1:16" x14ac:dyDescent="0.25">
      <c r="A41" s="40">
        <v>140</v>
      </c>
      <c r="B41" s="40" t="s">
        <v>65</v>
      </c>
      <c r="C41" s="41" t="str">
        <f t="shared" si="6"/>
        <v>Southern Ave</v>
      </c>
      <c r="D41" s="214" t="str">
        <f t="shared" si="6"/>
        <v>Priest Dr</v>
      </c>
      <c r="E41" s="218" t="str">
        <f>IF(ISERROR(MATCH(A41&amp;B41,Data!$T:$T,0)),"",INDEX(Data!$C:$C,MATCH(A41&amp;B41,Data!$T:$T,0)))</f>
        <v>Matthew Messina</v>
      </c>
      <c r="F41" s="50">
        <f t="shared" si="1"/>
        <v>0</v>
      </c>
      <c r="G41" s="50">
        <f>IF(ISERROR(MATCH($A41&amp;$B41,Data!$T:$T,0)),"",INDEX(errors,IF($B41="AM",1,2)+MATCH(G$1,err_type,0)-1,MATCH($A41,sum_locID,0)))</f>
        <v>0</v>
      </c>
      <c r="H41" s="50">
        <f>IF(ISERROR(MATCH($A41&amp;$B41,Data!$T:$T,0)),"",INDEX(errors,IF($B41="AM",1,2)+MATCH(H$1,err_type,0)-1,MATCH($A41,sum_locID,0)))</f>
        <v>0</v>
      </c>
      <c r="I41" s="50">
        <f>IF(ISERROR(MATCH($A41&amp;$B41,Data!$T:$T,0)),"",INDEX(errors,IF($B41="AM",1,2)+MATCH(I$1,err_type,0)-1,MATCH($A41,sum_locID,0)))</f>
        <v>0</v>
      </c>
      <c r="J41" s="50">
        <f>IF(ISERROR(MATCH($A41&amp;$B41,Data!$T:$T,0)),"",INDEX(errors,IF($B41="AM",1,2)+MATCH(J$1,err_type,0)-1,MATCH($A41,sum_locID,0)))</f>
        <v>0</v>
      </c>
      <c r="K41" s="50">
        <f>IF(ISERROR(MATCH(A41&amp;B41,Data!$T:$T,0)),"",INDEX(err_total,IF(B41="AM",1,2),MATCH(A41,sum_locID,0)))</f>
        <v>0</v>
      </c>
      <c r="L41" s="50" t="str">
        <f t="shared" si="7"/>
        <v/>
      </c>
      <c r="M41" s="50" t="str">
        <f t="shared" si="8"/>
        <v/>
      </c>
      <c r="O41" s="36" t="str">
        <f t="shared" si="9"/>
        <v/>
      </c>
      <c r="P41" s="36">
        <f t="shared" si="10"/>
        <v>0</v>
      </c>
    </row>
    <row r="42" spans="1:16" x14ac:dyDescent="0.25">
      <c r="A42" s="40">
        <v>141</v>
      </c>
      <c r="B42" s="40" t="s">
        <v>65</v>
      </c>
      <c r="C42" s="41" t="str">
        <f t="shared" ref="C42:D61" si="11">VLOOKUP($A42,Loc,MATCH(C$1,loc_hdr,0),FALSE)</f>
        <v>Southern Ave</v>
      </c>
      <c r="D42" s="214" t="str">
        <f t="shared" si="11"/>
        <v>College Ave</v>
      </c>
      <c r="E42" s="218" t="str">
        <f>IF(ISERROR(MATCH(A42&amp;B42,Data!$T:$T,0)),"",INDEX(Data!$C:$C,MATCH(A42&amp;B42,Data!$T:$T,0)))</f>
        <v/>
      </c>
      <c r="F42" s="50" t="str">
        <f>IF(ISERROR(MATCH(A42&amp;B42,Data!$T:$T,0)),"",SUM(G42,H42,I42,J42))</f>
        <v/>
      </c>
      <c r="G42" s="50" t="str">
        <f>IF(ISERROR(MATCH($A42&amp;$B42,Data!$T:$T,0)),"",INDEX(errors,IF($B42="AM",1,2)+MATCH(G$1,err_type,0)-1,MATCH($A42,sum_locID,0)))</f>
        <v/>
      </c>
      <c r="H42" s="50" t="str">
        <f>IF(ISERROR(MATCH($A42&amp;$B42,Data!$T:$T,0)),"",INDEX(errors,IF($B42="AM",1,2)+MATCH(H$1,err_type,0)-1,MATCH($A42,sum_locID,0)))</f>
        <v/>
      </c>
      <c r="I42" s="50" t="str">
        <f>IF(ISERROR(MATCH($A42&amp;$B42,Data!$T:$T,0)),"",INDEX(errors,IF($B42="AM",1,2)+MATCH(I$1,err_type,0)-1,MATCH($A42,sum_locID,0)))</f>
        <v/>
      </c>
      <c r="J42" s="50" t="str">
        <f>IF(ISERROR(MATCH($A42&amp;$B42,Data!$T:$T,0)),"",INDEX(errors,IF($B42="AM",1,2)+MATCH(J$1,err_type,0)-1,MATCH($A42,sum_locID,0)))</f>
        <v/>
      </c>
      <c r="K42" s="50" t="str">
        <f>IF(ISERROR(MATCH(A42&amp;B42,Data!$T:$T,0)),"",INDEX(err_total,IF(B42="AM",1,2),MATCH(A42,sum_locID,0)))</f>
        <v/>
      </c>
      <c r="L42" s="50" t="str">
        <f t="shared" si="7"/>
        <v/>
      </c>
      <c r="M42" s="50" t="str">
        <f t="shared" si="8"/>
        <v/>
      </c>
      <c r="O42" s="36" t="b">
        <f t="shared" si="9"/>
        <v>0</v>
      </c>
      <c r="P42" s="36">
        <f t="shared" si="10"/>
        <v>0</v>
      </c>
    </row>
    <row r="43" spans="1:16" x14ac:dyDescent="0.25">
      <c r="A43" s="40">
        <v>142</v>
      </c>
      <c r="B43" s="40" t="s">
        <v>65</v>
      </c>
      <c r="C43" s="41" t="str">
        <f t="shared" si="11"/>
        <v>Southern Ave</v>
      </c>
      <c r="D43" s="214" t="str">
        <f t="shared" si="11"/>
        <v>Rural Rd</v>
      </c>
      <c r="E43" s="218" t="str">
        <f>IF(ISERROR(MATCH(A43&amp;B43,Data!$T:$T,0)),"",INDEX(Data!$C:$C,MATCH(A43&amp;B43,Data!$T:$T,0)))</f>
        <v>Matt Adams</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7"/>
        <v/>
      </c>
      <c r="M43" s="50" t="str">
        <f t="shared" si="8"/>
        <v/>
      </c>
      <c r="O43" s="36" t="str">
        <f t="shared" si="9"/>
        <v/>
      </c>
      <c r="P43" s="36">
        <f t="shared" si="10"/>
        <v>0</v>
      </c>
    </row>
    <row r="44" spans="1:16" x14ac:dyDescent="0.25">
      <c r="A44" s="40">
        <v>143</v>
      </c>
      <c r="B44" s="40" t="s">
        <v>65</v>
      </c>
      <c r="C44" s="41" t="str">
        <f t="shared" si="11"/>
        <v>Southern Ave</v>
      </c>
      <c r="D44" s="214" t="str">
        <f t="shared" si="11"/>
        <v>Hardy Dr</v>
      </c>
      <c r="E44" s="218" t="str">
        <f>IF(ISERROR(MATCH(A44&amp;B44,Data!$T:$T,0)),"",INDEX(Data!$C:$C,MATCH(A44&amp;B44,Data!$T:$T,0)))</f>
        <v>Angie Peace</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7"/>
        <v/>
      </c>
      <c r="M44" s="50" t="str">
        <f t="shared" si="8"/>
        <v/>
      </c>
      <c r="O44" s="36" t="str">
        <f t="shared" si="9"/>
        <v/>
      </c>
      <c r="P44" s="36">
        <f t="shared" si="10"/>
        <v>0</v>
      </c>
    </row>
    <row r="45" spans="1:16" x14ac:dyDescent="0.25">
      <c r="A45" s="40">
        <v>144</v>
      </c>
      <c r="B45" s="40" t="s">
        <v>65</v>
      </c>
      <c r="C45" s="41" t="str">
        <f t="shared" si="11"/>
        <v>Southern Ave</v>
      </c>
      <c r="D45" s="214" t="str">
        <f t="shared" si="11"/>
        <v>Mill Ave</v>
      </c>
      <c r="E45" s="218" t="str">
        <f>IF(ISERROR(MATCH(A45&amp;B45,Data!$T:$T,0)),"",INDEX(Data!$C:$C,MATCH(A45&amp;B45,Data!$T:$T,0)))</f>
        <v/>
      </c>
      <c r="F45" s="50" t="str">
        <f>IF(ISERROR(MATCH(A45&amp;B45,Data!$T:$T,0)),"",SUM(G45,H45,I45,J45))</f>
        <v/>
      </c>
      <c r="G45" s="50" t="str">
        <f>IF(ISERROR(MATCH($A45&amp;$B45,Data!$T:$T,0)),"",INDEX(errors,IF($B45="AM",1,2)+MATCH(G$1,err_type,0)-1,MATCH($A45,sum_locID,0)))</f>
        <v/>
      </c>
      <c r="H45" s="50" t="str">
        <f>IF(ISERROR(MATCH($A45&amp;$B45,Data!$T:$T,0)),"",INDEX(errors,IF($B45="AM",1,2)+MATCH(H$1,err_type,0)-1,MATCH($A45,sum_locID,0)))</f>
        <v/>
      </c>
      <c r="I45" s="50" t="str">
        <f>IF(ISERROR(MATCH($A45&amp;$B45,Data!$T:$T,0)),"",INDEX(errors,IF($B45="AM",1,2)+MATCH(I$1,err_type,0)-1,MATCH($A45,sum_locID,0)))</f>
        <v/>
      </c>
      <c r="J45" s="50" t="str">
        <f>IF(ISERROR(MATCH($A45&amp;$B45,Data!$T:$T,0)),"",INDEX(errors,IF($B45="AM",1,2)+MATCH(J$1,err_type,0)-1,MATCH($A45,sum_locID,0)))</f>
        <v/>
      </c>
      <c r="K45" s="50" t="str">
        <f>IF(ISERROR(MATCH(A45&amp;B45,Data!$T:$T,0)),"",INDEX(err_total,IF(B45="AM",1,2),MATCH(A45,sum_locID,0)))</f>
        <v/>
      </c>
      <c r="L45" s="50" t="str">
        <f t="shared" si="7"/>
        <v/>
      </c>
      <c r="M45" s="50" t="str">
        <f t="shared" si="8"/>
        <v/>
      </c>
      <c r="O45" s="36" t="b">
        <f t="shared" si="9"/>
        <v>0</v>
      </c>
      <c r="P45" s="36">
        <f t="shared" si="10"/>
        <v>0</v>
      </c>
    </row>
    <row r="46" spans="1:16" x14ac:dyDescent="0.25">
      <c r="A46" s="40">
        <v>145</v>
      </c>
      <c r="B46" s="40" t="s">
        <v>65</v>
      </c>
      <c r="C46" s="41" t="str">
        <f t="shared" si="11"/>
        <v>Alameda Dr</v>
      </c>
      <c r="D46" s="214" t="str">
        <f t="shared" si="11"/>
        <v>Mill Ave</v>
      </c>
      <c r="E46" s="218" t="str">
        <f>IF(ISERROR(MATCH(A46&amp;B46,Data!$T:$T,0)),"",INDEX(Data!$C:$C,MATCH(A46&amp;B46,Data!$T:$T,0)))</f>
        <v>Mieko Lape</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7"/>
        <v/>
      </c>
      <c r="M46" s="50" t="str">
        <f t="shared" si="8"/>
        <v/>
      </c>
      <c r="O46" s="36" t="str">
        <f t="shared" si="9"/>
        <v/>
      </c>
      <c r="P46" s="36">
        <f t="shared" si="10"/>
        <v>0</v>
      </c>
    </row>
    <row r="47" spans="1:16" x14ac:dyDescent="0.25">
      <c r="A47" s="40">
        <v>146</v>
      </c>
      <c r="B47" s="40" t="s">
        <v>65</v>
      </c>
      <c r="C47" s="41" t="str">
        <f t="shared" si="11"/>
        <v>Broadway Rd</v>
      </c>
      <c r="D47" s="214" t="str">
        <f t="shared" si="11"/>
        <v>Mill Ave</v>
      </c>
      <c r="E47" s="218" t="str">
        <f>IF(ISERROR(MATCH(A47&amp;B47,Data!$T:$T,0)),"",INDEX(Data!$C:$C,MATCH(A47&amp;B47,Data!$T:$T,0)))</f>
        <v>Phillip E Lucier</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7"/>
        <v/>
      </c>
      <c r="M47" s="50" t="str">
        <f t="shared" si="8"/>
        <v/>
      </c>
      <c r="O47" s="36" t="str">
        <f t="shared" si="9"/>
        <v/>
      </c>
      <c r="P47" s="36">
        <f t="shared" si="10"/>
        <v>0</v>
      </c>
    </row>
    <row r="48" spans="1:16" x14ac:dyDescent="0.25">
      <c r="A48" s="40">
        <v>147</v>
      </c>
      <c r="B48" s="40" t="s">
        <v>65</v>
      </c>
      <c r="C48" s="41" t="str">
        <f t="shared" si="11"/>
        <v>Baseline Rd</v>
      </c>
      <c r="D48" s="214" t="str">
        <f t="shared" si="11"/>
        <v>Mill Ave</v>
      </c>
      <c r="E48" s="218" t="str">
        <f>IF(ISERROR(MATCH(A48&amp;B48,Data!$T:$T,0)),"",INDEX(Data!$C:$C,MATCH(A48&amp;B48,Data!$T:$T,0)))</f>
        <v>Julia Skinner</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7"/>
        <v/>
      </c>
      <c r="M48" s="50" t="str">
        <f t="shared" si="8"/>
        <v/>
      </c>
      <c r="O48" s="36" t="str">
        <f t="shared" si="9"/>
        <v/>
      </c>
      <c r="P48" s="36">
        <f t="shared" si="10"/>
        <v>0</v>
      </c>
    </row>
    <row r="49" spans="1:16" x14ac:dyDescent="0.25">
      <c r="A49" s="40">
        <v>148</v>
      </c>
      <c r="B49" s="40" t="s">
        <v>65</v>
      </c>
      <c r="C49" s="41" t="str">
        <f t="shared" si="11"/>
        <v>Guadalupe Rd</v>
      </c>
      <c r="D49" s="214" t="str">
        <f t="shared" si="11"/>
        <v>Kyrene Rd</v>
      </c>
      <c r="E49" s="218" t="str">
        <f>IF(ISERROR(MATCH(A49&amp;B49,Data!$T:$T,0)),"",INDEX(Data!$C:$C,MATCH(A49&amp;B49,Data!$T:$T,0)))</f>
        <v>Don Eydenberg  &amp; Lisa Cozzetti</v>
      </c>
      <c r="F49" s="50">
        <f>IF(ISERROR(MATCH(A49&amp;B49,Data!$T:$T,0)),"",SUM(G49,H49,I49,J49))</f>
        <v>0</v>
      </c>
      <c r="G49" s="50">
        <f>IF(ISERROR(MATCH($A49&amp;$B49,Data!$T:$T,0)),"",INDEX(errors,IF($B49="AM",1,2)+MATCH(G$1,err_type,0)-1,MATCH($A49,sum_locID,0)))</f>
        <v>0</v>
      </c>
      <c r="H49" s="50">
        <f>IF(ISERROR(MATCH($A49&amp;$B49,Data!$T:$T,0)),"",INDEX(errors,IF($B49="AM",1,2)+MATCH(H$1,err_type,0)-1,MATCH($A49,sum_locID,0)))</f>
        <v>0</v>
      </c>
      <c r="I49" s="50">
        <f>IF(ISERROR(MATCH($A49&amp;$B49,Data!$T:$T,0)),"",INDEX(errors,IF($B49="AM",1,2)+MATCH(I$1,err_type,0)-1,MATCH($A49,sum_locID,0)))</f>
        <v>0</v>
      </c>
      <c r="J49" s="50">
        <f>IF(ISERROR(MATCH($A49&amp;$B49,Data!$T:$T,0)),"",INDEX(errors,IF($B49="AM",1,2)+MATCH(J$1,err_type,0)-1,MATCH($A49,sum_locID,0)))</f>
        <v>0</v>
      </c>
      <c r="K49" s="50">
        <f>IF(ISERROR(MATCH(A49&amp;B49,Data!$T:$T,0)),"",INDEX(err_total,IF(B49="AM",1,2),MATCH(A49,sum_locID,0)))</f>
        <v>0</v>
      </c>
      <c r="L49" s="50" t="str">
        <f t="shared" si="7"/>
        <v/>
      </c>
      <c r="M49" s="50" t="str">
        <f t="shared" si="8"/>
        <v/>
      </c>
      <c r="O49" s="36" t="str">
        <f t="shared" si="9"/>
        <v/>
      </c>
      <c r="P49" s="36">
        <f t="shared" si="10"/>
        <v>0</v>
      </c>
    </row>
    <row r="50" spans="1:16" x14ac:dyDescent="0.25">
      <c r="A50" s="40">
        <v>149</v>
      </c>
      <c r="B50" s="40" t="s">
        <v>65</v>
      </c>
      <c r="C50" s="41" t="str">
        <f t="shared" si="11"/>
        <v>Guadalupe Rd</v>
      </c>
      <c r="D50" s="214" t="str">
        <f t="shared" si="11"/>
        <v>Country Club Wy</v>
      </c>
      <c r="E50" s="218" t="str">
        <f>IF(ISERROR(MATCH(A50&amp;B50,Data!$T:$T,0)),"",INDEX(Data!$C:$C,MATCH(A50&amp;B50,Data!$T:$T,0)))</f>
        <v>Dick Landis</v>
      </c>
      <c r="F50" s="50">
        <f>IF(ISERROR(MATCH(A50&amp;B50,Data!$T:$T,0)),"",SUM(G50,H50,I50,J50))</f>
        <v>0</v>
      </c>
      <c r="G50" s="50">
        <f>IF(ISERROR(MATCH($A50&amp;$B50,Data!$T:$T,0)),"",INDEX(errors,IF($B50="AM",1,2)+MATCH(G$1,err_type,0)-1,MATCH($A50,sum_locID,0)))</f>
        <v>0</v>
      </c>
      <c r="H50" s="50">
        <f>IF(ISERROR(MATCH($A50&amp;$B50,Data!$T:$T,0)),"",INDEX(errors,IF($B50="AM",1,2)+MATCH(H$1,err_type,0)-1,MATCH($A50,sum_locID,0)))</f>
        <v>0</v>
      </c>
      <c r="I50" s="50">
        <f>IF(ISERROR(MATCH($A50&amp;$B50,Data!$T:$T,0)),"",INDEX(errors,IF($B50="AM",1,2)+MATCH(I$1,err_type,0)-1,MATCH($A50,sum_locID,0)))</f>
        <v>0</v>
      </c>
      <c r="J50" s="50">
        <f>IF(ISERROR(MATCH($A50&amp;$B50,Data!$T:$T,0)),"",INDEX(errors,IF($B50="AM",1,2)+MATCH(J$1,err_type,0)-1,MATCH($A50,sum_locID,0)))</f>
        <v>0</v>
      </c>
      <c r="K50" s="50">
        <f>IF(ISERROR(MATCH(A50&amp;B50,Data!$T:$T,0)),"",INDEX(err_total,IF(B50="AM",1,2),MATCH(A50,sum_locID,0)))</f>
        <v>0</v>
      </c>
      <c r="L50" s="50" t="str">
        <f t="shared" si="7"/>
        <v/>
      </c>
      <c r="M50" s="50" t="str">
        <f t="shared" si="8"/>
        <v/>
      </c>
      <c r="O50" s="36" t="str">
        <f t="shared" si="9"/>
        <v/>
      </c>
      <c r="P50" s="36">
        <f t="shared" si="10"/>
        <v>0</v>
      </c>
    </row>
    <row r="51" spans="1:16" x14ac:dyDescent="0.25">
      <c r="A51" s="40">
        <v>150</v>
      </c>
      <c r="B51" s="40" t="s">
        <v>65</v>
      </c>
      <c r="C51" s="41" t="str">
        <f t="shared" si="11"/>
        <v>Guadalupe Rd</v>
      </c>
      <c r="D51" s="214" t="str">
        <f t="shared" si="11"/>
        <v>Lakeshore Dr</v>
      </c>
      <c r="E51" s="218" t="str">
        <f>IF(ISERROR(MATCH(A51&amp;B51,Data!$T:$T,0)),"",INDEX(Data!$C:$C,MATCH(A51&amp;B51,Data!$T:$T,0)))</f>
        <v>Jennifer Guzy</v>
      </c>
      <c r="F51" s="50">
        <f>IF(ISERROR(MATCH(A51&amp;B51,Data!$T:$T,0)),"",SUM(G51,H51,I51,J51))</f>
        <v>0</v>
      </c>
      <c r="G51" s="50">
        <f>IF(ISERROR(MATCH($A51&amp;$B51,Data!$T:$T,0)),"",INDEX(errors,IF($B51="AM",1,2)+MATCH(G$1,err_type,0)-1,MATCH($A51,sum_locID,0)))</f>
        <v>0</v>
      </c>
      <c r="H51" s="50">
        <f>IF(ISERROR(MATCH($A51&amp;$B51,Data!$T:$T,0)),"",INDEX(errors,IF($B51="AM",1,2)+MATCH(H$1,err_type,0)-1,MATCH($A51,sum_locID,0)))</f>
        <v>0</v>
      </c>
      <c r="I51" s="50">
        <f>IF(ISERROR(MATCH($A51&amp;$B51,Data!$T:$T,0)),"",INDEX(errors,IF($B51="AM",1,2)+MATCH(I$1,err_type,0)-1,MATCH($A51,sum_locID,0)))</f>
        <v>0</v>
      </c>
      <c r="J51" s="50">
        <f>IF(ISERROR(MATCH($A51&amp;$B51,Data!$T:$T,0)),"",INDEX(errors,IF($B51="AM",1,2)+MATCH(J$1,err_type,0)-1,MATCH($A51,sum_locID,0)))</f>
        <v>0</v>
      </c>
      <c r="K51" s="50">
        <f>IF(ISERROR(MATCH(A51&amp;B51,Data!$T:$T,0)),"",INDEX(err_total,IF(B51="AM",1,2),MATCH(A51,sum_locID,0)))</f>
        <v>0</v>
      </c>
      <c r="L51" s="50" t="str">
        <f t="shared" si="7"/>
        <v/>
      </c>
      <c r="M51" s="50" t="str">
        <f t="shared" si="8"/>
        <v/>
      </c>
      <c r="O51" s="36" t="str">
        <f t="shared" si="9"/>
        <v/>
      </c>
      <c r="P51" s="36">
        <f t="shared" si="10"/>
        <v>0</v>
      </c>
    </row>
    <row r="52" spans="1:16" x14ac:dyDescent="0.25">
      <c r="A52" s="40">
        <v>151</v>
      </c>
      <c r="B52" s="40" t="s">
        <v>65</v>
      </c>
      <c r="C52" s="41" t="str">
        <f t="shared" si="11"/>
        <v>University Dr</v>
      </c>
      <c r="D52" s="214" t="str">
        <f t="shared" si="11"/>
        <v>Forest Ave</v>
      </c>
      <c r="E52" s="218" t="str">
        <f>IF(ISERROR(MATCH(A52&amp;B52,Data!$T:$T,0)),"",INDEX(Data!$C:$C,MATCH(A52&amp;B52,Data!$T:$T,0)))</f>
        <v>Allen Booker</v>
      </c>
      <c r="F52" s="50">
        <f>IF(ISERROR(MATCH(A52&amp;B52,Data!$T:$T,0)),"",SUM(G52,H52,I52,J52))</f>
        <v>0</v>
      </c>
      <c r="G52" s="50">
        <f>IF(ISERROR(MATCH($A52&amp;$B52,Data!$T:$T,0)),"",INDEX(errors,IF($B52="AM",1,2)+MATCH(G$1,err_type,0)-1,MATCH($A52,sum_locID,0)))</f>
        <v>0</v>
      </c>
      <c r="H52" s="50">
        <f>IF(ISERROR(MATCH($A52&amp;$B52,Data!$T:$T,0)),"",INDEX(errors,IF($B52="AM",1,2)+MATCH(H$1,err_type,0)-1,MATCH($A52,sum_locID,0)))</f>
        <v>0</v>
      </c>
      <c r="I52" s="50">
        <f>IF(ISERROR(MATCH($A52&amp;$B52,Data!$T:$T,0)),"",INDEX(errors,IF($B52="AM",1,2)+MATCH(I$1,err_type,0)-1,MATCH($A52,sum_locID,0)))</f>
        <v>0</v>
      </c>
      <c r="J52" s="50">
        <f>IF(ISERROR(MATCH($A52&amp;$B52,Data!$T:$T,0)),"",INDEX(errors,IF($B52="AM",1,2)+MATCH(J$1,err_type,0)-1,MATCH($A52,sum_locID,0)))</f>
        <v>0</v>
      </c>
      <c r="K52" s="50">
        <f>IF(ISERROR(MATCH(A52&amp;B52,Data!$T:$T,0)),"",INDEX(err_total,IF(B52="AM",1,2),MATCH(A52,sum_locID,0)))</f>
        <v>0</v>
      </c>
      <c r="L52" s="50" t="str">
        <f t="shared" si="7"/>
        <v/>
      </c>
      <c r="M52" s="50" t="str">
        <f t="shared" si="8"/>
        <v/>
      </c>
      <c r="O52" s="36" t="str">
        <f t="shared" si="9"/>
        <v/>
      </c>
      <c r="P52" s="36">
        <f t="shared" si="10"/>
        <v>0</v>
      </c>
    </row>
    <row r="53" spans="1:16" x14ac:dyDescent="0.25">
      <c r="A53" s="40">
        <v>152</v>
      </c>
      <c r="B53" s="40" t="s">
        <v>65</v>
      </c>
      <c r="C53" s="41" t="str">
        <f t="shared" si="11"/>
        <v>Tempe Lake</v>
      </c>
      <c r="D53" s="214" t="str">
        <f t="shared" si="11"/>
        <v>TCA Bridge</v>
      </c>
      <c r="E53" s="218" t="str">
        <f>IF(ISERROR(MATCH(A53&amp;B53,Data!$T:$T,0)),"",INDEX(Data!$C:$C,MATCH(A53&amp;B53,Data!$T:$T,0)))</f>
        <v>Alex Oreschak</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7"/>
        <v/>
      </c>
      <c r="M53" s="50" t="str">
        <f t="shared" si="8"/>
        <v/>
      </c>
      <c r="O53" s="36" t="str">
        <f t="shared" si="9"/>
        <v/>
      </c>
      <c r="P53" s="36">
        <f t="shared" si="10"/>
        <v>0</v>
      </c>
    </row>
    <row r="54" spans="1:16" x14ac:dyDescent="0.25">
      <c r="A54" s="40">
        <v>153</v>
      </c>
      <c r="B54" s="40" t="s">
        <v>65</v>
      </c>
      <c r="C54" s="41" t="str">
        <f t="shared" si="11"/>
        <v>Apache Blvd</v>
      </c>
      <c r="D54" s="214" t="str">
        <f t="shared" si="11"/>
        <v>McAllister Ave</v>
      </c>
      <c r="E54" s="218"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7"/>
        <v/>
      </c>
      <c r="M54" s="50" t="str">
        <f t="shared" si="8"/>
        <v/>
      </c>
      <c r="O54" s="36" t="b">
        <f t="shared" si="9"/>
        <v>0</v>
      </c>
      <c r="P54" s="36">
        <f t="shared" si="10"/>
        <v>0</v>
      </c>
    </row>
    <row r="55" spans="1:16" x14ac:dyDescent="0.25">
      <c r="A55" s="40">
        <v>154</v>
      </c>
      <c r="B55" s="40" t="s">
        <v>65</v>
      </c>
      <c r="C55" s="41" t="str">
        <f t="shared" si="11"/>
        <v>Terrace Rd</v>
      </c>
      <c r="D55" s="214" t="str">
        <f t="shared" si="11"/>
        <v>Rural Rd</v>
      </c>
      <c r="E55" s="218"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7"/>
        <v/>
      </c>
      <c r="M55" s="50" t="str">
        <f t="shared" si="8"/>
        <v/>
      </c>
      <c r="O55" s="36" t="b">
        <f t="shared" si="9"/>
        <v>0</v>
      </c>
      <c r="P55" s="36">
        <f t="shared" si="10"/>
        <v>0</v>
      </c>
    </row>
    <row r="56" spans="1:16" x14ac:dyDescent="0.25">
      <c r="A56" s="40">
        <v>155</v>
      </c>
      <c r="B56" s="40" t="s">
        <v>65</v>
      </c>
      <c r="C56" s="41" t="str">
        <f t="shared" si="11"/>
        <v>University Dr</v>
      </c>
      <c r="D56" s="214" t="str">
        <f t="shared" si="11"/>
        <v>McClintock Dr</v>
      </c>
      <c r="E56" s="218" t="str">
        <f>IF(ISERROR(MATCH(A56&amp;B56,Data!$T:$T,0)),"",INDEX(Data!$C:$C,MATCH(A56&amp;B56,Data!$T:$T,0)))</f>
        <v>Ryan Guzy</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7"/>
        <v/>
      </c>
      <c r="M56" s="50" t="str">
        <f t="shared" si="8"/>
        <v/>
      </c>
      <c r="O56" s="36" t="str">
        <f t="shared" si="9"/>
        <v/>
      </c>
      <c r="P56" s="36">
        <f t="shared" si="10"/>
        <v>0</v>
      </c>
    </row>
    <row r="57" spans="1:16" x14ac:dyDescent="0.25">
      <c r="A57" s="40">
        <v>101</v>
      </c>
      <c r="B57" s="40" t="s">
        <v>66</v>
      </c>
      <c r="C57" s="41" t="str">
        <f t="shared" si="11"/>
        <v>Washington/Curry</v>
      </c>
      <c r="D57" s="214" t="str">
        <f t="shared" si="11"/>
        <v>Mill Ave</v>
      </c>
      <c r="E57" s="218" t="str">
        <f>IF(ISERROR(MATCH(A57&amp;B57,Data!$T:$T,0)),"",INDEX(Data!$C:$C,MATCH(A57&amp;B57,Data!$T:$T,0)))</f>
        <v>Jeff Caslake</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7"/>
        <v/>
      </c>
      <c r="M57" s="50" t="str">
        <f t="shared" si="8"/>
        <v/>
      </c>
      <c r="O57" s="36" t="str">
        <f t="shared" si="9"/>
        <v/>
      </c>
      <c r="P57" s="36">
        <f t="shared" si="10"/>
        <v>0</v>
      </c>
    </row>
    <row r="58" spans="1:16" x14ac:dyDescent="0.25">
      <c r="A58" s="40">
        <v>102</v>
      </c>
      <c r="B58" s="40" t="s">
        <v>66</v>
      </c>
      <c r="C58" s="41" t="str">
        <f t="shared" si="11"/>
        <v>Rio Salado Pkwy</v>
      </c>
      <c r="D58" s="214" t="str">
        <f t="shared" si="11"/>
        <v>Mill Ave</v>
      </c>
      <c r="E58" s="218" t="str">
        <f>IF(ISERROR(MATCH(A58&amp;B58,Data!$T:$T,0)),"",INDEX(Data!$C:$C,MATCH(A58&amp;B58,Data!$T:$T,0)))</f>
        <v>Alex Oreschak</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7"/>
        <v/>
      </c>
      <c r="M58" s="50" t="str">
        <f t="shared" si="8"/>
        <v/>
      </c>
      <c r="O58" s="36" t="str">
        <f t="shared" si="9"/>
        <v/>
      </c>
      <c r="P58" s="36">
        <f t="shared" si="10"/>
        <v>0</v>
      </c>
    </row>
    <row r="59" spans="1:16" x14ac:dyDescent="0.25">
      <c r="A59" s="40">
        <v>103</v>
      </c>
      <c r="B59" s="40" t="s">
        <v>66</v>
      </c>
      <c r="C59" s="41" t="str">
        <f t="shared" si="11"/>
        <v>Rio Salado Pkwy</v>
      </c>
      <c r="D59" s="214" t="str">
        <f t="shared" si="11"/>
        <v>Rural Rd</v>
      </c>
      <c r="E59" s="218" t="str">
        <f>IF(ISERROR(MATCH(A59&amp;B59,Data!$T:$T,0)),"",INDEX(Data!$C:$C,MATCH(A59&amp;B59,Data!$T:$T,0)))</f>
        <v>Richard Inman</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7"/>
        <v/>
      </c>
      <c r="M59" s="50" t="str">
        <f t="shared" si="8"/>
        <v/>
      </c>
      <c r="O59" s="36" t="str">
        <f t="shared" si="9"/>
        <v/>
      </c>
      <c r="P59" s="36">
        <f t="shared" si="10"/>
        <v>0</v>
      </c>
    </row>
    <row r="60" spans="1:16" x14ac:dyDescent="0.25">
      <c r="A60" s="40">
        <v>104</v>
      </c>
      <c r="B60" s="40" t="s">
        <v>66</v>
      </c>
      <c r="C60" s="41" t="str">
        <f t="shared" si="11"/>
        <v>Rio Salado Pkwy</v>
      </c>
      <c r="D60" s="214" t="str">
        <f t="shared" si="11"/>
        <v>McClintock Dr</v>
      </c>
      <c r="E60" s="218" t="str">
        <f>IF(ISERROR(MATCH(A60&amp;B60,Data!$T:$T,0)),"",INDEX(Data!$C:$C,MATCH(A60&amp;B60,Data!$T:$T,0)))</f>
        <v/>
      </c>
      <c r="F60" s="50" t="str">
        <f>IF(ISERROR(MATCH(A60&amp;B60,Data!$T:$T,0)),"",SUM(G60,H60,I60,J60))</f>
        <v/>
      </c>
      <c r="G60" s="50" t="str">
        <f>IF(ISERROR(MATCH($A60&amp;$B60,Data!$T:$T,0)),"",INDEX(errors,IF($B60="AM",1,2)+MATCH(G$1,err_type,0)-1,MATCH($A60,sum_locID,0)))</f>
        <v/>
      </c>
      <c r="H60" s="50" t="str">
        <f>IF(ISERROR(MATCH($A60&amp;$B60,Data!$T:$T,0)),"",INDEX(errors,IF($B60="AM",1,2)+MATCH(H$1,err_type,0)-1,MATCH($A60,sum_locID,0)))</f>
        <v/>
      </c>
      <c r="I60" s="50" t="str">
        <f>IF(ISERROR(MATCH($A60&amp;$B60,Data!$T:$T,0)),"",INDEX(errors,IF($B60="AM",1,2)+MATCH(I$1,err_type,0)-1,MATCH($A60,sum_locID,0)))</f>
        <v/>
      </c>
      <c r="J60" s="50" t="str">
        <f>IF(ISERROR(MATCH($A60&amp;$B60,Data!$T:$T,0)),"",INDEX(errors,IF($B60="AM",1,2)+MATCH(J$1,err_type,0)-1,MATCH($A60,sum_locID,0)))</f>
        <v/>
      </c>
      <c r="K60" s="50" t="str">
        <f>IF(ISERROR(MATCH(A60&amp;B60,Data!$T:$T,0)),"",INDEX(err_total,IF(B60="AM",1,2),MATCH(A60,sum_locID,0)))</f>
        <v/>
      </c>
      <c r="L60" s="50" t="str">
        <f t="shared" si="7"/>
        <v/>
      </c>
      <c r="M60" s="50" t="str">
        <f t="shared" si="8"/>
        <v/>
      </c>
      <c r="O60" s="36" t="b">
        <f t="shared" si="9"/>
        <v>0</v>
      </c>
      <c r="P60" s="36">
        <f t="shared" si="10"/>
        <v>0</v>
      </c>
    </row>
    <row r="61" spans="1:16" x14ac:dyDescent="0.25">
      <c r="A61" s="40">
        <v>105</v>
      </c>
      <c r="B61" s="40" t="s">
        <v>66</v>
      </c>
      <c r="C61" s="41" t="str">
        <f t="shared" si="11"/>
        <v>Rio Salado Pkwy</v>
      </c>
      <c r="D61" s="214" t="str">
        <f t="shared" si="11"/>
        <v>Hardy Dr</v>
      </c>
      <c r="E61" s="218" t="str">
        <f>IF(ISERROR(MATCH(A61&amp;B61,Data!$T:$T,0)),"",INDEX(Data!$C:$C,MATCH(A61&amp;B61,Data!$T:$T,0)))</f>
        <v>Michelle Garcia</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7"/>
        <v/>
      </c>
      <c r="M61" s="50" t="str">
        <f t="shared" si="8"/>
        <v/>
      </c>
      <c r="O61" s="36" t="str">
        <f t="shared" si="9"/>
        <v/>
      </c>
      <c r="P61" s="36">
        <f t="shared" si="10"/>
        <v>0</v>
      </c>
    </row>
    <row r="62" spans="1:16" x14ac:dyDescent="0.25">
      <c r="A62" s="40">
        <v>106</v>
      </c>
      <c r="B62" s="40" t="s">
        <v>66</v>
      </c>
      <c r="C62" s="41" t="str">
        <f t="shared" ref="C62:D81" si="12">VLOOKUP($A62,Loc,MATCH(C$1,loc_hdr,0),FALSE)</f>
        <v>5th St</v>
      </c>
      <c r="D62" s="214" t="str">
        <f t="shared" si="12"/>
        <v>Mill Ave</v>
      </c>
      <c r="E62" s="218" t="str">
        <f>IF(ISERROR(MATCH(A62&amp;B62,Data!$T:$T,0)),"",INDEX(Data!$C:$C,MATCH(A62&amp;B62,Data!$T:$T,0)))</f>
        <v>Kolby Granville</v>
      </c>
      <c r="F62" s="50">
        <f>IF(ISERROR(MATCH(A62&amp;B62,Data!$T:$T,0)),"",SUM(G62,H62,I62,J62))</f>
        <v>0</v>
      </c>
      <c r="G62" s="50">
        <f>IF(ISERROR(MATCH($A62&amp;$B62,Data!$T:$T,0)),"",INDEX(errors,IF($B62="AM",1,2)+MATCH(G$1,err_type,0)-1,MATCH($A62,sum_locID,0)))</f>
        <v>0</v>
      </c>
      <c r="H62" s="50">
        <f>IF(ISERROR(MATCH($A62&amp;$B62,Data!$T:$T,0)),"",INDEX(errors,IF($B62="AM",1,2)+MATCH(H$1,err_type,0)-1,MATCH($A62,sum_locID,0)))</f>
        <v>0</v>
      </c>
      <c r="I62" s="50">
        <f>IF(ISERROR(MATCH($A62&amp;$B62,Data!$T:$T,0)),"",INDEX(errors,IF($B62="AM",1,2)+MATCH(I$1,err_type,0)-1,MATCH($A62,sum_locID,0)))</f>
        <v>0</v>
      </c>
      <c r="J62" s="50">
        <f>IF(ISERROR(MATCH($A62&amp;$B62,Data!$T:$T,0)),"",INDEX(errors,IF($B62="AM",1,2)+MATCH(J$1,err_type,0)-1,MATCH($A62,sum_locID,0)))</f>
        <v>0</v>
      </c>
      <c r="K62" s="50">
        <f>IF(ISERROR(MATCH(A62&amp;B62,Data!$T:$T,0)),"",INDEX(err_total,IF(B62="AM",1,2),MATCH(A62,sum_locID,0)))</f>
        <v>0</v>
      </c>
      <c r="L62" s="50" t="str">
        <f t="shared" si="7"/>
        <v/>
      </c>
      <c r="M62" s="50" t="str">
        <f t="shared" si="8"/>
        <v/>
      </c>
      <c r="O62" s="36" t="str">
        <f t="shared" si="9"/>
        <v/>
      </c>
      <c r="P62" s="36">
        <f t="shared" si="10"/>
        <v>0</v>
      </c>
    </row>
    <row r="63" spans="1:16" x14ac:dyDescent="0.25">
      <c r="A63" s="40">
        <v>107</v>
      </c>
      <c r="B63" s="40" t="s">
        <v>66</v>
      </c>
      <c r="C63" s="41" t="str">
        <f t="shared" si="12"/>
        <v>5th St</v>
      </c>
      <c r="D63" s="214" t="str">
        <f t="shared" si="12"/>
        <v>Forest Ave</v>
      </c>
      <c r="E63" s="218" t="str">
        <f>IF(ISERROR(MATCH(A63&amp;B63,Data!$T:$T,0)),"",INDEX(Data!$C:$C,MATCH(A63&amp;B63,Data!$T:$T,0)))</f>
        <v>THOMAS TOMCZYK</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7"/>
        <v/>
      </c>
      <c r="M63" s="50" t="str">
        <f t="shared" si="8"/>
        <v/>
      </c>
      <c r="O63" s="36" t="str">
        <f t="shared" si="9"/>
        <v/>
      </c>
      <c r="P63" s="36">
        <f t="shared" si="10"/>
        <v>0</v>
      </c>
    </row>
    <row r="64" spans="1:16" x14ac:dyDescent="0.25">
      <c r="A64" s="40">
        <v>108</v>
      </c>
      <c r="B64" s="40" t="s">
        <v>66</v>
      </c>
      <c r="C64" s="41" t="str">
        <f t="shared" si="12"/>
        <v>5th St</v>
      </c>
      <c r="D64" s="214" t="str">
        <f t="shared" si="12"/>
        <v>Farmer Ave</v>
      </c>
      <c r="E64" s="218" t="str">
        <f>IF(ISERROR(MATCH(A64&amp;B64,Data!$T:$T,0)),"",INDEX(Data!$C:$C,MATCH(A64&amp;B64,Data!$T:$T,0)))</f>
        <v>Karyn Gitlis</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7"/>
        <v/>
      </c>
      <c r="M64" s="50" t="str">
        <f t="shared" si="8"/>
        <v/>
      </c>
      <c r="O64" s="36" t="str">
        <f t="shared" si="9"/>
        <v/>
      </c>
      <c r="P64" s="36">
        <f t="shared" si="10"/>
        <v>0</v>
      </c>
    </row>
    <row r="65" spans="1:16" x14ac:dyDescent="0.25">
      <c r="A65" s="40">
        <v>109</v>
      </c>
      <c r="B65" s="40" t="s">
        <v>66</v>
      </c>
      <c r="C65" s="41" t="str">
        <f t="shared" si="12"/>
        <v>5th St</v>
      </c>
      <c r="D65" s="214" t="str">
        <f t="shared" si="12"/>
        <v>Hardy Dr</v>
      </c>
      <c r="E65" s="218" t="str">
        <f>IF(ISERROR(MATCH(A65&amp;B65,Data!$T:$T,0)),"",INDEX(Data!$C:$C,MATCH(A65&amp;B65,Data!$T:$T,0)))</f>
        <v>Alex Oreschak</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7"/>
        <v/>
      </c>
      <c r="M65" s="50" t="str">
        <f t="shared" si="8"/>
        <v/>
      </c>
      <c r="O65" s="36" t="str">
        <f t="shared" si="9"/>
        <v/>
      </c>
      <c r="P65" s="36">
        <f t="shared" si="10"/>
        <v>0</v>
      </c>
    </row>
    <row r="66" spans="1:16" x14ac:dyDescent="0.25">
      <c r="A66" s="40">
        <v>110</v>
      </c>
      <c r="B66" s="40" t="s">
        <v>66</v>
      </c>
      <c r="C66" s="41" t="str">
        <f t="shared" si="12"/>
        <v>5th St</v>
      </c>
      <c r="D66" s="214" t="str">
        <f t="shared" si="12"/>
        <v>Priest Dr</v>
      </c>
      <c r="E66" s="218" t="str">
        <f>IF(ISERROR(MATCH(A66&amp;B66,Data!$T:$T,0)),"",INDEX(Data!$C:$C,MATCH(A66&amp;B66,Data!$T:$T,0)))</f>
        <v>Stephanie Terrell</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3">IF(AND($O66,K66&gt;=L$113),$A66&amp;$B66,"")</f>
        <v/>
      </c>
      <c r="M66" s="50" t="str">
        <f t="shared" ref="M66:M97" si="14">IF(AND($O66,F66&gt;=M$113),$A66&amp;$B66,"")</f>
        <v/>
      </c>
      <c r="O66" s="36" t="str">
        <f t="shared" ref="O66:O97" si="15">IF(LEN(E66)&lt;1,FALSE,"")</f>
        <v/>
      </c>
      <c r="P66" s="36">
        <f t="shared" ref="P66:P97" si="16">IF(ISNUMBER(P65),P65,0)+IF(AND(ISNUMBER(K66),K66&gt;0),1,0)</f>
        <v>0</v>
      </c>
    </row>
    <row r="67" spans="1:16" x14ac:dyDescent="0.25">
      <c r="A67" s="40">
        <v>111</v>
      </c>
      <c r="B67" s="40" t="s">
        <v>66</v>
      </c>
      <c r="C67" s="41" t="str">
        <f t="shared" si="12"/>
        <v>10th St</v>
      </c>
      <c r="D67" s="214" t="str">
        <f t="shared" si="12"/>
        <v>Mill Ave</v>
      </c>
      <c r="E67" s="218" t="str">
        <f>IF(ISERROR(MATCH(A67&amp;B67,Data!$T:$T,0)),"",INDEX(Data!$C:$C,MATCH(A67&amp;B67,Data!$T:$T,0)))</f>
        <v>Galonel Vest</v>
      </c>
      <c r="F67" s="50">
        <f>IF(ISERROR(MATCH(A67&amp;B67,Data!$T:$T,0)),"",SUM(G67,H67,I67,J67))</f>
        <v>0</v>
      </c>
      <c r="G67" s="50">
        <f>IF(ISERROR(MATCH($A67&amp;$B67,Data!$T:$T,0)),"",INDEX(errors,IF($B67="AM",1,2)+MATCH(G$1,err_type,0)-1,MATCH($A67,sum_locID,0)))</f>
        <v>0</v>
      </c>
      <c r="H67" s="50">
        <f>IF(ISERROR(MATCH($A67&amp;$B67,Data!$T:$T,0)),"",INDEX(errors,IF($B67="AM",1,2)+MATCH(H$1,err_type,0)-1,MATCH($A67,sum_locID,0)))</f>
        <v>0</v>
      </c>
      <c r="I67" s="50">
        <f>IF(ISERROR(MATCH($A67&amp;$B67,Data!$T:$T,0)),"",INDEX(errors,IF($B67="AM",1,2)+MATCH(I$1,err_type,0)-1,MATCH($A67,sum_locID,0)))</f>
        <v>0</v>
      </c>
      <c r="J67" s="50">
        <f>IF(ISERROR(MATCH($A67&amp;$B67,Data!$T:$T,0)),"",INDEX(errors,IF($B67="AM",1,2)+MATCH(J$1,err_type,0)-1,MATCH($A67,sum_locID,0)))</f>
        <v>0</v>
      </c>
      <c r="K67" s="50">
        <f>IF(ISERROR(MATCH(A67&amp;B67,Data!$T:$T,0)),"",INDEX(err_total,IF(B67="AM",1,2),MATCH(A67,sum_locID,0)))</f>
        <v>0</v>
      </c>
      <c r="L67" s="50" t="str">
        <f t="shared" si="13"/>
        <v/>
      </c>
      <c r="M67" s="50" t="str">
        <f t="shared" si="14"/>
        <v/>
      </c>
      <c r="O67" s="36" t="str">
        <f t="shared" si="15"/>
        <v/>
      </c>
      <c r="P67" s="36">
        <f t="shared" si="16"/>
        <v>0</v>
      </c>
    </row>
    <row r="68" spans="1:16" x14ac:dyDescent="0.25">
      <c r="A68" s="40">
        <v>112</v>
      </c>
      <c r="B68" s="40" t="s">
        <v>66</v>
      </c>
      <c r="C68" s="41" t="str">
        <f t="shared" si="12"/>
        <v>60 Fwy</v>
      </c>
      <c r="D68" s="214" t="str">
        <f t="shared" si="12"/>
        <v>College Ave</v>
      </c>
      <c r="E68" s="218" t="str">
        <f>IF(ISERROR(MATCH(A68&amp;B68,Data!$T:$T,0)),"",INDEX(Data!$C:$C,MATCH(A68&amp;B68,Data!$T:$T,0)))</f>
        <v>Debbie Foster</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3"/>
        <v/>
      </c>
      <c r="M68" s="50" t="str">
        <f t="shared" si="14"/>
        <v/>
      </c>
      <c r="O68" s="36" t="str">
        <f t="shared" si="15"/>
        <v/>
      </c>
      <c r="P68" s="36">
        <f t="shared" si="16"/>
        <v>0</v>
      </c>
    </row>
    <row r="69" spans="1:16" x14ac:dyDescent="0.25">
      <c r="A69" s="40">
        <v>113</v>
      </c>
      <c r="B69" s="40" t="s">
        <v>66</v>
      </c>
      <c r="C69" s="41" t="str">
        <f t="shared" si="12"/>
        <v>13th St</v>
      </c>
      <c r="D69" s="214" t="str">
        <f t="shared" si="12"/>
        <v>Mill Ave</v>
      </c>
      <c r="E69" s="218" t="str">
        <f>IF(ISERROR(MATCH(A69&amp;B69,Data!$T:$T,0)),"",INDEX(Data!$C:$C,MATCH(A69&amp;B69,Data!$T:$T,0)))</f>
        <v>Jeff Caslake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3"/>
        <v/>
      </c>
      <c r="M69" s="50" t="str">
        <f t="shared" si="14"/>
        <v/>
      </c>
      <c r="O69" s="36" t="str">
        <f t="shared" si="15"/>
        <v/>
      </c>
      <c r="P69" s="36">
        <f t="shared" si="16"/>
        <v>0</v>
      </c>
    </row>
    <row r="70" spans="1:16" x14ac:dyDescent="0.25">
      <c r="A70" s="40">
        <v>114</v>
      </c>
      <c r="B70" s="40" t="s">
        <v>66</v>
      </c>
      <c r="C70" s="41" t="str">
        <f t="shared" si="12"/>
        <v>13th St</v>
      </c>
      <c r="D70" s="214" t="str">
        <f t="shared" si="12"/>
        <v>Hardy Dr</v>
      </c>
      <c r="E70" s="218" t="str">
        <f>IF(ISERROR(MATCH(A70&amp;B70,Data!$T:$T,0)),"",INDEX(Data!$C:$C,MATCH(A70&amp;B70,Data!$T:$T,0)))</f>
        <v>Jeff Caslake</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3"/>
        <v/>
      </c>
      <c r="M70" s="50" t="str">
        <f t="shared" si="14"/>
        <v/>
      </c>
      <c r="O70" s="36" t="str">
        <f t="shared" si="15"/>
        <v/>
      </c>
      <c r="P70" s="36">
        <f t="shared" si="16"/>
        <v>0</v>
      </c>
    </row>
    <row r="71" spans="1:16" x14ac:dyDescent="0.25">
      <c r="A71" s="40">
        <v>115</v>
      </c>
      <c r="B71" s="40" t="s">
        <v>66</v>
      </c>
      <c r="C71" s="41" t="str">
        <f t="shared" si="12"/>
        <v>University Dr</v>
      </c>
      <c r="D71" s="214" t="str">
        <f t="shared" si="12"/>
        <v>College Ave</v>
      </c>
      <c r="E71" s="218" t="str">
        <f>IF(ISERROR(MATCH(A71&amp;B71,Data!$T:$T,0)),"",INDEX(Data!$C:$C,MATCH(A71&amp;B71,Data!$T:$T,0)))</f>
        <v>Ryan Furcini</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3"/>
        <v/>
      </c>
      <c r="M71" s="50" t="str">
        <f t="shared" si="14"/>
        <v/>
      </c>
      <c r="O71" s="36" t="str">
        <f t="shared" si="15"/>
        <v/>
      </c>
      <c r="P71" s="36">
        <f t="shared" si="16"/>
        <v>0</v>
      </c>
    </row>
    <row r="72" spans="1:16" x14ac:dyDescent="0.25">
      <c r="A72" s="40">
        <v>116</v>
      </c>
      <c r="B72" s="40" t="s">
        <v>66</v>
      </c>
      <c r="C72" s="41" t="str">
        <f t="shared" si="12"/>
        <v>University Dr</v>
      </c>
      <c r="D72" s="214" t="str">
        <f t="shared" si="12"/>
        <v>Dorsey Ln</v>
      </c>
      <c r="E72" s="218" t="str">
        <f>IF(ISERROR(MATCH(A72&amp;B72,Data!$T:$T,0)),"",INDEX(Data!$C:$C,MATCH(A72&amp;B72,Data!$T:$T,0)))</f>
        <v>Bryan Harding</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3"/>
        <v/>
      </c>
      <c r="M72" s="50" t="str">
        <f t="shared" si="14"/>
        <v/>
      </c>
      <c r="O72" s="36" t="str">
        <f t="shared" si="15"/>
        <v/>
      </c>
      <c r="P72" s="36">
        <f t="shared" si="16"/>
        <v>0</v>
      </c>
    </row>
    <row r="73" spans="1:16" x14ac:dyDescent="0.25">
      <c r="A73" s="40">
        <v>117</v>
      </c>
      <c r="B73" s="40" t="s">
        <v>66</v>
      </c>
      <c r="C73" s="41" t="str">
        <f t="shared" si="12"/>
        <v>University Dr</v>
      </c>
      <c r="D73" s="214" t="str">
        <f t="shared" si="12"/>
        <v>Rural Rd</v>
      </c>
      <c r="E73" s="218" t="str">
        <f>IF(ISERROR(MATCH(A73&amp;B73,Data!$T:$T,0)),"",INDEX(Data!$C:$C,MATCH(A73&amp;B73,Data!$T:$T,0)))</f>
        <v>Tyler King</v>
      </c>
      <c r="F73" s="50">
        <f>IF(ISERROR(MATCH(A73&amp;B73,Data!$T:$T,0)),"",SUM(G73,H73,I73,J73))</f>
        <v>0</v>
      </c>
      <c r="G73" s="50">
        <f>IF(ISERROR(MATCH($A73&amp;$B73,Data!$T:$T,0)),"",INDEX(errors,IF($B73="AM",1,2)+MATCH(G$1,err_type,0)-1,MATCH($A73,sum_locID,0)))</f>
        <v>0</v>
      </c>
      <c r="H73" s="50">
        <f>IF(ISERROR(MATCH($A73&amp;$B73,Data!$T:$T,0)),"",INDEX(errors,IF($B73="AM",1,2)+MATCH(H$1,err_type,0)-1,MATCH($A73,sum_locID,0)))</f>
        <v>0</v>
      </c>
      <c r="I73" s="50">
        <f>IF(ISERROR(MATCH($A73&amp;$B73,Data!$T:$T,0)),"",INDEX(errors,IF($B73="AM",1,2)+MATCH(I$1,err_type,0)-1,MATCH($A73,sum_locID,0)))</f>
        <v>0</v>
      </c>
      <c r="J73" s="50">
        <f>IF(ISERROR(MATCH($A73&amp;$B73,Data!$T:$T,0)),"",INDEX(errors,IF($B73="AM",1,2)+MATCH(J$1,err_type,0)-1,MATCH($A73,sum_locID,0)))</f>
        <v>0</v>
      </c>
      <c r="K73" s="50">
        <f>IF(ISERROR(MATCH(A73&amp;B73,Data!$T:$T,0)),"",INDEX(err_total,IF(B73="AM",1,2),MATCH(A73,sum_locID,0)))</f>
        <v>0</v>
      </c>
      <c r="L73" s="50" t="str">
        <f t="shared" si="13"/>
        <v/>
      </c>
      <c r="M73" s="50" t="str">
        <f t="shared" si="14"/>
        <v/>
      </c>
      <c r="O73" s="36" t="str">
        <f t="shared" si="15"/>
        <v/>
      </c>
      <c r="P73" s="36">
        <f t="shared" si="16"/>
        <v>0</v>
      </c>
    </row>
    <row r="74" spans="1:16" x14ac:dyDescent="0.25">
      <c r="A74" s="40">
        <v>118</v>
      </c>
      <c r="B74" s="40" t="s">
        <v>66</v>
      </c>
      <c r="C74" s="41" t="str">
        <f t="shared" si="12"/>
        <v>University Dr</v>
      </c>
      <c r="D74" s="214" t="str">
        <f t="shared" si="12"/>
        <v>Mill Ave</v>
      </c>
      <c r="E74" s="218" t="str">
        <f>IF(ISERROR(MATCH(A74&amp;B74,Data!$T:$T,0)),"",INDEX(Data!$C:$C,MATCH(A74&amp;B74,Data!$T:$T,0)))</f>
        <v>Stephanie Terrell</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3"/>
        <v/>
      </c>
      <c r="M74" s="50" t="str">
        <f t="shared" si="14"/>
        <v/>
      </c>
      <c r="O74" s="36" t="str">
        <f t="shared" si="15"/>
        <v/>
      </c>
      <c r="P74" s="36">
        <f t="shared" si="16"/>
        <v>0</v>
      </c>
    </row>
    <row r="75" spans="1:16" x14ac:dyDescent="0.25">
      <c r="A75" s="40">
        <v>119</v>
      </c>
      <c r="B75" s="40" t="s">
        <v>66</v>
      </c>
      <c r="C75" s="41" t="str">
        <f t="shared" si="12"/>
        <v>University Dr</v>
      </c>
      <c r="D75" s="214" t="str">
        <f t="shared" si="12"/>
        <v>Ash Ave</v>
      </c>
      <c r="E75" s="218" t="str">
        <f>IF(ISERROR(MATCH(A75&amp;B75,Data!$T:$T,0)),"",INDEX(Data!$C:$C,MATCH(A75&amp;B75,Data!$T:$T,0)))</f>
        <v>Steve Wilson</v>
      </c>
      <c r="F75" s="50">
        <f>IF(ISERROR(MATCH(A75&amp;B75,Data!$T:$T,0)),"",SUM(G75,H75,I75,J75))</f>
        <v>0</v>
      </c>
      <c r="G75" s="50">
        <f>IF(ISERROR(MATCH($A75&amp;$B75,Data!$T:$T,0)),"",INDEX(errors,IF($B75="AM",1,2)+MATCH(G$1,err_type,0)-1,MATCH($A75,sum_locID,0)))</f>
        <v>0</v>
      </c>
      <c r="H75" s="50">
        <f>IF(ISERROR(MATCH($A75&amp;$B75,Data!$T:$T,0)),"",INDEX(errors,IF($B75="AM",1,2)+MATCH(H$1,err_type,0)-1,MATCH($A75,sum_locID,0)))</f>
        <v>0</v>
      </c>
      <c r="I75" s="50">
        <f>IF(ISERROR(MATCH($A75&amp;$B75,Data!$T:$T,0)),"",INDEX(errors,IF($B75="AM",1,2)+MATCH(I$1,err_type,0)-1,MATCH($A75,sum_locID,0)))</f>
        <v>0</v>
      </c>
      <c r="J75" s="50">
        <f>IF(ISERROR(MATCH($A75&amp;$B75,Data!$T:$T,0)),"",INDEX(errors,IF($B75="AM",1,2)+MATCH(J$1,err_type,0)-1,MATCH($A75,sum_locID,0)))</f>
        <v>0</v>
      </c>
      <c r="K75" s="50">
        <f>IF(ISERROR(MATCH(A75&amp;B75,Data!$T:$T,0)),"",INDEX(err_total,IF(B75="AM",1,2),MATCH(A75,sum_locID,0)))</f>
        <v>0</v>
      </c>
      <c r="L75" s="50" t="str">
        <f t="shared" si="13"/>
        <v/>
      </c>
      <c r="M75" s="50" t="str">
        <f t="shared" si="14"/>
        <v/>
      </c>
      <c r="O75" s="36" t="str">
        <f t="shared" si="15"/>
        <v/>
      </c>
      <c r="P75" s="36">
        <f t="shared" si="16"/>
        <v>0</v>
      </c>
    </row>
    <row r="76" spans="1:16" x14ac:dyDescent="0.25">
      <c r="A76" s="40">
        <v>120</v>
      </c>
      <c r="B76" s="40" t="s">
        <v>66</v>
      </c>
      <c r="C76" s="41" t="str">
        <f t="shared" si="12"/>
        <v>University Dr</v>
      </c>
      <c r="D76" s="214" t="str">
        <f t="shared" si="12"/>
        <v>Roosevelt St</v>
      </c>
      <c r="E76" s="218" t="str">
        <f>IF(ISERROR(MATCH(A76&amp;B76,Data!$T:$T,0)),"",INDEX(Data!$C:$C,MATCH(A76&amp;B76,Data!$T:$T,0)))</f>
        <v>Ryan Guzy</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3"/>
        <v/>
      </c>
      <c r="M76" s="50" t="str">
        <f t="shared" si="14"/>
        <v/>
      </c>
      <c r="O76" s="36" t="str">
        <f t="shared" si="15"/>
        <v/>
      </c>
      <c r="P76" s="36">
        <f t="shared" si="16"/>
        <v>0</v>
      </c>
    </row>
    <row r="77" spans="1:16" x14ac:dyDescent="0.25">
      <c r="A77" s="40">
        <v>121</v>
      </c>
      <c r="B77" s="40" t="s">
        <v>66</v>
      </c>
      <c r="C77" s="41" t="str">
        <f t="shared" si="12"/>
        <v>University Dr</v>
      </c>
      <c r="D77" s="214" t="str">
        <f t="shared" si="12"/>
        <v>Hardy Dr</v>
      </c>
      <c r="E77" s="218" t="str">
        <f>IF(ISERROR(MATCH(A77&amp;B77,Data!$T:$T,0)),"",INDEX(Data!$C:$C,MATCH(A77&amp;B77,Data!$T:$T,0)))</f>
        <v>Suzanne Day</v>
      </c>
      <c r="F77" s="50">
        <f>IF(ISERROR(MATCH(A77&amp;B77,Data!$T:$T,0)),"",SUM(G77,H77,I77,J77))</f>
        <v>0</v>
      </c>
      <c r="G77" s="50">
        <f>IF(ISERROR(MATCH($A77&amp;$B77,Data!$T:$T,0)),"",INDEX(errors,IF($B77="AM",1,2)+MATCH(G$1,err_type,0)-1,MATCH($A77,sum_locID,0)))</f>
        <v>0</v>
      </c>
      <c r="H77" s="50">
        <f>IF(ISERROR(MATCH($A77&amp;$B77,Data!$T:$T,0)),"",INDEX(errors,IF($B77="AM",1,2)+MATCH(H$1,err_type,0)-1,MATCH($A77,sum_locID,0)))</f>
        <v>0</v>
      </c>
      <c r="I77" s="50">
        <f>IF(ISERROR(MATCH($A77&amp;$B77,Data!$T:$T,0)),"",INDEX(errors,IF($B77="AM",1,2)+MATCH(I$1,err_type,0)-1,MATCH($A77,sum_locID,0)))</f>
        <v>0</v>
      </c>
      <c r="J77" s="50">
        <f>IF(ISERROR(MATCH($A77&amp;$B77,Data!$T:$T,0)),"",INDEX(errors,IF($B77="AM",1,2)+MATCH(J$1,err_type,0)-1,MATCH($A77,sum_locID,0)))</f>
        <v>0</v>
      </c>
      <c r="K77" s="50">
        <f>IF(ISERROR(MATCH(A77&amp;B77,Data!$T:$T,0)),"",INDEX(err_total,IF(B77="AM",1,2),MATCH(A77,sum_locID,0)))</f>
        <v>0</v>
      </c>
      <c r="L77" s="50" t="str">
        <f t="shared" si="13"/>
        <v/>
      </c>
      <c r="M77" s="50" t="str">
        <f t="shared" si="14"/>
        <v/>
      </c>
      <c r="O77" s="36" t="str">
        <f t="shared" si="15"/>
        <v/>
      </c>
      <c r="P77" s="36">
        <f t="shared" si="16"/>
        <v>0</v>
      </c>
    </row>
    <row r="78" spans="1:16" x14ac:dyDescent="0.25">
      <c r="A78" s="40">
        <v>122</v>
      </c>
      <c r="B78" s="40" t="s">
        <v>66</v>
      </c>
      <c r="C78" s="41" t="str">
        <f t="shared" si="12"/>
        <v>McKellips Rd</v>
      </c>
      <c r="D78" s="214" t="str">
        <f t="shared" si="12"/>
        <v>Greenbelt Path</v>
      </c>
      <c r="E78" s="218" t="str">
        <f>IF(ISERROR(MATCH(A78&amp;B78,Data!$T:$T,0)),"",INDEX(Data!$C:$C,MATCH(A78&amp;B78,Data!$T:$T,0)))</f>
        <v>Josiah S Pargo</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3"/>
        <v/>
      </c>
      <c r="M78" s="50" t="str">
        <f t="shared" si="14"/>
        <v/>
      </c>
      <c r="O78" s="36" t="str">
        <f t="shared" si="15"/>
        <v/>
      </c>
      <c r="P78" s="36">
        <f t="shared" si="16"/>
        <v>0</v>
      </c>
    </row>
    <row r="79" spans="1:16" x14ac:dyDescent="0.25">
      <c r="A79" s="40">
        <v>123</v>
      </c>
      <c r="B79" s="40" t="s">
        <v>66</v>
      </c>
      <c r="C79" s="41" t="str">
        <f t="shared" si="12"/>
        <v>Western Canal</v>
      </c>
      <c r="D79" s="214" t="str">
        <f t="shared" si="12"/>
        <v>Rural Rd</v>
      </c>
      <c r="E79" s="218" t="str">
        <f>IF(ISERROR(MATCH(A79&amp;B79,Data!$T:$T,0)),"",INDEX(Data!$C:$C,MATCH(A79&amp;B79,Data!$T:$T,0)))</f>
        <v>Chris Casias</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3"/>
        <v/>
      </c>
      <c r="M79" s="50" t="str">
        <f t="shared" si="14"/>
        <v/>
      </c>
      <c r="O79" s="36" t="str">
        <f t="shared" si="15"/>
        <v/>
      </c>
      <c r="P79" s="36">
        <f t="shared" si="16"/>
        <v>0</v>
      </c>
    </row>
    <row r="80" spans="1:16" x14ac:dyDescent="0.25">
      <c r="A80" s="40">
        <v>124</v>
      </c>
      <c r="B80" s="40" t="s">
        <v>66</v>
      </c>
      <c r="C80" s="41" t="str">
        <f t="shared" si="12"/>
        <v>Western Canal</v>
      </c>
      <c r="D80" s="214" t="str">
        <f t="shared" si="12"/>
        <v>McClintock Dr</v>
      </c>
      <c r="E80" s="218" t="str">
        <f>IF(ISERROR(MATCH(A80&amp;B80,Data!$T:$T,0)),"",INDEX(Data!$C:$C,MATCH(A80&amp;B80,Data!$T:$T,0)))</f>
        <v>Chris Cascias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3"/>
        <v/>
      </c>
      <c r="M80" s="50" t="str">
        <f t="shared" si="14"/>
        <v/>
      </c>
      <c r="O80" s="36" t="str">
        <f t="shared" si="15"/>
        <v/>
      </c>
      <c r="P80" s="36">
        <f t="shared" si="16"/>
        <v>0</v>
      </c>
    </row>
    <row r="81" spans="1:16" x14ac:dyDescent="0.25">
      <c r="A81" s="40">
        <v>125</v>
      </c>
      <c r="B81" s="40" t="s">
        <v>66</v>
      </c>
      <c r="C81" s="41" t="str">
        <f t="shared" si="12"/>
        <v>Western Canal</v>
      </c>
      <c r="D81" s="214" t="str">
        <f t="shared" si="12"/>
        <v>Lakeshore Dr</v>
      </c>
      <c r="E81" s="218" t="str">
        <f>IF(ISERROR(MATCH(A81&amp;B81,Data!$T:$T,0)),"",INDEX(Data!$C:$C,MATCH(A81&amp;B81,Data!$T:$T,0)))</f>
        <v>Steve Boss</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3"/>
        <v/>
      </c>
      <c r="M81" s="50" t="str">
        <f t="shared" si="14"/>
        <v/>
      </c>
      <c r="O81" s="36" t="str">
        <f t="shared" si="15"/>
        <v/>
      </c>
      <c r="P81" s="36">
        <f t="shared" si="16"/>
        <v>0</v>
      </c>
    </row>
    <row r="82" spans="1:16" x14ac:dyDescent="0.25">
      <c r="A82" s="40">
        <v>126</v>
      </c>
      <c r="B82" s="40" t="s">
        <v>66</v>
      </c>
      <c r="C82" s="41" t="str">
        <f t="shared" ref="C82:D111" si="17">VLOOKUP($A82,Loc,MATCH(C$1,loc_hdr,0),FALSE)</f>
        <v>Baseline Rd</v>
      </c>
      <c r="D82" s="214" t="str">
        <f t="shared" si="17"/>
        <v>Western Canal</v>
      </c>
      <c r="E82" s="218" t="str">
        <f>IF(ISERROR(MATCH(A82&amp;B82,Data!$T:$T,0)),"",INDEX(Data!$C:$C,MATCH(A82&amp;B82,Data!$T:$T,0)))</f>
        <v>Paul &amp; Paige Ewry</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3"/>
        <v/>
      </c>
      <c r="M82" s="50" t="str">
        <f t="shared" si="14"/>
        <v/>
      </c>
      <c r="O82" s="36" t="str">
        <f t="shared" si="15"/>
        <v/>
      </c>
      <c r="P82" s="36">
        <f t="shared" si="16"/>
        <v>0</v>
      </c>
    </row>
    <row r="83" spans="1:16" x14ac:dyDescent="0.25">
      <c r="A83" s="40">
        <v>127</v>
      </c>
      <c r="B83" s="40" t="s">
        <v>66</v>
      </c>
      <c r="C83" s="41" t="str">
        <f t="shared" si="17"/>
        <v>Elliot Rd</v>
      </c>
      <c r="D83" s="214" t="str">
        <f t="shared" si="17"/>
        <v>McClintock Dr</v>
      </c>
      <c r="E83" s="218" t="str">
        <f>IF(ISERROR(MATCH(A83&amp;B83,Data!$T:$T,0)),"",INDEX(Data!$C:$C,MATCH(A83&amp;B83,Data!$T:$T,0)))</f>
        <v>Alexander Deem</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3"/>
        <v/>
      </c>
      <c r="M83" s="50" t="str">
        <f t="shared" si="14"/>
        <v/>
      </c>
      <c r="O83" s="36" t="str">
        <f t="shared" si="15"/>
        <v/>
      </c>
      <c r="P83" s="36">
        <f t="shared" si="16"/>
        <v>0</v>
      </c>
    </row>
    <row r="84" spans="1:16" x14ac:dyDescent="0.25">
      <c r="A84" s="40">
        <v>128</v>
      </c>
      <c r="B84" s="40" t="s">
        <v>66</v>
      </c>
      <c r="C84" s="41" t="str">
        <f t="shared" si="17"/>
        <v>Alameda Dr</v>
      </c>
      <c r="D84" s="214" t="str">
        <f t="shared" si="17"/>
        <v>McClintock Dr</v>
      </c>
      <c r="E84" s="218" t="str">
        <f>IF(ISERROR(MATCH(A84&amp;B84,Data!$T:$T,0)),"",INDEX(Data!$C:$C,MATCH(A84&amp;B84,Data!$T:$T,0)))</f>
        <v>Patrick Carlson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3"/>
        <v/>
      </c>
      <c r="M84" s="50" t="str">
        <f t="shared" si="14"/>
        <v/>
      </c>
      <c r="O84" s="36" t="str">
        <f t="shared" si="15"/>
        <v/>
      </c>
      <c r="P84" s="36">
        <f t="shared" si="16"/>
        <v>0</v>
      </c>
    </row>
    <row r="85" spans="1:16" x14ac:dyDescent="0.25">
      <c r="A85" s="40">
        <v>129</v>
      </c>
      <c r="B85" s="40" t="s">
        <v>66</v>
      </c>
      <c r="C85" s="41" t="str">
        <f t="shared" si="17"/>
        <v>Alameda Dr</v>
      </c>
      <c r="D85" s="214" t="str">
        <f t="shared" si="17"/>
        <v>S Rural Rd</v>
      </c>
      <c r="E85" s="218" t="str">
        <f>IF(ISERROR(MATCH(A85&amp;B85,Data!$T:$T,0)),"",INDEX(Data!$C:$C,MATCH(A85&amp;B85,Data!$T:$T,0)))</f>
        <v>Otto Weispfenning</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3"/>
        <v/>
      </c>
      <c r="M85" s="50" t="str">
        <f t="shared" si="14"/>
        <v/>
      </c>
      <c r="O85" s="36" t="str">
        <f t="shared" si="15"/>
        <v/>
      </c>
      <c r="P85" s="36">
        <f t="shared" si="16"/>
        <v>0</v>
      </c>
    </row>
    <row r="86" spans="1:16" x14ac:dyDescent="0.25">
      <c r="A86" s="40">
        <v>130</v>
      </c>
      <c r="B86" s="40" t="s">
        <v>66</v>
      </c>
      <c r="C86" s="41" t="str">
        <f t="shared" si="17"/>
        <v>Alameda Dr</v>
      </c>
      <c r="D86" s="214" t="str">
        <f t="shared" si="17"/>
        <v>Country Club Wy</v>
      </c>
      <c r="E86" s="218" t="str">
        <f>IF(ISERROR(MATCH(A86&amp;B86,Data!$T:$T,0)),"",INDEX(Data!$C:$C,MATCH(A86&amp;B86,Data!$T:$T,0)))</f>
        <v/>
      </c>
      <c r="F86" s="50" t="str">
        <f>IF(ISERROR(MATCH(A86&amp;B86,Data!$T:$T,0)),"",SUM(G86,H86,I86,J86))</f>
        <v/>
      </c>
      <c r="G86" s="50" t="str">
        <f>IF(ISERROR(MATCH($A86&amp;$B86,Data!$T:$T,0)),"",INDEX(errors,IF($B86="AM",1,2)+MATCH(G$1,err_type,0)-1,MATCH($A86,sum_locID,0)))</f>
        <v/>
      </c>
      <c r="H86" s="50" t="str">
        <f>IF(ISERROR(MATCH($A86&amp;$B86,Data!$T:$T,0)),"",INDEX(errors,IF($B86="AM",1,2)+MATCH(H$1,err_type,0)-1,MATCH($A86,sum_locID,0)))</f>
        <v/>
      </c>
      <c r="I86" s="50" t="str">
        <f>IF(ISERROR(MATCH($A86&amp;$B86,Data!$T:$T,0)),"",INDEX(errors,IF($B86="AM",1,2)+MATCH(I$1,err_type,0)-1,MATCH($A86,sum_locID,0)))</f>
        <v/>
      </c>
      <c r="J86" s="50" t="str">
        <f>IF(ISERROR(MATCH($A86&amp;$B86,Data!$T:$T,0)),"",INDEX(errors,IF($B86="AM",1,2)+MATCH(J$1,err_type,0)-1,MATCH($A86,sum_locID,0)))</f>
        <v/>
      </c>
      <c r="K86" s="50" t="str">
        <f>IF(ISERROR(MATCH(A86&amp;B86,Data!$T:$T,0)),"",INDEX(err_total,IF(B86="AM",1,2),MATCH(A86,sum_locID,0)))</f>
        <v/>
      </c>
      <c r="L86" s="50" t="str">
        <f t="shared" si="13"/>
        <v/>
      </c>
      <c r="M86" s="50" t="str">
        <f t="shared" si="14"/>
        <v/>
      </c>
      <c r="O86" s="36" t="b">
        <f t="shared" si="15"/>
        <v>0</v>
      </c>
      <c r="P86" s="36">
        <f t="shared" si="16"/>
        <v>0</v>
      </c>
    </row>
    <row r="87" spans="1:16" x14ac:dyDescent="0.25">
      <c r="A87" s="40">
        <v>131</v>
      </c>
      <c r="B87" s="40" t="s">
        <v>66</v>
      </c>
      <c r="C87" s="41" t="str">
        <f t="shared" si="17"/>
        <v>Apache Blvd</v>
      </c>
      <c r="D87" s="214" t="str">
        <f t="shared" si="17"/>
        <v>Rural Rd</v>
      </c>
      <c r="E87" s="218" t="str">
        <f>IF(ISERROR(MATCH(A87&amp;B87,Data!$T:$T,0)),"",INDEX(Data!$C:$C,MATCH(A87&amp;B87,Data!$T:$T,0)))</f>
        <v>Angie Peace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3"/>
        <v/>
      </c>
      <c r="M87" s="50" t="str">
        <f t="shared" si="14"/>
        <v/>
      </c>
      <c r="O87" s="36" t="str">
        <f t="shared" si="15"/>
        <v/>
      </c>
      <c r="P87" s="36">
        <f t="shared" si="16"/>
        <v>0</v>
      </c>
    </row>
    <row r="88" spans="1:16" x14ac:dyDescent="0.25">
      <c r="A88" s="40">
        <v>132</v>
      </c>
      <c r="B88" s="40" t="s">
        <v>66</v>
      </c>
      <c r="C88" s="41" t="str">
        <f t="shared" si="17"/>
        <v>Apache Blvd</v>
      </c>
      <c r="D88" s="214" t="str">
        <f t="shared" si="17"/>
        <v>S Dorsey Ln</v>
      </c>
      <c r="E88" s="218" t="str">
        <f>IF(ISERROR(MATCH(A88&amp;B88,Data!$T:$T,0)),"",INDEX(Data!$C:$C,MATCH(A88&amp;B88,Data!$T:$T,0)))</f>
        <v>Philip Bernick</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3"/>
        <v/>
      </c>
      <c r="M88" s="50" t="str">
        <f t="shared" si="14"/>
        <v/>
      </c>
      <c r="O88" s="36" t="str">
        <f t="shared" si="15"/>
        <v/>
      </c>
      <c r="P88" s="36">
        <f t="shared" si="16"/>
        <v>0</v>
      </c>
    </row>
    <row r="89" spans="1:16" x14ac:dyDescent="0.25">
      <c r="A89" s="40">
        <v>133</v>
      </c>
      <c r="B89" s="40" t="s">
        <v>66</v>
      </c>
      <c r="C89" s="41" t="str">
        <f t="shared" si="17"/>
        <v>Apache Blvd</v>
      </c>
      <c r="D89" s="214" t="str">
        <f t="shared" si="17"/>
        <v>College Ave</v>
      </c>
      <c r="E89" s="218" t="str">
        <f>IF(ISERROR(MATCH(A89&amp;B89,Data!$T:$T,0)),"",INDEX(Data!$C:$C,MATCH(A89&amp;B89,Data!$T:$T,0)))</f>
        <v>Debbie Foster_Jaclyn Smith</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3"/>
        <v/>
      </c>
      <c r="M89" s="50" t="str">
        <f t="shared" si="14"/>
        <v/>
      </c>
      <c r="O89" s="36" t="str">
        <f t="shared" si="15"/>
        <v/>
      </c>
      <c r="P89" s="36">
        <f t="shared" si="16"/>
        <v>0</v>
      </c>
    </row>
    <row r="90" spans="1:16" x14ac:dyDescent="0.25">
      <c r="A90" s="40">
        <v>134</v>
      </c>
      <c r="B90" s="40" t="s">
        <v>66</v>
      </c>
      <c r="C90" s="41" t="str">
        <f t="shared" si="17"/>
        <v>Apache Blvd</v>
      </c>
      <c r="D90" s="214" t="str">
        <f t="shared" si="17"/>
        <v>Paseo Del Saber</v>
      </c>
      <c r="E90" s="218" t="str">
        <f>IF(ISERROR(MATCH(A90&amp;B90,Data!$T:$T,0)),"",INDEX(Data!$C:$C,MATCH(A90&amp;B90,Data!$T:$T,0)))</f>
        <v>Julie Brozio</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3"/>
        <v/>
      </c>
      <c r="M90" s="50" t="str">
        <f t="shared" si="14"/>
        <v/>
      </c>
      <c r="O90" s="36" t="str">
        <f t="shared" si="15"/>
        <v/>
      </c>
      <c r="P90" s="36">
        <f t="shared" si="16"/>
        <v>0</v>
      </c>
    </row>
    <row r="91" spans="1:16" x14ac:dyDescent="0.25">
      <c r="A91" s="40">
        <v>135</v>
      </c>
      <c r="B91" s="40" t="s">
        <v>66</v>
      </c>
      <c r="C91" s="41" t="str">
        <f t="shared" si="17"/>
        <v>Lemon St</v>
      </c>
      <c r="D91" s="214" t="str">
        <f t="shared" si="17"/>
        <v>Rural Rd</v>
      </c>
      <c r="E91" s="218" t="str">
        <f>IF(ISERROR(MATCH(A91&amp;B91,Data!$T:$T,0)),"",INDEX(Data!$C:$C,MATCH(A91&amp;B91,Data!$T:$T,0)))</f>
        <v>David Nyer</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3"/>
        <v/>
      </c>
      <c r="M91" s="50" t="str">
        <f t="shared" si="14"/>
        <v/>
      </c>
      <c r="O91" s="36" t="str">
        <f t="shared" si="15"/>
        <v/>
      </c>
      <c r="P91" s="36">
        <f t="shared" si="16"/>
        <v>0</v>
      </c>
    </row>
    <row r="92" spans="1:16" x14ac:dyDescent="0.25">
      <c r="A92" s="40">
        <v>136</v>
      </c>
      <c r="B92" s="40" t="s">
        <v>66</v>
      </c>
      <c r="C92" s="41" t="str">
        <f t="shared" si="17"/>
        <v>Spence St</v>
      </c>
      <c r="D92" s="214" t="str">
        <f t="shared" si="17"/>
        <v>Rural Rd</v>
      </c>
      <c r="E92" s="218" t="str">
        <f>IF(ISERROR(MATCH(A92&amp;B92,Data!$T:$T,0)),"",INDEX(Data!$C:$C,MATCH(A92&amp;B92,Data!$T:$T,0)))</f>
        <v>RS Matt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3"/>
        <v/>
      </c>
      <c r="M92" s="50" t="str">
        <f t="shared" si="14"/>
        <v/>
      </c>
      <c r="O92" s="36" t="str">
        <f t="shared" si="15"/>
        <v/>
      </c>
      <c r="P92" s="36">
        <f t="shared" si="16"/>
        <v>0</v>
      </c>
    </row>
    <row r="93" spans="1:16" x14ac:dyDescent="0.25">
      <c r="A93" s="40">
        <v>137</v>
      </c>
      <c r="B93" s="40" t="s">
        <v>66</v>
      </c>
      <c r="C93" s="41" t="str">
        <f t="shared" si="17"/>
        <v>Broadway Rd</v>
      </c>
      <c r="D93" s="214" t="str">
        <f t="shared" si="17"/>
        <v>Priest Dr</v>
      </c>
      <c r="E93" s="218" t="str">
        <f>IF(ISERROR(MATCH(A93&amp;B93,Data!$T:$T,0)),"",INDEX(Data!$C:$C,MATCH(A93&amp;B93,Data!$T:$T,0)))</f>
        <v>William Terrance</v>
      </c>
      <c r="F93" s="50">
        <f>IF(ISERROR(MATCH(A93&amp;B93,Data!$T:$T,0)),"",SUM(G93,H93,I93,J93))</f>
        <v>0</v>
      </c>
      <c r="G93" s="50">
        <f>IF(ISERROR(MATCH($A93&amp;$B93,Data!$T:$T,0)),"",INDEX(errors,IF($B93="AM",1,2)+MATCH(G$1,err_type,0)-1,MATCH($A93,sum_locID,0)))</f>
        <v>0</v>
      </c>
      <c r="H93" s="50">
        <f>IF(ISERROR(MATCH($A93&amp;$B93,Data!$T:$T,0)),"",INDEX(errors,IF($B93="AM",1,2)+MATCH(H$1,err_type,0)-1,MATCH($A93,sum_locID,0)))</f>
        <v>0</v>
      </c>
      <c r="I93" s="50">
        <f>IF(ISERROR(MATCH($A93&amp;$B93,Data!$T:$T,0)),"",INDEX(errors,IF($B93="AM",1,2)+MATCH(I$1,err_type,0)-1,MATCH($A93,sum_locID,0)))</f>
        <v>0</v>
      </c>
      <c r="J93" s="50">
        <f>IF(ISERROR(MATCH($A93&amp;$B93,Data!$T:$T,0)),"",INDEX(errors,IF($B93="AM",1,2)+MATCH(J$1,err_type,0)-1,MATCH($A93,sum_locID,0)))</f>
        <v>0</v>
      </c>
      <c r="K93" s="50">
        <f>IF(ISERROR(MATCH(A93&amp;B93,Data!$T:$T,0)),"",INDEX(err_total,IF(B93="AM",1,2),MATCH(A93,sum_locID,0)))</f>
        <v>0</v>
      </c>
      <c r="L93" s="50" t="str">
        <f t="shared" si="13"/>
        <v/>
      </c>
      <c r="M93" s="50" t="str">
        <f t="shared" si="14"/>
        <v/>
      </c>
      <c r="O93" s="36" t="str">
        <f t="shared" si="15"/>
        <v/>
      </c>
      <c r="P93" s="36">
        <f t="shared" si="16"/>
        <v>0</v>
      </c>
    </row>
    <row r="94" spans="1:16" x14ac:dyDescent="0.25">
      <c r="A94" s="40">
        <v>138</v>
      </c>
      <c r="B94" s="40" t="s">
        <v>66</v>
      </c>
      <c r="C94" s="41" t="str">
        <f t="shared" si="17"/>
        <v>Broadway Rd</v>
      </c>
      <c r="D94" s="214" t="str">
        <f t="shared" si="17"/>
        <v>Rural Rd</v>
      </c>
      <c r="E94" s="218" t="str">
        <f>IF(ISERROR(MATCH(A94&amp;B94,Data!$T:$T,0)),"",INDEX(Data!$C:$C,MATCH(A94&amp;B94,Data!$T:$T,0)))</f>
        <v>Tyler King</v>
      </c>
      <c r="F94" s="50">
        <f>IF(ISERROR(MATCH(A94&amp;B94,Data!$T:$T,0)),"",SUM(G94,H94,I94,J94))</f>
        <v>0</v>
      </c>
      <c r="G94" s="50">
        <f>IF(ISERROR(MATCH($A94&amp;$B94,Data!$T:$T,0)),"",INDEX(errors,IF($B94="AM",1,2)+MATCH(G$1,err_type,0)-1,MATCH($A94,sum_locID,0)))</f>
        <v>0</v>
      </c>
      <c r="H94" s="50">
        <f>IF(ISERROR(MATCH($A94&amp;$B94,Data!$T:$T,0)),"",INDEX(errors,IF($B94="AM",1,2)+MATCH(H$1,err_type,0)-1,MATCH($A94,sum_locID,0)))</f>
        <v>0</v>
      </c>
      <c r="I94" s="50">
        <f>IF(ISERROR(MATCH($A94&amp;$B94,Data!$T:$T,0)),"",INDEX(errors,IF($B94="AM",1,2)+MATCH(I$1,err_type,0)-1,MATCH($A94,sum_locID,0)))</f>
        <v>0</v>
      </c>
      <c r="J94" s="50">
        <f>IF(ISERROR(MATCH($A94&amp;$B94,Data!$T:$T,0)),"",INDEX(errors,IF($B94="AM",1,2)+MATCH(J$1,err_type,0)-1,MATCH($A94,sum_locID,0)))</f>
        <v>0</v>
      </c>
      <c r="K94" s="50">
        <f>IF(ISERROR(MATCH(A94&amp;B94,Data!$T:$T,0)),"",INDEX(err_total,IF(B94="AM",1,2),MATCH(A94,sum_locID,0)))</f>
        <v>0</v>
      </c>
      <c r="L94" s="50" t="str">
        <f t="shared" si="13"/>
        <v/>
      </c>
      <c r="M94" s="50" t="str">
        <f t="shared" si="14"/>
        <v/>
      </c>
      <c r="O94" s="36" t="str">
        <f t="shared" si="15"/>
        <v/>
      </c>
      <c r="P94" s="36">
        <f t="shared" si="16"/>
        <v>0</v>
      </c>
    </row>
    <row r="95" spans="1:16" x14ac:dyDescent="0.25">
      <c r="A95" s="40">
        <v>139</v>
      </c>
      <c r="B95" s="40" t="s">
        <v>66</v>
      </c>
      <c r="C95" s="41" t="str">
        <f t="shared" si="17"/>
        <v>Broadway Rd</v>
      </c>
      <c r="D95" s="214" t="str">
        <f t="shared" si="17"/>
        <v>College Ave</v>
      </c>
      <c r="E95" s="218" t="str">
        <f>IF(ISERROR(MATCH(A95&amp;B95,Data!$T:$T,0)),"",INDEX(Data!$C:$C,MATCH(A95&amp;B95,Data!$T:$T,0)))</f>
        <v>Valerie M Roy</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3"/>
        <v/>
      </c>
      <c r="M95" s="50" t="str">
        <f t="shared" si="14"/>
        <v/>
      </c>
      <c r="O95" s="36" t="str">
        <f t="shared" si="15"/>
        <v/>
      </c>
      <c r="P95" s="36">
        <f t="shared" si="16"/>
        <v>0</v>
      </c>
    </row>
    <row r="96" spans="1:16" x14ac:dyDescent="0.25">
      <c r="A96" s="40">
        <v>140</v>
      </c>
      <c r="B96" s="40" t="s">
        <v>66</v>
      </c>
      <c r="C96" s="41" t="str">
        <f t="shared" si="17"/>
        <v>Southern Ave</v>
      </c>
      <c r="D96" s="214" t="str">
        <f t="shared" si="17"/>
        <v>Priest Dr</v>
      </c>
      <c r="E96" s="218" t="str">
        <f>IF(ISERROR(MATCH(A96&amp;B96,Data!$T:$T,0)),"",INDEX(Data!$C:$C,MATCH(A96&amp;B96,Data!$T:$T,0)))</f>
        <v>Celina Tchida</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3"/>
        <v/>
      </c>
      <c r="M96" s="50" t="str">
        <f t="shared" si="14"/>
        <v/>
      </c>
      <c r="O96" s="36" t="str">
        <f t="shared" si="15"/>
        <v/>
      </c>
      <c r="P96" s="36">
        <f t="shared" si="16"/>
        <v>0</v>
      </c>
    </row>
    <row r="97" spans="1:16" x14ac:dyDescent="0.25">
      <c r="A97" s="40">
        <v>141</v>
      </c>
      <c r="B97" s="40" t="s">
        <v>66</v>
      </c>
      <c r="C97" s="41" t="str">
        <f t="shared" si="17"/>
        <v>Southern Ave</v>
      </c>
      <c r="D97" s="214" t="str">
        <f t="shared" si="17"/>
        <v>College Ave</v>
      </c>
      <c r="E97" s="218" t="str">
        <f>IF(ISERROR(MATCH(A97&amp;B97,Data!$T:$T,0)),"",INDEX(Data!$C:$C,MATCH(A97&amp;B97,Data!$T:$T,0)))</f>
        <v>Tom Walling</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3"/>
        <v/>
      </c>
      <c r="M97" s="50" t="str">
        <f t="shared" si="14"/>
        <v/>
      </c>
      <c r="O97" s="36" t="str">
        <f t="shared" si="15"/>
        <v/>
      </c>
      <c r="P97" s="36">
        <f t="shared" si="16"/>
        <v>0</v>
      </c>
    </row>
    <row r="98" spans="1:16" x14ac:dyDescent="0.25">
      <c r="A98" s="40">
        <v>142</v>
      </c>
      <c r="B98" s="40" t="s">
        <v>66</v>
      </c>
      <c r="C98" s="41" t="str">
        <f t="shared" si="17"/>
        <v>Southern Ave</v>
      </c>
      <c r="D98" s="214" t="str">
        <f t="shared" si="17"/>
        <v>Rural Rd</v>
      </c>
      <c r="E98" s="218" t="str">
        <f>IF(ISERROR(MATCH(A98&amp;B98,Data!$T:$T,0)),"",INDEX(Data!$C:$C,MATCH(A98&amp;B98,Data!$T:$T,0)))</f>
        <v/>
      </c>
      <c r="F98" s="50" t="str">
        <f>IF(ISERROR(MATCH(A98&amp;B98,Data!$T:$T,0)),"",SUM(G98,H98,I98,J98))</f>
        <v/>
      </c>
      <c r="G98" s="50" t="str">
        <f>IF(ISERROR(MATCH($A98&amp;$B98,Data!$T:$T,0)),"",INDEX(errors,IF($B98="AM",1,2)+MATCH(G$1,err_type,0)-1,MATCH($A98,sum_locID,0)))</f>
        <v/>
      </c>
      <c r="H98" s="50" t="str">
        <f>IF(ISERROR(MATCH($A98&amp;$B98,Data!$T:$T,0)),"",INDEX(errors,IF($B98="AM",1,2)+MATCH(H$1,err_type,0)-1,MATCH($A98,sum_locID,0)))</f>
        <v/>
      </c>
      <c r="I98" s="50" t="str">
        <f>IF(ISERROR(MATCH($A98&amp;$B98,Data!$T:$T,0)),"",INDEX(errors,IF($B98="AM",1,2)+MATCH(I$1,err_type,0)-1,MATCH($A98,sum_locID,0)))</f>
        <v/>
      </c>
      <c r="J98" s="50" t="str">
        <f>IF(ISERROR(MATCH($A98&amp;$B98,Data!$T:$T,0)),"",INDEX(errors,IF($B98="AM",1,2)+MATCH(J$1,err_type,0)-1,MATCH($A98,sum_locID,0)))</f>
        <v/>
      </c>
      <c r="K98" s="50" t="str">
        <f>IF(ISERROR(MATCH(A98&amp;B98,Data!$T:$T,0)),"",INDEX(err_total,IF(B98="AM",1,2),MATCH(A98,sum_locID,0)))</f>
        <v/>
      </c>
      <c r="L98" s="50" t="str">
        <f t="shared" ref="L98:L103" si="18">IF(AND($O98,K98&gt;=L$113),$A98&amp;$B98,"")</f>
        <v/>
      </c>
      <c r="M98" s="50" t="str">
        <f t="shared" ref="M98:M103" si="19">IF(AND($O98,F98&gt;=M$113),$A98&amp;$B98,"")</f>
        <v/>
      </c>
      <c r="O98" s="36" t="b">
        <f t="shared" ref="O98:O103" si="20">IF(LEN(E98)&lt;1,FALSE,"")</f>
        <v>0</v>
      </c>
      <c r="P98" s="36">
        <f t="shared" ref="P98:P103" si="21">IF(ISNUMBER(P97),P97,0)+IF(AND(ISNUMBER(K98),K98&gt;0),1,0)</f>
        <v>0</v>
      </c>
    </row>
    <row r="99" spans="1:16" x14ac:dyDescent="0.25">
      <c r="A99" s="40">
        <v>143</v>
      </c>
      <c r="B99" s="40" t="s">
        <v>66</v>
      </c>
      <c r="C99" s="41" t="str">
        <f t="shared" si="17"/>
        <v>Southern Ave</v>
      </c>
      <c r="D99" s="214" t="str">
        <f t="shared" si="17"/>
        <v>Hardy Dr</v>
      </c>
      <c r="E99" s="218" t="str">
        <f>IF(ISERROR(MATCH(A99&amp;B99,Data!$T:$T,0)),"",INDEX(Data!$C:$C,MATCH(A99&amp;B99,Data!$T:$T,0)))</f>
        <v/>
      </c>
      <c r="F99" s="50" t="str">
        <f>IF(ISERROR(MATCH(A99&amp;B99,Data!$T:$T,0)),"",SUM(G99,H99,I99,J99))</f>
        <v/>
      </c>
      <c r="G99" s="50" t="str">
        <f>IF(ISERROR(MATCH($A99&amp;$B99,Data!$T:$T,0)),"",INDEX(errors,IF($B99="AM",1,2)+MATCH(G$1,err_type,0)-1,MATCH($A99,sum_locID,0)))</f>
        <v/>
      </c>
      <c r="H99" s="50" t="str">
        <f>IF(ISERROR(MATCH($A99&amp;$B99,Data!$T:$T,0)),"",INDEX(errors,IF($B99="AM",1,2)+MATCH(H$1,err_type,0)-1,MATCH($A99,sum_locID,0)))</f>
        <v/>
      </c>
      <c r="I99" s="50" t="str">
        <f>IF(ISERROR(MATCH($A99&amp;$B99,Data!$T:$T,0)),"",INDEX(errors,IF($B99="AM",1,2)+MATCH(I$1,err_type,0)-1,MATCH($A99,sum_locID,0)))</f>
        <v/>
      </c>
      <c r="J99" s="50" t="str">
        <f>IF(ISERROR(MATCH($A99&amp;$B99,Data!$T:$T,0)),"",INDEX(errors,IF($B99="AM",1,2)+MATCH(J$1,err_type,0)-1,MATCH($A99,sum_locID,0)))</f>
        <v/>
      </c>
      <c r="K99" s="50" t="str">
        <f>IF(ISERROR(MATCH(A99&amp;B99,Data!$T:$T,0)),"",INDEX(err_total,IF(B99="AM",1,2),MATCH(A99,sum_locID,0)))</f>
        <v/>
      </c>
      <c r="L99" s="50" t="str">
        <f t="shared" si="18"/>
        <v/>
      </c>
      <c r="M99" s="50" t="str">
        <f t="shared" si="19"/>
        <v/>
      </c>
      <c r="O99" s="36" t="b">
        <f t="shared" si="20"/>
        <v>0</v>
      </c>
      <c r="P99" s="36">
        <f t="shared" si="21"/>
        <v>0</v>
      </c>
    </row>
    <row r="100" spans="1:16" x14ac:dyDescent="0.25">
      <c r="A100" s="40">
        <v>144</v>
      </c>
      <c r="B100" s="40" t="s">
        <v>66</v>
      </c>
      <c r="C100" s="41" t="str">
        <f t="shared" si="17"/>
        <v>Southern Ave</v>
      </c>
      <c r="D100" s="214" t="str">
        <f t="shared" si="17"/>
        <v>Mill Ave</v>
      </c>
      <c r="E100" s="218" t="str">
        <f>IF(ISERROR(MATCH(A100&amp;B100,Data!$T:$T,0)),"",INDEX(Data!$C:$C,MATCH(A100&amp;B100,Data!$T:$T,0)))</f>
        <v>Nicole Guest</v>
      </c>
      <c r="F100" s="50">
        <f>IF(ISERROR(MATCH(A100&amp;B100,Data!$T:$T,0)),"",SUM(G100,H100,I100,J100))</f>
        <v>0</v>
      </c>
      <c r="G100" s="50">
        <f>IF(ISERROR(MATCH($A100&amp;$B100,Data!$T:$T,0)),"",INDEX(errors,IF($B100="AM",1,2)+MATCH(G$1,err_type,0)-1,MATCH($A100,sum_locID,0)))</f>
        <v>0</v>
      </c>
      <c r="H100" s="50">
        <f>IF(ISERROR(MATCH($A100&amp;$B100,Data!$T:$T,0)),"",INDEX(errors,IF($B100="AM",1,2)+MATCH(H$1,err_type,0)-1,MATCH($A100,sum_locID,0)))</f>
        <v>0</v>
      </c>
      <c r="I100" s="50">
        <f>IF(ISERROR(MATCH($A100&amp;$B100,Data!$T:$T,0)),"",INDEX(errors,IF($B100="AM",1,2)+MATCH(I$1,err_type,0)-1,MATCH($A100,sum_locID,0)))</f>
        <v>0</v>
      </c>
      <c r="J100" s="50">
        <f>IF(ISERROR(MATCH($A100&amp;$B100,Data!$T:$T,0)),"",INDEX(errors,IF($B100="AM",1,2)+MATCH(J$1,err_type,0)-1,MATCH($A100,sum_locID,0)))</f>
        <v>0</v>
      </c>
      <c r="K100" s="50">
        <f>IF(ISERROR(MATCH(A100&amp;B100,Data!$T:$T,0)),"",INDEX(err_total,IF(B100="AM",1,2),MATCH(A100,sum_locID,0)))</f>
        <v>0</v>
      </c>
      <c r="L100" s="50" t="str">
        <f t="shared" si="18"/>
        <v/>
      </c>
      <c r="M100" s="50" t="str">
        <f t="shared" si="19"/>
        <v/>
      </c>
      <c r="O100" s="36" t="str">
        <f t="shared" si="20"/>
        <v/>
      </c>
      <c r="P100" s="36">
        <f t="shared" si="21"/>
        <v>0</v>
      </c>
    </row>
    <row r="101" spans="1:16" x14ac:dyDescent="0.25">
      <c r="A101" s="40">
        <v>145</v>
      </c>
      <c r="B101" s="40" t="s">
        <v>66</v>
      </c>
      <c r="C101" s="41" t="str">
        <f t="shared" si="17"/>
        <v>Alameda Dr</v>
      </c>
      <c r="D101" s="214" t="str">
        <f t="shared" si="17"/>
        <v>Mill Ave</v>
      </c>
      <c r="E101" s="218" t="str">
        <f>IF(ISERROR(MATCH(A101&amp;B101,Data!$T:$T,0)),"",INDEX(Data!$C:$C,MATCH(A101&amp;B101,Data!$T:$T,0)))</f>
        <v>Marge Zylla, Joe Zylla</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str">
        <f t="shared" si="20"/>
        <v/>
      </c>
      <c r="P101" s="36">
        <f t="shared" si="21"/>
        <v>0</v>
      </c>
    </row>
    <row r="102" spans="1:16" x14ac:dyDescent="0.25">
      <c r="A102" s="40">
        <v>146</v>
      </c>
      <c r="B102" s="40" t="s">
        <v>66</v>
      </c>
      <c r="C102" s="41" t="str">
        <f t="shared" si="17"/>
        <v>Broadway Rd</v>
      </c>
      <c r="D102" s="214" t="str">
        <f t="shared" si="17"/>
        <v>Mill Ave</v>
      </c>
      <c r="E102" s="218" t="str">
        <f>IF(ISERROR(MATCH(A102&amp;B102,Data!$T:$T,0)),"",INDEX(Data!$C:$C,MATCH(A102&amp;B102,Data!$T:$T,0)))</f>
        <v>Tim McKinstyr</v>
      </c>
      <c r="F102" s="50">
        <f>IF(ISERROR(MATCH(A102&amp;B102,Data!$T:$T,0)),"",SUM(G102,H102,I102,J102))</f>
        <v>0</v>
      </c>
      <c r="G102" s="50">
        <f>IF(ISERROR(MATCH($A102&amp;$B102,Data!$T:$T,0)),"",INDEX(errors,IF($B102="AM",1,2)+MATCH(G$1,err_type,0)-1,MATCH($A102,sum_locID,0)))</f>
        <v>0</v>
      </c>
      <c r="H102" s="50">
        <f>IF(ISERROR(MATCH($A102&amp;$B102,Data!$T:$T,0)),"",INDEX(errors,IF($B102="AM",1,2)+MATCH(H$1,err_type,0)-1,MATCH($A102,sum_locID,0)))</f>
        <v>0</v>
      </c>
      <c r="I102" s="50">
        <f>IF(ISERROR(MATCH($A102&amp;$B102,Data!$T:$T,0)),"",INDEX(errors,IF($B102="AM",1,2)+MATCH(I$1,err_type,0)-1,MATCH($A102,sum_locID,0)))</f>
        <v>0</v>
      </c>
      <c r="J102" s="50">
        <f>IF(ISERROR(MATCH($A102&amp;$B102,Data!$T:$T,0)),"",INDEX(errors,IF($B102="AM",1,2)+MATCH(J$1,err_type,0)-1,MATCH($A102,sum_locID,0)))</f>
        <v>0</v>
      </c>
      <c r="K102" s="50">
        <f>IF(ISERROR(MATCH(A102&amp;B102,Data!$T:$T,0)),"",INDEX(err_total,IF(B102="AM",1,2),MATCH(A102,sum_locID,0)))</f>
        <v>0</v>
      </c>
      <c r="L102" s="50" t="str">
        <f t="shared" si="18"/>
        <v/>
      </c>
      <c r="M102" s="50" t="str">
        <f t="shared" si="19"/>
        <v/>
      </c>
      <c r="O102" s="36" t="str">
        <f t="shared" si="20"/>
        <v/>
      </c>
      <c r="P102" s="36">
        <f t="shared" si="21"/>
        <v>0</v>
      </c>
    </row>
    <row r="103" spans="1:16" x14ac:dyDescent="0.25">
      <c r="A103" s="40">
        <v>147</v>
      </c>
      <c r="B103" s="40" t="s">
        <v>66</v>
      </c>
      <c r="C103" s="41" t="str">
        <f t="shared" si="17"/>
        <v>Baseline Rd</v>
      </c>
      <c r="D103" s="214" t="str">
        <f t="shared" si="17"/>
        <v>Mill Ave</v>
      </c>
      <c r="E103" s="218" t="str">
        <f>IF(ISERROR(MATCH(A103&amp;B103,Data!$T:$T,0)),"",INDEX(Data!$C:$C,MATCH(A103&amp;B103,Data!$T:$T,0)))</f>
        <v>Tom Walling</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18"/>
        <v/>
      </c>
      <c r="M103" s="50" t="str">
        <f t="shared" si="19"/>
        <v/>
      </c>
      <c r="O103" s="36" t="str">
        <f t="shared" si="20"/>
        <v/>
      </c>
      <c r="P103" s="36">
        <f t="shared" si="21"/>
        <v>0</v>
      </c>
    </row>
    <row r="104" spans="1:16" x14ac:dyDescent="0.25">
      <c r="A104" s="40">
        <v>148</v>
      </c>
      <c r="B104" s="40" t="s">
        <v>66</v>
      </c>
      <c r="C104" s="41" t="str">
        <f t="shared" si="17"/>
        <v>Guadalupe Rd</v>
      </c>
      <c r="D104" s="214" t="str">
        <f t="shared" si="17"/>
        <v>Kyrene Rd</v>
      </c>
      <c r="E104" s="218" t="str">
        <f>IF(ISERROR(MATCH(A104&amp;B104,Data!$T:$T,0)),"",INDEX(Data!$C:$C,MATCH(A104&amp;B104,Data!$T:$T,0)))</f>
        <v>Betsy Estes (Phone 214-507-1974)</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ref="L104:L109" si="22">IF(AND($O104,K104&gt;=L$113),$A104&amp;$B104,"")</f>
        <v/>
      </c>
      <c r="M104" s="50" t="str">
        <f t="shared" ref="M104:M109" si="23">IF(AND($O104,F104&gt;=M$113),$A104&amp;$B104,"")</f>
        <v/>
      </c>
      <c r="O104" s="36" t="str">
        <f t="shared" ref="O104:O109" si="24">IF(LEN(E104)&lt;1,FALSE,"")</f>
        <v/>
      </c>
      <c r="P104" s="36">
        <f t="shared" ref="P104:P109" si="25">IF(ISNUMBER(P97),P97,0)+IF(AND(ISNUMBER(K104),K104&gt;0),1,0)</f>
        <v>0</v>
      </c>
    </row>
    <row r="105" spans="1:16" x14ac:dyDescent="0.25">
      <c r="A105" s="40">
        <v>149</v>
      </c>
      <c r="B105" s="40" t="s">
        <v>66</v>
      </c>
      <c r="C105" s="41" t="str">
        <f t="shared" si="17"/>
        <v>Guadalupe Rd</v>
      </c>
      <c r="D105" s="214" t="str">
        <f t="shared" si="17"/>
        <v>Country Club Wy</v>
      </c>
      <c r="E105" s="218" t="str">
        <f>IF(ISERROR(MATCH(A105&amp;B105,Data!$T:$T,0)),"",INDEX(Data!$C:$C,MATCH(A105&amp;B105,Data!$T:$T,0)))</f>
        <v>Dick Landis</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22"/>
        <v/>
      </c>
      <c r="M105" s="50" t="str">
        <f t="shared" si="23"/>
        <v/>
      </c>
      <c r="O105" s="36" t="str">
        <f t="shared" si="24"/>
        <v/>
      </c>
      <c r="P105" s="36">
        <f t="shared" si="25"/>
        <v>0</v>
      </c>
    </row>
    <row r="106" spans="1:16" x14ac:dyDescent="0.25">
      <c r="A106" s="40">
        <v>150</v>
      </c>
      <c r="B106" s="40" t="s">
        <v>66</v>
      </c>
      <c r="C106" s="41" t="str">
        <f t="shared" si="17"/>
        <v>Guadalupe Rd</v>
      </c>
      <c r="D106" s="214" t="str">
        <f t="shared" si="17"/>
        <v>Lakeshore Dr</v>
      </c>
      <c r="E106" s="218" t="str">
        <f>IF(ISERROR(MATCH(A106&amp;B106,Data!$T:$T,0)),"",INDEX(Data!$C:$C,MATCH(A106&amp;B106,Data!$T:$T,0)))</f>
        <v>Diane Sahakian</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2"/>
        <v/>
      </c>
      <c r="M106" s="50" t="str">
        <f t="shared" si="23"/>
        <v/>
      </c>
      <c r="O106" s="36" t="str">
        <f t="shared" si="24"/>
        <v/>
      </c>
      <c r="P106" s="36">
        <f t="shared" si="25"/>
        <v>0</v>
      </c>
    </row>
    <row r="107" spans="1:16" x14ac:dyDescent="0.25">
      <c r="A107" s="40">
        <v>151</v>
      </c>
      <c r="B107" s="40" t="s">
        <v>66</v>
      </c>
      <c r="C107" s="41" t="str">
        <f t="shared" si="17"/>
        <v>University Dr</v>
      </c>
      <c r="D107" s="214" t="str">
        <f t="shared" si="17"/>
        <v>Forest Ave</v>
      </c>
      <c r="E107" s="218" t="str">
        <f>IF(ISERROR(MATCH(A107&amp;B107,Data!$T:$T,0)),"",INDEX(Data!$C:$C,MATCH(A107&amp;B107,Data!$T:$T,0)))</f>
        <v>Barbara McNally</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2"/>
        <v/>
      </c>
      <c r="M107" s="50" t="str">
        <f t="shared" si="23"/>
        <v/>
      </c>
      <c r="O107" s="36" t="str">
        <f t="shared" si="24"/>
        <v/>
      </c>
      <c r="P107" s="36">
        <f t="shared" si="25"/>
        <v>0</v>
      </c>
    </row>
    <row r="108" spans="1:16" x14ac:dyDescent="0.25">
      <c r="A108" s="40">
        <v>152</v>
      </c>
      <c r="B108" s="40" t="s">
        <v>66</v>
      </c>
      <c r="C108" s="41" t="str">
        <f t="shared" si="17"/>
        <v>Tempe Lake</v>
      </c>
      <c r="D108" s="214" t="str">
        <f t="shared" si="17"/>
        <v>TCA Bridge</v>
      </c>
      <c r="E108" s="218" t="str">
        <f>IF(ISERROR(MATCH(A108&amp;B108,Data!$T:$T,0)),"",INDEX(Data!$C:$C,MATCH(A108&amp;B108,Data!$T:$T,0)))</f>
        <v>Julia Skinner</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22"/>
        <v/>
      </c>
      <c r="M108" s="50" t="str">
        <f t="shared" si="23"/>
        <v/>
      </c>
      <c r="O108" s="36" t="str">
        <f t="shared" si="24"/>
        <v/>
      </c>
      <c r="P108" s="36">
        <f t="shared" si="25"/>
        <v>0</v>
      </c>
    </row>
    <row r="109" spans="1:16" x14ac:dyDescent="0.25">
      <c r="A109" s="40">
        <v>153</v>
      </c>
      <c r="B109" s="40" t="s">
        <v>66</v>
      </c>
      <c r="C109" s="41" t="str">
        <f t="shared" si="17"/>
        <v>Apache Blvd</v>
      </c>
      <c r="D109" s="214" t="str">
        <f t="shared" si="17"/>
        <v>McAllister Ave</v>
      </c>
      <c r="E109" s="218" t="str">
        <f>IF(ISERROR(MATCH(A109&amp;B109,Data!$T:$T,0)),"",INDEX(Data!$C:$C,MATCH(A109&amp;B109,Data!$T:$T,0)))</f>
        <v/>
      </c>
      <c r="F109" s="50" t="str">
        <f>IF(ISERROR(MATCH(A109&amp;B109,Data!$T:$T,0)),"",SUM(G109,H109,I109,J109))</f>
        <v/>
      </c>
      <c r="G109" s="50" t="str">
        <f>IF(ISERROR(MATCH($A109&amp;$B109,Data!$T:$T,0)),"",INDEX(errors,IF($B109="AM",1,2)+MATCH(G$1,err_type,0)-1,MATCH($A109,sum_locID,0)))</f>
        <v/>
      </c>
      <c r="H109" s="50" t="str">
        <f>IF(ISERROR(MATCH($A109&amp;$B109,Data!$T:$T,0)),"",INDEX(errors,IF($B109="AM",1,2)+MATCH(H$1,err_type,0)-1,MATCH($A109,sum_locID,0)))</f>
        <v/>
      </c>
      <c r="I109" s="50" t="str">
        <f>IF(ISERROR(MATCH($A109&amp;$B109,Data!$T:$T,0)),"",INDEX(errors,IF($B109="AM",1,2)+MATCH(I$1,err_type,0)-1,MATCH($A109,sum_locID,0)))</f>
        <v/>
      </c>
      <c r="J109" s="50" t="str">
        <f>IF(ISERROR(MATCH($A109&amp;$B109,Data!$T:$T,0)),"",INDEX(errors,IF($B109="AM",1,2)+MATCH(J$1,err_type,0)-1,MATCH($A109,sum_locID,0)))</f>
        <v/>
      </c>
      <c r="K109" s="50" t="str">
        <f>IF(ISERROR(MATCH(A109&amp;B109,Data!$T:$T,0)),"",INDEX(err_total,IF(B109="AM",1,2),MATCH(A109,sum_locID,0)))</f>
        <v/>
      </c>
      <c r="L109" s="50" t="str">
        <f t="shared" si="22"/>
        <v/>
      </c>
      <c r="M109" s="50" t="str">
        <f t="shared" si="23"/>
        <v/>
      </c>
      <c r="O109" s="36" t="b">
        <f t="shared" si="24"/>
        <v>0</v>
      </c>
      <c r="P109" s="36">
        <f t="shared" si="25"/>
        <v>0</v>
      </c>
    </row>
    <row r="110" spans="1:16" x14ac:dyDescent="0.25">
      <c r="A110" s="40">
        <v>154</v>
      </c>
      <c r="B110" s="40" t="s">
        <v>66</v>
      </c>
      <c r="C110" s="41" t="str">
        <f t="shared" si="17"/>
        <v>Terrace Rd</v>
      </c>
      <c r="D110" s="214" t="str">
        <f t="shared" si="17"/>
        <v>Rural Rd</v>
      </c>
      <c r="E110" s="218" t="str">
        <f>IF(ISERROR(MATCH(A110&amp;B110,Data!$T:$T,0)),"",INDEX(Data!$C:$C,MATCH(A110&amp;B110,Data!$T:$T,0)))</f>
        <v>David Nyer</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IF(AND($O110,K110&gt;=L$113),$A110&amp;$B110,"")</f>
        <v/>
      </c>
      <c r="M110" s="50" t="str">
        <f>IF(AND($O110,F110&gt;=M$113),$A110&amp;$B110,"")</f>
        <v/>
      </c>
      <c r="O110" s="36" t="str">
        <f>IF(LEN(E110)&lt;1,FALSE,"")</f>
        <v/>
      </c>
      <c r="P110" s="36">
        <f>IF(ISNUMBER(P102),P102,0)+IF(AND(ISNUMBER(K110),K110&gt;0),1,0)</f>
        <v>0</v>
      </c>
    </row>
    <row r="111" spans="1:16" x14ac:dyDescent="0.25">
      <c r="A111" s="40">
        <v>155</v>
      </c>
      <c r="B111" s="40" t="s">
        <v>66</v>
      </c>
      <c r="C111" s="41" t="str">
        <f t="shared" si="17"/>
        <v>University Dr</v>
      </c>
      <c r="D111" s="214" t="str">
        <f t="shared" si="17"/>
        <v>McClintock Dr</v>
      </c>
      <c r="E111" s="218" t="str">
        <f>IF(ISERROR(MATCH(A111&amp;B111,Data!$T:$T,0)),"",INDEX(Data!$C:$C,MATCH(A111&amp;B111,Data!$T:$T,0)))</f>
        <v>William Dodge</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IF(AND($O111,K111&gt;=L$113),$A111&amp;$B111,"")</f>
        <v/>
      </c>
      <c r="M111" s="50" t="str">
        <f>IF(AND($O111,F111&gt;=M$113),$A111&amp;$B111,"")</f>
        <v/>
      </c>
      <c r="O111" s="36" t="str">
        <f>IF(LEN(E111)&lt;1,FALSE,"")</f>
        <v/>
      </c>
      <c r="P111" s="36">
        <f>IF(ISNUMBER(P103),P103,0)+IF(AND(ISNUMBER(K111),K111&gt;0),1,0)</f>
        <v>0</v>
      </c>
    </row>
    <row r="112" spans="1:16" x14ac:dyDescent="0.25">
      <c r="A112" s="64"/>
      <c r="B112" s="64"/>
      <c r="C112" s="65"/>
      <c r="D112" s="65"/>
      <c r="E112" s="65"/>
      <c r="F112" s="64"/>
      <c r="G112" s="64"/>
      <c r="H112" s="64"/>
      <c r="I112" s="64"/>
      <c r="J112" s="64"/>
      <c r="K112" s="64"/>
    </row>
    <row r="113" spans="1:16" ht="15.6" x14ac:dyDescent="0.3">
      <c r="L113" s="219">
        <f>Summary!P1</f>
        <v>1</v>
      </c>
      <c r="M113" s="219">
        <f>Summary!P2</f>
        <v>1</v>
      </c>
    </row>
    <row r="115" spans="1:16" ht="31.2" x14ac:dyDescent="0.3">
      <c r="A115" s="38" t="str">
        <f>A1</f>
        <v>Loc ID</v>
      </c>
      <c r="B115" s="38" t="str">
        <f t="shared" ref="B115:J115" si="26">B1</f>
        <v>AM/PM</v>
      </c>
      <c r="C115" s="38" t="str">
        <f t="shared" si="26"/>
        <v>Location or Intersection: E/W</v>
      </c>
      <c r="D115" s="38" t="str">
        <f t="shared" si="26"/>
        <v>Location or Intersection: N/S</v>
      </c>
      <c r="E115" s="215" t="str">
        <f t="shared" si="26"/>
        <v>Recorder</v>
      </c>
      <c r="F115" s="216" t="str">
        <f t="shared" si="26"/>
        <v>G,H,W,S Errors</v>
      </c>
      <c r="G115" s="217" t="str">
        <f t="shared" si="26"/>
        <v xml:space="preserve">Gender </v>
      </c>
      <c r="H115" s="217" t="str">
        <f t="shared" si="26"/>
        <v>Helmet</v>
      </c>
      <c r="I115" s="217" t="str">
        <f t="shared" si="26"/>
        <v>Wrong way</v>
      </c>
      <c r="J115" s="217" t="str">
        <f t="shared" si="26"/>
        <v>Sidewalk</v>
      </c>
      <c r="K115" s="216" t="str">
        <f>K1</f>
        <v>All Errors</v>
      </c>
    </row>
    <row r="116" spans="1:16" x14ac:dyDescent="0.25">
      <c r="A116" s="218" t="str">
        <f t="shared" ref="A116:K125" si="27">IF(ISERROR(MATCH($P116,err_ID,0)),"",INDEX(err_count,MATCH($P116,err_ID,0),COLUMN()))</f>
        <v/>
      </c>
      <c r="B116" s="218" t="str">
        <f t="shared" si="27"/>
        <v/>
      </c>
      <c r="C116" s="218" t="str">
        <f t="shared" si="27"/>
        <v/>
      </c>
      <c r="D116" s="218" t="str">
        <f t="shared" si="27"/>
        <v/>
      </c>
      <c r="E116" s="218" t="str">
        <f t="shared" si="27"/>
        <v/>
      </c>
      <c r="F116" s="50" t="str">
        <f t="shared" si="27"/>
        <v/>
      </c>
      <c r="G116" s="50" t="str">
        <f t="shared" si="27"/>
        <v/>
      </c>
      <c r="H116" s="50" t="str">
        <f t="shared" si="27"/>
        <v/>
      </c>
      <c r="I116" s="50" t="str">
        <f t="shared" si="27"/>
        <v/>
      </c>
      <c r="J116" s="50" t="str">
        <f t="shared" si="27"/>
        <v/>
      </c>
      <c r="K116" s="50" t="str">
        <f t="shared" si="27"/>
        <v/>
      </c>
      <c r="P116" s="36">
        <v>1</v>
      </c>
    </row>
    <row r="117" spans="1:16" x14ac:dyDescent="0.25">
      <c r="A117" s="218" t="str">
        <f t="shared" si="27"/>
        <v/>
      </c>
      <c r="B117" s="218" t="str">
        <f t="shared" si="27"/>
        <v/>
      </c>
      <c r="C117" s="218" t="str">
        <f t="shared" si="27"/>
        <v/>
      </c>
      <c r="D117" s="218" t="str">
        <f t="shared" si="27"/>
        <v/>
      </c>
      <c r="E117" s="218" t="str">
        <f t="shared" si="27"/>
        <v/>
      </c>
      <c r="F117" s="50" t="str">
        <f t="shared" si="27"/>
        <v/>
      </c>
      <c r="G117" s="50" t="str">
        <f t="shared" si="27"/>
        <v/>
      </c>
      <c r="H117" s="50" t="str">
        <f t="shared" si="27"/>
        <v/>
      </c>
      <c r="I117" s="50" t="str">
        <f t="shared" si="27"/>
        <v/>
      </c>
      <c r="J117" s="50" t="str">
        <f t="shared" si="27"/>
        <v/>
      </c>
      <c r="K117" s="50" t="str">
        <f t="shared" si="27"/>
        <v/>
      </c>
      <c r="P117" s="36">
        <v>2</v>
      </c>
    </row>
    <row r="118" spans="1:16" x14ac:dyDescent="0.25">
      <c r="A118" s="218" t="str">
        <f t="shared" si="27"/>
        <v/>
      </c>
      <c r="B118" s="218" t="str">
        <f t="shared" si="27"/>
        <v/>
      </c>
      <c r="C118" s="218" t="str">
        <f t="shared" si="27"/>
        <v/>
      </c>
      <c r="D118" s="218" t="str">
        <f t="shared" si="27"/>
        <v/>
      </c>
      <c r="E118" s="218" t="str">
        <f t="shared" si="27"/>
        <v/>
      </c>
      <c r="F118" s="50" t="str">
        <f t="shared" si="27"/>
        <v/>
      </c>
      <c r="G118" s="50" t="str">
        <f t="shared" si="27"/>
        <v/>
      </c>
      <c r="H118" s="50" t="str">
        <f t="shared" si="27"/>
        <v/>
      </c>
      <c r="I118" s="50" t="str">
        <f t="shared" si="27"/>
        <v/>
      </c>
      <c r="J118" s="50" t="str">
        <f t="shared" si="27"/>
        <v/>
      </c>
      <c r="K118" s="50" t="str">
        <f t="shared" si="27"/>
        <v/>
      </c>
      <c r="P118" s="36">
        <v>3</v>
      </c>
    </row>
    <row r="119" spans="1:16" x14ac:dyDescent="0.25">
      <c r="A119" s="218" t="str">
        <f t="shared" si="27"/>
        <v/>
      </c>
      <c r="B119" s="218" t="str">
        <f t="shared" si="27"/>
        <v/>
      </c>
      <c r="C119" s="218" t="str">
        <f t="shared" si="27"/>
        <v/>
      </c>
      <c r="D119" s="218" t="str">
        <f t="shared" si="27"/>
        <v/>
      </c>
      <c r="E119" s="218" t="str">
        <f t="shared" si="27"/>
        <v/>
      </c>
      <c r="F119" s="50" t="str">
        <f t="shared" si="27"/>
        <v/>
      </c>
      <c r="G119" s="50" t="str">
        <f t="shared" si="27"/>
        <v/>
      </c>
      <c r="H119" s="50" t="str">
        <f t="shared" si="27"/>
        <v/>
      </c>
      <c r="I119" s="50" t="str">
        <f t="shared" si="27"/>
        <v/>
      </c>
      <c r="J119" s="50" t="str">
        <f t="shared" si="27"/>
        <v/>
      </c>
      <c r="K119" s="50" t="str">
        <f t="shared" si="27"/>
        <v/>
      </c>
      <c r="P119" s="36">
        <v>4</v>
      </c>
    </row>
    <row r="120" spans="1:16" x14ac:dyDescent="0.25">
      <c r="A120" s="218" t="str">
        <f t="shared" si="27"/>
        <v/>
      </c>
      <c r="B120" s="218" t="str">
        <f t="shared" si="27"/>
        <v/>
      </c>
      <c r="C120" s="218" t="str">
        <f t="shared" si="27"/>
        <v/>
      </c>
      <c r="D120" s="218" t="str">
        <f t="shared" si="27"/>
        <v/>
      </c>
      <c r="E120" s="218" t="str">
        <f t="shared" si="27"/>
        <v/>
      </c>
      <c r="F120" s="50" t="str">
        <f t="shared" si="27"/>
        <v/>
      </c>
      <c r="G120" s="50" t="str">
        <f t="shared" si="27"/>
        <v/>
      </c>
      <c r="H120" s="50" t="str">
        <f t="shared" si="27"/>
        <v/>
      </c>
      <c r="I120" s="50" t="str">
        <f t="shared" si="27"/>
        <v/>
      </c>
      <c r="J120" s="50" t="str">
        <f t="shared" si="27"/>
        <v/>
      </c>
      <c r="K120" s="50" t="str">
        <f t="shared" si="27"/>
        <v/>
      </c>
      <c r="P120" s="36">
        <v>5</v>
      </c>
    </row>
    <row r="121" spans="1:16" x14ac:dyDescent="0.25">
      <c r="A121" s="218" t="str">
        <f t="shared" si="27"/>
        <v/>
      </c>
      <c r="B121" s="218" t="str">
        <f t="shared" si="27"/>
        <v/>
      </c>
      <c r="C121" s="218" t="str">
        <f t="shared" si="27"/>
        <v/>
      </c>
      <c r="D121" s="218" t="str">
        <f t="shared" si="27"/>
        <v/>
      </c>
      <c r="E121" s="218" t="str">
        <f t="shared" si="27"/>
        <v/>
      </c>
      <c r="F121" s="50" t="str">
        <f t="shared" si="27"/>
        <v/>
      </c>
      <c r="G121" s="50" t="str">
        <f t="shared" si="27"/>
        <v/>
      </c>
      <c r="H121" s="50" t="str">
        <f t="shared" si="27"/>
        <v/>
      </c>
      <c r="I121" s="50" t="str">
        <f t="shared" si="27"/>
        <v/>
      </c>
      <c r="J121" s="50" t="str">
        <f t="shared" si="27"/>
        <v/>
      </c>
      <c r="K121" s="50" t="str">
        <f t="shared" si="27"/>
        <v/>
      </c>
      <c r="P121" s="36">
        <v>6</v>
      </c>
    </row>
    <row r="122" spans="1:16" x14ac:dyDescent="0.25">
      <c r="A122" s="218" t="str">
        <f t="shared" si="27"/>
        <v/>
      </c>
      <c r="B122" s="218" t="str">
        <f t="shared" si="27"/>
        <v/>
      </c>
      <c r="C122" s="218" t="str">
        <f t="shared" si="27"/>
        <v/>
      </c>
      <c r="D122" s="218" t="str">
        <f t="shared" si="27"/>
        <v/>
      </c>
      <c r="E122" s="218" t="str">
        <f t="shared" si="27"/>
        <v/>
      </c>
      <c r="F122" s="50" t="str">
        <f t="shared" si="27"/>
        <v/>
      </c>
      <c r="G122" s="50" t="str">
        <f t="shared" si="27"/>
        <v/>
      </c>
      <c r="H122" s="50" t="str">
        <f t="shared" si="27"/>
        <v/>
      </c>
      <c r="I122" s="50" t="str">
        <f t="shared" si="27"/>
        <v/>
      </c>
      <c r="J122" s="50" t="str">
        <f t="shared" si="27"/>
        <v/>
      </c>
      <c r="K122" s="50" t="str">
        <f t="shared" si="27"/>
        <v/>
      </c>
      <c r="P122" s="36">
        <v>7</v>
      </c>
    </row>
    <row r="123" spans="1:16" x14ac:dyDescent="0.25">
      <c r="A123" s="36" t="str">
        <f t="shared" si="27"/>
        <v/>
      </c>
      <c r="B123" s="36" t="str">
        <f t="shared" si="27"/>
        <v/>
      </c>
      <c r="C123" s="36" t="str">
        <f t="shared" si="27"/>
        <v/>
      </c>
      <c r="D123" s="36" t="str">
        <f t="shared" si="27"/>
        <v/>
      </c>
      <c r="E123" s="36" t="str">
        <f t="shared" si="27"/>
        <v/>
      </c>
      <c r="F123" s="37" t="str">
        <f t="shared" si="27"/>
        <v/>
      </c>
      <c r="G123" s="37" t="str">
        <f t="shared" si="27"/>
        <v/>
      </c>
      <c r="H123" s="37" t="str">
        <f t="shared" si="27"/>
        <v/>
      </c>
      <c r="I123" s="37" t="str">
        <f t="shared" si="27"/>
        <v/>
      </c>
      <c r="J123" s="37" t="str">
        <f t="shared" si="27"/>
        <v/>
      </c>
      <c r="K123" s="37" t="str">
        <f t="shared" si="27"/>
        <v/>
      </c>
      <c r="L123" s="37" t="str">
        <f t="shared" ref="L123:M145" si="28">IF(ISERROR(MATCH($P123,err_ID,0)),"",INDEX(err_count,MATCH($P123,err_ID,0),COLUMN()))</f>
        <v/>
      </c>
      <c r="M123" s="37" t="str">
        <f t="shared" si="28"/>
        <v/>
      </c>
      <c r="P123" s="36">
        <v>8</v>
      </c>
    </row>
    <row r="124" spans="1:16" x14ac:dyDescent="0.25">
      <c r="A124" s="36" t="str">
        <f t="shared" si="27"/>
        <v/>
      </c>
      <c r="B124" s="36" t="str">
        <f t="shared" si="27"/>
        <v/>
      </c>
      <c r="C124" s="36" t="str">
        <f t="shared" si="27"/>
        <v/>
      </c>
      <c r="D124" s="36" t="str">
        <f t="shared" si="27"/>
        <v/>
      </c>
      <c r="E124" s="36" t="str">
        <f t="shared" si="27"/>
        <v/>
      </c>
      <c r="F124" s="37" t="str">
        <f t="shared" si="27"/>
        <v/>
      </c>
      <c r="G124" s="37" t="str">
        <f t="shared" si="27"/>
        <v/>
      </c>
      <c r="H124" s="37" t="str">
        <f t="shared" si="27"/>
        <v/>
      </c>
      <c r="I124" s="37" t="str">
        <f t="shared" si="27"/>
        <v/>
      </c>
      <c r="J124" s="37" t="str">
        <f t="shared" si="27"/>
        <v/>
      </c>
      <c r="K124" s="37" t="str">
        <f t="shared" si="27"/>
        <v/>
      </c>
      <c r="L124" s="37" t="str">
        <f t="shared" si="28"/>
        <v/>
      </c>
      <c r="M124" s="37" t="str">
        <f t="shared" si="28"/>
        <v/>
      </c>
      <c r="P124" s="36">
        <v>9</v>
      </c>
    </row>
    <row r="125" spans="1:16" x14ac:dyDescent="0.25">
      <c r="A125" s="36" t="str">
        <f t="shared" si="27"/>
        <v/>
      </c>
      <c r="B125" s="36" t="str">
        <f t="shared" si="27"/>
        <v/>
      </c>
      <c r="C125" s="36" t="str">
        <f t="shared" si="27"/>
        <v/>
      </c>
      <c r="D125" s="36" t="str">
        <f t="shared" si="27"/>
        <v/>
      </c>
      <c r="E125" s="36" t="str">
        <f t="shared" si="27"/>
        <v/>
      </c>
      <c r="F125" s="37" t="str">
        <f t="shared" si="27"/>
        <v/>
      </c>
      <c r="G125" s="37" t="str">
        <f t="shared" si="27"/>
        <v/>
      </c>
      <c r="H125" s="37" t="str">
        <f t="shared" si="27"/>
        <v/>
      </c>
      <c r="I125" s="37" t="str">
        <f t="shared" si="27"/>
        <v/>
      </c>
      <c r="J125" s="37" t="str">
        <f t="shared" si="27"/>
        <v/>
      </c>
      <c r="K125" s="37" t="str">
        <f t="shared" si="27"/>
        <v/>
      </c>
      <c r="L125" s="37" t="str">
        <f t="shared" si="28"/>
        <v/>
      </c>
      <c r="M125" s="37" t="str">
        <f t="shared" si="28"/>
        <v/>
      </c>
      <c r="P125" s="36">
        <v>10</v>
      </c>
    </row>
    <row r="126" spans="1:16" x14ac:dyDescent="0.25">
      <c r="A126" s="36" t="str">
        <f t="shared" ref="A126:K135" si="29">IF(ISERROR(MATCH($P126,err_ID,0)),"",INDEX(err_count,MATCH($P126,err_ID,0),COLUMN()))</f>
        <v/>
      </c>
      <c r="B126" s="36" t="str">
        <f t="shared" si="29"/>
        <v/>
      </c>
      <c r="C126" s="36" t="str">
        <f t="shared" si="29"/>
        <v/>
      </c>
      <c r="D126" s="36" t="str">
        <f t="shared" si="29"/>
        <v/>
      </c>
      <c r="E126" s="36" t="str">
        <f t="shared" si="29"/>
        <v/>
      </c>
      <c r="F126" s="37" t="str">
        <f t="shared" si="29"/>
        <v/>
      </c>
      <c r="G126" s="37" t="str">
        <f t="shared" si="29"/>
        <v/>
      </c>
      <c r="H126" s="37" t="str">
        <f t="shared" si="29"/>
        <v/>
      </c>
      <c r="I126" s="37" t="str">
        <f t="shared" si="29"/>
        <v/>
      </c>
      <c r="J126" s="37" t="str">
        <f t="shared" si="29"/>
        <v/>
      </c>
      <c r="K126" s="37" t="str">
        <f t="shared" si="29"/>
        <v/>
      </c>
      <c r="L126" s="37" t="str">
        <f t="shared" si="28"/>
        <v/>
      </c>
      <c r="M126" s="37" t="str">
        <f t="shared" si="28"/>
        <v/>
      </c>
      <c r="P126" s="36">
        <v>11</v>
      </c>
    </row>
    <row r="127" spans="1:16" x14ac:dyDescent="0.25">
      <c r="A127" s="36" t="str">
        <f t="shared" si="29"/>
        <v/>
      </c>
      <c r="B127" s="36" t="str">
        <f t="shared" si="29"/>
        <v/>
      </c>
      <c r="C127" s="36" t="str">
        <f t="shared" si="29"/>
        <v/>
      </c>
      <c r="D127" s="36" t="str">
        <f t="shared" si="29"/>
        <v/>
      </c>
      <c r="E127" s="36" t="str">
        <f t="shared" si="29"/>
        <v/>
      </c>
      <c r="F127" s="37" t="str">
        <f t="shared" si="29"/>
        <v/>
      </c>
      <c r="G127" s="37" t="str">
        <f t="shared" si="29"/>
        <v/>
      </c>
      <c r="H127" s="37" t="str">
        <f t="shared" si="29"/>
        <v/>
      </c>
      <c r="I127" s="37" t="str">
        <f t="shared" si="29"/>
        <v/>
      </c>
      <c r="J127" s="37" t="str">
        <f t="shared" si="29"/>
        <v/>
      </c>
      <c r="K127" s="37" t="str">
        <f t="shared" si="29"/>
        <v/>
      </c>
      <c r="L127" s="37" t="str">
        <f t="shared" si="28"/>
        <v/>
      </c>
      <c r="M127" s="37" t="str">
        <f t="shared" si="28"/>
        <v/>
      </c>
      <c r="P127" s="36">
        <v>12</v>
      </c>
    </row>
    <row r="128" spans="1:16" x14ac:dyDescent="0.25">
      <c r="A128" s="36" t="str">
        <f t="shared" si="29"/>
        <v/>
      </c>
      <c r="B128" s="36" t="str">
        <f t="shared" si="29"/>
        <v/>
      </c>
      <c r="C128" s="36" t="str">
        <f t="shared" si="29"/>
        <v/>
      </c>
      <c r="D128" s="36" t="str">
        <f t="shared" si="29"/>
        <v/>
      </c>
      <c r="E128" s="36" t="str">
        <f t="shared" si="29"/>
        <v/>
      </c>
      <c r="F128" s="37" t="str">
        <f t="shared" si="29"/>
        <v/>
      </c>
      <c r="G128" s="37" t="str">
        <f t="shared" si="29"/>
        <v/>
      </c>
      <c r="H128" s="37" t="str">
        <f t="shared" si="29"/>
        <v/>
      </c>
      <c r="I128" s="37" t="str">
        <f t="shared" si="29"/>
        <v/>
      </c>
      <c r="J128" s="37" t="str">
        <f t="shared" si="29"/>
        <v/>
      </c>
      <c r="K128" s="37" t="str">
        <f t="shared" si="29"/>
        <v/>
      </c>
      <c r="L128" s="37" t="str">
        <f t="shared" si="28"/>
        <v/>
      </c>
      <c r="M128" s="37" t="str">
        <f t="shared" si="28"/>
        <v/>
      </c>
      <c r="P128" s="36">
        <v>13</v>
      </c>
    </row>
    <row r="129" spans="1:16" x14ac:dyDescent="0.25">
      <c r="A129" s="36" t="str">
        <f t="shared" si="29"/>
        <v/>
      </c>
      <c r="B129" s="36" t="str">
        <f t="shared" si="29"/>
        <v/>
      </c>
      <c r="C129" s="36" t="str">
        <f t="shared" si="29"/>
        <v/>
      </c>
      <c r="D129" s="36" t="str">
        <f t="shared" si="29"/>
        <v/>
      </c>
      <c r="E129" s="36" t="str">
        <f t="shared" si="29"/>
        <v/>
      </c>
      <c r="F129" s="37" t="str">
        <f t="shared" si="29"/>
        <v/>
      </c>
      <c r="G129" s="37" t="str">
        <f t="shared" si="29"/>
        <v/>
      </c>
      <c r="H129" s="37" t="str">
        <f t="shared" si="29"/>
        <v/>
      </c>
      <c r="I129" s="37" t="str">
        <f t="shared" si="29"/>
        <v/>
      </c>
      <c r="J129" s="37" t="str">
        <f t="shared" si="29"/>
        <v/>
      </c>
      <c r="K129" s="37" t="str">
        <f t="shared" si="29"/>
        <v/>
      </c>
      <c r="L129" s="37" t="str">
        <f t="shared" si="28"/>
        <v/>
      </c>
      <c r="M129" s="37" t="str">
        <f t="shared" si="28"/>
        <v/>
      </c>
      <c r="P129" s="36">
        <v>14</v>
      </c>
    </row>
    <row r="130" spans="1:16" x14ac:dyDescent="0.25">
      <c r="A130" s="36" t="str">
        <f t="shared" si="29"/>
        <v/>
      </c>
      <c r="B130" s="36" t="str">
        <f t="shared" si="29"/>
        <v/>
      </c>
      <c r="C130" s="36" t="str">
        <f t="shared" si="29"/>
        <v/>
      </c>
      <c r="D130" s="36" t="str">
        <f t="shared" si="29"/>
        <v/>
      </c>
      <c r="E130" s="36" t="str">
        <f t="shared" si="29"/>
        <v/>
      </c>
      <c r="F130" s="37" t="str">
        <f t="shared" si="29"/>
        <v/>
      </c>
      <c r="G130" s="37" t="str">
        <f t="shared" si="29"/>
        <v/>
      </c>
      <c r="H130" s="37" t="str">
        <f t="shared" si="29"/>
        <v/>
      </c>
      <c r="I130" s="37" t="str">
        <f t="shared" si="29"/>
        <v/>
      </c>
      <c r="J130" s="37" t="str">
        <f t="shared" si="29"/>
        <v/>
      </c>
      <c r="K130" s="37" t="str">
        <f t="shared" si="29"/>
        <v/>
      </c>
      <c r="L130" s="37" t="str">
        <f t="shared" si="28"/>
        <v/>
      </c>
      <c r="M130" s="37" t="str">
        <f t="shared" si="28"/>
        <v/>
      </c>
      <c r="P130" s="36">
        <v>15</v>
      </c>
    </row>
    <row r="131" spans="1:16" x14ac:dyDescent="0.25">
      <c r="A131" s="36" t="str">
        <f t="shared" si="29"/>
        <v/>
      </c>
      <c r="B131" s="36" t="str">
        <f t="shared" si="29"/>
        <v/>
      </c>
      <c r="C131" s="36" t="str">
        <f t="shared" si="29"/>
        <v/>
      </c>
      <c r="D131" s="36" t="str">
        <f t="shared" si="29"/>
        <v/>
      </c>
      <c r="E131" s="36" t="str">
        <f t="shared" si="29"/>
        <v/>
      </c>
      <c r="F131" s="37" t="str">
        <f t="shared" si="29"/>
        <v/>
      </c>
      <c r="G131" s="37" t="str">
        <f t="shared" si="29"/>
        <v/>
      </c>
      <c r="H131" s="37" t="str">
        <f t="shared" si="29"/>
        <v/>
      </c>
      <c r="I131" s="37" t="str">
        <f t="shared" si="29"/>
        <v/>
      </c>
      <c r="J131" s="37" t="str">
        <f t="shared" si="29"/>
        <v/>
      </c>
      <c r="K131" s="37" t="str">
        <f t="shared" si="29"/>
        <v/>
      </c>
      <c r="L131" s="37" t="str">
        <f t="shared" si="28"/>
        <v/>
      </c>
      <c r="M131" s="37" t="str">
        <f t="shared" si="28"/>
        <v/>
      </c>
      <c r="P131" s="36">
        <v>16</v>
      </c>
    </row>
    <row r="132" spans="1:16" x14ac:dyDescent="0.25">
      <c r="A132" s="36" t="str">
        <f t="shared" si="29"/>
        <v/>
      </c>
      <c r="B132" s="36" t="str">
        <f t="shared" si="29"/>
        <v/>
      </c>
      <c r="C132" s="36" t="str">
        <f t="shared" si="29"/>
        <v/>
      </c>
      <c r="D132" s="36" t="str">
        <f t="shared" si="29"/>
        <v/>
      </c>
      <c r="E132" s="36" t="str">
        <f t="shared" si="29"/>
        <v/>
      </c>
      <c r="F132" s="37" t="str">
        <f t="shared" si="29"/>
        <v/>
      </c>
      <c r="G132" s="37" t="str">
        <f t="shared" si="29"/>
        <v/>
      </c>
      <c r="H132" s="37" t="str">
        <f t="shared" si="29"/>
        <v/>
      </c>
      <c r="I132" s="37" t="str">
        <f t="shared" si="29"/>
        <v/>
      </c>
      <c r="J132" s="37" t="str">
        <f t="shared" si="29"/>
        <v/>
      </c>
      <c r="K132" s="37" t="str">
        <f t="shared" si="29"/>
        <v/>
      </c>
      <c r="L132" s="37" t="str">
        <f t="shared" si="28"/>
        <v/>
      </c>
      <c r="M132" s="37" t="str">
        <f t="shared" si="28"/>
        <v/>
      </c>
      <c r="P132" s="36">
        <v>17</v>
      </c>
    </row>
    <row r="133" spans="1:16" x14ac:dyDescent="0.25">
      <c r="A133" s="36" t="str">
        <f t="shared" si="29"/>
        <v/>
      </c>
      <c r="B133" s="36" t="str">
        <f t="shared" si="29"/>
        <v/>
      </c>
      <c r="C133" s="36" t="str">
        <f t="shared" si="29"/>
        <v/>
      </c>
      <c r="D133" s="36" t="str">
        <f t="shared" si="29"/>
        <v/>
      </c>
      <c r="E133" s="36" t="str">
        <f t="shared" si="29"/>
        <v/>
      </c>
      <c r="F133" s="37" t="str">
        <f t="shared" si="29"/>
        <v/>
      </c>
      <c r="G133" s="37" t="str">
        <f t="shared" si="29"/>
        <v/>
      </c>
      <c r="H133" s="37" t="str">
        <f t="shared" si="29"/>
        <v/>
      </c>
      <c r="I133" s="37" t="str">
        <f t="shared" si="29"/>
        <v/>
      </c>
      <c r="J133" s="37" t="str">
        <f t="shared" si="29"/>
        <v/>
      </c>
      <c r="K133" s="37" t="str">
        <f t="shared" si="29"/>
        <v/>
      </c>
      <c r="L133" s="37" t="str">
        <f t="shared" si="28"/>
        <v/>
      </c>
      <c r="M133" s="37" t="str">
        <f t="shared" si="28"/>
        <v/>
      </c>
      <c r="P133" s="36">
        <v>18</v>
      </c>
    </row>
    <row r="134" spans="1:16" x14ac:dyDescent="0.25">
      <c r="A134" s="36" t="str">
        <f t="shared" si="29"/>
        <v/>
      </c>
      <c r="B134" s="36" t="str">
        <f t="shared" si="29"/>
        <v/>
      </c>
      <c r="C134" s="36" t="str">
        <f t="shared" si="29"/>
        <v/>
      </c>
      <c r="D134" s="36" t="str">
        <f t="shared" si="29"/>
        <v/>
      </c>
      <c r="E134" s="36" t="str">
        <f t="shared" si="29"/>
        <v/>
      </c>
      <c r="F134" s="37" t="str">
        <f t="shared" si="29"/>
        <v/>
      </c>
      <c r="G134" s="37" t="str">
        <f t="shared" si="29"/>
        <v/>
      </c>
      <c r="H134" s="37" t="str">
        <f t="shared" si="29"/>
        <v/>
      </c>
      <c r="I134" s="37" t="str">
        <f t="shared" si="29"/>
        <v/>
      </c>
      <c r="J134" s="37" t="str">
        <f t="shared" si="29"/>
        <v/>
      </c>
      <c r="K134" s="37" t="str">
        <f t="shared" si="29"/>
        <v/>
      </c>
      <c r="L134" s="37" t="str">
        <f t="shared" si="28"/>
        <v/>
      </c>
      <c r="M134" s="37" t="str">
        <f t="shared" si="28"/>
        <v/>
      </c>
      <c r="P134" s="36">
        <v>19</v>
      </c>
    </row>
    <row r="135" spans="1:16" x14ac:dyDescent="0.25">
      <c r="A135" s="36" t="str">
        <f t="shared" si="29"/>
        <v/>
      </c>
      <c r="B135" s="36" t="str">
        <f t="shared" si="29"/>
        <v/>
      </c>
      <c r="C135" s="36" t="str">
        <f t="shared" si="29"/>
        <v/>
      </c>
      <c r="D135" s="36" t="str">
        <f t="shared" si="29"/>
        <v/>
      </c>
      <c r="E135" s="36" t="str">
        <f t="shared" si="29"/>
        <v/>
      </c>
      <c r="F135" s="37" t="str">
        <f t="shared" si="29"/>
        <v/>
      </c>
      <c r="G135" s="37" t="str">
        <f t="shared" si="29"/>
        <v/>
      </c>
      <c r="H135" s="37" t="str">
        <f t="shared" si="29"/>
        <v/>
      </c>
      <c r="I135" s="37" t="str">
        <f t="shared" si="29"/>
        <v/>
      </c>
      <c r="J135" s="37" t="str">
        <f t="shared" si="29"/>
        <v/>
      </c>
      <c r="K135" s="37" t="str">
        <f t="shared" si="29"/>
        <v/>
      </c>
      <c r="L135" s="37" t="str">
        <f t="shared" si="28"/>
        <v/>
      </c>
      <c r="M135" s="37" t="str">
        <f t="shared" si="28"/>
        <v/>
      </c>
      <c r="P135" s="36">
        <v>20</v>
      </c>
    </row>
    <row r="136" spans="1:16" x14ac:dyDescent="0.25">
      <c r="A136" s="36" t="str">
        <f t="shared" ref="A136:K145" si="30">IF(ISERROR(MATCH($P136,err_ID,0)),"",INDEX(err_count,MATCH($P136,err_ID,0),COLUMN()))</f>
        <v/>
      </c>
      <c r="B136" s="36" t="str">
        <f t="shared" si="30"/>
        <v/>
      </c>
      <c r="C136" s="36" t="str">
        <f t="shared" si="30"/>
        <v/>
      </c>
      <c r="D136" s="36" t="str">
        <f t="shared" si="30"/>
        <v/>
      </c>
      <c r="E136" s="36" t="str">
        <f t="shared" si="30"/>
        <v/>
      </c>
      <c r="F136" s="37" t="str">
        <f t="shared" si="30"/>
        <v/>
      </c>
      <c r="G136" s="37" t="str">
        <f t="shared" si="30"/>
        <v/>
      </c>
      <c r="H136" s="37" t="str">
        <f t="shared" si="30"/>
        <v/>
      </c>
      <c r="I136" s="37" t="str">
        <f t="shared" si="30"/>
        <v/>
      </c>
      <c r="J136" s="37" t="str">
        <f t="shared" si="30"/>
        <v/>
      </c>
      <c r="K136" s="37" t="str">
        <f t="shared" si="30"/>
        <v/>
      </c>
      <c r="L136" s="37" t="str">
        <f t="shared" si="28"/>
        <v/>
      </c>
      <c r="M136" s="37" t="str">
        <f t="shared" si="28"/>
        <v/>
      </c>
      <c r="P136" s="36">
        <v>21</v>
      </c>
    </row>
    <row r="137" spans="1:16" x14ac:dyDescent="0.25">
      <c r="A137" s="36" t="str">
        <f t="shared" si="30"/>
        <v/>
      </c>
      <c r="B137" s="36" t="str">
        <f t="shared" si="30"/>
        <v/>
      </c>
      <c r="C137" s="36" t="str">
        <f t="shared" si="30"/>
        <v/>
      </c>
      <c r="D137" s="36" t="str">
        <f t="shared" si="30"/>
        <v/>
      </c>
      <c r="E137" s="36" t="str">
        <f t="shared" si="30"/>
        <v/>
      </c>
      <c r="F137" s="37" t="str">
        <f t="shared" si="30"/>
        <v/>
      </c>
      <c r="G137" s="37" t="str">
        <f t="shared" si="30"/>
        <v/>
      </c>
      <c r="H137" s="37" t="str">
        <f t="shared" si="30"/>
        <v/>
      </c>
      <c r="I137" s="37" t="str">
        <f t="shared" si="30"/>
        <v/>
      </c>
      <c r="J137" s="37" t="str">
        <f t="shared" si="30"/>
        <v/>
      </c>
      <c r="K137" s="37" t="str">
        <f t="shared" si="30"/>
        <v/>
      </c>
      <c r="L137" s="37" t="str">
        <f t="shared" si="28"/>
        <v/>
      </c>
      <c r="M137" s="37" t="str">
        <f t="shared" si="28"/>
        <v/>
      </c>
      <c r="P137" s="36">
        <v>22</v>
      </c>
    </row>
    <row r="138" spans="1:16" x14ac:dyDescent="0.25">
      <c r="A138" s="36" t="str">
        <f t="shared" si="30"/>
        <v/>
      </c>
      <c r="B138" s="36" t="str">
        <f t="shared" si="30"/>
        <v/>
      </c>
      <c r="C138" s="36" t="str">
        <f t="shared" si="30"/>
        <v/>
      </c>
      <c r="D138" s="36" t="str">
        <f t="shared" si="30"/>
        <v/>
      </c>
      <c r="E138" s="36" t="str">
        <f t="shared" si="30"/>
        <v/>
      </c>
      <c r="F138" s="37" t="str">
        <f t="shared" si="30"/>
        <v/>
      </c>
      <c r="G138" s="37" t="str">
        <f t="shared" si="30"/>
        <v/>
      </c>
      <c r="H138" s="37" t="str">
        <f t="shared" si="30"/>
        <v/>
      </c>
      <c r="I138" s="37" t="str">
        <f t="shared" si="30"/>
        <v/>
      </c>
      <c r="J138" s="37" t="str">
        <f t="shared" si="30"/>
        <v/>
      </c>
      <c r="K138" s="37" t="str">
        <f t="shared" si="30"/>
        <v/>
      </c>
      <c r="L138" s="37" t="str">
        <f t="shared" si="28"/>
        <v/>
      </c>
      <c r="M138" s="37" t="str">
        <f t="shared" si="28"/>
        <v/>
      </c>
      <c r="P138" s="36">
        <v>23</v>
      </c>
    </row>
    <row r="139" spans="1:16" x14ac:dyDescent="0.25">
      <c r="A139" s="36" t="str">
        <f t="shared" si="30"/>
        <v/>
      </c>
      <c r="B139" s="36" t="str">
        <f t="shared" si="30"/>
        <v/>
      </c>
      <c r="C139" s="36" t="str">
        <f t="shared" si="30"/>
        <v/>
      </c>
      <c r="D139" s="36" t="str">
        <f t="shared" si="30"/>
        <v/>
      </c>
      <c r="E139" s="36" t="str">
        <f t="shared" si="30"/>
        <v/>
      </c>
      <c r="F139" s="37" t="str">
        <f t="shared" si="30"/>
        <v/>
      </c>
      <c r="G139" s="37" t="str">
        <f t="shared" si="30"/>
        <v/>
      </c>
      <c r="H139" s="37" t="str">
        <f t="shared" si="30"/>
        <v/>
      </c>
      <c r="I139" s="37" t="str">
        <f t="shared" si="30"/>
        <v/>
      </c>
      <c r="J139" s="37" t="str">
        <f t="shared" si="30"/>
        <v/>
      </c>
      <c r="K139" s="37" t="str">
        <f t="shared" si="30"/>
        <v/>
      </c>
      <c r="L139" s="37" t="str">
        <f t="shared" si="28"/>
        <v/>
      </c>
      <c r="M139" s="37" t="str">
        <f t="shared" si="28"/>
        <v/>
      </c>
      <c r="P139" s="36">
        <v>24</v>
      </c>
    </row>
    <row r="140" spans="1:16" x14ac:dyDescent="0.25">
      <c r="A140" s="36" t="str">
        <f t="shared" si="30"/>
        <v/>
      </c>
      <c r="B140" s="36" t="str">
        <f t="shared" si="30"/>
        <v/>
      </c>
      <c r="C140" s="36" t="str">
        <f t="shared" si="30"/>
        <v/>
      </c>
      <c r="D140" s="36" t="str">
        <f t="shared" si="30"/>
        <v/>
      </c>
      <c r="E140" s="36" t="str">
        <f t="shared" si="30"/>
        <v/>
      </c>
      <c r="F140" s="37" t="str">
        <f t="shared" si="30"/>
        <v/>
      </c>
      <c r="G140" s="37" t="str">
        <f t="shared" si="30"/>
        <v/>
      </c>
      <c r="H140" s="37" t="str">
        <f t="shared" si="30"/>
        <v/>
      </c>
      <c r="I140" s="37" t="str">
        <f t="shared" si="30"/>
        <v/>
      </c>
      <c r="J140" s="37" t="str">
        <f t="shared" si="30"/>
        <v/>
      </c>
      <c r="K140" s="37" t="str">
        <f t="shared" si="30"/>
        <v/>
      </c>
      <c r="L140" s="37" t="str">
        <f t="shared" si="28"/>
        <v/>
      </c>
      <c r="M140" s="37" t="str">
        <f t="shared" si="28"/>
        <v/>
      </c>
      <c r="P140" s="36">
        <v>25</v>
      </c>
    </row>
    <row r="141" spans="1:16" x14ac:dyDescent="0.25">
      <c r="A141" s="36" t="str">
        <f t="shared" si="30"/>
        <v/>
      </c>
      <c r="B141" s="36" t="str">
        <f t="shared" si="30"/>
        <v/>
      </c>
      <c r="C141" s="36" t="str">
        <f t="shared" si="30"/>
        <v/>
      </c>
      <c r="D141" s="36" t="str">
        <f t="shared" si="30"/>
        <v/>
      </c>
      <c r="E141" s="36" t="str">
        <f t="shared" si="30"/>
        <v/>
      </c>
      <c r="F141" s="37" t="str">
        <f t="shared" si="30"/>
        <v/>
      </c>
      <c r="G141" s="37" t="str">
        <f t="shared" si="30"/>
        <v/>
      </c>
      <c r="H141" s="37" t="str">
        <f t="shared" si="30"/>
        <v/>
      </c>
      <c r="I141" s="37" t="str">
        <f t="shared" si="30"/>
        <v/>
      </c>
      <c r="J141" s="37" t="str">
        <f t="shared" si="30"/>
        <v/>
      </c>
      <c r="K141" s="37" t="str">
        <f t="shared" si="30"/>
        <v/>
      </c>
      <c r="L141" s="37" t="str">
        <f t="shared" si="28"/>
        <v/>
      </c>
      <c r="M141" s="37" t="str">
        <f t="shared" si="28"/>
        <v/>
      </c>
      <c r="P141" s="36">
        <v>26</v>
      </c>
    </row>
    <row r="142" spans="1:16" x14ac:dyDescent="0.25">
      <c r="A142" s="36" t="str">
        <f t="shared" si="30"/>
        <v/>
      </c>
      <c r="B142" s="36" t="str">
        <f t="shared" si="30"/>
        <v/>
      </c>
      <c r="C142" s="36" t="str">
        <f t="shared" si="30"/>
        <v/>
      </c>
      <c r="D142" s="36" t="str">
        <f t="shared" si="30"/>
        <v/>
      </c>
      <c r="E142" s="36" t="str">
        <f t="shared" si="30"/>
        <v/>
      </c>
      <c r="F142" s="37" t="str">
        <f t="shared" si="30"/>
        <v/>
      </c>
      <c r="G142" s="37" t="str">
        <f t="shared" si="30"/>
        <v/>
      </c>
      <c r="H142" s="37" t="str">
        <f t="shared" si="30"/>
        <v/>
      </c>
      <c r="I142" s="37" t="str">
        <f t="shared" si="30"/>
        <v/>
      </c>
      <c r="J142" s="37" t="str">
        <f t="shared" si="30"/>
        <v/>
      </c>
      <c r="K142" s="37" t="str">
        <f t="shared" si="30"/>
        <v/>
      </c>
      <c r="L142" s="37" t="str">
        <f t="shared" si="28"/>
        <v/>
      </c>
      <c r="M142" s="37" t="str">
        <f t="shared" si="28"/>
        <v/>
      </c>
      <c r="P142" s="36">
        <v>27</v>
      </c>
    </row>
    <row r="143" spans="1:16" x14ac:dyDescent="0.25">
      <c r="A143" s="36" t="str">
        <f t="shared" si="30"/>
        <v/>
      </c>
      <c r="B143" s="36" t="str">
        <f t="shared" si="30"/>
        <v/>
      </c>
      <c r="C143" s="36" t="str">
        <f t="shared" si="30"/>
        <v/>
      </c>
      <c r="D143" s="36" t="str">
        <f t="shared" si="30"/>
        <v/>
      </c>
      <c r="E143" s="36" t="str">
        <f t="shared" si="30"/>
        <v/>
      </c>
      <c r="F143" s="37" t="str">
        <f t="shared" si="30"/>
        <v/>
      </c>
      <c r="G143" s="37" t="str">
        <f t="shared" si="30"/>
        <v/>
      </c>
      <c r="H143" s="37" t="str">
        <f t="shared" si="30"/>
        <v/>
      </c>
      <c r="I143" s="37" t="str">
        <f t="shared" si="30"/>
        <v/>
      </c>
      <c r="J143" s="37" t="str">
        <f t="shared" si="30"/>
        <v/>
      </c>
      <c r="K143" s="37" t="str">
        <f t="shared" si="30"/>
        <v/>
      </c>
      <c r="L143" s="37" t="str">
        <f t="shared" si="28"/>
        <v/>
      </c>
      <c r="M143" s="37" t="str">
        <f t="shared" si="28"/>
        <v/>
      </c>
      <c r="P143" s="36">
        <v>28</v>
      </c>
    </row>
    <row r="144" spans="1:16" x14ac:dyDescent="0.25">
      <c r="A144" s="36" t="str">
        <f t="shared" si="30"/>
        <v/>
      </c>
      <c r="B144" s="36" t="str">
        <f t="shared" si="30"/>
        <v/>
      </c>
      <c r="C144" s="36" t="str">
        <f t="shared" si="30"/>
        <v/>
      </c>
      <c r="D144" s="36" t="str">
        <f t="shared" si="30"/>
        <v/>
      </c>
      <c r="E144" s="36" t="str">
        <f t="shared" si="30"/>
        <v/>
      </c>
      <c r="F144" s="37" t="str">
        <f t="shared" si="30"/>
        <v/>
      </c>
      <c r="G144" s="37" t="str">
        <f t="shared" si="30"/>
        <v/>
      </c>
      <c r="H144" s="37" t="str">
        <f t="shared" si="30"/>
        <v/>
      </c>
      <c r="I144" s="37" t="str">
        <f t="shared" si="30"/>
        <v/>
      </c>
      <c r="J144" s="37" t="str">
        <f t="shared" si="30"/>
        <v/>
      </c>
      <c r="K144" s="37" t="str">
        <f t="shared" si="30"/>
        <v/>
      </c>
      <c r="L144" s="37" t="str">
        <f t="shared" si="28"/>
        <v/>
      </c>
      <c r="M144" s="37" t="str">
        <f t="shared" si="28"/>
        <v/>
      </c>
      <c r="P144" s="36">
        <v>29</v>
      </c>
    </row>
    <row r="145" spans="1:16" x14ac:dyDescent="0.25">
      <c r="A145" s="36" t="str">
        <f t="shared" si="30"/>
        <v/>
      </c>
      <c r="B145" s="36" t="str">
        <f t="shared" si="30"/>
        <v/>
      </c>
      <c r="C145" s="36" t="str">
        <f t="shared" si="30"/>
        <v/>
      </c>
      <c r="D145" s="36" t="str">
        <f t="shared" si="30"/>
        <v/>
      </c>
      <c r="E145" s="36" t="str">
        <f t="shared" si="30"/>
        <v/>
      </c>
      <c r="F145" s="37" t="str">
        <f t="shared" si="30"/>
        <v/>
      </c>
      <c r="G145" s="37" t="str">
        <f t="shared" si="30"/>
        <v/>
      </c>
      <c r="H145" s="37" t="str">
        <f t="shared" si="30"/>
        <v/>
      </c>
      <c r="I145" s="37" t="str">
        <f t="shared" si="30"/>
        <v/>
      </c>
      <c r="J145" s="37" t="str">
        <f t="shared" si="30"/>
        <v/>
      </c>
      <c r="K145" s="37" t="str">
        <f t="shared" si="30"/>
        <v/>
      </c>
      <c r="L145" s="37" t="str">
        <f t="shared" si="28"/>
        <v/>
      </c>
      <c r="M145" s="37" t="str">
        <f t="shared" si="28"/>
        <v/>
      </c>
      <c r="P145" s="36">
        <v>30</v>
      </c>
    </row>
    <row r="147" spans="1:16" x14ac:dyDescent="0.25">
      <c r="A147" s="36" t="s">
        <v>857</v>
      </c>
    </row>
    <row r="148" spans="1:16" ht="31.2" x14ac:dyDescent="0.3">
      <c r="A148" s="38" t="s">
        <v>61</v>
      </c>
      <c r="B148" s="38" t="s">
        <v>62</v>
      </c>
      <c r="C148" s="38" t="s">
        <v>141</v>
      </c>
      <c r="D148" s="38" t="s">
        <v>5</v>
      </c>
      <c r="E148" s="215" t="s">
        <v>63</v>
      </c>
      <c r="F148" s="216" t="s">
        <v>127</v>
      </c>
      <c r="G148" s="217" t="s">
        <v>70</v>
      </c>
      <c r="H148" s="217" t="s">
        <v>17</v>
      </c>
      <c r="I148" s="217" t="s">
        <v>18</v>
      </c>
      <c r="J148" s="217" t="s">
        <v>6</v>
      </c>
      <c r="K148" s="216" t="s">
        <v>126</v>
      </c>
    </row>
    <row r="149" spans="1:16" x14ac:dyDescent="0.25">
      <c r="A149" s="218">
        <v>105</v>
      </c>
      <c r="B149" s="218" t="s">
        <v>65</v>
      </c>
      <c r="C149" s="218" t="s">
        <v>31</v>
      </c>
      <c r="D149" s="218" t="s">
        <v>29</v>
      </c>
      <c r="E149" s="218" t="s">
        <v>662</v>
      </c>
      <c r="F149" s="50">
        <v>1</v>
      </c>
      <c r="G149" s="50">
        <v>0</v>
      </c>
      <c r="H149" s="50">
        <v>1</v>
      </c>
      <c r="I149" s="50">
        <v>0</v>
      </c>
      <c r="J149" s="50">
        <v>0</v>
      </c>
      <c r="K149" s="50">
        <v>1</v>
      </c>
    </row>
    <row r="150" spans="1:16" x14ac:dyDescent="0.25">
      <c r="A150" s="218">
        <v>116</v>
      </c>
      <c r="B150" s="218" t="s">
        <v>65</v>
      </c>
      <c r="C150" s="218" t="s">
        <v>163</v>
      </c>
      <c r="D150" s="218" t="s">
        <v>39</v>
      </c>
      <c r="E150" s="218" t="s">
        <v>710</v>
      </c>
      <c r="F150" s="50">
        <v>2</v>
      </c>
      <c r="G150" s="50">
        <v>0</v>
      </c>
      <c r="H150" s="50">
        <v>0</v>
      </c>
      <c r="I150" s="50">
        <v>0</v>
      </c>
      <c r="J150" s="50">
        <v>2</v>
      </c>
      <c r="K150" s="50">
        <v>2</v>
      </c>
    </row>
    <row r="151" spans="1:16" x14ac:dyDescent="0.25">
      <c r="A151" s="218">
        <v>155</v>
      </c>
      <c r="B151" s="218" t="s">
        <v>65</v>
      </c>
      <c r="C151" s="218" t="s">
        <v>163</v>
      </c>
      <c r="D151" s="218" t="s">
        <v>250</v>
      </c>
      <c r="E151" s="218" t="s">
        <v>627</v>
      </c>
      <c r="F151" s="50">
        <v>1</v>
      </c>
      <c r="G151" s="50">
        <v>0</v>
      </c>
      <c r="H151" s="50">
        <v>0</v>
      </c>
      <c r="I151" s="50">
        <v>0</v>
      </c>
      <c r="J151" s="50">
        <v>1</v>
      </c>
      <c r="K151" s="50">
        <v>1</v>
      </c>
    </row>
    <row r="152" spans="1:16" x14ac:dyDescent="0.25">
      <c r="A152" s="218">
        <v>103</v>
      </c>
      <c r="B152" s="218" t="s">
        <v>66</v>
      </c>
      <c r="C152" s="218" t="s">
        <v>31</v>
      </c>
      <c r="D152" s="218" t="s">
        <v>27</v>
      </c>
      <c r="E152" s="218" t="s">
        <v>657</v>
      </c>
      <c r="F152" s="50">
        <v>1</v>
      </c>
      <c r="G152" s="50">
        <v>0</v>
      </c>
      <c r="H152" s="50">
        <v>0</v>
      </c>
      <c r="I152" s="50">
        <v>0</v>
      </c>
      <c r="J152" s="50">
        <v>1</v>
      </c>
      <c r="K152" s="50">
        <v>1</v>
      </c>
    </row>
    <row r="153" spans="1:16" x14ac:dyDescent="0.25">
      <c r="A153" s="218">
        <v>132</v>
      </c>
      <c r="B153" s="218" t="s">
        <v>66</v>
      </c>
      <c r="C153" s="218" t="s">
        <v>41</v>
      </c>
      <c r="D153" s="218" t="s">
        <v>34</v>
      </c>
      <c r="E153" s="218" t="s">
        <v>773</v>
      </c>
      <c r="F153" s="50">
        <v>1</v>
      </c>
      <c r="G153" s="50">
        <v>0</v>
      </c>
      <c r="H153" s="50">
        <v>0</v>
      </c>
      <c r="I153" s="50">
        <v>0</v>
      </c>
      <c r="J153" s="50">
        <v>1</v>
      </c>
      <c r="K153" s="50">
        <v>1</v>
      </c>
    </row>
    <row r="154" spans="1:16" x14ac:dyDescent="0.25">
      <c r="A154" s="218">
        <v>136</v>
      </c>
      <c r="B154" s="218" t="s">
        <v>66</v>
      </c>
      <c r="C154" s="218" t="s">
        <v>358</v>
      </c>
      <c r="D154" s="218" t="s">
        <v>27</v>
      </c>
      <c r="E154" s="218" t="s">
        <v>685</v>
      </c>
      <c r="F154" s="50">
        <v>1</v>
      </c>
      <c r="G154" s="50">
        <v>0</v>
      </c>
      <c r="H154" s="50">
        <v>0</v>
      </c>
      <c r="I154" s="50">
        <v>0</v>
      </c>
      <c r="J154" s="50">
        <v>1</v>
      </c>
      <c r="K154" s="50">
        <v>1</v>
      </c>
    </row>
    <row r="155" spans="1:16" x14ac:dyDescent="0.25">
      <c r="A155" s="218">
        <v>146</v>
      </c>
      <c r="B155" s="218" t="s">
        <v>66</v>
      </c>
      <c r="C155" s="218" t="s">
        <v>166</v>
      </c>
      <c r="D155" s="218" t="s">
        <v>30</v>
      </c>
      <c r="E155" s="218" t="s">
        <v>823</v>
      </c>
      <c r="F155" s="50">
        <v>2</v>
      </c>
      <c r="G155" s="50">
        <v>0</v>
      </c>
      <c r="H155" s="50">
        <v>0</v>
      </c>
      <c r="I155" s="50">
        <v>0</v>
      </c>
      <c r="J155" s="50">
        <v>2</v>
      </c>
      <c r="K155" s="50">
        <v>2</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8"/>
  <sheetViews>
    <sheetView zoomScale="60" zoomScaleNormal="60" workbookViewId="0">
      <selection activeCell="C30" sqref="C30"/>
    </sheetView>
  </sheetViews>
  <sheetFormatPr defaultColWidth="9.109375" defaultRowHeight="13.2" x14ac:dyDescent="0.25"/>
  <cols>
    <col min="1" max="1" width="4.5546875" style="238" customWidth="1"/>
    <col min="2" max="2" width="3.88671875" style="238" customWidth="1"/>
    <col min="3" max="3" width="3.33203125" style="238" customWidth="1"/>
    <col min="4" max="57" width="4.6640625" style="238" customWidth="1"/>
    <col min="58" max="58" width="6" style="239" customWidth="1"/>
    <col min="59" max="59" width="10.5546875" style="238" customWidth="1"/>
    <col min="60" max="16384" width="9.109375" style="238"/>
  </cols>
  <sheetData>
    <row r="1" spans="1:60" x14ac:dyDescent="0.25">
      <c r="D1" s="238" t="s">
        <v>67</v>
      </c>
      <c r="BE1" s="238" t="s">
        <v>67</v>
      </c>
    </row>
    <row r="2" spans="1:60" x14ac:dyDescent="0.25">
      <c r="A2" s="237" t="s">
        <v>608</v>
      </c>
    </row>
    <row r="3" spans="1:60" x14ac:dyDescent="0.25">
      <c r="D3" s="238">
        <v>1</v>
      </c>
      <c r="E3" s="238">
        <v>2</v>
      </c>
      <c r="F3" s="238">
        <v>3</v>
      </c>
      <c r="G3" s="238">
        <v>4</v>
      </c>
      <c r="H3" s="238">
        <v>5</v>
      </c>
      <c r="I3" s="238">
        <v>6</v>
      </c>
      <c r="J3" s="238">
        <v>7</v>
      </c>
      <c r="K3" s="238">
        <v>8</v>
      </c>
      <c r="L3" s="238">
        <v>9</v>
      </c>
      <c r="M3" s="238">
        <v>10</v>
      </c>
      <c r="N3" s="238">
        <v>11</v>
      </c>
      <c r="O3" s="238">
        <v>12</v>
      </c>
      <c r="P3" s="238">
        <v>13</v>
      </c>
      <c r="Q3" s="238">
        <v>14</v>
      </c>
      <c r="R3" s="238">
        <v>15</v>
      </c>
      <c r="S3" s="238">
        <v>16</v>
      </c>
      <c r="T3" s="238">
        <v>17</v>
      </c>
      <c r="U3" s="238">
        <v>18</v>
      </c>
      <c r="V3" s="238">
        <v>19</v>
      </c>
      <c r="W3" s="238">
        <v>20</v>
      </c>
      <c r="X3" s="238">
        <v>21</v>
      </c>
      <c r="Y3" s="238">
        <v>22</v>
      </c>
      <c r="Z3" s="238">
        <v>23</v>
      </c>
      <c r="AA3" s="238">
        <v>24</v>
      </c>
      <c r="AB3" s="238">
        <v>25</v>
      </c>
      <c r="AC3" s="238">
        <v>26</v>
      </c>
      <c r="AD3" s="238">
        <v>27</v>
      </c>
      <c r="AE3" s="238">
        <v>28</v>
      </c>
      <c r="AF3" s="238">
        <v>29</v>
      </c>
      <c r="AG3" s="238">
        <v>30</v>
      </c>
      <c r="AH3" s="238">
        <v>31</v>
      </c>
      <c r="AI3" s="238">
        <v>32</v>
      </c>
      <c r="AJ3" s="238">
        <v>33</v>
      </c>
      <c r="AK3" s="238">
        <v>34</v>
      </c>
      <c r="AL3" s="238">
        <v>35</v>
      </c>
      <c r="AM3" s="238">
        <v>36</v>
      </c>
      <c r="AN3" s="238">
        <v>37</v>
      </c>
      <c r="AO3" s="238">
        <v>38</v>
      </c>
      <c r="AP3" s="238">
        <v>39</v>
      </c>
      <c r="AQ3" s="238">
        <v>40</v>
      </c>
      <c r="AR3" s="238">
        <v>41</v>
      </c>
      <c r="AS3" s="238">
        <v>42</v>
      </c>
      <c r="AT3" s="238">
        <v>43</v>
      </c>
      <c r="AU3" s="238">
        <v>44</v>
      </c>
      <c r="AV3" s="238">
        <v>45</v>
      </c>
      <c r="AW3" s="238">
        <v>46</v>
      </c>
      <c r="AX3" s="238">
        <v>47</v>
      </c>
      <c r="AY3" s="238">
        <v>48</v>
      </c>
      <c r="AZ3" s="238">
        <v>49</v>
      </c>
      <c r="BA3" s="238">
        <v>50</v>
      </c>
      <c r="BB3" s="238">
        <v>51</v>
      </c>
      <c r="BC3" s="238">
        <v>52</v>
      </c>
      <c r="BD3" s="238">
        <v>53</v>
      </c>
      <c r="BE3" s="238">
        <v>54</v>
      </c>
      <c r="BG3" s="238" t="s">
        <v>636</v>
      </c>
      <c r="BH3" s="238" t="s">
        <v>57</v>
      </c>
    </row>
    <row r="4" spans="1:60" x14ac:dyDescent="0.25">
      <c r="D4" s="238">
        <f>IF(ISERROR(MATCH(D3,Data!$Q:$Q,0)),"",INDEX(Data!$A:$A,MATCH(D3,Data!$Q:$Q,0)))</f>
        <v>101</v>
      </c>
      <c r="E4" s="238">
        <f>IF(ISERROR(MATCH(E3,Data!$Q:$Q,0)),"",INDEX(Data!$A:$A,MATCH(E3,Data!$Q:$Q,0)))</f>
        <v>102</v>
      </c>
      <c r="F4" s="238">
        <f>IF(ISERROR(MATCH(F3,Data!$Q:$Q,0)),"",INDEX(Data!$A:$A,MATCH(F3,Data!$Q:$Q,0)))</f>
        <v>103</v>
      </c>
      <c r="G4" s="238">
        <f>IF(ISERROR(MATCH(G3,Data!$Q:$Q,0)),"",INDEX(Data!$A:$A,MATCH(G3,Data!$Q:$Q,0)))</f>
        <v>104</v>
      </c>
      <c r="H4" s="238">
        <f>IF(ISERROR(MATCH(H3,Data!$Q:$Q,0)),"",INDEX(Data!$A:$A,MATCH(H3,Data!$Q:$Q,0)))</f>
        <v>105</v>
      </c>
      <c r="I4" s="238">
        <f>IF(ISERROR(MATCH(I3,Data!$Q:$Q,0)),"",INDEX(Data!$A:$A,MATCH(I3,Data!$Q:$Q,0)))</f>
        <v>106</v>
      </c>
      <c r="J4" s="238">
        <f>IF(ISERROR(MATCH(J3,Data!$Q:$Q,0)),"",INDEX(Data!$A:$A,MATCH(J3,Data!$Q:$Q,0)))</f>
        <v>107</v>
      </c>
      <c r="K4" s="238">
        <f>IF(ISERROR(MATCH(K3,Data!$Q:$Q,0)),"",INDEX(Data!$A:$A,MATCH(K3,Data!$Q:$Q,0)))</f>
        <v>108</v>
      </c>
      <c r="L4" s="238">
        <f>IF(ISERROR(MATCH(L3,Data!$Q:$Q,0)),"",INDEX(Data!$A:$A,MATCH(L3,Data!$Q:$Q,0)))</f>
        <v>109</v>
      </c>
      <c r="M4" s="238">
        <f>IF(ISERROR(MATCH(M3,Data!$Q:$Q,0)),"",INDEX(Data!$A:$A,MATCH(M3,Data!$Q:$Q,0)))</f>
        <v>110</v>
      </c>
      <c r="N4" s="238">
        <f>IF(ISERROR(MATCH(N3,Data!$Q:$Q,0)),"",INDEX(Data!$A:$A,MATCH(N3,Data!$Q:$Q,0)))</f>
        <v>111</v>
      </c>
      <c r="O4" s="238">
        <f>IF(ISERROR(MATCH(O3,Data!$Q:$Q,0)),"",INDEX(Data!$A:$A,MATCH(O3,Data!$Q:$Q,0)))</f>
        <v>112</v>
      </c>
      <c r="P4" s="238">
        <f>IF(ISERROR(MATCH(P3,Data!$Q:$Q,0)),"",INDEX(Data!$A:$A,MATCH(P3,Data!$Q:$Q,0)))</f>
        <v>113</v>
      </c>
      <c r="Q4" s="238">
        <f>IF(ISERROR(MATCH(Q3,Data!$Q:$Q,0)),"",INDEX(Data!$A:$A,MATCH(Q3,Data!$Q:$Q,0)))</f>
        <v>114</v>
      </c>
      <c r="R4" s="238">
        <f>IF(ISERROR(MATCH(R3,Data!$Q:$Q,0)),"",INDEX(Data!$A:$A,MATCH(R3,Data!$Q:$Q,0)))</f>
        <v>115</v>
      </c>
      <c r="S4" s="238">
        <f>IF(ISERROR(MATCH(S3,Data!$Q:$Q,0)),"",INDEX(Data!$A:$A,MATCH(S3,Data!$Q:$Q,0)))</f>
        <v>116</v>
      </c>
      <c r="T4" s="238">
        <f>IF(ISERROR(MATCH(T3,Data!$Q:$Q,0)),"",INDEX(Data!$A:$A,MATCH(T3,Data!$Q:$Q,0)))</f>
        <v>117</v>
      </c>
      <c r="U4" s="238">
        <f>IF(ISERROR(MATCH(U3,Data!$Q:$Q,0)),"",INDEX(Data!$A:$A,MATCH(U3,Data!$Q:$Q,0)))</f>
        <v>118</v>
      </c>
      <c r="V4" s="238">
        <f>IF(ISERROR(MATCH(V3,Data!$Q:$Q,0)),"",INDEX(Data!$A:$A,MATCH(V3,Data!$Q:$Q,0)))</f>
        <v>119</v>
      </c>
      <c r="W4" s="238">
        <f>IF(ISERROR(MATCH(W3,Data!$Q:$Q,0)),"",INDEX(Data!$A:$A,MATCH(W3,Data!$Q:$Q,0)))</f>
        <v>120</v>
      </c>
      <c r="X4" s="238">
        <f>IF(ISERROR(MATCH(X3,Data!$Q:$Q,0)),"",INDEX(Data!$A:$A,MATCH(X3,Data!$Q:$Q,0)))</f>
        <v>121</v>
      </c>
      <c r="Y4" s="238">
        <f>IF(ISERROR(MATCH(Y3,Data!$Q:$Q,0)),"",INDEX(Data!$A:$A,MATCH(Y3,Data!$Q:$Q,0)))</f>
        <v>122</v>
      </c>
      <c r="Z4" s="238">
        <f>IF(ISERROR(MATCH(Z3,Data!$Q:$Q,0)),"",INDEX(Data!$A:$A,MATCH(Z3,Data!$Q:$Q,0)))</f>
        <v>123</v>
      </c>
      <c r="AA4" s="238">
        <f>IF(ISERROR(MATCH(AA3,Data!$Q:$Q,0)),"",INDEX(Data!$A:$A,MATCH(AA3,Data!$Q:$Q,0)))</f>
        <v>124</v>
      </c>
      <c r="AB4" s="238">
        <f>IF(ISERROR(MATCH(AB3,Data!$Q:$Q,0)),"",INDEX(Data!$A:$A,MATCH(AB3,Data!$Q:$Q,0)))</f>
        <v>125</v>
      </c>
      <c r="AC4" s="238">
        <f>IF(ISERROR(MATCH(AC3,Data!$Q:$Q,0)),"",INDEX(Data!$A:$A,MATCH(AC3,Data!$Q:$Q,0)))</f>
        <v>126</v>
      </c>
      <c r="AD4" s="238">
        <f>IF(ISERROR(MATCH(AD3,Data!$Q:$Q,0)),"",INDEX(Data!$A:$A,MATCH(AD3,Data!$Q:$Q,0)))</f>
        <v>127</v>
      </c>
      <c r="AE4" s="238">
        <f>IF(ISERROR(MATCH(AE3,Data!$Q:$Q,0)),"",INDEX(Data!$A:$A,MATCH(AE3,Data!$Q:$Q,0)))</f>
        <v>128</v>
      </c>
      <c r="AF4" s="238">
        <f>IF(ISERROR(MATCH(AF3,Data!$Q:$Q,0)),"",INDEX(Data!$A:$A,MATCH(AF3,Data!$Q:$Q,0)))</f>
        <v>129</v>
      </c>
      <c r="AG4" s="238">
        <f>IF(ISERROR(MATCH(AG3,Data!$Q:$Q,0)),"",INDEX(Data!$A:$A,MATCH(AG3,Data!$Q:$Q,0)))</f>
        <v>130</v>
      </c>
      <c r="AH4" s="238">
        <f>IF(ISERROR(MATCH(AH3,Data!$Q:$Q,0)),"",INDEX(Data!$A:$A,MATCH(AH3,Data!$Q:$Q,0)))</f>
        <v>131</v>
      </c>
      <c r="AI4" s="238">
        <f>IF(ISERROR(MATCH(AI3,Data!$Q:$Q,0)),"",INDEX(Data!$A:$A,MATCH(AI3,Data!$Q:$Q,0)))</f>
        <v>132</v>
      </c>
      <c r="AJ4" s="238">
        <f>IF(ISERROR(MATCH(AJ3,Data!$Q:$Q,0)),"",INDEX(Data!$A:$A,MATCH(AJ3,Data!$Q:$Q,0)))</f>
        <v>133</v>
      </c>
      <c r="AK4" s="238">
        <f>IF(ISERROR(MATCH(AK3,Data!$Q:$Q,0)),"",INDEX(Data!$A:$A,MATCH(AK3,Data!$Q:$Q,0)))</f>
        <v>134</v>
      </c>
      <c r="AL4" s="238">
        <f>IF(ISERROR(MATCH(AL3,Data!$Q:$Q,0)),"",INDEX(Data!$A:$A,MATCH(AL3,Data!$Q:$Q,0)))</f>
        <v>135</v>
      </c>
      <c r="AM4" s="238">
        <f>IF(ISERROR(MATCH(AM3,Data!$Q:$Q,0)),"",INDEX(Data!$A:$A,MATCH(AM3,Data!$Q:$Q,0)))</f>
        <v>136</v>
      </c>
      <c r="AN4" s="238">
        <f>IF(ISERROR(MATCH(AN3,Data!$Q:$Q,0)),"",INDEX(Data!$A:$A,MATCH(AN3,Data!$Q:$Q,0)))</f>
        <v>137</v>
      </c>
      <c r="AO4" s="238">
        <f>IF(ISERROR(MATCH(AO3,Data!$Q:$Q,0)),"",INDEX(Data!$A:$A,MATCH(AO3,Data!$Q:$Q,0)))</f>
        <v>138</v>
      </c>
      <c r="AP4" s="238">
        <f>IF(ISERROR(MATCH(AP3,Data!$Q:$Q,0)),"",INDEX(Data!$A:$A,MATCH(AP3,Data!$Q:$Q,0)))</f>
        <v>139</v>
      </c>
      <c r="AQ4" s="238">
        <f>IF(ISERROR(MATCH(AQ3,Data!$Q:$Q,0)),"",INDEX(Data!$A:$A,MATCH(AQ3,Data!$Q:$Q,0)))</f>
        <v>140</v>
      </c>
      <c r="AR4" s="238">
        <f>IF(ISERROR(MATCH(AR3,Data!$Q:$Q,0)),"",INDEX(Data!$A:$A,MATCH(AR3,Data!$Q:$Q,0)))</f>
        <v>141</v>
      </c>
      <c r="AS4" s="238">
        <f>IF(ISERROR(MATCH(AS3,Data!$Q:$Q,0)),"",INDEX(Data!$A:$A,MATCH(AS3,Data!$Q:$Q,0)))</f>
        <v>142</v>
      </c>
      <c r="AT4" s="238">
        <f>IF(ISERROR(MATCH(AT3,Data!$Q:$Q,0)),"",INDEX(Data!$A:$A,MATCH(AT3,Data!$Q:$Q,0)))</f>
        <v>143</v>
      </c>
      <c r="AU4" s="238">
        <f>IF(ISERROR(MATCH(AU3,Data!$Q:$Q,0)),"",INDEX(Data!$A:$A,MATCH(AU3,Data!$Q:$Q,0)))</f>
        <v>144</v>
      </c>
      <c r="AV4" s="238">
        <f>IF(ISERROR(MATCH(AV3,Data!$Q:$Q,0)),"",INDEX(Data!$A:$A,MATCH(AV3,Data!$Q:$Q,0)))</f>
        <v>145</v>
      </c>
      <c r="AW4" s="238">
        <f>IF(ISERROR(MATCH(AW3,Data!$Q:$Q,0)),"",INDEX(Data!$A:$A,MATCH(AW3,Data!$Q:$Q,0)))</f>
        <v>146</v>
      </c>
      <c r="AX4" s="238">
        <f>IF(ISERROR(MATCH(AX3,Data!$Q:$Q,0)),"",INDEX(Data!$A:$A,MATCH(AX3,Data!$Q:$Q,0)))</f>
        <v>147</v>
      </c>
      <c r="AY4" s="238">
        <f>IF(ISERROR(MATCH(AY3,Data!$Q:$Q,0)),"",INDEX(Data!$A:$A,MATCH(AY3,Data!$Q:$Q,0)))</f>
        <v>148</v>
      </c>
      <c r="AZ4" s="238">
        <f>IF(ISERROR(MATCH(AZ3,Data!$Q:$Q,0)),"",INDEX(Data!$A:$A,MATCH(AZ3,Data!$Q:$Q,0)))</f>
        <v>149</v>
      </c>
      <c r="BA4" s="238">
        <f>IF(ISERROR(MATCH(BA3,Data!$Q:$Q,0)),"",INDEX(Data!$A:$A,MATCH(BA3,Data!$Q:$Q,0)))</f>
        <v>150</v>
      </c>
      <c r="BB4" s="238">
        <f>IF(ISERROR(MATCH(BB3,Data!$Q:$Q,0)),"",INDEX(Data!$A:$A,MATCH(BB3,Data!$Q:$Q,0)))</f>
        <v>151</v>
      </c>
      <c r="BC4" s="238">
        <f>IF(ISERROR(MATCH(BC3,Data!$Q:$Q,0)),"",INDEX(Data!$A:$A,MATCH(BC3,Data!$Q:$Q,0)))</f>
        <v>152</v>
      </c>
      <c r="BD4" s="238">
        <f>IF(ISERROR(MATCH(BD3,Data!$Q:$Q,0)),"",INDEX(Data!$A:$A,MATCH(BD3,Data!$Q:$Q,0)))</f>
        <v>154</v>
      </c>
      <c r="BE4" s="238">
        <f>IF(ISERROR(MATCH(BE3,Data!$Q:$Q,0)),"",INDEX(Data!$A:$A,MATCH(BE3,Data!$Q:$Q,0)))</f>
        <v>155</v>
      </c>
      <c r="BH4" s="238">
        <f t="shared" ref="BH4:BH12" si="0">SUM(D4:BE4)</f>
        <v>6887</v>
      </c>
    </row>
    <row r="5" spans="1:60" x14ac:dyDescent="0.25">
      <c r="A5" s="238" t="s">
        <v>65</v>
      </c>
      <c r="C5" s="238">
        <v>1</v>
      </c>
      <c r="D5" s="240">
        <f>SUMIF(Data!$S:$S,"="&amp;D$4&amp;"_"&amp;$C5,Data!$H:$H)/IF(D$29&gt;0,D$29,1)</f>
        <v>5</v>
      </c>
      <c r="E5" s="240">
        <f>SUMIF(Data!$S:$S,"="&amp;E$4&amp;"_"&amp;$C5,Data!$H:$H)/IF(E$29&gt;0,E$29,1)</f>
        <v>8</v>
      </c>
      <c r="F5" s="240">
        <f>SUMIF(Data!$S:$S,"="&amp;F$4&amp;"_"&amp;$C5,Data!$H:$H)/IF(F$29&gt;0,F$29,1)</f>
        <v>8</v>
      </c>
      <c r="G5" s="240">
        <f>SUMIF(Data!$S:$S,"="&amp;G$4&amp;"_"&amp;$C5,Data!$H:$H)/IF(G$29&gt;0,G$29,1)</f>
        <v>2</v>
      </c>
      <c r="H5" s="240">
        <f>SUMIF(Data!$S:$S,"="&amp;H$4&amp;"_"&amp;$C5,Data!$H:$H)/IF(H$29&gt;0,H$29,1)</f>
        <v>5</v>
      </c>
      <c r="I5" s="240">
        <f>SUMIF(Data!$S:$S,"="&amp;I$4&amp;"_"&amp;$C5,Data!$H:$H)/IF(I$29&gt;0,I$29,1)</f>
        <v>18</v>
      </c>
      <c r="J5" s="240">
        <f>SUMIF(Data!$S:$S,"="&amp;J$4&amp;"_"&amp;$C5,Data!$H:$H)/IF(J$29&gt;0,J$29,1)</f>
        <v>7</v>
      </c>
      <c r="K5" s="240">
        <f>SUMIF(Data!$S:$S,"="&amp;K$4&amp;"_"&amp;$C5,Data!$H:$H)/IF(K$29&gt;0,K$29,1)</f>
        <v>13</v>
      </c>
      <c r="L5" s="240">
        <f>SUMIF(Data!$S:$S,"="&amp;L$4&amp;"_"&amp;$C5,Data!$H:$H)/IF(L$29&gt;0,L$29,1)</f>
        <v>13</v>
      </c>
      <c r="M5" s="240">
        <f>SUMIF(Data!$S:$S,"="&amp;M$4&amp;"_"&amp;$C5,Data!$H:$H)/IF(M$29&gt;0,M$29,1)</f>
        <v>3</v>
      </c>
      <c r="N5" s="240">
        <f>SUMIF(Data!$S:$S,"="&amp;N$4&amp;"_"&amp;$C5,Data!$H:$H)/IF(N$29&gt;0,N$29,1)</f>
        <v>9</v>
      </c>
      <c r="O5" s="240">
        <f>SUMIF(Data!$S:$S,"="&amp;O$4&amp;"_"&amp;$C5,Data!$H:$H)/IF(O$29&gt;0,O$29,1)</f>
        <v>8</v>
      </c>
      <c r="P5" s="240">
        <f>SUMIF(Data!$S:$S,"="&amp;P$4&amp;"_"&amp;$C5,Data!$H:$H)/IF(P$29&gt;0,P$29,1)</f>
        <v>2</v>
      </c>
      <c r="Q5" s="240">
        <f>SUMIF(Data!$S:$S,"="&amp;Q$4&amp;"_"&amp;$C5,Data!$H:$H)/IF(Q$29&gt;0,Q$29,1)</f>
        <v>7</v>
      </c>
      <c r="R5" s="240">
        <f>SUMIF(Data!$S:$S,"="&amp;R$4&amp;"_"&amp;$C5,Data!$H:$H)/IF(R$29&gt;0,R$29,1)</f>
        <v>18</v>
      </c>
      <c r="S5" s="240">
        <f>SUMIF(Data!$S:$S,"="&amp;S$4&amp;"_"&amp;$C5,Data!$H:$H)/IF(S$29&gt;0,S$29,1)</f>
        <v>5</v>
      </c>
      <c r="T5" s="240">
        <f>SUMIF(Data!$S:$S,"="&amp;T$4&amp;"_"&amp;$C5,Data!$H:$H)/IF(T$29&gt;0,T$29,1)</f>
        <v>14</v>
      </c>
      <c r="U5" s="240">
        <f>SUMIF(Data!$S:$S,"="&amp;U$4&amp;"_"&amp;$C5,Data!$H:$H)/IF(U$29&gt;0,U$29,1)</f>
        <v>6</v>
      </c>
      <c r="V5" s="240">
        <f>SUMIF(Data!$S:$S,"="&amp;V$4&amp;"_"&amp;$C5,Data!$H:$H)/IF(V$29&gt;0,V$29,1)</f>
        <v>6</v>
      </c>
      <c r="W5" s="240">
        <f>SUMIF(Data!$S:$S,"="&amp;W$4&amp;"_"&amp;$C5,Data!$H:$H)/IF(W$29&gt;0,W$29,1)</f>
        <v>3</v>
      </c>
      <c r="X5" s="240">
        <f>SUMIF(Data!$S:$S,"="&amp;X$4&amp;"_"&amp;$C5,Data!$H:$H)/IF(X$29&gt;0,X$29,1)</f>
        <v>7</v>
      </c>
      <c r="Y5" s="240">
        <f>SUMIF(Data!$S:$S,"="&amp;Y$4&amp;"_"&amp;$C5,Data!$H:$H)/IF(Y$29&gt;0,Y$29,1)</f>
        <v>4</v>
      </c>
      <c r="Z5" s="240">
        <f>SUMIF(Data!$S:$S,"="&amp;Z$4&amp;"_"&amp;$C5,Data!$H:$H)/IF(Z$29&gt;0,Z$29,1)</f>
        <v>0</v>
      </c>
      <c r="AA5" s="240">
        <f>SUMIF(Data!$S:$S,"="&amp;AA$4&amp;"_"&amp;$C5,Data!$H:$H)/IF(AA$29&gt;0,AA$29,1)</f>
        <v>12</v>
      </c>
      <c r="AB5" s="240">
        <f>SUMIF(Data!$S:$S,"="&amp;AB$4&amp;"_"&amp;$C5,Data!$H:$H)/IF(AB$29&gt;0,AB$29,1)</f>
        <v>13</v>
      </c>
      <c r="AC5" s="240">
        <f>SUMIF(Data!$S:$S,"="&amp;AC$4&amp;"_"&amp;$C5,Data!$H:$H)/IF(AC$29&gt;0,AC$29,1)</f>
        <v>9</v>
      </c>
      <c r="AD5" s="240">
        <f>SUMIF(Data!$S:$S,"="&amp;AD$4&amp;"_"&amp;$C5,Data!$H:$H)/IF(AD$29&gt;0,AD$29,1)</f>
        <v>3</v>
      </c>
      <c r="AE5" s="240">
        <f>SUMIF(Data!$S:$S,"="&amp;AE$4&amp;"_"&amp;$C5,Data!$H:$H)/IF(AE$29&gt;0,AE$29,1)</f>
        <v>7</v>
      </c>
      <c r="AF5" s="240">
        <f>SUMIF(Data!$S:$S,"="&amp;AF$4&amp;"_"&amp;$C5,Data!$H:$H)/IF(AF$29&gt;0,AF$29,1)</f>
        <v>9</v>
      </c>
      <c r="AG5" s="240">
        <f>SUMIF(Data!$S:$S,"="&amp;AG$4&amp;"_"&amp;$C5,Data!$H:$H)/IF(AG$29&gt;0,AG$29,1)</f>
        <v>10</v>
      </c>
      <c r="AH5" s="240">
        <f>SUMIF(Data!$S:$S,"="&amp;AH$4&amp;"_"&amp;$C5,Data!$H:$H)/IF(AH$29&gt;0,AH$29,1)</f>
        <v>30</v>
      </c>
      <c r="AI5" s="240">
        <f>SUMIF(Data!$S:$S,"="&amp;AI$4&amp;"_"&amp;$C5,Data!$H:$H)/IF(AI$29&gt;0,AI$29,1)</f>
        <v>8</v>
      </c>
      <c r="AJ5" s="240">
        <f>SUMIF(Data!$S:$S,"="&amp;AJ$4&amp;"_"&amp;$C5,Data!$H:$H)/IF(AJ$29&gt;0,AJ$29,1)</f>
        <v>7</v>
      </c>
      <c r="AK5" s="240">
        <f>SUMIF(Data!$S:$S,"="&amp;AK$4&amp;"_"&amp;$C5,Data!$H:$H)/IF(AK$29&gt;0,AK$29,1)</f>
        <v>18</v>
      </c>
      <c r="AL5" s="240">
        <f>SUMIF(Data!$S:$S,"="&amp;AL$4&amp;"_"&amp;$C5,Data!$H:$H)/IF(AL$29&gt;0,AL$29,1)</f>
        <v>16</v>
      </c>
      <c r="AM5" s="240">
        <f>SUMIF(Data!$S:$S,"="&amp;AM$4&amp;"_"&amp;$C5,Data!$H:$H)/IF(AM$29&gt;0,AM$29,1)</f>
        <v>24</v>
      </c>
      <c r="AN5" s="240">
        <f>SUMIF(Data!$S:$S,"="&amp;AN$4&amp;"_"&amp;$C5,Data!$H:$H)/IF(AN$29&gt;0,AN$29,1)</f>
        <v>7</v>
      </c>
      <c r="AO5" s="240">
        <f>SUMIF(Data!$S:$S,"="&amp;AO$4&amp;"_"&amp;$C5,Data!$H:$H)/IF(AO$29&gt;0,AO$29,1)</f>
        <v>0</v>
      </c>
      <c r="AP5" s="240">
        <f>SUMIF(Data!$S:$S,"="&amp;AP$4&amp;"_"&amp;$C5,Data!$H:$H)/IF(AP$29&gt;0,AP$29,1)</f>
        <v>13</v>
      </c>
      <c r="AQ5" s="240">
        <f>SUMIF(Data!$S:$S,"="&amp;AQ$4&amp;"_"&amp;$C5,Data!$H:$H)/IF(AQ$29&gt;0,AQ$29,1)</f>
        <v>9</v>
      </c>
      <c r="AR5" s="240">
        <f>SUMIF(Data!$S:$S,"="&amp;AR$4&amp;"_"&amp;$C5,Data!$H:$H)/IF(AR$29&gt;0,AR$29,1)</f>
        <v>0</v>
      </c>
      <c r="AS5" s="240">
        <f>SUMIF(Data!$S:$S,"="&amp;AS$4&amp;"_"&amp;$C5,Data!$H:$H)/IF(AS$29&gt;0,AS$29,1)</f>
        <v>6</v>
      </c>
      <c r="AT5" s="240">
        <f>SUMIF(Data!$S:$S,"="&amp;AT$4&amp;"_"&amp;$C5,Data!$H:$H)/IF(AT$29&gt;0,AT$29,1)</f>
        <v>6</v>
      </c>
      <c r="AU5" s="240">
        <f>SUMIF(Data!$S:$S,"="&amp;AU$4&amp;"_"&amp;$C5,Data!$H:$H)/IF(AU$29&gt;0,AU$29,1)</f>
        <v>0</v>
      </c>
      <c r="AV5" s="240">
        <f>SUMIF(Data!$S:$S,"="&amp;AV$4&amp;"_"&amp;$C5,Data!$H:$H)/IF(AV$29&gt;0,AV$29,1)</f>
        <v>3</v>
      </c>
      <c r="AW5" s="240">
        <f>SUMIF(Data!$S:$S,"="&amp;AW$4&amp;"_"&amp;$C5,Data!$H:$H)/IF(AW$29&gt;0,AW$29,1)</f>
        <v>3</v>
      </c>
      <c r="AX5" s="240">
        <f>SUMIF(Data!$S:$S,"="&amp;AX$4&amp;"_"&amp;$C5,Data!$H:$H)/IF(AX$29&gt;0,AX$29,1)</f>
        <v>7</v>
      </c>
      <c r="AY5" s="240">
        <f>SUMIF(Data!$S:$S,"="&amp;AY$4&amp;"_"&amp;$C5,Data!$H:$H)/IF(AY$29&gt;0,AY$29,1)</f>
        <v>10</v>
      </c>
      <c r="AZ5" s="240">
        <f>SUMIF(Data!$S:$S,"="&amp;AZ$4&amp;"_"&amp;$C5,Data!$H:$H)/IF(AZ$29&gt;0,AZ$29,1)</f>
        <v>5</v>
      </c>
      <c r="BA5" s="240">
        <f>SUMIF(Data!$S:$S,"="&amp;BA$4&amp;"_"&amp;$C5,Data!$H:$H)/IF(BA$29&gt;0,BA$29,1)</f>
        <v>3</v>
      </c>
      <c r="BB5" s="240">
        <f>SUMIF(Data!$S:$S,"="&amp;BB$4&amp;"_"&amp;$C5,Data!$H:$H)/IF(BB$29&gt;0,BB$29,1)</f>
        <v>15</v>
      </c>
      <c r="BC5" s="240">
        <f>SUMIF(Data!$S:$S,"="&amp;BC$4&amp;"_"&amp;$C5,Data!$H:$H)/IF(BC$29&gt;0,BC$29,1)</f>
        <v>11</v>
      </c>
      <c r="BD5" s="240">
        <f>SUMIF(Data!$S:$S,"="&amp;BD$4&amp;"_"&amp;$C5,Data!$H:$H)/IF(BD$29&gt;0,BD$29,1)</f>
        <v>0</v>
      </c>
      <c r="BE5" s="240">
        <f>SUMIF(Data!$S:$S,"="&amp;BE$4&amp;"_"&amp;$C5,Data!$H:$H)/IF(BE$29&gt;0,BE$29,1)</f>
        <v>10</v>
      </c>
      <c r="BF5" s="239">
        <v>0.29166666666666669</v>
      </c>
      <c r="BG5" s="241">
        <f t="shared" ref="BG5:BG12" si="1">4*SUM(D5:BE5)/SUM(D$13:BE$13)</f>
        <v>36.326530612244895</v>
      </c>
      <c r="BH5" s="238">
        <f t="shared" si="0"/>
        <v>445</v>
      </c>
    </row>
    <row r="6" spans="1:60" x14ac:dyDescent="0.25">
      <c r="A6" s="238" t="s">
        <v>65</v>
      </c>
      <c r="C6" s="238">
        <v>2</v>
      </c>
      <c r="D6" s="240">
        <f>SUMIF(Data!$S:$S,"="&amp;D$4&amp;"_"&amp;$C6,Data!$H:$H)/IF(D$29&gt;0,D$29,1)</f>
        <v>12</v>
      </c>
      <c r="E6" s="240">
        <f>SUMIF(Data!$S:$S,"="&amp;E$4&amp;"_"&amp;$C6,Data!$H:$H)/IF(E$29&gt;0,E$29,1)</f>
        <v>13</v>
      </c>
      <c r="F6" s="240">
        <f>SUMIF(Data!$S:$S,"="&amp;F$4&amp;"_"&amp;$C6,Data!$H:$H)/IF(F$29&gt;0,F$29,1)</f>
        <v>16</v>
      </c>
      <c r="G6" s="240">
        <f>SUMIF(Data!$S:$S,"="&amp;G$4&amp;"_"&amp;$C6,Data!$H:$H)/IF(G$29&gt;0,G$29,1)</f>
        <v>0</v>
      </c>
      <c r="H6" s="240">
        <f>SUMIF(Data!$S:$S,"="&amp;H$4&amp;"_"&amp;$C6,Data!$H:$H)/IF(H$29&gt;0,H$29,1)</f>
        <v>1</v>
      </c>
      <c r="I6" s="240">
        <f>SUMIF(Data!$S:$S,"="&amp;I$4&amp;"_"&amp;$C6,Data!$H:$H)/IF(I$29&gt;0,I$29,1)</f>
        <v>14</v>
      </c>
      <c r="J6" s="240">
        <f>SUMIF(Data!$S:$S,"="&amp;J$4&amp;"_"&amp;$C6,Data!$H:$H)/IF(J$29&gt;0,J$29,1)</f>
        <v>7</v>
      </c>
      <c r="K6" s="240">
        <f>SUMIF(Data!$S:$S,"="&amp;K$4&amp;"_"&amp;$C6,Data!$H:$H)/IF(K$29&gt;0,K$29,1)</f>
        <v>11</v>
      </c>
      <c r="L6" s="240">
        <f>SUMIF(Data!$S:$S,"="&amp;L$4&amp;"_"&amp;$C6,Data!$H:$H)/IF(L$29&gt;0,L$29,1)</f>
        <v>4</v>
      </c>
      <c r="M6" s="240">
        <f>SUMIF(Data!$S:$S,"="&amp;M$4&amp;"_"&amp;$C6,Data!$H:$H)/IF(M$29&gt;0,M$29,1)</f>
        <v>2</v>
      </c>
      <c r="N6" s="240">
        <f>SUMIF(Data!$S:$S,"="&amp;N$4&amp;"_"&amp;$C6,Data!$H:$H)/IF(N$29&gt;0,N$29,1)</f>
        <v>16</v>
      </c>
      <c r="O6" s="240">
        <f>SUMIF(Data!$S:$S,"="&amp;O$4&amp;"_"&amp;$C6,Data!$H:$H)/IF(O$29&gt;0,O$29,1)</f>
        <v>10</v>
      </c>
      <c r="P6" s="240">
        <f>SUMIF(Data!$S:$S,"="&amp;P$4&amp;"_"&amp;$C6,Data!$H:$H)/IF(P$29&gt;0,P$29,1)</f>
        <v>1</v>
      </c>
      <c r="Q6" s="240">
        <f>SUMIF(Data!$S:$S,"="&amp;Q$4&amp;"_"&amp;$C6,Data!$H:$H)/IF(Q$29&gt;0,Q$29,1)</f>
        <v>10</v>
      </c>
      <c r="R6" s="240">
        <f>SUMIF(Data!$S:$S,"="&amp;R$4&amp;"_"&amp;$C6,Data!$H:$H)/IF(R$29&gt;0,R$29,1)</f>
        <v>24</v>
      </c>
      <c r="S6" s="240">
        <f>SUMIF(Data!$S:$S,"="&amp;S$4&amp;"_"&amp;$C6,Data!$H:$H)/IF(S$29&gt;0,S$29,1)</f>
        <v>6</v>
      </c>
      <c r="T6" s="240">
        <f>SUMIF(Data!$S:$S,"="&amp;T$4&amp;"_"&amp;$C6,Data!$H:$H)/IF(T$29&gt;0,T$29,1)</f>
        <v>34</v>
      </c>
      <c r="U6" s="240">
        <f>SUMIF(Data!$S:$S,"="&amp;U$4&amp;"_"&amp;$C6,Data!$H:$H)/IF(U$29&gt;0,U$29,1)</f>
        <v>14</v>
      </c>
      <c r="V6" s="240">
        <f>SUMIF(Data!$S:$S,"="&amp;V$4&amp;"_"&amp;$C6,Data!$H:$H)/IF(V$29&gt;0,V$29,1)</f>
        <v>13</v>
      </c>
      <c r="W6" s="240">
        <f>SUMIF(Data!$S:$S,"="&amp;W$4&amp;"_"&amp;$C6,Data!$H:$H)/IF(W$29&gt;0,W$29,1)</f>
        <v>8</v>
      </c>
      <c r="X6" s="240">
        <f>SUMIF(Data!$S:$S,"="&amp;X$4&amp;"_"&amp;$C6,Data!$H:$H)/IF(X$29&gt;0,X$29,1)</f>
        <v>6</v>
      </c>
      <c r="Y6" s="240">
        <f>SUMIF(Data!$S:$S,"="&amp;Y$4&amp;"_"&amp;$C6,Data!$H:$H)/IF(Y$29&gt;0,Y$29,1)</f>
        <v>5</v>
      </c>
      <c r="Z6" s="240">
        <f>SUMIF(Data!$S:$S,"="&amp;Z$4&amp;"_"&amp;$C6,Data!$H:$H)/IF(Z$29&gt;0,Z$29,1)</f>
        <v>0</v>
      </c>
      <c r="AA6" s="240">
        <f>SUMIF(Data!$S:$S,"="&amp;AA$4&amp;"_"&amp;$C6,Data!$H:$H)/IF(AA$29&gt;0,AA$29,1)</f>
        <v>9</v>
      </c>
      <c r="AB6" s="240">
        <f>SUMIF(Data!$S:$S,"="&amp;AB$4&amp;"_"&amp;$C6,Data!$H:$H)/IF(AB$29&gt;0,AB$29,1)</f>
        <v>12</v>
      </c>
      <c r="AC6" s="240">
        <f>SUMIF(Data!$S:$S,"="&amp;AC$4&amp;"_"&amp;$C6,Data!$H:$H)/IF(AC$29&gt;0,AC$29,1)</f>
        <v>4</v>
      </c>
      <c r="AD6" s="240">
        <f>SUMIF(Data!$S:$S,"="&amp;AD$4&amp;"_"&amp;$C6,Data!$H:$H)/IF(AD$29&gt;0,AD$29,1)</f>
        <v>3</v>
      </c>
      <c r="AE6" s="240">
        <f>SUMIF(Data!$S:$S,"="&amp;AE$4&amp;"_"&amp;$C6,Data!$H:$H)/IF(AE$29&gt;0,AE$29,1)</f>
        <v>4</v>
      </c>
      <c r="AF6" s="240">
        <f>SUMIF(Data!$S:$S,"="&amp;AF$4&amp;"_"&amp;$C6,Data!$H:$H)/IF(AF$29&gt;0,AF$29,1)</f>
        <v>15</v>
      </c>
      <c r="AG6" s="240">
        <f>SUMIF(Data!$S:$S,"="&amp;AG$4&amp;"_"&amp;$C6,Data!$H:$H)/IF(AG$29&gt;0,AG$29,1)</f>
        <v>3</v>
      </c>
      <c r="AH6" s="240">
        <f>SUMIF(Data!$S:$S,"="&amp;AH$4&amp;"_"&amp;$C6,Data!$H:$H)/IF(AH$29&gt;0,AH$29,1)</f>
        <v>15</v>
      </c>
      <c r="AI6" s="240">
        <f>SUMIF(Data!$S:$S,"="&amp;AI$4&amp;"_"&amp;$C6,Data!$H:$H)/IF(AI$29&gt;0,AI$29,1)</f>
        <v>7</v>
      </c>
      <c r="AJ6" s="240">
        <f>SUMIF(Data!$S:$S,"="&amp;AJ$4&amp;"_"&amp;$C6,Data!$H:$H)/IF(AJ$29&gt;0,AJ$29,1)</f>
        <v>16</v>
      </c>
      <c r="AK6" s="240">
        <f>SUMIF(Data!$S:$S,"="&amp;AK$4&amp;"_"&amp;$C6,Data!$H:$H)/IF(AK$29&gt;0,AK$29,1)</f>
        <v>23</v>
      </c>
      <c r="AL6" s="240">
        <f>SUMIF(Data!$S:$S,"="&amp;AL$4&amp;"_"&amp;$C6,Data!$H:$H)/IF(AL$29&gt;0,AL$29,1)</f>
        <v>28</v>
      </c>
      <c r="AM6" s="240">
        <f>SUMIF(Data!$S:$S,"="&amp;AM$4&amp;"_"&amp;$C6,Data!$H:$H)/IF(AM$29&gt;0,AM$29,1)</f>
        <v>23</v>
      </c>
      <c r="AN6" s="240">
        <f>SUMIF(Data!$S:$S,"="&amp;AN$4&amp;"_"&amp;$C6,Data!$H:$H)/IF(AN$29&gt;0,AN$29,1)</f>
        <v>5</v>
      </c>
      <c r="AO6" s="240">
        <f>SUMIF(Data!$S:$S,"="&amp;AO$4&amp;"_"&amp;$C6,Data!$H:$H)/IF(AO$29&gt;0,AO$29,1)</f>
        <v>0</v>
      </c>
      <c r="AP6" s="240">
        <f>SUMIF(Data!$S:$S,"="&amp;AP$4&amp;"_"&amp;$C6,Data!$H:$H)/IF(AP$29&gt;0,AP$29,1)</f>
        <v>31</v>
      </c>
      <c r="AQ6" s="240">
        <f>SUMIF(Data!$S:$S,"="&amp;AQ$4&amp;"_"&amp;$C6,Data!$H:$H)/IF(AQ$29&gt;0,AQ$29,1)</f>
        <v>5</v>
      </c>
      <c r="AR6" s="240">
        <f>SUMIF(Data!$S:$S,"="&amp;AR$4&amp;"_"&amp;$C6,Data!$H:$H)/IF(AR$29&gt;0,AR$29,1)</f>
        <v>0</v>
      </c>
      <c r="AS6" s="240">
        <f>SUMIF(Data!$S:$S,"="&amp;AS$4&amp;"_"&amp;$C6,Data!$H:$H)/IF(AS$29&gt;0,AS$29,1)</f>
        <v>10</v>
      </c>
      <c r="AT6" s="240">
        <f>SUMIF(Data!$S:$S,"="&amp;AT$4&amp;"_"&amp;$C6,Data!$H:$H)/IF(AT$29&gt;0,AT$29,1)</f>
        <v>8</v>
      </c>
      <c r="AU6" s="240">
        <f>SUMIF(Data!$S:$S,"="&amp;AU$4&amp;"_"&amp;$C6,Data!$H:$H)/IF(AU$29&gt;0,AU$29,1)</f>
        <v>0</v>
      </c>
      <c r="AV6" s="240">
        <f>SUMIF(Data!$S:$S,"="&amp;AV$4&amp;"_"&amp;$C6,Data!$H:$H)/IF(AV$29&gt;0,AV$29,1)</f>
        <v>1</v>
      </c>
      <c r="AW6" s="240">
        <f>SUMIF(Data!$S:$S,"="&amp;AW$4&amp;"_"&amp;$C6,Data!$H:$H)/IF(AW$29&gt;0,AW$29,1)</f>
        <v>10</v>
      </c>
      <c r="AX6" s="240">
        <f>SUMIF(Data!$S:$S,"="&amp;AX$4&amp;"_"&amp;$C6,Data!$H:$H)/IF(AX$29&gt;0,AX$29,1)</f>
        <v>5</v>
      </c>
      <c r="AY6" s="240">
        <f>SUMIF(Data!$S:$S,"="&amp;AY$4&amp;"_"&amp;$C6,Data!$H:$H)/IF(AY$29&gt;0,AY$29,1)</f>
        <v>8</v>
      </c>
      <c r="AZ6" s="240">
        <f>SUMIF(Data!$S:$S,"="&amp;AZ$4&amp;"_"&amp;$C6,Data!$H:$H)/IF(AZ$29&gt;0,AZ$29,1)</f>
        <v>3</v>
      </c>
      <c r="BA6" s="240">
        <f>SUMIF(Data!$S:$S,"="&amp;BA$4&amp;"_"&amp;$C6,Data!$H:$H)/IF(BA$29&gt;0,BA$29,1)</f>
        <v>3</v>
      </c>
      <c r="BB6" s="240">
        <f>SUMIF(Data!$S:$S,"="&amp;BB$4&amp;"_"&amp;$C6,Data!$H:$H)/IF(BB$29&gt;0,BB$29,1)</f>
        <v>13</v>
      </c>
      <c r="BC6" s="240">
        <f>SUMIF(Data!$S:$S,"="&amp;BC$4&amp;"_"&amp;$C6,Data!$H:$H)/IF(BC$29&gt;0,BC$29,1)</f>
        <v>4</v>
      </c>
      <c r="BD6" s="240">
        <f>SUMIF(Data!$S:$S,"="&amp;BD$4&amp;"_"&amp;$C6,Data!$H:$H)/IF(BD$29&gt;0,BD$29,1)</f>
        <v>0</v>
      </c>
      <c r="BE6" s="240">
        <f>SUMIF(Data!$S:$S,"="&amp;BE$4&amp;"_"&amp;$C6,Data!$H:$H)/IF(BE$29&gt;0,BE$29,1)</f>
        <v>13</v>
      </c>
      <c r="BF6" s="239">
        <f>BF5+0.25/24</f>
        <v>0.30208333333333337</v>
      </c>
      <c r="BG6" s="241">
        <f t="shared" si="1"/>
        <v>41.469387755102041</v>
      </c>
      <c r="BH6" s="238">
        <f t="shared" si="0"/>
        <v>508</v>
      </c>
    </row>
    <row r="7" spans="1:60" x14ac:dyDescent="0.25">
      <c r="A7" s="238" t="s">
        <v>65</v>
      </c>
      <c r="C7" s="238">
        <v>3</v>
      </c>
      <c r="D7" s="240">
        <f>SUMIF(Data!$S:$S,"="&amp;D$4&amp;"_"&amp;$C7,Data!$H:$H)/IF(D$29&gt;0,D$29,1)</f>
        <v>2</v>
      </c>
      <c r="E7" s="240">
        <f>SUMIF(Data!$S:$S,"="&amp;E$4&amp;"_"&amp;$C7,Data!$H:$H)/IF(E$29&gt;0,E$29,1)</f>
        <v>10</v>
      </c>
      <c r="F7" s="240">
        <f>SUMIF(Data!$S:$S,"="&amp;F$4&amp;"_"&amp;$C7,Data!$H:$H)/IF(F$29&gt;0,F$29,1)</f>
        <v>10</v>
      </c>
      <c r="G7" s="240">
        <f>SUMIF(Data!$S:$S,"="&amp;G$4&amp;"_"&amp;$C7,Data!$H:$H)/IF(G$29&gt;0,G$29,1)</f>
        <v>1</v>
      </c>
      <c r="H7" s="240">
        <f>SUMIF(Data!$S:$S,"="&amp;H$4&amp;"_"&amp;$C7,Data!$H:$H)/IF(H$29&gt;0,H$29,1)</f>
        <v>6</v>
      </c>
      <c r="I7" s="240">
        <f>SUMIF(Data!$S:$S,"="&amp;I$4&amp;"_"&amp;$C7,Data!$H:$H)/IF(I$29&gt;0,I$29,1)</f>
        <v>10</v>
      </c>
      <c r="J7" s="240">
        <f>SUMIF(Data!$S:$S,"="&amp;J$4&amp;"_"&amp;$C7,Data!$H:$H)/IF(J$29&gt;0,J$29,1)</f>
        <v>9</v>
      </c>
      <c r="K7" s="240">
        <f>SUMIF(Data!$S:$S,"="&amp;K$4&amp;"_"&amp;$C7,Data!$H:$H)/IF(K$29&gt;0,K$29,1)</f>
        <v>4</v>
      </c>
      <c r="L7" s="240">
        <f>SUMIF(Data!$S:$S,"="&amp;L$4&amp;"_"&amp;$C7,Data!$H:$H)/IF(L$29&gt;0,L$29,1)</f>
        <v>6</v>
      </c>
      <c r="M7" s="240">
        <f>SUMIF(Data!$S:$S,"="&amp;M$4&amp;"_"&amp;$C7,Data!$H:$H)/IF(M$29&gt;0,M$29,1)</f>
        <v>6</v>
      </c>
      <c r="N7" s="240">
        <f>SUMIF(Data!$S:$S,"="&amp;N$4&amp;"_"&amp;$C7,Data!$H:$H)/IF(N$29&gt;0,N$29,1)</f>
        <v>13</v>
      </c>
      <c r="O7" s="240">
        <f>SUMIF(Data!$S:$S,"="&amp;O$4&amp;"_"&amp;$C7,Data!$H:$H)/IF(O$29&gt;0,O$29,1)</f>
        <v>8</v>
      </c>
      <c r="P7" s="240">
        <f>SUMIF(Data!$S:$S,"="&amp;P$4&amp;"_"&amp;$C7,Data!$H:$H)/IF(P$29&gt;0,P$29,1)</f>
        <v>7</v>
      </c>
      <c r="Q7" s="240">
        <f>SUMIF(Data!$S:$S,"="&amp;Q$4&amp;"_"&amp;$C7,Data!$H:$H)/IF(Q$29&gt;0,Q$29,1)</f>
        <v>11</v>
      </c>
      <c r="R7" s="240">
        <f>SUMIF(Data!$S:$S,"="&amp;R$4&amp;"_"&amp;$C7,Data!$H:$H)/IF(R$29&gt;0,R$29,1)</f>
        <v>11</v>
      </c>
      <c r="S7" s="240">
        <f>SUMIF(Data!$S:$S,"="&amp;S$4&amp;"_"&amp;$C7,Data!$H:$H)/IF(S$29&gt;0,S$29,1)</f>
        <v>3</v>
      </c>
      <c r="T7" s="240">
        <f>SUMIF(Data!$S:$S,"="&amp;T$4&amp;"_"&amp;$C7,Data!$H:$H)/IF(T$29&gt;0,T$29,1)</f>
        <v>14</v>
      </c>
      <c r="U7" s="240">
        <f>SUMIF(Data!$S:$S,"="&amp;U$4&amp;"_"&amp;$C7,Data!$H:$H)/IF(U$29&gt;0,U$29,1)</f>
        <v>16</v>
      </c>
      <c r="V7" s="240">
        <f>SUMIF(Data!$S:$S,"="&amp;V$4&amp;"_"&amp;$C7,Data!$H:$H)/IF(V$29&gt;0,V$29,1)</f>
        <v>10</v>
      </c>
      <c r="W7" s="240">
        <f>SUMIF(Data!$S:$S,"="&amp;W$4&amp;"_"&amp;$C7,Data!$H:$H)/IF(W$29&gt;0,W$29,1)</f>
        <v>7</v>
      </c>
      <c r="X7" s="240">
        <f>SUMIF(Data!$S:$S,"="&amp;X$4&amp;"_"&amp;$C7,Data!$H:$H)/IF(X$29&gt;0,X$29,1)</f>
        <v>10</v>
      </c>
      <c r="Y7" s="240">
        <f>SUMIF(Data!$S:$S,"="&amp;Y$4&amp;"_"&amp;$C7,Data!$H:$H)/IF(Y$29&gt;0,Y$29,1)</f>
        <v>5</v>
      </c>
      <c r="Z7" s="240">
        <f>SUMIF(Data!$S:$S,"="&amp;Z$4&amp;"_"&amp;$C7,Data!$H:$H)/IF(Z$29&gt;0,Z$29,1)</f>
        <v>0</v>
      </c>
      <c r="AA7" s="240">
        <f>SUMIF(Data!$S:$S,"="&amp;AA$4&amp;"_"&amp;$C7,Data!$H:$H)/IF(AA$29&gt;0,AA$29,1)</f>
        <v>4</v>
      </c>
      <c r="AB7" s="240">
        <f>SUMIF(Data!$S:$S,"="&amp;AB$4&amp;"_"&amp;$C7,Data!$H:$H)/IF(AB$29&gt;0,AB$29,1)</f>
        <v>11</v>
      </c>
      <c r="AC7" s="240">
        <f>SUMIF(Data!$S:$S,"="&amp;AC$4&amp;"_"&amp;$C7,Data!$H:$H)/IF(AC$29&gt;0,AC$29,1)</f>
        <v>9</v>
      </c>
      <c r="AD7" s="240">
        <f>SUMIF(Data!$S:$S,"="&amp;AD$4&amp;"_"&amp;$C7,Data!$H:$H)/IF(AD$29&gt;0,AD$29,1)</f>
        <v>3</v>
      </c>
      <c r="AE7" s="240">
        <f>SUMIF(Data!$S:$S,"="&amp;AE$4&amp;"_"&amp;$C7,Data!$H:$H)/IF(AE$29&gt;0,AE$29,1)</f>
        <v>4</v>
      </c>
      <c r="AF7" s="240">
        <f>SUMIF(Data!$S:$S,"="&amp;AF$4&amp;"_"&amp;$C7,Data!$H:$H)/IF(AF$29&gt;0,AF$29,1)</f>
        <v>7</v>
      </c>
      <c r="AG7" s="240">
        <f>SUMIF(Data!$S:$S,"="&amp;AG$4&amp;"_"&amp;$C7,Data!$H:$H)/IF(AG$29&gt;0,AG$29,1)</f>
        <v>8</v>
      </c>
      <c r="AH7" s="240">
        <f>SUMIF(Data!$S:$S,"="&amp;AH$4&amp;"_"&amp;$C7,Data!$H:$H)/IF(AH$29&gt;0,AH$29,1)</f>
        <v>23</v>
      </c>
      <c r="AI7" s="240">
        <f>SUMIF(Data!$S:$S,"="&amp;AI$4&amp;"_"&amp;$C7,Data!$H:$H)/IF(AI$29&gt;0,AI$29,1)</f>
        <v>10</v>
      </c>
      <c r="AJ7" s="240">
        <f>SUMIF(Data!$S:$S,"="&amp;AJ$4&amp;"_"&amp;$C7,Data!$H:$H)/IF(AJ$29&gt;0,AJ$29,1)</f>
        <v>8</v>
      </c>
      <c r="AK7" s="240">
        <f>SUMIF(Data!$S:$S,"="&amp;AK$4&amp;"_"&amp;$C7,Data!$H:$H)/IF(AK$29&gt;0,AK$29,1)</f>
        <v>17</v>
      </c>
      <c r="AL7" s="240">
        <f>SUMIF(Data!$S:$S,"="&amp;AL$4&amp;"_"&amp;$C7,Data!$H:$H)/IF(AL$29&gt;0,AL$29,1)</f>
        <v>29</v>
      </c>
      <c r="AM7" s="240">
        <f>SUMIF(Data!$S:$S,"="&amp;AM$4&amp;"_"&amp;$C7,Data!$H:$H)/IF(AM$29&gt;0,AM$29,1)</f>
        <v>22</v>
      </c>
      <c r="AN7" s="240">
        <f>SUMIF(Data!$S:$S,"="&amp;AN$4&amp;"_"&amp;$C7,Data!$H:$H)/IF(AN$29&gt;0,AN$29,1)</f>
        <v>5</v>
      </c>
      <c r="AO7" s="240">
        <f>SUMIF(Data!$S:$S,"="&amp;AO$4&amp;"_"&amp;$C7,Data!$H:$H)/IF(AO$29&gt;0,AO$29,1)</f>
        <v>0</v>
      </c>
      <c r="AP7" s="240">
        <f>SUMIF(Data!$S:$S,"="&amp;AP$4&amp;"_"&amp;$C7,Data!$H:$H)/IF(AP$29&gt;0,AP$29,1)</f>
        <v>17</v>
      </c>
      <c r="AQ7" s="240">
        <f>SUMIF(Data!$S:$S,"="&amp;AQ$4&amp;"_"&amp;$C7,Data!$H:$H)/IF(AQ$29&gt;0,AQ$29,1)</f>
        <v>5</v>
      </c>
      <c r="AR7" s="240">
        <f>SUMIF(Data!$S:$S,"="&amp;AR$4&amp;"_"&amp;$C7,Data!$H:$H)/IF(AR$29&gt;0,AR$29,1)</f>
        <v>0</v>
      </c>
      <c r="AS7" s="240">
        <f>SUMIF(Data!$S:$S,"="&amp;AS$4&amp;"_"&amp;$C7,Data!$H:$H)/IF(AS$29&gt;0,AS$29,1)</f>
        <v>6</v>
      </c>
      <c r="AT7" s="240">
        <f>SUMIF(Data!$S:$S,"="&amp;AT$4&amp;"_"&amp;$C7,Data!$H:$H)/IF(AT$29&gt;0,AT$29,1)</f>
        <v>10</v>
      </c>
      <c r="AU7" s="240">
        <f>SUMIF(Data!$S:$S,"="&amp;AU$4&amp;"_"&amp;$C7,Data!$H:$H)/IF(AU$29&gt;0,AU$29,1)</f>
        <v>0</v>
      </c>
      <c r="AV7" s="240">
        <f>SUMIF(Data!$S:$S,"="&amp;AV$4&amp;"_"&amp;$C7,Data!$H:$H)/IF(AV$29&gt;0,AV$29,1)</f>
        <v>1</v>
      </c>
      <c r="AW7" s="240">
        <f>SUMIF(Data!$S:$S,"="&amp;AW$4&amp;"_"&amp;$C7,Data!$H:$H)/IF(AW$29&gt;0,AW$29,1)</f>
        <v>6</v>
      </c>
      <c r="AX7" s="240">
        <f>SUMIF(Data!$S:$S,"="&amp;AX$4&amp;"_"&amp;$C7,Data!$H:$H)/IF(AX$29&gt;0,AX$29,1)</f>
        <v>7</v>
      </c>
      <c r="AY7" s="240">
        <f>SUMIF(Data!$S:$S,"="&amp;AY$4&amp;"_"&amp;$C7,Data!$H:$H)/IF(AY$29&gt;0,AY$29,1)</f>
        <v>4</v>
      </c>
      <c r="AZ7" s="240">
        <f>SUMIF(Data!$S:$S,"="&amp;AZ$4&amp;"_"&amp;$C7,Data!$H:$H)/IF(AZ$29&gt;0,AZ$29,1)</f>
        <v>3</v>
      </c>
      <c r="BA7" s="240">
        <f>SUMIF(Data!$S:$S,"="&amp;BA$4&amp;"_"&amp;$C7,Data!$H:$H)/IF(BA$29&gt;0,BA$29,1)</f>
        <v>7</v>
      </c>
      <c r="BB7" s="240">
        <f>SUMIF(Data!$S:$S,"="&amp;BB$4&amp;"_"&amp;$C7,Data!$H:$H)/IF(BB$29&gt;0,BB$29,1)</f>
        <v>14</v>
      </c>
      <c r="BC7" s="240">
        <f>SUMIF(Data!$S:$S,"="&amp;BC$4&amp;"_"&amp;$C7,Data!$H:$H)/IF(BC$29&gt;0,BC$29,1)</f>
        <v>11</v>
      </c>
      <c r="BD7" s="240">
        <f>SUMIF(Data!$S:$S,"="&amp;BD$4&amp;"_"&amp;$C7,Data!$H:$H)/IF(BD$29&gt;0,BD$29,1)</f>
        <v>0</v>
      </c>
      <c r="BE7" s="240">
        <f>SUMIF(Data!$S:$S,"="&amp;BE$4&amp;"_"&amp;$C7,Data!$H:$H)/IF(BE$29&gt;0,BE$29,1)</f>
        <v>7</v>
      </c>
      <c r="BF7" s="239">
        <f t="shared" ref="BF7:BF12" si="2">BF6+0.25/24</f>
        <v>0.31250000000000006</v>
      </c>
      <c r="BG7" s="241">
        <f t="shared" si="1"/>
        <v>35.673469387755105</v>
      </c>
      <c r="BH7" s="238">
        <f t="shared" si="0"/>
        <v>437</v>
      </c>
    </row>
    <row r="8" spans="1:60" x14ac:dyDescent="0.25">
      <c r="A8" s="238" t="s">
        <v>65</v>
      </c>
      <c r="C8" s="238">
        <v>4</v>
      </c>
      <c r="D8" s="240">
        <f>SUMIF(Data!$S:$S,"="&amp;D$4&amp;"_"&amp;$C8,Data!$H:$H)/IF(D$29&gt;0,D$29,1)</f>
        <v>16</v>
      </c>
      <c r="E8" s="240">
        <f>SUMIF(Data!$S:$S,"="&amp;E$4&amp;"_"&amp;$C8,Data!$H:$H)/IF(E$29&gt;0,E$29,1)</f>
        <v>9</v>
      </c>
      <c r="F8" s="240">
        <f>SUMIF(Data!$S:$S,"="&amp;F$4&amp;"_"&amp;$C8,Data!$H:$H)/IF(F$29&gt;0,F$29,1)</f>
        <v>10</v>
      </c>
      <c r="G8" s="240">
        <f>SUMIF(Data!$S:$S,"="&amp;G$4&amp;"_"&amp;$C8,Data!$H:$H)/IF(G$29&gt;0,G$29,1)</f>
        <v>11</v>
      </c>
      <c r="H8" s="240">
        <f>SUMIF(Data!$S:$S,"="&amp;H$4&amp;"_"&amp;$C8,Data!$H:$H)/IF(H$29&gt;0,H$29,1)</f>
        <v>2</v>
      </c>
      <c r="I8" s="240">
        <f>SUMIF(Data!$S:$S,"="&amp;I$4&amp;"_"&amp;$C8,Data!$H:$H)/IF(I$29&gt;0,I$29,1)</f>
        <v>21</v>
      </c>
      <c r="J8" s="240">
        <f>SUMIF(Data!$S:$S,"="&amp;J$4&amp;"_"&amp;$C8,Data!$H:$H)/IF(J$29&gt;0,J$29,1)</f>
        <v>8</v>
      </c>
      <c r="K8" s="240">
        <f>SUMIF(Data!$S:$S,"="&amp;K$4&amp;"_"&amp;$C8,Data!$H:$H)/IF(K$29&gt;0,K$29,1)</f>
        <v>12</v>
      </c>
      <c r="L8" s="240">
        <f>SUMIF(Data!$S:$S,"="&amp;L$4&amp;"_"&amp;$C8,Data!$H:$H)/IF(L$29&gt;0,L$29,1)</f>
        <v>8</v>
      </c>
      <c r="M8" s="240">
        <f>SUMIF(Data!$S:$S,"="&amp;M$4&amp;"_"&amp;$C8,Data!$H:$H)/IF(M$29&gt;0,M$29,1)</f>
        <v>0</v>
      </c>
      <c r="N8" s="240">
        <f>SUMIF(Data!$S:$S,"="&amp;N$4&amp;"_"&amp;$C8,Data!$H:$H)/IF(N$29&gt;0,N$29,1)</f>
        <v>25</v>
      </c>
      <c r="O8" s="240">
        <f>SUMIF(Data!$S:$S,"="&amp;O$4&amp;"_"&amp;$C8,Data!$H:$H)/IF(O$29&gt;0,O$29,1)</f>
        <v>6</v>
      </c>
      <c r="P8" s="240">
        <f>SUMIF(Data!$S:$S,"="&amp;P$4&amp;"_"&amp;$C8,Data!$H:$H)/IF(P$29&gt;0,P$29,1)</f>
        <v>8</v>
      </c>
      <c r="Q8" s="240">
        <f>SUMIF(Data!$S:$S,"="&amp;Q$4&amp;"_"&amp;$C8,Data!$H:$H)/IF(Q$29&gt;0,Q$29,1)</f>
        <v>7</v>
      </c>
      <c r="R8" s="240">
        <f>SUMIF(Data!$S:$S,"="&amp;R$4&amp;"_"&amp;$C8,Data!$H:$H)/IF(R$29&gt;0,R$29,1)</f>
        <v>20</v>
      </c>
      <c r="S8" s="240">
        <f>SUMIF(Data!$S:$S,"="&amp;S$4&amp;"_"&amp;$C8,Data!$H:$H)/IF(S$29&gt;0,S$29,1)</f>
        <v>7</v>
      </c>
      <c r="T8" s="240">
        <f>SUMIF(Data!$S:$S,"="&amp;T$4&amp;"_"&amp;$C8,Data!$H:$H)/IF(T$29&gt;0,T$29,1)</f>
        <v>18</v>
      </c>
      <c r="U8" s="240">
        <f>SUMIF(Data!$S:$S,"="&amp;U$4&amp;"_"&amp;$C8,Data!$H:$H)/IF(U$29&gt;0,U$29,1)</f>
        <v>12</v>
      </c>
      <c r="V8" s="240">
        <f>SUMIF(Data!$S:$S,"="&amp;V$4&amp;"_"&amp;$C8,Data!$H:$H)/IF(V$29&gt;0,V$29,1)</f>
        <v>12</v>
      </c>
      <c r="W8" s="240">
        <f>SUMIF(Data!$S:$S,"="&amp;W$4&amp;"_"&amp;$C8,Data!$H:$H)/IF(W$29&gt;0,W$29,1)</f>
        <v>4</v>
      </c>
      <c r="X8" s="240">
        <f>SUMIF(Data!$S:$S,"="&amp;X$4&amp;"_"&amp;$C8,Data!$H:$H)/IF(X$29&gt;0,X$29,1)</f>
        <v>4</v>
      </c>
      <c r="Y8" s="240">
        <f>SUMIF(Data!$S:$S,"="&amp;Y$4&amp;"_"&amp;$C8,Data!$H:$H)/IF(Y$29&gt;0,Y$29,1)</f>
        <v>4</v>
      </c>
      <c r="Z8" s="240">
        <f>SUMIF(Data!$S:$S,"="&amp;Z$4&amp;"_"&amp;$C8,Data!$H:$H)/IF(Z$29&gt;0,Z$29,1)</f>
        <v>0</v>
      </c>
      <c r="AA8" s="240">
        <f>SUMIF(Data!$S:$S,"="&amp;AA$4&amp;"_"&amp;$C8,Data!$H:$H)/IF(AA$29&gt;0,AA$29,1)</f>
        <v>6</v>
      </c>
      <c r="AB8" s="240">
        <f>SUMIF(Data!$S:$S,"="&amp;AB$4&amp;"_"&amp;$C8,Data!$H:$H)/IF(AB$29&gt;0,AB$29,1)</f>
        <v>11</v>
      </c>
      <c r="AC8" s="240">
        <f>SUMIF(Data!$S:$S,"="&amp;AC$4&amp;"_"&amp;$C8,Data!$H:$H)/IF(AC$29&gt;0,AC$29,1)</f>
        <v>2</v>
      </c>
      <c r="AD8" s="240">
        <f>SUMIF(Data!$S:$S,"="&amp;AD$4&amp;"_"&amp;$C8,Data!$H:$H)/IF(AD$29&gt;0,AD$29,1)</f>
        <v>0</v>
      </c>
      <c r="AE8" s="240">
        <f>SUMIF(Data!$S:$S,"="&amp;AE$4&amp;"_"&amp;$C8,Data!$H:$H)/IF(AE$29&gt;0,AE$29,1)</f>
        <v>3</v>
      </c>
      <c r="AF8" s="240">
        <f>SUMIF(Data!$S:$S,"="&amp;AF$4&amp;"_"&amp;$C8,Data!$H:$H)/IF(AF$29&gt;0,AF$29,1)</f>
        <v>13</v>
      </c>
      <c r="AG8" s="240">
        <f>SUMIF(Data!$S:$S,"="&amp;AG$4&amp;"_"&amp;$C8,Data!$H:$H)/IF(AG$29&gt;0,AG$29,1)</f>
        <v>2</v>
      </c>
      <c r="AH8" s="240">
        <f>SUMIF(Data!$S:$S,"="&amp;AH$4&amp;"_"&amp;$C8,Data!$H:$H)/IF(AH$29&gt;0,AH$29,1)</f>
        <v>19</v>
      </c>
      <c r="AI8" s="240">
        <f>SUMIF(Data!$S:$S,"="&amp;AI$4&amp;"_"&amp;$C8,Data!$H:$H)/IF(AI$29&gt;0,AI$29,1)</f>
        <v>16</v>
      </c>
      <c r="AJ8" s="240">
        <f>SUMIF(Data!$S:$S,"="&amp;AJ$4&amp;"_"&amp;$C8,Data!$H:$H)/IF(AJ$29&gt;0,AJ$29,1)</f>
        <v>20</v>
      </c>
      <c r="AK8" s="240">
        <f>SUMIF(Data!$S:$S,"="&amp;AK$4&amp;"_"&amp;$C8,Data!$H:$H)/IF(AK$29&gt;0,AK$29,1)</f>
        <v>28</v>
      </c>
      <c r="AL8" s="240">
        <f>SUMIF(Data!$S:$S,"="&amp;AL$4&amp;"_"&amp;$C8,Data!$H:$H)/IF(AL$29&gt;0,AL$29,1)</f>
        <v>23</v>
      </c>
      <c r="AM8" s="240">
        <f>SUMIF(Data!$S:$S,"="&amp;AM$4&amp;"_"&amp;$C8,Data!$H:$H)/IF(AM$29&gt;0,AM$29,1)</f>
        <v>30</v>
      </c>
      <c r="AN8" s="240">
        <f>SUMIF(Data!$S:$S,"="&amp;AN$4&amp;"_"&amp;$C8,Data!$H:$H)/IF(AN$29&gt;0,AN$29,1)</f>
        <v>7</v>
      </c>
      <c r="AO8" s="240">
        <f>SUMIF(Data!$S:$S,"="&amp;AO$4&amp;"_"&amp;$C8,Data!$H:$H)/IF(AO$29&gt;0,AO$29,1)</f>
        <v>0</v>
      </c>
      <c r="AP8" s="240">
        <f>SUMIF(Data!$S:$S,"="&amp;AP$4&amp;"_"&amp;$C8,Data!$H:$H)/IF(AP$29&gt;0,AP$29,1)</f>
        <v>22</v>
      </c>
      <c r="AQ8" s="240">
        <f>SUMIF(Data!$S:$S,"="&amp;AQ$4&amp;"_"&amp;$C8,Data!$H:$H)/IF(AQ$29&gt;0,AQ$29,1)</f>
        <v>7</v>
      </c>
      <c r="AR8" s="240">
        <f>SUMIF(Data!$S:$S,"="&amp;AR$4&amp;"_"&amp;$C8,Data!$H:$H)/IF(AR$29&gt;0,AR$29,1)</f>
        <v>0</v>
      </c>
      <c r="AS8" s="240">
        <f>SUMIF(Data!$S:$S,"="&amp;AS$4&amp;"_"&amp;$C8,Data!$H:$H)/IF(AS$29&gt;0,AS$29,1)</f>
        <v>9</v>
      </c>
      <c r="AT8" s="240">
        <f>SUMIF(Data!$S:$S,"="&amp;AT$4&amp;"_"&amp;$C8,Data!$H:$H)/IF(AT$29&gt;0,AT$29,1)</f>
        <v>7</v>
      </c>
      <c r="AU8" s="240">
        <f>SUMIF(Data!$S:$S,"="&amp;AU$4&amp;"_"&amp;$C8,Data!$H:$H)/IF(AU$29&gt;0,AU$29,1)</f>
        <v>0</v>
      </c>
      <c r="AV8" s="240">
        <f>SUMIF(Data!$S:$S,"="&amp;AV$4&amp;"_"&amp;$C8,Data!$H:$H)/IF(AV$29&gt;0,AV$29,1)</f>
        <v>6</v>
      </c>
      <c r="AW8" s="240">
        <f>SUMIF(Data!$S:$S,"="&amp;AW$4&amp;"_"&amp;$C8,Data!$H:$H)/IF(AW$29&gt;0,AW$29,1)</f>
        <v>8</v>
      </c>
      <c r="AX8" s="240">
        <f>SUMIF(Data!$S:$S,"="&amp;AX$4&amp;"_"&amp;$C8,Data!$H:$H)/IF(AX$29&gt;0,AX$29,1)</f>
        <v>3</v>
      </c>
      <c r="AY8" s="240">
        <f>SUMIF(Data!$S:$S,"="&amp;AY$4&amp;"_"&amp;$C8,Data!$H:$H)/IF(AY$29&gt;0,AY$29,1)</f>
        <v>8</v>
      </c>
      <c r="AZ8" s="240">
        <f>SUMIF(Data!$S:$S,"="&amp;AZ$4&amp;"_"&amp;$C8,Data!$H:$H)/IF(AZ$29&gt;0,AZ$29,1)</f>
        <v>3</v>
      </c>
      <c r="BA8" s="240">
        <f>SUMIF(Data!$S:$S,"="&amp;BA$4&amp;"_"&amp;$C8,Data!$H:$H)/IF(BA$29&gt;0,BA$29,1)</f>
        <v>3</v>
      </c>
      <c r="BB8" s="240">
        <f>SUMIF(Data!$S:$S,"="&amp;BB$4&amp;"_"&amp;$C8,Data!$H:$H)/IF(BB$29&gt;0,BB$29,1)</f>
        <v>11</v>
      </c>
      <c r="BC8" s="240">
        <f>SUMIF(Data!$S:$S,"="&amp;BC$4&amp;"_"&amp;$C8,Data!$H:$H)/IF(BC$29&gt;0,BC$29,1)</f>
        <v>5</v>
      </c>
      <c r="BD8" s="240">
        <f>SUMIF(Data!$S:$S,"="&amp;BD$4&amp;"_"&amp;$C8,Data!$H:$H)/IF(BD$29&gt;0,BD$29,1)</f>
        <v>0</v>
      </c>
      <c r="BE8" s="240">
        <f>SUMIF(Data!$S:$S,"="&amp;BE$4&amp;"_"&amp;$C8,Data!$H:$H)/IF(BE$29&gt;0,BE$29,1)</f>
        <v>7</v>
      </c>
      <c r="BF8" s="239">
        <f t="shared" si="2"/>
        <v>0.32291666666666674</v>
      </c>
      <c r="BG8" s="241">
        <f t="shared" si="1"/>
        <v>41.061224489795919</v>
      </c>
      <c r="BH8" s="238">
        <f t="shared" si="0"/>
        <v>503</v>
      </c>
    </row>
    <row r="9" spans="1:60" x14ac:dyDescent="0.25">
      <c r="A9" s="238" t="s">
        <v>65</v>
      </c>
      <c r="C9" s="238">
        <v>5</v>
      </c>
      <c r="D9" s="240">
        <f>SUMIF(Data!$S:$S,"="&amp;D$4&amp;"_"&amp;$C9,Data!$H:$H)/IF(D$29&gt;0,D$29,1)</f>
        <v>11</v>
      </c>
      <c r="E9" s="240">
        <f>SUMIF(Data!$S:$S,"="&amp;E$4&amp;"_"&amp;$C9,Data!$H:$H)/IF(E$29&gt;0,E$29,1)</f>
        <v>13</v>
      </c>
      <c r="F9" s="240">
        <f>SUMIF(Data!$S:$S,"="&amp;F$4&amp;"_"&amp;$C9,Data!$H:$H)/IF(F$29&gt;0,F$29,1)</f>
        <v>9</v>
      </c>
      <c r="G9" s="240">
        <f>SUMIF(Data!$S:$S,"="&amp;G$4&amp;"_"&amp;$C9,Data!$H:$H)/IF(G$29&gt;0,G$29,1)</f>
        <v>7</v>
      </c>
      <c r="H9" s="240">
        <f>SUMIF(Data!$S:$S,"="&amp;H$4&amp;"_"&amp;$C9,Data!$H:$H)/IF(H$29&gt;0,H$29,1)</f>
        <v>1</v>
      </c>
      <c r="I9" s="240">
        <f>SUMIF(Data!$S:$S,"="&amp;I$4&amp;"_"&amp;$C9,Data!$H:$H)/IF(I$29&gt;0,I$29,1)</f>
        <v>21</v>
      </c>
      <c r="J9" s="240">
        <f>SUMIF(Data!$S:$S,"="&amp;J$4&amp;"_"&amp;$C9,Data!$H:$H)/IF(J$29&gt;0,J$29,1)</f>
        <v>12</v>
      </c>
      <c r="K9" s="240">
        <f>SUMIF(Data!$S:$S,"="&amp;K$4&amp;"_"&amp;$C9,Data!$H:$H)/IF(K$29&gt;0,K$29,1)</f>
        <v>10</v>
      </c>
      <c r="L9" s="240">
        <f>SUMIF(Data!$S:$S,"="&amp;L$4&amp;"_"&amp;$C9,Data!$H:$H)/IF(L$29&gt;0,L$29,1)</f>
        <v>4</v>
      </c>
      <c r="M9" s="240">
        <f>SUMIF(Data!$S:$S,"="&amp;M$4&amp;"_"&amp;$C9,Data!$H:$H)/IF(M$29&gt;0,M$29,1)</f>
        <v>1</v>
      </c>
      <c r="N9" s="240">
        <f>SUMIF(Data!$S:$S,"="&amp;N$4&amp;"_"&amp;$C9,Data!$H:$H)/IF(N$29&gt;0,N$29,1)</f>
        <v>13</v>
      </c>
      <c r="O9" s="240">
        <f>SUMIF(Data!$S:$S,"="&amp;O$4&amp;"_"&amp;$C9,Data!$H:$H)/IF(O$29&gt;0,O$29,1)</f>
        <v>6</v>
      </c>
      <c r="P9" s="240">
        <f>SUMIF(Data!$S:$S,"="&amp;P$4&amp;"_"&amp;$C9,Data!$H:$H)/IF(P$29&gt;0,P$29,1)</f>
        <v>8</v>
      </c>
      <c r="Q9" s="240">
        <f>SUMIF(Data!$S:$S,"="&amp;Q$4&amp;"_"&amp;$C9,Data!$H:$H)/IF(Q$29&gt;0,Q$29,1)</f>
        <v>7</v>
      </c>
      <c r="R9" s="240">
        <f>SUMIF(Data!$S:$S,"="&amp;R$4&amp;"_"&amp;$C9,Data!$H:$H)/IF(R$29&gt;0,R$29,1)</f>
        <v>24</v>
      </c>
      <c r="S9" s="240">
        <f>SUMIF(Data!$S:$S,"="&amp;S$4&amp;"_"&amp;$C9,Data!$H:$H)/IF(S$29&gt;0,S$29,1)</f>
        <v>6</v>
      </c>
      <c r="T9" s="240">
        <f>SUMIF(Data!$S:$S,"="&amp;T$4&amp;"_"&amp;$C9,Data!$H:$H)/IF(T$29&gt;0,T$29,1)</f>
        <v>18</v>
      </c>
      <c r="U9" s="240">
        <f>SUMIF(Data!$S:$S,"="&amp;U$4&amp;"_"&amp;$C9,Data!$H:$H)/IF(U$29&gt;0,U$29,1)</f>
        <v>17</v>
      </c>
      <c r="V9" s="240">
        <f>SUMIF(Data!$S:$S,"="&amp;V$4&amp;"_"&amp;$C9,Data!$H:$H)/IF(V$29&gt;0,V$29,1)</f>
        <v>18</v>
      </c>
      <c r="W9" s="240">
        <f>SUMIF(Data!$S:$S,"="&amp;W$4&amp;"_"&amp;$C9,Data!$H:$H)/IF(W$29&gt;0,W$29,1)</f>
        <v>9</v>
      </c>
      <c r="X9" s="240">
        <f>SUMIF(Data!$S:$S,"="&amp;X$4&amp;"_"&amp;$C9,Data!$H:$H)/IF(X$29&gt;0,X$29,1)</f>
        <v>12</v>
      </c>
      <c r="Y9" s="240">
        <f>SUMIF(Data!$S:$S,"="&amp;Y$4&amp;"_"&amp;$C9,Data!$H:$H)/IF(Y$29&gt;0,Y$29,1)</f>
        <v>7</v>
      </c>
      <c r="Z9" s="240">
        <f>SUMIF(Data!$S:$S,"="&amp;Z$4&amp;"_"&amp;$C9,Data!$H:$H)/IF(Z$29&gt;0,Z$29,1)</f>
        <v>0</v>
      </c>
      <c r="AA9" s="240">
        <f>SUMIF(Data!$S:$S,"="&amp;AA$4&amp;"_"&amp;$C9,Data!$H:$H)/IF(AA$29&gt;0,AA$29,1)</f>
        <v>15</v>
      </c>
      <c r="AB9" s="240">
        <f>SUMIF(Data!$S:$S,"="&amp;AB$4&amp;"_"&amp;$C9,Data!$H:$H)/IF(AB$29&gt;0,AB$29,1)</f>
        <v>13</v>
      </c>
      <c r="AC9" s="240">
        <f>SUMIF(Data!$S:$S,"="&amp;AC$4&amp;"_"&amp;$C9,Data!$H:$H)/IF(AC$29&gt;0,AC$29,1)</f>
        <v>6</v>
      </c>
      <c r="AD9" s="240">
        <f>SUMIF(Data!$S:$S,"="&amp;AD$4&amp;"_"&amp;$C9,Data!$H:$H)/IF(AD$29&gt;0,AD$29,1)</f>
        <v>3</v>
      </c>
      <c r="AE9" s="240">
        <f>SUMIF(Data!$S:$S,"="&amp;AE$4&amp;"_"&amp;$C9,Data!$H:$H)/IF(AE$29&gt;0,AE$29,1)</f>
        <v>3</v>
      </c>
      <c r="AF9" s="240">
        <f>SUMIF(Data!$S:$S,"="&amp;AF$4&amp;"_"&amp;$C9,Data!$H:$H)/IF(AF$29&gt;0,AF$29,1)</f>
        <v>9</v>
      </c>
      <c r="AG9" s="240">
        <f>SUMIF(Data!$S:$S,"="&amp;AG$4&amp;"_"&amp;$C9,Data!$H:$H)/IF(AG$29&gt;0,AG$29,1)</f>
        <v>9</v>
      </c>
      <c r="AH9" s="240">
        <f>SUMIF(Data!$S:$S,"="&amp;AH$4&amp;"_"&amp;$C9,Data!$H:$H)/IF(AH$29&gt;0,AH$29,1)</f>
        <v>30</v>
      </c>
      <c r="AI9" s="240">
        <f>SUMIF(Data!$S:$S,"="&amp;AI$4&amp;"_"&amp;$C9,Data!$H:$H)/IF(AI$29&gt;0,AI$29,1)</f>
        <v>10</v>
      </c>
      <c r="AJ9" s="240">
        <f>SUMIF(Data!$S:$S,"="&amp;AJ$4&amp;"_"&amp;$C9,Data!$H:$H)/IF(AJ$29&gt;0,AJ$29,1)</f>
        <v>15</v>
      </c>
      <c r="AK9" s="240">
        <f>SUMIF(Data!$S:$S,"="&amp;AK$4&amp;"_"&amp;$C9,Data!$H:$H)/IF(AK$29&gt;0,AK$29,1)</f>
        <v>31</v>
      </c>
      <c r="AL9" s="240">
        <f>SUMIF(Data!$S:$S,"="&amp;AL$4&amp;"_"&amp;$C9,Data!$H:$H)/IF(AL$29&gt;0,AL$29,1)</f>
        <v>18</v>
      </c>
      <c r="AM9" s="240">
        <f>SUMIF(Data!$S:$S,"="&amp;AM$4&amp;"_"&amp;$C9,Data!$H:$H)/IF(AM$29&gt;0,AM$29,1)</f>
        <v>28</v>
      </c>
      <c r="AN9" s="240">
        <f>SUMIF(Data!$S:$S,"="&amp;AN$4&amp;"_"&amp;$C9,Data!$H:$H)/IF(AN$29&gt;0,AN$29,1)</f>
        <v>3</v>
      </c>
      <c r="AO9" s="240">
        <f>SUMIF(Data!$S:$S,"="&amp;AO$4&amp;"_"&amp;$C9,Data!$H:$H)/IF(AO$29&gt;0,AO$29,1)</f>
        <v>0</v>
      </c>
      <c r="AP9" s="240">
        <f>SUMIF(Data!$S:$S,"="&amp;AP$4&amp;"_"&amp;$C9,Data!$H:$H)/IF(AP$29&gt;0,AP$29,1)</f>
        <v>22</v>
      </c>
      <c r="AQ9" s="240">
        <f>SUMIF(Data!$S:$S,"="&amp;AQ$4&amp;"_"&amp;$C9,Data!$H:$H)/IF(AQ$29&gt;0,AQ$29,1)</f>
        <v>2</v>
      </c>
      <c r="AR9" s="240">
        <f>SUMIF(Data!$S:$S,"="&amp;AR$4&amp;"_"&amp;$C9,Data!$H:$H)/IF(AR$29&gt;0,AR$29,1)</f>
        <v>0</v>
      </c>
      <c r="AS9" s="240">
        <f>SUMIF(Data!$S:$S,"="&amp;AS$4&amp;"_"&amp;$C9,Data!$H:$H)/IF(AS$29&gt;0,AS$29,1)</f>
        <v>12</v>
      </c>
      <c r="AT9" s="240">
        <f>SUMIF(Data!$S:$S,"="&amp;AT$4&amp;"_"&amp;$C9,Data!$H:$H)/IF(AT$29&gt;0,AT$29,1)</f>
        <v>5</v>
      </c>
      <c r="AU9" s="240">
        <f>SUMIF(Data!$S:$S,"="&amp;AU$4&amp;"_"&amp;$C9,Data!$H:$H)/IF(AU$29&gt;0,AU$29,1)</f>
        <v>0</v>
      </c>
      <c r="AV9" s="240">
        <f>SUMIF(Data!$S:$S,"="&amp;AV$4&amp;"_"&amp;$C9,Data!$H:$H)/IF(AV$29&gt;0,AV$29,1)</f>
        <v>6</v>
      </c>
      <c r="AW9" s="240">
        <f>SUMIF(Data!$S:$S,"="&amp;AW$4&amp;"_"&amp;$C9,Data!$H:$H)/IF(AW$29&gt;0,AW$29,1)</f>
        <v>9</v>
      </c>
      <c r="AX9" s="240">
        <f>SUMIF(Data!$S:$S,"="&amp;AX$4&amp;"_"&amp;$C9,Data!$H:$H)/IF(AX$29&gt;0,AX$29,1)</f>
        <v>4</v>
      </c>
      <c r="AY9" s="240">
        <f>SUMIF(Data!$S:$S,"="&amp;AY$4&amp;"_"&amp;$C9,Data!$H:$H)/IF(AY$29&gt;0,AY$29,1)</f>
        <v>6</v>
      </c>
      <c r="AZ9" s="240">
        <f>SUMIF(Data!$S:$S,"="&amp;AZ$4&amp;"_"&amp;$C9,Data!$H:$H)/IF(AZ$29&gt;0,AZ$29,1)</f>
        <v>2</v>
      </c>
      <c r="BA9" s="240">
        <f>SUMIF(Data!$S:$S,"="&amp;BA$4&amp;"_"&amp;$C9,Data!$H:$H)/IF(BA$29&gt;0,BA$29,1)</f>
        <v>2</v>
      </c>
      <c r="BB9" s="240">
        <f>SUMIF(Data!$S:$S,"="&amp;BB$4&amp;"_"&amp;$C9,Data!$H:$H)/IF(BB$29&gt;0,BB$29,1)</f>
        <v>13</v>
      </c>
      <c r="BC9" s="240">
        <f>SUMIF(Data!$S:$S,"="&amp;BC$4&amp;"_"&amp;$C9,Data!$H:$H)/IF(BC$29&gt;0,BC$29,1)</f>
        <v>10</v>
      </c>
      <c r="BD9" s="240">
        <f>SUMIF(Data!$S:$S,"="&amp;BD$4&amp;"_"&amp;$C9,Data!$H:$H)/IF(BD$29&gt;0,BD$29,1)</f>
        <v>0</v>
      </c>
      <c r="BE9" s="240">
        <f>SUMIF(Data!$S:$S,"="&amp;BE$4&amp;"_"&amp;$C9,Data!$H:$H)/IF(BE$29&gt;0,BE$29,1)</f>
        <v>6</v>
      </c>
      <c r="BF9" s="239">
        <f t="shared" si="2"/>
        <v>0.33333333333333343</v>
      </c>
      <c r="BG9" s="241">
        <f t="shared" si="1"/>
        <v>42.938775510204081</v>
      </c>
      <c r="BH9" s="238">
        <f t="shared" si="0"/>
        <v>526</v>
      </c>
    </row>
    <row r="10" spans="1:60" x14ac:dyDescent="0.25">
      <c r="A10" s="238" t="s">
        <v>65</v>
      </c>
      <c r="C10" s="238">
        <v>6</v>
      </c>
      <c r="D10" s="240">
        <f>SUMIF(Data!$S:$S,"="&amp;D$4&amp;"_"&amp;$C10,Data!$H:$H)/IF(D$29&gt;0,D$29,1)</f>
        <v>13</v>
      </c>
      <c r="E10" s="240">
        <f>SUMIF(Data!$S:$S,"="&amp;E$4&amp;"_"&amp;$C10,Data!$H:$H)/IF(E$29&gt;0,E$29,1)</f>
        <v>16</v>
      </c>
      <c r="F10" s="240">
        <f>SUMIF(Data!$S:$S,"="&amp;F$4&amp;"_"&amp;$C10,Data!$H:$H)/IF(F$29&gt;0,F$29,1)</f>
        <v>12</v>
      </c>
      <c r="G10" s="240">
        <f>SUMIF(Data!$S:$S,"="&amp;G$4&amp;"_"&amp;$C10,Data!$H:$H)/IF(G$29&gt;0,G$29,1)</f>
        <v>5</v>
      </c>
      <c r="H10" s="240">
        <f>SUMIF(Data!$S:$S,"="&amp;H$4&amp;"_"&amp;$C10,Data!$H:$H)/IF(H$29&gt;0,H$29,1)</f>
        <v>7</v>
      </c>
      <c r="I10" s="240">
        <f>SUMIF(Data!$S:$S,"="&amp;I$4&amp;"_"&amp;$C10,Data!$H:$H)/IF(I$29&gt;0,I$29,1)</f>
        <v>26</v>
      </c>
      <c r="J10" s="240">
        <f>SUMIF(Data!$S:$S,"="&amp;J$4&amp;"_"&amp;$C10,Data!$H:$H)/IF(J$29&gt;0,J$29,1)</f>
        <v>15</v>
      </c>
      <c r="K10" s="240">
        <f>SUMIF(Data!$S:$S,"="&amp;K$4&amp;"_"&amp;$C10,Data!$H:$H)/IF(K$29&gt;0,K$29,1)</f>
        <v>23</v>
      </c>
      <c r="L10" s="240">
        <f>SUMIF(Data!$S:$S,"="&amp;L$4&amp;"_"&amp;$C10,Data!$H:$H)/IF(L$29&gt;0,L$29,1)</f>
        <v>13</v>
      </c>
      <c r="M10" s="240">
        <f>SUMIF(Data!$S:$S,"="&amp;M$4&amp;"_"&amp;$C10,Data!$H:$H)/IF(M$29&gt;0,M$29,1)</f>
        <v>2</v>
      </c>
      <c r="N10" s="240">
        <f>SUMIF(Data!$S:$S,"="&amp;N$4&amp;"_"&amp;$C10,Data!$H:$H)/IF(N$29&gt;0,N$29,1)</f>
        <v>25</v>
      </c>
      <c r="O10" s="240">
        <f>SUMIF(Data!$S:$S,"="&amp;O$4&amp;"_"&amp;$C10,Data!$H:$H)/IF(O$29&gt;0,O$29,1)</f>
        <v>12</v>
      </c>
      <c r="P10" s="240">
        <f>SUMIF(Data!$S:$S,"="&amp;P$4&amp;"_"&amp;$C10,Data!$H:$H)/IF(P$29&gt;0,P$29,1)</f>
        <v>6</v>
      </c>
      <c r="Q10" s="240">
        <f>SUMIF(Data!$S:$S,"="&amp;Q$4&amp;"_"&amp;$C10,Data!$H:$H)/IF(Q$29&gt;0,Q$29,1)</f>
        <v>5</v>
      </c>
      <c r="R10" s="240">
        <f>SUMIF(Data!$S:$S,"="&amp;R$4&amp;"_"&amp;$C10,Data!$H:$H)/IF(R$29&gt;0,R$29,1)</f>
        <v>27</v>
      </c>
      <c r="S10" s="240">
        <f>SUMIF(Data!$S:$S,"="&amp;S$4&amp;"_"&amp;$C10,Data!$H:$H)/IF(S$29&gt;0,S$29,1)</f>
        <v>8</v>
      </c>
      <c r="T10" s="240">
        <f>SUMIF(Data!$S:$S,"="&amp;T$4&amp;"_"&amp;$C10,Data!$H:$H)/IF(T$29&gt;0,T$29,1)</f>
        <v>23</v>
      </c>
      <c r="U10" s="240">
        <f>SUMIF(Data!$S:$S,"="&amp;U$4&amp;"_"&amp;$C10,Data!$H:$H)/IF(U$29&gt;0,U$29,1)</f>
        <v>19</v>
      </c>
      <c r="V10" s="240">
        <f>SUMIF(Data!$S:$S,"="&amp;V$4&amp;"_"&amp;$C10,Data!$H:$H)/IF(V$29&gt;0,V$29,1)</f>
        <v>18</v>
      </c>
      <c r="W10" s="240">
        <f>SUMIF(Data!$S:$S,"="&amp;W$4&amp;"_"&amp;$C10,Data!$H:$H)/IF(W$29&gt;0,W$29,1)</f>
        <v>12</v>
      </c>
      <c r="X10" s="240">
        <f>SUMIF(Data!$S:$S,"="&amp;X$4&amp;"_"&amp;$C10,Data!$H:$H)/IF(X$29&gt;0,X$29,1)</f>
        <v>14</v>
      </c>
      <c r="Y10" s="240">
        <f>SUMIF(Data!$S:$S,"="&amp;Y$4&amp;"_"&amp;$C10,Data!$H:$H)/IF(Y$29&gt;0,Y$29,1)</f>
        <v>8</v>
      </c>
      <c r="Z10" s="240">
        <f>SUMIF(Data!$S:$S,"="&amp;Z$4&amp;"_"&amp;$C10,Data!$H:$H)/IF(Z$29&gt;0,Z$29,1)</f>
        <v>0</v>
      </c>
      <c r="AA10" s="240">
        <f>SUMIF(Data!$S:$S,"="&amp;AA$4&amp;"_"&amp;$C10,Data!$H:$H)/IF(AA$29&gt;0,AA$29,1)</f>
        <v>11</v>
      </c>
      <c r="AB10" s="240">
        <f>SUMIF(Data!$S:$S,"="&amp;AB$4&amp;"_"&amp;$C10,Data!$H:$H)/IF(AB$29&gt;0,AB$29,1)</f>
        <v>6</v>
      </c>
      <c r="AC10" s="240">
        <f>SUMIF(Data!$S:$S,"="&amp;AC$4&amp;"_"&amp;$C10,Data!$H:$H)/IF(AC$29&gt;0,AC$29,1)</f>
        <v>3</v>
      </c>
      <c r="AD10" s="240">
        <f>SUMIF(Data!$S:$S,"="&amp;AD$4&amp;"_"&amp;$C10,Data!$H:$H)/IF(AD$29&gt;0,AD$29,1)</f>
        <v>2</v>
      </c>
      <c r="AE10" s="240">
        <f>SUMIF(Data!$S:$S,"="&amp;AE$4&amp;"_"&amp;$C10,Data!$H:$H)/IF(AE$29&gt;0,AE$29,1)</f>
        <v>2</v>
      </c>
      <c r="AF10" s="240">
        <f>SUMIF(Data!$S:$S,"="&amp;AF$4&amp;"_"&amp;$C10,Data!$H:$H)/IF(AF$29&gt;0,AF$29,1)</f>
        <v>9</v>
      </c>
      <c r="AG10" s="240">
        <f>SUMIF(Data!$S:$S,"="&amp;AG$4&amp;"_"&amp;$C10,Data!$H:$H)/IF(AG$29&gt;0,AG$29,1)</f>
        <v>3</v>
      </c>
      <c r="AH10" s="240">
        <f>SUMIF(Data!$S:$S,"="&amp;AH$4&amp;"_"&amp;$C10,Data!$H:$H)/IF(AH$29&gt;0,AH$29,1)</f>
        <v>15</v>
      </c>
      <c r="AI10" s="240">
        <f>SUMIF(Data!$S:$S,"="&amp;AI$4&amp;"_"&amp;$C10,Data!$H:$H)/IF(AI$29&gt;0,AI$29,1)</f>
        <v>14</v>
      </c>
      <c r="AJ10" s="240">
        <f>SUMIF(Data!$S:$S,"="&amp;AJ$4&amp;"_"&amp;$C10,Data!$H:$H)/IF(AJ$29&gt;0,AJ$29,1)</f>
        <v>13</v>
      </c>
      <c r="AK10" s="240">
        <f>SUMIF(Data!$S:$S,"="&amp;AK$4&amp;"_"&amp;$C10,Data!$H:$H)/IF(AK$29&gt;0,AK$29,1)</f>
        <v>21</v>
      </c>
      <c r="AL10" s="240">
        <f>SUMIF(Data!$S:$S,"="&amp;AL$4&amp;"_"&amp;$C10,Data!$H:$H)/IF(AL$29&gt;0,AL$29,1)</f>
        <v>20</v>
      </c>
      <c r="AM10" s="240">
        <f>SUMIF(Data!$S:$S,"="&amp;AM$4&amp;"_"&amp;$C10,Data!$H:$H)/IF(AM$29&gt;0,AM$29,1)</f>
        <v>31</v>
      </c>
      <c r="AN10" s="240">
        <f>SUMIF(Data!$S:$S,"="&amp;AN$4&amp;"_"&amp;$C10,Data!$H:$H)/IF(AN$29&gt;0,AN$29,1)</f>
        <v>1</v>
      </c>
      <c r="AO10" s="240">
        <f>SUMIF(Data!$S:$S,"="&amp;AO$4&amp;"_"&amp;$C10,Data!$H:$H)/IF(AO$29&gt;0,AO$29,1)</f>
        <v>0</v>
      </c>
      <c r="AP10" s="240">
        <f>SUMIF(Data!$S:$S,"="&amp;AP$4&amp;"_"&amp;$C10,Data!$H:$H)/IF(AP$29&gt;0,AP$29,1)</f>
        <v>31</v>
      </c>
      <c r="AQ10" s="240">
        <f>SUMIF(Data!$S:$S,"="&amp;AQ$4&amp;"_"&amp;$C10,Data!$H:$H)/IF(AQ$29&gt;0,AQ$29,1)</f>
        <v>6</v>
      </c>
      <c r="AR10" s="240">
        <f>SUMIF(Data!$S:$S,"="&amp;AR$4&amp;"_"&amp;$C10,Data!$H:$H)/IF(AR$29&gt;0,AR$29,1)</f>
        <v>0</v>
      </c>
      <c r="AS10" s="240">
        <f>SUMIF(Data!$S:$S,"="&amp;AS$4&amp;"_"&amp;$C10,Data!$H:$H)/IF(AS$29&gt;0,AS$29,1)</f>
        <v>10</v>
      </c>
      <c r="AT10" s="240">
        <f>SUMIF(Data!$S:$S,"="&amp;AT$4&amp;"_"&amp;$C10,Data!$H:$H)/IF(AT$29&gt;0,AT$29,1)</f>
        <v>5</v>
      </c>
      <c r="AU10" s="240">
        <f>SUMIF(Data!$S:$S,"="&amp;AU$4&amp;"_"&amp;$C10,Data!$H:$H)/IF(AU$29&gt;0,AU$29,1)</f>
        <v>0</v>
      </c>
      <c r="AV10" s="240">
        <f>SUMIF(Data!$S:$S,"="&amp;AV$4&amp;"_"&amp;$C10,Data!$H:$H)/IF(AV$29&gt;0,AV$29,1)</f>
        <v>3</v>
      </c>
      <c r="AW10" s="240">
        <f>SUMIF(Data!$S:$S,"="&amp;AW$4&amp;"_"&amp;$C10,Data!$H:$H)/IF(AW$29&gt;0,AW$29,1)</f>
        <v>4</v>
      </c>
      <c r="AX10" s="240">
        <f>SUMIF(Data!$S:$S,"="&amp;AX$4&amp;"_"&amp;$C10,Data!$H:$H)/IF(AX$29&gt;0,AX$29,1)</f>
        <v>5</v>
      </c>
      <c r="AY10" s="240">
        <f>SUMIF(Data!$S:$S,"="&amp;AY$4&amp;"_"&amp;$C10,Data!$H:$H)/IF(AY$29&gt;0,AY$29,1)</f>
        <v>5</v>
      </c>
      <c r="AZ10" s="240">
        <f>SUMIF(Data!$S:$S,"="&amp;AZ$4&amp;"_"&amp;$C10,Data!$H:$H)/IF(AZ$29&gt;0,AZ$29,1)</f>
        <v>13</v>
      </c>
      <c r="BA10" s="240">
        <f>SUMIF(Data!$S:$S,"="&amp;BA$4&amp;"_"&amp;$C10,Data!$H:$H)/IF(BA$29&gt;0,BA$29,1)</f>
        <v>16</v>
      </c>
      <c r="BB10" s="240">
        <f>SUMIF(Data!$S:$S,"="&amp;BB$4&amp;"_"&amp;$C10,Data!$H:$H)/IF(BB$29&gt;0,BB$29,1)</f>
        <v>24</v>
      </c>
      <c r="BC10" s="240">
        <f>SUMIF(Data!$S:$S,"="&amp;BC$4&amp;"_"&amp;$C10,Data!$H:$H)/IF(BC$29&gt;0,BC$29,1)</f>
        <v>5</v>
      </c>
      <c r="BD10" s="240">
        <f>SUMIF(Data!$S:$S,"="&amp;BD$4&amp;"_"&amp;$C10,Data!$H:$H)/IF(BD$29&gt;0,BD$29,1)</f>
        <v>0</v>
      </c>
      <c r="BE10" s="240">
        <f>SUMIF(Data!$S:$S,"="&amp;BE$4&amp;"_"&amp;$C10,Data!$H:$H)/IF(BE$29&gt;0,BE$29,1)</f>
        <v>11</v>
      </c>
      <c r="BF10" s="239">
        <f t="shared" si="2"/>
        <v>0.34375000000000011</v>
      </c>
      <c r="BG10" s="241">
        <f t="shared" si="1"/>
        <v>48.816326530612244</v>
      </c>
      <c r="BH10" s="238">
        <f t="shared" si="0"/>
        <v>598</v>
      </c>
    </row>
    <row r="11" spans="1:60" x14ac:dyDescent="0.25">
      <c r="A11" s="238" t="s">
        <v>65</v>
      </c>
      <c r="C11" s="238">
        <v>7</v>
      </c>
      <c r="D11" s="240">
        <f>SUMIF(Data!$S:$S,"="&amp;D$4&amp;"_"&amp;$C11,Data!$H:$H)/IF(D$29&gt;0,D$29,1)</f>
        <v>8</v>
      </c>
      <c r="E11" s="240">
        <f>SUMIF(Data!$S:$S,"="&amp;E$4&amp;"_"&amp;$C11,Data!$H:$H)/IF(E$29&gt;0,E$29,1)</f>
        <v>11</v>
      </c>
      <c r="F11" s="240">
        <f>SUMIF(Data!$S:$S,"="&amp;F$4&amp;"_"&amp;$C11,Data!$H:$H)/IF(F$29&gt;0,F$29,1)</f>
        <v>13</v>
      </c>
      <c r="G11" s="240">
        <f>SUMIF(Data!$S:$S,"="&amp;G$4&amp;"_"&amp;$C11,Data!$H:$H)/IF(G$29&gt;0,G$29,1)</f>
        <v>7</v>
      </c>
      <c r="H11" s="240">
        <f>SUMIF(Data!$S:$S,"="&amp;H$4&amp;"_"&amp;$C11,Data!$H:$H)/IF(H$29&gt;0,H$29,1)</f>
        <v>3</v>
      </c>
      <c r="I11" s="240">
        <f>SUMIF(Data!$S:$S,"="&amp;I$4&amp;"_"&amp;$C11,Data!$H:$H)/IF(I$29&gt;0,I$29,1)</f>
        <v>27</v>
      </c>
      <c r="J11" s="240">
        <f>SUMIF(Data!$S:$S,"="&amp;J$4&amp;"_"&amp;$C11,Data!$H:$H)/IF(J$29&gt;0,J$29,1)</f>
        <v>15</v>
      </c>
      <c r="K11" s="240">
        <f>SUMIF(Data!$S:$S,"="&amp;K$4&amp;"_"&amp;$C11,Data!$H:$H)/IF(K$29&gt;0,K$29,1)</f>
        <v>26</v>
      </c>
      <c r="L11" s="240">
        <f>SUMIF(Data!$S:$S,"="&amp;L$4&amp;"_"&amp;$C11,Data!$H:$H)/IF(L$29&gt;0,L$29,1)</f>
        <v>13</v>
      </c>
      <c r="M11" s="240">
        <f>SUMIF(Data!$S:$S,"="&amp;M$4&amp;"_"&amp;$C11,Data!$H:$H)/IF(M$29&gt;0,M$29,1)</f>
        <v>5</v>
      </c>
      <c r="N11" s="240">
        <f>SUMIF(Data!$S:$S,"="&amp;N$4&amp;"_"&amp;$C11,Data!$H:$H)/IF(N$29&gt;0,N$29,1)</f>
        <v>32</v>
      </c>
      <c r="O11" s="240">
        <f>SUMIF(Data!$S:$S,"="&amp;O$4&amp;"_"&amp;$C11,Data!$H:$H)/IF(O$29&gt;0,O$29,1)</f>
        <v>12</v>
      </c>
      <c r="P11" s="240">
        <f>SUMIF(Data!$S:$S,"="&amp;P$4&amp;"_"&amp;$C11,Data!$H:$H)/IF(P$29&gt;0,P$29,1)</f>
        <v>9</v>
      </c>
      <c r="Q11" s="240">
        <f>SUMIF(Data!$S:$S,"="&amp;Q$4&amp;"_"&amp;$C11,Data!$H:$H)/IF(Q$29&gt;0,Q$29,1)</f>
        <v>10</v>
      </c>
      <c r="R11" s="240">
        <f>SUMIF(Data!$S:$S,"="&amp;R$4&amp;"_"&amp;$C11,Data!$H:$H)/IF(R$29&gt;0,R$29,1)</f>
        <v>40</v>
      </c>
      <c r="S11" s="240">
        <f>SUMIF(Data!$S:$S,"="&amp;S$4&amp;"_"&amp;$C11,Data!$H:$H)/IF(S$29&gt;0,S$29,1)</f>
        <v>22</v>
      </c>
      <c r="T11" s="240">
        <f>SUMIF(Data!$S:$S,"="&amp;T$4&amp;"_"&amp;$C11,Data!$H:$H)/IF(T$29&gt;0,T$29,1)</f>
        <v>19</v>
      </c>
      <c r="U11" s="240">
        <f>SUMIF(Data!$S:$S,"="&amp;U$4&amp;"_"&amp;$C11,Data!$H:$H)/IF(U$29&gt;0,U$29,1)</f>
        <v>23</v>
      </c>
      <c r="V11" s="240">
        <f>SUMIF(Data!$S:$S,"="&amp;V$4&amp;"_"&amp;$C11,Data!$H:$H)/IF(V$29&gt;0,V$29,1)</f>
        <v>21</v>
      </c>
      <c r="W11" s="240">
        <f>SUMIF(Data!$S:$S,"="&amp;W$4&amp;"_"&amp;$C11,Data!$H:$H)/IF(W$29&gt;0,W$29,1)</f>
        <v>20</v>
      </c>
      <c r="X11" s="240">
        <f>SUMIF(Data!$S:$S,"="&amp;X$4&amp;"_"&amp;$C11,Data!$H:$H)/IF(X$29&gt;0,X$29,1)</f>
        <v>8</v>
      </c>
      <c r="Y11" s="240">
        <f>SUMIF(Data!$S:$S,"="&amp;Y$4&amp;"_"&amp;$C11,Data!$H:$H)/IF(Y$29&gt;0,Y$29,1)</f>
        <v>10</v>
      </c>
      <c r="Z11" s="240">
        <f>SUMIF(Data!$S:$S,"="&amp;Z$4&amp;"_"&amp;$C11,Data!$H:$H)/IF(Z$29&gt;0,Z$29,1)</f>
        <v>0</v>
      </c>
      <c r="AA11" s="240">
        <f>SUMIF(Data!$S:$S,"="&amp;AA$4&amp;"_"&amp;$C11,Data!$H:$H)/IF(AA$29&gt;0,AA$29,1)</f>
        <v>11</v>
      </c>
      <c r="AB11" s="240">
        <f>SUMIF(Data!$S:$S,"="&amp;AB$4&amp;"_"&amp;$C11,Data!$H:$H)/IF(AB$29&gt;0,AB$29,1)</f>
        <v>9</v>
      </c>
      <c r="AC11" s="240">
        <f>SUMIF(Data!$S:$S,"="&amp;AC$4&amp;"_"&amp;$C11,Data!$H:$H)/IF(AC$29&gt;0,AC$29,1)</f>
        <v>6</v>
      </c>
      <c r="AD11" s="240">
        <f>SUMIF(Data!$S:$S,"="&amp;AD$4&amp;"_"&amp;$C11,Data!$H:$H)/IF(AD$29&gt;0,AD$29,1)</f>
        <v>4</v>
      </c>
      <c r="AE11" s="240">
        <f>SUMIF(Data!$S:$S,"="&amp;AE$4&amp;"_"&amp;$C11,Data!$H:$H)/IF(AE$29&gt;0,AE$29,1)</f>
        <v>5</v>
      </c>
      <c r="AF11" s="240">
        <f>SUMIF(Data!$S:$S,"="&amp;AF$4&amp;"_"&amp;$C11,Data!$H:$H)/IF(AF$29&gt;0,AF$29,1)</f>
        <v>10</v>
      </c>
      <c r="AG11" s="240">
        <f>SUMIF(Data!$S:$S,"="&amp;AG$4&amp;"_"&amp;$C11,Data!$H:$H)/IF(AG$29&gt;0,AG$29,1)</f>
        <v>2</v>
      </c>
      <c r="AH11" s="240">
        <f>SUMIF(Data!$S:$S,"="&amp;AH$4&amp;"_"&amp;$C11,Data!$H:$H)/IF(AH$29&gt;0,AH$29,1)</f>
        <v>36</v>
      </c>
      <c r="AI11" s="240">
        <f>SUMIF(Data!$S:$S,"="&amp;AI$4&amp;"_"&amp;$C11,Data!$H:$H)/IF(AI$29&gt;0,AI$29,1)</f>
        <v>10</v>
      </c>
      <c r="AJ11" s="240">
        <f>SUMIF(Data!$S:$S,"="&amp;AJ$4&amp;"_"&amp;$C11,Data!$H:$H)/IF(AJ$29&gt;0,AJ$29,1)</f>
        <v>23</v>
      </c>
      <c r="AK11" s="240">
        <f>SUMIF(Data!$S:$S,"="&amp;AK$4&amp;"_"&amp;$C11,Data!$H:$H)/IF(AK$29&gt;0,AK$29,1)</f>
        <v>49</v>
      </c>
      <c r="AL11" s="240">
        <f>SUMIF(Data!$S:$S,"="&amp;AL$4&amp;"_"&amp;$C11,Data!$H:$H)/IF(AL$29&gt;0,AL$29,1)</f>
        <v>30</v>
      </c>
      <c r="AM11" s="240">
        <f>SUMIF(Data!$S:$S,"="&amp;AM$4&amp;"_"&amp;$C11,Data!$H:$H)/IF(AM$29&gt;0,AM$29,1)</f>
        <v>72</v>
      </c>
      <c r="AN11" s="240">
        <f>SUMIF(Data!$S:$S,"="&amp;AN$4&amp;"_"&amp;$C11,Data!$H:$H)/IF(AN$29&gt;0,AN$29,1)</f>
        <v>6</v>
      </c>
      <c r="AO11" s="240">
        <f>SUMIF(Data!$S:$S,"="&amp;AO$4&amp;"_"&amp;$C11,Data!$H:$H)/IF(AO$29&gt;0,AO$29,1)</f>
        <v>0</v>
      </c>
      <c r="AP11" s="240">
        <f>SUMIF(Data!$S:$S,"="&amp;AP$4&amp;"_"&amp;$C11,Data!$H:$H)/IF(AP$29&gt;0,AP$29,1)</f>
        <v>36</v>
      </c>
      <c r="AQ11" s="240">
        <f>SUMIF(Data!$S:$S,"="&amp;AQ$4&amp;"_"&amp;$C11,Data!$H:$H)/IF(AQ$29&gt;0,AQ$29,1)</f>
        <v>8</v>
      </c>
      <c r="AR11" s="240">
        <f>SUMIF(Data!$S:$S,"="&amp;AR$4&amp;"_"&amp;$C11,Data!$H:$H)/IF(AR$29&gt;0,AR$29,1)</f>
        <v>0</v>
      </c>
      <c r="AS11" s="240">
        <f>SUMIF(Data!$S:$S,"="&amp;AS$4&amp;"_"&amp;$C11,Data!$H:$H)/IF(AS$29&gt;0,AS$29,1)</f>
        <v>7</v>
      </c>
      <c r="AT11" s="240">
        <f>SUMIF(Data!$S:$S,"="&amp;AT$4&amp;"_"&amp;$C11,Data!$H:$H)/IF(AT$29&gt;0,AT$29,1)</f>
        <v>2</v>
      </c>
      <c r="AU11" s="240">
        <f>SUMIF(Data!$S:$S,"="&amp;AU$4&amp;"_"&amp;$C11,Data!$H:$H)/IF(AU$29&gt;0,AU$29,1)</f>
        <v>0</v>
      </c>
      <c r="AV11" s="240">
        <f>SUMIF(Data!$S:$S,"="&amp;AV$4&amp;"_"&amp;$C11,Data!$H:$H)/IF(AV$29&gt;0,AV$29,1)</f>
        <v>6</v>
      </c>
      <c r="AW11" s="240">
        <f>SUMIF(Data!$S:$S,"="&amp;AW$4&amp;"_"&amp;$C11,Data!$H:$H)/IF(AW$29&gt;0,AW$29,1)</f>
        <v>3</v>
      </c>
      <c r="AX11" s="240">
        <f>SUMIF(Data!$S:$S,"="&amp;AX$4&amp;"_"&amp;$C11,Data!$H:$H)/IF(AX$29&gt;0,AX$29,1)</f>
        <v>8</v>
      </c>
      <c r="AY11" s="240">
        <f>SUMIF(Data!$S:$S,"="&amp;AY$4&amp;"_"&amp;$C11,Data!$H:$H)/IF(AY$29&gt;0,AY$29,1)</f>
        <v>3</v>
      </c>
      <c r="AZ11" s="240">
        <f>SUMIF(Data!$S:$S,"="&amp;AZ$4&amp;"_"&amp;$C11,Data!$H:$H)/IF(AZ$29&gt;0,AZ$29,1)</f>
        <v>6</v>
      </c>
      <c r="BA11" s="240">
        <f>SUMIF(Data!$S:$S,"="&amp;BA$4&amp;"_"&amp;$C11,Data!$H:$H)/IF(BA$29&gt;0,BA$29,1)</f>
        <v>6</v>
      </c>
      <c r="BB11" s="240">
        <f>SUMIF(Data!$S:$S,"="&amp;BB$4&amp;"_"&amp;$C11,Data!$H:$H)/IF(BB$29&gt;0,BB$29,1)</f>
        <v>21</v>
      </c>
      <c r="BC11" s="240">
        <f>SUMIF(Data!$S:$S,"="&amp;BC$4&amp;"_"&amp;$C11,Data!$H:$H)/IF(BC$29&gt;0,BC$29,1)</f>
        <v>1</v>
      </c>
      <c r="BD11" s="240">
        <f>SUMIF(Data!$S:$S,"="&amp;BD$4&amp;"_"&amp;$C11,Data!$H:$H)/IF(BD$29&gt;0,BD$29,1)</f>
        <v>0</v>
      </c>
      <c r="BE11" s="240">
        <f>SUMIF(Data!$S:$S,"="&amp;BE$4&amp;"_"&amp;$C11,Data!$H:$H)/IF(BE$29&gt;0,BE$29,1)</f>
        <v>17</v>
      </c>
      <c r="BF11" s="239">
        <f t="shared" si="2"/>
        <v>0.3541666666666668</v>
      </c>
      <c r="BG11" s="241">
        <f t="shared" si="1"/>
        <v>61.306122448979593</v>
      </c>
      <c r="BH11" s="238">
        <f t="shared" si="0"/>
        <v>751</v>
      </c>
    </row>
    <row r="12" spans="1:60" x14ac:dyDescent="0.25">
      <c r="A12" s="238" t="s">
        <v>65</v>
      </c>
      <c r="C12" s="238">
        <v>8</v>
      </c>
      <c r="D12" s="240">
        <f>SUMIF(Data!$S:$S,"="&amp;D$4&amp;"_"&amp;$C12,Data!$H:$H)/IF(D$29&gt;0,D$29,1)</f>
        <v>12</v>
      </c>
      <c r="E12" s="240">
        <f>SUMIF(Data!$S:$S,"="&amp;E$4&amp;"_"&amp;$C12,Data!$H:$H)/IF(E$29&gt;0,E$29,1)</f>
        <v>14</v>
      </c>
      <c r="F12" s="240">
        <f>SUMIF(Data!$S:$S,"="&amp;F$4&amp;"_"&amp;$C12,Data!$H:$H)/IF(F$29&gt;0,F$29,1)</f>
        <v>24</v>
      </c>
      <c r="G12" s="240">
        <f>SUMIF(Data!$S:$S,"="&amp;G$4&amp;"_"&amp;$C12,Data!$H:$H)/IF(G$29&gt;0,G$29,1)</f>
        <v>9</v>
      </c>
      <c r="H12" s="240">
        <f>SUMIF(Data!$S:$S,"="&amp;H$4&amp;"_"&amp;$C12,Data!$H:$H)/IF(H$29&gt;0,H$29,1)</f>
        <v>9</v>
      </c>
      <c r="I12" s="240">
        <f>SUMIF(Data!$S:$S,"="&amp;I$4&amp;"_"&amp;$C12,Data!$H:$H)/IF(I$29&gt;0,I$29,1)</f>
        <v>36</v>
      </c>
      <c r="J12" s="240">
        <f>SUMIF(Data!$S:$S,"="&amp;J$4&amp;"_"&amp;$C12,Data!$H:$H)/IF(J$29&gt;0,J$29,1)</f>
        <v>24</v>
      </c>
      <c r="K12" s="240">
        <f>SUMIF(Data!$S:$S,"="&amp;K$4&amp;"_"&amp;$C12,Data!$H:$H)/IF(K$29&gt;0,K$29,1)</f>
        <v>37</v>
      </c>
      <c r="L12" s="240">
        <f>SUMIF(Data!$S:$S,"="&amp;L$4&amp;"_"&amp;$C12,Data!$H:$H)/IF(L$29&gt;0,L$29,1)</f>
        <v>30</v>
      </c>
      <c r="M12" s="240">
        <f>SUMIF(Data!$S:$S,"="&amp;M$4&amp;"_"&amp;$C12,Data!$H:$H)/IF(M$29&gt;0,M$29,1)</f>
        <v>2</v>
      </c>
      <c r="N12" s="240">
        <f>SUMIF(Data!$S:$S,"="&amp;N$4&amp;"_"&amp;$C12,Data!$H:$H)/IF(N$29&gt;0,N$29,1)</f>
        <v>69</v>
      </c>
      <c r="O12" s="240">
        <f>SUMIF(Data!$S:$S,"="&amp;O$4&amp;"_"&amp;$C12,Data!$H:$H)/IF(O$29&gt;0,O$29,1)</f>
        <v>9</v>
      </c>
      <c r="P12" s="240">
        <f>SUMIF(Data!$S:$S,"="&amp;P$4&amp;"_"&amp;$C12,Data!$H:$H)/IF(P$29&gt;0,P$29,1)</f>
        <v>32</v>
      </c>
      <c r="Q12" s="240">
        <f>SUMIF(Data!$S:$S,"="&amp;Q$4&amp;"_"&amp;$C12,Data!$H:$H)/IF(Q$29&gt;0,Q$29,1)</f>
        <v>21</v>
      </c>
      <c r="R12" s="240">
        <f>SUMIF(Data!$S:$S,"="&amp;R$4&amp;"_"&amp;$C12,Data!$H:$H)/IF(R$29&gt;0,R$29,1)</f>
        <v>110</v>
      </c>
      <c r="S12" s="240">
        <f>SUMIF(Data!$S:$S,"="&amp;S$4&amp;"_"&amp;$C12,Data!$H:$H)/IF(S$29&gt;0,S$29,1)</f>
        <v>31</v>
      </c>
      <c r="T12" s="240">
        <f>SUMIF(Data!$S:$S,"="&amp;T$4&amp;"_"&amp;$C12,Data!$H:$H)/IF(T$29&gt;0,T$29,1)</f>
        <v>74</v>
      </c>
      <c r="U12" s="240">
        <f>SUMIF(Data!$S:$S,"="&amp;U$4&amp;"_"&amp;$C12,Data!$H:$H)/IF(U$29&gt;0,U$29,1)</f>
        <v>43</v>
      </c>
      <c r="V12" s="240">
        <f>SUMIF(Data!$S:$S,"="&amp;V$4&amp;"_"&amp;$C12,Data!$H:$H)/IF(V$29&gt;0,V$29,1)</f>
        <v>28</v>
      </c>
      <c r="W12" s="240">
        <f>SUMIF(Data!$S:$S,"="&amp;W$4&amp;"_"&amp;$C12,Data!$H:$H)/IF(W$29&gt;0,W$29,1)</f>
        <v>19</v>
      </c>
      <c r="X12" s="240">
        <f>SUMIF(Data!$S:$S,"="&amp;X$4&amp;"_"&amp;$C12,Data!$H:$H)/IF(X$29&gt;0,X$29,1)</f>
        <v>12</v>
      </c>
      <c r="Y12" s="240">
        <f>SUMIF(Data!$S:$S,"="&amp;Y$4&amp;"_"&amp;$C12,Data!$H:$H)/IF(Y$29&gt;0,Y$29,1)</f>
        <v>9</v>
      </c>
      <c r="Z12" s="240">
        <f>SUMIF(Data!$S:$S,"="&amp;Z$4&amp;"_"&amp;$C12,Data!$H:$H)/IF(Z$29&gt;0,Z$29,1)</f>
        <v>0</v>
      </c>
      <c r="AA12" s="240">
        <f>SUMIF(Data!$S:$S,"="&amp;AA$4&amp;"_"&amp;$C12,Data!$H:$H)/IF(AA$29&gt;0,AA$29,1)</f>
        <v>10</v>
      </c>
      <c r="AB12" s="240">
        <f>SUMIF(Data!$S:$S,"="&amp;AB$4&amp;"_"&amp;$C12,Data!$H:$H)/IF(AB$29&gt;0,AB$29,1)</f>
        <v>13</v>
      </c>
      <c r="AC12" s="240">
        <f>SUMIF(Data!$S:$S,"="&amp;AC$4&amp;"_"&amp;$C12,Data!$H:$H)/IF(AC$29&gt;0,AC$29,1)</f>
        <v>4</v>
      </c>
      <c r="AD12" s="240">
        <f>SUMIF(Data!$S:$S,"="&amp;AD$4&amp;"_"&amp;$C12,Data!$H:$H)/IF(AD$29&gt;0,AD$29,1)</f>
        <v>0</v>
      </c>
      <c r="AE12" s="240">
        <f>SUMIF(Data!$S:$S,"="&amp;AE$4&amp;"_"&amp;$C12,Data!$H:$H)/IF(AE$29&gt;0,AE$29,1)</f>
        <v>6</v>
      </c>
      <c r="AF12" s="240">
        <f>SUMIF(Data!$S:$S,"="&amp;AF$4&amp;"_"&amp;$C12,Data!$H:$H)/IF(AF$29&gt;0,AF$29,1)</f>
        <v>17</v>
      </c>
      <c r="AG12" s="240">
        <f>SUMIF(Data!$S:$S,"="&amp;AG$4&amp;"_"&amp;$C12,Data!$H:$H)/IF(AG$29&gt;0,AG$29,1)</f>
        <v>4</v>
      </c>
      <c r="AH12" s="240">
        <f>SUMIF(Data!$S:$S,"="&amp;AH$4&amp;"_"&amp;$C12,Data!$H:$H)/IF(AH$29&gt;0,AH$29,1)</f>
        <v>59</v>
      </c>
      <c r="AI12" s="240">
        <f>SUMIF(Data!$S:$S,"="&amp;AI$4&amp;"_"&amp;$C12,Data!$H:$H)/IF(AI$29&gt;0,AI$29,1)</f>
        <v>16</v>
      </c>
      <c r="AJ12" s="240">
        <f>SUMIF(Data!$S:$S,"="&amp;AJ$4&amp;"_"&amp;$C12,Data!$H:$H)/IF(AJ$29&gt;0,AJ$29,1)</f>
        <v>54</v>
      </c>
      <c r="AK12" s="240">
        <f>SUMIF(Data!$S:$S,"="&amp;AK$4&amp;"_"&amp;$C12,Data!$H:$H)/IF(AK$29&gt;0,AK$29,1)</f>
        <v>114</v>
      </c>
      <c r="AL12" s="240">
        <f>SUMIF(Data!$S:$S,"="&amp;AL$4&amp;"_"&amp;$C12,Data!$H:$H)/IF(AL$29&gt;0,AL$29,1)</f>
        <v>54</v>
      </c>
      <c r="AM12" s="240">
        <f>SUMIF(Data!$S:$S,"="&amp;AM$4&amp;"_"&amp;$C12,Data!$H:$H)/IF(AM$29&gt;0,AM$29,1)</f>
        <v>104</v>
      </c>
      <c r="AN12" s="240">
        <f>SUMIF(Data!$S:$S,"="&amp;AN$4&amp;"_"&amp;$C12,Data!$H:$H)/IF(AN$29&gt;0,AN$29,1)</f>
        <v>3</v>
      </c>
      <c r="AO12" s="240">
        <f>SUMIF(Data!$S:$S,"="&amp;AO$4&amp;"_"&amp;$C12,Data!$H:$H)/IF(AO$29&gt;0,AO$29,1)</f>
        <v>0</v>
      </c>
      <c r="AP12" s="240">
        <f>SUMIF(Data!$S:$S,"="&amp;AP$4&amp;"_"&amp;$C12,Data!$H:$H)/IF(AP$29&gt;0,AP$29,1)</f>
        <v>49</v>
      </c>
      <c r="AQ12" s="240">
        <f>SUMIF(Data!$S:$S,"="&amp;AQ$4&amp;"_"&amp;$C12,Data!$H:$H)/IF(AQ$29&gt;0,AQ$29,1)</f>
        <v>7</v>
      </c>
      <c r="AR12" s="240">
        <f>SUMIF(Data!$S:$S,"="&amp;AR$4&amp;"_"&amp;$C12,Data!$H:$H)/IF(AR$29&gt;0,AR$29,1)</f>
        <v>0</v>
      </c>
      <c r="AS12" s="240">
        <f>SUMIF(Data!$S:$S,"="&amp;AS$4&amp;"_"&amp;$C12,Data!$H:$H)/IF(AS$29&gt;0,AS$29,1)</f>
        <v>5</v>
      </c>
      <c r="AT12" s="240">
        <f>SUMIF(Data!$S:$S,"="&amp;AT$4&amp;"_"&amp;$C12,Data!$H:$H)/IF(AT$29&gt;0,AT$29,1)</f>
        <v>5</v>
      </c>
      <c r="AU12" s="240">
        <f>SUMIF(Data!$S:$S,"="&amp;AU$4&amp;"_"&amp;$C12,Data!$H:$H)/IF(AU$29&gt;0,AU$29,1)</f>
        <v>0</v>
      </c>
      <c r="AV12" s="240">
        <f>SUMIF(Data!$S:$S,"="&amp;AV$4&amp;"_"&amp;$C12,Data!$H:$H)/IF(AV$29&gt;0,AV$29,1)</f>
        <v>7</v>
      </c>
      <c r="AW12" s="240">
        <f>SUMIF(Data!$S:$S,"="&amp;AW$4&amp;"_"&amp;$C12,Data!$H:$H)/IF(AW$29&gt;0,AW$29,1)</f>
        <v>6</v>
      </c>
      <c r="AX12" s="240">
        <f>SUMIF(Data!$S:$S,"="&amp;AX$4&amp;"_"&amp;$C12,Data!$H:$H)/IF(AX$29&gt;0,AX$29,1)</f>
        <v>8</v>
      </c>
      <c r="AY12" s="240">
        <f>SUMIF(Data!$S:$S,"="&amp;AY$4&amp;"_"&amp;$C12,Data!$H:$H)/IF(AY$29&gt;0,AY$29,1)</f>
        <v>6</v>
      </c>
      <c r="AZ12" s="240">
        <f>SUMIF(Data!$S:$S,"="&amp;AZ$4&amp;"_"&amp;$C12,Data!$H:$H)/IF(AZ$29&gt;0,AZ$29,1)</f>
        <v>3</v>
      </c>
      <c r="BA12" s="240">
        <f>SUMIF(Data!$S:$S,"="&amp;BA$4&amp;"_"&amp;$C12,Data!$H:$H)/IF(BA$29&gt;0,BA$29,1)</f>
        <v>4</v>
      </c>
      <c r="BB12" s="240">
        <f>SUMIF(Data!$S:$S,"="&amp;BB$4&amp;"_"&amp;$C12,Data!$H:$H)/IF(BB$29&gt;0,BB$29,1)</f>
        <v>55</v>
      </c>
      <c r="BC12" s="240">
        <f>SUMIF(Data!$S:$S,"="&amp;BC$4&amp;"_"&amp;$C12,Data!$H:$H)/IF(BC$29&gt;0,BC$29,1)</f>
        <v>2</v>
      </c>
      <c r="BD12" s="240">
        <f>SUMIF(Data!$S:$S,"="&amp;BD$4&amp;"_"&amp;$C12,Data!$H:$H)/IF(BD$29&gt;0,BD$29,1)</f>
        <v>0</v>
      </c>
      <c r="BE12" s="240">
        <f>SUMIF(Data!$S:$S,"="&amp;BE$4&amp;"_"&amp;$C12,Data!$H:$H)/IF(BE$29&gt;0,BE$29,1)</f>
        <v>18</v>
      </c>
      <c r="BF12" s="239">
        <f t="shared" si="2"/>
        <v>0.36458333333333348</v>
      </c>
      <c r="BG12" s="241">
        <f t="shared" si="1"/>
        <v>105.06122448979592</v>
      </c>
      <c r="BH12" s="238">
        <f t="shared" si="0"/>
        <v>1287</v>
      </c>
    </row>
    <row r="13" spans="1:60" x14ac:dyDescent="0.25">
      <c r="D13" s="242">
        <f>IF(D24&gt;0,1,0)</f>
        <v>1</v>
      </c>
      <c r="E13" s="242">
        <f t="shared" ref="E13:BE13" si="3">IF(E24&gt;0,1,0)</f>
        <v>1</v>
      </c>
      <c r="F13" s="242">
        <f t="shared" si="3"/>
        <v>1</v>
      </c>
      <c r="G13" s="242">
        <f t="shared" si="3"/>
        <v>1</v>
      </c>
      <c r="H13" s="242">
        <f t="shared" si="3"/>
        <v>1</v>
      </c>
      <c r="I13" s="242">
        <f t="shared" si="3"/>
        <v>1</v>
      </c>
      <c r="J13" s="242">
        <f t="shared" si="3"/>
        <v>1</v>
      </c>
      <c r="K13" s="242">
        <f t="shared" si="3"/>
        <v>1</v>
      </c>
      <c r="L13" s="242">
        <f t="shared" si="3"/>
        <v>1</v>
      </c>
      <c r="M13" s="242">
        <f t="shared" si="3"/>
        <v>1</v>
      </c>
      <c r="N13" s="242">
        <f t="shared" si="3"/>
        <v>1</v>
      </c>
      <c r="O13" s="242">
        <f t="shared" si="3"/>
        <v>1</v>
      </c>
      <c r="P13" s="242">
        <f t="shared" si="3"/>
        <v>1</v>
      </c>
      <c r="Q13" s="242">
        <f t="shared" si="3"/>
        <v>1</v>
      </c>
      <c r="R13" s="242">
        <f t="shared" si="3"/>
        <v>1</v>
      </c>
      <c r="S13" s="242">
        <f t="shared" si="3"/>
        <v>1</v>
      </c>
      <c r="T13" s="242">
        <f t="shared" si="3"/>
        <v>1</v>
      </c>
      <c r="U13" s="242">
        <f t="shared" si="3"/>
        <v>1</v>
      </c>
      <c r="V13" s="242">
        <f t="shared" si="3"/>
        <v>1</v>
      </c>
      <c r="W13" s="242">
        <f t="shared" si="3"/>
        <v>1</v>
      </c>
      <c r="X13" s="242">
        <f t="shared" si="3"/>
        <v>1</v>
      </c>
      <c r="Y13" s="242">
        <f t="shared" si="3"/>
        <v>1</v>
      </c>
      <c r="Z13" s="242">
        <f t="shared" si="3"/>
        <v>0</v>
      </c>
      <c r="AA13" s="242">
        <f t="shared" si="3"/>
        <v>1</v>
      </c>
      <c r="AB13" s="242">
        <f t="shared" si="3"/>
        <v>1</v>
      </c>
      <c r="AC13" s="242">
        <f t="shared" si="3"/>
        <v>1</v>
      </c>
      <c r="AD13" s="242">
        <f t="shared" si="3"/>
        <v>1</v>
      </c>
      <c r="AE13" s="242">
        <f t="shared" si="3"/>
        <v>1</v>
      </c>
      <c r="AF13" s="242">
        <f t="shared" si="3"/>
        <v>1</v>
      </c>
      <c r="AG13" s="242">
        <f t="shared" si="3"/>
        <v>1</v>
      </c>
      <c r="AH13" s="242">
        <f t="shared" si="3"/>
        <v>1</v>
      </c>
      <c r="AI13" s="242">
        <f t="shared" si="3"/>
        <v>1</v>
      </c>
      <c r="AJ13" s="242">
        <f t="shared" si="3"/>
        <v>1</v>
      </c>
      <c r="AK13" s="242">
        <f t="shared" si="3"/>
        <v>1</v>
      </c>
      <c r="AL13" s="242">
        <f t="shared" si="3"/>
        <v>1</v>
      </c>
      <c r="AM13" s="242">
        <f t="shared" si="3"/>
        <v>1</v>
      </c>
      <c r="AN13" s="242">
        <f t="shared" si="3"/>
        <v>1</v>
      </c>
      <c r="AO13" s="242">
        <f t="shared" si="3"/>
        <v>0</v>
      </c>
      <c r="AP13" s="242">
        <f t="shared" si="3"/>
        <v>1</v>
      </c>
      <c r="AQ13" s="242">
        <f t="shared" si="3"/>
        <v>1</v>
      </c>
      <c r="AR13" s="242">
        <f t="shared" si="3"/>
        <v>0</v>
      </c>
      <c r="AS13" s="242">
        <f t="shared" si="3"/>
        <v>1</v>
      </c>
      <c r="AT13" s="242">
        <f t="shared" si="3"/>
        <v>1</v>
      </c>
      <c r="AU13" s="242">
        <f t="shared" si="3"/>
        <v>0</v>
      </c>
      <c r="AV13" s="242">
        <f t="shared" si="3"/>
        <v>1</v>
      </c>
      <c r="AW13" s="242">
        <f t="shared" si="3"/>
        <v>1</v>
      </c>
      <c r="AX13" s="242">
        <f t="shared" si="3"/>
        <v>1</v>
      </c>
      <c r="AY13" s="242">
        <f t="shared" si="3"/>
        <v>1</v>
      </c>
      <c r="AZ13" s="242">
        <f t="shared" si="3"/>
        <v>1</v>
      </c>
      <c r="BA13" s="242">
        <f>IF(BA24&gt;0,1,0)</f>
        <v>1</v>
      </c>
      <c r="BB13" s="242">
        <f>IF(BB24&gt;0,1,0)</f>
        <v>1</v>
      </c>
      <c r="BC13" s="242">
        <f>IF(BC24&gt;0,1,0)</f>
        <v>1</v>
      </c>
      <c r="BD13" s="242">
        <f>IF(BD24&gt;0,1,0)</f>
        <v>0</v>
      </c>
      <c r="BE13" s="242">
        <f t="shared" si="3"/>
        <v>1</v>
      </c>
    </row>
    <row r="15" spans="1:60" x14ac:dyDescent="0.25">
      <c r="A15" s="238" t="s">
        <v>66</v>
      </c>
      <c r="C15" s="238">
        <v>9</v>
      </c>
      <c r="D15" s="240">
        <f>SUMIF(Data!$S:$S,"="&amp;D$4&amp;"_"&amp;$C15,Data!$H:$H)/IF(D$30&gt;0,D$30,1)</f>
        <v>6</v>
      </c>
      <c r="E15" s="240">
        <f>SUMIF(Data!$S:$S,"="&amp;E$4&amp;"_"&amp;$C15,Data!$H:$H)/IF(E$30&gt;0,E$30,1)</f>
        <v>16</v>
      </c>
      <c r="F15" s="240">
        <f>SUMIF(Data!$S:$S,"="&amp;F$4&amp;"_"&amp;$C15,Data!$H:$H)/IF(F$30&gt;0,F$30,1)</f>
        <v>28</v>
      </c>
      <c r="G15" s="240">
        <f>SUMIF(Data!$S:$S,"="&amp;G$4&amp;"_"&amp;$C15,Data!$H:$H)/IF(G$30&gt;0,G$30,1)</f>
        <v>0</v>
      </c>
      <c r="H15" s="240">
        <f>SUMIF(Data!$S:$S,"="&amp;H$4&amp;"_"&amp;$C15,Data!$H:$H)/IF(H$30&gt;0,H$30,1)</f>
        <v>4</v>
      </c>
      <c r="I15" s="240">
        <f>SUMIF(Data!$S:$S,"="&amp;I$4&amp;"_"&amp;$C15,Data!$H:$H)/IF(I$30&gt;0,I$30,1)</f>
        <v>37</v>
      </c>
      <c r="J15" s="240">
        <f>SUMIF(Data!$S:$S,"="&amp;J$4&amp;"_"&amp;$C15,Data!$H:$H)/IF(J$30&gt;0,J$30,1)</f>
        <v>23</v>
      </c>
      <c r="K15" s="240">
        <f>SUMIF(Data!$S:$S,"="&amp;K$4&amp;"_"&amp;$C15,Data!$H:$H)/IF(K$30&gt;0,K$30,1)</f>
        <v>29</v>
      </c>
      <c r="L15" s="240">
        <f>SUMIF(Data!$S:$S,"="&amp;L$4&amp;"_"&amp;$C15,Data!$H:$H)/IF(L$30&gt;0,L$30,1)</f>
        <v>26</v>
      </c>
      <c r="M15" s="240">
        <f>SUMIF(Data!$S:$S,"="&amp;M$4&amp;"_"&amp;$C15,Data!$H:$H)/IF(M$30&gt;0,M$30,1)</f>
        <v>5</v>
      </c>
      <c r="N15" s="240">
        <f>SUMIF(Data!$S:$S,"="&amp;N$4&amp;"_"&amp;$C15,Data!$H:$H)/IF(N$30&gt;0,N$30,1)</f>
        <v>53</v>
      </c>
      <c r="O15" s="240">
        <f>SUMIF(Data!$S:$S,"="&amp;O$4&amp;"_"&amp;$C15,Data!$H:$H)/IF(O$30&gt;0,O$30,1)</f>
        <v>3</v>
      </c>
      <c r="P15" s="240">
        <f>SUMIF(Data!$S:$S,"="&amp;P$4&amp;"_"&amp;$C15,Data!$H:$H)/IF(P$30&gt;0,P$30,1)</f>
        <v>24</v>
      </c>
      <c r="Q15" s="240">
        <f>SUMIF(Data!$S:$S,"="&amp;Q$4&amp;"_"&amp;$C15,Data!$H:$H)/IF(Q$30&gt;0,Q$30,1)</f>
        <v>13</v>
      </c>
      <c r="R15" s="240">
        <f>SUMIF(Data!$S:$S,"="&amp;R$4&amp;"_"&amp;$C15,Data!$H:$H)/IF(R$30&gt;0,R$30,1)</f>
        <v>82</v>
      </c>
      <c r="S15" s="240">
        <f>SUMIF(Data!$S:$S,"="&amp;S$4&amp;"_"&amp;$C15,Data!$H:$H)/IF(S$30&gt;0,S$30,1)</f>
        <v>22</v>
      </c>
      <c r="T15" s="240">
        <f>SUMIF(Data!$S:$S,"="&amp;T$4&amp;"_"&amp;$C15,Data!$H:$H)/IF(T$30&gt;0,T$30,1)</f>
        <v>62</v>
      </c>
      <c r="U15" s="240">
        <f>SUMIF(Data!$S:$S,"="&amp;U$4&amp;"_"&amp;$C15,Data!$H:$H)/IF(U$30&gt;0,U$30,1)</f>
        <v>50.5</v>
      </c>
      <c r="V15" s="240">
        <f>SUMIF(Data!$S:$S,"="&amp;V$4&amp;"_"&amp;$C15,Data!$H:$H)/IF(V$30&gt;0,V$30,1)</f>
        <v>48</v>
      </c>
      <c r="W15" s="240">
        <f>SUMIF(Data!$S:$S,"="&amp;W$4&amp;"_"&amp;$C15,Data!$H:$H)/IF(W$30&gt;0,W$30,1)</f>
        <v>14</v>
      </c>
      <c r="X15" s="240">
        <f>SUMIF(Data!$S:$S,"="&amp;X$4&amp;"_"&amp;$C15,Data!$H:$H)/IF(X$30&gt;0,X$30,1)</f>
        <v>12</v>
      </c>
      <c r="Y15" s="240">
        <f>SUMIF(Data!$S:$S,"="&amp;Y$4&amp;"_"&amp;$C15,Data!$H:$H)/IF(Y$30&gt;0,Y$30,1)</f>
        <v>16</v>
      </c>
      <c r="Z15" s="240">
        <f>SUMIF(Data!$S:$S,"="&amp;Z$4&amp;"_"&amp;$C15,Data!$H:$H)/IF(Z$30&gt;0,Z$30,1)</f>
        <v>13</v>
      </c>
      <c r="AA15" s="240">
        <f>SUMIF(Data!$S:$S,"="&amp;AA$4&amp;"_"&amp;$C15,Data!$H:$H)/IF(AA$30&gt;0,AA$30,1)</f>
        <v>6</v>
      </c>
      <c r="AB15" s="240">
        <f>SUMIF(Data!$S:$S,"="&amp;AB$4&amp;"_"&amp;$C15,Data!$H:$H)/IF(AB$30&gt;0,AB$30,1)</f>
        <v>11</v>
      </c>
      <c r="AC15" s="240">
        <f>SUMIF(Data!$S:$S,"="&amp;AC$4&amp;"_"&amp;$C15,Data!$H:$H)/IF(AC$30&gt;0,AC$30,1)</f>
        <v>8</v>
      </c>
      <c r="AD15" s="240">
        <f>SUMIF(Data!$S:$S,"="&amp;AD$4&amp;"_"&amp;$C15,Data!$H:$H)/IF(AD$30&gt;0,AD$30,1)</f>
        <v>6</v>
      </c>
      <c r="AE15" s="240">
        <f>SUMIF(Data!$S:$S,"="&amp;AE$4&amp;"_"&amp;$C15,Data!$H:$H)/IF(AE$30&gt;0,AE$30,1)</f>
        <v>8</v>
      </c>
      <c r="AF15" s="240">
        <f>SUMIF(Data!$S:$S,"="&amp;AF$4&amp;"_"&amp;$C15,Data!$H:$H)/IF(AF$30&gt;0,AF$30,1)</f>
        <v>22</v>
      </c>
      <c r="AG15" s="240">
        <f>SUMIF(Data!$S:$S,"="&amp;AG$4&amp;"_"&amp;$C15,Data!$H:$H)/IF(AG$30&gt;0,AG$30,1)</f>
        <v>0</v>
      </c>
      <c r="AH15" s="240">
        <f>SUMIF(Data!$S:$S,"="&amp;AH$4&amp;"_"&amp;$C15,Data!$H:$H)/IF(AH$30&gt;0,AH$30,1)</f>
        <v>45</v>
      </c>
      <c r="AI15" s="240">
        <f>SUMIF(Data!$S:$S,"="&amp;AI$4&amp;"_"&amp;$C15,Data!$H:$H)/IF(AI$30&gt;0,AI$30,1)</f>
        <v>14</v>
      </c>
      <c r="AJ15" s="240">
        <f>SUMIF(Data!$S:$S,"="&amp;AJ$4&amp;"_"&amp;$C15,Data!$H:$H)/IF(AJ$30&gt;0,AJ$30,1)</f>
        <v>49</v>
      </c>
      <c r="AK15" s="240">
        <f>SUMIF(Data!$S:$S,"="&amp;AK$4&amp;"_"&amp;$C15,Data!$H:$H)/IF(AK$30&gt;0,AK$30,1)</f>
        <v>53</v>
      </c>
      <c r="AL15" s="240">
        <f>SUMIF(Data!$S:$S,"="&amp;AL$4&amp;"_"&amp;$C15,Data!$H:$H)/IF(AL$30&gt;0,AL$30,1)</f>
        <v>51</v>
      </c>
      <c r="AM15" s="240">
        <f>SUMIF(Data!$S:$S,"="&amp;AM$4&amp;"_"&amp;$C15,Data!$H:$H)/IF(AM$30&gt;0,AM$30,1)</f>
        <v>46</v>
      </c>
      <c r="AN15" s="240">
        <f>SUMIF(Data!$S:$S,"="&amp;AN$4&amp;"_"&amp;$C15,Data!$H:$H)/IF(AN$30&gt;0,AN$30,1)</f>
        <v>6</v>
      </c>
      <c r="AO15" s="240">
        <f>SUMIF(Data!$S:$S,"="&amp;AO$4&amp;"_"&amp;$C15,Data!$H:$H)/IF(AO$30&gt;0,AO$30,1)</f>
        <v>23</v>
      </c>
      <c r="AP15" s="240">
        <f>SUMIF(Data!$S:$S,"="&amp;AP$4&amp;"_"&amp;$C15,Data!$H:$H)/IF(AP$30&gt;0,AP$30,1)</f>
        <v>21</v>
      </c>
      <c r="AQ15" s="240">
        <f>SUMIF(Data!$S:$S,"="&amp;AQ$4&amp;"_"&amp;$C15,Data!$H:$H)/IF(AQ$30&gt;0,AQ$30,1)</f>
        <v>7</v>
      </c>
      <c r="AR15" s="240">
        <f>SUMIF(Data!$S:$S,"="&amp;AR$4&amp;"_"&amp;$C15,Data!$H:$H)/IF(AR$30&gt;0,AR$30,1)</f>
        <v>20</v>
      </c>
      <c r="AS15" s="240">
        <f>SUMIF(Data!$S:$S,"="&amp;AS$4&amp;"_"&amp;$C15,Data!$H:$H)/IF(AS$30&gt;0,AS$30,1)</f>
        <v>0</v>
      </c>
      <c r="AT15" s="240">
        <f>SUMIF(Data!$S:$S,"="&amp;AT$4&amp;"_"&amp;$C15,Data!$H:$H)/IF(AT$30&gt;0,AT$30,1)</f>
        <v>0</v>
      </c>
      <c r="AU15" s="240">
        <f>SUMIF(Data!$S:$S,"="&amp;AU$4&amp;"_"&amp;$C15,Data!$H:$H)/IF(AU$30&gt;0,AU$30,1)</f>
        <v>9</v>
      </c>
      <c r="AV15" s="240">
        <f>SUMIF(Data!$S:$S,"="&amp;AV$4&amp;"_"&amp;$C15,Data!$H:$H)/IF(AV$30&gt;0,AV$30,1)</f>
        <v>4</v>
      </c>
      <c r="AW15" s="240">
        <f>SUMIF(Data!$S:$S,"="&amp;AW$4&amp;"_"&amp;$C15,Data!$H:$H)/IF(AW$30&gt;0,AW$30,1)</f>
        <v>18.5</v>
      </c>
      <c r="AX15" s="240">
        <f>SUMIF(Data!$S:$S,"="&amp;AX$4&amp;"_"&amp;$C15,Data!$H:$H)/IF(AX$30&gt;0,AX$30,1)</f>
        <v>7</v>
      </c>
      <c r="AY15" s="240">
        <f>SUMIF(Data!$S:$S,"="&amp;AY$4&amp;"_"&amp;$C15,Data!$H:$H)/IF(AY$30&gt;0,AY$30,1)</f>
        <v>8</v>
      </c>
      <c r="AZ15" s="240">
        <f>SUMIF(Data!$S:$S,"="&amp;AZ$4&amp;"_"&amp;$C15,Data!$H:$H)/IF(AZ$30&gt;0,AZ$30,1)</f>
        <v>3</v>
      </c>
      <c r="BA15" s="240">
        <f>SUMIF(Data!$S:$S,"="&amp;BA$4&amp;"_"&amp;$C15,Data!$H:$H)/IF(BA$30&gt;0,BA$30,1)</f>
        <v>6</v>
      </c>
      <c r="BB15" s="240">
        <f>SUMIF(Data!$S:$S,"="&amp;BB$4&amp;"_"&amp;$C15,Data!$H:$H)/IF(BB$30&gt;0,BB$30,1)</f>
        <v>41</v>
      </c>
      <c r="BC15" s="240">
        <f>SUMIF(Data!$S:$S,"="&amp;BC$4&amp;"_"&amp;$C15,Data!$H:$H)/IF(BC$30&gt;0,BC$30,1)</f>
        <v>23</v>
      </c>
      <c r="BD15" s="240">
        <f>SUMIF(Data!$S:$S,"="&amp;BD$4&amp;"_"&amp;$C15,Data!$H:$H)/IF(BD$30&gt;0,BD$30,1)</f>
        <v>46</v>
      </c>
      <c r="BE15" s="240">
        <f>SUMIF(Data!$S:$S,"="&amp;BE$4&amp;"_"&amp;$C15,Data!$H:$H)/IF(BE$30&gt;0,BE$30,1)</f>
        <v>19</v>
      </c>
      <c r="BF15" s="239">
        <v>0.66666666666666663</v>
      </c>
      <c r="BG15" s="241">
        <f t="shared" ref="BG15:BG22" si="4">4*SUM(D15:BE15)/SUM(D$23:BE$23)</f>
        <v>93.36</v>
      </c>
      <c r="BH15" s="238">
        <f t="shared" ref="BH15:BH22" si="5">SUM(D15:BE15)</f>
        <v>1167</v>
      </c>
    </row>
    <row r="16" spans="1:60" x14ac:dyDescent="0.25">
      <c r="A16" s="238" t="s">
        <v>66</v>
      </c>
      <c r="C16" s="238">
        <v>10</v>
      </c>
      <c r="D16" s="240">
        <f>SUMIF(Data!$S:$S,"="&amp;D$4&amp;"_"&amp;$C16,Data!$H:$H)/IF(D$30&gt;0,D$30,1)</f>
        <v>13</v>
      </c>
      <c r="E16" s="240">
        <f>SUMIF(Data!$S:$S,"="&amp;E$4&amp;"_"&amp;$C16,Data!$H:$H)/IF(E$30&gt;0,E$30,1)</f>
        <v>15</v>
      </c>
      <c r="F16" s="240">
        <f>SUMIF(Data!$S:$S,"="&amp;F$4&amp;"_"&amp;$C16,Data!$H:$H)/IF(F$30&gt;0,F$30,1)</f>
        <v>29</v>
      </c>
      <c r="G16" s="240">
        <f>SUMIF(Data!$S:$S,"="&amp;G$4&amp;"_"&amp;$C16,Data!$H:$H)/IF(G$30&gt;0,G$30,1)</f>
        <v>0</v>
      </c>
      <c r="H16" s="240">
        <f>SUMIF(Data!$S:$S,"="&amp;H$4&amp;"_"&amp;$C16,Data!$H:$H)/IF(H$30&gt;0,H$30,1)</f>
        <v>4</v>
      </c>
      <c r="I16" s="240">
        <f>SUMIF(Data!$S:$S,"="&amp;I$4&amp;"_"&amp;$C16,Data!$H:$H)/IF(I$30&gt;0,I$30,1)</f>
        <v>49</v>
      </c>
      <c r="J16" s="240">
        <f>SUMIF(Data!$S:$S,"="&amp;J$4&amp;"_"&amp;$C16,Data!$H:$H)/IF(J$30&gt;0,J$30,1)</f>
        <v>32</v>
      </c>
      <c r="K16" s="240">
        <f>SUMIF(Data!$S:$S,"="&amp;K$4&amp;"_"&amp;$C16,Data!$H:$H)/IF(K$30&gt;0,K$30,1)</f>
        <v>34</v>
      </c>
      <c r="L16" s="240">
        <f>SUMIF(Data!$S:$S,"="&amp;L$4&amp;"_"&amp;$C16,Data!$H:$H)/IF(L$30&gt;0,L$30,1)</f>
        <v>17</v>
      </c>
      <c r="M16" s="240">
        <f>SUMIF(Data!$S:$S,"="&amp;M$4&amp;"_"&amp;$C16,Data!$H:$H)/IF(M$30&gt;0,M$30,1)</f>
        <v>2</v>
      </c>
      <c r="N16" s="240">
        <f>SUMIF(Data!$S:$S,"="&amp;N$4&amp;"_"&amp;$C16,Data!$H:$H)/IF(N$30&gt;0,N$30,1)</f>
        <v>67</v>
      </c>
      <c r="O16" s="240">
        <f>SUMIF(Data!$S:$S,"="&amp;O$4&amp;"_"&amp;$C16,Data!$H:$H)/IF(O$30&gt;0,O$30,1)</f>
        <v>6</v>
      </c>
      <c r="P16" s="240">
        <f>SUMIF(Data!$S:$S,"="&amp;P$4&amp;"_"&amp;$C16,Data!$H:$H)/IF(P$30&gt;0,P$30,1)</f>
        <v>27</v>
      </c>
      <c r="Q16" s="240">
        <f>SUMIF(Data!$S:$S,"="&amp;Q$4&amp;"_"&amp;$C16,Data!$H:$H)/IF(Q$30&gt;0,Q$30,1)</f>
        <v>17</v>
      </c>
      <c r="R16" s="240">
        <f>SUMIF(Data!$S:$S,"="&amp;R$4&amp;"_"&amp;$C16,Data!$H:$H)/IF(R$30&gt;0,R$30,1)</f>
        <v>123</v>
      </c>
      <c r="S16" s="240">
        <f>SUMIF(Data!$S:$S,"="&amp;S$4&amp;"_"&amp;$C16,Data!$H:$H)/IF(S$30&gt;0,S$30,1)</f>
        <v>28</v>
      </c>
      <c r="T16" s="240">
        <f>SUMIF(Data!$S:$S,"="&amp;T$4&amp;"_"&amp;$C16,Data!$H:$H)/IF(T$30&gt;0,T$30,1)</f>
        <v>64</v>
      </c>
      <c r="U16" s="240">
        <f>SUMIF(Data!$S:$S,"="&amp;U$4&amp;"_"&amp;$C16,Data!$H:$H)/IF(U$30&gt;0,U$30,1)</f>
        <v>58.5</v>
      </c>
      <c r="V16" s="240">
        <f>SUMIF(Data!$S:$S,"="&amp;V$4&amp;"_"&amp;$C16,Data!$H:$H)/IF(V$30&gt;0,V$30,1)</f>
        <v>28</v>
      </c>
      <c r="W16" s="240">
        <f>SUMIF(Data!$S:$S,"="&amp;W$4&amp;"_"&amp;$C16,Data!$H:$H)/IF(W$30&gt;0,W$30,1)</f>
        <v>15</v>
      </c>
      <c r="X16" s="240">
        <f>SUMIF(Data!$S:$S,"="&amp;X$4&amp;"_"&amp;$C16,Data!$H:$H)/IF(X$30&gt;0,X$30,1)</f>
        <v>13</v>
      </c>
      <c r="Y16" s="240">
        <f>SUMIF(Data!$S:$S,"="&amp;Y$4&amp;"_"&amp;$C16,Data!$H:$H)/IF(Y$30&gt;0,Y$30,1)</f>
        <v>8</v>
      </c>
      <c r="Z16" s="240">
        <f>SUMIF(Data!$S:$S,"="&amp;Z$4&amp;"_"&amp;$C16,Data!$H:$H)/IF(Z$30&gt;0,Z$30,1)</f>
        <v>11</v>
      </c>
      <c r="AA16" s="240">
        <f>SUMIF(Data!$S:$S,"="&amp;AA$4&amp;"_"&amp;$C16,Data!$H:$H)/IF(AA$30&gt;0,AA$30,1)</f>
        <v>7</v>
      </c>
      <c r="AB16" s="240">
        <f>SUMIF(Data!$S:$S,"="&amp;AB$4&amp;"_"&amp;$C16,Data!$H:$H)/IF(AB$30&gt;0,AB$30,1)</f>
        <v>12</v>
      </c>
      <c r="AC16" s="240">
        <f>SUMIF(Data!$S:$S,"="&amp;AC$4&amp;"_"&amp;$C16,Data!$H:$H)/IF(AC$30&gt;0,AC$30,1)</f>
        <v>16</v>
      </c>
      <c r="AD16" s="240">
        <f>SUMIF(Data!$S:$S,"="&amp;AD$4&amp;"_"&amp;$C16,Data!$H:$H)/IF(AD$30&gt;0,AD$30,1)</f>
        <v>6</v>
      </c>
      <c r="AE16" s="240">
        <f>SUMIF(Data!$S:$S,"="&amp;AE$4&amp;"_"&amp;$C16,Data!$H:$H)/IF(AE$30&gt;0,AE$30,1)</f>
        <v>6</v>
      </c>
      <c r="AF16" s="240">
        <f>SUMIF(Data!$S:$S,"="&amp;AF$4&amp;"_"&amp;$C16,Data!$H:$H)/IF(AF$30&gt;0,AF$30,1)</f>
        <v>17</v>
      </c>
      <c r="AG16" s="240">
        <f>SUMIF(Data!$S:$S,"="&amp;AG$4&amp;"_"&amp;$C16,Data!$H:$H)/IF(AG$30&gt;0,AG$30,1)</f>
        <v>0</v>
      </c>
      <c r="AH16" s="240">
        <f>SUMIF(Data!$S:$S,"="&amp;AH$4&amp;"_"&amp;$C16,Data!$H:$H)/IF(AH$30&gt;0,AH$30,1)</f>
        <v>55</v>
      </c>
      <c r="AI16" s="240">
        <f>SUMIF(Data!$S:$S,"="&amp;AI$4&amp;"_"&amp;$C16,Data!$H:$H)/IF(AI$30&gt;0,AI$30,1)</f>
        <v>21</v>
      </c>
      <c r="AJ16" s="240">
        <f>SUMIF(Data!$S:$S,"="&amp;AJ$4&amp;"_"&amp;$C16,Data!$H:$H)/IF(AJ$30&gt;0,AJ$30,1)</f>
        <v>101</v>
      </c>
      <c r="AK16" s="240">
        <f>SUMIF(Data!$S:$S,"="&amp;AK$4&amp;"_"&amp;$C16,Data!$H:$H)/IF(AK$30&gt;0,AK$30,1)</f>
        <v>66</v>
      </c>
      <c r="AL16" s="240">
        <f>SUMIF(Data!$S:$S,"="&amp;AL$4&amp;"_"&amp;$C16,Data!$H:$H)/IF(AL$30&gt;0,AL$30,1)</f>
        <v>68</v>
      </c>
      <c r="AM16" s="240">
        <f>SUMIF(Data!$S:$S,"="&amp;AM$4&amp;"_"&amp;$C16,Data!$H:$H)/IF(AM$30&gt;0,AM$30,1)</f>
        <v>48</v>
      </c>
      <c r="AN16" s="240">
        <f>SUMIF(Data!$S:$S,"="&amp;AN$4&amp;"_"&amp;$C16,Data!$H:$H)/IF(AN$30&gt;0,AN$30,1)</f>
        <v>2</v>
      </c>
      <c r="AO16" s="240">
        <f>SUMIF(Data!$S:$S,"="&amp;AO$4&amp;"_"&amp;$C16,Data!$H:$H)/IF(AO$30&gt;0,AO$30,1)</f>
        <v>29</v>
      </c>
      <c r="AP16" s="240">
        <f>SUMIF(Data!$S:$S,"="&amp;AP$4&amp;"_"&amp;$C16,Data!$H:$H)/IF(AP$30&gt;0,AP$30,1)</f>
        <v>48</v>
      </c>
      <c r="AQ16" s="240">
        <f>SUMIF(Data!$S:$S,"="&amp;AQ$4&amp;"_"&amp;$C16,Data!$H:$H)/IF(AQ$30&gt;0,AQ$30,1)</f>
        <v>6</v>
      </c>
      <c r="AR16" s="240">
        <f>SUMIF(Data!$S:$S,"="&amp;AR$4&amp;"_"&amp;$C16,Data!$H:$H)/IF(AR$30&gt;0,AR$30,1)</f>
        <v>12</v>
      </c>
      <c r="AS16" s="240">
        <f>SUMIF(Data!$S:$S,"="&amp;AS$4&amp;"_"&amp;$C16,Data!$H:$H)/IF(AS$30&gt;0,AS$30,1)</f>
        <v>0</v>
      </c>
      <c r="AT16" s="240">
        <f>SUMIF(Data!$S:$S,"="&amp;AT$4&amp;"_"&amp;$C16,Data!$H:$H)/IF(AT$30&gt;0,AT$30,1)</f>
        <v>0</v>
      </c>
      <c r="AU16" s="240">
        <f>SUMIF(Data!$S:$S,"="&amp;AU$4&amp;"_"&amp;$C16,Data!$H:$H)/IF(AU$30&gt;0,AU$30,1)</f>
        <v>14</v>
      </c>
      <c r="AV16" s="240">
        <f>SUMIF(Data!$S:$S,"="&amp;AV$4&amp;"_"&amp;$C16,Data!$H:$H)/IF(AV$30&gt;0,AV$30,1)</f>
        <v>8</v>
      </c>
      <c r="AW16" s="240">
        <f>SUMIF(Data!$S:$S,"="&amp;AW$4&amp;"_"&amp;$C16,Data!$H:$H)/IF(AW$30&gt;0,AW$30,1)</f>
        <v>9.5</v>
      </c>
      <c r="AX16" s="240">
        <f>SUMIF(Data!$S:$S,"="&amp;AX$4&amp;"_"&amp;$C16,Data!$H:$H)/IF(AX$30&gt;0,AX$30,1)</f>
        <v>5</v>
      </c>
      <c r="AY16" s="240">
        <f>SUMIF(Data!$S:$S,"="&amp;AY$4&amp;"_"&amp;$C16,Data!$H:$H)/IF(AY$30&gt;0,AY$30,1)</f>
        <v>9</v>
      </c>
      <c r="AZ16" s="240">
        <f>SUMIF(Data!$S:$S,"="&amp;AZ$4&amp;"_"&amp;$C16,Data!$H:$H)/IF(AZ$30&gt;0,AZ$30,1)</f>
        <v>2.5</v>
      </c>
      <c r="BA16" s="240">
        <f>SUMIF(Data!$S:$S,"="&amp;BA$4&amp;"_"&amp;$C16,Data!$H:$H)/IF(BA$30&gt;0,BA$30,1)</f>
        <v>6</v>
      </c>
      <c r="BB16" s="240">
        <f>SUMIF(Data!$S:$S,"="&amp;BB$4&amp;"_"&amp;$C16,Data!$H:$H)/IF(BB$30&gt;0,BB$30,1)</f>
        <v>86</v>
      </c>
      <c r="BC16" s="240">
        <f>SUMIF(Data!$S:$S,"="&amp;BC$4&amp;"_"&amp;$C16,Data!$H:$H)/IF(BC$30&gt;0,BC$30,1)</f>
        <v>26</v>
      </c>
      <c r="BD16" s="240">
        <f>SUMIF(Data!$S:$S,"="&amp;BD$4&amp;"_"&amp;$C16,Data!$H:$H)/IF(BD$30&gt;0,BD$30,1)</f>
        <v>82</v>
      </c>
      <c r="BE16" s="240">
        <f>SUMIF(Data!$S:$S,"="&amp;BE$4&amp;"_"&amp;$C16,Data!$H:$H)/IF(BE$30&gt;0,BE$30,1)</f>
        <v>13</v>
      </c>
      <c r="BF16" s="239">
        <f>BF15+0.25/24</f>
        <v>0.67708333333333326</v>
      </c>
      <c r="BG16" s="241">
        <f t="shared" si="4"/>
        <v>115.32</v>
      </c>
      <c r="BH16" s="238">
        <f t="shared" si="5"/>
        <v>1441.5</v>
      </c>
    </row>
    <row r="17" spans="1:60" x14ac:dyDescent="0.25">
      <c r="A17" s="238" t="s">
        <v>66</v>
      </c>
      <c r="C17" s="238">
        <v>11</v>
      </c>
      <c r="D17" s="240">
        <f>SUMIF(Data!$S:$S,"="&amp;D$4&amp;"_"&amp;$C17,Data!$H:$H)/IF(D$30&gt;0,D$30,1)</f>
        <v>9</v>
      </c>
      <c r="E17" s="240">
        <f>SUMIF(Data!$S:$S,"="&amp;E$4&amp;"_"&amp;$C17,Data!$H:$H)/IF(E$30&gt;0,E$30,1)</f>
        <v>23</v>
      </c>
      <c r="F17" s="240">
        <f>SUMIF(Data!$S:$S,"="&amp;F$4&amp;"_"&amp;$C17,Data!$H:$H)/IF(F$30&gt;0,F$30,1)</f>
        <v>30</v>
      </c>
      <c r="G17" s="240">
        <f>SUMIF(Data!$S:$S,"="&amp;G$4&amp;"_"&amp;$C17,Data!$H:$H)/IF(G$30&gt;0,G$30,1)</f>
        <v>0</v>
      </c>
      <c r="H17" s="240">
        <f>SUMIF(Data!$S:$S,"="&amp;H$4&amp;"_"&amp;$C17,Data!$H:$H)/IF(H$30&gt;0,H$30,1)</f>
        <v>5</v>
      </c>
      <c r="I17" s="240">
        <f>SUMIF(Data!$S:$S,"="&amp;I$4&amp;"_"&amp;$C17,Data!$H:$H)/IF(I$30&gt;0,I$30,1)</f>
        <v>26</v>
      </c>
      <c r="J17" s="240">
        <f>SUMIF(Data!$S:$S,"="&amp;J$4&amp;"_"&amp;$C17,Data!$H:$H)/IF(J$30&gt;0,J$30,1)</f>
        <v>15</v>
      </c>
      <c r="K17" s="240">
        <f>SUMIF(Data!$S:$S,"="&amp;K$4&amp;"_"&amp;$C17,Data!$H:$H)/IF(K$30&gt;0,K$30,1)</f>
        <v>22</v>
      </c>
      <c r="L17" s="240">
        <f>SUMIF(Data!$S:$S,"="&amp;L$4&amp;"_"&amp;$C17,Data!$H:$H)/IF(L$30&gt;0,L$30,1)</f>
        <v>14</v>
      </c>
      <c r="M17" s="240">
        <f>SUMIF(Data!$S:$S,"="&amp;M$4&amp;"_"&amp;$C17,Data!$H:$H)/IF(M$30&gt;0,M$30,1)</f>
        <v>3</v>
      </c>
      <c r="N17" s="240">
        <f>SUMIF(Data!$S:$S,"="&amp;N$4&amp;"_"&amp;$C17,Data!$H:$H)/IF(N$30&gt;0,N$30,1)</f>
        <v>30</v>
      </c>
      <c r="O17" s="240">
        <f>SUMIF(Data!$S:$S,"="&amp;O$4&amp;"_"&amp;$C17,Data!$H:$H)/IF(O$30&gt;0,O$30,1)</f>
        <v>19</v>
      </c>
      <c r="P17" s="240">
        <f>SUMIF(Data!$S:$S,"="&amp;P$4&amp;"_"&amp;$C17,Data!$H:$H)/IF(P$30&gt;0,P$30,1)</f>
        <v>15</v>
      </c>
      <c r="Q17" s="240">
        <f>SUMIF(Data!$S:$S,"="&amp;Q$4&amp;"_"&amp;$C17,Data!$H:$H)/IF(Q$30&gt;0,Q$30,1)</f>
        <v>14</v>
      </c>
      <c r="R17" s="240">
        <f>SUMIF(Data!$S:$S,"="&amp;R$4&amp;"_"&amp;$C17,Data!$H:$H)/IF(R$30&gt;0,R$30,1)</f>
        <v>76</v>
      </c>
      <c r="S17" s="240">
        <f>SUMIF(Data!$S:$S,"="&amp;S$4&amp;"_"&amp;$C17,Data!$H:$H)/IF(S$30&gt;0,S$30,1)</f>
        <v>28</v>
      </c>
      <c r="T17" s="240">
        <f>SUMIF(Data!$S:$S,"="&amp;T$4&amp;"_"&amp;$C17,Data!$H:$H)/IF(T$30&gt;0,T$30,1)</f>
        <v>34</v>
      </c>
      <c r="U17" s="240">
        <f>SUMIF(Data!$S:$S,"="&amp;U$4&amp;"_"&amp;$C17,Data!$H:$H)/IF(U$30&gt;0,U$30,1)</f>
        <v>34</v>
      </c>
      <c r="V17" s="240">
        <f>SUMIF(Data!$S:$S,"="&amp;V$4&amp;"_"&amp;$C17,Data!$H:$H)/IF(V$30&gt;0,V$30,1)</f>
        <v>34</v>
      </c>
      <c r="W17" s="240">
        <f>SUMIF(Data!$S:$S,"="&amp;W$4&amp;"_"&amp;$C17,Data!$H:$H)/IF(W$30&gt;0,W$30,1)</f>
        <v>9</v>
      </c>
      <c r="X17" s="240">
        <f>SUMIF(Data!$S:$S,"="&amp;X$4&amp;"_"&amp;$C17,Data!$H:$H)/IF(X$30&gt;0,X$30,1)</f>
        <v>15</v>
      </c>
      <c r="Y17" s="240">
        <f>SUMIF(Data!$S:$S,"="&amp;Y$4&amp;"_"&amp;$C17,Data!$H:$H)/IF(Y$30&gt;0,Y$30,1)</f>
        <v>26</v>
      </c>
      <c r="Z17" s="240">
        <f>SUMIF(Data!$S:$S,"="&amp;Z$4&amp;"_"&amp;$C17,Data!$H:$H)/IF(Z$30&gt;0,Z$30,1)</f>
        <v>13</v>
      </c>
      <c r="AA17" s="240">
        <f>SUMIF(Data!$S:$S,"="&amp;AA$4&amp;"_"&amp;$C17,Data!$H:$H)/IF(AA$30&gt;0,AA$30,1)</f>
        <v>7</v>
      </c>
      <c r="AB17" s="240">
        <f>SUMIF(Data!$S:$S,"="&amp;AB$4&amp;"_"&amp;$C17,Data!$H:$H)/IF(AB$30&gt;0,AB$30,1)</f>
        <v>22</v>
      </c>
      <c r="AC17" s="240">
        <f>SUMIF(Data!$S:$S,"="&amp;AC$4&amp;"_"&amp;$C17,Data!$H:$H)/IF(AC$30&gt;0,AC$30,1)</f>
        <v>11</v>
      </c>
      <c r="AD17" s="240">
        <f>SUMIF(Data!$S:$S,"="&amp;AD$4&amp;"_"&amp;$C17,Data!$H:$H)/IF(AD$30&gt;0,AD$30,1)</f>
        <v>4</v>
      </c>
      <c r="AE17" s="240">
        <f>SUMIF(Data!$S:$S,"="&amp;AE$4&amp;"_"&amp;$C17,Data!$H:$H)/IF(AE$30&gt;0,AE$30,1)</f>
        <v>11</v>
      </c>
      <c r="AF17" s="240">
        <f>SUMIF(Data!$S:$S,"="&amp;AF$4&amp;"_"&amp;$C17,Data!$H:$H)/IF(AF$30&gt;0,AF$30,1)</f>
        <v>21</v>
      </c>
      <c r="AG17" s="240">
        <f>SUMIF(Data!$S:$S,"="&amp;AG$4&amp;"_"&amp;$C17,Data!$H:$H)/IF(AG$30&gt;0,AG$30,1)</f>
        <v>0</v>
      </c>
      <c r="AH17" s="240">
        <f>SUMIF(Data!$S:$S,"="&amp;AH$4&amp;"_"&amp;$C17,Data!$H:$H)/IF(AH$30&gt;0,AH$30,1)</f>
        <v>38</v>
      </c>
      <c r="AI17" s="240">
        <f>SUMIF(Data!$S:$S,"="&amp;AI$4&amp;"_"&amp;$C17,Data!$H:$H)/IF(AI$30&gt;0,AI$30,1)</f>
        <v>34</v>
      </c>
      <c r="AJ17" s="240">
        <f>SUMIF(Data!$S:$S,"="&amp;AJ$4&amp;"_"&amp;$C17,Data!$H:$H)/IF(AJ$30&gt;0,AJ$30,1)</f>
        <v>41</v>
      </c>
      <c r="AK17" s="240">
        <f>SUMIF(Data!$S:$S,"="&amp;AK$4&amp;"_"&amp;$C17,Data!$H:$H)/IF(AK$30&gt;0,AK$30,1)</f>
        <v>49</v>
      </c>
      <c r="AL17" s="240">
        <f>SUMIF(Data!$S:$S,"="&amp;AL$4&amp;"_"&amp;$C17,Data!$H:$H)/IF(AL$30&gt;0,AL$30,1)</f>
        <v>27</v>
      </c>
      <c r="AM17" s="240">
        <f>SUMIF(Data!$S:$S,"="&amp;AM$4&amp;"_"&amp;$C17,Data!$H:$H)/IF(AM$30&gt;0,AM$30,1)</f>
        <v>46</v>
      </c>
      <c r="AN17" s="240">
        <f>SUMIF(Data!$S:$S,"="&amp;AN$4&amp;"_"&amp;$C17,Data!$H:$H)/IF(AN$30&gt;0,AN$30,1)</f>
        <v>4</v>
      </c>
      <c r="AO17" s="240">
        <f>SUMIF(Data!$S:$S,"="&amp;AO$4&amp;"_"&amp;$C17,Data!$H:$H)/IF(AO$30&gt;0,AO$30,1)</f>
        <v>28</v>
      </c>
      <c r="AP17" s="240">
        <f>SUMIF(Data!$S:$S,"="&amp;AP$4&amp;"_"&amp;$C17,Data!$H:$H)/IF(AP$30&gt;0,AP$30,1)</f>
        <v>59</v>
      </c>
      <c r="AQ17" s="240">
        <f>SUMIF(Data!$S:$S,"="&amp;AQ$4&amp;"_"&amp;$C17,Data!$H:$H)/IF(AQ$30&gt;0,AQ$30,1)</f>
        <v>4</v>
      </c>
      <c r="AR17" s="240">
        <f>SUMIF(Data!$S:$S,"="&amp;AR$4&amp;"_"&amp;$C17,Data!$H:$H)/IF(AR$30&gt;0,AR$30,1)</f>
        <v>14</v>
      </c>
      <c r="AS17" s="240">
        <f>SUMIF(Data!$S:$S,"="&amp;AS$4&amp;"_"&amp;$C17,Data!$H:$H)/IF(AS$30&gt;0,AS$30,1)</f>
        <v>0</v>
      </c>
      <c r="AT17" s="240">
        <f>SUMIF(Data!$S:$S,"="&amp;AT$4&amp;"_"&amp;$C17,Data!$H:$H)/IF(AT$30&gt;0,AT$30,1)</f>
        <v>0</v>
      </c>
      <c r="AU17" s="240">
        <f>SUMIF(Data!$S:$S,"="&amp;AU$4&amp;"_"&amp;$C17,Data!$H:$H)/IF(AU$30&gt;0,AU$30,1)</f>
        <v>9</v>
      </c>
      <c r="AV17" s="240">
        <f>SUMIF(Data!$S:$S,"="&amp;AV$4&amp;"_"&amp;$C17,Data!$H:$H)/IF(AV$30&gt;0,AV$30,1)</f>
        <v>7</v>
      </c>
      <c r="AW17" s="240">
        <f>SUMIF(Data!$S:$S,"="&amp;AW$4&amp;"_"&amp;$C17,Data!$H:$H)/IF(AW$30&gt;0,AW$30,1)</f>
        <v>11</v>
      </c>
      <c r="AX17" s="240">
        <f>SUMIF(Data!$S:$S,"="&amp;AX$4&amp;"_"&amp;$C17,Data!$H:$H)/IF(AX$30&gt;0,AX$30,1)</f>
        <v>12</v>
      </c>
      <c r="AY17" s="240">
        <f>SUMIF(Data!$S:$S,"="&amp;AY$4&amp;"_"&amp;$C17,Data!$H:$H)/IF(AY$30&gt;0,AY$30,1)</f>
        <v>9</v>
      </c>
      <c r="AZ17" s="240">
        <f>SUMIF(Data!$S:$S,"="&amp;AZ$4&amp;"_"&amp;$C17,Data!$H:$H)/IF(AZ$30&gt;0,AZ$30,1)</f>
        <v>4.5</v>
      </c>
      <c r="BA17" s="240">
        <f>SUMIF(Data!$S:$S,"="&amp;BA$4&amp;"_"&amp;$C17,Data!$H:$H)/IF(BA$30&gt;0,BA$30,1)</f>
        <v>5</v>
      </c>
      <c r="BB17" s="240">
        <f>SUMIF(Data!$S:$S,"="&amp;BB$4&amp;"_"&amp;$C17,Data!$H:$H)/IF(BB$30&gt;0,BB$30,1)</f>
        <v>37</v>
      </c>
      <c r="BC17" s="240">
        <f>SUMIF(Data!$S:$S,"="&amp;BC$4&amp;"_"&amp;$C17,Data!$H:$H)/IF(BC$30&gt;0,BC$30,1)</f>
        <v>8</v>
      </c>
      <c r="BD17" s="240">
        <f>SUMIF(Data!$S:$S,"="&amp;BD$4&amp;"_"&amp;$C17,Data!$H:$H)/IF(BD$30&gt;0,BD$30,1)</f>
        <v>39</v>
      </c>
      <c r="BE17" s="240">
        <f>SUMIF(Data!$S:$S,"="&amp;BE$4&amp;"_"&amp;$C17,Data!$H:$H)/IF(BE$30&gt;0,BE$30,1)</f>
        <v>16</v>
      </c>
      <c r="BF17" s="239">
        <f t="shared" ref="BF17:BF22" si="6">BF16+0.25/24</f>
        <v>0.68749999999999989</v>
      </c>
      <c r="BG17" s="241">
        <f t="shared" si="4"/>
        <v>85.72</v>
      </c>
      <c r="BH17" s="238">
        <f t="shared" si="5"/>
        <v>1071.5</v>
      </c>
    </row>
    <row r="18" spans="1:60" x14ac:dyDescent="0.25">
      <c r="A18" s="238" t="s">
        <v>66</v>
      </c>
      <c r="C18" s="238">
        <v>12</v>
      </c>
      <c r="D18" s="240">
        <f>SUMIF(Data!$S:$S,"="&amp;D$4&amp;"_"&amp;$C18,Data!$H:$H)/IF(D$30&gt;0,D$30,1)</f>
        <v>16</v>
      </c>
      <c r="E18" s="240">
        <f>SUMIF(Data!$S:$S,"="&amp;E$4&amp;"_"&amp;$C18,Data!$H:$H)/IF(E$30&gt;0,E$30,1)</f>
        <v>21</v>
      </c>
      <c r="F18" s="240">
        <f>SUMIF(Data!$S:$S,"="&amp;F$4&amp;"_"&amp;$C18,Data!$H:$H)/IF(F$30&gt;0,F$30,1)</f>
        <v>17</v>
      </c>
      <c r="G18" s="240">
        <f>SUMIF(Data!$S:$S,"="&amp;G$4&amp;"_"&amp;$C18,Data!$H:$H)/IF(G$30&gt;0,G$30,1)</f>
        <v>0</v>
      </c>
      <c r="H18" s="240">
        <f>SUMIF(Data!$S:$S,"="&amp;H$4&amp;"_"&amp;$C18,Data!$H:$H)/IF(H$30&gt;0,H$30,1)</f>
        <v>6</v>
      </c>
      <c r="I18" s="240">
        <f>SUMIF(Data!$S:$S,"="&amp;I$4&amp;"_"&amp;$C18,Data!$H:$H)/IF(I$30&gt;0,I$30,1)</f>
        <v>29</v>
      </c>
      <c r="J18" s="240">
        <f>SUMIF(Data!$S:$S,"="&amp;J$4&amp;"_"&amp;$C18,Data!$H:$H)/IF(J$30&gt;0,J$30,1)</f>
        <v>19</v>
      </c>
      <c r="K18" s="240">
        <f>SUMIF(Data!$S:$S,"="&amp;K$4&amp;"_"&amp;$C18,Data!$H:$H)/IF(K$30&gt;0,K$30,1)</f>
        <v>12</v>
      </c>
      <c r="L18" s="240">
        <f>SUMIF(Data!$S:$S,"="&amp;L$4&amp;"_"&amp;$C18,Data!$H:$H)/IF(L$30&gt;0,L$30,1)</f>
        <v>14</v>
      </c>
      <c r="M18" s="240">
        <f>SUMIF(Data!$S:$S,"="&amp;M$4&amp;"_"&amp;$C18,Data!$H:$H)/IF(M$30&gt;0,M$30,1)</f>
        <v>4</v>
      </c>
      <c r="N18" s="240">
        <f>SUMIF(Data!$S:$S,"="&amp;N$4&amp;"_"&amp;$C18,Data!$H:$H)/IF(N$30&gt;0,N$30,1)</f>
        <v>33</v>
      </c>
      <c r="O18" s="240">
        <f>SUMIF(Data!$S:$S,"="&amp;O$4&amp;"_"&amp;$C18,Data!$H:$H)/IF(O$30&gt;0,O$30,1)</f>
        <v>10</v>
      </c>
      <c r="P18" s="240">
        <f>SUMIF(Data!$S:$S,"="&amp;P$4&amp;"_"&amp;$C18,Data!$H:$H)/IF(P$30&gt;0,P$30,1)</f>
        <v>12</v>
      </c>
      <c r="Q18" s="240">
        <f>SUMIF(Data!$S:$S,"="&amp;Q$4&amp;"_"&amp;$C18,Data!$H:$H)/IF(Q$30&gt;0,Q$30,1)</f>
        <v>14</v>
      </c>
      <c r="R18" s="240">
        <f>SUMIF(Data!$S:$S,"="&amp;R$4&amp;"_"&amp;$C18,Data!$H:$H)/IF(R$30&gt;0,R$30,1)</f>
        <v>54</v>
      </c>
      <c r="S18" s="240">
        <f>SUMIF(Data!$S:$S,"="&amp;S$4&amp;"_"&amp;$C18,Data!$H:$H)/IF(S$30&gt;0,S$30,1)</f>
        <v>10</v>
      </c>
      <c r="T18" s="240">
        <f>SUMIF(Data!$S:$S,"="&amp;T$4&amp;"_"&amp;$C18,Data!$H:$H)/IF(T$30&gt;0,T$30,1)</f>
        <v>42</v>
      </c>
      <c r="U18" s="240">
        <f>SUMIF(Data!$S:$S,"="&amp;U$4&amp;"_"&amp;$C18,Data!$H:$H)/IF(U$30&gt;0,U$30,1)</f>
        <v>37.5</v>
      </c>
      <c r="V18" s="240">
        <f>SUMIF(Data!$S:$S,"="&amp;V$4&amp;"_"&amp;$C18,Data!$H:$H)/IF(V$30&gt;0,V$30,1)</f>
        <v>24</v>
      </c>
      <c r="W18" s="240">
        <f>SUMIF(Data!$S:$S,"="&amp;W$4&amp;"_"&amp;$C18,Data!$H:$H)/IF(W$30&gt;0,W$30,1)</f>
        <v>17</v>
      </c>
      <c r="X18" s="240">
        <f>SUMIF(Data!$S:$S,"="&amp;X$4&amp;"_"&amp;$C18,Data!$H:$H)/IF(X$30&gt;0,X$30,1)</f>
        <v>13</v>
      </c>
      <c r="Y18" s="240">
        <f>SUMIF(Data!$S:$S,"="&amp;Y$4&amp;"_"&amp;$C18,Data!$H:$H)/IF(Y$30&gt;0,Y$30,1)</f>
        <v>11</v>
      </c>
      <c r="Z18" s="240">
        <f>SUMIF(Data!$S:$S,"="&amp;Z$4&amp;"_"&amp;$C18,Data!$H:$H)/IF(Z$30&gt;0,Z$30,1)</f>
        <v>18</v>
      </c>
      <c r="AA18" s="240">
        <f>SUMIF(Data!$S:$S,"="&amp;AA$4&amp;"_"&amp;$C18,Data!$H:$H)/IF(AA$30&gt;0,AA$30,1)</f>
        <v>9</v>
      </c>
      <c r="AB18" s="240">
        <f>SUMIF(Data!$S:$S,"="&amp;AB$4&amp;"_"&amp;$C18,Data!$H:$H)/IF(AB$30&gt;0,AB$30,1)</f>
        <v>20</v>
      </c>
      <c r="AC18" s="240">
        <f>SUMIF(Data!$S:$S,"="&amp;AC$4&amp;"_"&amp;$C18,Data!$H:$H)/IF(AC$30&gt;0,AC$30,1)</f>
        <v>13</v>
      </c>
      <c r="AD18" s="240">
        <f>SUMIF(Data!$S:$S,"="&amp;AD$4&amp;"_"&amp;$C18,Data!$H:$H)/IF(AD$30&gt;0,AD$30,1)</f>
        <v>5</v>
      </c>
      <c r="AE18" s="240">
        <f>SUMIF(Data!$S:$S,"="&amp;AE$4&amp;"_"&amp;$C18,Data!$H:$H)/IF(AE$30&gt;0,AE$30,1)</f>
        <v>4</v>
      </c>
      <c r="AF18" s="240">
        <f>SUMIF(Data!$S:$S,"="&amp;AF$4&amp;"_"&amp;$C18,Data!$H:$H)/IF(AF$30&gt;0,AF$30,1)</f>
        <v>15</v>
      </c>
      <c r="AG18" s="240">
        <f>SUMIF(Data!$S:$S,"="&amp;AG$4&amp;"_"&amp;$C18,Data!$H:$H)/IF(AG$30&gt;0,AG$30,1)</f>
        <v>0</v>
      </c>
      <c r="AH18" s="240">
        <f>SUMIF(Data!$S:$S,"="&amp;AH$4&amp;"_"&amp;$C18,Data!$H:$H)/IF(AH$30&gt;0,AH$30,1)</f>
        <v>39</v>
      </c>
      <c r="AI18" s="240">
        <f>SUMIF(Data!$S:$S,"="&amp;AI$4&amp;"_"&amp;$C18,Data!$H:$H)/IF(AI$30&gt;0,AI$30,1)</f>
        <v>15</v>
      </c>
      <c r="AJ18" s="240">
        <f>SUMIF(Data!$S:$S,"="&amp;AJ$4&amp;"_"&amp;$C18,Data!$H:$H)/IF(AJ$30&gt;0,AJ$30,1)</f>
        <v>62</v>
      </c>
      <c r="AK18" s="240">
        <f>SUMIF(Data!$S:$S,"="&amp;AK$4&amp;"_"&amp;$C18,Data!$H:$H)/IF(AK$30&gt;0,AK$30,1)</f>
        <v>38</v>
      </c>
      <c r="AL18" s="240">
        <f>SUMIF(Data!$S:$S,"="&amp;AL$4&amp;"_"&amp;$C18,Data!$H:$H)/IF(AL$30&gt;0,AL$30,1)</f>
        <v>41</v>
      </c>
      <c r="AM18" s="240">
        <f>SUMIF(Data!$S:$S,"="&amp;AM$4&amp;"_"&amp;$C18,Data!$H:$H)/IF(AM$30&gt;0,AM$30,1)</f>
        <v>46</v>
      </c>
      <c r="AN18" s="240">
        <f>SUMIF(Data!$S:$S,"="&amp;AN$4&amp;"_"&amp;$C18,Data!$H:$H)/IF(AN$30&gt;0,AN$30,1)</f>
        <v>7</v>
      </c>
      <c r="AO18" s="240">
        <f>SUMIF(Data!$S:$S,"="&amp;AO$4&amp;"_"&amp;$C18,Data!$H:$H)/IF(AO$30&gt;0,AO$30,1)</f>
        <v>29</v>
      </c>
      <c r="AP18" s="240">
        <f>SUMIF(Data!$S:$S,"="&amp;AP$4&amp;"_"&amp;$C18,Data!$H:$H)/IF(AP$30&gt;0,AP$30,1)</f>
        <v>41</v>
      </c>
      <c r="AQ18" s="240">
        <f>SUMIF(Data!$S:$S,"="&amp;AQ$4&amp;"_"&amp;$C18,Data!$H:$H)/IF(AQ$30&gt;0,AQ$30,1)</f>
        <v>9</v>
      </c>
      <c r="AR18" s="240">
        <f>SUMIF(Data!$S:$S,"="&amp;AR$4&amp;"_"&amp;$C18,Data!$H:$H)/IF(AR$30&gt;0,AR$30,1)</f>
        <v>14</v>
      </c>
      <c r="AS18" s="240">
        <f>SUMIF(Data!$S:$S,"="&amp;AS$4&amp;"_"&amp;$C18,Data!$H:$H)/IF(AS$30&gt;0,AS$30,1)</f>
        <v>0</v>
      </c>
      <c r="AT18" s="240">
        <f>SUMIF(Data!$S:$S,"="&amp;AT$4&amp;"_"&amp;$C18,Data!$H:$H)/IF(AT$30&gt;0,AT$30,1)</f>
        <v>0</v>
      </c>
      <c r="AU18" s="240">
        <f>SUMIF(Data!$S:$S,"="&amp;AU$4&amp;"_"&amp;$C18,Data!$H:$H)/IF(AU$30&gt;0,AU$30,1)</f>
        <v>11</v>
      </c>
      <c r="AV18" s="240">
        <f>SUMIF(Data!$S:$S,"="&amp;AV$4&amp;"_"&amp;$C18,Data!$H:$H)/IF(AV$30&gt;0,AV$30,1)</f>
        <v>5</v>
      </c>
      <c r="AW18" s="240">
        <f>SUMIF(Data!$S:$S,"="&amp;AW$4&amp;"_"&amp;$C18,Data!$H:$H)/IF(AW$30&gt;0,AW$30,1)</f>
        <v>14</v>
      </c>
      <c r="AX18" s="240">
        <f>SUMIF(Data!$S:$S,"="&amp;AX$4&amp;"_"&amp;$C18,Data!$H:$H)/IF(AX$30&gt;0,AX$30,1)</f>
        <v>5</v>
      </c>
      <c r="AY18" s="240">
        <f>SUMIF(Data!$S:$S,"="&amp;AY$4&amp;"_"&amp;$C18,Data!$H:$H)/IF(AY$30&gt;0,AY$30,1)</f>
        <v>6</v>
      </c>
      <c r="AZ18" s="240">
        <f>SUMIF(Data!$S:$S,"="&amp;AZ$4&amp;"_"&amp;$C18,Data!$H:$H)/IF(AZ$30&gt;0,AZ$30,1)</f>
        <v>3</v>
      </c>
      <c r="BA18" s="240">
        <f>SUMIF(Data!$S:$S,"="&amp;BA$4&amp;"_"&amp;$C18,Data!$H:$H)/IF(BA$30&gt;0,BA$30,1)</f>
        <v>4</v>
      </c>
      <c r="BB18" s="240">
        <f>SUMIF(Data!$S:$S,"="&amp;BB$4&amp;"_"&amp;$C18,Data!$H:$H)/IF(BB$30&gt;0,BB$30,1)</f>
        <v>23</v>
      </c>
      <c r="BC18" s="240">
        <f>SUMIF(Data!$S:$S,"="&amp;BC$4&amp;"_"&amp;$C18,Data!$H:$H)/IF(BC$30&gt;0,BC$30,1)</f>
        <v>6</v>
      </c>
      <c r="BD18" s="240">
        <f>SUMIF(Data!$S:$S,"="&amp;BD$4&amp;"_"&amp;$C18,Data!$H:$H)/IF(BD$30&gt;0,BD$30,1)</f>
        <v>38</v>
      </c>
      <c r="BE18" s="240">
        <f>SUMIF(Data!$S:$S,"="&amp;BE$4&amp;"_"&amp;$C18,Data!$H:$H)/IF(BE$30&gt;0,BE$30,1)</f>
        <v>22</v>
      </c>
      <c r="BF18" s="239">
        <f t="shared" si="6"/>
        <v>0.69791666666666652</v>
      </c>
      <c r="BG18" s="241">
        <f t="shared" si="4"/>
        <v>78.2</v>
      </c>
      <c r="BH18" s="238">
        <f t="shared" si="5"/>
        <v>977.5</v>
      </c>
    </row>
    <row r="19" spans="1:60" x14ac:dyDescent="0.25">
      <c r="A19" s="238" t="s">
        <v>66</v>
      </c>
      <c r="C19" s="238">
        <v>13</v>
      </c>
      <c r="D19" s="240">
        <f>SUMIF(Data!$S:$S,"="&amp;D$4&amp;"_"&amp;$C19,Data!$H:$H)/IF(D$30&gt;0,D$30,1)</f>
        <v>10</v>
      </c>
      <c r="E19" s="240">
        <f>SUMIF(Data!$S:$S,"="&amp;E$4&amp;"_"&amp;$C19,Data!$H:$H)/IF(E$30&gt;0,E$30,1)</f>
        <v>21</v>
      </c>
      <c r="F19" s="240">
        <f>SUMIF(Data!$S:$S,"="&amp;F$4&amp;"_"&amp;$C19,Data!$H:$H)/IF(F$30&gt;0,F$30,1)</f>
        <v>11</v>
      </c>
      <c r="G19" s="240">
        <f>SUMIF(Data!$S:$S,"="&amp;G$4&amp;"_"&amp;$C19,Data!$H:$H)/IF(G$30&gt;0,G$30,1)</f>
        <v>0</v>
      </c>
      <c r="H19" s="240">
        <f>SUMIF(Data!$S:$S,"="&amp;H$4&amp;"_"&amp;$C19,Data!$H:$H)/IF(H$30&gt;0,H$30,1)</f>
        <v>5</v>
      </c>
      <c r="I19" s="240">
        <f>SUMIF(Data!$S:$S,"="&amp;I$4&amp;"_"&amp;$C19,Data!$H:$H)/IF(I$30&gt;0,I$30,1)</f>
        <v>18</v>
      </c>
      <c r="J19" s="240">
        <f>SUMIF(Data!$S:$S,"="&amp;J$4&amp;"_"&amp;$C19,Data!$H:$H)/IF(J$30&gt;0,J$30,1)</f>
        <v>13</v>
      </c>
      <c r="K19" s="240">
        <f>SUMIF(Data!$S:$S,"="&amp;K$4&amp;"_"&amp;$C19,Data!$H:$H)/IF(K$30&gt;0,K$30,1)</f>
        <v>20</v>
      </c>
      <c r="L19" s="240">
        <f>SUMIF(Data!$S:$S,"="&amp;L$4&amp;"_"&amp;$C19,Data!$H:$H)/IF(L$30&gt;0,L$30,1)</f>
        <v>18</v>
      </c>
      <c r="M19" s="240">
        <f>SUMIF(Data!$S:$S,"="&amp;M$4&amp;"_"&amp;$C19,Data!$H:$H)/IF(M$30&gt;0,M$30,1)</f>
        <v>8</v>
      </c>
      <c r="N19" s="240">
        <f>SUMIF(Data!$S:$S,"="&amp;N$4&amp;"_"&amp;$C19,Data!$H:$H)/IF(N$30&gt;0,N$30,1)</f>
        <v>40</v>
      </c>
      <c r="O19" s="240">
        <f>SUMIF(Data!$S:$S,"="&amp;O$4&amp;"_"&amp;$C19,Data!$H:$H)/IF(O$30&gt;0,O$30,1)</f>
        <v>8</v>
      </c>
      <c r="P19" s="240">
        <f>SUMIF(Data!$S:$S,"="&amp;P$4&amp;"_"&amp;$C19,Data!$H:$H)/IF(P$30&gt;0,P$30,1)</f>
        <v>17</v>
      </c>
      <c r="Q19" s="240">
        <f>SUMIF(Data!$S:$S,"="&amp;Q$4&amp;"_"&amp;$C19,Data!$H:$H)/IF(Q$30&gt;0,Q$30,1)</f>
        <v>14</v>
      </c>
      <c r="R19" s="240">
        <f>SUMIF(Data!$S:$S,"="&amp;R$4&amp;"_"&amp;$C19,Data!$H:$H)/IF(R$30&gt;0,R$30,1)</f>
        <v>50</v>
      </c>
      <c r="S19" s="240">
        <f>SUMIF(Data!$S:$S,"="&amp;S$4&amp;"_"&amp;$C19,Data!$H:$H)/IF(S$30&gt;0,S$30,1)</f>
        <v>15</v>
      </c>
      <c r="T19" s="240">
        <f>SUMIF(Data!$S:$S,"="&amp;T$4&amp;"_"&amp;$C19,Data!$H:$H)/IF(T$30&gt;0,T$30,1)</f>
        <v>35</v>
      </c>
      <c r="U19" s="240">
        <f>SUMIF(Data!$S:$S,"="&amp;U$4&amp;"_"&amp;$C19,Data!$H:$H)/IF(U$30&gt;0,U$30,1)</f>
        <v>34.5</v>
      </c>
      <c r="V19" s="240">
        <f>SUMIF(Data!$S:$S,"="&amp;V$4&amp;"_"&amp;$C19,Data!$H:$H)/IF(V$30&gt;0,V$30,1)</f>
        <v>18</v>
      </c>
      <c r="W19" s="240">
        <f>SUMIF(Data!$S:$S,"="&amp;W$4&amp;"_"&amp;$C19,Data!$H:$H)/IF(W$30&gt;0,W$30,1)</f>
        <v>15</v>
      </c>
      <c r="X19" s="240">
        <f>SUMIF(Data!$S:$S,"="&amp;X$4&amp;"_"&amp;$C19,Data!$H:$H)/IF(X$30&gt;0,X$30,1)</f>
        <v>19</v>
      </c>
      <c r="Y19" s="240">
        <f>SUMIF(Data!$S:$S,"="&amp;Y$4&amp;"_"&amp;$C19,Data!$H:$H)/IF(Y$30&gt;0,Y$30,1)</f>
        <v>10</v>
      </c>
      <c r="Z19" s="240">
        <f>SUMIF(Data!$S:$S,"="&amp;Z$4&amp;"_"&amp;$C19,Data!$H:$H)/IF(Z$30&gt;0,Z$30,1)</f>
        <v>20</v>
      </c>
      <c r="AA19" s="240">
        <f>SUMIF(Data!$S:$S,"="&amp;AA$4&amp;"_"&amp;$C19,Data!$H:$H)/IF(AA$30&gt;0,AA$30,1)</f>
        <v>11</v>
      </c>
      <c r="AB19" s="240">
        <f>SUMIF(Data!$S:$S,"="&amp;AB$4&amp;"_"&amp;$C19,Data!$H:$H)/IF(AB$30&gt;0,AB$30,1)</f>
        <v>9</v>
      </c>
      <c r="AC19" s="240">
        <f>SUMIF(Data!$S:$S,"="&amp;AC$4&amp;"_"&amp;$C19,Data!$H:$H)/IF(AC$30&gt;0,AC$30,1)</f>
        <v>16</v>
      </c>
      <c r="AD19" s="240">
        <f>SUMIF(Data!$S:$S,"="&amp;AD$4&amp;"_"&amp;$C19,Data!$H:$H)/IF(AD$30&gt;0,AD$30,1)</f>
        <v>5</v>
      </c>
      <c r="AE19" s="240">
        <f>SUMIF(Data!$S:$S,"="&amp;AE$4&amp;"_"&amp;$C19,Data!$H:$H)/IF(AE$30&gt;0,AE$30,1)</f>
        <v>3</v>
      </c>
      <c r="AF19" s="240">
        <f>SUMIF(Data!$S:$S,"="&amp;AF$4&amp;"_"&amp;$C19,Data!$H:$H)/IF(AF$30&gt;0,AF$30,1)</f>
        <v>15</v>
      </c>
      <c r="AG19" s="240">
        <f>SUMIF(Data!$S:$S,"="&amp;AG$4&amp;"_"&amp;$C19,Data!$H:$H)/IF(AG$30&gt;0,AG$30,1)</f>
        <v>0</v>
      </c>
      <c r="AH19" s="240">
        <f>SUMIF(Data!$S:$S,"="&amp;AH$4&amp;"_"&amp;$C19,Data!$H:$H)/IF(AH$30&gt;0,AH$30,1)</f>
        <v>40</v>
      </c>
      <c r="AI19" s="240">
        <f>SUMIF(Data!$S:$S,"="&amp;AI$4&amp;"_"&amp;$C19,Data!$H:$H)/IF(AI$30&gt;0,AI$30,1)</f>
        <v>27</v>
      </c>
      <c r="AJ19" s="240">
        <f>SUMIF(Data!$S:$S,"="&amp;AJ$4&amp;"_"&amp;$C19,Data!$H:$H)/IF(AJ$30&gt;0,AJ$30,1)</f>
        <v>55</v>
      </c>
      <c r="AK19" s="240">
        <f>SUMIF(Data!$S:$S,"="&amp;AK$4&amp;"_"&amp;$C19,Data!$H:$H)/IF(AK$30&gt;0,AK$30,1)</f>
        <v>60</v>
      </c>
      <c r="AL19" s="240">
        <f>SUMIF(Data!$S:$S,"="&amp;AL$4&amp;"_"&amp;$C19,Data!$H:$H)/IF(AL$30&gt;0,AL$30,1)</f>
        <v>29</v>
      </c>
      <c r="AM19" s="240">
        <f>SUMIF(Data!$S:$S,"="&amp;AM$4&amp;"_"&amp;$C19,Data!$H:$H)/IF(AM$30&gt;0,AM$30,1)</f>
        <v>34</v>
      </c>
      <c r="AN19" s="240">
        <f>SUMIF(Data!$S:$S,"="&amp;AN$4&amp;"_"&amp;$C19,Data!$H:$H)/IF(AN$30&gt;0,AN$30,1)</f>
        <v>11</v>
      </c>
      <c r="AO19" s="240">
        <f>SUMIF(Data!$S:$S,"="&amp;AO$4&amp;"_"&amp;$C19,Data!$H:$H)/IF(AO$30&gt;0,AO$30,1)</f>
        <v>17</v>
      </c>
      <c r="AP19" s="240">
        <f>SUMIF(Data!$S:$S,"="&amp;AP$4&amp;"_"&amp;$C19,Data!$H:$H)/IF(AP$30&gt;0,AP$30,1)</f>
        <v>39</v>
      </c>
      <c r="AQ19" s="240">
        <f>SUMIF(Data!$S:$S,"="&amp;AQ$4&amp;"_"&amp;$C19,Data!$H:$H)/IF(AQ$30&gt;0,AQ$30,1)</f>
        <v>6</v>
      </c>
      <c r="AR19" s="240">
        <f>SUMIF(Data!$S:$S,"="&amp;AR$4&amp;"_"&amp;$C19,Data!$H:$H)/IF(AR$30&gt;0,AR$30,1)</f>
        <v>17.5</v>
      </c>
      <c r="AS19" s="240">
        <f>SUMIF(Data!$S:$S,"="&amp;AS$4&amp;"_"&amp;$C19,Data!$H:$H)/IF(AS$30&gt;0,AS$30,1)</f>
        <v>0</v>
      </c>
      <c r="AT19" s="240">
        <f>SUMIF(Data!$S:$S,"="&amp;AT$4&amp;"_"&amp;$C19,Data!$H:$H)/IF(AT$30&gt;0,AT$30,1)</f>
        <v>0</v>
      </c>
      <c r="AU19" s="240">
        <f>SUMIF(Data!$S:$S,"="&amp;AU$4&amp;"_"&amp;$C19,Data!$H:$H)/IF(AU$30&gt;0,AU$30,1)</f>
        <v>11</v>
      </c>
      <c r="AV19" s="240">
        <f>SUMIF(Data!$S:$S,"="&amp;AV$4&amp;"_"&amp;$C19,Data!$H:$H)/IF(AV$30&gt;0,AV$30,1)</f>
        <v>8</v>
      </c>
      <c r="AW19" s="240">
        <f>SUMIF(Data!$S:$S,"="&amp;AW$4&amp;"_"&amp;$C19,Data!$H:$H)/IF(AW$30&gt;0,AW$30,1)</f>
        <v>9.5</v>
      </c>
      <c r="AX19" s="240">
        <f>SUMIF(Data!$S:$S,"="&amp;AX$4&amp;"_"&amp;$C19,Data!$H:$H)/IF(AX$30&gt;0,AX$30,1)</f>
        <v>12</v>
      </c>
      <c r="AY19" s="240">
        <f>SUMIF(Data!$S:$S,"="&amp;AY$4&amp;"_"&amp;$C19,Data!$H:$H)/IF(AY$30&gt;0,AY$30,1)</f>
        <v>9</v>
      </c>
      <c r="AZ19" s="240">
        <f>SUMIF(Data!$S:$S,"="&amp;AZ$4&amp;"_"&amp;$C19,Data!$H:$H)/IF(AZ$30&gt;0,AZ$30,1)</f>
        <v>2</v>
      </c>
      <c r="BA19" s="240">
        <f>SUMIF(Data!$S:$S,"="&amp;BA$4&amp;"_"&amp;$C19,Data!$H:$H)/IF(BA$30&gt;0,BA$30,1)</f>
        <v>7</v>
      </c>
      <c r="BB19" s="240">
        <f>SUMIF(Data!$S:$S,"="&amp;BB$4&amp;"_"&amp;$C19,Data!$H:$H)/IF(BB$30&gt;0,BB$30,1)</f>
        <v>28</v>
      </c>
      <c r="BC19" s="240">
        <f>SUMIF(Data!$S:$S,"="&amp;BC$4&amp;"_"&amp;$C19,Data!$H:$H)/IF(BC$30&gt;0,BC$30,1)</f>
        <v>10</v>
      </c>
      <c r="BD19" s="240">
        <f>SUMIF(Data!$S:$S,"="&amp;BD$4&amp;"_"&amp;$C19,Data!$H:$H)/IF(BD$30&gt;0,BD$30,1)</f>
        <v>42</v>
      </c>
      <c r="BE19" s="240">
        <f>SUMIF(Data!$S:$S,"="&amp;BE$4&amp;"_"&amp;$C19,Data!$H:$H)/IF(BE$30&gt;0,BE$30,1)</f>
        <v>13</v>
      </c>
      <c r="BF19" s="239">
        <f t="shared" si="6"/>
        <v>0.70833333333333315</v>
      </c>
      <c r="BG19" s="241">
        <f t="shared" si="4"/>
        <v>77.239999999999995</v>
      </c>
      <c r="BH19" s="238">
        <f t="shared" si="5"/>
        <v>965.5</v>
      </c>
    </row>
    <row r="20" spans="1:60" x14ac:dyDescent="0.25">
      <c r="A20" s="238" t="s">
        <v>66</v>
      </c>
      <c r="C20" s="238">
        <v>14</v>
      </c>
      <c r="D20" s="240">
        <f>SUMIF(Data!$S:$S,"="&amp;D$4&amp;"_"&amp;$C20,Data!$H:$H)/IF(D$30&gt;0,D$30,1)</f>
        <v>15</v>
      </c>
      <c r="E20" s="240">
        <f>SUMIF(Data!$S:$S,"="&amp;E$4&amp;"_"&amp;$C20,Data!$H:$H)/IF(E$30&gt;0,E$30,1)</f>
        <v>13</v>
      </c>
      <c r="F20" s="240">
        <f>SUMIF(Data!$S:$S,"="&amp;F$4&amp;"_"&amp;$C20,Data!$H:$H)/IF(F$30&gt;0,F$30,1)</f>
        <v>20</v>
      </c>
      <c r="G20" s="240">
        <f>SUMIF(Data!$S:$S,"="&amp;G$4&amp;"_"&amp;$C20,Data!$H:$H)/IF(G$30&gt;0,G$30,1)</f>
        <v>0</v>
      </c>
      <c r="H20" s="240">
        <f>SUMIF(Data!$S:$S,"="&amp;H$4&amp;"_"&amp;$C20,Data!$H:$H)/IF(H$30&gt;0,H$30,1)</f>
        <v>2</v>
      </c>
      <c r="I20" s="240">
        <f>SUMIF(Data!$S:$S,"="&amp;I$4&amp;"_"&amp;$C20,Data!$H:$H)/IF(I$30&gt;0,I$30,1)</f>
        <v>20</v>
      </c>
      <c r="J20" s="240">
        <f>SUMIF(Data!$S:$S,"="&amp;J$4&amp;"_"&amp;$C20,Data!$H:$H)/IF(J$30&gt;0,J$30,1)</f>
        <v>10</v>
      </c>
      <c r="K20" s="240">
        <f>SUMIF(Data!$S:$S,"="&amp;K$4&amp;"_"&amp;$C20,Data!$H:$H)/IF(K$30&gt;0,K$30,1)</f>
        <v>14</v>
      </c>
      <c r="L20" s="240">
        <f>SUMIF(Data!$S:$S,"="&amp;L$4&amp;"_"&amp;$C20,Data!$H:$H)/IF(L$30&gt;0,L$30,1)</f>
        <v>8</v>
      </c>
      <c r="M20" s="240">
        <f>SUMIF(Data!$S:$S,"="&amp;M$4&amp;"_"&amp;$C20,Data!$H:$H)/IF(M$30&gt;0,M$30,1)</f>
        <v>11</v>
      </c>
      <c r="N20" s="240">
        <f>SUMIF(Data!$S:$S,"="&amp;N$4&amp;"_"&amp;$C20,Data!$H:$H)/IF(N$30&gt;0,N$30,1)</f>
        <v>28</v>
      </c>
      <c r="O20" s="240">
        <f>SUMIF(Data!$S:$S,"="&amp;O$4&amp;"_"&amp;$C20,Data!$H:$H)/IF(O$30&gt;0,O$30,1)</f>
        <v>13</v>
      </c>
      <c r="P20" s="240">
        <f>SUMIF(Data!$S:$S,"="&amp;P$4&amp;"_"&amp;$C20,Data!$H:$H)/IF(P$30&gt;0,P$30,1)</f>
        <v>21</v>
      </c>
      <c r="Q20" s="240">
        <f>SUMIF(Data!$S:$S,"="&amp;Q$4&amp;"_"&amp;$C20,Data!$H:$H)/IF(Q$30&gt;0,Q$30,1)</f>
        <v>14</v>
      </c>
      <c r="R20" s="240">
        <f>SUMIF(Data!$S:$S,"="&amp;R$4&amp;"_"&amp;$C20,Data!$H:$H)/IF(R$30&gt;0,R$30,1)</f>
        <v>54</v>
      </c>
      <c r="S20" s="240">
        <f>SUMIF(Data!$S:$S,"="&amp;S$4&amp;"_"&amp;$C20,Data!$H:$H)/IF(S$30&gt;0,S$30,1)</f>
        <v>12</v>
      </c>
      <c r="T20" s="240">
        <f>SUMIF(Data!$S:$S,"="&amp;T$4&amp;"_"&amp;$C20,Data!$H:$H)/IF(T$30&gt;0,T$30,1)</f>
        <v>28</v>
      </c>
      <c r="U20" s="240">
        <f>SUMIF(Data!$S:$S,"="&amp;U$4&amp;"_"&amp;$C20,Data!$H:$H)/IF(U$30&gt;0,U$30,1)</f>
        <v>40</v>
      </c>
      <c r="V20" s="240">
        <f>SUMIF(Data!$S:$S,"="&amp;V$4&amp;"_"&amp;$C20,Data!$H:$H)/IF(V$30&gt;0,V$30,1)</f>
        <v>21</v>
      </c>
      <c r="W20" s="240">
        <f>SUMIF(Data!$S:$S,"="&amp;W$4&amp;"_"&amp;$C20,Data!$H:$H)/IF(W$30&gt;0,W$30,1)</f>
        <v>16</v>
      </c>
      <c r="X20" s="240">
        <f>SUMIF(Data!$S:$S,"="&amp;X$4&amp;"_"&amp;$C20,Data!$H:$H)/IF(X$30&gt;0,X$30,1)</f>
        <v>8</v>
      </c>
      <c r="Y20" s="240">
        <f>SUMIF(Data!$S:$S,"="&amp;Y$4&amp;"_"&amp;$C20,Data!$H:$H)/IF(Y$30&gt;0,Y$30,1)</f>
        <v>22</v>
      </c>
      <c r="Z20" s="240">
        <f>SUMIF(Data!$S:$S,"="&amp;Z$4&amp;"_"&amp;$C20,Data!$H:$H)/IF(Z$30&gt;0,Z$30,1)</f>
        <v>5</v>
      </c>
      <c r="AA20" s="240">
        <f>SUMIF(Data!$S:$S,"="&amp;AA$4&amp;"_"&amp;$C20,Data!$H:$H)/IF(AA$30&gt;0,AA$30,1)</f>
        <v>11</v>
      </c>
      <c r="AB20" s="240">
        <f>SUMIF(Data!$S:$S,"="&amp;AB$4&amp;"_"&amp;$C20,Data!$H:$H)/IF(AB$30&gt;0,AB$30,1)</f>
        <v>23</v>
      </c>
      <c r="AC20" s="240">
        <f>SUMIF(Data!$S:$S,"="&amp;AC$4&amp;"_"&amp;$C20,Data!$H:$H)/IF(AC$30&gt;0,AC$30,1)</f>
        <v>16</v>
      </c>
      <c r="AD20" s="240">
        <f>SUMIF(Data!$S:$S,"="&amp;AD$4&amp;"_"&amp;$C20,Data!$H:$H)/IF(AD$30&gt;0,AD$30,1)</f>
        <v>1</v>
      </c>
      <c r="AE20" s="240">
        <f>SUMIF(Data!$S:$S,"="&amp;AE$4&amp;"_"&amp;$C20,Data!$H:$H)/IF(AE$30&gt;0,AE$30,1)</f>
        <v>10</v>
      </c>
      <c r="AF20" s="240">
        <f>SUMIF(Data!$S:$S,"="&amp;AF$4&amp;"_"&amp;$C20,Data!$H:$H)/IF(AF$30&gt;0,AF$30,1)</f>
        <v>18</v>
      </c>
      <c r="AG20" s="240">
        <f>SUMIF(Data!$S:$S,"="&amp;AG$4&amp;"_"&amp;$C20,Data!$H:$H)/IF(AG$30&gt;0,AG$30,1)</f>
        <v>0</v>
      </c>
      <c r="AH20" s="240">
        <f>SUMIF(Data!$S:$S,"="&amp;AH$4&amp;"_"&amp;$C20,Data!$H:$H)/IF(AH$30&gt;0,AH$30,1)</f>
        <v>38</v>
      </c>
      <c r="AI20" s="240">
        <f>SUMIF(Data!$S:$S,"="&amp;AI$4&amp;"_"&amp;$C20,Data!$H:$H)/IF(AI$30&gt;0,AI$30,1)</f>
        <v>24</v>
      </c>
      <c r="AJ20" s="240">
        <f>SUMIF(Data!$S:$S,"="&amp;AJ$4&amp;"_"&amp;$C20,Data!$H:$H)/IF(AJ$30&gt;0,AJ$30,1)</f>
        <v>59</v>
      </c>
      <c r="AK20" s="240">
        <f>SUMIF(Data!$S:$S,"="&amp;AK$4&amp;"_"&amp;$C20,Data!$H:$H)/IF(AK$30&gt;0,AK$30,1)</f>
        <v>47</v>
      </c>
      <c r="AL20" s="240">
        <f>SUMIF(Data!$S:$S,"="&amp;AL$4&amp;"_"&amp;$C20,Data!$H:$H)/IF(AL$30&gt;0,AL$30,1)</f>
        <v>48</v>
      </c>
      <c r="AM20" s="240">
        <f>SUMIF(Data!$S:$S,"="&amp;AM$4&amp;"_"&amp;$C20,Data!$H:$H)/IF(AM$30&gt;0,AM$30,1)</f>
        <v>36</v>
      </c>
      <c r="AN20" s="240">
        <f>SUMIF(Data!$S:$S,"="&amp;AN$4&amp;"_"&amp;$C20,Data!$H:$H)/IF(AN$30&gt;0,AN$30,1)</f>
        <v>9</v>
      </c>
      <c r="AO20" s="240">
        <f>SUMIF(Data!$S:$S,"="&amp;AO$4&amp;"_"&amp;$C20,Data!$H:$H)/IF(AO$30&gt;0,AO$30,1)</f>
        <v>19</v>
      </c>
      <c r="AP20" s="240">
        <f>SUMIF(Data!$S:$S,"="&amp;AP$4&amp;"_"&amp;$C20,Data!$H:$H)/IF(AP$30&gt;0,AP$30,1)</f>
        <v>32</v>
      </c>
      <c r="AQ20" s="240">
        <f>SUMIF(Data!$S:$S,"="&amp;AQ$4&amp;"_"&amp;$C20,Data!$H:$H)/IF(AQ$30&gt;0,AQ$30,1)</f>
        <v>10</v>
      </c>
      <c r="AR20" s="240">
        <f>SUMIF(Data!$S:$S,"="&amp;AR$4&amp;"_"&amp;$C20,Data!$H:$H)/IF(AR$30&gt;0,AR$30,1)</f>
        <v>13.5</v>
      </c>
      <c r="AS20" s="240">
        <f>SUMIF(Data!$S:$S,"="&amp;AS$4&amp;"_"&amp;$C20,Data!$H:$H)/IF(AS$30&gt;0,AS$30,1)</f>
        <v>0</v>
      </c>
      <c r="AT20" s="240">
        <f>SUMIF(Data!$S:$S,"="&amp;AT$4&amp;"_"&amp;$C20,Data!$H:$H)/IF(AT$30&gt;0,AT$30,1)</f>
        <v>0</v>
      </c>
      <c r="AU20" s="240">
        <f>SUMIF(Data!$S:$S,"="&amp;AU$4&amp;"_"&amp;$C20,Data!$H:$H)/IF(AU$30&gt;0,AU$30,1)</f>
        <v>9</v>
      </c>
      <c r="AV20" s="240">
        <f>SUMIF(Data!$S:$S,"="&amp;AV$4&amp;"_"&amp;$C20,Data!$H:$H)/IF(AV$30&gt;0,AV$30,1)</f>
        <v>6</v>
      </c>
      <c r="AW20" s="240">
        <f>SUMIF(Data!$S:$S,"="&amp;AW$4&amp;"_"&amp;$C20,Data!$H:$H)/IF(AW$30&gt;0,AW$30,1)</f>
        <v>10.5</v>
      </c>
      <c r="AX20" s="240">
        <f>SUMIF(Data!$S:$S,"="&amp;AX$4&amp;"_"&amp;$C20,Data!$H:$H)/IF(AX$30&gt;0,AX$30,1)</f>
        <v>6</v>
      </c>
      <c r="AY20" s="240">
        <f>SUMIF(Data!$S:$S,"="&amp;AY$4&amp;"_"&amp;$C20,Data!$H:$H)/IF(AY$30&gt;0,AY$30,1)</f>
        <v>8</v>
      </c>
      <c r="AZ20" s="240">
        <f>SUMIF(Data!$S:$S,"="&amp;AZ$4&amp;"_"&amp;$C20,Data!$H:$H)/IF(AZ$30&gt;0,AZ$30,1)</f>
        <v>5</v>
      </c>
      <c r="BA20" s="240">
        <f>SUMIF(Data!$S:$S,"="&amp;BA$4&amp;"_"&amp;$C20,Data!$H:$H)/IF(BA$30&gt;0,BA$30,1)</f>
        <v>4</v>
      </c>
      <c r="BB20" s="240">
        <f>SUMIF(Data!$S:$S,"="&amp;BB$4&amp;"_"&amp;$C20,Data!$H:$H)/IF(BB$30&gt;0,BB$30,1)</f>
        <v>39</v>
      </c>
      <c r="BC20" s="240">
        <f>SUMIF(Data!$S:$S,"="&amp;BC$4&amp;"_"&amp;$C20,Data!$H:$H)/IF(BC$30&gt;0,BC$30,1)</f>
        <v>10</v>
      </c>
      <c r="BD20" s="240">
        <f>SUMIF(Data!$S:$S,"="&amp;BD$4&amp;"_"&amp;$C20,Data!$H:$H)/IF(BD$30&gt;0,BD$30,1)</f>
        <v>32</v>
      </c>
      <c r="BE20" s="240">
        <f>SUMIF(Data!$S:$S,"="&amp;BE$4&amp;"_"&amp;$C20,Data!$H:$H)/IF(BE$30&gt;0,BE$30,1)</f>
        <v>18</v>
      </c>
      <c r="BF20" s="239">
        <f t="shared" si="6"/>
        <v>0.71874999999999978</v>
      </c>
      <c r="BG20" s="241">
        <f t="shared" si="4"/>
        <v>76.56</v>
      </c>
      <c r="BH20" s="238">
        <f t="shared" si="5"/>
        <v>957</v>
      </c>
    </row>
    <row r="21" spans="1:60" x14ac:dyDescent="0.25">
      <c r="A21" s="238" t="s">
        <v>66</v>
      </c>
      <c r="C21" s="238">
        <v>15</v>
      </c>
      <c r="D21" s="240">
        <f>SUMIF(Data!$S:$S,"="&amp;D$4&amp;"_"&amp;$C21,Data!$H:$H)/IF(D$30&gt;0,D$30,1)</f>
        <v>16</v>
      </c>
      <c r="E21" s="240">
        <f>SUMIF(Data!$S:$S,"="&amp;E$4&amp;"_"&amp;$C21,Data!$H:$H)/IF(E$30&gt;0,E$30,1)</f>
        <v>39</v>
      </c>
      <c r="F21" s="240">
        <f>SUMIF(Data!$S:$S,"="&amp;F$4&amp;"_"&amp;$C21,Data!$H:$H)/IF(F$30&gt;0,F$30,1)</f>
        <v>19</v>
      </c>
      <c r="G21" s="240">
        <f>SUMIF(Data!$S:$S,"="&amp;G$4&amp;"_"&amp;$C21,Data!$H:$H)/IF(G$30&gt;0,G$30,1)</f>
        <v>0</v>
      </c>
      <c r="H21" s="240">
        <f>SUMIF(Data!$S:$S,"="&amp;H$4&amp;"_"&amp;$C21,Data!$H:$H)/IF(H$30&gt;0,H$30,1)</f>
        <v>7</v>
      </c>
      <c r="I21" s="240">
        <f>SUMIF(Data!$S:$S,"="&amp;I$4&amp;"_"&amp;$C21,Data!$H:$H)/IF(I$30&gt;0,I$30,1)</f>
        <v>40</v>
      </c>
      <c r="J21" s="240">
        <f>SUMIF(Data!$S:$S,"="&amp;J$4&amp;"_"&amp;$C21,Data!$H:$H)/IF(J$30&gt;0,J$30,1)</f>
        <v>22</v>
      </c>
      <c r="K21" s="240">
        <f>SUMIF(Data!$S:$S,"="&amp;K$4&amp;"_"&amp;$C21,Data!$H:$H)/IF(K$30&gt;0,K$30,1)</f>
        <v>17</v>
      </c>
      <c r="L21" s="240">
        <f>SUMIF(Data!$S:$S,"="&amp;L$4&amp;"_"&amp;$C21,Data!$H:$H)/IF(L$30&gt;0,L$30,1)</f>
        <v>23</v>
      </c>
      <c r="M21" s="240">
        <f>SUMIF(Data!$S:$S,"="&amp;M$4&amp;"_"&amp;$C21,Data!$H:$H)/IF(M$30&gt;0,M$30,1)</f>
        <v>8</v>
      </c>
      <c r="N21" s="240">
        <f>SUMIF(Data!$S:$S,"="&amp;N$4&amp;"_"&amp;$C21,Data!$H:$H)/IF(N$30&gt;0,N$30,1)</f>
        <v>37</v>
      </c>
      <c r="O21" s="240">
        <f>SUMIF(Data!$S:$S,"="&amp;O$4&amp;"_"&amp;$C21,Data!$H:$H)/IF(O$30&gt;0,O$30,1)</f>
        <v>12</v>
      </c>
      <c r="P21" s="240">
        <f>SUMIF(Data!$S:$S,"="&amp;P$4&amp;"_"&amp;$C21,Data!$H:$H)/IF(P$30&gt;0,P$30,1)</f>
        <v>11</v>
      </c>
      <c r="Q21" s="240">
        <f>SUMIF(Data!$S:$S,"="&amp;Q$4&amp;"_"&amp;$C21,Data!$H:$H)/IF(Q$30&gt;0,Q$30,1)</f>
        <v>12</v>
      </c>
      <c r="R21" s="240">
        <f>SUMIF(Data!$S:$S,"="&amp;R$4&amp;"_"&amp;$C21,Data!$H:$H)/IF(R$30&gt;0,R$30,1)</f>
        <v>60</v>
      </c>
      <c r="S21" s="240">
        <f>SUMIF(Data!$S:$S,"="&amp;S$4&amp;"_"&amp;$C21,Data!$H:$H)/IF(S$30&gt;0,S$30,1)</f>
        <v>20</v>
      </c>
      <c r="T21" s="240">
        <f>SUMIF(Data!$S:$S,"="&amp;T$4&amp;"_"&amp;$C21,Data!$H:$H)/IF(T$30&gt;0,T$30,1)</f>
        <v>42</v>
      </c>
      <c r="U21" s="240">
        <f>SUMIF(Data!$S:$S,"="&amp;U$4&amp;"_"&amp;$C21,Data!$H:$H)/IF(U$30&gt;0,U$30,1)</f>
        <v>37</v>
      </c>
      <c r="V21" s="240">
        <f>SUMIF(Data!$S:$S,"="&amp;V$4&amp;"_"&amp;$C21,Data!$H:$H)/IF(V$30&gt;0,V$30,1)</f>
        <v>37</v>
      </c>
      <c r="W21" s="240">
        <f>SUMIF(Data!$S:$S,"="&amp;W$4&amp;"_"&amp;$C21,Data!$H:$H)/IF(W$30&gt;0,W$30,1)</f>
        <v>22</v>
      </c>
      <c r="X21" s="240">
        <f>SUMIF(Data!$S:$S,"="&amp;X$4&amp;"_"&amp;$C21,Data!$H:$H)/IF(X$30&gt;0,X$30,1)</f>
        <v>16</v>
      </c>
      <c r="Y21" s="240">
        <f>SUMIF(Data!$S:$S,"="&amp;Y$4&amp;"_"&amp;$C21,Data!$H:$H)/IF(Y$30&gt;0,Y$30,1)</f>
        <v>13</v>
      </c>
      <c r="Z21" s="240">
        <f>SUMIF(Data!$S:$S,"="&amp;Z$4&amp;"_"&amp;$C21,Data!$H:$H)/IF(Z$30&gt;0,Z$30,1)</f>
        <v>28</v>
      </c>
      <c r="AA21" s="240">
        <f>SUMIF(Data!$S:$S,"="&amp;AA$4&amp;"_"&amp;$C21,Data!$H:$H)/IF(AA$30&gt;0,AA$30,1)</f>
        <v>6</v>
      </c>
      <c r="AB21" s="240">
        <f>SUMIF(Data!$S:$S,"="&amp;AB$4&amp;"_"&amp;$C21,Data!$H:$H)/IF(AB$30&gt;0,AB$30,1)</f>
        <v>19</v>
      </c>
      <c r="AC21" s="240">
        <f>SUMIF(Data!$S:$S,"="&amp;AC$4&amp;"_"&amp;$C21,Data!$H:$H)/IF(AC$30&gt;0,AC$30,1)</f>
        <v>18</v>
      </c>
      <c r="AD21" s="240">
        <f>SUMIF(Data!$S:$S,"="&amp;AD$4&amp;"_"&amp;$C21,Data!$H:$H)/IF(AD$30&gt;0,AD$30,1)</f>
        <v>4</v>
      </c>
      <c r="AE21" s="240">
        <f>SUMIF(Data!$S:$S,"="&amp;AE$4&amp;"_"&amp;$C21,Data!$H:$H)/IF(AE$30&gt;0,AE$30,1)</f>
        <v>9</v>
      </c>
      <c r="AF21" s="240">
        <f>SUMIF(Data!$S:$S,"="&amp;AF$4&amp;"_"&amp;$C21,Data!$H:$H)/IF(AF$30&gt;0,AF$30,1)</f>
        <v>19</v>
      </c>
      <c r="AG21" s="240">
        <f>SUMIF(Data!$S:$S,"="&amp;AG$4&amp;"_"&amp;$C21,Data!$H:$H)/IF(AG$30&gt;0,AG$30,1)</f>
        <v>0</v>
      </c>
      <c r="AH21" s="240">
        <f>SUMIF(Data!$S:$S,"="&amp;AH$4&amp;"_"&amp;$C21,Data!$H:$H)/IF(AH$30&gt;0,AH$30,1)</f>
        <v>50</v>
      </c>
      <c r="AI21" s="240">
        <f>SUMIF(Data!$S:$S,"="&amp;AI$4&amp;"_"&amp;$C21,Data!$H:$H)/IF(AI$30&gt;0,AI$30,1)</f>
        <v>13</v>
      </c>
      <c r="AJ21" s="240">
        <f>SUMIF(Data!$S:$S,"="&amp;AJ$4&amp;"_"&amp;$C21,Data!$H:$H)/IF(AJ$30&gt;0,AJ$30,1)</f>
        <v>52</v>
      </c>
      <c r="AK21" s="240">
        <f>SUMIF(Data!$S:$S,"="&amp;AK$4&amp;"_"&amp;$C21,Data!$H:$H)/IF(AK$30&gt;0,AK$30,1)</f>
        <v>39</v>
      </c>
      <c r="AL21" s="240">
        <f>SUMIF(Data!$S:$S,"="&amp;AL$4&amp;"_"&amp;$C21,Data!$H:$H)/IF(AL$30&gt;0,AL$30,1)</f>
        <v>44</v>
      </c>
      <c r="AM21" s="240">
        <f>SUMIF(Data!$S:$S,"="&amp;AM$4&amp;"_"&amp;$C21,Data!$H:$H)/IF(AM$30&gt;0,AM$30,1)</f>
        <v>38</v>
      </c>
      <c r="AN21" s="240">
        <f>SUMIF(Data!$S:$S,"="&amp;AN$4&amp;"_"&amp;$C21,Data!$H:$H)/IF(AN$30&gt;0,AN$30,1)</f>
        <v>9</v>
      </c>
      <c r="AO21" s="240">
        <f>SUMIF(Data!$S:$S,"="&amp;AO$4&amp;"_"&amp;$C21,Data!$H:$H)/IF(AO$30&gt;0,AO$30,1)</f>
        <v>16</v>
      </c>
      <c r="AP21" s="240">
        <f>SUMIF(Data!$S:$S,"="&amp;AP$4&amp;"_"&amp;$C21,Data!$H:$H)/IF(AP$30&gt;0,AP$30,1)</f>
        <v>31</v>
      </c>
      <c r="AQ21" s="240">
        <f>SUMIF(Data!$S:$S,"="&amp;AQ$4&amp;"_"&amp;$C21,Data!$H:$H)/IF(AQ$30&gt;0,AQ$30,1)</f>
        <v>7</v>
      </c>
      <c r="AR21" s="240">
        <f>SUMIF(Data!$S:$S,"="&amp;AR$4&amp;"_"&amp;$C21,Data!$H:$H)/IF(AR$30&gt;0,AR$30,1)</f>
        <v>11.5</v>
      </c>
      <c r="AS21" s="240">
        <f>SUMIF(Data!$S:$S,"="&amp;AS$4&amp;"_"&amp;$C21,Data!$H:$H)/IF(AS$30&gt;0,AS$30,1)</f>
        <v>0</v>
      </c>
      <c r="AT21" s="240">
        <f>SUMIF(Data!$S:$S,"="&amp;AT$4&amp;"_"&amp;$C21,Data!$H:$H)/IF(AT$30&gt;0,AT$30,1)</f>
        <v>0</v>
      </c>
      <c r="AU21" s="240">
        <f>SUMIF(Data!$S:$S,"="&amp;AU$4&amp;"_"&amp;$C21,Data!$H:$H)/IF(AU$30&gt;0,AU$30,1)</f>
        <v>8</v>
      </c>
      <c r="AV21" s="240">
        <f>SUMIF(Data!$S:$S,"="&amp;AV$4&amp;"_"&amp;$C21,Data!$H:$H)/IF(AV$30&gt;0,AV$30,1)</f>
        <v>9</v>
      </c>
      <c r="AW21" s="240">
        <f>SUMIF(Data!$S:$S,"="&amp;AW$4&amp;"_"&amp;$C21,Data!$H:$H)/IF(AW$30&gt;0,AW$30,1)</f>
        <v>12.5</v>
      </c>
      <c r="AX21" s="240">
        <f>SUMIF(Data!$S:$S,"="&amp;AX$4&amp;"_"&amp;$C21,Data!$H:$H)/IF(AX$30&gt;0,AX$30,1)</f>
        <v>10</v>
      </c>
      <c r="AY21" s="240">
        <f>SUMIF(Data!$S:$S,"="&amp;AY$4&amp;"_"&amp;$C21,Data!$H:$H)/IF(AY$30&gt;0,AY$30,1)</f>
        <v>5</v>
      </c>
      <c r="AZ21" s="240">
        <f>SUMIF(Data!$S:$S,"="&amp;AZ$4&amp;"_"&amp;$C21,Data!$H:$H)/IF(AZ$30&gt;0,AZ$30,1)</f>
        <v>7.5</v>
      </c>
      <c r="BA21" s="240">
        <f>SUMIF(Data!$S:$S,"="&amp;BA$4&amp;"_"&amp;$C21,Data!$H:$H)/IF(BA$30&gt;0,BA$30,1)</f>
        <v>6</v>
      </c>
      <c r="BB21" s="240">
        <f>SUMIF(Data!$S:$S,"="&amp;BB$4&amp;"_"&amp;$C21,Data!$H:$H)/IF(BB$30&gt;0,BB$30,1)</f>
        <v>36</v>
      </c>
      <c r="BC21" s="240">
        <f>SUMIF(Data!$S:$S,"="&amp;BC$4&amp;"_"&amp;$C21,Data!$H:$H)/IF(BC$30&gt;0,BC$30,1)</f>
        <v>18</v>
      </c>
      <c r="BD21" s="240">
        <f>SUMIF(Data!$S:$S,"="&amp;BD$4&amp;"_"&amp;$C21,Data!$H:$H)/IF(BD$30&gt;0,BD$30,1)</f>
        <v>48</v>
      </c>
      <c r="BE21" s="240">
        <f>SUMIF(Data!$S:$S,"="&amp;BE$4&amp;"_"&amp;$C21,Data!$H:$H)/IF(BE$30&gt;0,BE$30,1)</f>
        <v>15</v>
      </c>
      <c r="BF21" s="239">
        <f t="shared" si="6"/>
        <v>0.72916666666666641</v>
      </c>
      <c r="BG21" s="241">
        <f t="shared" si="4"/>
        <v>87.88</v>
      </c>
      <c r="BH21" s="238">
        <f t="shared" si="5"/>
        <v>1098.5</v>
      </c>
    </row>
    <row r="22" spans="1:60" x14ac:dyDescent="0.25">
      <c r="A22" s="238" t="s">
        <v>66</v>
      </c>
      <c r="C22" s="238">
        <v>16</v>
      </c>
      <c r="D22" s="240">
        <f>SUMIF(Data!$S:$S,"="&amp;D$4&amp;"_"&amp;$C22,Data!$H:$H)/IF(D$30&gt;0,D$30,1)</f>
        <v>16</v>
      </c>
      <c r="E22" s="240">
        <f>SUMIF(Data!$S:$S,"="&amp;E$4&amp;"_"&amp;$C22,Data!$H:$H)/IF(E$30&gt;0,E$30,1)</f>
        <v>31</v>
      </c>
      <c r="F22" s="240">
        <f>SUMIF(Data!$S:$S,"="&amp;F$4&amp;"_"&amp;$C22,Data!$H:$H)/IF(F$30&gt;0,F$30,1)</f>
        <v>25</v>
      </c>
      <c r="G22" s="240">
        <f>SUMIF(Data!$S:$S,"="&amp;G$4&amp;"_"&amp;$C22,Data!$H:$H)/IF(G$30&gt;0,G$30,1)</f>
        <v>0</v>
      </c>
      <c r="H22" s="240">
        <f>SUMIF(Data!$S:$S,"="&amp;H$4&amp;"_"&amp;$C22,Data!$H:$H)/IF(H$30&gt;0,H$30,1)</f>
        <v>8</v>
      </c>
      <c r="I22" s="240">
        <f>SUMIF(Data!$S:$S,"="&amp;I$4&amp;"_"&amp;$C22,Data!$H:$H)/IF(I$30&gt;0,I$30,1)</f>
        <v>51</v>
      </c>
      <c r="J22" s="240">
        <f>SUMIF(Data!$S:$S,"="&amp;J$4&amp;"_"&amp;$C22,Data!$H:$H)/IF(J$30&gt;0,J$30,1)</f>
        <v>37</v>
      </c>
      <c r="K22" s="240">
        <f>SUMIF(Data!$S:$S,"="&amp;K$4&amp;"_"&amp;$C22,Data!$H:$H)/IF(K$30&gt;0,K$30,1)</f>
        <v>32</v>
      </c>
      <c r="L22" s="240">
        <f>SUMIF(Data!$S:$S,"="&amp;L$4&amp;"_"&amp;$C22,Data!$H:$H)/IF(L$30&gt;0,L$30,1)</f>
        <v>26</v>
      </c>
      <c r="M22" s="240">
        <f>SUMIF(Data!$S:$S,"="&amp;M$4&amp;"_"&amp;$C22,Data!$H:$H)/IF(M$30&gt;0,M$30,1)</f>
        <v>4</v>
      </c>
      <c r="N22" s="240">
        <f>SUMIF(Data!$S:$S,"="&amp;N$4&amp;"_"&amp;$C22,Data!$H:$H)/IF(N$30&gt;0,N$30,1)</f>
        <v>52</v>
      </c>
      <c r="O22" s="240">
        <f>SUMIF(Data!$S:$S,"="&amp;O$4&amp;"_"&amp;$C22,Data!$H:$H)/IF(O$30&gt;0,O$30,1)</f>
        <v>11</v>
      </c>
      <c r="P22" s="240">
        <f>SUMIF(Data!$S:$S,"="&amp;P$4&amp;"_"&amp;$C22,Data!$H:$H)/IF(P$30&gt;0,P$30,1)</f>
        <v>24</v>
      </c>
      <c r="Q22" s="240">
        <f>SUMIF(Data!$S:$S,"="&amp;Q$4&amp;"_"&amp;$C22,Data!$H:$H)/IF(Q$30&gt;0,Q$30,1)</f>
        <v>25</v>
      </c>
      <c r="R22" s="240">
        <f>SUMIF(Data!$S:$S,"="&amp;R$4&amp;"_"&amp;$C22,Data!$H:$H)/IF(R$30&gt;0,R$30,1)</f>
        <v>107</v>
      </c>
      <c r="S22" s="240">
        <f>SUMIF(Data!$S:$S,"="&amp;S$4&amp;"_"&amp;$C22,Data!$H:$H)/IF(S$30&gt;0,S$30,1)</f>
        <v>24</v>
      </c>
      <c r="T22" s="240">
        <f>SUMIF(Data!$S:$S,"="&amp;T$4&amp;"_"&amp;$C22,Data!$H:$H)/IF(T$30&gt;0,T$30,1)</f>
        <v>51</v>
      </c>
      <c r="U22" s="240">
        <f>SUMIF(Data!$S:$S,"="&amp;U$4&amp;"_"&amp;$C22,Data!$H:$H)/IF(U$30&gt;0,U$30,1)</f>
        <v>51.5</v>
      </c>
      <c r="V22" s="240">
        <f>SUMIF(Data!$S:$S,"="&amp;V$4&amp;"_"&amp;$C22,Data!$H:$H)/IF(V$30&gt;0,V$30,1)</f>
        <v>45</v>
      </c>
      <c r="W22" s="240">
        <f>SUMIF(Data!$S:$S,"="&amp;W$4&amp;"_"&amp;$C22,Data!$H:$H)/IF(W$30&gt;0,W$30,1)</f>
        <v>28</v>
      </c>
      <c r="X22" s="240">
        <f>SUMIF(Data!$S:$S,"="&amp;X$4&amp;"_"&amp;$C22,Data!$H:$H)/IF(X$30&gt;0,X$30,1)</f>
        <v>17</v>
      </c>
      <c r="Y22" s="240">
        <f>SUMIF(Data!$S:$S,"="&amp;Y$4&amp;"_"&amp;$C22,Data!$H:$H)/IF(Y$30&gt;0,Y$30,1)</f>
        <v>13</v>
      </c>
      <c r="Z22" s="240">
        <f>SUMIF(Data!$S:$S,"="&amp;Z$4&amp;"_"&amp;$C22,Data!$H:$H)/IF(Z$30&gt;0,Z$30,1)</f>
        <v>15</v>
      </c>
      <c r="AA22" s="240">
        <f>SUMIF(Data!$S:$S,"="&amp;AA$4&amp;"_"&amp;$C22,Data!$H:$H)/IF(AA$30&gt;0,AA$30,1)</f>
        <v>16</v>
      </c>
      <c r="AB22" s="240">
        <f>SUMIF(Data!$S:$S,"="&amp;AB$4&amp;"_"&amp;$C22,Data!$H:$H)/IF(AB$30&gt;0,AB$30,1)</f>
        <v>14</v>
      </c>
      <c r="AC22" s="240">
        <f>SUMIF(Data!$S:$S,"="&amp;AC$4&amp;"_"&amp;$C22,Data!$H:$H)/IF(AC$30&gt;0,AC$30,1)</f>
        <v>10</v>
      </c>
      <c r="AD22" s="240">
        <f>SUMIF(Data!$S:$S,"="&amp;AD$4&amp;"_"&amp;$C22,Data!$H:$H)/IF(AD$30&gt;0,AD$30,1)</f>
        <v>4</v>
      </c>
      <c r="AE22" s="240">
        <f>SUMIF(Data!$S:$S,"="&amp;AE$4&amp;"_"&amp;$C22,Data!$H:$H)/IF(AE$30&gt;0,AE$30,1)</f>
        <v>11</v>
      </c>
      <c r="AF22" s="240">
        <f>SUMIF(Data!$S:$S,"="&amp;AF$4&amp;"_"&amp;$C22,Data!$H:$H)/IF(AF$30&gt;0,AF$30,1)</f>
        <v>23</v>
      </c>
      <c r="AG22" s="240">
        <f>SUMIF(Data!$S:$S,"="&amp;AG$4&amp;"_"&amp;$C22,Data!$H:$H)/IF(AG$30&gt;0,AG$30,1)</f>
        <v>0</v>
      </c>
      <c r="AH22" s="240">
        <f>SUMIF(Data!$S:$S,"="&amp;AH$4&amp;"_"&amp;$C22,Data!$H:$H)/IF(AH$30&gt;0,AH$30,1)</f>
        <v>51</v>
      </c>
      <c r="AI22" s="240">
        <f>SUMIF(Data!$S:$S,"="&amp;AI$4&amp;"_"&amp;$C22,Data!$H:$H)/IF(AI$30&gt;0,AI$30,1)</f>
        <v>17</v>
      </c>
      <c r="AJ22" s="240">
        <f>SUMIF(Data!$S:$S,"="&amp;AJ$4&amp;"_"&amp;$C22,Data!$H:$H)/IF(AJ$30&gt;0,AJ$30,1)</f>
        <v>80</v>
      </c>
      <c r="AK22" s="240">
        <f>SUMIF(Data!$S:$S,"="&amp;AK$4&amp;"_"&amp;$C22,Data!$H:$H)/IF(AK$30&gt;0,AK$30,1)</f>
        <v>73</v>
      </c>
      <c r="AL22" s="240">
        <f>SUMIF(Data!$S:$S,"="&amp;AL$4&amp;"_"&amp;$C22,Data!$H:$H)/IF(AL$30&gt;0,AL$30,1)</f>
        <v>71</v>
      </c>
      <c r="AM22" s="240">
        <f>SUMIF(Data!$S:$S,"="&amp;AM$4&amp;"_"&amp;$C22,Data!$H:$H)/IF(AM$30&gt;0,AM$30,1)</f>
        <v>50</v>
      </c>
      <c r="AN22" s="240">
        <f>SUMIF(Data!$S:$S,"="&amp;AN$4&amp;"_"&amp;$C22,Data!$H:$H)/IF(AN$30&gt;0,AN$30,1)</f>
        <v>5</v>
      </c>
      <c r="AO22" s="240">
        <f>SUMIF(Data!$S:$S,"="&amp;AO$4&amp;"_"&amp;$C22,Data!$H:$H)/IF(AO$30&gt;0,AO$30,1)</f>
        <v>25</v>
      </c>
      <c r="AP22" s="240">
        <f>SUMIF(Data!$S:$S,"="&amp;AP$4&amp;"_"&amp;$C22,Data!$H:$H)/IF(AP$30&gt;0,AP$30,1)</f>
        <v>47</v>
      </c>
      <c r="AQ22" s="240">
        <f>SUMIF(Data!$S:$S,"="&amp;AQ$4&amp;"_"&amp;$C22,Data!$H:$H)/IF(AQ$30&gt;0,AQ$30,1)</f>
        <v>8</v>
      </c>
      <c r="AR22" s="240">
        <f>SUMIF(Data!$S:$S,"="&amp;AR$4&amp;"_"&amp;$C22,Data!$H:$H)/IF(AR$30&gt;0,AR$30,1)</f>
        <v>20.5</v>
      </c>
      <c r="AS22" s="240">
        <f>SUMIF(Data!$S:$S,"="&amp;AS$4&amp;"_"&amp;$C22,Data!$H:$H)/IF(AS$30&gt;0,AS$30,1)</f>
        <v>0</v>
      </c>
      <c r="AT22" s="240">
        <f>SUMIF(Data!$S:$S,"="&amp;AT$4&amp;"_"&amp;$C22,Data!$H:$H)/IF(AT$30&gt;0,AT$30,1)</f>
        <v>0</v>
      </c>
      <c r="AU22" s="240">
        <f>SUMIF(Data!$S:$S,"="&amp;AU$4&amp;"_"&amp;$C22,Data!$H:$H)/IF(AU$30&gt;0,AU$30,1)</f>
        <v>10</v>
      </c>
      <c r="AV22" s="240">
        <f>SUMIF(Data!$S:$S,"="&amp;AV$4&amp;"_"&amp;$C22,Data!$H:$H)/IF(AV$30&gt;0,AV$30,1)</f>
        <v>4</v>
      </c>
      <c r="AW22" s="240">
        <f>SUMIF(Data!$S:$S,"="&amp;AW$4&amp;"_"&amp;$C22,Data!$H:$H)/IF(AW$30&gt;0,AW$30,1)</f>
        <v>10.5</v>
      </c>
      <c r="AX22" s="240">
        <f>SUMIF(Data!$S:$S,"="&amp;AX$4&amp;"_"&amp;$C22,Data!$H:$H)/IF(AX$30&gt;0,AX$30,1)</f>
        <v>4</v>
      </c>
      <c r="AY22" s="240">
        <f>SUMIF(Data!$S:$S,"="&amp;AY$4&amp;"_"&amp;$C22,Data!$H:$H)/IF(AY$30&gt;0,AY$30,1)</f>
        <v>4</v>
      </c>
      <c r="AZ22" s="240">
        <f>SUMIF(Data!$S:$S,"="&amp;AZ$4&amp;"_"&amp;$C22,Data!$H:$H)/IF(AZ$30&gt;0,AZ$30,1)</f>
        <v>5.5</v>
      </c>
      <c r="BA22" s="240">
        <f>SUMIF(Data!$S:$S,"="&amp;BA$4&amp;"_"&amp;$C22,Data!$H:$H)/IF(BA$30&gt;0,BA$30,1)</f>
        <v>9</v>
      </c>
      <c r="BB22" s="240">
        <f>SUMIF(Data!$S:$S,"="&amp;BB$4&amp;"_"&amp;$C22,Data!$H:$H)/IF(BB$30&gt;0,BB$30,1)</f>
        <v>54</v>
      </c>
      <c r="BC22" s="240">
        <f>SUMIF(Data!$S:$S,"="&amp;BC$4&amp;"_"&amp;$C22,Data!$H:$H)/IF(BC$30&gt;0,BC$30,1)</f>
        <v>20</v>
      </c>
      <c r="BD22" s="240">
        <f>SUMIF(Data!$S:$S,"="&amp;BD$4&amp;"_"&amp;$C22,Data!$H:$H)/IF(BD$30&gt;0,BD$30,1)</f>
        <v>62</v>
      </c>
      <c r="BE22" s="240">
        <f>SUMIF(Data!$S:$S,"="&amp;BE$4&amp;"_"&amp;$C22,Data!$H:$H)/IF(BE$30&gt;0,BE$30,1)</f>
        <v>19</v>
      </c>
      <c r="BF22" s="239">
        <f t="shared" si="6"/>
        <v>0.73958333333333304</v>
      </c>
      <c r="BG22" s="241">
        <f t="shared" si="4"/>
        <v>113.68</v>
      </c>
      <c r="BH22" s="238">
        <f t="shared" si="5"/>
        <v>1421</v>
      </c>
    </row>
    <row r="23" spans="1:60" x14ac:dyDescent="0.25">
      <c r="D23" s="242">
        <f>IF(D25&gt;0,1,0)</f>
        <v>1</v>
      </c>
      <c r="E23" s="242">
        <f t="shared" ref="E23:BE23" si="7">IF(E25&gt;0,1,0)</f>
        <v>1</v>
      </c>
      <c r="F23" s="242">
        <f t="shared" si="7"/>
        <v>1</v>
      </c>
      <c r="G23" s="242">
        <f t="shared" si="7"/>
        <v>0</v>
      </c>
      <c r="H23" s="242">
        <f t="shared" si="7"/>
        <v>1</v>
      </c>
      <c r="I23" s="242">
        <f t="shared" si="7"/>
        <v>1</v>
      </c>
      <c r="J23" s="242">
        <f t="shared" si="7"/>
        <v>1</v>
      </c>
      <c r="K23" s="242">
        <f t="shared" si="7"/>
        <v>1</v>
      </c>
      <c r="L23" s="242">
        <f t="shared" si="7"/>
        <v>1</v>
      </c>
      <c r="M23" s="242">
        <f t="shared" si="7"/>
        <v>1</v>
      </c>
      <c r="N23" s="242">
        <f t="shared" si="7"/>
        <v>1</v>
      </c>
      <c r="O23" s="242">
        <f t="shared" si="7"/>
        <v>1</v>
      </c>
      <c r="P23" s="242">
        <f t="shared" si="7"/>
        <v>1</v>
      </c>
      <c r="Q23" s="242">
        <f t="shared" si="7"/>
        <v>1</v>
      </c>
      <c r="R23" s="242">
        <f t="shared" si="7"/>
        <v>1</v>
      </c>
      <c r="S23" s="242">
        <f t="shared" si="7"/>
        <v>1</v>
      </c>
      <c r="T23" s="242">
        <f t="shared" si="7"/>
        <v>1</v>
      </c>
      <c r="U23" s="242">
        <f t="shared" si="7"/>
        <v>1</v>
      </c>
      <c r="V23" s="242">
        <f t="shared" si="7"/>
        <v>1</v>
      </c>
      <c r="W23" s="242">
        <f t="shared" si="7"/>
        <v>1</v>
      </c>
      <c r="X23" s="242">
        <f t="shared" si="7"/>
        <v>1</v>
      </c>
      <c r="Y23" s="242">
        <f t="shared" si="7"/>
        <v>1</v>
      </c>
      <c r="Z23" s="242">
        <f t="shared" si="7"/>
        <v>1</v>
      </c>
      <c r="AA23" s="242">
        <f t="shared" si="7"/>
        <v>1</v>
      </c>
      <c r="AB23" s="242">
        <f t="shared" si="7"/>
        <v>1</v>
      </c>
      <c r="AC23" s="242">
        <f t="shared" si="7"/>
        <v>1</v>
      </c>
      <c r="AD23" s="242">
        <f t="shared" si="7"/>
        <v>1</v>
      </c>
      <c r="AE23" s="242">
        <f t="shared" si="7"/>
        <v>1</v>
      </c>
      <c r="AF23" s="242">
        <f t="shared" si="7"/>
        <v>1</v>
      </c>
      <c r="AG23" s="242">
        <f t="shared" si="7"/>
        <v>0</v>
      </c>
      <c r="AH23" s="242">
        <f t="shared" si="7"/>
        <v>1</v>
      </c>
      <c r="AI23" s="242">
        <f t="shared" si="7"/>
        <v>1</v>
      </c>
      <c r="AJ23" s="242">
        <f t="shared" si="7"/>
        <v>1</v>
      </c>
      <c r="AK23" s="242">
        <f t="shared" si="7"/>
        <v>1</v>
      </c>
      <c r="AL23" s="242">
        <f t="shared" si="7"/>
        <v>1</v>
      </c>
      <c r="AM23" s="242">
        <f t="shared" si="7"/>
        <v>1</v>
      </c>
      <c r="AN23" s="242">
        <f t="shared" si="7"/>
        <v>1</v>
      </c>
      <c r="AO23" s="242">
        <f t="shared" si="7"/>
        <v>1</v>
      </c>
      <c r="AP23" s="242">
        <f t="shared" si="7"/>
        <v>1</v>
      </c>
      <c r="AQ23" s="242">
        <f t="shared" si="7"/>
        <v>1</v>
      </c>
      <c r="AR23" s="242">
        <f t="shared" si="7"/>
        <v>1</v>
      </c>
      <c r="AS23" s="242">
        <f t="shared" si="7"/>
        <v>0</v>
      </c>
      <c r="AT23" s="242">
        <f t="shared" si="7"/>
        <v>0</v>
      </c>
      <c r="AU23" s="242">
        <f t="shared" si="7"/>
        <v>1</v>
      </c>
      <c r="AV23" s="242">
        <f t="shared" si="7"/>
        <v>1</v>
      </c>
      <c r="AW23" s="242">
        <f t="shared" si="7"/>
        <v>1</v>
      </c>
      <c r="AX23" s="242">
        <f t="shared" si="7"/>
        <v>1</v>
      </c>
      <c r="AY23" s="242">
        <f t="shared" si="7"/>
        <v>1</v>
      </c>
      <c r="AZ23" s="242">
        <f t="shared" si="7"/>
        <v>1</v>
      </c>
      <c r="BA23" s="242">
        <f>IF(BA25&gt;0,1,0)</f>
        <v>1</v>
      </c>
      <c r="BB23" s="242">
        <f>IF(BB25&gt;0,1,0)</f>
        <v>1</v>
      </c>
      <c r="BC23" s="242">
        <f>IF(BC25&gt;0,1,0)</f>
        <v>1</v>
      </c>
      <c r="BD23" s="242">
        <f>IF(BD25&gt;0,1,0)</f>
        <v>1</v>
      </c>
      <c r="BE23" s="242">
        <f t="shared" si="7"/>
        <v>1</v>
      </c>
    </row>
    <row r="24" spans="1:60" x14ac:dyDescent="0.25">
      <c r="A24" s="238" t="s">
        <v>21</v>
      </c>
      <c r="D24" s="238">
        <f t="shared" ref="D24:AI24" si="8">SUM(D5:D12)</f>
        <v>79</v>
      </c>
      <c r="E24" s="238">
        <f t="shared" si="8"/>
        <v>94</v>
      </c>
      <c r="F24" s="238">
        <f t="shared" si="8"/>
        <v>102</v>
      </c>
      <c r="G24" s="238">
        <f t="shared" si="8"/>
        <v>42</v>
      </c>
      <c r="H24" s="238">
        <f t="shared" si="8"/>
        <v>34</v>
      </c>
      <c r="I24" s="238">
        <f t="shared" si="8"/>
        <v>173</v>
      </c>
      <c r="J24" s="238">
        <f t="shared" si="8"/>
        <v>97</v>
      </c>
      <c r="K24" s="238">
        <f t="shared" si="8"/>
        <v>136</v>
      </c>
      <c r="L24" s="238">
        <f t="shared" si="8"/>
        <v>91</v>
      </c>
      <c r="M24" s="238">
        <f t="shared" si="8"/>
        <v>21</v>
      </c>
      <c r="N24" s="238">
        <f t="shared" si="8"/>
        <v>202</v>
      </c>
      <c r="O24" s="238">
        <f t="shared" si="8"/>
        <v>71</v>
      </c>
      <c r="P24" s="238">
        <f t="shared" si="8"/>
        <v>73</v>
      </c>
      <c r="Q24" s="238">
        <f t="shared" si="8"/>
        <v>78</v>
      </c>
      <c r="R24" s="238">
        <f t="shared" si="8"/>
        <v>274</v>
      </c>
      <c r="S24" s="238">
        <f t="shared" si="8"/>
        <v>88</v>
      </c>
      <c r="T24" s="238">
        <f t="shared" si="8"/>
        <v>214</v>
      </c>
      <c r="U24" s="238">
        <f t="shared" si="8"/>
        <v>150</v>
      </c>
      <c r="V24" s="238">
        <f t="shared" si="8"/>
        <v>126</v>
      </c>
      <c r="W24" s="238">
        <f t="shared" si="8"/>
        <v>82</v>
      </c>
      <c r="X24" s="238">
        <f t="shared" si="8"/>
        <v>73</v>
      </c>
      <c r="Y24" s="238">
        <f t="shared" si="8"/>
        <v>52</v>
      </c>
      <c r="Z24" s="238">
        <f t="shared" si="8"/>
        <v>0</v>
      </c>
      <c r="AA24" s="238">
        <f t="shared" si="8"/>
        <v>78</v>
      </c>
      <c r="AB24" s="238">
        <f t="shared" si="8"/>
        <v>88</v>
      </c>
      <c r="AC24" s="238">
        <f t="shared" si="8"/>
        <v>43</v>
      </c>
      <c r="AD24" s="238">
        <f t="shared" si="8"/>
        <v>18</v>
      </c>
      <c r="AE24" s="238">
        <f t="shared" si="8"/>
        <v>34</v>
      </c>
      <c r="AF24" s="238">
        <f t="shared" si="8"/>
        <v>89</v>
      </c>
      <c r="AG24" s="238">
        <f t="shared" si="8"/>
        <v>41</v>
      </c>
      <c r="AH24" s="238">
        <f t="shared" si="8"/>
        <v>227</v>
      </c>
      <c r="AI24" s="238">
        <f t="shared" si="8"/>
        <v>91</v>
      </c>
      <c r="AJ24" s="238">
        <f t="shared" ref="AJ24:BE24" si="9">SUM(AJ5:AJ12)</f>
        <v>156</v>
      </c>
      <c r="AK24" s="238">
        <f t="shared" si="9"/>
        <v>301</v>
      </c>
      <c r="AL24" s="238">
        <f t="shared" si="9"/>
        <v>218</v>
      </c>
      <c r="AM24" s="238">
        <f t="shared" si="9"/>
        <v>334</v>
      </c>
      <c r="AN24" s="238">
        <f t="shared" si="9"/>
        <v>37</v>
      </c>
      <c r="AO24" s="238">
        <f t="shared" si="9"/>
        <v>0</v>
      </c>
      <c r="AP24" s="238">
        <f t="shared" si="9"/>
        <v>221</v>
      </c>
      <c r="AQ24" s="238">
        <f t="shared" si="9"/>
        <v>49</v>
      </c>
      <c r="AR24" s="238">
        <f t="shared" si="9"/>
        <v>0</v>
      </c>
      <c r="AS24" s="238">
        <f t="shared" si="9"/>
        <v>65</v>
      </c>
      <c r="AT24" s="238">
        <f t="shared" si="9"/>
        <v>48</v>
      </c>
      <c r="AU24" s="238">
        <f t="shared" si="9"/>
        <v>0</v>
      </c>
      <c r="AV24" s="238">
        <f t="shared" si="9"/>
        <v>33</v>
      </c>
      <c r="AW24" s="238">
        <f t="shared" si="9"/>
        <v>49</v>
      </c>
      <c r="AX24" s="238">
        <f t="shared" si="9"/>
        <v>47</v>
      </c>
      <c r="AY24" s="238">
        <f t="shared" si="9"/>
        <v>50</v>
      </c>
      <c r="AZ24" s="238">
        <f t="shared" si="9"/>
        <v>38</v>
      </c>
      <c r="BA24" s="238">
        <f>SUM(BA5:BA12)</f>
        <v>44</v>
      </c>
      <c r="BB24" s="238">
        <f>SUM(BB5:BB12)</f>
        <v>166</v>
      </c>
      <c r="BC24" s="238">
        <f>SUM(BC5:BC12)</f>
        <v>49</v>
      </c>
      <c r="BD24" s="238">
        <f>SUM(BD5:BD12)</f>
        <v>0</v>
      </c>
      <c r="BE24" s="238">
        <f t="shared" si="9"/>
        <v>89</v>
      </c>
      <c r="BG24" s="238">
        <f>SUM(D24:BE24)</f>
        <v>5055</v>
      </c>
    </row>
    <row r="25" spans="1:60" x14ac:dyDescent="0.25">
      <c r="A25" s="238" t="s">
        <v>22</v>
      </c>
      <c r="D25" s="238">
        <f t="shared" ref="D25:AI25" si="10">SUM(D15:D22)</f>
        <v>101</v>
      </c>
      <c r="E25" s="238">
        <f t="shared" si="10"/>
        <v>179</v>
      </c>
      <c r="F25" s="238">
        <f t="shared" si="10"/>
        <v>179</v>
      </c>
      <c r="G25" s="238">
        <f t="shared" si="10"/>
        <v>0</v>
      </c>
      <c r="H25" s="238">
        <f t="shared" si="10"/>
        <v>41</v>
      </c>
      <c r="I25" s="238">
        <f t="shared" si="10"/>
        <v>270</v>
      </c>
      <c r="J25" s="238">
        <f t="shared" si="10"/>
        <v>171</v>
      </c>
      <c r="K25" s="238">
        <f t="shared" si="10"/>
        <v>180</v>
      </c>
      <c r="L25" s="238">
        <f t="shared" si="10"/>
        <v>146</v>
      </c>
      <c r="M25" s="238">
        <f t="shared" si="10"/>
        <v>45</v>
      </c>
      <c r="N25" s="238">
        <f t="shared" si="10"/>
        <v>340</v>
      </c>
      <c r="O25" s="238">
        <f t="shared" si="10"/>
        <v>82</v>
      </c>
      <c r="P25" s="238">
        <f t="shared" si="10"/>
        <v>151</v>
      </c>
      <c r="Q25" s="238">
        <f t="shared" si="10"/>
        <v>123</v>
      </c>
      <c r="R25" s="238">
        <f t="shared" si="10"/>
        <v>606</v>
      </c>
      <c r="S25" s="238">
        <f t="shared" si="10"/>
        <v>159</v>
      </c>
      <c r="T25" s="238">
        <f t="shared" si="10"/>
        <v>358</v>
      </c>
      <c r="U25" s="238">
        <f t="shared" si="10"/>
        <v>343.5</v>
      </c>
      <c r="V25" s="238">
        <f t="shared" si="10"/>
        <v>255</v>
      </c>
      <c r="W25" s="238">
        <f t="shared" si="10"/>
        <v>136</v>
      </c>
      <c r="X25" s="238">
        <f t="shared" si="10"/>
        <v>113</v>
      </c>
      <c r="Y25" s="238">
        <f t="shared" si="10"/>
        <v>119</v>
      </c>
      <c r="Z25" s="238">
        <f t="shared" si="10"/>
        <v>123</v>
      </c>
      <c r="AA25" s="238">
        <f t="shared" si="10"/>
        <v>73</v>
      </c>
      <c r="AB25" s="238">
        <f t="shared" si="10"/>
        <v>130</v>
      </c>
      <c r="AC25" s="238">
        <f t="shared" si="10"/>
        <v>108</v>
      </c>
      <c r="AD25" s="238">
        <f t="shared" si="10"/>
        <v>35</v>
      </c>
      <c r="AE25" s="238">
        <f t="shared" si="10"/>
        <v>62</v>
      </c>
      <c r="AF25" s="238">
        <f t="shared" si="10"/>
        <v>150</v>
      </c>
      <c r="AG25" s="238">
        <f t="shared" si="10"/>
        <v>0</v>
      </c>
      <c r="AH25" s="238">
        <f t="shared" si="10"/>
        <v>356</v>
      </c>
      <c r="AI25" s="238">
        <f t="shared" si="10"/>
        <v>165</v>
      </c>
      <c r="AJ25" s="238">
        <f t="shared" ref="AJ25:BE25" si="11">SUM(AJ15:AJ22)</f>
        <v>499</v>
      </c>
      <c r="AK25" s="238">
        <f t="shared" si="11"/>
        <v>425</v>
      </c>
      <c r="AL25" s="238">
        <f t="shared" si="11"/>
        <v>379</v>
      </c>
      <c r="AM25" s="238">
        <f t="shared" si="11"/>
        <v>344</v>
      </c>
      <c r="AN25" s="238">
        <f t="shared" si="11"/>
        <v>53</v>
      </c>
      <c r="AO25" s="238">
        <f t="shared" si="11"/>
        <v>186</v>
      </c>
      <c r="AP25" s="238">
        <f t="shared" si="11"/>
        <v>318</v>
      </c>
      <c r="AQ25" s="238">
        <f t="shared" si="11"/>
        <v>57</v>
      </c>
      <c r="AR25" s="238">
        <f t="shared" si="11"/>
        <v>123</v>
      </c>
      <c r="AS25" s="238">
        <f t="shared" si="11"/>
        <v>0</v>
      </c>
      <c r="AT25" s="238">
        <f t="shared" si="11"/>
        <v>0</v>
      </c>
      <c r="AU25" s="238">
        <f t="shared" si="11"/>
        <v>81</v>
      </c>
      <c r="AV25" s="238">
        <f t="shared" si="11"/>
        <v>51</v>
      </c>
      <c r="AW25" s="238">
        <f t="shared" si="11"/>
        <v>96</v>
      </c>
      <c r="AX25" s="238">
        <f t="shared" si="11"/>
        <v>61</v>
      </c>
      <c r="AY25" s="238">
        <f t="shared" si="11"/>
        <v>58</v>
      </c>
      <c r="AZ25" s="238">
        <f t="shared" si="11"/>
        <v>33</v>
      </c>
      <c r="BA25" s="238">
        <f>SUM(BA15:BA22)</f>
        <v>47</v>
      </c>
      <c r="BB25" s="238">
        <f>SUM(BB15:BB22)</f>
        <v>344</v>
      </c>
      <c r="BC25" s="238">
        <f>SUM(BC15:BC22)</f>
        <v>121</v>
      </c>
      <c r="BD25" s="238">
        <f>SUM(BD15:BD22)</f>
        <v>389</v>
      </c>
      <c r="BE25" s="238">
        <f t="shared" si="11"/>
        <v>135</v>
      </c>
      <c r="BG25" s="238">
        <f>SUM(D25:BE25)</f>
        <v>9099.5</v>
      </c>
    </row>
    <row r="26" spans="1:60" x14ac:dyDescent="0.25">
      <c r="A26" s="238" t="s">
        <v>57</v>
      </c>
      <c r="D26" s="238">
        <f t="shared" ref="D26:AI26" si="12">D24+D25</f>
        <v>180</v>
      </c>
      <c r="E26" s="238">
        <f t="shared" si="12"/>
        <v>273</v>
      </c>
      <c r="F26" s="238">
        <f t="shared" si="12"/>
        <v>281</v>
      </c>
      <c r="G26" s="238">
        <f t="shared" si="12"/>
        <v>42</v>
      </c>
      <c r="H26" s="238">
        <f t="shared" si="12"/>
        <v>75</v>
      </c>
      <c r="I26" s="238">
        <f t="shared" si="12"/>
        <v>443</v>
      </c>
      <c r="J26" s="238">
        <f t="shared" si="12"/>
        <v>268</v>
      </c>
      <c r="K26" s="238">
        <f t="shared" si="12"/>
        <v>316</v>
      </c>
      <c r="L26" s="238">
        <f t="shared" si="12"/>
        <v>237</v>
      </c>
      <c r="M26" s="238">
        <f t="shared" si="12"/>
        <v>66</v>
      </c>
      <c r="N26" s="238">
        <f t="shared" si="12"/>
        <v>542</v>
      </c>
      <c r="O26" s="238">
        <f t="shared" si="12"/>
        <v>153</v>
      </c>
      <c r="P26" s="238">
        <f t="shared" si="12"/>
        <v>224</v>
      </c>
      <c r="Q26" s="238">
        <f t="shared" si="12"/>
        <v>201</v>
      </c>
      <c r="R26" s="238">
        <f t="shared" si="12"/>
        <v>880</v>
      </c>
      <c r="S26" s="238">
        <f t="shared" si="12"/>
        <v>247</v>
      </c>
      <c r="T26" s="238">
        <f t="shared" si="12"/>
        <v>572</v>
      </c>
      <c r="U26" s="238">
        <f t="shared" si="12"/>
        <v>493.5</v>
      </c>
      <c r="V26" s="238">
        <f t="shared" si="12"/>
        <v>381</v>
      </c>
      <c r="W26" s="238">
        <f t="shared" si="12"/>
        <v>218</v>
      </c>
      <c r="X26" s="238">
        <f t="shared" si="12"/>
        <v>186</v>
      </c>
      <c r="Y26" s="238">
        <f t="shared" si="12"/>
        <v>171</v>
      </c>
      <c r="Z26" s="238">
        <f t="shared" si="12"/>
        <v>123</v>
      </c>
      <c r="AA26" s="238">
        <f t="shared" si="12"/>
        <v>151</v>
      </c>
      <c r="AB26" s="238">
        <f t="shared" si="12"/>
        <v>218</v>
      </c>
      <c r="AC26" s="238">
        <f t="shared" si="12"/>
        <v>151</v>
      </c>
      <c r="AD26" s="238">
        <f t="shared" si="12"/>
        <v>53</v>
      </c>
      <c r="AE26" s="238">
        <f t="shared" si="12"/>
        <v>96</v>
      </c>
      <c r="AF26" s="238">
        <f t="shared" si="12"/>
        <v>239</v>
      </c>
      <c r="AG26" s="238">
        <f t="shared" si="12"/>
        <v>41</v>
      </c>
      <c r="AH26" s="238">
        <f t="shared" si="12"/>
        <v>583</v>
      </c>
      <c r="AI26" s="238">
        <f t="shared" si="12"/>
        <v>256</v>
      </c>
      <c r="AJ26" s="238">
        <f t="shared" ref="AJ26:BE26" si="13">AJ24+AJ25</f>
        <v>655</v>
      </c>
      <c r="AK26" s="238">
        <f t="shared" si="13"/>
        <v>726</v>
      </c>
      <c r="AL26" s="238">
        <f t="shared" si="13"/>
        <v>597</v>
      </c>
      <c r="AM26" s="238">
        <f t="shared" si="13"/>
        <v>678</v>
      </c>
      <c r="AN26" s="238">
        <f t="shared" si="13"/>
        <v>90</v>
      </c>
      <c r="AO26" s="238">
        <f t="shared" si="13"/>
        <v>186</v>
      </c>
      <c r="AP26" s="238">
        <f t="shared" si="13"/>
        <v>539</v>
      </c>
      <c r="AQ26" s="238">
        <f t="shared" si="13"/>
        <v>106</v>
      </c>
      <c r="AR26" s="238">
        <f t="shared" si="13"/>
        <v>123</v>
      </c>
      <c r="AS26" s="238">
        <f t="shared" si="13"/>
        <v>65</v>
      </c>
      <c r="AT26" s="238">
        <f t="shared" si="13"/>
        <v>48</v>
      </c>
      <c r="AU26" s="238">
        <f t="shared" si="13"/>
        <v>81</v>
      </c>
      <c r="AV26" s="238">
        <f t="shared" si="13"/>
        <v>84</v>
      </c>
      <c r="AW26" s="238">
        <f t="shared" si="13"/>
        <v>145</v>
      </c>
      <c r="AX26" s="238">
        <f t="shared" si="13"/>
        <v>108</v>
      </c>
      <c r="AY26" s="238">
        <f t="shared" si="13"/>
        <v>108</v>
      </c>
      <c r="AZ26" s="238">
        <f t="shared" si="13"/>
        <v>71</v>
      </c>
      <c r="BA26" s="238">
        <f>BA24+BA25</f>
        <v>91</v>
      </c>
      <c r="BB26" s="238">
        <f>BB24+BB25</f>
        <v>510</v>
      </c>
      <c r="BC26" s="238">
        <f>BC24+BC25</f>
        <v>170</v>
      </c>
      <c r="BD26" s="238">
        <f>BD24+BD25</f>
        <v>389</v>
      </c>
      <c r="BE26" s="238">
        <f t="shared" si="13"/>
        <v>224</v>
      </c>
      <c r="BG26" s="238">
        <f>SUM(D26:BE26)</f>
        <v>14154.5</v>
      </c>
    </row>
    <row r="28" spans="1:60" x14ac:dyDescent="0.25">
      <c r="A28" s="238" t="s">
        <v>49</v>
      </c>
      <c r="D28" s="238">
        <f t="shared" ref="D28:AI28" si="14">IF(AND(D24&gt;0,D25&gt;0),D26,0)</f>
        <v>180</v>
      </c>
      <c r="E28" s="238">
        <f t="shared" si="14"/>
        <v>273</v>
      </c>
      <c r="F28" s="238">
        <f t="shared" si="14"/>
        <v>281</v>
      </c>
      <c r="G28" s="238">
        <f t="shared" si="14"/>
        <v>0</v>
      </c>
      <c r="H28" s="238">
        <f t="shared" si="14"/>
        <v>75</v>
      </c>
      <c r="I28" s="238">
        <f t="shared" si="14"/>
        <v>443</v>
      </c>
      <c r="J28" s="238">
        <f t="shared" si="14"/>
        <v>268</v>
      </c>
      <c r="K28" s="238">
        <f t="shared" si="14"/>
        <v>316</v>
      </c>
      <c r="L28" s="238">
        <f t="shared" si="14"/>
        <v>237</v>
      </c>
      <c r="M28" s="238">
        <f t="shared" si="14"/>
        <v>66</v>
      </c>
      <c r="N28" s="238">
        <f t="shared" si="14"/>
        <v>542</v>
      </c>
      <c r="O28" s="238">
        <f t="shared" si="14"/>
        <v>153</v>
      </c>
      <c r="P28" s="238">
        <f t="shared" si="14"/>
        <v>224</v>
      </c>
      <c r="Q28" s="238">
        <f t="shared" si="14"/>
        <v>201</v>
      </c>
      <c r="R28" s="238">
        <f t="shared" si="14"/>
        <v>880</v>
      </c>
      <c r="S28" s="238">
        <f t="shared" si="14"/>
        <v>247</v>
      </c>
      <c r="T28" s="238">
        <f t="shared" si="14"/>
        <v>572</v>
      </c>
      <c r="U28" s="238">
        <f t="shared" si="14"/>
        <v>493.5</v>
      </c>
      <c r="V28" s="238">
        <f t="shared" si="14"/>
        <v>381</v>
      </c>
      <c r="W28" s="238">
        <f t="shared" si="14"/>
        <v>218</v>
      </c>
      <c r="X28" s="238">
        <f t="shared" si="14"/>
        <v>186</v>
      </c>
      <c r="Y28" s="238">
        <f t="shared" si="14"/>
        <v>171</v>
      </c>
      <c r="Z28" s="238">
        <f t="shared" si="14"/>
        <v>0</v>
      </c>
      <c r="AA28" s="238">
        <f t="shared" si="14"/>
        <v>151</v>
      </c>
      <c r="AB28" s="238">
        <f t="shared" si="14"/>
        <v>218</v>
      </c>
      <c r="AC28" s="238">
        <f t="shared" si="14"/>
        <v>151</v>
      </c>
      <c r="AD28" s="238">
        <f t="shared" si="14"/>
        <v>53</v>
      </c>
      <c r="AE28" s="238">
        <f t="shared" si="14"/>
        <v>96</v>
      </c>
      <c r="AF28" s="238">
        <f t="shared" si="14"/>
        <v>239</v>
      </c>
      <c r="AG28" s="238">
        <f t="shared" si="14"/>
        <v>0</v>
      </c>
      <c r="AH28" s="238">
        <f t="shared" si="14"/>
        <v>583</v>
      </c>
      <c r="AI28" s="238">
        <f t="shared" si="14"/>
        <v>256</v>
      </c>
      <c r="AJ28" s="238">
        <f t="shared" ref="AJ28:BE28" si="15">IF(AND(AJ24&gt;0,AJ25&gt;0),AJ26,0)</f>
        <v>655</v>
      </c>
      <c r="AK28" s="238">
        <f t="shared" si="15"/>
        <v>726</v>
      </c>
      <c r="AL28" s="238">
        <f t="shared" si="15"/>
        <v>597</v>
      </c>
      <c r="AM28" s="238">
        <f t="shared" si="15"/>
        <v>678</v>
      </c>
      <c r="AN28" s="238">
        <f t="shared" si="15"/>
        <v>90</v>
      </c>
      <c r="AO28" s="238">
        <f t="shared" si="15"/>
        <v>0</v>
      </c>
      <c r="AP28" s="238">
        <f t="shared" si="15"/>
        <v>539</v>
      </c>
      <c r="AQ28" s="238">
        <f t="shared" si="15"/>
        <v>106</v>
      </c>
      <c r="AR28" s="238">
        <f t="shared" si="15"/>
        <v>0</v>
      </c>
      <c r="AS28" s="238">
        <f t="shared" si="15"/>
        <v>0</v>
      </c>
      <c r="AT28" s="238">
        <f t="shared" si="15"/>
        <v>0</v>
      </c>
      <c r="AU28" s="238">
        <f t="shared" si="15"/>
        <v>0</v>
      </c>
      <c r="AV28" s="238">
        <f t="shared" si="15"/>
        <v>84</v>
      </c>
      <c r="AW28" s="238">
        <f t="shared" si="15"/>
        <v>145</v>
      </c>
      <c r="AX28" s="238">
        <f t="shared" si="15"/>
        <v>108</v>
      </c>
      <c r="AY28" s="238">
        <f t="shared" si="15"/>
        <v>108</v>
      </c>
      <c r="AZ28" s="238">
        <f t="shared" si="15"/>
        <v>71</v>
      </c>
      <c r="BA28" s="238">
        <f>IF(AND(BA24&gt;0,BA25&gt;0),BA26,0)</f>
        <v>91</v>
      </c>
      <c r="BB28" s="238">
        <f>IF(AND(BB24&gt;0,BB25&gt;0),BB26,0)</f>
        <v>510</v>
      </c>
      <c r="BC28" s="238">
        <f>IF(AND(BC24&gt;0,BC25&gt;0),BC26,0)</f>
        <v>170</v>
      </c>
      <c r="BD28" s="238">
        <f>IF(AND(BD24&gt;0,BD25&gt;0),BD26,0)</f>
        <v>0</v>
      </c>
      <c r="BE28" s="238">
        <f t="shared" si="15"/>
        <v>224</v>
      </c>
      <c r="BG28" s="238">
        <f>SUM(D28:BE28)</f>
        <v>13056.5</v>
      </c>
    </row>
    <row r="29" spans="1:60" x14ac:dyDescent="0.25">
      <c r="A29" s="238" t="s">
        <v>65</v>
      </c>
      <c r="B29" s="238" t="s">
        <v>882</v>
      </c>
      <c r="C29" s="238">
        <f>COUNTIF(D29:BE29,"&gt;"&amp;1)</f>
        <v>0</v>
      </c>
      <c r="D29" s="238">
        <f>IF(MOD(COUNTIF(Data!$T:$T,"="&amp;D$4&amp;$A29),32)=0,COUNTIF(Data!$T:$T,"="&amp;D$4&amp;$A29)/32,"_"&amp;COUNTIF(Data!$T:$T,"="&amp;D$4&amp;$A29))</f>
        <v>1</v>
      </c>
      <c r="E29" s="238">
        <f>IF(MOD(COUNTIF(Data!$T:$T,"="&amp;E$4&amp;$A29),32)=0,COUNTIF(Data!$T:$T,"="&amp;E$4&amp;$A29)/32,"_"&amp;COUNTIF(Data!$T:$T,"="&amp;E$4&amp;$A29))</f>
        <v>1</v>
      </c>
      <c r="F29" s="238">
        <f>IF(MOD(COUNTIF(Data!$T:$T,"="&amp;F$4&amp;$A29),32)=0,COUNTIF(Data!$T:$T,"="&amp;F$4&amp;$A29)/32,"_"&amp;COUNTIF(Data!$T:$T,"="&amp;F$4&amp;$A29))</f>
        <v>1</v>
      </c>
      <c r="G29" s="238">
        <f>IF(MOD(COUNTIF(Data!$T:$T,"="&amp;G$4&amp;$A29),32)=0,COUNTIF(Data!$T:$T,"="&amp;G$4&amp;$A29)/32,"_"&amp;COUNTIF(Data!$T:$T,"="&amp;G$4&amp;$A29))</f>
        <v>1</v>
      </c>
      <c r="H29" s="238">
        <f>IF(MOD(COUNTIF(Data!$T:$T,"="&amp;H$4&amp;$A29),32)=0,COUNTIF(Data!$T:$T,"="&amp;H$4&amp;$A29)/32,"_"&amp;COUNTIF(Data!$T:$T,"="&amp;H$4&amp;$A29))</f>
        <v>1</v>
      </c>
      <c r="I29" s="238">
        <f>IF(MOD(COUNTIF(Data!$T:$T,"="&amp;I$4&amp;$A29),32)=0,COUNTIF(Data!$T:$T,"="&amp;I$4&amp;$A29)/32,"_"&amp;COUNTIF(Data!$T:$T,"="&amp;I$4&amp;$A29))</f>
        <v>1</v>
      </c>
      <c r="J29" s="238">
        <f>IF(MOD(COUNTIF(Data!$T:$T,"="&amp;J$4&amp;$A29),32)=0,COUNTIF(Data!$T:$T,"="&amp;J$4&amp;$A29)/32,"_"&amp;COUNTIF(Data!$T:$T,"="&amp;J$4&amp;$A29))</f>
        <v>1</v>
      </c>
      <c r="K29" s="238">
        <f>IF(MOD(COUNTIF(Data!$T:$T,"="&amp;K$4&amp;$A29),32)=0,COUNTIF(Data!$T:$T,"="&amp;K$4&amp;$A29)/32,"_"&amp;COUNTIF(Data!$T:$T,"="&amp;K$4&amp;$A29))</f>
        <v>1</v>
      </c>
      <c r="L29" s="238">
        <f>IF(MOD(COUNTIF(Data!$T:$T,"="&amp;L$4&amp;$A29),32)=0,COUNTIF(Data!$T:$T,"="&amp;L$4&amp;$A29)/32,"_"&amp;COUNTIF(Data!$T:$T,"="&amp;L$4&amp;$A29))</f>
        <v>1</v>
      </c>
      <c r="M29" s="238">
        <f>IF(MOD(COUNTIF(Data!$T:$T,"="&amp;M$4&amp;$A29),32)=0,COUNTIF(Data!$T:$T,"="&amp;M$4&amp;$A29)/32,"_"&amp;COUNTIF(Data!$T:$T,"="&amp;M$4&amp;$A29))</f>
        <v>1</v>
      </c>
      <c r="N29" s="238">
        <f>IF(MOD(COUNTIF(Data!$T:$T,"="&amp;N$4&amp;$A29),32)=0,COUNTIF(Data!$T:$T,"="&amp;N$4&amp;$A29)/32,"_"&amp;COUNTIF(Data!$T:$T,"="&amp;N$4&amp;$A29))</f>
        <v>1</v>
      </c>
      <c r="O29" s="238">
        <f>IF(MOD(COUNTIF(Data!$T:$T,"="&amp;O$4&amp;$A29),32)=0,COUNTIF(Data!$T:$T,"="&amp;O$4&amp;$A29)/32,"_"&amp;COUNTIF(Data!$T:$T,"="&amp;O$4&amp;$A29))</f>
        <v>1</v>
      </c>
      <c r="P29" s="238">
        <f>IF(MOD(COUNTIF(Data!$T:$T,"="&amp;P$4&amp;$A29),32)=0,COUNTIF(Data!$T:$T,"="&amp;P$4&amp;$A29)/32,"_"&amp;COUNTIF(Data!$T:$T,"="&amp;P$4&amp;$A29))</f>
        <v>1</v>
      </c>
      <c r="Q29" s="238">
        <f>IF(MOD(COUNTIF(Data!$T:$T,"="&amp;Q$4&amp;$A29),32)=0,COUNTIF(Data!$T:$T,"="&amp;Q$4&amp;$A29)/32,"_"&amp;COUNTIF(Data!$T:$T,"="&amp;Q$4&amp;$A29))</f>
        <v>1</v>
      </c>
      <c r="R29" s="238">
        <f>IF(MOD(COUNTIF(Data!$T:$T,"="&amp;R$4&amp;$A29),32)=0,COUNTIF(Data!$T:$T,"="&amp;R$4&amp;$A29)/32,"_"&amp;COUNTIF(Data!$T:$T,"="&amp;R$4&amp;$A29))</f>
        <v>1</v>
      </c>
      <c r="S29" s="238">
        <f>IF(MOD(COUNTIF(Data!$T:$T,"="&amp;S$4&amp;$A29),32)=0,COUNTIF(Data!$T:$T,"="&amp;S$4&amp;$A29)/32,"_"&amp;COUNTIF(Data!$T:$T,"="&amp;S$4&amp;$A29))</f>
        <v>1</v>
      </c>
      <c r="T29" s="238">
        <f>IF(MOD(COUNTIF(Data!$T:$T,"="&amp;T$4&amp;$A29),32)=0,COUNTIF(Data!$T:$T,"="&amp;T$4&amp;$A29)/32,"_"&amp;COUNTIF(Data!$T:$T,"="&amp;T$4&amp;$A29))</f>
        <v>1</v>
      </c>
      <c r="U29" s="238">
        <f>IF(MOD(COUNTIF(Data!$T:$T,"="&amp;U$4&amp;$A29),32)=0,COUNTIF(Data!$T:$T,"="&amp;U$4&amp;$A29)/32,"_"&amp;COUNTIF(Data!$T:$T,"="&amp;U$4&amp;$A29))</f>
        <v>1</v>
      </c>
      <c r="V29" s="238">
        <f>IF(MOD(COUNTIF(Data!$T:$T,"="&amp;V$4&amp;$A29),32)=0,COUNTIF(Data!$T:$T,"="&amp;V$4&amp;$A29)/32,"_"&amp;COUNTIF(Data!$T:$T,"="&amp;V$4&amp;$A29))</f>
        <v>1</v>
      </c>
      <c r="W29" s="238">
        <f>IF(MOD(COUNTIF(Data!$T:$T,"="&amp;W$4&amp;$A29),32)=0,COUNTIF(Data!$T:$T,"="&amp;W$4&amp;$A29)/32,"_"&amp;COUNTIF(Data!$T:$T,"="&amp;W$4&amp;$A29))</f>
        <v>1</v>
      </c>
      <c r="X29" s="238">
        <f>IF(MOD(COUNTIF(Data!$T:$T,"="&amp;X$4&amp;$A29),32)=0,COUNTIF(Data!$T:$T,"="&amp;X$4&amp;$A29)/32,"_"&amp;COUNTIF(Data!$T:$T,"="&amp;X$4&amp;$A29))</f>
        <v>1</v>
      </c>
      <c r="Y29" s="238">
        <f>IF(MOD(COUNTIF(Data!$T:$T,"="&amp;Y$4&amp;$A29),32)=0,COUNTIF(Data!$T:$T,"="&amp;Y$4&amp;$A29)/32,"_"&amp;COUNTIF(Data!$T:$T,"="&amp;Y$4&amp;$A29))</f>
        <v>1</v>
      </c>
      <c r="Z29" s="238">
        <f>IF(MOD(COUNTIF(Data!$T:$T,"="&amp;Z$4&amp;$A29),32)=0,COUNTIF(Data!$T:$T,"="&amp;Z$4&amp;$A29)/32,"_"&amp;COUNTIF(Data!$T:$T,"="&amp;Z$4&amp;$A29))</f>
        <v>0</v>
      </c>
      <c r="AA29" s="238">
        <f>IF(MOD(COUNTIF(Data!$T:$T,"="&amp;AA$4&amp;$A29),32)=0,COUNTIF(Data!$T:$T,"="&amp;AA$4&amp;$A29)/32,"_"&amp;COUNTIF(Data!$T:$T,"="&amp;AA$4&amp;$A29))</f>
        <v>1</v>
      </c>
      <c r="AB29" s="238">
        <f>IF(MOD(COUNTIF(Data!$T:$T,"="&amp;AB$4&amp;$A29),32)=0,COUNTIF(Data!$T:$T,"="&amp;AB$4&amp;$A29)/32,"_"&amp;COUNTIF(Data!$T:$T,"="&amp;AB$4&amp;$A29))</f>
        <v>1</v>
      </c>
      <c r="AC29" s="238">
        <f>IF(MOD(COUNTIF(Data!$T:$T,"="&amp;AC$4&amp;$A29),32)=0,COUNTIF(Data!$T:$T,"="&amp;AC$4&amp;$A29)/32,"_"&amp;COUNTIF(Data!$T:$T,"="&amp;AC$4&amp;$A29))</f>
        <v>1</v>
      </c>
      <c r="AD29" s="238">
        <f>IF(MOD(COUNTIF(Data!$T:$T,"="&amp;AD$4&amp;$A29),32)=0,COUNTIF(Data!$T:$T,"="&amp;AD$4&amp;$A29)/32,"_"&amp;COUNTIF(Data!$T:$T,"="&amp;AD$4&amp;$A29))</f>
        <v>1</v>
      </c>
      <c r="AE29" s="238">
        <f>IF(MOD(COUNTIF(Data!$T:$T,"="&amp;AE$4&amp;$A29),32)=0,COUNTIF(Data!$T:$T,"="&amp;AE$4&amp;$A29)/32,"_"&amp;COUNTIF(Data!$T:$T,"="&amp;AE$4&amp;$A29))</f>
        <v>1</v>
      </c>
      <c r="AF29" s="238">
        <f>IF(MOD(COUNTIF(Data!$T:$T,"="&amp;AF$4&amp;$A29),32)=0,COUNTIF(Data!$T:$T,"="&amp;AF$4&amp;$A29)/32,"_"&amp;COUNTIF(Data!$T:$T,"="&amp;AF$4&amp;$A29))</f>
        <v>1</v>
      </c>
      <c r="AG29" s="238">
        <f>IF(MOD(COUNTIF(Data!$T:$T,"="&amp;AG$4&amp;$A29),32)=0,COUNTIF(Data!$T:$T,"="&amp;AG$4&amp;$A29)/32,"_"&amp;COUNTIF(Data!$T:$T,"="&amp;AG$4&amp;$A29))</f>
        <v>1</v>
      </c>
      <c r="AH29" s="238">
        <f>IF(MOD(COUNTIF(Data!$T:$T,"="&amp;AH$4&amp;$A29),32)=0,COUNTIF(Data!$T:$T,"="&amp;AH$4&amp;$A29)/32,"_"&amp;COUNTIF(Data!$T:$T,"="&amp;AH$4&amp;$A29))</f>
        <v>1</v>
      </c>
      <c r="AI29" s="238">
        <f>IF(MOD(COUNTIF(Data!$T:$T,"="&amp;AI$4&amp;$A29),32)=0,COUNTIF(Data!$T:$T,"="&amp;AI$4&amp;$A29)/32,"_"&amp;COUNTIF(Data!$T:$T,"="&amp;AI$4&amp;$A29))</f>
        <v>1</v>
      </c>
      <c r="AJ29" s="238">
        <f>IF(MOD(COUNTIF(Data!$T:$T,"="&amp;AJ$4&amp;$A29),32)=0,COUNTIF(Data!$T:$T,"="&amp;AJ$4&amp;$A29)/32,"_"&amp;COUNTIF(Data!$T:$T,"="&amp;AJ$4&amp;$A29))</f>
        <v>1</v>
      </c>
      <c r="AK29" s="238">
        <f>IF(MOD(COUNTIF(Data!$T:$T,"="&amp;AK$4&amp;$A29),32)=0,COUNTIF(Data!$T:$T,"="&amp;AK$4&amp;$A29)/32,"_"&amp;COUNTIF(Data!$T:$T,"="&amp;AK$4&amp;$A29))</f>
        <v>1</v>
      </c>
      <c r="AL29" s="238">
        <f>IF(MOD(COUNTIF(Data!$T:$T,"="&amp;AL$4&amp;$A29),32)=0,COUNTIF(Data!$T:$T,"="&amp;AL$4&amp;$A29)/32,"_"&amp;COUNTIF(Data!$T:$T,"="&amp;AL$4&amp;$A29))</f>
        <v>1</v>
      </c>
      <c r="AM29" s="238">
        <f>IF(MOD(COUNTIF(Data!$T:$T,"="&amp;AM$4&amp;$A29),32)=0,COUNTIF(Data!$T:$T,"="&amp;AM$4&amp;$A29)/32,"_"&amp;COUNTIF(Data!$T:$T,"="&amp;AM$4&amp;$A29))</f>
        <v>1</v>
      </c>
      <c r="AN29" s="238">
        <f>IF(MOD(COUNTIF(Data!$T:$T,"="&amp;AN$4&amp;$A29),32)=0,COUNTIF(Data!$T:$T,"="&amp;AN$4&amp;$A29)/32,"_"&amp;COUNTIF(Data!$T:$T,"="&amp;AN$4&amp;$A29))</f>
        <v>1</v>
      </c>
      <c r="AO29" s="238">
        <f>IF(MOD(COUNTIF(Data!$T:$T,"="&amp;AO$4&amp;$A29),32)=0,COUNTIF(Data!$T:$T,"="&amp;AO$4&amp;$A29)/32,"_"&amp;COUNTIF(Data!$T:$T,"="&amp;AO$4&amp;$A29))</f>
        <v>0</v>
      </c>
      <c r="AP29" s="238">
        <f>IF(MOD(COUNTIF(Data!$T:$T,"="&amp;AP$4&amp;$A29),32)=0,COUNTIF(Data!$T:$T,"="&amp;AP$4&amp;$A29)/32,"_"&amp;COUNTIF(Data!$T:$T,"="&amp;AP$4&amp;$A29))</f>
        <v>1</v>
      </c>
      <c r="AQ29" s="238">
        <f>IF(MOD(COUNTIF(Data!$T:$T,"="&amp;AQ$4&amp;$A29),32)=0,COUNTIF(Data!$T:$T,"="&amp;AQ$4&amp;$A29)/32,"_"&amp;COUNTIF(Data!$T:$T,"="&amp;AQ$4&amp;$A29))</f>
        <v>1</v>
      </c>
      <c r="AR29" s="238">
        <f>IF(MOD(COUNTIF(Data!$T:$T,"="&amp;AR$4&amp;$A29),32)=0,COUNTIF(Data!$T:$T,"="&amp;AR$4&amp;$A29)/32,"_"&amp;COUNTIF(Data!$T:$T,"="&amp;AR$4&amp;$A29))</f>
        <v>0</v>
      </c>
      <c r="AS29" s="238">
        <f>IF(MOD(COUNTIF(Data!$T:$T,"="&amp;AS$4&amp;$A29),32)=0,COUNTIF(Data!$T:$T,"="&amp;AS$4&amp;$A29)/32,"_"&amp;COUNTIF(Data!$T:$T,"="&amp;AS$4&amp;$A29))</f>
        <v>1</v>
      </c>
      <c r="AT29" s="238">
        <f>IF(MOD(COUNTIF(Data!$T:$T,"="&amp;AT$4&amp;$A29),32)=0,COUNTIF(Data!$T:$T,"="&amp;AT$4&amp;$A29)/32,"_"&amp;COUNTIF(Data!$T:$T,"="&amp;AT$4&amp;$A29))</f>
        <v>1</v>
      </c>
      <c r="AU29" s="238">
        <f>IF(MOD(COUNTIF(Data!$T:$T,"="&amp;AU$4&amp;$A29),32)=0,COUNTIF(Data!$T:$T,"="&amp;AU$4&amp;$A29)/32,"_"&amp;COUNTIF(Data!$T:$T,"="&amp;AU$4&amp;$A29))</f>
        <v>0</v>
      </c>
      <c r="AV29" s="238">
        <f>IF(MOD(COUNTIF(Data!$T:$T,"="&amp;AV$4&amp;$A29),32)=0,COUNTIF(Data!$T:$T,"="&amp;AV$4&amp;$A29)/32,"_"&amp;COUNTIF(Data!$T:$T,"="&amp;AV$4&amp;$A29))</f>
        <v>1</v>
      </c>
      <c r="AW29" s="238">
        <f>IF(MOD(COUNTIF(Data!$T:$T,"="&amp;AW$4&amp;$A29),32)=0,COUNTIF(Data!$T:$T,"="&amp;AW$4&amp;$A29)/32,"_"&amp;COUNTIF(Data!$T:$T,"="&amp;AW$4&amp;$A29))</f>
        <v>1</v>
      </c>
      <c r="AX29" s="238">
        <f>IF(MOD(COUNTIF(Data!$T:$T,"="&amp;AX$4&amp;$A29),32)=0,COUNTIF(Data!$T:$T,"="&amp;AX$4&amp;$A29)/32,"_"&amp;COUNTIF(Data!$T:$T,"="&amp;AX$4&amp;$A29))</f>
        <v>1</v>
      </c>
      <c r="AY29" s="238">
        <f>IF(MOD(COUNTIF(Data!$T:$T,"="&amp;AY$4&amp;$A29),32)=0,COUNTIF(Data!$T:$T,"="&amp;AY$4&amp;$A29)/32,"_"&amp;COUNTIF(Data!$T:$T,"="&amp;AY$4&amp;$A29))</f>
        <v>1</v>
      </c>
      <c r="AZ29" s="238">
        <f>IF(MOD(COUNTIF(Data!$T:$T,"="&amp;AZ$4&amp;$A29),32)=0,COUNTIF(Data!$T:$T,"="&amp;AZ$4&amp;$A29)/32,"_"&amp;COUNTIF(Data!$T:$T,"="&amp;AZ$4&amp;$A29))</f>
        <v>1</v>
      </c>
      <c r="BA29" s="238">
        <f>IF(MOD(COUNTIF(Data!$T:$T,"="&amp;BA$4&amp;$A29),32)=0,COUNTIF(Data!$T:$T,"="&amp;BA$4&amp;$A29)/32,"_"&amp;COUNTIF(Data!$T:$T,"="&amp;BA$4&amp;$A29))</f>
        <v>1</v>
      </c>
      <c r="BB29" s="238">
        <f>IF(MOD(COUNTIF(Data!$T:$T,"="&amp;BB$4&amp;$A29),32)=0,COUNTIF(Data!$T:$T,"="&amp;BB$4&amp;$A29)/32,"_"&amp;COUNTIF(Data!$T:$T,"="&amp;BB$4&amp;$A29))</f>
        <v>1</v>
      </c>
      <c r="BC29" s="238">
        <f>IF(MOD(COUNTIF(Data!$T:$T,"="&amp;BC$4&amp;$A29),32)=0,COUNTIF(Data!$T:$T,"="&amp;BC$4&amp;$A29)/32,"_"&amp;COUNTIF(Data!$T:$T,"="&amp;BC$4&amp;$A29))</f>
        <v>1</v>
      </c>
      <c r="BD29" s="238">
        <f>IF(MOD(COUNTIF(Data!$T:$T,"="&amp;BD$4&amp;$A29),32)=0,COUNTIF(Data!$T:$T,"="&amp;BD$4&amp;$A29)/32,"_"&amp;COUNTIF(Data!$T:$T,"="&amp;BD$4&amp;$A29))</f>
        <v>0</v>
      </c>
      <c r="BE29" s="238">
        <f>IF(MOD(COUNTIF(Data!$T:$T,"="&amp;BE$4&amp;$A29),32)=0,COUNTIF(Data!$T:$T,"="&amp;BE$4&amp;$A29)/32,"_"&amp;COUNTIF(Data!$T:$T,"="&amp;BE$4&amp;$A29))</f>
        <v>1</v>
      </c>
    </row>
    <row r="30" spans="1:60" x14ac:dyDescent="0.25">
      <c r="A30" s="238" t="s">
        <v>66</v>
      </c>
      <c r="B30" s="238" t="s">
        <v>882</v>
      </c>
      <c r="C30" s="238">
        <f>COUNTIF(D30:BE30,"&gt;"&amp;1)</f>
        <v>4</v>
      </c>
      <c r="D30" s="238">
        <f>IF(MOD(COUNTIF(Data!$T:$T,"="&amp;D$4&amp;$A30),32)=0,COUNTIF(Data!$T:$T,"="&amp;D$4&amp;$A30)/32,"_"&amp;COUNTIF(Data!$T:$T,"="&amp;D$4&amp;$A30))</f>
        <v>1</v>
      </c>
      <c r="E30" s="238">
        <f>IF(MOD(COUNTIF(Data!$T:$T,"="&amp;E$4&amp;$A30),32)=0,COUNTIF(Data!$T:$T,"="&amp;E$4&amp;$A30)/32,"_"&amp;COUNTIF(Data!$T:$T,"="&amp;E$4&amp;$A30))</f>
        <v>1</v>
      </c>
      <c r="F30" s="238">
        <f>IF(MOD(COUNTIF(Data!$T:$T,"="&amp;F$4&amp;$A30),32)=0,COUNTIF(Data!$T:$T,"="&amp;F$4&amp;$A30)/32,"_"&amp;COUNTIF(Data!$T:$T,"="&amp;F$4&amp;$A30))</f>
        <v>1</v>
      </c>
      <c r="G30" s="238">
        <f>IF(MOD(COUNTIF(Data!$T:$T,"="&amp;G$4&amp;$A30),32)=0,COUNTIF(Data!$T:$T,"="&amp;G$4&amp;$A30)/32,"_"&amp;COUNTIF(Data!$T:$T,"="&amp;G$4&amp;$A30))</f>
        <v>0</v>
      </c>
      <c r="H30" s="238">
        <f>IF(MOD(COUNTIF(Data!$T:$T,"="&amp;H$4&amp;$A30),32)=0,COUNTIF(Data!$T:$T,"="&amp;H$4&amp;$A30)/32,"_"&amp;COUNTIF(Data!$T:$T,"="&amp;H$4&amp;$A30))</f>
        <v>1</v>
      </c>
      <c r="I30" s="238">
        <f>IF(MOD(COUNTIF(Data!$T:$T,"="&amp;I$4&amp;$A30),32)=0,COUNTIF(Data!$T:$T,"="&amp;I$4&amp;$A30)/32,"_"&amp;COUNTIF(Data!$T:$T,"="&amp;I$4&amp;$A30))</f>
        <v>1</v>
      </c>
      <c r="J30" s="238">
        <f>IF(MOD(COUNTIF(Data!$T:$T,"="&amp;J$4&amp;$A30),32)=0,COUNTIF(Data!$T:$T,"="&amp;J$4&amp;$A30)/32,"_"&amp;COUNTIF(Data!$T:$T,"="&amp;J$4&amp;$A30))</f>
        <v>1</v>
      </c>
      <c r="K30" s="238">
        <f>IF(MOD(COUNTIF(Data!$T:$T,"="&amp;K$4&amp;$A30),32)=0,COUNTIF(Data!$T:$T,"="&amp;K$4&amp;$A30)/32,"_"&amp;COUNTIF(Data!$T:$T,"="&amp;K$4&amp;$A30))</f>
        <v>1</v>
      </c>
      <c r="L30" s="238">
        <f>IF(MOD(COUNTIF(Data!$T:$T,"="&amp;L$4&amp;$A30),32)=0,COUNTIF(Data!$T:$T,"="&amp;L$4&amp;$A30)/32,"_"&amp;COUNTIF(Data!$T:$T,"="&amp;L$4&amp;$A30))</f>
        <v>1</v>
      </c>
      <c r="M30" s="238">
        <f>IF(MOD(COUNTIF(Data!$T:$T,"="&amp;M$4&amp;$A30),32)=0,COUNTIF(Data!$T:$T,"="&amp;M$4&amp;$A30)/32,"_"&amp;COUNTIF(Data!$T:$T,"="&amp;M$4&amp;$A30))</f>
        <v>1</v>
      </c>
      <c r="N30" s="238">
        <f>IF(MOD(COUNTIF(Data!$T:$T,"="&amp;N$4&amp;$A30),32)=0,COUNTIF(Data!$T:$T,"="&amp;N$4&amp;$A30)/32,"_"&amp;COUNTIF(Data!$T:$T,"="&amp;N$4&amp;$A30))</f>
        <v>1</v>
      </c>
      <c r="O30" s="238">
        <f>IF(MOD(COUNTIF(Data!$T:$T,"="&amp;O$4&amp;$A30),32)=0,COUNTIF(Data!$T:$T,"="&amp;O$4&amp;$A30)/32,"_"&amp;COUNTIF(Data!$T:$T,"="&amp;O$4&amp;$A30))</f>
        <v>1</v>
      </c>
      <c r="P30" s="238">
        <f>IF(MOD(COUNTIF(Data!$T:$T,"="&amp;P$4&amp;$A30),32)=0,COUNTIF(Data!$T:$T,"="&amp;P$4&amp;$A30)/32,"_"&amp;COUNTIF(Data!$T:$T,"="&amp;P$4&amp;$A30))</f>
        <v>1</v>
      </c>
      <c r="Q30" s="238">
        <f>IF(MOD(COUNTIF(Data!$T:$T,"="&amp;Q$4&amp;$A30),32)=0,COUNTIF(Data!$T:$T,"="&amp;Q$4&amp;$A30)/32,"_"&amp;COUNTIF(Data!$T:$T,"="&amp;Q$4&amp;$A30))</f>
        <v>1</v>
      </c>
      <c r="R30" s="238">
        <f>IF(MOD(COUNTIF(Data!$T:$T,"="&amp;R$4&amp;$A30),32)=0,COUNTIF(Data!$T:$T,"="&amp;R$4&amp;$A30)/32,"_"&amp;COUNTIF(Data!$T:$T,"="&amp;R$4&amp;$A30))</f>
        <v>1</v>
      </c>
      <c r="S30" s="238">
        <f>IF(MOD(COUNTIF(Data!$T:$T,"="&amp;S$4&amp;$A30),32)=0,COUNTIF(Data!$T:$T,"="&amp;S$4&amp;$A30)/32,"_"&amp;COUNTIF(Data!$T:$T,"="&amp;S$4&amp;$A30))</f>
        <v>1</v>
      </c>
      <c r="T30" s="238">
        <f>IF(MOD(COUNTIF(Data!$T:$T,"="&amp;T$4&amp;$A30),32)=0,COUNTIF(Data!$T:$T,"="&amp;T$4&amp;$A30)/32,"_"&amp;COUNTIF(Data!$T:$T,"="&amp;T$4&amp;$A30))</f>
        <v>1</v>
      </c>
      <c r="U30" s="238">
        <f>IF(MOD(COUNTIF(Data!$T:$T,"="&amp;U$4&amp;$A30),32)=0,COUNTIF(Data!$T:$T,"="&amp;U$4&amp;$A30)/32,"_"&amp;COUNTIF(Data!$T:$T,"="&amp;U$4&amp;$A30))</f>
        <v>2</v>
      </c>
      <c r="V30" s="238">
        <f>IF(MOD(COUNTIF(Data!$T:$T,"="&amp;V$4&amp;$A30),32)=0,COUNTIF(Data!$T:$T,"="&amp;V$4&amp;$A30)/32,"_"&amp;COUNTIF(Data!$T:$T,"="&amp;V$4&amp;$A30))</f>
        <v>1</v>
      </c>
      <c r="W30" s="238">
        <f>IF(MOD(COUNTIF(Data!$T:$T,"="&amp;W$4&amp;$A30),32)=0,COUNTIF(Data!$T:$T,"="&amp;W$4&amp;$A30)/32,"_"&amp;COUNTIF(Data!$T:$T,"="&amp;W$4&amp;$A30))</f>
        <v>1</v>
      </c>
      <c r="X30" s="238">
        <f>IF(MOD(COUNTIF(Data!$T:$T,"="&amp;X$4&amp;$A30),32)=0,COUNTIF(Data!$T:$T,"="&amp;X$4&amp;$A30)/32,"_"&amp;COUNTIF(Data!$T:$T,"="&amp;X$4&amp;$A30))</f>
        <v>1</v>
      </c>
      <c r="Y30" s="238">
        <f>IF(MOD(COUNTIF(Data!$T:$T,"="&amp;Y$4&amp;$A30),32)=0,COUNTIF(Data!$T:$T,"="&amp;Y$4&amp;$A30)/32,"_"&amp;COUNTIF(Data!$T:$T,"="&amp;Y$4&amp;$A30))</f>
        <v>1</v>
      </c>
      <c r="Z30" s="238">
        <f>IF(MOD(COUNTIF(Data!$T:$T,"="&amp;Z$4&amp;$A30),32)=0,COUNTIF(Data!$T:$T,"="&amp;Z$4&amp;$A30)/32,"_"&amp;COUNTIF(Data!$T:$T,"="&amp;Z$4&amp;$A30))</f>
        <v>1</v>
      </c>
      <c r="AA30" s="238">
        <f>IF(MOD(COUNTIF(Data!$T:$T,"="&amp;AA$4&amp;$A30),32)=0,COUNTIF(Data!$T:$T,"="&amp;AA$4&amp;$A30)/32,"_"&amp;COUNTIF(Data!$T:$T,"="&amp;AA$4&amp;$A30))</f>
        <v>1</v>
      </c>
      <c r="AB30" s="238">
        <f>IF(MOD(COUNTIF(Data!$T:$T,"="&amp;AB$4&amp;$A30),32)=0,COUNTIF(Data!$T:$T,"="&amp;AB$4&amp;$A30)/32,"_"&amp;COUNTIF(Data!$T:$T,"="&amp;AB$4&amp;$A30))</f>
        <v>1</v>
      </c>
      <c r="AC30" s="238">
        <f>IF(MOD(COUNTIF(Data!$T:$T,"="&amp;AC$4&amp;$A30),32)=0,COUNTIF(Data!$T:$T,"="&amp;AC$4&amp;$A30)/32,"_"&amp;COUNTIF(Data!$T:$T,"="&amp;AC$4&amp;$A30))</f>
        <v>1</v>
      </c>
      <c r="AD30" s="238">
        <f>IF(MOD(COUNTIF(Data!$T:$T,"="&amp;AD$4&amp;$A30),32)=0,COUNTIF(Data!$T:$T,"="&amp;AD$4&amp;$A30)/32,"_"&amp;COUNTIF(Data!$T:$T,"="&amp;AD$4&amp;$A30))</f>
        <v>1</v>
      </c>
      <c r="AE30" s="238">
        <f>IF(MOD(COUNTIF(Data!$T:$T,"="&amp;AE$4&amp;$A30),32)=0,COUNTIF(Data!$T:$T,"="&amp;AE$4&amp;$A30)/32,"_"&amp;COUNTIF(Data!$T:$T,"="&amp;AE$4&amp;$A30))</f>
        <v>1</v>
      </c>
      <c r="AF30" s="238">
        <f>IF(MOD(COUNTIF(Data!$T:$T,"="&amp;AF$4&amp;$A30),32)=0,COUNTIF(Data!$T:$T,"="&amp;AF$4&amp;$A30)/32,"_"&amp;COUNTIF(Data!$T:$T,"="&amp;AF$4&amp;$A30))</f>
        <v>1</v>
      </c>
      <c r="AG30" s="238">
        <f>IF(MOD(COUNTIF(Data!$T:$T,"="&amp;AG$4&amp;$A30),32)=0,COUNTIF(Data!$T:$T,"="&amp;AG$4&amp;$A30)/32,"_"&amp;COUNTIF(Data!$T:$T,"="&amp;AG$4&amp;$A30))</f>
        <v>0</v>
      </c>
      <c r="AH30" s="238">
        <f>IF(MOD(COUNTIF(Data!$T:$T,"="&amp;AH$4&amp;$A30),32)=0,COUNTIF(Data!$T:$T,"="&amp;AH$4&amp;$A30)/32,"_"&amp;COUNTIF(Data!$T:$T,"="&amp;AH$4&amp;$A30))</f>
        <v>1</v>
      </c>
      <c r="AI30" s="238">
        <f>IF(MOD(COUNTIF(Data!$T:$T,"="&amp;AI$4&amp;$A30),32)=0,COUNTIF(Data!$T:$T,"="&amp;AI$4&amp;$A30)/32,"_"&amp;COUNTIF(Data!$T:$T,"="&amp;AI$4&amp;$A30))</f>
        <v>1</v>
      </c>
      <c r="AJ30" s="238">
        <f>IF(MOD(COUNTIF(Data!$T:$T,"="&amp;AJ$4&amp;$A30),32)=0,COUNTIF(Data!$T:$T,"="&amp;AJ$4&amp;$A30)/32,"_"&amp;COUNTIF(Data!$T:$T,"="&amp;AJ$4&amp;$A30))</f>
        <v>1</v>
      </c>
      <c r="AK30" s="238">
        <f>IF(MOD(COUNTIF(Data!$T:$T,"="&amp;AK$4&amp;$A30),32)=0,COUNTIF(Data!$T:$T,"="&amp;AK$4&amp;$A30)/32,"_"&amp;COUNTIF(Data!$T:$T,"="&amp;AK$4&amp;$A30))</f>
        <v>1</v>
      </c>
      <c r="AL30" s="238">
        <f>IF(MOD(COUNTIF(Data!$T:$T,"="&amp;AL$4&amp;$A30),32)=0,COUNTIF(Data!$T:$T,"="&amp;AL$4&amp;$A30)/32,"_"&amp;COUNTIF(Data!$T:$T,"="&amp;AL$4&amp;$A30))</f>
        <v>1</v>
      </c>
      <c r="AM30" s="238">
        <f>IF(MOD(COUNTIF(Data!$T:$T,"="&amp;AM$4&amp;$A30),32)=0,COUNTIF(Data!$T:$T,"="&amp;AM$4&amp;$A30)/32,"_"&amp;COUNTIF(Data!$T:$T,"="&amp;AM$4&amp;$A30))</f>
        <v>1</v>
      </c>
      <c r="AN30" s="238">
        <f>IF(MOD(COUNTIF(Data!$T:$T,"="&amp;AN$4&amp;$A30),32)=0,COUNTIF(Data!$T:$T,"="&amp;AN$4&amp;$A30)/32,"_"&amp;COUNTIF(Data!$T:$T,"="&amp;AN$4&amp;$A30))</f>
        <v>1</v>
      </c>
      <c r="AO30" s="238">
        <f>IF(MOD(COUNTIF(Data!$T:$T,"="&amp;AO$4&amp;$A30),32)=0,COUNTIF(Data!$T:$T,"="&amp;AO$4&amp;$A30)/32,"_"&amp;COUNTIF(Data!$T:$T,"="&amp;AO$4&amp;$A30))</f>
        <v>1</v>
      </c>
      <c r="AP30" s="238">
        <f>IF(MOD(COUNTIF(Data!$T:$T,"="&amp;AP$4&amp;$A30),32)=0,COUNTIF(Data!$T:$T,"="&amp;AP$4&amp;$A30)/32,"_"&amp;COUNTIF(Data!$T:$T,"="&amp;AP$4&amp;$A30))</f>
        <v>1</v>
      </c>
      <c r="AQ30" s="238">
        <f>IF(MOD(COUNTIF(Data!$T:$T,"="&amp;AQ$4&amp;$A30),32)=0,COUNTIF(Data!$T:$T,"="&amp;AQ$4&amp;$A30)/32,"_"&amp;COUNTIF(Data!$T:$T,"="&amp;AQ$4&amp;$A30))</f>
        <v>1</v>
      </c>
      <c r="AR30" s="238">
        <f>IF(MOD(COUNTIF(Data!$T:$T,"="&amp;AR$4&amp;$A30),32)=0,COUNTIF(Data!$T:$T,"="&amp;AR$4&amp;$A30)/32,"_"&amp;COUNTIF(Data!$T:$T,"="&amp;AR$4&amp;$A30))</f>
        <v>2</v>
      </c>
      <c r="AS30" s="238">
        <f>IF(MOD(COUNTIF(Data!$T:$T,"="&amp;AS$4&amp;$A30),32)=0,COUNTIF(Data!$T:$T,"="&amp;AS$4&amp;$A30)/32,"_"&amp;COUNTIF(Data!$T:$T,"="&amp;AS$4&amp;$A30))</f>
        <v>0</v>
      </c>
      <c r="AT30" s="238">
        <f>IF(MOD(COUNTIF(Data!$T:$T,"="&amp;AT$4&amp;$A30),32)=0,COUNTIF(Data!$T:$T,"="&amp;AT$4&amp;$A30)/32,"_"&amp;COUNTIF(Data!$T:$T,"="&amp;AT$4&amp;$A30))</f>
        <v>0</v>
      </c>
      <c r="AU30" s="238">
        <f>IF(MOD(COUNTIF(Data!$T:$T,"="&amp;AU$4&amp;$A30),32)=0,COUNTIF(Data!$T:$T,"="&amp;AU$4&amp;$A30)/32,"_"&amp;COUNTIF(Data!$T:$T,"="&amp;AU$4&amp;$A30))</f>
        <v>1</v>
      </c>
      <c r="AV30" s="238">
        <f>IF(MOD(COUNTIF(Data!$T:$T,"="&amp;AV$4&amp;$A30),32)=0,COUNTIF(Data!$T:$T,"="&amp;AV$4&amp;$A30)/32,"_"&amp;COUNTIF(Data!$T:$T,"="&amp;AV$4&amp;$A30))</f>
        <v>1</v>
      </c>
      <c r="AW30" s="238">
        <f>IF(MOD(COUNTIF(Data!$T:$T,"="&amp;AW$4&amp;$A30),32)=0,COUNTIF(Data!$T:$T,"="&amp;AW$4&amp;$A30)/32,"_"&amp;COUNTIF(Data!$T:$T,"="&amp;AW$4&amp;$A30))</f>
        <v>2</v>
      </c>
      <c r="AX30" s="238">
        <f>IF(MOD(COUNTIF(Data!$T:$T,"="&amp;AX$4&amp;$A30),32)=0,COUNTIF(Data!$T:$T,"="&amp;AX$4&amp;$A30)/32,"_"&amp;COUNTIF(Data!$T:$T,"="&amp;AX$4&amp;$A30))</f>
        <v>1</v>
      </c>
      <c r="AY30" s="238">
        <f>IF(MOD(COUNTIF(Data!$T:$T,"="&amp;AY$4&amp;$A30),32)=0,COUNTIF(Data!$T:$T,"="&amp;AY$4&amp;$A30)/32,"_"&amp;COUNTIF(Data!$T:$T,"="&amp;AY$4&amp;$A30))</f>
        <v>1</v>
      </c>
      <c r="AZ30" s="238">
        <f>IF(MOD(COUNTIF(Data!$T:$T,"="&amp;AZ$4&amp;$A30),32)=0,COUNTIF(Data!$T:$T,"="&amp;AZ$4&amp;$A30)/32,"_"&amp;COUNTIF(Data!$T:$T,"="&amp;AZ$4&amp;$A30))</f>
        <v>2</v>
      </c>
      <c r="BA30" s="238">
        <f>IF(MOD(COUNTIF(Data!$T:$T,"="&amp;BA$4&amp;$A30),32)=0,COUNTIF(Data!$T:$T,"="&amp;BA$4&amp;$A30)/32,"_"&amp;COUNTIF(Data!$T:$T,"="&amp;BA$4&amp;$A30))</f>
        <v>1</v>
      </c>
      <c r="BB30" s="238">
        <f>IF(MOD(COUNTIF(Data!$T:$T,"="&amp;BB$4&amp;$A30),32)=0,COUNTIF(Data!$T:$T,"="&amp;BB$4&amp;$A30)/32,"_"&amp;COUNTIF(Data!$T:$T,"="&amp;BB$4&amp;$A30))</f>
        <v>1</v>
      </c>
      <c r="BC30" s="238">
        <f>IF(MOD(COUNTIF(Data!$T:$T,"="&amp;BC$4&amp;$A30),32)=0,COUNTIF(Data!$T:$T,"="&amp;BC$4&amp;$A30)/32,"_"&amp;COUNTIF(Data!$T:$T,"="&amp;BC$4&amp;$A30))</f>
        <v>1</v>
      </c>
      <c r="BD30" s="238">
        <f>IF(MOD(COUNTIF(Data!$T:$T,"="&amp;BD$4&amp;$A30),32)=0,COUNTIF(Data!$T:$T,"="&amp;BD$4&amp;$A30)/32,"_"&amp;COUNTIF(Data!$T:$T,"="&amp;BD$4&amp;$A30))</f>
        <v>1</v>
      </c>
      <c r="BE30" s="238">
        <f>IF(MOD(COUNTIF(Data!$T:$T,"="&amp;BE$4&amp;$A30),32)=0,COUNTIF(Data!$T:$T,"="&amp;BE$4&amp;$A30)/32,"_"&amp;COUNTIF(Data!$T:$T,"="&amp;BE$4&amp;$A30))</f>
        <v>1</v>
      </c>
    </row>
    <row r="31" spans="1:60" x14ac:dyDescent="0.25">
      <c r="A31" s="238" t="s">
        <v>64</v>
      </c>
    </row>
    <row r="32" spans="1:60" x14ac:dyDescent="0.25">
      <c r="A32" s="238" t="s">
        <v>65</v>
      </c>
      <c r="B32" s="238" t="s">
        <v>70</v>
      </c>
      <c r="D32" s="243">
        <f>SUMIF(Data!$T:$T,"="&amp;Count!D$4&amp;Count!$A32,Data!$W:$W)</f>
        <v>0</v>
      </c>
      <c r="E32" s="243">
        <f>SUMIF(Data!$T:$T,"="&amp;Count!E$4&amp;Count!$A32,Data!$W:$W)</f>
        <v>0</v>
      </c>
      <c r="F32" s="243">
        <f>SUMIF(Data!$T:$T,"="&amp;Count!F$4&amp;Count!$A32,Data!$W:$W)</f>
        <v>0</v>
      </c>
      <c r="G32" s="243">
        <f>SUMIF(Data!$T:$T,"="&amp;Count!G$4&amp;Count!$A32,Data!$W:$W)</f>
        <v>0</v>
      </c>
      <c r="H32" s="243">
        <f>SUMIF(Data!$T:$T,"="&amp;Count!H$4&amp;Count!$A32,Data!$W:$W)</f>
        <v>0</v>
      </c>
      <c r="I32" s="243">
        <f>SUMIF(Data!$T:$T,"="&amp;Count!I$4&amp;Count!$A32,Data!$W:$W)</f>
        <v>0</v>
      </c>
      <c r="J32" s="243">
        <f>SUMIF(Data!$T:$T,"="&amp;Count!J$4&amp;Count!$A32,Data!$W:$W)</f>
        <v>0</v>
      </c>
      <c r="K32" s="243">
        <f>SUMIF(Data!$T:$T,"="&amp;Count!K$4&amp;Count!$A32,Data!$W:$W)</f>
        <v>0</v>
      </c>
      <c r="L32" s="243">
        <f>SUMIF(Data!$T:$T,"="&amp;Count!L$4&amp;Count!$A32,Data!$W:$W)</f>
        <v>0</v>
      </c>
      <c r="M32" s="243">
        <f>SUMIF(Data!$T:$T,"="&amp;Count!M$4&amp;Count!$A32,Data!$W:$W)</f>
        <v>0</v>
      </c>
      <c r="N32" s="243">
        <f>SUMIF(Data!$T:$T,"="&amp;Count!N$4&amp;Count!$A32,Data!$W:$W)</f>
        <v>0</v>
      </c>
      <c r="O32" s="243">
        <f>SUMIF(Data!$T:$T,"="&amp;Count!O$4&amp;Count!$A32,Data!$W:$W)</f>
        <v>0</v>
      </c>
      <c r="P32" s="243">
        <f>SUMIF(Data!$T:$T,"="&amp;Count!P$4&amp;Count!$A32,Data!$W:$W)</f>
        <v>0</v>
      </c>
      <c r="Q32" s="243">
        <f>SUMIF(Data!$T:$T,"="&amp;Count!Q$4&amp;Count!$A32,Data!$W:$W)</f>
        <v>0</v>
      </c>
      <c r="R32" s="243">
        <f>SUMIF(Data!$T:$T,"="&amp;Count!R$4&amp;Count!$A32,Data!$W:$W)</f>
        <v>0</v>
      </c>
      <c r="S32" s="243">
        <f>SUMIF(Data!$T:$T,"="&amp;Count!S$4&amp;Count!$A32,Data!$W:$W)</f>
        <v>0</v>
      </c>
      <c r="T32" s="243">
        <f>SUMIF(Data!$T:$T,"="&amp;Count!T$4&amp;Count!$A32,Data!$W:$W)</f>
        <v>0</v>
      </c>
      <c r="U32" s="243">
        <f>SUMIF(Data!$T:$T,"="&amp;Count!U$4&amp;Count!$A32,Data!$W:$W)</f>
        <v>0</v>
      </c>
      <c r="V32" s="243">
        <f>SUMIF(Data!$T:$T,"="&amp;Count!V$4&amp;Count!$A32,Data!$W:$W)</f>
        <v>0</v>
      </c>
      <c r="W32" s="243">
        <f>SUMIF(Data!$T:$T,"="&amp;Count!W$4&amp;Count!$A32,Data!$W:$W)</f>
        <v>0</v>
      </c>
      <c r="X32" s="243">
        <f>SUMIF(Data!$T:$T,"="&amp;Count!X$4&amp;Count!$A32,Data!$W:$W)</f>
        <v>0</v>
      </c>
      <c r="Y32" s="243">
        <f>SUMIF(Data!$T:$T,"="&amp;Count!Y$4&amp;Count!$A32,Data!$W:$W)</f>
        <v>0</v>
      </c>
      <c r="Z32" s="243">
        <f>SUMIF(Data!$T:$T,"="&amp;Count!Z$4&amp;Count!$A32,Data!$W:$W)</f>
        <v>0</v>
      </c>
      <c r="AA32" s="243">
        <f>SUMIF(Data!$T:$T,"="&amp;Count!AA$4&amp;Count!$A32,Data!$W:$W)</f>
        <v>0</v>
      </c>
      <c r="AB32" s="243">
        <f>SUMIF(Data!$T:$T,"="&amp;Count!AB$4&amp;Count!$A32,Data!$W:$W)</f>
        <v>0</v>
      </c>
      <c r="AC32" s="243">
        <f>SUMIF(Data!$T:$T,"="&amp;Count!AC$4&amp;Count!$A32,Data!$W:$W)</f>
        <v>0</v>
      </c>
      <c r="AD32" s="243">
        <f>SUMIF(Data!$T:$T,"="&amp;Count!AD$4&amp;Count!$A32,Data!$W:$W)</f>
        <v>0</v>
      </c>
      <c r="AE32" s="243">
        <f>SUMIF(Data!$T:$T,"="&amp;Count!AE$4&amp;Count!$A32,Data!$W:$W)</f>
        <v>0</v>
      </c>
      <c r="AF32" s="243">
        <f>SUMIF(Data!$T:$T,"="&amp;Count!AF$4&amp;Count!$A32,Data!$W:$W)</f>
        <v>0</v>
      </c>
      <c r="AG32" s="243">
        <f>SUMIF(Data!$T:$T,"="&amp;Count!AG$4&amp;Count!$A32,Data!$W:$W)</f>
        <v>0</v>
      </c>
      <c r="AH32" s="243">
        <f>SUMIF(Data!$T:$T,"="&amp;Count!AH$4&amp;Count!$A32,Data!$W:$W)</f>
        <v>0</v>
      </c>
      <c r="AI32" s="243">
        <f>SUMIF(Data!$T:$T,"="&amp;Count!AI$4&amp;Count!$A32,Data!$W:$W)</f>
        <v>0</v>
      </c>
      <c r="AJ32" s="243">
        <f>SUMIF(Data!$T:$T,"="&amp;Count!AJ$4&amp;Count!$A32,Data!$W:$W)</f>
        <v>0</v>
      </c>
      <c r="AK32" s="243">
        <f>SUMIF(Data!$T:$T,"="&amp;Count!AK$4&amp;Count!$A32,Data!$W:$W)</f>
        <v>0</v>
      </c>
      <c r="AL32" s="243">
        <f>SUMIF(Data!$T:$T,"="&amp;Count!AL$4&amp;Count!$A32,Data!$W:$W)</f>
        <v>0</v>
      </c>
      <c r="AM32" s="243">
        <f>SUMIF(Data!$T:$T,"="&amp;Count!AM$4&amp;Count!$A32,Data!$W:$W)</f>
        <v>0</v>
      </c>
      <c r="AN32" s="243">
        <f>SUMIF(Data!$T:$T,"="&amp;Count!AN$4&amp;Count!$A32,Data!$W:$W)</f>
        <v>0</v>
      </c>
      <c r="AO32" s="243">
        <f>SUMIF(Data!$T:$T,"="&amp;Count!AO$4&amp;Count!$A32,Data!$W:$W)</f>
        <v>0</v>
      </c>
      <c r="AP32" s="243">
        <f>SUMIF(Data!$T:$T,"="&amp;Count!AP$4&amp;Count!$A32,Data!$W:$W)</f>
        <v>0</v>
      </c>
      <c r="AQ32" s="243">
        <f>SUMIF(Data!$T:$T,"="&amp;Count!AQ$4&amp;Count!$A32,Data!$W:$W)</f>
        <v>0</v>
      </c>
      <c r="AR32" s="243">
        <f>SUMIF(Data!$T:$T,"="&amp;Count!AR$4&amp;Count!$A32,Data!$W:$W)</f>
        <v>0</v>
      </c>
      <c r="AS32" s="243">
        <f>SUMIF(Data!$T:$T,"="&amp;Count!AS$4&amp;Count!$A32,Data!$W:$W)</f>
        <v>0</v>
      </c>
      <c r="AT32" s="243">
        <f>SUMIF(Data!$T:$T,"="&amp;Count!AT$4&amp;Count!$A32,Data!$W:$W)</f>
        <v>0</v>
      </c>
      <c r="AU32" s="243">
        <f>SUMIF(Data!$T:$T,"="&amp;Count!AU$4&amp;Count!$A32,Data!$W:$W)</f>
        <v>0</v>
      </c>
      <c r="AV32" s="243">
        <f>SUMIF(Data!$T:$T,"="&amp;Count!AV$4&amp;Count!$A32,Data!$W:$W)</f>
        <v>0</v>
      </c>
      <c r="AW32" s="243">
        <f>SUMIF(Data!$T:$T,"="&amp;Count!AW$4&amp;Count!$A32,Data!$W:$W)</f>
        <v>0</v>
      </c>
      <c r="AX32" s="243">
        <f>SUMIF(Data!$T:$T,"="&amp;Count!AX$4&amp;Count!$A32,Data!$W:$W)</f>
        <v>0</v>
      </c>
      <c r="AY32" s="243">
        <f>SUMIF(Data!$T:$T,"="&amp;Count!AY$4&amp;Count!$A32,Data!$W:$W)</f>
        <v>0</v>
      </c>
      <c r="AZ32" s="243">
        <f>SUMIF(Data!$T:$T,"="&amp;Count!AZ$4&amp;Count!$A32,Data!$W:$W)</f>
        <v>0</v>
      </c>
      <c r="BA32" s="243">
        <f>SUMIF(Data!$T:$T,"="&amp;Count!BA$4&amp;Count!$A32,Data!$W:$W)</f>
        <v>0</v>
      </c>
      <c r="BB32" s="243">
        <f>SUMIF(Data!$T:$T,"="&amp;Count!BB$4&amp;Count!$A32,Data!$W:$W)</f>
        <v>0</v>
      </c>
      <c r="BC32" s="243">
        <f>SUMIF(Data!$T:$T,"="&amp;Count!BC$4&amp;Count!$A32,Data!$W:$W)</f>
        <v>0</v>
      </c>
      <c r="BD32" s="243">
        <f>SUMIF(Data!$T:$T,"="&amp;Count!BD$4&amp;Count!$A32,Data!$W:$W)</f>
        <v>0</v>
      </c>
      <c r="BE32" s="243">
        <f>SUMIF(Data!$T:$T,"="&amp;Count!BE$4&amp;Count!$A32,Data!$W:$W)</f>
        <v>0</v>
      </c>
      <c r="BG32" s="238">
        <f t="shared" ref="BG32:BG39" si="16">SUM(D32:BE32)</f>
        <v>0</v>
      </c>
      <c r="BH32" s="238" t="str">
        <f t="shared" ref="BH32:BH39" si="17">B32</f>
        <v xml:space="preserve">Gender </v>
      </c>
    </row>
    <row r="33" spans="1:60" x14ac:dyDescent="0.25">
      <c r="A33" s="238" t="s">
        <v>66</v>
      </c>
      <c r="B33" s="238" t="s">
        <v>70</v>
      </c>
      <c r="D33" s="243">
        <f>SUMIF(Data!$T:$T,"="&amp;Count!D$4&amp;Count!$A33,Data!$W:$W)</f>
        <v>0</v>
      </c>
      <c r="E33" s="243">
        <f>SUMIF(Data!$T:$T,"="&amp;Count!E$4&amp;Count!$A33,Data!$W:$W)</f>
        <v>0</v>
      </c>
      <c r="F33" s="243">
        <f>SUMIF(Data!$T:$T,"="&amp;Count!F$4&amp;Count!$A33,Data!$W:$W)</f>
        <v>0</v>
      </c>
      <c r="G33" s="243">
        <f>SUMIF(Data!$T:$T,"="&amp;Count!G$4&amp;Count!$A33,Data!$W:$W)</f>
        <v>0</v>
      </c>
      <c r="H33" s="243">
        <f>SUMIF(Data!$T:$T,"="&amp;Count!H$4&amp;Count!$A33,Data!$W:$W)</f>
        <v>0</v>
      </c>
      <c r="I33" s="243">
        <f>SUMIF(Data!$T:$T,"="&amp;Count!I$4&amp;Count!$A33,Data!$W:$W)</f>
        <v>0</v>
      </c>
      <c r="J33" s="243">
        <f>SUMIF(Data!$T:$T,"="&amp;Count!J$4&amp;Count!$A33,Data!$W:$W)</f>
        <v>0</v>
      </c>
      <c r="K33" s="243">
        <f>SUMIF(Data!$T:$T,"="&amp;Count!K$4&amp;Count!$A33,Data!$W:$W)</f>
        <v>0</v>
      </c>
      <c r="L33" s="243">
        <f>SUMIF(Data!$T:$T,"="&amp;Count!L$4&amp;Count!$A33,Data!$W:$W)</f>
        <v>0</v>
      </c>
      <c r="M33" s="243">
        <f>SUMIF(Data!$T:$T,"="&amp;Count!M$4&amp;Count!$A33,Data!$W:$W)</f>
        <v>0</v>
      </c>
      <c r="N33" s="243">
        <f>SUMIF(Data!$T:$T,"="&amp;Count!N$4&amp;Count!$A33,Data!$W:$W)</f>
        <v>0</v>
      </c>
      <c r="O33" s="243">
        <f>SUMIF(Data!$T:$T,"="&amp;Count!O$4&amp;Count!$A33,Data!$W:$W)</f>
        <v>0</v>
      </c>
      <c r="P33" s="243">
        <f>SUMIF(Data!$T:$T,"="&amp;Count!P$4&amp;Count!$A33,Data!$W:$W)</f>
        <v>0</v>
      </c>
      <c r="Q33" s="243">
        <f>SUMIF(Data!$T:$T,"="&amp;Count!Q$4&amp;Count!$A33,Data!$W:$W)</f>
        <v>0</v>
      </c>
      <c r="R33" s="243">
        <f>SUMIF(Data!$T:$T,"="&amp;Count!R$4&amp;Count!$A33,Data!$W:$W)</f>
        <v>0</v>
      </c>
      <c r="S33" s="243">
        <f>SUMIF(Data!$T:$T,"="&amp;Count!S$4&amp;Count!$A33,Data!$W:$W)</f>
        <v>0</v>
      </c>
      <c r="T33" s="243">
        <f>SUMIF(Data!$T:$T,"="&amp;Count!T$4&amp;Count!$A33,Data!$W:$W)</f>
        <v>0</v>
      </c>
      <c r="U33" s="243">
        <f>SUMIF(Data!$T:$T,"="&amp;Count!U$4&amp;Count!$A33,Data!$W:$W)</f>
        <v>0</v>
      </c>
      <c r="V33" s="243">
        <f>SUMIF(Data!$T:$T,"="&amp;Count!V$4&amp;Count!$A33,Data!$W:$W)</f>
        <v>0</v>
      </c>
      <c r="W33" s="243">
        <f>SUMIF(Data!$T:$T,"="&amp;Count!W$4&amp;Count!$A33,Data!$W:$W)</f>
        <v>0</v>
      </c>
      <c r="X33" s="243">
        <f>SUMIF(Data!$T:$T,"="&amp;Count!X$4&amp;Count!$A33,Data!$W:$W)</f>
        <v>0</v>
      </c>
      <c r="Y33" s="243">
        <f>SUMIF(Data!$T:$T,"="&amp;Count!Y$4&amp;Count!$A33,Data!$W:$W)</f>
        <v>0</v>
      </c>
      <c r="Z33" s="243">
        <f>SUMIF(Data!$T:$T,"="&amp;Count!Z$4&amp;Count!$A33,Data!$W:$W)</f>
        <v>0</v>
      </c>
      <c r="AA33" s="243">
        <f>SUMIF(Data!$T:$T,"="&amp;Count!AA$4&amp;Count!$A33,Data!$W:$W)</f>
        <v>0</v>
      </c>
      <c r="AB33" s="243">
        <f>SUMIF(Data!$T:$T,"="&amp;Count!AB$4&amp;Count!$A33,Data!$W:$W)</f>
        <v>0</v>
      </c>
      <c r="AC33" s="243">
        <f>SUMIF(Data!$T:$T,"="&amp;Count!AC$4&amp;Count!$A33,Data!$W:$W)</f>
        <v>0</v>
      </c>
      <c r="AD33" s="243">
        <f>SUMIF(Data!$T:$T,"="&amp;Count!AD$4&amp;Count!$A33,Data!$W:$W)</f>
        <v>0</v>
      </c>
      <c r="AE33" s="243">
        <f>SUMIF(Data!$T:$T,"="&amp;Count!AE$4&amp;Count!$A33,Data!$W:$W)</f>
        <v>0</v>
      </c>
      <c r="AF33" s="243">
        <f>SUMIF(Data!$T:$T,"="&amp;Count!AF$4&amp;Count!$A33,Data!$W:$W)</f>
        <v>0</v>
      </c>
      <c r="AG33" s="243">
        <f>SUMIF(Data!$T:$T,"="&amp;Count!AG$4&amp;Count!$A33,Data!$W:$W)</f>
        <v>0</v>
      </c>
      <c r="AH33" s="243">
        <f>SUMIF(Data!$T:$T,"="&amp;Count!AH$4&amp;Count!$A33,Data!$W:$W)</f>
        <v>0</v>
      </c>
      <c r="AI33" s="243">
        <f>SUMIF(Data!$T:$T,"="&amp;Count!AI$4&amp;Count!$A33,Data!$W:$W)</f>
        <v>0</v>
      </c>
      <c r="AJ33" s="243">
        <f>SUMIF(Data!$T:$T,"="&amp;Count!AJ$4&amp;Count!$A33,Data!$W:$W)</f>
        <v>0</v>
      </c>
      <c r="AK33" s="243">
        <f>SUMIF(Data!$T:$T,"="&amp;Count!AK$4&amp;Count!$A33,Data!$W:$W)</f>
        <v>0</v>
      </c>
      <c r="AL33" s="243">
        <f>SUMIF(Data!$T:$T,"="&amp;Count!AL$4&amp;Count!$A33,Data!$W:$W)</f>
        <v>0</v>
      </c>
      <c r="AM33" s="243">
        <f>SUMIF(Data!$T:$T,"="&amp;Count!AM$4&amp;Count!$A33,Data!$W:$W)</f>
        <v>0</v>
      </c>
      <c r="AN33" s="243">
        <f>SUMIF(Data!$T:$T,"="&amp;Count!AN$4&amp;Count!$A33,Data!$W:$W)</f>
        <v>0</v>
      </c>
      <c r="AO33" s="243">
        <f>SUMIF(Data!$T:$T,"="&amp;Count!AO$4&amp;Count!$A33,Data!$W:$W)</f>
        <v>0</v>
      </c>
      <c r="AP33" s="243">
        <f>SUMIF(Data!$T:$T,"="&amp;Count!AP$4&amp;Count!$A33,Data!$W:$W)</f>
        <v>0</v>
      </c>
      <c r="AQ33" s="243">
        <f>SUMIF(Data!$T:$T,"="&amp;Count!AQ$4&amp;Count!$A33,Data!$W:$W)</f>
        <v>0</v>
      </c>
      <c r="AR33" s="243">
        <f>SUMIF(Data!$T:$T,"="&amp;Count!AR$4&amp;Count!$A33,Data!$W:$W)</f>
        <v>0</v>
      </c>
      <c r="AS33" s="243">
        <f>SUMIF(Data!$T:$T,"="&amp;Count!AS$4&amp;Count!$A33,Data!$W:$W)</f>
        <v>0</v>
      </c>
      <c r="AT33" s="243">
        <f>SUMIF(Data!$T:$T,"="&amp;Count!AT$4&amp;Count!$A33,Data!$W:$W)</f>
        <v>0</v>
      </c>
      <c r="AU33" s="243">
        <f>SUMIF(Data!$T:$T,"="&amp;Count!AU$4&amp;Count!$A33,Data!$W:$W)</f>
        <v>0</v>
      </c>
      <c r="AV33" s="243">
        <f>SUMIF(Data!$T:$T,"="&amp;Count!AV$4&amp;Count!$A33,Data!$W:$W)</f>
        <v>0</v>
      </c>
      <c r="AW33" s="243">
        <f>SUMIF(Data!$T:$T,"="&amp;Count!AW$4&amp;Count!$A33,Data!$W:$W)</f>
        <v>0</v>
      </c>
      <c r="AX33" s="243">
        <f>SUMIF(Data!$T:$T,"="&amp;Count!AX$4&amp;Count!$A33,Data!$W:$W)</f>
        <v>0</v>
      </c>
      <c r="AY33" s="243">
        <f>SUMIF(Data!$T:$T,"="&amp;Count!AY$4&amp;Count!$A33,Data!$W:$W)</f>
        <v>0</v>
      </c>
      <c r="AZ33" s="243">
        <f>SUMIF(Data!$T:$T,"="&amp;Count!AZ$4&amp;Count!$A33,Data!$W:$W)</f>
        <v>0</v>
      </c>
      <c r="BA33" s="243">
        <f>SUMIF(Data!$T:$T,"="&amp;Count!BA$4&amp;Count!$A33,Data!$W:$W)</f>
        <v>0</v>
      </c>
      <c r="BB33" s="243">
        <f>SUMIF(Data!$T:$T,"="&amp;Count!BB$4&amp;Count!$A33,Data!$W:$W)</f>
        <v>0</v>
      </c>
      <c r="BC33" s="243">
        <f>SUMIF(Data!$T:$T,"="&amp;Count!BC$4&amp;Count!$A33,Data!$W:$W)</f>
        <v>0</v>
      </c>
      <c r="BD33" s="243">
        <f>SUMIF(Data!$T:$T,"="&amp;Count!BD$4&amp;Count!$A33,Data!$W:$W)</f>
        <v>0</v>
      </c>
      <c r="BE33" s="243">
        <f>SUMIF(Data!$T:$T,"="&amp;Count!BE$4&amp;Count!$A33,Data!$W:$W)</f>
        <v>0</v>
      </c>
      <c r="BG33" s="238">
        <f t="shared" si="16"/>
        <v>0</v>
      </c>
      <c r="BH33" s="238" t="str">
        <f t="shared" si="17"/>
        <v xml:space="preserve">Gender </v>
      </c>
    </row>
    <row r="34" spans="1:60" x14ac:dyDescent="0.25">
      <c r="A34" s="238" t="s">
        <v>65</v>
      </c>
      <c r="B34" s="238" t="s">
        <v>17</v>
      </c>
      <c r="D34" s="243">
        <f>SUMIF(Data!$T:$T,"="&amp;Count!D$4&amp;Count!$A34,Data!$X:$X)</f>
        <v>0</v>
      </c>
      <c r="E34" s="243">
        <f>SUMIF(Data!$T:$T,"="&amp;Count!E$4&amp;Count!$A34,Data!$X:$X)</f>
        <v>0</v>
      </c>
      <c r="F34" s="243">
        <f>SUMIF(Data!$T:$T,"="&amp;Count!F$4&amp;Count!$A34,Data!$X:$X)</f>
        <v>0</v>
      </c>
      <c r="G34" s="243">
        <f>SUMIF(Data!$T:$T,"="&amp;Count!G$4&amp;Count!$A34,Data!$X:$X)</f>
        <v>0</v>
      </c>
      <c r="H34" s="243">
        <f>SUMIF(Data!$T:$T,"="&amp;Count!H$4&amp;Count!$A34,Data!$X:$X)</f>
        <v>0</v>
      </c>
      <c r="I34" s="243">
        <f>SUMIF(Data!$T:$T,"="&amp;Count!I$4&amp;Count!$A34,Data!$X:$X)</f>
        <v>0</v>
      </c>
      <c r="J34" s="243">
        <f>SUMIF(Data!$T:$T,"="&amp;Count!J$4&amp;Count!$A34,Data!$X:$X)</f>
        <v>0</v>
      </c>
      <c r="K34" s="243">
        <f>SUMIF(Data!$T:$T,"="&amp;Count!K$4&amp;Count!$A34,Data!$X:$X)</f>
        <v>0</v>
      </c>
      <c r="L34" s="243">
        <f>SUMIF(Data!$T:$T,"="&amp;Count!L$4&amp;Count!$A34,Data!$X:$X)</f>
        <v>0</v>
      </c>
      <c r="M34" s="243">
        <f>SUMIF(Data!$T:$T,"="&amp;Count!M$4&amp;Count!$A34,Data!$X:$X)</f>
        <v>0</v>
      </c>
      <c r="N34" s="243">
        <f>SUMIF(Data!$T:$T,"="&amp;Count!N$4&amp;Count!$A34,Data!$X:$X)</f>
        <v>0</v>
      </c>
      <c r="O34" s="243">
        <f>SUMIF(Data!$T:$T,"="&amp;Count!O$4&amp;Count!$A34,Data!$X:$X)</f>
        <v>0</v>
      </c>
      <c r="P34" s="243">
        <f>SUMIF(Data!$T:$T,"="&amp;Count!P$4&amp;Count!$A34,Data!$X:$X)</f>
        <v>0</v>
      </c>
      <c r="Q34" s="243">
        <f>SUMIF(Data!$T:$T,"="&amp;Count!Q$4&amp;Count!$A34,Data!$X:$X)</f>
        <v>0</v>
      </c>
      <c r="R34" s="243">
        <f>SUMIF(Data!$T:$T,"="&amp;Count!R$4&amp;Count!$A34,Data!$X:$X)</f>
        <v>0</v>
      </c>
      <c r="S34" s="243">
        <f>SUMIF(Data!$T:$T,"="&amp;Count!S$4&amp;Count!$A34,Data!$X:$X)</f>
        <v>0</v>
      </c>
      <c r="T34" s="243">
        <f>SUMIF(Data!$T:$T,"="&amp;Count!T$4&amp;Count!$A34,Data!$X:$X)</f>
        <v>0</v>
      </c>
      <c r="U34" s="243">
        <f>SUMIF(Data!$T:$T,"="&amp;Count!U$4&amp;Count!$A34,Data!$X:$X)</f>
        <v>0</v>
      </c>
      <c r="V34" s="243">
        <f>SUMIF(Data!$T:$T,"="&amp;Count!V$4&amp;Count!$A34,Data!$X:$X)</f>
        <v>0</v>
      </c>
      <c r="W34" s="243">
        <f>SUMIF(Data!$T:$T,"="&amp;Count!W$4&amp;Count!$A34,Data!$X:$X)</f>
        <v>0</v>
      </c>
      <c r="X34" s="243">
        <f>SUMIF(Data!$T:$T,"="&amp;Count!X$4&amp;Count!$A34,Data!$X:$X)</f>
        <v>0</v>
      </c>
      <c r="Y34" s="243">
        <f>SUMIF(Data!$T:$T,"="&amp;Count!Y$4&amp;Count!$A34,Data!$X:$X)</f>
        <v>0</v>
      </c>
      <c r="Z34" s="243">
        <f>SUMIF(Data!$T:$T,"="&amp;Count!Z$4&amp;Count!$A34,Data!$X:$X)</f>
        <v>0</v>
      </c>
      <c r="AA34" s="243">
        <f>SUMIF(Data!$T:$T,"="&amp;Count!AA$4&amp;Count!$A34,Data!$X:$X)</f>
        <v>0</v>
      </c>
      <c r="AB34" s="243">
        <f>SUMIF(Data!$T:$T,"="&amp;Count!AB$4&amp;Count!$A34,Data!$X:$X)</f>
        <v>0</v>
      </c>
      <c r="AC34" s="243">
        <f>SUMIF(Data!$T:$T,"="&amp;Count!AC$4&amp;Count!$A34,Data!$X:$X)</f>
        <v>0</v>
      </c>
      <c r="AD34" s="243">
        <f>SUMIF(Data!$T:$T,"="&amp;Count!AD$4&amp;Count!$A34,Data!$X:$X)</f>
        <v>0</v>
      </c>
      <c r="AE34" s="243">
        <f>SUMIF(Data!$T:$T,"="&amp;Count!AE$4&amp;Count!$A34,Data!$X:$X)</f>
        <v>0</v>
      </c>
      <c r="AF34" s="243">
        <f>SUMIF(Data!$T:$T,"="&amp;Count!AF$4&amp;Count!$A34,Data!$X:$X)</f>
        <v>0</v>
      </c>
      <c r="AG34" s="243">
        <f>SUMIF(Data!$T:$T,"="&amp;Count!AG$4&amp;Count!$A34,Data!$X:$X)</f>
        <v>0</v>
      </c>
      <c r="AH34" s="243">
        <f>SUMIF(Data!$T:$T,"="&amp;Count!AH$4&amp;Count!$A34,Data!$X:$X)</f>
        <v>0</v>
      </c>
      <c r="AI34" s="243">
        <f>SUMIF(Data!$T:$T,"="&amp;Count!AI$4&amp;Count!$A34,Data!$X:$X)</f>
        <v>0</v>
      </c>
      <c r="AJ34" s="243">
        <f>SUMIF(Data!$T:$T,"="&amp;Count!AJ$4&amp;Count!$A34,Data!$X:$X)</f>
        <v>0</v>
      </c>
      <c r="AK34" s="243">
        <f>SUMIF(Data!$T:$T,"="&amp;Count!AK$4&amp;Count!$A34,Data!$X:$X)</f>
        <v>0</v>
      </c>
      <c r="AL34" s="243">
        <f>SUMIF(Data!$T:$T,"="&amp;Count!AL$4&amp;Count!$A34,Data!$X:$X)</f>
        <v>0</v>
      </c>
      <c r="AM34" s="243">
        <f>SUMIF(Data!$T:$T,"="&amp;Count!AM$4&amp;Count!$A34,Data!$X:$X)</f>
        <v>0</v>
      </c>
      <c r="AN34" s="243">
        <f>SUMIF(Data!$T:$T,"="&amp;Count!AN$4&amp;Count!$A34,Data!$X:$X)</f>
        <v>0</v>
      </c>
      <c r="AO34" s="243">
        <f>SUMIF(Data!$T:$T,"="&amp;Count!AO$4&amp;Count!$A34,Data!$X:$X)</f>
        <v>0</v>
      </c>
      <c r="AP34" s="243">
        <f>SUMIF(Data!$T:$T,"="&amp;Count!AP$4&amp;Count!$A34,Data!$X:$X)</f>
        <v>0</v>
      </c>
      <c r="AQ34" s="243">
        <f>SUMIF(Data!$T:$T,"="&amp;Count!AQ$4&amp;Count!$A34,Data!$X:$X)</f>
        <v>0</v>
      </c>
      <c r="AR34" s="243">
        <f>SUMIF(Data!$T:$T,"="&amp;Count!AR$4&amp;Count!$A34,Data!$X:$X)</f>
        <v>0</v>
      </c>
      <c r="AS34" s="243">
        <f>SUMIF(Data!$T:$T,"="&amp;Count!AS$4&amp;Count!$A34,Data!$X:$X)</f>
        <v>0</v>
      </c>
      <c r="AT34" s="243">
        <f>SUMIF(Data!$T:$T,"="&amp;Count!AT$4&amp;Count!$A34,Data!$X:$X)</f>
        <v>0</v>
      </c>
      <c r="AU34" s="243">
        <f>SUMIF(Data!$T:$T,"="&amp;Count!AU$4&amp;Count!$A34,Data!$X:$X)</f>
        <v>0</v>
      </c>
      <c r="AV34" s="243">
        <f>SUMIF(Data!$T:$T,"="&amp;Count!AV$4&amp;Count!$A34,Data!$X:$X)</f>
        <v>0</v>
      </c>
      <c r="AW34" s="243">
        <f>SUMIF(Data!$T:$T,"="&amp;Count!AW$4&amp;Count!$A34,Data!$X:$X)</f>
        <v>0</v>
      </c>
      <c r="AX34" s="243">
        <f>SUMIF(Data!$T:$T,"="&amp;Count!AX$4&amp;Count!$A34,Data!$X:$X)</f>
        <v>0</v>
      </c>
      <c r="AY34" s="243">
        <f>SUMIF(Data!$T:$T,"="&amp;Count!AY$4&amp;Count!$A34,Data!$X:$X)</f>
        <v>0</v>
      </c>
      <c r="AZ34" s="243">
        <f>SUMIF(Data!$T:$T,"="&amp;Count!AZ$4&amp;Count!$A34,Data!$X:$X)</f>
        <v>0</v>
      </c>
      <c r="BA34" s="243">
        <f>SUMIF(Data!$T:$T,"="&amp;Count!BA$4&amp;Count!$A34,Data!$X:$X)</f>
        <v>0</v>
      </c>
      <c r="BB34" s="243">
        <f>SUMIF(Data!$T:$T,"="&amp;Count!BB$4&amp;Count!$A34,Data!$X:$X)</f>
        <v>0</v>
      </c>
      <c r="BC34" s="243">
        <f>SUMIF(Data!$T:$T,"="&amp;Count!BC$4&amp;Count!$A34,Data!$X:$X)</f>
        <v>0</v>
      </c>
      <c r="BD34" s="243">
        <f>SUMIF(Data!$T:$T,"="&amp;Count!BD$4&amp;Count!$A34,Data!$X:$X)</f>
        <v>0</v>
      </c>
      <c r="BE34" s="243">
        <f>SUMIF(Data!$T:$T,"="&amp;Count!BE$4&amp;Count!$A34,Data!$X:$X)</f>
        <v>0</v>
      </c>
      <c r="BG34" s="238">
        <f t="shared" si="16"/>
        <v>0</v>
      </c>
      <c r="BH34" s="238" t="str">
        <f t="shared" si="17"/>
        <v>Helmet</v>
      </c>
    </row>
    <row r="35" spans="1:60" x14ac:dyDescent="0.25">
      <c r="A35" s="238" t="s">
        <v>66</v>
      </c>
      <c r="B35" s="238" t="s">
        <v>17</v>
      </c>
      <c r="D35" s="243">
        <f>SUMIF(Data!$T:$T,"="&amp;Count!D$4&amp;Count!$A35,Data!$X:$X)</f>
        <v>0</v>
      </c>
      <c r="E35" s="243">
        <f>SUMIF(Data!$T:$T,"="&amp;Count!E$4&amp;Count!$A35,Data!$X:$X)</f>
        <v>0</v>
      </c>
      <c r="F35" s="243">
        <f>SUMIF(Data!$T:$T,"="&amp;Count!F$4&amp;Count!$A35,Data!$X:$X)</f>
        <v>0</v>
      </c>
      <c r="G35" s="243">
        <f>SUMIF(Data!$T:$T,"="&amp;Count!G$4&amp;Count!$A35,Data!$X:$X)</f>
        <v>0</v>
      </c>
      <c r="H35" s="243">
        <f>SUMIF(Data!$T:$T,"="&amp;Count!H$4&amp;Count!$A35,Data!$X:$X)</f>
        <v>0</v>
      </c>
      <c r="I35" s="243">
        <f>SUMIF(Data!$T:$T,"="&amp;Count!I$4&amp;Count!$A35,Data!$X:$X)</f>
        <v>0</v>
      </c>
      <c r="J35" s="243">
        <f>SUMIF(Data!$T:$T,"="&amp;Count!J$4&amp;Count!$A35,Data!$X:$X)</f>
        <v>0</v>
      </c>
      <c r="K35" s="243">
        <f>SUMIF(Data!$T:$T,"="&amp;Count!K$4&amp;Count!$A35,Data!$X:$X)</f>
        <v>0</v>
      </c>
      <c r="L35" s="243">
        <f>SUMIF(Data!$T:$T,"="&amp;Count!L$4&amp;Count!$A35,Data!$X:$X)</f>
        <v>0</v>
      </c>
      <c r="M35" s="243">
        <f>SUMIF(Data!$T:$T,"="&amp;Count!M$4&amp;Count!$A35,Data!$X:$X)</f>
        <v>0</v>
      </c>
      <c r="N35" s="243">
        <f>SUMIF(Data!$T:$T,"="&amp;Count!N$4&amp;Count!$A35,Data!$X:$X)</f>
        <v>0</v>
      </c>
      <c r="O35" s="243">
        <f>SUMIF(Data!$T:$T,"="&amp;Count!O$4&amp;Count!$A35,Data!$X:$X)</f>
        <v>0</v>
      </c>
      <c r="P35" s="243">
        <f>SUMIF(Data!$T:$T,"="&amp;Count!P$4&amp;Count!$A35,Data!$X:$X)</f>
        <v>0</v>
      </c>
      <c r="Q35" s="243">
        <f>SUMIF(Data!$T:$T,"="&amp;Count!Q$4&amp;Count!$A35,Data!$X:$X)</f>
        <v>0</v>
      </c>
      <c r="R35" s="243">
        <f>SUMIF(Data!$T:$T,"="&amp;Count!R$4&amp;Count!$A35,Data!$X:$X)</f>
        <v>0</v>
      </c>
      <c r="S35" s="243">
        <f>SUMIF(Data!$T:$T,"="&amp;Count!S$4&amp;Count!$A35,Data!$X:$X)</f>
        <v>0</v>
      </c>
      <c r="T35" s="243">
        <f>SUMIF(Data!$T:$T,"="&amp;Count!T$4&amp;Count!$A35,Data!$X:$X)</f>
        <v>0</v>
      </c>
      <c r="U35" s="243">
        <f>SUMIF(Data!$T:$T,"="&amp;Count!U$4&amp;Count!$A35,Data!$X:$X)</f>
        <v>0</v>
      </c>
      <c r="V35" s="243">
        <f>SUMIF(Data!$T:$T,"="&amp;Count!V$4&amp;Count!$A35,Data!$X:$X)</f>
        <v>0</v>
      </c>
      <c r="W35" s="243">
        <f>SUMIF(Data!$T:$T,"="&amp;Count!W$4&amp;Count!$A35,Data!$X:$X)</f>
        <v>0</v>
      </c>
      <c r="X35" s="243">
        <f>SUMIF(Data!$T:$T,"="&amp;Count!X$4&amp;Count!$A35,Data!$X:$X)</f>
        <v>0</v>
      </c>
      <c r="Y35" s="243">
        <f>SUMIF(Data!$T:$T,"="&amp;Count!Y$4&amp;Count!$A35,Data!$X:$X)</f>
        <v>0</v>
      </c>
      <c r="Z35" s="243">
        <f>SUMIF(Data!$T:$T,"="&amp;Count!Z$4&amp;Count!$A35,Data!$X:$X)</f>
        <v>0</v>
      </c>
      <c r="AA35" s="243">
        <f>SUMIF(Data!$T:$T,"="&amp;Count!AA$4&amp;Count!$A35,Data!$X:$X)</f>
        <v>0</v>
      </c>
      <c r="AB35" s="243">
        <f>SUMIF(Data!$T:$T,"="&amp;Count!AB$4&amp;Count!$A35,Data!$X:$X)</f>
        <v>0</v>
      </c>
      <c r="AC35" s="243">
        <f>SUMIF(Data!$T:$T,"="&amp;Count!AC$4&amp;Count!$A35,Data!$X:$X)</f>
        <v>0</v>
      </c>
      <c r="AD35" s="243">
        <f>SUMIF(Data!$T:$T,"="&amp;Count!AD$4&amp;Count!$A35,Data!$X:$X)</f>
        <v>0</v>
      </c>
      <c r="AE35" s="243">
        <f>SUMIF(Data!$T:$T,"="&amp;Count!AE$4&amp;Count!$A35,Data!$X:$X)</f>
        <v>0</v>
      </c>
      <c r="AF35" s="243">
        <f>SUMIF(Data!$T:$T,"="&amp;Count!AF$4&amp;Count!$A35,Data!$X:$X)</f>
        <v>0</v>
      </c>
      <c r="AG35" s="243">
        <f>SUMIF(Data!$T:$T,"="&amp;Count!AG$4&amp;Count!$A35,Data!$X:$X)</f>
        <v>0</v>
      </c>
      <c r="AH35" s="243">
        <f>SUMIF(Data!$T:$T,"="&amp;Count!AH$4&amp;Count!$A35,Data!$X:$X)</f>
        <v>0</v>
      </c>
      <c r="AI35" s="243">
        <f>SUMIF(Data!$T:$T,"="&amp;Count!AI$4&amp;Count!$A35,Data!$X:$X)</f>
        <v>0</v>
      </c>
      <c r="AJ35" s="243">
        <f>SUMIF(Data!$T:$T,"="&amp;Count!AJ$4&amp;Count!$A35,Data!$X:$X)</f>
        <v>0</v>
      </c>
      <c r="AK35" s="243">
        <f>SUMIF(Data!$T:$T,"="&amp;Count!AK$4&amp;Count!$A35,Data!$X:$X)</f>
        <v>0</v>
      </c>
      <c r="AL35" s="243">
        <f>SUMIF(Data!$T:$T,"="&amp;Count!AL$4&amp;Count!$A35,Data!$X:$X)</f>
        <v>0</v>
      </c>
      <c r="AM35" s="243">
        <f>SUMIF(Data!$T:$T,"="&amp;Count!AM$4&amp;Count!$A35,Data!$X:$X)</f>
        <v>0</v>
      </c>
      <c r="AN35" s="243">
        <f>SUMIF(Data!$T:$T,"="&amp;Count!AN$4&amp;Count!$A35,Data!$X:$X)</f>
        <v>0</v>
      </c>
      <c r="AO35" s="243">
        <f>SUMIF(Data!$T:$T,"="&amp;Count!AO$4&amp;Count!$A35,Data!$X:$X)</f>
        <v>0</v>
      </c>
      <c r="AP35" s="243">
        <f>SUMIF(Data!$T:$T,"="&amp;Count!AP$4&amp;Count!$A35,Data!$X:$X)</f>
        <v>0</v>
      </c>
      <c r="AQ35" s="243">
        <f>SUMIF(Data!$T:$T,"="&amp;Count!AQ$4&amp;Count!$A35,Data!$X:$X)</f>
        <v>0</v>
      </c>
      <c r="AR35" s="243">
        <f>SUMIF(Data!$T:$T,"="&amp;Count!AR$4&amp;Count!$A35,Data!$X:$X)</f>
        <v>0</v>
      </c>
      <c r="AS35" s="243">
        <f>SUMIF(Data!$T:$T,"="&amp;Count!AS$4&amp;Count!$A35,Data!$X:$X)</f>
        <v>0</v>
      </c>
      <c r="AT35" s="243">
        <f>SUMIF(Data!$T:$T,"="&amp;Count!AT$4&amp;Count!$A35,Data!$X:$X)</f>
        <v>0</v>
      </c>
      <c r="AU35" s="243">
        <f>SUMIF(Data!$T:$T,"="&amp;Count!AU$4&amp;Count!$A35,Data!$X:$X)</f>
        <v>0</v>
      </c>
      <c r="AV35" s="243">
        <f>SUMIF(Data!$T:$T,"="&amp;Count!AV$4&amp;Count!$A35,Data!$X:$X)</f>
        <v>0</v>
      </c>
      <c r="AW35" s="243">
        <f>SUMIF(Data!$T:$T,"="&amp;Count!AW$4&amp;Count!$A35,Data!$X:$X)</f>
        <v>0</v>
      </c>
      <c r="AX35" s="243">
        <f>SUMIF(Data!$T:$T,"="&amp;Count!AX$4&amp;Count!$A35,Data!$X:$X)</f>
        <v>0</v>
      </c>
      <c r="AY35" s="243">
        <f>SUMIF(Data!$T:$T,"="&amp;Count!AY$4&amp;Count!$A35,Data!$X:$X)</f>
        <v>0</v>
      </c>
      <c r="AZ35" s="243">
        <f>SUMIF(Data!$T:$T,"="&amp;Count!AZ$4&amp;Count!$A35,Data!$X:$X)</f>
        <v>0</v>
      </c>
      <c r="BA35" s="243">
        <f>SUMIF(Data!$T:$T,"="&amp;Count!BA$4&amp;Count!$A35,Data!$X:$X)</f>
        <v>0</v>
      </c>
      <c r="BB35" s="243">
        <f>SUMIF(Data!$T:$T,"="&amp;Count!BB$4&amp;Count!$A35,Data!$X:$X)</f>
        <v>0</v>
      </c>
      <c r="BC35" s="243">
        <f>SUMIF(Data!$T:$T,"="&amp;Count!BC$4&amp;Count!$A35,Data!$X:$X)</f>
        <v>0</v>
      </c>
      <c r="BD35" s="243">
        <f>SUMIF(Data!$T:$T,"="&amp;Count!BD$4&amp;Count!$A35,Data!$X:$X)</f>
        <v>0</v>
      </c>
      <c r="BE35" s="243">
        <f>SUMIF(Data!$T:$T,"="&amp;Count!BE$4&amp;Count!$A35,Data!$X:$X)</f>
        <v>0</v>
      </c>
      <c r="BG35" s="238">
        <f t="shared" si="16"/>
        <v>0</v>
      </c>
      <c r="BH35" s="238" t="str">
        <f t="shared" si="17"/>
        <v>Helmet</v>
      </c>
    </row>
    <row r="36" spans="1:60" x14ac:dyDescent="0.25">
      <c r="A36" s="238" t="s">
        <v>65</v>
      </c>
      <c r="B36" s="238" t="s">
        <v>18</v>
      </c>
      <c r="D36" s="243">
        <f>SUMIF(Data!$T:$T,"="&amp;Count!D$4&amp;Count!$A36,Data!$Y:$Y)</f>
        <v>0</v>
      </c>
      <c r="E36" s="243">
        <f>SUMIF(Data!$T:$T,"="&amp;Count!E$4&amp;Count!$A36,Data!$Y:$Y)</f>
        <v>0</v>
      </c>
      <c r="F36" s="243">
        <f>SUMIF(Data!$T:$T,"="&amp;Count!F$4&amp;Count!$A36,Data!$Y:$Y)</f>
        <v>0</v>
      </c>
      <c r="G36" s="243">
        <f>SUMIF(Data!$T:$T,"="&amp;Count!G$4&amp;Count!$A36,Data!$Y:$Y)</f>
        <v>0</v>
      </c>
      <c r="H36" s="243">
        <f>SUMIF(Data!$T:$T,"="&amp;Count!H$4&amp;Count!$A36,Data!$Y:$Y)</f>
        <v>0</v>
      </c>
      <c r="I36" s="243">
        <f>SUMIF(Data!$T:$T,"="&amp;Count!I$4&amp;Count!$A36,Data!$Y:$Y)</f>
        <v>0</v>
      </c>
      <c r="J36" s="243">
        <f>SUMIF(Data!$T:$T,"="&amp;Count!J$4&amp;Count!$A36,Data!$Y:$Y)</f>
        <v>0</v>
      </c>
      <c r="K36" s="243">
        <f>SUMIF(Data!$T:$T,"="&amp;Count!K$4&amp;Count!$A36,Data!$Y:$Y)</f>
        <v>0</v>
      </c>
      <c r="L36" s="243">
        <f>SUMIF(Data!$T:$T,"="&amp;Count!L$4&amp;Count!$A36,Data!$Y:$Y)</f>
        <v>0</v>
      </c>
      <c r="M36" s="243">
        <f>SUMIF(Data!$T:$T,"="&amp;Count!M$4&amp;Count!$A36,Data!$Y:$Y)</f>
        <v>0</v>
      </c>
      <c r="N36" s="243">
        <f>SUMIF(Data!$T:$T,"="&amp;Count!N$4&amp;Count!$A36,Data!$Y:$Y)</f>
        <v>0</v>
      </c>
      <c r="O36" s="243">
        <f>SUMIF(Data!$T:$T,"="&amp;Count!O$4&amp;Count!$A36,Data!$Y:$Y)</f>
        <v>0</v>
      </c>
      <c r="P36" s="243">
        <f>SUMIF(Data!$T:$T,"="&amp;Count!P$4&amp;Count!$A36,Data!$Y:$Y)</f>
        <v>0</v>
      </c>
      <c r="Q36" s="243">
        <f>SUMIF(Data!$T:$T,"="&amp;Count!Q$4&amp;Count!$A36,Data!$Y:$Y)</f>
        <v>0</v>
      </c>
      <c r="R36" s="243">
        <f>SUMIF(Data!$T:$T,"="&amp;Count!R$4&amp;Count!$A36,Data!$Y:$Y)</f>
        <v>0</v>
      </c>
      <c r="S36" s="243">
        <f>SUMIF(Data!$T:$T,"="&amp;Count!S$4&amp;Count!$A36,Data!$Y:$Y)</f>
        <v>0</v>
      </c>
      <c r="T36" s="243">
        <f>SUMIF(Data!$T:$T,"="&amp;Count!T$4&amp;Count!$A36,Data!$Y:$Y)</f>
        <v>0</v>
      </c>
      <c r="U36" s="243">
        <f>SUMIF(Data!$T:$T,"="&amp;Count!U$4&amp;Count!$A36,Data!$Y:$Y)</f>
        <v>0</v>
      </c>
      <c r="V36" s="243">
        <f>SUMIF(Data!$T:$T,"="&amp;Count!V$4&amp;Count!$A36,Data!$Y:$Y)</f>
        <v>0</v>
      </c>
      <c r="W36" s="243">
        <f>SUMIF(Data!$T:$T,"="&amp;Count!W$4&amp;Count!$A36,Data!$Y:$Y)</f>
        <v>0</v>
      </c>
      <c r="X36" s="243">
        <f>SUMIF(Data!$T:$T,"="&amp;Count!X$4&amp;Count!$A36,Data!$Y:$Y)</f>
        <v>0</v>
      </c>
      <c r="Y36" s="243">
        <f>SUMIF(Data!$T:$T,"="&amp;Count!Y$4&amp;Count!$A36,Data!$Y:$Y)</f>
        <v>0</v>
      </c>
      <c r="Z36" s="243">
        <f>SUMIF(Data!$T:$T,"="&amp;Count!Z$4&amp;Count!$A36,Data!$Y:$Y)</f>
        <v>0</v>
      </c>
      <c r="AA36" s="243">
        <f>SUMIF(Data!$T:$T,"="&amp;Count!AA$4&amp;Count!$A36,Data!$Y:$Y)</f>
        <v>0</v>
      </c>
      <c r="AB36" s="243">
        <f>SUMIF(Data!$T:$T,"="&amp;Count!AB$4&amp;Count!$A36,Data!$Y:$Y)</f>
        <v>0</v>
      </c>
      <c r="AC36" s="243">
        <f>SUMIF(Data!$T:$T,"="&amp;Count!AC$4&amp;Count!$A36,Data!$Y:$Y)</f>
        <v>0</v>
      </c>
      <c r="AD36" s="243">
        <f>SUMIF(Data!$T:$T,"="&amp;Count!AD$4&amp;Count!$A36,Data!$Y:$Y)</f>
        <v>0</v>
      </c>
      <c r="AE36" s="243">
        <f>SUMIF(Data!$T:$T,"="&amp;Count!AE$4&amp;Count!$A36,Data!$Y:$Y)</f>
        <v>0</v>
      </c>
      <c r="AF36" s="243">
        <f>SUMIF(Data!$T:$T,"="&amp;Count!AF$4&amp;Count!$A36,Data!$Y:$Y)</f>
        <v>0</v>
      </c>
      <c r="AG36" s="243">
        <f>SUMIF(Data!$T:$T,"="&amp;Count!AG$4&amp;Count!$A36,Data!$Y:$Y)</f>
        <v>0</v>
      </c>
      <c r="AH36" s="243">
        <f>SUMIF(Data!$T:$T,"="&amp;Count!AH$4&amp;Count!$A36,Data!$Y:$Y)</f>
        <v>0</v>
      </c>
      <c r="AI36" s="243">
        <f>SUMIF(Data!$T:$T,"="&amp;Count!AI$4&amp;Count!$A36,Data!$Y:$Y)</f>
        <v>0</v>
      </c>
      <c r="AJ36" s="243">
        <f>SUMIF(Data!$T:$T,"="&amp;Count!AJ$4&amp;Count!$A36,Data!$Y:$Y)</f>
        <v>0</v>
      </c>
      <c r="AK36" s="243">
        <f>SUMIF(Data!$T:$T,"="&amp;Count!AK$4&amp;Count!$A36,Data!$Y:$Y)</f>
        <v>0</v>
      </c>
      <c r="AL36" s="243">
        <f>SUMIF(Data!$T:$T,"="&amp;Count!AL$4&amp;Count!$A36,Data!$Y:$Y)</f>
        <v>0</v>
      </c>
      <c r="AM36" s="243">
        <f>SUMIF(Data!$T:$T,"="&amp;Count!AM$4&amp;Count!$A36,Data!$Y:$Y)</f>
        <v>0</v>
      </c>
      <c r="AN36" s="243">
        <f>SUMIF(Data!$T:$T,"="&amp;Count!AN$4&amp;Count!$A36,Data!$Y:$Y)</f>
        <v>0</v>
      </c>
      <c r="AO36" s="243">
        <f>SUMIF(Data!$T:$T,"="&amp;Count!AO$4&amp;Count!$A36,Data!$Y:$Y)</f>
        <v>0</v>
      </c>
      <c r="AP36" s="243">
        <f>SUMIF(Data!$T:$T,"="&amp;Count!AP$4&amp;Count!$A36,Data!$Y:$Y)</f>
        <v>0</v>
      </c>
      <c r="AQ36" s="243">
        <f>SUMIF(Data!$T:$T,"="&amp;Count!AQ$4&amp;Count!$A36,Data!$Y:$Y)</f>
        <v>0</v>
      </c>
      <c r="AR36" s="243">
        <f>SUMIF(Data!$T:$T,"="&amp;Count!AR$4&amp;Count!$A36,Data!$Y:$Y)</f>
        <v>0</v>
      </c>
      <c r="AS36" s="243">
        <f>SUMIF(Data!$T:$T,"="&amp;Count!AS$4&amp;Count!$A36,Data!$Y:$Y)</f>
        <v>0</v>
      </c>
      <c r="AT36" s="243">
        <f>SUMIF(Data!$T:$T,"="&amp;Count!AT$4&amp;Count!$A36,Data!$Y:$Y)</f>
        <v>0</v>
      </c>
      <c r="AU36" s="243">
        <f>SUMIF(Data!$T:$T,"="&amp;Count!AU$4&amp;Count!$A36,Data!$Y:$Y)</f>
        <v>0</v>
      </c>
      <c r="AV36" s="243">
        <f>SUMIF(Data!$T:$T,"="&amp;Count!AV$4&amp;Count!$A36,Data!$Y:$Y)</f>
        <v>0</v>
      </c>
      <c r="AW36" s="243">
        <f>SUMIF(Data!$T:$T,"="&amp;Count!AW$4&amp;Count!$A36,Data!$Y:$Y)</f>
        <v>0</v>
      </c>
      <c r="AX36" s="243">
        <f>SUMIF(Data!$T:$T,"="&amp;Count!AX$4&amp;Count!$A36,Data!$Y:$Y)</f>
        <v>0</v>
      </c>
      <c r="AY36" s="243">
        <f>SUMIF(Data!$T:$T,"="&amp;Count!AY$4&amp;Count!$A36,Data!$Y:$Y)</f>
        <v>0</v>
      </c>
      <c r="AZ36" s="243">
        <f>SUMIF(Data!$T:$T,"="&amp;Count!AZ$4&amp;Count!$A36,Data!$Y:$Y)</f>
        <v>0</v>
      </c>
      <c r="BA36" s="243">
        <f>SUMIF(Data!$T:$T,"="&amp;Count!BA$4&amp;Count!$A36,Data!$Y:$Y)</f>
        <v>0</v>
      </c>
      <c r="BB36" s="243">
        <f>SUMIF(Data!$T:$T,"="&amp;Count!BB$4&amp;Count!$A36,Data!$Y:$Y)</f>
        <v>0</v>
      </c>
      <c r="BC36" s="243">
        <f>SUMIF(Data!$T:$T,"="&amp;Count!BC$4&amp;Count!$A36,Data!$Y:$Y)</f>
        <v>0</v>
      </c>
      <c r="BD36" s="243">
        <f>SUMIF(Data!$T:$T,"="&amp;Count!BD$4&amp;Count!$A36,Data!$Y:$Y)</f>
        <v>0</v>
      </c>
      <c r="BE36" s="243">
        <f>SUMIF(Data!$T:$T,"="&amp;Count!BE$4&amp;Count!$A36,Data!$Y:$Y)</f>
        <v>0</v>
      </c>
      <c r="BG36" s="238">
        <f t="shared" si="16"/>
        <v>0</v>
      </c>
      <c r="BH36" s="238" t="str">
        <f t="shared" si="17"/>
        <v>Wrong way</v>
      </c>
    </row>
    <row r="37" spans="1:60" x14ac:dyDescent="0.25">
      <c r="A37" s="238" t="s">
        <v>66</v>
      </c>
      <c r="B37" s="238" t="s">
        <v>18</v>
      </c>
      <c r="D37" s="243">
        <f>SUMIF(Data!$T:$T,"="&amp;Count!D$4&amp;Count!$A37,Data!$Y:$Y)</f>
        <v>0</v>
      </c>
      <c r="E37" s="243">
        <f>SUMIF(Data!$T:$T,"="&amp;Count!E$4&amp;Count!$A37,Data!$Y:$Y)</f>
        <v>0</v>
      </c>
      <c r="F37" s="243">
        <f>SUMIF(Data!$T:$T,"="&amp;Count!F$4&amp;Count!$A37,Data!$Y:$Y)</f>
        <v>0</v>
      </c>
      <c r="G37" s="243">
        <f>SUMIF(Data!$T:$T,"="&amp;Count!G$4&amp;Count!$A37,Data!$Y:$Y)</f>
        <v>0</v>
      </c>
      <c r="H37" s="243">
        <f>SUMIF(Data!$T:$T,"="&amp;Count!H$4&amp;Count!$A37,Data!$Y:$Y)</f>
        <v>0</v>
      </c>
      <c r="I37" s="243">
        <f>SUMIF(Data!$T:$T,"="&amp;Count!I$4&amp;Count!$A37,Data!$Y:$Y)</f>
        <v>0</v>
      </c>
      <c r="J37" s="243">
        <f>SUMIF(Data!$T:$T,"="&amp;Count!J$4&amp;Count!$A37,Data!$Y:$Y)</f>
        <v>0</v>
      </c>
      <c r="K37" s="243">
        <f>SUMIF(Data!$T:$T,"="&amp;Count!K$4&amp;Count!$A37,Data!$Y:$Y)</f>
        <v>0</v>
      </c>
      <c r="L37" s="243">
        <f>SUMIF(Data!$T:$T,"="&amp;Count!L$4&amp;Count!$A37,Data!$Y:$Y)</f>
        <v>0</v>
      </c>
      <c r="M37" s="243">
        <f>SUMIF(Data!$T:$T,"="&amp;Count!M$4&amp;Count!$A37,Data!$Y:$Y)</f>
        <v>0</v>
      </c>
      <c r="N37" s="243">
        <f>SUMIF(Data!$T:$T,"="&amp;Count!N$4&amp;Count!$A37,Data!$Y:$Y)</f>
        <v>0</v>
      </c>
      <c r="O37" s="243">
        <f>SUMIF(Data!$T:$T,"="&amp;Count!O$4&amp;Count!$A37,Data!$Y:$Y)</f>
        <v>0</v>
      </c>
      <c r="P37" s="243">
        <f>SUMIF(Data!$T:$T,"="&amp;Count!P$4&amp;Count!$A37,Data!$Y:$Y)</f>
        <v>0</v>
      </c>
      <c r="Q37" s="243">
        <f>SUMIF(Data!$T:$T,"="&amp;Count!Q$4&amp;Count!$A37,Data!$Y:$Y)</f>
        <v>0</v>
      </c>
      <c r="R37" s="243">
        <f>SUMIF(Data!$T:$T,"="&amp;Count!R$4&amp;Count!$A37,Data!$Y:$Y)</f>
        <v>0</v>
      </c>
      <c r="S37" s="243">
        <f>SUMIF(Data!$T:$T,"="&amp;Count!S$4&amp;Count!$A37,Data!$Y:$Y)</f>
        <v>0</v>
      </c>
      <c r="T37" s="243">
        <f>SUMIF(Data!$T:$T,"="&amp;Count!T$4&amp;Count!$A37,Data!$Y:$Y)</f>
        <v>0</v>
      </c>
      <c r="U37" s="243">
        <f>SUMIF(Data!$T:$T,"="&amp;Count!U$4&amp;Count!$A37,Data!$Y:$Y)</f>
        <v>0</v>
      </c>
      <c r="V37" s="243">
        <f>SUMIF(Data!$T:$T,"="&amp;Count!V$4&amp;Count!$A37,Data!$Y:$Y)</f>
        <v>0</v>
      </c>
      <c r="W37" s="243">
        <f>SUMIF(Data!$T:$T,"="&amp;Count!W$4&amp;Count!$A37,Data!$Y:$Y)</f>
        <v>0</v>
      </c>
      <c r="X37" s="243">
        <f>SUMIF(Data!$T:$T,"="&amp;Count!X$4&amp;Count!$A37,Data!$Y:$Y)</f>
        <v>0</v>
      </c>
      <c r="Y37" s="243">
        <f>SUMIF(Data!$T:$T,"="&amp;Count!Y$4&amp;Count!$A37,Data!$Y:$Y)</f>
        <v>0</v>
      </c>
      <c r="Z37" s="243">
        <f>SUMIF(Data!$T:$T,"="&amp;Count!Z$4&amp;Count!$A37,Data!$Y:$Y)</f>
        <v>0</v>
      </c>
      <c r="AA37" s="243">
        <f>SUMIF(Data!$T:$T,"="&amp;Count!AA$4&amp;Count!$A37,Data!$Y:$Y)</f>
        <v>0</v>
      </c>
      <c r="AB37" s="243">
        <f>SUMIF(Data!$T:$T,"="&amp;Count!AB$4&amp;Count!$A37,Data!$Y:$Y)</f>
        <v>0</v>
      </c>
      <c r="AC37" s="243">
        <f>SUMIF(Data!$T:$T,"="&amp;Count!AC$4&amp;Count!$A37,Data!$Y:$Y)</f>
        <v>0</v>
      </c>
      <c r="AD37" s="243">
        <f>SUMIF(Data!$T:$T,"="&amp;Count!AD$4&amp;Count!$A37,Data!$Y:$Y)</f>
        <v>0</v>
      </c>
      <c r="AE37" s="243">
        <f>SUMIF(Data!$T:$T,"="&amp;Count!AE$4&amp;Count!$A37,Data!$Y:$Y)</f>
        <v>0</v>
      </c>
      <c r="AF37" s="243">
        <f>SUMIF(Data!$T:$T,"="&amp;Count!AF$4&amp;Count!$A37,Data!$Y:$Y)</f>
        <v>0</v>
      </c>
      <c r="AG37" s="243">
        <f>SUMIF(Data!$T:$T,"="&amp;Count!AG$4&amp;Count!$A37,Data!$Y:$Y)</f>
        <v>0</v>
      </c>
      <c r="AH37" s="243">
        <f>SUMIF(Data!$T:$T,"="&amp;Count!AH$4&amp;Count!$A37,Data!$Y:$Y)</f>
        <v>0</v>
      </c>
      <c r="AI37" s="243">
        <f>SUMIF(Data!$T:$T,"="&amp;Count!AI$4&amp;Count!$A37,Data!$Y:$Y)</f>
        <v>0</v>
      </c>
      <c r="AJ37" s="243">
        <f>SUMIF(Data!$T:$T,"="&amp;Count!AJ$4&amp;Count!$A37,Data!$Y:$Y)</f>
        <v>0</v>
      </c>
      <c r="AK37" s="243">
        <f>SUMIF(Data!$T:$T,"="&amp;Count!AK$4&amp;Count!$A37,Data!$Y:$Y)</f>
        <v>0</v>
      </c>
      <c r="AL37" s="243">
        <f>SUMIF(Data!$T:$T,"="&amp;Count!AL$4&amp;Count!$A37,Data!$Y:$Y)</f>
        <v>0</v>
      </c>
      <c r="AM37" s="243">
        <f>SUMIF(Data!$T:$T,"="&amp;Count!AM$4&amp;Count!$A37,Data!$Y:$Y)</f>
        <v>0</v>
      </c>
      <c r="AN37" s="243">
        <f>SUMIF(Data!$T:$T,"="&amp;Count!AN$4&amp;Count!$A37,Data!$Y:$Y)</f>
        <v>0</v>
      </c>
      <c r="AO37" s="243">
        <f>SUMIF(Data!$T:$T,"="&amp;Count!AO$4&amp;Count!$A37,Data!$Y:$Y)</f>
        <v>0</v>
      </c>
      <c r="AP37" s="243">
        <f>SUMIF(Data!$T:$T,"="&amp;Count!AP$4&amp;Count!$A37,Data!$Y:$Y)</f>
        <v>0</v>
      </c>
      <c r="AQ37" s="243">
        <f>SUMIF(Data!$T:$T,"="&amp;Count!AQ$4&amp;Count!$A37,Data!$Y:$Y)</f>
        <v>0</v>
      </c>
      <c r="AR37" s="243">
        <f>SUMIF(Data!$T:$T,"="&amp;Count!AR$4&amp;Count!$A37,Data!$Y:$Y)</f>
        <v>0</v>
      </c>
      <c r="AS37" s="243">
        <f>SUMIF(Data!$T:$T,"="&amp;Count!AS$4&amp;Count!$A37,Data!$Y:$Y)</f>
        <v>0</v>
      </c>
      <c r="AT37" s="243">
        <f>SUMIF(Data!$T:$T,"="&amp;Count!AT$4&amp;Count!$A37,Data!$Y:$Y)</f>
        <v>0</v>
      </c>
      <c r="AU37" s="243">
        <f>SUMIF(Data!$T:$T,"="&amp;Count!AU$4&amp;Count!$A37,Data!$Y:$Y)</f>
        <v>0</v>
      </c>
      <c r="AV37" s="243">
        <f>SUMIF(Data!$T:$T,"="&amp;Count!AV$4&amp;Count!$A37,Data!$Y:$Y)</f>
        <v>0</v>
      </c>
      <c r="AW37" s="243">
        <f>SUMIF(Data!$T:$T,"="&amp;Count!AW$4&amp;Count!$A37,Data!$Y:$Y)</f>
        <v>0</v>
      </c>
      <c r="AX37" s="243">
        <f>SUMIF(Data!$T:$T,"="&amp;Count!AX$4&amp;Count!$A37,Data!$Y:$Y)</f>
        <v>0</v>
      </c>
      <c r="AY37" s="243">
        <f>SUMIF(Data!$T:$T,"="&amp;Count!AY$4&amp;Count!$A37,Data!$Y:$Y)</f>
        <v>0</v>
      </c>
      <c r="AZ37" s="243">
        <f>SUMIF(Data!$T:$T,"="&amp;Count!AZ$4&amp;Count!$A37,Data!$Y:$Y)</f>
        <v>0</v>
      </c>
      <c r="BA37" s="243">
        <f>SUMIF(Data!$T:$T,"="&amp;Count!BA$4&amp;Count!$A37,Data!$Y:$Y)</f>
        <v>0</v>
      </c>
      <c r="BB37" s="243">
        <f>SUMIF(Data!$T:$T,"="&amp;Count!BB$4&amp;Count!$A37,Data!$Y:$Y)</f>
        <v>0</v>
      </c>
      <c r="BC37" s="243">
        <f>SUMIF(Data!$T:$T,"="&amp;Count!BC$4&amp;Count!$A37,Data!$Y:$Y)</f>
        <v>0</v>
      </c>
      <c r="BD37" s="243">
        <f>SUMIF(Data!$T:$T,"="&amp;Count!BD$4&amp;Count!$A37,Data!$Y:$Y)</f>
        <v>0</v>
      </c>
      <c r="BE37" s="243">
        <f>SUMIF(Data!$T:$T,"="&amp;Count!BE$4&amp;Count!$A37,Data!$Y:$Y)</f>
        <v>0</v>
      </c>
      <c r="BG37" s="238">
        <f t="shared" si="16"/>
        <v>0</v>
      </c>
      <c r="BH37" s="238" t="str">
        <f t="shared" si="17"/>
        <v>Wrong way</v>
      </c>
    </row>
    <row r="38" spans="1:60" x14ac:dyDescent="0.25">
      <c r="A38" s="238" t="s">
        <v>65</v>
      </c>
      <c r="B38" s="238" t="s">
        <v>6</v>
      </c>
      <c r="D38" s="243">
        <f>SUMIF(Data!$T:$T,"="&amp;Count!D$4&amp;Count!$A38,Data!$Z:$Z)</f>
        <v>0</v>
      </c>
      <c r="E38" s="243">
        <f>SUMIF(Data!$T:$T,"="&amp;Count!E$4&amp;Count!$A38,Data!$Z:$Z)</f>
        <v>0</v>
      </c>
      <c r="F38" s="243">
        <f>SUMIF(Data!$T:$T,"="&amp;Count!F$4&amp;Count!$A38,Data!$Z:$Z)</f>
        <v>0</v>
      </c>
      <c r="G38" s="243">
        <f>SUMIF(Data!$T:$T,"="&amp;Count!G$4&amp;Count!$A38,Data!$Z:$Z)</f>
        <v>0</v>
      </c>
      <c r="H38" s="243">
        <f>SUMIF(Data!$T:$T,"="&amp;Count!H$4&amp;Count!$A38,Data!$Z:$Z)</f>
        <v>0</v>
      </c>
      <c r="I38" s="243">
        <f>SUMIF(Data!$T:$T,"="&amp;Count!I$4&amp;Count!$A38,Data!$Z:$Z)</f>
        <v>0</v>
      </c>
      <c r="J38" s="243">
        <f>SUMIF(Data!$T:$T,"="&amp;Count!J$4&amp;Count!$A38,Data!$Z:$Z)</f>
        <v>0</v>
      </c>
      <c r="K38" s="243">
        <f>SUMIF(Data!$T:$T,"="&amp;Count!K$4&amp;Count!$A38,Data!$Z:$Z)</f>
        <v>0</v>
      </c>
      <c r="L38" s="243">
        <f>SUMIF(Data!$T:$T,"="&amp;Count!L$4&amp;Count!$A38,Data!$Z:$Z)</f>
        <v>0</v>
      </c>
      <c r="M38" s="243">
        <f>SUMIF(Data!$T:$T,"="&amp;Count!M$4&amp;Count!$A38,Data!$Z:$Z)</f>
        <v>0</v>
      </c>
      <c r="N38" s="243">
        <f>SUMIF(Data!$T:$T,"="&amp;Count!N$4&amp;Count!$A38,Data!$Z:$Z)</f>
        <v>0</v>
      </c>
      <c r="O38" s="243">
        <f>SUMIF(Data!$T:$T,"="&amp;Count!O$4&amp;Count!$A38,Data!$Z:$Z)</f>
        <v>0</v>
      </c>
      <c r="P38" s="243">
        <f>SUMIF(Data!$T:$T,"="&amp;Count!P$4&amp;Count!$A38,Data!$Z:$Z)</f>
        <v>0</v>
      </c>
      <c r="Q38" s="243">
        <f>SUMIF(Data!$T:$T,"="&amp;Count!Q$4&amp;Count!$A38,Data!$Z:$Z)</f>
        <v>0</v>
      </c>
      <c r="R38" s="243">
        <f>SUMIF(Data!$T:$T,"="&amp;Count!R$4&amp;Count!$A38,Data!$Z:$Z)</f>
        <v>0</v>
      </c>
      <c r="S38" s="243">
        <f>SUMIF(Data!$T:$T,"="&amp;Count!S$4&amp;Count!$A38,Data!$Z:$Z)</f>
        <v>0</v>
      </c>
      <c r="T38" s="243">
        <f>SUMIF(Data!$T:$T,"="&amp;Count!T$4&amp;Count!$A38,Data!$Z:$Z)</f>
        <v>0</v>
      </c>
      <c r="U38" s="243">
        <f>SUMIF(Data!$T:$T,"="&amp;Count!U$4&amp;Count!$A38,Data!$Z:$Z)</f>
        <v>0</v>
      </c>
      <c r="V38" s="243">
        <f>SUMIF(Data!$T:$T,"="&amp;Count!V$4&amp;Count!$A38,Data!$Z:$Z)</f>
        <v>0</v>
      </c>
      <c r="W38" s="243">
        <f>SUMIF(Data!$T:$T,"="&amp;Count!W$4&amp;Count!$A38,Data!$Z:$Z)</f>
        <v>0</v>
      </c>
      <c r="X38" s="243">
        <f>SUMIF(Data!$T:$T,"="&amp;Count!X$4&amp;Count!$A38,Data!$Z:$Z)</f>
        <v>0</v>
      </c>
      <c r="Y38" s="243">
        <f>SUMIF(Data!$T:$T,"="&amp;Count!Y$4&amp;Count!$A38,Data!$Z:$Z)</f>
        <v>0</v>
      </c>
      <c r="Z38" s="243">
        <f>SUMIF(Data!$T:$T,"="&amp;Count!Z$4&amp;Count!$A38,Data!$Z:$Z)</f>
        <v>0</v>
      </c>
      <c r="AA38" s="243">
        <f>SUMIF(Data!$T:$T,"="&amp;Count!AA$4&amp;Count!$A38,Data!$Z:$Z)</f>
        <v>0</v>
      </c>
      <c r="AB38" s="243">
        <f>SUMIF(Data!$T:$T,"="&amp;Count!AB$4&amp;Count!$A38,Data!$Z:$Z)</f>
        <v>0</v>
      </c>
      <c r="AC38" s="243">
        <f>SUMIF(Data!$T:$T,"="&amp;Count!AC$4&amp;Count!$A38,Data!$Z:$Z)</f>
        <v>0</v>
      </c>
      <c r="AD38" s="243">
        <f>SUMIF(Data!$T:$T,"="&amp;Count!AD$4&amp;Count!$A38,Data!$Z:$Z)</f>
        <v>0</v>
      </c>
      <c r="AE38" s="243">
        <f>SUMIF(Data!$T:$T,"="&amp;Count!AE$4&amp;Count!$A38,Data!$Z:$Z)</f>
        <v>0</v>
      </c>
      <c r="AF38" s="243">
        <f>SUMIF(Data!$T:$T,"="&amp;Count!AF$4&amp;Count!$A38,Data!$Z:$Z)</f>
        <v>0</v>
      </c>
      <c r="AG38" s="243">
        <f>SUMIF(Data!$T:$T,"="&amp;Count!AG$4&amp;Count!$A38,Data!$Z:$Z)</f>
        <v>0</v>
      </c>
      <c r="AH38" s="243">
        <f>SUMIF(Data!$T:$T,"="&amp;Count!AH$4&amp;Count!$A38,Data!$Z:$Z)</f>
        <v>0</v>
      </c>
      <c r="AI38" s="243">
        <f>SUMIF(Data!$T:$T,"="&amp;Count!AI$4&amp;Count!$A38,Data!$Z:$Z)</f>
        <v>0</v>
      </c>
      <c r="AJ38" s="243">
        <f>SUMIF(Data!$T:$T,"="&amp;Count!AJ$4&amp;Count!$A38,Data!$Z:$Z)</f>
        <v>0</v>
      </c>
      <c r="AK38" s="243">
        <f>SUMIF(Data!$T:$T,"="&amp;Count!AK$4&amp;Count!$A38,Data!$Z:$Z)</f>
        <v>0</v>
      </c>
      <c r="AL38" s="243">
        <f>SUMIF(Data!$T:$T,"="&amp;Count!AL$4&amp;Count!$A38,Data!$Z:$Z)</f>
        <v>0</v>
      </c>
      <c r="AM38" s="243">
        <f>SUMIF(Data!$T:$T,"="&amp;Count!AM$4&amp;Count!$A38,Data!$Z:$Z)</f>
        <v>0</v>
      </c>
      <c r="AN38" s="243">
        <f>SUMIF(Data!$T:$T,"="&amp;Count!AN$4&amp;Count!$A38,Data!$Z:$Z)</f>
        <v>0</v>
      </c>
      <c r="AO38" s="243">
        <f>SUMIF(Data!$T:$T,"="&amp;Count!AO$4&amp;Count!$A38,Data!$Z:$Z)</f>
        <v>0</v>
      </c>
      <c r="AP38" s="243">
        <f>SUMIF(Data!$T:$T,"="&amp;Count!AP$4&amp;Count!$A38,Data!$Z:$Z)</f>
        <v>0</v>
      </c>
      <c r="AQ38" s="243">
        <f>SUMIF(Data!$T:$T,"="&amp;Count!AQ$4&amp;Count!$A38,Data!$Z:$Z)</f>
        <v>0</v>
      </c>
      <c r="AR38" s="243">
        <f>SUMIF(Data!$T:$T,"="&amp;Count!AR$4&amp;Count!$A38,Data!$Z:$Z)</f>
        <v>0</v>
      </c>
      <c r="AS38" s="243">
        <f>SUMIF(Data!$T:$T,"="&amp;Count!AS$4&amp;Count!$A38,Data!$Z:$Z)</f>
        <v>0</v>
      </c>
      <c r="AT38" s="243">
        <f>SUMIF(Data!$T:$T,"="&amp;Count!AT$4&amp;Count!$A38,Data!$Z:$Z)</f>
        <v>0</v>
      </c>
      <c r="AU38" s="243">
        <f>SUMIF(Data!$T:$T,"="&amp;Count!AU$4&amp;Count!$A38,Data!$Z:$Z)</f>
        <v>0</v>
      </c>
      <c r="AV38" s="243">
        <f>SUMIF(Data!$T:$T,"="&amp;Count!AV$4&amp;Count!$A38,Data!$Z:$Z)</f>
        <v>0</v>
      </c>
      <c r="AW38" s="243">
        <f>SUMIF(Data!$T:$T,"="&amp;Count!AW$4&amp;Count!$A38,Data!$Z:$Z)</f>
        <v>0</v>
      </c>
      <c r="AX38" s="243">
        <f>SUMIF(Data!$T:$T,"="&amp;Count!AX$4&amp;Count!$A38,Data!$Z:$Z)</f>
        <v>0</v>
      </c>
      <c r="AY38" s="243">
        <f>SUMIF(Data!$T:$T,"="&amp;Count!AY$4&amp;Count!$A38,Data!$Z:$Z)</f>
        <v>0</v>
      </c>
      <c r="AZ38" s="243">
        <f>SUMIF(Data!$T:$T,"="&amp;Count!AZ$4&amp;Count!$A38,Data!$Z:$Z)</f>
        <v>0</v>
      </c>
      <c r="BA38" s="243">
        <f>SUMIF(Data!$T:$T,"="&amp;Count!BA$4&amp;Count!$A38,Data!$Z:$Z)</f>
        <v>0</v>
      </c>
      <c r="BB38" s="243">
        <f>SUMIF(Data!$T:$T,"="&amp;Count!BB$4&amp;Count!$A38,Data!$Z:$Z)</f>
        <v>0</v>
      </c>
      <c r="BC38" s="243">
        <f>SUMIF(Data!$T:$T,"="&amp;Count!BC$4&amp;Count!$A38,Data!$Z:$Z)</f>
        <v>0</v>
      </c>
      <c r="BD38" s="243">
        <f>SUMIF(Data!$T:$T,"="&amp;Count!BD$4&amp;Count!$A38,Data!$Z:$Z)</f>
        <v>0</v>
      </c>
      <c r="BE38" s="243">
        <f>SUMIF(Data!$T:$T,"="&amp;Count!BE$4&amp;Count!$A38,Data!$Z:$Z)</f>
        <v>0</v>
      </c>
      <c r="BG38" s="238">
        <f t="shared" si="16"/>
        <v>0</v>
      </c>
      <c r="BH38" s="238" t="str">
        <f t="shared" si="17"/>
        <v>Sidewalk</v>
      </c>
    </row>
    <row r="39" spans="1:60" x14ac:dyDescent="0.25">
      <c r="A39" s="238" t="s">
        <v>66</v>
      </c>
      <c r="B39" s="238" t="s">
        <v>6</v>
      </c>
      <c r="D39" s="243">
        <f>SUMIF(Data!$T:$T,"="&amp;Count!D$4&amp;Count!$A39,Data!$Z:$Z)</f>
        <v>0</v>
      </c>
      <c r="E39" s="243">
        <f>SUMIF(Data!$T:$T,"="&amp;Count!E$4&amp;Count!$A39,Data!$Z:$Z)</f>
        <v>0</v>
      </c>
      <c r="F39" s="243">
        <f>SUMIF(Data!$T:$T,"="&amp;Count!F$4&amp;Count!$A39,Data!$Z:$Z)</f>
        <v>0</v>
      </c>
      <c r="G39" s="243">
        <f>SUMIF(Data!$T:$T,"="&amp;Count!G$4&amp;Count!$A39,Data!$Z:$Z)</f>
        <v>0</v>
      </c>
      <c r="H39" s="243">
        <f>SUMIF(Data!$T:$T,"="&amp;Count!H$4&amp;Count!$A39,Data!$Z:$Z)</f>
        <v>0</v>
      </c>
      <c r="I39" s="243">
        <f>SUMIF(Data!$T:$T,"="&amp;Count!I$4&amp;Count!$A39,Data!$Z:$Z)</f>
        <v>0</v>
      </c>
      <c r="J39" s="243">
        <f>SUMIF(Data!$T:$T,"="&amp;Count!J$4&amp;Count!$A39,Data!$Z:$Z)</f>
        <v>0</v>
      </c>
      <c r="K39" s="243">
        <f>SUMIF(Data!$T:$T,"="&amp;Count!K$4&amp;Count!$A39,Data!$Z:$Z)</f>
        <v>0</v>
      </c>
      <c r="L39" s="243">
        <f>SUMIF(Data!$T:$T,"="&amp;Count!L$4&amp;Count!$A39,Data!$Z:$Z)</f>
        <v>0</v>
      </c>
      <c r="M39" s="243">
        <f>SUMIF(Data!$T:$T,"="&amp;Count!M$4&amp;Count!$A39,Data!$Z:$Z)</f>
        <v>0</v>
      </c>
      <c r="N39" s="243">
        <f>SUMIF(Data!$T:$T,"="&amp;Count!N$4&amp;Count!$A39,Data!$Z:$Z)</f>
        <v>0</v>
      </c>
      <c r="O39" s="243">
        <f>SUMIF(Data!$T:$T,"="&amp;Count!O$4&amp;Count!$A39,Data!$Z:$Z)</f>
        <v>0</v>
      </c>
      <c r="P39" s="243">
        <f>SUMIF(Data!$T:$T,"="&amp;Count!P$4&amp;Count!$A39,Data!$Z:$Z)</f>
        <v>0</v>
      </c>
      <c r="Q39" s="243">
        <f>SUMIF(Data!$T:$T,"="&amp;Count!Q$4&amp;Count!$A39,Data!$Z:$Z)</f>
        <v>0</v>
      </c>
      <c r="R39" s="243">
        <f>SUMIF(Data!$T:$T,"="&amp;Count!R$4&amp;Count!$A39,Data!$Z:$Z)</f>
        <v>0</v>
      </c>
      <c r="S39" s="243">
        <f>SUMIF(Data!$T:$T,"="&amp;Count!S$4&amp;Count!$A39,Data!$Z:$Z)</f>
        <v>0</v>
      </c>
      <c r="T39" s="243">
        <f>SUMIF(Data!$T:$T,"="&amp;Count!T$4&amp;Count!$A39,Data!$Z:$Z)</f>
        <v>0</v>
      </c>
      <c r="U39" s="243">
        <f>SUMIF(Data!$T:$T,"="&amp;Count!U$4&amp;Count!$A39,Data!$Z:$Z)</f>
        <v>0</v>
      </c>
      <c r="V39" s="243">
        <f>SUMIF(Data!$T:$T,"="&amp;Count!V$4&amp;Count!$A39,Data!$Z:$Z)</f>
        <v>0</v>
      </c>
      <c r="W39" s="243">
        <f>SUMIF(Data!$T:$T,"="&amp;Count!W$4&amp;Count!$A39,Data!$Z:$Z)</f>
        <v>0</v>
      </c>
      <c r="X39" s="243">
        <f>SUMIF(Data!$T:$T,"="&amp;Count!X$4&amp;Count!$A39,Data!$Z:$Z)</f>
        <v>0</v>
      </c>
      <c r="Y39" s="243">
        <f>SUMIF(Data!$T:$T,"="&amp;Count!Y$4&amp;Count!$A39,Data!$Z:$Z)</f>
        <v>0</v>
      </c>
      <c r="Z39" s="243">
        <f>SUMIF(Data!$T:$T,"="&amp;Count!Z$4&amp;Count!$A39,Data!$Z:$Z)</f>
        <v>0</v>
      </c>
      <c r="AA39" s="243">
        <f>SUMIF(Data!$T:$T,"="&amp;Count!AA$4&amp;Count!$A39,Data!$Z:$Z)</f>
        <v>0</v>
      </c>
      <c r="AB39" s="243">
        <f>SUMIF(Data!$T:$T,"="&amp;Count!AB$4&amp;Count!$A39,Data!$Z:$Z)</f>
        <v>0</v>
      </c>
      <c r="AC39" s="243">
        <f>SUMIF(Data!$T:$T,"="&amp;Count!AC$4&amp;Count!$A39,Data!$Z:$Z)</f>
        <v>0</v>
      </c>
      <c r="AD39" s="243">
        <f>SUMIF(Data!$T:$T,"="&amp;Count!AD$4&amp;Count!$A39,Data!$Z:$Z)</f>
        <v>0</v>
      </c>
      <c r="AE39" s="243">
        <f>SUMIF(Data!$T:$T,"="&amp;Count!AE$4&amp;Count!$A39,Data!$Z:$Z)</f>
        <v>0</v>
      </c>
      <c r="AF39" s="243">
        <f>SUMIF(Data!$T:$T,"="&amp;Count!AF$4&amp;Count!$A39,Data!$Z:$Z)</f>
        <v>0</v>
      </c>
      <c r="AG39" s="243">
        <f>SUMIF(Data!$T:$T,"="&amp;Count!AG$4&amp;Count!$A39,Data!$Z:$Z)</f>
        <v>0</v>
      </c>
      <c r="AH39" s="243">
        <f>SUMIF(Data!$T:$T,"="&amp;Count!AH$4&amp;Count!$A39,Data!$Z:$Z)</f>
        <v>0</v>
      </c>
      <c r="AI39" s="243">
        <f>SUMIF(Data!$T:$T,"="&amp;Count!AI$4&amp;Count!$A39,Data!$Z:$Z)</f>
        <v>0</v>
      </c>
      <c r="AJ39" s="243">
        <f>SUMIF(Data!$T:$T,"="&amp;Count!AJ$4&amp;Count!$A39,Data!$Z:$Z)</f>
        <v>0</v>
      </c>
      <c r="AK39" s="243">
        <f>SUMIF(Data!$T:$T,"="&amp;Count!AK$4&amp;Count!$A39,Data!$Z:$Z)</f>
        <v>0</v>
      </c>
      <c r="AL39" s="243">
        <f>SUMIF(Data!$T:$T,"="&amp;Count!AL$4&amp;Count!$A39,Data!$Z:$Z)</f>
        <v>0</v>
      </c>
      <c r="AM39" s="243">
        <f>SUMIF(Data!$T:$T,"="&amp;Count!AM$4&amp;Count!$A39,Data!$Z:$Z)</f>
        <v>0</v>
      </c>
      <c r="AN39" s="243">
        <f>SUMIF(Data!$T:$T,"="&amp;Count!AN$4&amp;Count!$A39,Data!$Z:$Z)</f>
        <v>0</v>
      </c>
      <c r="AO39" s="243">
        <f>SUMIF(Data!$T:$T,"="&amp;Count!AO$4&amp;Count!$A39,Data!$Z:$Z)</f>
        <v>0</v>
      </c>
      <c r="AP39" s="243">
        <f>SUMIF(Data!$T:$T,"="&amp;Count!AP$4&amp;Count!$A39,Data!$Z:$Z)</f>
        <v>0</v>
      </c>
      <c r="AQ39" s="243">
        <f>SUMIF(Data!$T:$T,"="&amp;Count!AQ$4&amp;Count!$A39,Data!$Z:$Z)</f>
        <v>0</v>
      </c>
      <c r="AR39" s="243">
        <f>SUMIF(Data!$T:$T,"="&amp;Count!AR$4&amp;Count!$A39,Data!$Z:$Z)</f>
        <v>0</v>
      </c>
      <c r="AS39" s="243">
        <f>SUMIF(Data!$T:$T,"="&amp;Count!AS$4&amp;Count!$A39,Data!$Z:$Z)</f>
        <v>0</v>
      </c>
      <c r="AT39" s="243">
        <f>SUMIF(Data!$T:$T,"="&amp;Count!AT$4&amp;Count!$A39,Data!$Z:$Z)</f>
        <v>0</v>
      </c>
      <c r="AU39" s="243">
        <f>SUMIF(Data!$T:$T,"="&amp;Count!AU$4&amp;Count!$A39,Data!$Z:$Z)</f>
        <v>0</v>
      </c>
      <c r="AV39" s="243">
        <f>SUMIF(Data!$T:$T,"="&amp;Count!AV$4&amp;Count!$A39,Data!$Z:$Z)</f>
        <v>0</v>
      </c>
      <c r="AW39" s="243">
        <f>SUMIF(Data!$T:$T,"="&amp;Count!AW$4&amp;Count!$A39,Data!$Z:$Z)</f>
        <v>0</v>
      </c>
      <c r="AX39" s="243">
        <f>SUMIF(Data!$T:$T,"="&amp;Count!AX$4&amp;Count!$A39,Data!$Z:$Z)</f>
        <v>0</v>
      </c>
      <c r="AY39" s="243">
        <f>SUMIF(Data!$T:$T,"="&amp;Count!AY$4&amp;Count!$A39,Data!$Z:$Z)</f>
        <v>0</v>
      </c>
      <c r="AZ39" s="243">
        <f>SUMIF(Data!$T:$T,"="&amp;Count!AZ$4&amp;Count!$A39,Data!$Z:$Z)</f>
        <v>0</v>
      </c>
      <c r="BA39" s="243">
        <f>SUMIF(Data!$T:$T,"="&amp;Count!BA$4&amp;Count!$A39,Data!$Z:$Z)</f>
        <v>0</v>
      </c>
      <c r="BB39" s="243">
        <f>SUMIF(Data!$T:$T,"="&amp;Count!BB$4&amp;Count!$A39,Data!$Z:$Z)</f>
        <v>0</v>
      </c>
      <c r="BC39" s="243">
        <f>SUMIF(Data!$T:$T,"="&amp;Count!BC$4&amp;Count!$A39,Data!$Z:$Z)</f>
        <v>0</v>
      </c>
      <c r="BD39" s="243">
        <f>SUMIF(Data!$T:$T,"="&amp;Count!BD$4&amp;Count!$A39,Data!$Z:$Z)</f>
        <v>0</v>
      </c>
      <c r="BE39" s="243">
        <f>SUMIF(Data!$T:$T,"="&amp;Count!BE$4&amp;Count!$A39,Data!$Z:$Z)</f>
        <v>0</v>
      </c>
      <c r="BG39" s="238">
        <f t="shared" si="16"/>
        <v>0</v>
      </c>
      <c r="BH39" s="238" t="str">
        <f t="shared" si="17"/>
        <v>Sidewalk</v>
      </c>
    </row>
    <row r="41" spans="1:60" x14ac:dyDescent="0.25">
      <c r="A41" s="238" t="s">
        <v>46</v>
      </c>
      <c r="D41" s="243">
        <f>SUM(D$32:D$39)</f>
        <v>0</v>
      </c>
      <c r="E41" s="243">
        <f t="shared" ref="E41:AJ41" si="18">SUM(E32:E39)</f>
        <v>0</v>
      </c>
      <c r="F41" s="243">
        <f t="shared" si="18"/>
        <v>0</v>
      </c>
      <c r="G41" s="243">
        <f t="shared" si="18"/>
        <v>0</v>
      </c>
      <c r="H41" s="243">
        <f t="shared" si="18"/>
        <v>0</v>
      </c>
      <c r="I41" s="243">
        <f t="shared" si="18"/>
        <v>0</v>
      </c>
      <c r="J41" s="243">
        <f t="shared" si="18"/>
        <v>0</v>
      </c>
      <c r="K41" s="243">
        <f t="shared" si="18"/>
        <v>0</v>
      </c>
      <c r="L41" s="243">
        <f t="shared" si="18"/>
        <v>0</v>
      </c>
      <c r="M41" s="243">
        <f t="shared" si="18"/>
        <v>0</v>
      </c>
      <c r="N41" s="243">
        <f t="shared" si="18"/>
        <v>0</v>
      </c>
      <c r="O41" s="243">
        <f t="shared" si="18"/>
        <v>0</v>
      </c>
      <c r="P41" s="243">
        <f t="shared" si="18"/>
        <v>0</v>
      </c>
      <c r="Q41" s="243">
        <f t="shared" si="18"/>
        <v>0</v>
      </c>
      <c r="R41" s="243">
        <f t="shared" si="18"/>
        <v>0</v>
      </c>
      <c r="S41" s="243">
        <f t="shared" si="18"/>
        <v>0</v>
      </c>
      <c r="T41" s="243">
        <f t="shared" si="18"/>
        <v>0</v>
      </c>
      <c r="U41" s="243">
        <f t="shared" si="18"/>
        <v>0</v>
      </c>
      <c r="V41" s="243">
        <f t="shared" si="18"/>
        <v>0</v>
      </c>
      <c r="W41" s="243">
        <f t="shared" si="18"/>
        <v>0</v>
      </c>
      <c r="X41" s="243">
        <f t="shared" si="18"/>
        <v>0</v>
      </c>
      <c r="Y41" s="243">
        <f t="shared" si="18"/>
        <v>0</v>
      </c>
      <c r="Z41" s="243">
        <f t="shared" si="18"/>
        <v>0</v>
      </c>
      <c r="AA41" s="243">
        <f t="shared" si="18"/>
        <v>0</v>
      </c>
      <c r="AB41" s="243">
        <f t="shared" si="18"/>
        <v>0</v>
      </c>
      <c r="AC41" s="243">
        <f t="shared" si="18"/>
        <v>0</v>
      </c>
      <c r="AD41" s="243">
        <f t="shared" si="18"/>
        <v>0</v>
      </c>
      <c r="AE41" s="243">
        <f t="shared" si="18"/>
        <v>0</v>
      </c>
      <c r="AF41" s="243">
        <f t="shared" si="18"/>
        <v>0</v>
      </c>
      <c r="AG41" s="243">
        <f t="shared" si="18"/>
        <v>0</v>
      </c>
      <c r="AH41" s="243">
        <f t="shared" si="18"/>
        <v>0</v>
      </c>
      <c r="AI41" s="243">
        <f t="shared" si="18"/>
        <v>0</v>
      </c>
      <c r="AJ41" s="243">
        <f t="shared" si="18"/>
        <v>0</v>
      </c>
      <c r="AK41" s="243">
        <f t="shared" ref="AK41:BE41" si="19">SUM(AK32:AK39)</f>
        <v>0</v>
      </c>
      <c r="AL41" s="243">
        <f t="shared" si="19"/>
        <v>0</v>
      </c>
      <c r="AM41" s="243">
        <f t="shared" si="19"/>
        <v>0</v>
      </c>
      <c r="AN41" s="243">
        <f t="shared" si="19"/>
        <v>0</v>
      </c>
      <c r="AO41" s="243">
        <f t="shared" si="19"/>
        <v>0</v>
      </c>
      <c r="AP41" s="243">
        <f t="shared" si="19"/>
        <v>0</v>
      </c>
      <c r="AQ41" s="243">
        <f t="shared" si="19"/>
        <v>0</v>
      </c>
      <c r="AR41" s="243">
        <f t="shared" si="19"/>
        <v>0</v>
      </c>
      <c r="AS41" s="243">
        <f t="shared" si="19"/>
        <v>0</v>
      </c>
      <c r="AT41" s="243">
        <f t="shared" si="19"/>
        <v>0</v>
      </c>
      <c r="AU41" s="243">
        <f t="shared" si="19"/>
        <v>0</v>
      </c>
      <c r="AV41" s="243">
        <f t="shared" si="19"/>
        <v>0</v>
      </c>
      <c r="AW41" s="243">
        <f t="shared" si="19"/>
        <v>0</v>
      </c>
      <c r="AX41" s="243">
        <f t="shared" si="19"/>
        <v>0</v>
      </c>
      <c r="AY41" s="243">
        <f t="shared" si="19"/>
        <v>0</v>
      </c>
      <c r="AZ41" s="243">
        <f t="shared" si="19"/>
        <v>0</v>
      </c>
      <c r="BA41" s="243">
        <f t="shared" si="19"/>
        <v>0</v>
      </c>
      <c r="BB41" s="243">
        <f t="shared" si="19"/>
        <v>0</v>
      </c>
      <c r="BC41" s="243">
        <f t="shared" si="19"/>
        <v>0</v>
      </c>
      <c r="BD41" s="243">
        <f t="shared" si="19"/>
        <v>0</v>
      </c>
      <c r="BE41" s="243">
        <f t="shared" si="19"/>
        <v>0</v>
      </c>
    </row>
    <row r="42" spans="1:60" x14ac:dyDescent="0.25">
      <c r="A42" s="238" t="s">
        <v>65</v>
      </c>
      <c r="D42" s="243">
        <f t="shared" ref="D42:M43" si="20">SUMIF($A$32:$A$39,"="&amp;$A42,D$32:D$39)</f>
        <v>0</v>
      </c>
      <c r="E42" s="243">
        <f t="shared" si="20"/>
        <v>0</v>
      </c>
      <c r="F42" s="243">
        <f t="shared" si="20"/>
        <v>0</v>
      </c>
      <c r="G42" s="243">
        <f t="shared" si="20"/>
        <v>0</v>
      </c>
      <c r="H42" s="243">
        <f t="shared" si="20"/>
        <v>0</v>
      </c>
      <c r="I42" s="243">
        <f t="shared" si="20"/>
        <v>0</v>
      </c>
      <c r="J42" s="243">
        <f t="shared" si="20"/>
        <v>0</v>
      </c>
      <c r="K42" s="243">
        <f t="shared" si="20"/>
        <v>0</v>
      </c>
      <c r="L42" s="243">
        <f t="shared" si="20"/>
        <v>0</v>
      </c>
      <c r="M42" s="243">
        <f t="shared" si="20"/>
        <v>0</v>
      </c>
      <c r="N42" s="243">
        <f t="shared" ref="N42:W43" si="21">SUMIF($A$32:$A$39,"="&amp;$A42,N$32:N$39)</f>
        <v>0</v>
      </c>
      <c r="O42" s="243">
        <f t="shared" si="21"/>
        <v>0</v>
      </c>
      <c r="P42" s="243">
        <f t="shared" si="21"/>
        <v>0</v>
      </c>
      <c r="Q42" s="243">
        <f t="shared" si="21"/>
        <v>0</v>
      </c>
      <c r="R42" s="243">
        <f t="shared" si="21"/>
        <v>0</v>
      </c>
      <c r="S42" s="243">
        <f t="shared" si="21"/>
        <v>0</v>
      </c>
      <c r="T42" s="243">
        <f t="shared" si="21"/>
        <v>0</v>
      </c>
      <c r="U42" s="243">
        <f t="shared" si="21"/>
        <v>0</v>
      </c>
      <c r="V42" s="243">
        <f t="shared" si="21"/>
        <v>0</v>
      </c>
      <c r="W42" s="243">
        <f t="shared" si="21"/>
        <v>0</v>
      </c>
      <c r="X42" s="243">
        <f t="shared" ref="X42:AG43" si="22">SUMIF($A$32:$A$39,"="&amp;$A42,X$32:X$39)</f>
        <v>0</v>
      </c>
      <c r="Y42" s="243">
        <f t="shared" si="22"/>
        <v>0</v>
      </c>
      <c r="Z42" s="243">
        <f t="shared" si="22"/>
        <v>0</v>
      </c>
      <c r="AA42" s="243">
        <f t="shared" si="22"/>
        <v>0</v>
      </c>
      <c r="AB42" s="243">
        <f t="shared" si="22"/>
        <v>0</v>
      </c>
      <c r="AC42" s="243">
        <f t="shared" si="22"/>
        <v>0</v>
      </c>
      <c r="AD42" s="243">
        <f t="shared" si="22"/>
        <v>0</v>
      </c>
      <c r="AE42" s="243">
        <f t="shared" si="22"/>
        <v>0</v>
      </c>
      <c r="AF42" s="243">
        <f t="shared" si="22"/>
        <v>0</v>
      </c>
      <c r="AG42" s="243">
        <f t="shared" si="22"/>
        <v>0</v>
      </c>
      <c r="AH42" s="243">
        <f t="shared" ref="AH42:AQ43" si="23">SUMIF($A$32:$A$39,"="&amp;$A42,AH$32:AH$39)</f>
        <v>0</v>
      </c>
      <c r="AI42" s="243">
        <f t="shared" si="23"/>
        <v>0</v>
      </c>
      <c r="AJ42" s="243">
        <f t="shared" si="23"/>
        <v>0</v>
      </c>
      <c r="AK42" s="243">
        <f t="shared" si="23"/>
        <v>0</v>
      </c>
      <c r="AL42" s="243">
        <f t="shared" si="23"/>
        <v>0</v>
      </c>
      <c r="AM42" s="243">
        <f t="shared" si="23"/>
        <v>0</v>
      </c>
      <c r="AN42" s="243">
        <f t="shared" si="23"/>
        <v>0</v>
      </c>
      <c r="AO42" s="243">
        <f t="shared" si="23"/>
        <v>0</v>
      </c>
      <c r="AP42" s="243">
        <f t="shared" si="23"/>
        <v>0</v>
      </c>
      <c r="AQ42" s="243">
        <f t="shared" si="23"/>
        <v>0</v>
      </c>
      <c r="AR42" s="243">
        <f t="shared" ref="AR42:AZ43" si="24">SUMIF($A$32:$A$39,"="&amp;$A42,AR$32:AR$39)</f>
        <v>0</v>
      </c>
      <c r="AS42" s="243">
        <f t="shared" si="24"/>
        <v>0</v>
      </c>
      <c r="AT42" s="243">
        <f t="shared" si="24"/>
        <v>0</v>
      </c>
      <c r="AU42" s="243">
        <f t="shared" si="24"/>
        <v>0</v>
      </c>
      <c r="AV42" s="243">
        <f t="shared" si="24"/>
        <v>0</v>
      </c>
      <c r="AW42" s="243">
        <f t="shared" si="24"/>
        <v>0</v>
      </c>
      <c r="AX42" s="243">
        <f t="shared" si="24"/>
        <v>0</v>
      </c>
      <c r="AY42" s="243">
        <f t="shared" si="24"/>
        <v>0</v>
      </c>
      <c r="AZ42" s="243">
        <f t="shared" si="24"/>
        <v>0</v>
      </c>
      <c r="BA42" s="243">
        <f t="shared" ref="BA42:BD43" si="25">SUMIF($A$32:$A$39,"="&amp;$A42,BA$32:BA$39)</f>
        <v>0</v>
      </c>
      <c r="BB42" s="243">
        <f t="shared" si="25"/>
        <v>0</v>
      </c>
      <c r="BC42" s="243">
        <f t="shared" si="25"/>
        <v>0</v>
      </c>
      <c r="BD42" s="243">
        <f t="shared" si="25"/>
        <v>0</v>
      </c>
      <c r="BE42" s="243">
        <f>SUMIF($A$32:$A$39,"="&amp;$A42,BE$32:BE$39)</f>
        <v>0</v>
      </c>
    </row>
    <row r="43" spans="1:60" x14ac:dyDescent="0.25">
      <c r="A43" s="238" t="s">
        <v>66</v>
      </c>
      <c r="D43" s="243">
        <f t="shared" si="20"/>
        <v>0</v>
      </c>
      <c r="E43" s="243">
        <f t="shared" si="20"/>
        <v>0</v>
      </c>
      <c r="F43" s="243">
        <f t="shared" si="20"/>
        <v>0</v>
      </c>
      <c r="G43" s="243">
        <f t="shared" si="20"/>
        <v>0</v>
      </c>
      <c r="H43" s="243">
        <f t="shared" si="20"/>
        <v>0</v>
      </c>
      <c r="I43" s="243">
        <f t="shared" si="20"/>
        <v>0</v>
      </c>
      <c r="J43" s="243">
        <f t="shared" si="20"/>
        <v>0</v>
      </c>
      <c r="K43" s="243">
        <f t="shared" si="20"/>
        <v>0</v>
      </c>
      <c r="L43" s="243">
        <f t="shared" si="20"/>
        <v>0</v>
      </c>
      <c r="M43" s="243">
        <f t="shared" si="20"/>
        <v>0</v>
      </c>
      <c r="N43" s="243">
        <f t="shared" si="21"/>
        <v>0</v>
      </c>
      <c r="O43" s="243">
        <f t="shared" si="21"/>
        <v>0</v>
      </c>
      <c r="P43" s="243">
        <f t="shared" si="21"/>
        <v>0</v>
      </c>
      <c r="Q43" s="243">
        <f t="shared" si="21"/>
        <v>0</v>
      </c>
      <c r="R43" s="243">
        <f t="shared" si="21"/>
        <v>0</v>
      </c>
      <c r="S43" s="243">
        <f t="shared" si="21"/>
        <v>0</v>
      </c>
      <c r="T43" s="243">
        <f t="shared" si="21"/>
        <v>0</v>
      </c>
      <c r="U43" s="243">
        <f t="shared" si="21"/>
        <v>0</v>
      </c>
      <c r="V43" s="243">
        <f t="shared" si="21"/>
        <v>0</v>
      </c>
      <c r="W43" s="243">
        <f t="shared" si="21"/>
        <v>0</v>
      </c>
      <c r="X43" s="243">
        <f t="shared" si="22"/>
        <v>0</v>
      </c>
      <c r="Y43" s="243">
        <f t="shared" si="22"/>
        <v>0</v>
      </c>
      <c r="Z43" s="243">
        <f t="shared" si="22"/>
        <v>0</v>
      </c>
      <c r="AA43" s="243">
        <f t="shared" si="22"/>
        <v>0</v>
      </c>
      <c r="AB43" s="243">
        <f t="shared" si="22"/>
        <v>0</v>
      </c>
      <c r="AC43" s="243">
        <f t="shared" si="22"/>
        <v>0</v>
      </c>
      <c r="AD43" s="243">
        <f t="shared" si="22"/>
        <v>0</v>
      </c>
      <c r="AE43" s="243">
        <f t="shared" si="22"/>
        <v>0</v>
      </c>
      <c r="AF43" s="243">
        <f t="shared" si="22"/>
        <v>0</v>
      </c>
      <c r="AG43" s="243">
        <f t="shared" si="22"/>
        <v>0</v>
      </c>
      <c r="AH43" s="243">
        <f t="shared" si="23"/>
        <v>0</v>
      </c>
      <c r="AI43" s="243">
        <f t="shared" si="23"/>
        <v>0</v>
      </c>
      <c r="AJ43" s="243">
        <f t="shared" si="23"/>
        <v>0</v>
      </c>
      <c r="AK43" s="243">
        <f t="shared" si="23"/>
        <v>0</v>
      </c>
      <c r="AL43" s="243">
        <f t="shared" si="23"/>
        <v>0</v>
      </c>
      <c r="AM43" s="243">
        <f t="shared" si="23"/>
        <v>0</v>
      </c>
      <c r="AN43" s="243">
        <f t="shared" si="23"/>
        <v>0</v>
      </c>
      <c r="AO43" s="243">
        <f t="shared" si="23"/>
        <v>0</v>
      </c>
      <c r="AP43" s="243">
        <f t="shared" si="23"/>
        <v>0</v>
      </c>
      <c r="AQ43" s="243">
        <f t="shared" si="23"/>
        <v>0</v>
      </c>
      <c r="AR43" s="243">
        <f t="shared" si="24"/>
        <v>0</v>
      </c>
      <c r="AS43" s="243">
        <f t="shared" si="24"/>
        <v>0</v>
      </c>
      <c r="AT43" s="243">
        <f t="shared" si="24"/>
        <v>0</v>
      </c>
      <c r="AU43" s="243">
        <f t="shared" si="24"/>
        <v>0</v>
      </c>
      <c r="AV43" s="243">
        <f t="shared" si="24"/>
        <v>0</v>
      </c>
      <c r="AW43" s="243">
        <f t="shared" si="24"/>
        <v>0</v>
      </c>
      <c r="AX43" s="243">
        <f t="shared" si="24"/>
        <v>0</v>
      </c>
      <c r="AY43" s="243">
        <f t="shared" si="24"/>
        <v>0</v>
      </c>
      <c r="AZ43" s="243">
        <f t="shared" si="24"/>
        <v>0</v>
      </c>
      <c r="BA43" s="243">
        <f t="shared" si="25"/>
        <v>0</v>
      </c>
      <c r="BB43" s="243">
        <f t="shared" si="25"/>
        <v>0</v>
      </c>
      <c r="BC43" s="243">
        <f t="shared" si="25"/>
        <v>0</v>
      </c>
      <c r="BD43" s="243">
        <f t="shared" si="25"/>
        <v>0</v>
      </c>
      <c r="BE43" s="243">
        <f>SUMIF($A$32:$A$39,"="&amp;$A43,BE$32:BE$39)</f>
        <v>0</v>
      </c>
    </row>
    <row r="44" spans="1:60" x14ac:dyDescent="0.25">
      <c r="D44" s="238">
        <v>1</v>
      </c>
      <c r="E44" s="238">
        <v>2</v>
      </c>
      <c r="F44" s="238">
        <v>3</v>
      </c>
      <c r="G44" s="238">
        <v>4</v>
      </c>
      <c r="H44" s="238">
        <v>5</v>
      </c>
      <c r="I44" s="238">
        <v>6</v>
      </c>
      <c r="J44" s="238">
        <v>7</v>
      </c>
      <c r="K44" s="238">
        <v>8</v>
      </c>
      <c r="L44" s="238">
        <v>9</v>
      </c>
      <c r="M44" s="238">
        <v>10</v>
      </c>
      <c r="N44" s="238">
        <v>11</v>
      </c>
      <c r="O44" s="238">
        <v>12</v>
      </c>
      <c r="P44" s="238">
        <v>13</v>
      </c>
      <c r="Q44" s="238">
        <v>14</v>
      </c>
      <c r="R44" s="238">
        <v>15</v>
      </c>
      <c r="S44" s="238">
        <v>16</v>
      </c>
      <c r="T44" s="238">
        <v>17</v>
      </c>
      <c r="U44" s="238">
        <v>18</v>
      </c>
      <c r="V44" s="238">
        <v>19</v>
      </c>
      <c r="W44" s="238">
        <v>20</v>
      </c>
      <c r="X44" s="238">
        <v>21</v>
      </c>
      <c r="Y44" s="238">
        <v>22</v>
      </c>
      <c r="Z44" s="238">
        <v>23</v>
      </c>
      <c r="AA44" s="238">
        <v>24</v>
      </c>
      <c r="AB44" s="238">
        <v>25</v>
      </c>
      <c r="AC44" s="238">
        <v>26</v>
      </c>
      <c r="AD44" s="238">
        <v>27</v>
      </c>
      <c r="AE44" s="238">
        <v>28</v>
      </c>
      <c r="AF44" s="238">
        <v>29</v>
      </c>
      <c r="AG44" s="238">
        <v>30</v>
      </c>
      <c r="AH44" s="238">
        <v>31</v>
      </c>
      <c r="AI44" s="238">
        <v>32</v>
      </c>
      <c r="AJ44" s="238">
        <v>33</v>
      </c>
      <c r="AK44" s="238">
        <v>34</v>
      </c>
      <c r="AL44" s="238">
        <v>35</v>
      </c>
      <c r="AM44" s="238">
        <v>36</v>
      </c>
      <c r="AN44" s="238">
        <v>37</v>
      </c>
      <c r="AO44" s="238">
        <v>38</v>
      </c>
      <c r="AP44" s="238">
        <v>39</v>
      </c>
      <c r="AQ44" s="238">
        <v>40</v>
      </c>
      <c r="AR44" s="238">
        <v>41</v>
      </c>
      <c r="AS44" s="238">
        <v>42</v>
      </c>
      <c r="AT44" s="238">
        <v>43</v>
      </c>
      <c r="AU44" s="238">
        <v>44</v>
      </c>
      <c r="AV44" s="238">
        <v>45</v>
      </c>
      <c r="AW44" s="238">
        <v>46</v>
      </c>
      <c r="AX44" s="238">
        <v>47</v>
      </c>
      <c r="AY44" s="238">
        <v>48</v>
      </c>
      <c r="AZ44" s="238">
        <v>49</v>
      </c>
      <c r="BA44" s="238">
        <v>50</v>
      </c>
      <c r="BB44" s="238">
        <v>51</v>
      </c>
      <c r="BC44" s="238">
        <v>52</v>
      </c>
      <c r="BD44" s="238">
        <v>53</v>
      </c>
      <c r="BE44" s="238">
        <v>54</v>
      </c>
      <c r="BG44" s="238" t="s">
        <v>57</v>
      </c>
    </row>
    <row r="45" spans="1:60" x14ac:dyDescent="0.25">
      <c r="A45" s="238" t="s">
        <v>362</v>
      </c>
      <c r="D45" s="238">
        <f>IF(ISERROR(MATCH(D44,Data!$Q:$Q,0)),"",INDEX(Data!$A:$A,MATCH(D44,Data!$Q:$Q,0)))</f>
        <v>101</v>
      </c>
      <c r="E45" s="238">
        <f>IF(ISERROR(MATCH(E44,Data!$Q:$Q,0)),"",INDEX(Data!$A:$A,MATCH(E44,Data!$Q:$Q,0)))</f>
        <v>102</v>
      </c>
      <c r="F45" s="238">
        <f>IF(ISERROR(MATCH(F44,Data!$Q:$Q,0)),"",INDEX(Data!$A:$A,MATCH(F44,Data!$Q:$Q,0)))</f>
        <v>103</v>
      </c>
      <c r="G45" s="238">
        <f>IF(ISERROR(MATCH(G44,Data!$Q:$Q,0)),"",INDEX(Data!$A:$A,MATCH(G44,Data!$Q:$Q,0)))</f>
        <v>104</v>
      </c>
      <c r="H45" s="238">
        <f>IF(ISERROR(MATCH(H44,Data!$Q:$Q,0)),"",INDEX(Data!$A:$A,MATCH(H44,Data!$Q:$Q,0)))</f>
        <v>105</v>
      </c>
      <c r="I45" s="238">
        <f>IF(ISERROR(MATCH(I44,Data!$Q:$Q,0)),"",INDEX(Data!$A:$A,MATCH(I44,Data!$Q:$Q,0)))</f>
        <v>106</v>
      </c>
      <c r="J45" s="238">
        <f>IF(ISERROR(MATCH(J44,Data!$Q:$Q,0)),"",INDEX(Data!$A:$A,MATCH(J44,Data!$Q:$Q,0)))</f>
        <v>107</v>
      </c>
      <c r="K45" s="238">
        <f>IF(ISERROR(MATCH(K44,Data!$Q:$Q,0)),"",INDEX(Data!$A:$A,MATCH(K44,Data!$Q:$Q,0)))</f>
        <v>108</v>
      </c>
      <c r="L45" s="238">
        <f>IF(ISERROR(MATCH(L44,Data!$Q:$Q,0)),"",INDEX(Data!$A:$A,MATCH(L44,Data!$Q:$Q,0)))</f>
        <v>109</v>
      </c>
      <c r="M45" s="238">
        <f>IF(ISERROR(MATCH(M44,Data!$Q:$Q,0)),"",INDEX(Data!$A:$A,MATCH(M44,Data!$Q:$Q,0)))</f>
        <v>110</v>
      </c>
      <c r="N45" s="238">
        <f>IF(ISERROR(MATCH(N44,Data!$Q:$Q,0)),"",INDEX(Data!$A:$A,MATCH(N44,Data!$Q:$Q,0)))</f>
        <v>111</v>
      </c>
      <c r="O45" s="238">
        <f>IF(ISERROR(MATCH(O44,Data!$Q:$Q,0)),"",INDEX(Data!$A:$A,MATCH(O44,Data!$Q:$Q,0)))</f>
        <v>112</v>
      </c>
      <c r="P45" s="238">
        <f>IF(ISERROR(MATCH(P44,Data!$Q:$Q,0)),"",INDEX(Data!$A:$A,MATCH(P44,Data!$Q:$Q,0)))</f>
        <v>113</v>
      </c>
      <c r="Q45" s="238">
        <f>IF(ISERROR(MATCH(Q44,Data!$Q:$Q,0)),"",INDEX(Data!$A:$A,MATCH(Q44,Data!$Q:$Q,0)))</f>
        <v>114</v>
      </c>
      <c r="R45" s="238">
        <f>IF(ISERROR(MATCH(R44,Data!$Q:$Q,0)),"",INDEX(Data!$A:$A,MATCH(R44,Data!$Q:$Q,0)))</f>
        <v>115</v>
      </c>
      <c r="S45" s="238">
        <f>IF(ISERROR(MATCH(S44,Data!$Q:$Q,0)),"",INDEX(Data!$A:$A,MATCH(S44,Data!$Q:$Q,0)))</f>
        <v>116</v>
      </c>
      <c r="T45" s="238">
        <f>IF(ISERROR(MATCH(T44,Data!$Q:$Q,0)),"",INDEX(Data!$A:$A,MATCH(T44,Data!$Q:$Q,0)))</f>
        <v>117</v>
      </c>
      <c r="U45" s="238">
        <f>IF(ISERROR(MATCH(U44,Data!$Q:$Q,0)),"",INDEX(Data!$A:$A,MATCH(U44,Data!$Q:$Q,0)))</f>
        <v>118</v>
      </c>
      <c r="V45" s="238">
        <f>IF(ISERROR(MATCH(V44,Data!$Q:$Q,0)),"",INDEX(Data!$A:$A,MATCH(V44,Data!$Q:$Q,0)))</f>
        <v>119</v>
      </c>
      <c r="W45" s="238">
        <f>IF(ISERROR(MATCH(W44,Data!$Q:$Q,0)),"",INDEX(Data!$A:$A,MATCH(W44,Data!$Q:$Q,0)))</f>
        <v>120</v>
      </c>
      <c r="X45" s="238">
        <f>IF(ISERROR(MATCH(X44,Data!$Q:$Q,0)),"",INDEX(Data!$A:$A,MATCH(X44,Data!$Q:$Q,0)))</f>
        <v>121</v>
      </c>
      <c r="Y45" s="238">
        <f>IF(ISERROR(MATCH(Y44,Data!$Q:$Q,0)),"",INDEX(Data!$A:$A,MATCH(Y44,Data!$Q:$Q,0)))</f>
        <v>122</v>
      </c>
      <c r="Z45" s="238">
        <f>IF(ISERROR(MATCH(Z44,Data!$Q:$Q,0)),"",INDEX(Data!$A:$A,MATCH(Z44,Data!$Q:$Q,0)))</f>
        <v>123</v>
      </c>
      <c r="AA45" s="238">
        <f>IF(ISERROR(MATCH(AA44,Data!$Q:$Q,0)),"",INDEX(Data!$A:$A,MATCH(AA44,Data!$Q:$Q,0)))</f>
        <v>124</v>
      </c>
      <c r="AB45" s="238">
        <f>IF(ISERROR(MATCH(AB44,Data!$Q:$Q,0)),"",INDEX(Data!$A:$A,MATCH(AB44,Data!$Q:$Q,0)))</f>
        <v>125</v>
      </c>
      <c r="AC45" s="238">
        <f>IF(ISERROR(MATCH(AC44,Data!$Q:$Q,0)),"",INDEX(Data!$A:$A,MATCH(AC44,Data!$Q:$Q,0)))</f>
        <v>126</v>
      </c>
      <c r="AD45" s="238">
        <f>IF(ISERROR(MATCH(AD44,Data!$Q:$Q,0)),"",INDEX(Data!$A:$A,MATCH(AD44,Data!$Q:$Q,0)))</f>
        <v>127</v>
      </c>
      <c r="AE45" s="238">
        <f>IF(ISERROR(MATCH(AE44,Data!$Q:$Q,0)),"",INDEX(Data!$A:$A,MATCH(AE44,Data!$Q:$Q,0)))</f>
        <v>128</v>
      </c>
      <c r="AF45" s="238">
        <f>IF(ISERROR(MATCH(AF44,Data!$Q:$Q,0)),"",INDEX(Data!$A:$A,MATCH(AF44,Data!$Q:$Q,0)))</f>
        <v>129</v>
      </c>
      <c r="AG45" s="238">
        <f>IF(ISERROR(MATCH(AG44,Data!$Q:$Q,0)),"",INDEX(Data!$A:$A,MATCH(AG44,Data!$Q:$Q,0)))</f>
        <v>130</v>
      </c>
      <c r="AH45" s="238">
        <f>IF(ISERROR(MATCH(AH44,Data!$Q:$Q,0)),"",INDEX(Data!$A:$A,MATCH(AH44,Data!$Q:$Q,0)))</f>
        <v>131</v>
      </c>
      <c r="AI45" s="238">
        <f>IF(ISERROR(MATCH(AI44,Data!$Q:$Q,0)),"",INDEX(Data!$A:$A,MATCH(AI44,Data!$Q:$Q,0)))</f>
        <v>132</v>
      </c>
      <c r="AJ45" s="238">
        <f>IF(ISERROR(MATCH(AJ44,Data!$Q:$Q,0)),"",INDEX(Data!$A:$A,MATCH(AJ44,Data!$Q:$Q,0)))</f>
        <v>133</v>
      </c>
      <c r="AK45" s="238">
        <f>IF(ISERROR(MATCH(AK44,Data!$Q:$Q,0)),"",INDEX(Data!$A:$A,MATCH(AK44,Data!$Q:$Q,0)))</f>
        <v>134</v>
      </c>
      <c r="AL45" s="238">
        <f>IF(ISERROR(MATCH(AL44,Data!$Q:$Q,0)),"",INDEX(Data!$A:$A,MATCH(AL44,Data!$Q:$Q,0)))</f>
        <v>135</v>
      </c>
      <c r="AM45" s="238">
        <f>IF(ISERROR(MATCH(AM44,Data!$Q:$Q,0)),"",INDEX(Data!$A:$A,MATCH(AM44,Data!$Q:$Q,0)))</f>
        <v>136</v>
      </c>
      <c r="AN45" s="238">
        <f>IF(ISERROR(MATCH(AN44,Data!$Q:$Q,0)),"",INDEX(Data!$A:$A,MATCH(AN44,Data!$Q:$Q,0)))</f>
        <v>137</v>
      </c>
      <c r="AO45" s="238">
        <f>IF(ISERROR(MATCH(AO44,Data!$Q:$Q,0)),"",INDEX(Data!$A:$A,MATCH(AO44,Data!$Q:$Q,0)))</f>
        <v>138</v>
      </c>
      <c r="AP45" s="238">
        <f>IF(ISERROR(MATCH(AP44,Data!$Q:$Q,0)),"",INDEX(Data!$A:$A,MATCH(AP44,Data!$Q:$Q,0)))</f>
        <v>139</v>
      </c>
      <c r="AQ45" s="238">
        <f>IF(ISERROR(MATCH(AQ44,Data!$Q:$Q,0)),"",INDEX(Data!$A:$A,MATCH(AQ44,Data!$Q:$Q,0)))</f>
        <v>140</v>
      </c>
      <c r="AR45" s="238">
        <f>IF(ISERROR(MATCH(AR44,Data!$Q:$Q,0)),"",INDEX(Data!$A:$A,MATCH(AR44,Data!$Q:$Q,0)))</f>
        <v>141</v>
      </c>
      <c r="AS45" s="238">
        <f>IF(ISERROR(MATCH(AS44,Data!$Q:$Q,0)),"",INDEX(Data!$A:$A,MATCH(AS44,Data!$Q:$Q,0)))</f>
        <v>142</v>
      </c>
      <c r="AT45" s="238">
        <f>IF(ISERROR(MATCH(AT44,Data!$Q:$Q,0)),"",INDEX(Data!$A:$A,MATCH(AT44,Data!$Q:$Q,0)))</f>
        <v>143</v>
      </c>
      <c r="AU45" s="238">
        <f>IF(ISERROR(MATCH(AU44,Data!$Q:$Q,0)),"",INDEX(Data!$A:$A,MATCH(AU44,Data!$Q:$Q,0)))</f>
        <v>144</v>
      </c>
      <c r="AV45" s="238">
        <f>IF(ISERROR(MATCH(AV44,Data!$Q:$Q,0)),"",INDEX(Data!$A:$A,MATCH(AV44,Data!$Q:$Q,0)))</f>
        <v>145</v>
      </c>
      <c r="AW45" s="238">
        <f>IF(ISERROR(MATCH(AW44,Data!$Q:$Q,0)),"",INDEX(Data!$A:$A,MATCH(AW44,Data!$Q:$Q,0)))</f>
        <v>146</v>
      </c>
      <c r="AX45" s="238">
        <f>IF(ISERROR(MATCH(AX44,Data!$Q:$Q,0)),"",INDEX(Data!$A:$A,MATCH(AX44,Data!$Q:$Q,0)))</f>
        <v>147</v>
      </c>
      <c r="AY45" s="238">
        <f>IF(ISERROR(MATCH(AY44,Data!$Q:$Q,0)),"",INDEX(Data!$A:$A,MATCH(AY44,Data!$Q:$Q,0)))</f>
        <v>148</v>
      </c>
      <c r="AZ45" s="238">
        <f>IF(ISERROR(MATCH(AZ44,Data!$Q:$Q,0)),"",INDEX(Data!$A:$A,MATCH(AZ44,Data!$Q:$Q,0)))</f>
        <v>149</v>
      </c>
      <c r="BA45" s="238">
        <f>IF(ISERROR(MATCH(BA44,Data!$Q:$Q,0)),"",INDEX(Data!$A:$A,MATCH(BA44,Data!$Q:$Q,0)))</f>
        <v>150</v>
      </c>
      <c r="BB45" s="238">
        <f>IF(ISERROR(MATCH(BB44,Data!$Q:$Q,0)),"",INDEX(Data!$A:$A,MATCH(BB44,Data!$Q:$Q,0)))</f>
        <v>151</v>
      </c>
      <c r="BC45" s="238">
        <f>IF(ISERROR(MATCH(BC44,Data!$Q:$Q,0)),"",INDEX(Data!$A:$A,MATCH(BC44,Data!$Q:$Q,0)))</f>
        <v>152</v>
      </c>
      <c r="BD45" s="238">
        <f>IF(ISERROR(MATCH(BD44,Data!$Q:$Q,0)),"",INDEX(Data!$A:$A,MATCH(BD44,Data!$Q:$Q,0)))</f>
        <v>154</v>
      </c>
      <c r="BE45" s="238">
        <f>IF(ISERROR(MATCH(BE44,Data!$Q:$Q,0)),"",INDEX(Data!$A:$A,MATCH(BE44,Data!$Q:$Q,0)))</f>
        <v>155</v>
      </c>
      <c r="BG45" s="238">
        <f t="shared" ref="BG45:BG53" si="26">SUM(D45:BE45)</f>
        <v>6887</v>
      </c>
    </row>
    <row r="46" spans="1:60" x14ac:dyDescent="0.25">
      <c r="A46" s="238" t="s">
        <v>65</v>
      </c>
      <c r="C46" s="238">
        <v>1</v>
      </c>
      <c r="D46" s="240">
        <f>SUMIF(Data!$S:$S,"="&amp;D$4&amp;"_"&amp;$C46,Data!$H:$H)</f>
        <v>5</v>
      </c>
      <c r="E46" s="240">
        <f>SUMIF(Data!$S:$S,"="&amp;E$4&amp;"_"&amp;$C46,Data!$H:$H)</f>
        <v>8</v>
      </c>
      <c r="F46" s="240">
        <f>SUMIF(Data!$S:$S,"="&amp;F$4&amp;"_"&amp;$C46,Data!$H:$H)</f>
        <v>8</v>
      </c>
      <c r="G46" s="240">
        <f>SUMIF(Data!$S:$S,"="&amp;G$4&amp;"_"&amp;$C46,Data!$H:$H)</f>
        <v>2</v>
      </c>
      <c r="H46" s="240">
        <f>SUMIF(Data!$S:$S,"="&amp;H$4&amp;"_"&amp;$C46,Data!$H:$H)</f>
        <v>5</v>
      </c>
      <c r="I46" s="240">
        <f>SUMIF(Data!$S:$S,"="&amp;I$4&amp;"_"&amp;$C46,Data!$H:$H)</f>
        <v>18</v>
      </c>
      <c r="J46" s="240">
        <f>SUMIF(Data!$S:$S,"="&amp;J$4&amp;"_"&amp;$C46,Data!$H:$H)</f>
        <v>7</v>
      </c>
      <c r="K46" s="240">
        <f>SUMIF(Data!$S:$S,"="&amp;K$4&amp;"_"&amp;$C46,Data!$H:$H)</f>
        <v>13</v>
      </c>
      <c r="L46" s="240">
        <f>SUMIF(Data!$S:$S,"="&amp;L$4&amp;"_"&amp;$C46,Data!$H:$H)</f>
        <v>13</v>
      </c>
      <c r="M46" s="240">
        <f>SUMIF(Data!$S:$S,"="&amp;M$4&amp;"_"&amp;$C46,Data!$H:$H)</f>
        <v>3</v>
      </c>
      <c r="N46" s="240">
        <f>SUMIF(Data!$S:$S,"="&amp;N$4&amp;"_"&amp;$C46,Data!$H:$H)</f>
        <v>9</v>
      </c>
      <c r="O46" s="240">
        <f>SUMIF(Data!$S:$S,"="&amp;O$4&amp;"_"&amp;$C46,Data!$H:$H)</f>
        <v>8</v>
      </c>
      <c r="P46" s="240">
        <f>SUMIF(Data!$S:$S,"="&amp;P$4&amp;"_"&amp;$C46,Data!$H:$H)</f>
        <v>2</v>
      </c>
      <c r="Q46" s="240">
        <f>SUMIF(Data!$S:$S,"="&amp;Q$4&amp;"_"&amp;$C46,Data!$H:$H)</f>
        <v>7</v>
      </c>
      <c r="R46" s="240">
        <f>SUMIF(Data!$S:$S,"="&amp;R$4&amp;"_"&amp;$C46,Data!$H:$H)</f>
        <v>18</v>
      </c>
      <c r="S46" s="240">
        <f>SUMIF(Data!$S:$S,"="&amp;S$4&amp;"_"&amp;$C46,Data!$H:$H)</f>
        <v>5</v>
      </c>
      <c r="T46" s="240">
        <f>SUMIF(Data!$S:$S,"="&amp;T$4&amp;"_"&amp;$C46,Data!$H:$H)</f>
        <v>14</v>
      </c>
      <c r="U46" s="240">
        <f>SUMIF(Data!$S:$S,"="&amp;U$4&amp;"_"&amp;$C46,Data!$H:$H)</f>
        <v>6</v>
      </c>
      <c r="V46" s="240">
        <f>SUMIF(Data!$S:$S,"="&amp;V$4&amp;"_"&amp;$C46,Data!$H:$H)</f>
        <v>6</v>
      </c>
      <c r="W46" s="240">
        <f>SUMIF(Data!$S:$S,"="&amp;W$4&amp;"_"&amp;$C46,Data!$H:$H)</f>
        <v>3</v>
      </c>
      <c r="X46" s="240">
        <f>SUMIF(Data!$S:$S,"="&amp;X$4&amp;"_"&amp;$C46,Data!$H:$H)</f>
        <v>7</v>
      </c>
      <c r="Y46" s="240">
        <f>SUMIF(Data!$S:$S,"="&amp;Y$4&amp;"_"&amp;$C46,Data!$H:$H)</f>
        <v>4</v>
      </c>
      <c r="Z46" s="240">
        <f>SUMIF(Data!$S:$S,"="&amp;Z$4&amp;"_"&amp;$C46,Data!$H:$H)</f>
        <v>0</v>
      </c>
      <c r="AA46" s="240">
        <f>SUMIF(Data!$S:$S,"="&amp;AA$4&amp;"_"&amp;$C46,Data!$H:$H)</f>
        <v>12</v>
      </c>
      <c r="AB46" s="240">
        <f>SUMIF(Data!$S:$S,"="&amp;AB$4&amp;"_"&amp;$C46,Data!$H:$H)</f>
        <v>13</v>
      </c>
      <c r="AC46" s="240">
        <f>SUMIF(Data!$S:$S,"="&amp;AC$4&amp;"_"&amp;$C46,Data!$H:$H)</f>
        <v>9</v>
      </c>
      <c r="AD46" s="240">
        <f>SUMIF(Data!$S:$S,"="&amp;AD$4&amp;"_"&amp;$C46,Data!$H:$H)</f>
        <v>3</v>
      </c>
      <c r="AE46" s="240">
        <f>SUMIF(Data!$S:$S,"="&amp;AE$4&amp;"_"&amp;$C46,Data!$H:$H)</f>
        <v>7</v>
      </c>
      <c r="AF46" s="240">
        <f>SUMIF(Data!$S:$S,"="&amp;AF$4&amp;"_"&amp;$C46,Data!$H:$H)</f>
        <v>9</v>
      </c>
      <c r="AG46" s="240">
        <f>SUMIF(Data!$S:$S,"="&amp;AG$4&amp;"_"&amp;$C46,Data!$H:$H)</f>
        <v>10</v>
      </c>
      <c r="AH46" s="240">
        <f>SUMIF(Data!$S:$S,"="&amp;AH$4&amp;"_"&amp;$C46,Data!$H:$H)</f>
        <v>30</v>
      </c>
      <c r="AI46" s="240">
        <f>SUMIF(Data!$S:$S,"="&amp;AI$4&amp;"_"&amp;$C46,Data!$H:$H)</f>
        <v>8</v>
      </c>
      <c r="AJ46" s="240">
        <f>SUMIF(Data!$S:$S,"="&amp;AJ$4&amp;"_"&amp;$C46,Data!$H:$H)</f>
        <v>7</v>
      </c>
      <c r="AK46" s="240">
        <f>SUMIF(Data!$S:$S,"="&amp;AK$4&amp;"_"&amp;$C46,Data!$H:$H)</f>
        <v>18</v>
      </c>
      <c r="AL46" s="240">
        <f>SUMIF(Data!$S:$S,"="&amp;AL$4&amp;"_"&amp;$C46,Data!$H:$H)</f>
        <v>16</v>
      </c>
      <c r="AM46" s="240">
        <f>SUMIF(Data!$S:$S,"="&amp;AM$4&amp;"_"&amp;$C46,Data!$H:$H)</f>
        <v>24</v>
      </c>
      <c r="AN46" s="240">
        <f>SUMIF(Data!$S:$S,"="&amp;AN$4&amp;"_"&amp;$C46,Data!$H:$H)</f>
        <v>7</v>
      </c>
      <c r="AO46" s="240">
        <f>SUMIF(Data!$S:$S,"="&amp;AO$4&amp;"_"&amp;$C46,Data!$H:$H)</f>
        <v>0</v>
      </c>
      <c r="AP46" s="240">
        <f>SUMIF(Data!$S:$S,"="&amp;AP$4&amp;"_"&amp;$C46,Data!$H:$H)</f>
        <v>13</v>
      </c>
      <c r="AQ46" s="240">
        <f>SUMIF(Data!$S:$S,"="&amp;AQ$4&amp;"_"&amp;$C46,Data!$H:$H)</f>
        <v>9</v>
      </c>
      <c r="AR46" s="240">
        <f>SUMIF(Data!$S:$S,"="&amp;AR$4&amp;"_"&amp;$C46,Data!$H:$H)</f>
        <v>0</v>
      </c>
      <c r="AS46" s="240">
        <f>SUMIF(Data!$S:$S,"="&amp;AS$4&amp;"_"&amp;$C46,Data!$H:$H)</f>
        <v>6</v>
      </c>
      <c r="AT46" s="240">
        <f>SUMIF(Data!$S:$S,"="&amp;AT$4&amp;"_"&amp;$C46,Data!$H:$H)</f>
        <v>6</v>
      </c>
      <c r="AU46" s="240">
        <f>SUMIF(Data!$S:$S,"="&amp;AU$4&amp;"_"&amp;$C46,Data!$H:$H)</f>
        <v>0</v>
      </c>
      <c r="AV46" s="240">
        <f>SUMIF(Data!$S:$S,"="&amp;AV$4&amp;"_"&amp;$C46,Data!$H:$H)</f>
        <v>3</v>
      </c>
      <c r="AW46" s="240">
        <f>SUMIF(Data!$S:$S,"="&amp;AW$4&amp;"_"&amp;$C46,Data!$H:$H)</f>
        <v>3</v>
      </c>
      <c r="AX46" s="240">
        <f>SUMIF(Data!$S:$S,"="&amp;AX$4&amp;"_"&amp;$C46,Data!$H:$H)</f>
        <v>7</v>
      </c>
      <c r="AY46" s="240">
        <f>SUMIF(Data!$S:$S,"="&amp;AY$4&amp;"_"&amp;$C46,Data!$H:$H)</f>
        <v>10</v>
      </c>
      <c r="AZ46" s="240">
        <f>SUMIF(Data!$S:$S,"="&amp;AZ$4&amp;"_"&amp;$C46,Data!$H:$H)</f>
        <v>5</v>
      </c>
      <c r="BA46" s="240">
        <f>SUMIF(Data!$S:$S,"="&amp;BA$4&amp;"_"&amp;$C46,Data!$H:$H)</f>
        <v>3</v>
      </c>
      <c r="BB46" s="240">
        <f>SUMIF(Data!$S:$S,"="&amp;BB$4&amp;"_"&amp;$C46,Data!$H:$H)</f>
        <v>15</v>
      </c>
      <c r="BC46" s="240">
        <f>SUMIF(Data!$S:$S,"="&amp;BC$4&amp;"_"&amp;$C46,Data!$H:$H)</f>
        <v>11</v>
      </c>
      <c r="BD46" s="240">
        <f>SUMIF(Data!$S:$S,"="&amp;BD$4&amp;"_"&amp;$C46,Data!$H:$H)</f>
        <v>0</v>
      </c>
      <c r="BE46" s="240">
        <f>SUMIF(Data!$S:$S,"="&amp;BE$4&amp;"_"&amp;$C46,Data!$H:$H)</f>
        <v>10</v>
      </c>
      <c r="BF46" s="239">
        <v>0.29166666666666669</v>
      </c>
      <c r="BG46" s="238">
        <f t="shared" si="26"/>
        <v>445</v>
      </c>
    </row>
    <row r="47" spans="1:60" x14ac:dyDescent="0.25">
      <c r="C47" s="238">
        <v>2</v>
      </c>
      <c r="D47" s="240">
        <f>SUMIF(Data!$S:$S,"="&amp;D$4&amp;"_"&amp;$C47,Data!$H:$H)</f>
        <v>12</v>
      </c>
      <c r="E47" s="240">
        <f>SUMIF(Data!$S:$S,"="&amp;E$4&amp;"_"&amp;$C47,Data!$H:$H)</f>
        <v>13</v>
      </c>
      <c r="F47" s="240">
        <f>SUMIF(Data!$S:$S,"="&amp;F$4&amp;"_"&amp;$C47,Data!$H:$H)</f>
        <v>16</v>
      </c>
      <c r="G47" s="240">
        <f>SUMIF(Data!$S:$S,"="&amp;G$4&amp;"_"&amp;$C47,Data!$H:$H)</f>
        <v>0</v>
      </c>
      <c r="H47" s="240">
        <f>SUMIF(Data!$S:$S,"="&amp;H$4&amp;"_"&amp;$C47,Data!$H:$H)</f>
        <v>1</v>
      </c>
      <c r="I47" s="240">
        <f>SUMIF(Data!$S:$S,"="&amp;I$4&amp;"_"&amp;$C47,Data!$H:$H)</f>
        <v>14</v>
      </c>
      <c r="J47" s="240">
        <f>SUMIF(Data!$S:$S,"="&amp;J$4&amp;"_"&amp;$C47,Data!$H:$H)</f>
        <v>7</v>
      </c>
      <c r="K47" s="240">
        <f>SUMIF(Data!$S:$S,"="&amp;K$4&amp;"_"&amp;$C47,Data!$H:$H)</f>
        <v>11</v>
      </c>
      <c r="L47" s="240">
        <f>SUMIF(Data!$S:$S,"="&amp;L$4&amp;"_"&amp;$C47,Data!$H:$H)</f>
        <v>4</v>
      </c>
      <c r="M47" s="240">
        <f>SUMIF(Data!$S:$S,"="&amp;M$4&amp;"_"&amp;$C47,Data!$H:$H)</f>
        <v>2</v>
      </c>
      <c r="N47" s="240">
        <f>SUMIF(Data!$S:$S,"="&amp;N$4&amp;"_"&amp;$C47,Data!$H:$H)</f>
        <v>16</v>
      </c>
      <c r="O47" s="240">
        <f>SUMIF(Data!$S:$S,"="&amp;O$4&amp;"_"&amp;$C47,Data!$H:$H)</f>
        <v>10</v>
      </c>
      <c r="P47" s="240">
        <f>SUMIF(Data!$S:$S,"="&amp;P$4&amp;"_"&amp;$C47,Data!$H:$H)</f>
        <v>1</v>
      </c>
      <c r="Q47" s="240">
        <f>SUMIF(Data!$S:$S,"="&amp;Q$4&amp;"_"&amp;$C47,Data!$H:$H)</f>
        <v>10</v>
      </c>
      <c r="R47" s="240">
        <f>SUMIF(Data!$S:$S,"="&amp;R$4&amp;"_"&amp;$C47,Data!$H:$H)</f>
        <v>24</v>
      </c>
      <c r="S47" s="240">
        <f>SUMIF(Data!$S:$S,"="&amp;S$4&amp;"_"&amp;$C47,Data!$H:$H)</f>
        <v>6</v>
      </c>
      <c r="T47" s="240">
        <f>SUMIF(Data!$S:$S,"="&amp;T$4&amp;"_"&amp;$C47,Data!$H:$H)</f>
        <v>34</v>
      </c>
      <c r="U47" s="240">
        <f>SUMIF(Data!$S:$S,"="&amp;U$4&amp;"_"&amp;$C47,Data!$H:$H)</f>
        <v>14</v>
      </c>
      <c r="V47" s="240">
        <f>SUMIF(Data!$S:$S,"="&amp;V$4&amp;"_"&amp;$C47,Data!$H:$H)</f>
        <v>13</v>
      </c>
      <c r="W47" s="240">
        <f>SUMIF(Data!$S:$S,"="&amp;W$4&amp;"_"&amp;$C47,Data!$H:$H)</f>
        <v>8</v>
      </c>
      <c r="X47" s="240">
        <f>SUMIF(Data!$S:$S,"="&amp;X$4&amp;"_"&amp;$C47,Data!$H:$H)</f>
        <v>6</v>
      </c>
      <c r="Y47" s="240">
        <f>SUMIF(Data!$S:$S,"="&amp;Y$4&amp;"_"&amp;$C47,Data!$H:$H)</f>
        <v>5</v>
      </c>
      <c r="Z47" s="240">
        <f>SUMIF(Data!$S:$S,"="&amp;Z$4&amp;"_"&amp;$C47,Data!$H:$H)</f>
        <v>0</v>
      </c>
      <c r="AA47" s="240">
        <f>SUMIF(Data!$S:$S,"="&amp;AA$4&amp;"_"&amp;$C47,Data!$H:$H)</f>
        <v>9</v>
      </c>
      <c r="AB47" s="240">
        <f>SUMIF(Data!$S:$S,"="&amp;AB$4&amp;"_"&amp;$C47,Data!$H:$H)</f>
        <v>12</v>
      </c>
      <c r="AC47" s="240">
        <f>SUMIF(Data!$S:$S,"="&amp;AC$4&amp;"_"&amp;$C47,Data!$H:$H)</f>
        <v>4</v>
      </c>
      <c r="AD47" s="240">
        <f>SUMIF(Data!$S:$S,"="&amp;AD$4&amp;"_"&amp;$C47,Data!$H:$H)</f>
        <v>3</v>
      </c>
      <c r="AE47" s="240">
        <f>SUMIF(Data!$S:$S,"="&amp;AE$4&amp;"_"&amp;$C47,Data!$H:$H)</f>
        <v>4</v>
      </c>
      <c r="AF47" s="240">
        <f>SUMIF(Data!$S:$S,"="&amp;AF$4&amp;"_"&amp;$C47,Data!$H:$H)</f>
        <v>15</v>
      </c>
      <c r="AG47" s="240">
        <f>SUMIF(Data!$S:$S,"="&amp;AG$4&amp;"_"&amp;$C47,Data!$H:$H)</f>
        <v>3</v>
      </c>
      <c r="AH47" s="240">
        <f>SUMIF(Data!$S:$S,"="&amp;AH$4&amp;"_"&amp;$C47,Data!$H:$H)</f>
        <v>15</v>
      </c>
      <c r="AI47" s="240">
        <f>SUMIF(Data!$S:$S,"="&amp;AI$4&amp;"_"&amp;$C47,Data!$H:$H)</f>
        <v>7</v>
      </c>
      <c r="AJ47" s="240">
        <f>SUMIF(Data!$S:$S,"="&amp;AJ$4&amp;"_"&amp;$C47,Data!$H:$H)</f>
        <v>16</v>
      </c>
      <c r="AK47" s="240">
        <f>SUMIF(Data!$S:$S,"="&amp;AK$4&amp;"_"&amp;$C47,Data!$H:$H)</f>
        <v>23</v>
      </c>
      <c r="AL47" s="240">
        <f>SUMIF(Data!$S:$S,"="&amp;AL$4&amp;"_"&amp;$C47,Data!$H:$H)</f>
        <v>28</v>
      </c>
      <c r="AM47" s="240">
        <f>SUMIF(Data!$S:$S,"="&amp;AM$4&amp;"_"&amp;$C47,Data!$H:$H)</f>
        <v>23</v>
      </c>
      <c r="AN47" s="240">
        <f>SUMIF(Data!$S:$S,"="&amp;AN$4&amp;"_"&amp;$C47,Data!$H:$H)</f>
        <v>5</v>
      </c>
      <c r="AO47" s="240">
        <f>SUMIF(Data!$S:$S,"="&amp;AO$4&amp;"_"&amp;$C47,Data!$H:$H)</f>
        <v>0</v>
      </c>
      <c r="AP47" s="240">
        <f>SUMIF(Data!$S:$S,"="&amp;AP$4&amp;"_"&amp;$C47,Data!$H:$H)</f>
        <v>31</v>
      </c>
      <c r="AQ47" s="240">
        <f>SUMIF(Data!$S:$S,"="&amp;AQ$4&amp;"_"&amp;$C47,Data!$H:$H)</f>
        <v>5</v>
      </c>
      <c r="AR47" s="240">
        <f>SUMIF(Data!$S:$S,"="&amp;AR$4&amp;"_"&amp;$C47,Data!$H:$H)</f>
        <v>0</v>
      </c>
      <c r="AS47" s="240">
        <f>SUMIF(Data!$S:$S,"="&amp;AS$4&amp;"_"&amp;$C47,Data!$H:$H)</f>
        <v>10</v>
      </c>
      <c r="AT47" s="240">
        <f>SUMIF(Data!$S:$S,"="&amp;AT$4&amp;"_"&amp;$C47,Data!$H:$H)</f>
        <v>8</v>
      </c>
      <c r="AU47" s="240">
        <f>SUMIF(Data!$S:$S,"="&amp;AU$4&amp;"_"&amp;$C47,Data!$H:$H)</f>
        <v>0</v>
      </c>
      <c r="AV47" s="240">
        <f>SUMIF(Data!$S:$S,"="&amp;AV$4&amp;"_"&amp;$C47,Data!$H:$H)</f>
        <v>1</v>
      </c>
      <c r="AW47" s="240">
        <f>SUMIF(Data!$S:$S,"="&amp;AW$4&amp;"_"&amp;$C47,Data!$H:$H)</f>
        <v>10</v>
      </c>
      <c r="AX47" s="240">
        <f>SUMIF(Data!$S:$S,"="&amp;AX$4&amp;"_"&amp;$C47,Data!$H:$H)</f>
        <v>5</v>
      </c>
      <c r="AY47" s="240">
        <f>SUMIF(Data!$S:$S,"="&amp;AY$4&amp;"_"&amp;$C47,Data!$H:$H)</f>
        <v>8</v>
      </c>
      <c r="AZ47" s="240">
        <f>SUMIF(Data!$S:$S,"="&amp;AZ$4&amp;"_"&amp;$C47,Data!$H:$H)</f>
        <v>3</v>
      </c>
      <c r="BA47" s="240">
        <f>SUMIF(Data!$S:$S,"="&amp;BA$4&amp;"_"&amp;$C47,Data!$H:$H)</f>
        <v>3</v>
      </c>
      <c r="BB47" s="240">
        <f>SUMIF(Data!$S:$S,"="&amp;BB$4&amp;"_"&amp;$C47,Data!$H:$H)</f>
        <v>13</v>
      </c>
      <c r="BC47" s="240">
        <f>SUMIF(Data!$S:$S,"="&amp;BC$4&amp;"_"&amp;$C47,Data!$H:$H)</f>
        <v>4</v>
      </c>
      <c r="BD47" s="240">
        <f>SUMIF(Data!$S:$S,"="&amp;BD$4&amp;"_"&amp;$C47,Data!$H:$H)</f>
        <v>0</v>
      </c>
      <c r="BE47" s="240">
        <f>SUMIF(Data!$S:$S,"="&amp;BE$4&amp;"_"&amp;$C47,Data!$H:$H)</f>
        <v>13</v>
      </c>
      <c r="BF47" s="239">
        <f>BF46+0.25/24</f>
        <v>0.30208333333333337</v>
      </c>
      <c r="BG47" s="238">
        <f t="shared" si="26"/>
        <v>508</v>
      </c>
    </row>
    <row r="48" spans="1:60" x14ac:dyDescent="0.25">
      <c r="C48" s="238">
        <v>3</v>
      </c>
      <c r="D48" s="240">
        <f>SUMIF(Data!$S:$S,"="&amp;D$4&amp;"_"&amp;$C48,Data!$H:$H)</f>
        <v>2</v>
      </c>
      <c r="E48" s="240">
        <f>SUMIF(Data!$S:$S,"="&amp;E$4&amp;"_"&amp;$C48,Data!$H:$H)</f>
        <v>10</v>
      </c>
      <c r="F48" s="240">
        <f>SUMIF(Data!$S:$S,"="&amp;F$4&amp;"_"&amp;$C48,Data!$H:$H)</f>
        <v>10</v>
      </c>
      <c r="G48" s="240">
        <f>SUMIF(Data!$S:$S,"="&amp;G$4&amp;"_"&amp;$C48,Data!$H:$H)</f>
        <v>1</v>
      </c>
      <c r="H48" s="240">
        <f>SUMIF(Data!$S:$S,"="&amp;H$4&amp;"_"&amp;$C48,Data!$H:$H)</f>
        <v>6</v>
      </c>
      <c r="I48" s="240">
        <f>SUMIF(Data!$S:$S,"="&amp;I$4&amp;"_"&amp;$C48,Data!$H:$H)</f>
        <v>10</v>
      </c>
      <c r="J48" s="240">
        <f>SUMIF(Data!$S:$S,"="&amp;J$4&amp;"_"&amp;$C48,Data!$H:$H)</f>
        <v>9</v>
      </c>
      <c r="K48" s="240">
        <f>SUMIF(Data!$S:$S,"="&amp;K$4&amp;"_"&amp;$C48,Data!$H:$H)</f>
        <v>4</v>
      </c>
      <c r="L48" s="240">
        <f>SUMIF(Data!$S:$S,"="&amp;L$4&amp;"_"&amp;$C48,Data!$H:$H)</f>
        <v>6</v>
      </c>
      <c r="M48" s="240">
        <f>SUMIF(Data!$S:$S,"="&amp;M$4&amp;"_"&amp;$C48,Data!$H:$H)</f>
        <v>6</v>
      </c>
      <c r="N48" s="240">
        <f>SUMIF(Data!$S:$S,"="&amp;N$4&amp;"_"&amp;$C48,Data!$H:$H)</f>
        <v>13</v>
      </c>
      <c r="O48" s="240">
        <f>SUMIF(Data!$S:$S,"="&amp;O$4&amp;"_"&amp;$C48,Data!$H:$H)</f>
        <v>8</v>
      </c>
      <c r="P48" s="240">
        <f>SUMIF(Data!$S:$S,"="&amp;P$4&amp;"_"&amp;$C48,Data!$H:$H)</f>
        <v>7</v>
      </c>
      <c r="Q48" s="240">
        <f>SUMIF(Data!$S:$S,"="&amp;Q$4&amp;"_"&amp;$C48,Data!$H:$H)</f>
        <v>11</v>
      </c>
      <c r="R48" s="240">
        <f>SUMIF(Data!$S:$S,"="&amp;R$4&amp;"_"&amp;$C48,Data!$H:$H)</f>
        <v>11</v>
      </c>
      <c r="S48" s="240">
        <f>SUMIF(Data!$S:$S,"="&amp;S$4&amp;"_"&amp;$C48,Data!$H:$H)</f>
        <v>3</v>
      </c>
      <c r="T48" s="240">
        <f>SUMIF(Data!$S:$S,"="&amp;T$4&amp;"_"&amp;$C48,Data!$H:$H)</f>
        <v>14</v>
      </c>
      <c r="U48" s="240">
        <f>SUMIF(Data!$S:$S,"="&amp;U$4&amp;"_"&amp;$C48,Data!$H:$H)</f>
        <v>16</v>
      </c>
      <c r="V48" s="240">
        <f>SUMIF(Data!$S:$S,"="&amp;V$4&amp;"_"&amp;$C48,Data!$H:$H)</f>
        <v>10</v>
      </c>
      <c r="W48" s="240">
        <f>SUMIF(Data!$S:$S,"="&amp;W$4&amp;"_"&amp;$C48,Data!$H:$H)</f>
        <v>7</v>
      </c>
      <c r="X48" s="240">
        <f>SUMIF(Data!$S:$S,"="&amp;X$4&amp;"_"&amp;$C48,Data!$H:$H)</f>
        <v>10</v>
      </c>
      <c r="Y48" s="240">
        <f>SUMIF(Data!$S:$S,"="&amp;Y$4&amp;"_"&amp;$C48,Data!$H:$H)</f>
        <v>5</v>
      </c>
      <c r="Z48" s="240">
        <f>SUMIF(Data!$S:$S,"="&amp;Z$4&amp;"_"&amp;$C48,Data!$H:$H)</f>
        <v>0</v>
      </c>
      <c r="AA48" s="240">
        <f>SUMIF(Data!$S:$S,"="&amp;AA$4&amp;"_"&amp;$C48,Data!$H:$H)</f>
        <v>4</v>
      </c>
      <c r="AB48" s="240">
        <f>SUMIF(Data!$S:$S,"="&amp;AB$4&amp;"_"&amp;$C48,Data!$H:$H)</f>
        <v>11</v>
      </c>
      <c r="AC48" s="240">
        <f>SUMIF(Data!$S:$S,"="&amp;AC$4&amp;"_"&amp;$C48,Data!$H:$H)</f>
        <v>9</v>
      </c>
      <c r="AD48" s="240">
        <f>SUMIF(Data!$S:$S,"="&amp;AD$4&amp;"_"&amp;$C48,Data!$H:$H)</f>
        <v>3</v>
      </c>
      <c r="AE48" s="240">
        <f>SUMIF(Data!$S:$S,"="&amp;AE$4&amp;"_"&amp;$C48,Data!$H:$H)</f>
        <v>4</v>
      </c>
      <c r="AF48" s="240">
        <f>SUMIF(Data!$S:$S,"="&amp;AF$4&amp;"_"&amp;$C48,Data!$H:$H)</f>
        <v>7</v>
      </c>
      <c r="AG48" s="240">
        <f>SUMIF(Data!$S:$S,"="&amp;AG$4&amp;"_"&amp;$C48,Data!$H:$H)</f>
        <v>8</v>
      </c>
      <c r="AH48" s="240">
        <f>SUMIF(Data!$S:$S,"="&amp;AH$4&amp;"_"&amp;$C48,Data!$H:$H)</f>
        <v>23</v>
      </c>
      <c r="AI48" s="240">
        <f>SUMIF(Data!$S:$S,"="&amp;AI$4&amp;"_"&amp;$C48,Data!$H:$H)</f>
        <v>10</v>
      </c>
      <c r="AJ48" s="240">
        <f>SUMIF(Data!$S:$S,"="&amp;AJ$4&amp;"_"&amp;$C48,Data!$H:$H)</f>
        <v>8</v>
      </c>
      <c r="AK48" s="240">
        <f>SUMIF(Data!$S:$S,"="&amp;AK$4&amp;"_"&amp;$C48,Data!$H:$H)</f>
        <v>17</v>
      </c>
      <c r="AL48" s="240">
        <f>SUMIF(Data!$S:$S,"="&amp;AL$4&amp;"_"&amp;$C48,Data!$H:$H)</f>
        <v>29</v>
      </c>
      <c r="AM48" s="240">
        <f>SUMIF(Data!$S:$S,"="&amp;AM$4&amp;"_"&amp;$C48,Data!$H:$H)</f>
        <v>22</v>
      </c>
      <c r="AN48" s="240">
        <f>SUMIF(Data!$S:$S,"="&amp;AN$4&amp;"_"&amp;$C48,Data!$H:$H)</f>
        <v>5</v>
      </c>
      <c r="AO48" s="240">
        <f>SUMIF(Data!$S:$S,"="&amp;AO$4&amp;"_"&amp;$C48,Data!$H:$H)</f>
        <v>0</v>
      </c>
      <c r="AP48" s="240">
        <f>SUMIF(Data!$S:$S,"="&amp;AP$4&amp;"_"&amp;$C48,Data!$H:$H)</f>
        <v>17</v>
      </c>
      <c r="AQ48" s="240">
        <f>SUMIF(Data!$S:$S,"="&amp;AQ$4&amp;"_"&amp;$C48,Data!$H:$H)</f>
        <v>5</v>
      </c>
      <c r="AR48" s="240">
        <f>SUMIF(Data!$S:$S,"="&amp;AR$4&amp;"_"&amp;$C48,Data!$H:$H)</f>
        <v>0</v>
      </c>
      <c r="AS48" s="240">
        <f>SUMIF(Data!$S:$S,"="&amp;AS$4&amp;"_"&amp;$C48,Data!$H:$H)</f>
        <v>6</v>
      </c>
      <c r="AT48" s="240">
        <f>SUMIF(Data!$S:$S,"="&amp;AT$4&amp;"_"&amp;$C48,Data!$H:$H)</f>
        <v>10</v>
      </c>
      <c r="AU48" s="240">
        <f>SUMIF(Data!$S:$S,"="&amp;AU$4&amp;"_"&amp;$C48,Data!$H:$H)</f>
        <v>0</v>
      </c>
      <c r="AV48" s="240">
        <f>SUMIF(Data!$S:$S,"="&amp;AV$4&amp;"_"&amp;$C48,Data!$H:$H)</f>
        <v>1</v>
      </c>
      <c r="AW48" s="240">
        <f>SUMIF(Data!$S:$S,"="&amp;AW$4&amp;"_"&amp;$C48,Data!$H:$H)</f>
        <v>6</v>
      </c>
      <c r="AX48" s="240">
        <f>SUMIF(Data!$S:$S,"="&amp;AX$4&amp;"_"&amp;$C48,Data!$H:$H)</f>
        <v>7</v>
      </c>
      <c r="AY48" s="240">
        <f>SUMIF(Data!$S:$S,"="&amp;AY$4&amp;"_"&amp;$C48,Data!$H:$H)</f>
        <v>4</v>
      </c>
      <c r="AZ48" s="240">
        <f>SUMIF(Data!$S:$S,"="&amp;AZ$4&amp;"_"&amp;$C48,Data!$H:$H)</f>
        <v>3</v>
      </c>
      <c r="BA48" s="240">
        <f>SUMIF(Data!$S:$S,"="&amp;BA$4&amp;"_"&amp;$C48,Data!$H:$H)</f>
        <v>7</v>
      </c>
      <c r="BB48" s="240">
        <f>SUMIF(Data!$S:$S,"="&amp;BB$4&amp;"_"&amp;$C48,Data!$H:$H)</f>
        <v>14</v>
      </c>
      <c r="BC48" s="240">
        <f>SUMIF(Data!$S:$S,"="&amp;BC$4&amp;"_"&amp;$C48,Data!$H:$H)</f>
        <v>11</v>
      </c>
      <c r="BD48" s="240">
        <f>SUMIF(Data!$S:$S,"="&amp;BD$4&amp;"_"&amp;$C48,Data!$H:$H)</f>
        <v>0</v>
      </c>
      <c r="BE48" s="240">
        <f>SUMIF(Data!$S:$S,"="&amp;BE$4&amp;"_"&amp;$C48,Data!$H:$H)</f>
        <v>7</v>
      </c>
      <c r="BF48" s="239">
        <f t="shared" ref="BF48:BF53" si="27">BF47+0.25/24</f>
        <v>0.31250000000000006</v>
      </c>
      <c r="BG48" s="238">
        <f t="shared" si="26"/>
        <v>437</v>
      </c>
    </row>
    <row r="49" spans="1:59" x14ac:dyDescent="0.25">
      <c r="C49" s="238">
        <v>4</v>
      </c>
      <c r="D49" s="240">
        <f>SUMIF(Data!$S:$S,"="&amp;D$4&amp;"_"&amp;$C49,Data!$H:$H)</f>
        <v>16</v>
      </c>
      <c r="E49" s="240">
        <f>SUMIF(Data!$S:$S,"="&amp;E$4&amp;"_"&amp;$C49,Data!$H:$H)</f>
        <v>9</v>
      </c>
      <c r="F49" s="240">
        <f>SUMIF(Data!$S:$S,"="&amp;F$4&amp;"_"&amp;$C49,Data!$H:$H)</f>
        <v>10</v>
      </c>
      <c r="G49" s="240">
        <f>SUMIF(Data!$S:$S,"="&amp;G$4&amp;"_"&amp;$C49,Data!$H:$H)</f>
        <v>11</v>
      </c>
      <c r="H49" s="240">
        <f>SUMIF(Data!$S:$S,"="&amp;H$4&amp;"_"&amp;$C49,Data!$H:$H)</f>
        <v>2</v>
      </c>
      <c r="I49" s="240">
        <f>SUMIF(Data!$S:$S,"="&amp;I$4&amp;"_"&amp;$C49,Data!$H:$H)</f>
        <v>21</v>
      </c>
      <c r="J49" s="240">
        <f>SUMIF(Data!$S:$S,"="&amp;J$4&amp;"_"&amp;$C49,Data!$H:$H)</f>
        <v>8</v>
      </c>
      <c r="K49" s="240">
        <f>SUMIF(Data!$S:$S,"="&amp;K$4&amp;"_"&amp;$C49,Data!$H:$H)</f>
        <v>12</v>
      </c>
      <c r="L49" s="240">
        <f>SUMIF(Data!$S:$S,"="&amp;L$4&amp;"_"&amp;$C49,Data!$H:$H)</f>
        <v>8</v>
      </c>
      <c r="M49" s="240">
        <f>SUMIF(Data!$S:$S,"="&amp;M$4&amp;"_"&amp;$C49,Data!$H:$H)</f>
        <v>0</v>
      </c>
      <c r="N49" s="240">
        <f>SUMIF(Data!$S:$S,"="&amp;N$4&amp;"_"&amp;$C49,Data!$H:$H)</f>
        <v>25</v>
      </c>
      <c r="O49" s="240">
        <f>SUMIF(Data!$S:$S,"="&amp;O$4&amp;"_"&amp;$C49,Data!$H:$H)</f>
        <v>6</v>
      </c>
      <c r="P49" s="240">
        <f>SUMIF(Data!$S:$S,"="&amp;P$4&amp;"_"&amp;$C49,Data!$H:$H)</f>
        <v>8</v>
      </c>
      <c r="Q49" s="240">
        <f>SUMIF(Data!$S:$S,"="&amp;Q$4&amp;"_"&amp;$C49,Data!$H:$H)</f>
        <v>7</v>
      </c>
      <c r="R49" s="240">
        <f>SUMIF(Data!$S:$S,"="&amp;R$4&amp;"_"&amp;$C49,Data!$H:$H)</f>
        <v>20</v>
      </c>
      <c r="S49" s="240">
        <f>SUMIF(Data!$S:$S,"="&amp;S$4&amp;"_"&amp;$C49,Data!$H:$H)</f>
        <v>7</v>
      </c>
      <c r="T49" s="240">
        <f>SUMIF(Data!$S:$S,"="&amp;T$4&amp;"_"&amp;$C49,Data!$H:$H)</f>
        <v>18</v>
      </c>
      <c r="U49" s="240">
        <f>SUMIF(Data!$S:$S,"="&amp;U$4&amp;"_"&amp;$C49,Data!$H:$H)</f>
        <v>12</v>
      </c>
      <c r="V49" s="240">
        <f>SUMIF(Data!$S:$S,"="&amp;V$4&amp;"_"&amp;$C49,Data!$H:$H)</f>
        <v>12</v>
      </c>
      <c r="W49" s="240">
        <f>SUMIF(Data!$S:$S,"="&amp;W$4&amp;"_"&amp;$C49,Data!$H:$H)</f>
        <v>4</v>
      </c>
      <c r="X49" s="240">
        <f>SUMIF(Data!$S:$S,"="&amp;X$4&amp;"_"&amp;$C49,Data!$H:$H)</f>
        <v>4</v>
      </c>
      <c r="Y49" s="240">
        <f>SUMIF(Data!$S:$S,"="&amp;Y$4&amp;"_"&amp;$C49,Data!$H:$H)</f>
        <v>4</v>
      </c>
      <c r="Z49" s="240">
        <f>SUMIF(Data!$S:$S,"="&amp;Z$4&amp;"_"&amp;$C49,Data!$H:$H)</f>
        <v>0</v>
      </c>
      <c r="AA49" s="240">
        <f>SUMIF(Data!$S:$S,"="&amp;AA$4&amp;"_"&amp;$C49,Data!$H:$H)</f>
        <v>6</v>
      </c>
      <c r="AB49" s="240">
        <f>SUMIF(Data!$S:$S,"="&amp;AB$4&amp;"_"&amp;$C49,Data!$H:$H)</f>
        <v>11</v>
      </c>
      <c r="AC49" s="240">
        <f>SUMIF(Data!$S:$S,"="&amp;AC$4&amp;"_"&amp;$C49,Data!$H:$H)</f>
        <v>2</v>
      </c>
      <c r="AD49" s="240">
        <f>SUMIF(Data!$S:$S,"="&amp;AD$4&amp;"_"&amp;$C49,Data!$H:$H)</f>
        <v>0</v>
      </c>
      <c r="AE49" s="240">
        <f>SUMIF(Data!$S:$S,"="&amp;AE$4&amp;"_"&amp;$C49,Data!$H:$H)</f>
        <v>3</v>
      </c>
      <c r="AF49" s="240">
        <f>SUMIF(Data!$S:$S,"="&amp;AF$4&amp;"_"&amp;$C49,Data!$H:$H)</f>
        <v>13</v>
      </c>
      <c r="AG49" s="240">
        <f>SUMIF(Data!$S:$S,"="&amp;AG$4&amp;"_"&amp;$C49,Data!$H:$H)</f>
        <v>2</v>
      </c>
      <c r="AH49" s="240">
        <f>SUMIF(Data!$S:$S,"="&amp;AH$4&amp;"_"&amp;$C49,Data!$H:$H)</f>
        <v>19</v>
      </c>
      <c r="AI49" s="240">
        <f>SUMIF(Data!$S:$S,"="&amp;AI$4&amp;"_"&amp;$C49,Data!$H:$H)</f>
        <v>16</v>
      </c>
      <c r="AJ49" s="240">
        <f>SUMIF(Data!$S:$S,"="&amp;AJ$4&amp;"_"&amp;$C49,Data!$H:$H)</f>
        <v>20</v>
      </c>
      <c r="AK49" s="240">
        <f>SUMIF(Data!$S:$S,"="&amp;AK$4&amp;"_"&amp;$C49,Data!$H:$H)</f>
        <v>28</v>
      </c>
      <c r="AL49" s="240">
        <f>SUMIF(Data!$S:$S,"="&amp;AL$4&amp;"_"&amp;$C49,Data!$H:$H)</f>
        <v>23</v>
      </c>
      <c r="AM49" s="240">
        <f>SUMIF(Data!$S:$S,"="&amp;AM$4&amp;"_"&amp;$C49,Data!$H:$H)</f>
        <v>30</v>
      </c>
      <c r="AN49" s="240">
        <f>SUMIF(Data!$S:$S,"="&amp;AN$4&amp;"_"&amp;$C49,Data!$H:$H)</f>
        <v>7</v>
      </c>
      <c r="AO49" s="240">
        <f>SUMIF(Data!$S:$S,"="&amp;AO$4&amp;"_"&amp;$C49,Data!$H:$H)</f>
        <v>0</v>
      </c>
      <c r="AP49" s="240">
        <f>SUMIF(Data!$S:$S,"="&amp;AP$4&amp;"_"&amp;$C49,Data!$H:$H)</f>
        <v>22</v>
      </c>
      <c r="AQ49" s="240">
        <f>SUMIF(Data!$S:$S,"="&amp;AQ$4&amp;"_"&amp;$C49,Data!$H:$H)</f>
        <v>7</v>
      </c>
      <c r="AR49" s="240">
        <f>SUMIF(Data!$S:$S,"="&amp;AR$4&amp;"_"&amp;$C49,Data!$H:$H)</f>
        <v>0</v>
      </c>
      <c r="AS49" s="240">
        <f>SUMIF(Data!$S:$S,"="&amp;AS$4&amp;"_"&amp;$C49,Data!$H:$H)</f>
        <v>9</v>
      </c>
      <c r="AT49" s="240">
        <f>SUMIF(Data!$S:$S,"="&amp;AT$4&amp;"_"&amp;$C49,Data!$H:$H)</f>
        <v>7</v>
      </c>
      <c r="AU49" s="240">
        <f>SUMIF(Data!$S:$S,"="&amp;AU$4&amp;"_"&amp;$C49,Data!$H:$H)</f>
        <v>0</v>
      </c>
      <c r="AV49" s="240">
        <f>SUMIF(Data!$S:$S,"="&amp;AV$4&amp;"_"&amp;$C49,Data!$H:$H)</f>
        <v>6</v>
      </c>
      <c r="AW49" s="240">
        <f>SUMIF(Data!$S:$S,"="&amp;AW$4&amp;"_"&amp;$C49,Data!$H:$H)</f>
        <v>8</v>
      </c>
      <c r="AX49" s="240">
        <f>SUMIF(Data!$S:$S,"="&amp;AX$4&amp;"_"&amp;$C49,Data!$H:$H)</f>
        <v>3</v>
      </c>
      <c r="AY49" s="240">
        <f>SUMIF(Data!$S:$S,"="&amp;AY$4&amp;"_"&amp;$C49,Data!$H:$H)</f>
        <v>8</v>
      </c>
      <c r="AZ49" s="240">
        <f>SUMIF(Data!$S:$S,"="&amp;AZ$4&amp;"_"&amp;$C49,Data!$H:$H)</f>
        <v>3</v>
      </c>
      <c r="BA49" s="240">
        <f>SUMIF(Data!$S:$S,"="&amp;BA$4&amp;"_"&amp;$C49,Data!$H:$H)</f>
        <v>3</v>
      </c>
      <c r="BB49" s="240">
        <f>SUMIF(Data!$S:$S,"="&amp;BB$4&amp;"_"&amp;$C49,Data!$H:$H)</f>
        <v>11</v>
      </c>
      <c r="BC49" s="240">
        <f>SUMIF(Data!$S:$S,"="&amp;BC$4&amp;"_"&amp;$C49,Data!$H:$H)</f>
        <v>5</v>
      </c>
      <c r="BD49" s="240">
        <f>SUMIF(Data!$S:$S,"="&amp;BD$4&amp;"_"&amp;$C49,Data!$H:$H)</f>
        <v>0</v>
      </c>
      <c r="BE49" s="240">
        <f>SUMIF(Data!$S:$S,"="&amp;BE$4&amp;"_"&amp;$C49,Data!$H:$H)</f>
        <v>7</v>
      </c>
      <c r="BF49" s="239">
        <f t="shared" si="27"/>
        <v>0.32291666666666674</v>
      </c>
      <c r="BG49" s="238">
        <f t="shared" si="26"/>
        <v>503</v>
      </c>
    </row>
    <row r="50" spans="1:59" x14ac:dyDescent="0.25">
      <c r="C50" s="238">
        <v>5</v>
      </c>
      <c r="D50" s="240">
        <f>SUMIF(Data!$S:$S,"="&amp;D$4&amp;"_"&amp;$C50,Data!$H:$H)</f>
        <v>11</v>
      </c>
      <c r="E50" s="240">
        <f>SUMIF(Data!$S:$S,"="&amp;E$4&amp;"_"&amp;$C50,Data!$H:$H)</f>
        <v>13</v>
      </c>
      <c r="F50" s="240">
        <f>SUMIF(Data!$S:$S,"="&amp;F$4&amp;"_"&amp;$C50,Data!$H:$H)</f>
        <v>9</v>
      </c>
      <c r="G50" s="240">
        <f>SUMIF(Data!$S:$S,"="&amp;G$4&amp;"_"&amp;$C50,Data!$H:$H)</f>
        <v>7</v>
      </c>
      <c r="H50" s="240">
        <f>SUMIF(Data!$S:$S,"="&amp;H$4&amp;"_"&amp;$C50,Data!$H:$H)</f>
        <v>1</v>
      </c>
      <c r="I50" s="240">
        <f>SUMIF(Data!$S:$S,"="&amp;I$4&amp;"_"&amp;$C50,Data!$H:$H)</f>
        <v>21</v>
      </c>
      <c r="J50" s="240">
        <f>SUMIF(Data!$S:$S,"="&amp;J$4&amp;"_"&amp;$C50,Data!$H:$H)</f>
        <v>12</v>
      </c>
      <c r="K50" s="240">
        <f>SUMIF(Data!$S:$S,"="&amp;K$4&amp;"_"&amp;$C50,Data!$H:$H)</f>
        <v>10</v>
      </c>
      <c r="L50" s="240">
        <f>SUMIF(Data!$S:$S,"="&amp;L$4&amp;"_"&amp;$C50,Data!$H:$H)</f>
        <v>4</v>
      </c>
      <c r="M50" s="240">
        <f>SUMIF(Data!$S:$S,"="&amp;M$4&amp;"_"&amp;$C50,Data!$H:$H)</f>
        <v>1</v>
      </c>
      <c r="N50" s="240">
        <f>SUMIF(Data!$S:$S,"="&amp;N$4&amp;"_"&amp;$C50,Data!$H:$H)</f>
        <v>13</v>
      </c>
      <c r="O50" s="240">
        <f>SUMIF(Data!$S:$S,"="&amp;O$4&amp;"_"&amp;$C50,Data!$H:$H)</f>
        <v>6</v>
      </c>
      <c r="P50" s="240">
        <f>SUMIF(Data!$S:$S,"="&amp;P$4&amp;"_"&amp;$C50,Data!$H:$H)</f>
        <v>8</v>
      </c>
      <c r="Q50" s="240">
        <f>SUMIF(Data!$S:$S,"="&amp;Q$4&amp;"_"&amp;$C50,Data!$H:$H)</f>
        <v>7</v>
      </c>
      <c r="R50" s="240">
        <f>SUMIF(Data!$S:$S,"="&amp;R$4&amp;"_"&amp;$C50,Data!$H:$H)</f>
        <v>24</v>
      </c>
      <c r="S50" s="240">
        <f>SUMIF(Data!$S:$S,"="&amp;S$4&amp;"_"&amp;$C50,Data!$H:$H)</f>
        <v>6</v>
      </c>
      <c r="T50" s="240">
        <f>SUMIF(Data!$S:$S,"="&amp;T$4&amp;"_"&amp;$C50,Data!$H:$H)</f>
        <v>18</v>
      </c>
      <c r="U50" s="240">
        <f>SUMIF(Data!$S:$S,"="&amp;U$4&amp;"_"&amp;$C50,Data!$H:$H)</f>
        <v>17</v>
      </c>
      <c r="V50" s="240">
        <f>SUMIF(Data!$S:$S,"="&amp;V$4&amp;"_"&amp;$C50,Data!$H:$H)</f>
        <v>18</v>
      </c>
      <c r="W50" s="240">
        <f>SUMIF(Data!$S:$S,"="&amp;W$4&amp;"_"&amp;$C50,Data!$H:$H)</f>
        <v>9</v>
      </c>
      <c r="X50" s="240">
        <f>SUMIF(Data!$S:$S,"="&amp;X$4&amp;"_"&amp;$C50,Data!$H:$H)</f>
        <v>12</v>
      </c>
      <c r="Y50" s="240">
        <f>SUMIF(Data!$S:$S,"="&amp;Y$4&amp;"_"&amp;$C50,Data!$H:$H)</f>
        <v>7</v>
      </c>
      <c r="Z50" s="240">
        <f>SUMIF(Data!$S:$S,"="&amp;Z$4&amp;"_"&amp;$C50,Data!$H:$H)</f>
        <v>0</v>
      </c>
      <c r="AA50" s="240">
        <f>SUMIF(Data!$S:$S,"="&amp;AA$4&amp;"_"&amp;$C50,Data!$H:$H)</f>
        <v>15</v>
      </c>
      <c r="AB50" s="240">
        <f>SUMIF(Data!$S:$S,"="&amp;AB$4&amp;"_"&amp;$C50,Data!$H:$H)</f>
        <v>13</v>
      </c>
      <c r="AC50" s="240">
        <f>SUMIF(Data!$S:$S,"="&amp;AC$4&amp;"_"&amp;$C50,Data!$H:$H)</f>
        <v>6</v>
      </c>
      <c r="AD50" s="240">
        <f>SUMIF(Data!$S:$S,"="&amp;AD$4&amp;"_"&amp;$C50,Data!$H:$H)</f>
        <v>3</v>
      </c>
      <c r="AE50" s="240">
        <f>SUMIF(Data!$S:$S,"="&amp;AE$4&amp;"_"&amp;$C50,Data!$H:$H)</f>
        <v>3</v>
      </c>
      <c r="AF50" s="240">
        <f>SUMIF(Data!$S:$S,"="&amp;AF$4&amp;"_"&amp;$C50,Data!$H:$H)</f>
        <v>9</v>
      </c>
      <c r="AG50" s="240">
        <f>SUMIF(Data!$S:$S,"="&amp;AG$4&amp;"_"&amp;$C50,Data!$H:$H)</f>
        <v>9</v>
      </c>
      <c r="AH50" s="240">
        <f>SUMIF(Data!$S:$S,"="&amp;AH$4&amp;"_"&amp;$C50,Data!$H:$H)</f>
        <v>30</v>
      </c>
      <c r="AI50" s="240">
        <f>SUMIF(Data!$S:$S,"="&amp;AI$4&amp;"_"&amp;$C50,Data!$H:$H)</f>
        <v>10</v>
      </c>
      <c r="AJ50" s="240">
        <f>SUMIF(Data!$S:$S,"="&amp;AJ$4&amp;"_"&amp;$C50,Data!$H:$H)</f>
        <v>15</v>
      </c>
      <c r="AK50" s="240">
        <f>SUMIF(Data!$S:$S,"="&amp;AK$4&amp;"_"&amp;$C50,Data!$H:$H)</f>
        <v>31</v>
      </c>
      <c r="AL50" s="240">
        <f>SUMIF(Data!$S:$S,"="&amp;AL$4&amp;"_"&amp;$C50,Data!$H:$H)</f>
        <v>18</v>
      </c>
      <c r="AM50" s="240">
        <f>SUMIF(Data!$S:$S,"="&amp;AM$4&amp;"_"&amp;$C50,Data!$H:$H)</f>
        <v>28</v>
      </c>
      <c r="AN50" s="240">
        <f>SUMIF(Data!$S:$S,"="&amp;AN$4&amp;"_"&amp;$C50,Data!$H:$H)</f>
        <v>3</v>
      </c>
      <c r="AO50" s="240">
        <f>SUMIF(Data!$S:$S,"="&amp;AO$4&amp;"_"&amp;$C50,Data!$H:$H)</f>
        <v>0</v>
      </c>
      <c r="AP50" s="240">
        <f>SUMIF(Data!$S:$S,"="&amp;AP$4&amp;"_"&amp;$C50,Data!$H:$H)</f>
        <v>22</v>
      </c>
      <c r="AQ50" s="240">
        <f>SUMIF(Data!$S:$S,"="&amp;AQ$4&amp;"_"&amp;$C50,Data!$H:$H)</f>
        <v>2</v>
      </c>
      <c r="AR50" s="240">
        <f>SUMIF(Data!$S:$S,"="&amp;AR$4&amp;"_"&amp;$C50,Data!$H:$H)</f>
        <v>0</v>
      </c>
      <c r="AS50" s="240">
        <f>SUMIF(Data!$S:$S,"="&amp;AS$4&amp;"_"&amp;$C50,Data!$H:$H)</f>
        <v>12</v>
      </c>
      <c r="AT50" s="240">
        <f>SUMIF(Data!$S:$S,"="&amp;AT$4&amp;"_"&amp;$C50,Data!$H:$H)</f>
        <v>5</v>
      </c>
      <c r="AU50" s="240">
        <f>SUMIF(Data!$S:$S,"="&amp;AU$4&amp;"_"&amp;$C50,Data!$H:$H)</f>
        <v>0</v>
      </c>
      <c r="AV50" s="240">
        <f>SUMIF(Data!$S:$S,"="&amp;AV$4&amp;"_"&amp;$C50,Data!$H:$H)</f>
        <v>6</v>
      </c>
      <c r="AW50" s="240">
        <f>SUMIF(Data!$S:$S,"="&amp;AW$4&amp;"_"&amp;$C50,Data!$H:$H)</f>
        <v>9</v>
      </c>
      <c r="AX50" s="240">
        <f>SUMIF(Data!$S:$S,"="&amp;AX$4&amp;"_"&amp;$C50,Data!$H:$H)</f>
        <v>4</v>
      </c>
      <c r="AY50" s="240">
        <f>SUMIF(Data!$S:$S,"="&amp;AY$4&amp;"_"&amp;$C50,Data!$H:$H)</f>
        <v>6</v>
      </c>
      <c r="AZ50" s="240">
        <f>SUMIF(Data!$S:$S,"="&amp;AZ$4&amp;"_"&amp;$C50,Data!$H:$H)</f>
        <v>2</v>
      </c>
      <c r="BA50" s="240">
        <f>SUMIF(Data!$S:$S,"="&amp;BA$4&amp;"_"&amp;$C50,Data!$H:$H)</f>
        <v>2</v>
      </c>
      <c r="BB50" s="240">
        <f>SUMIF(Data!$S:$S,"="&amp;BB$4&amp;"_"&amp;$C50,Data!$H:$H)</f>
        <v>13</v>
      </c>
      <c r="BC50" s="240">
        <f>SUMIF(Data!$S:$S,"="&amp;BC$4&amp;"_"&amp;$C50,Data!$H:$H)</f>
        <v>10</v>
      </c>
      <c r="BD50" s="240">
        <f>SUMIF(Data!$S:$S,"="&amp;BD$4&amp;"_"&amp;$C50,Data!$H:$H)</f>
        <v>0</v>
      </c>
      <c r="BE50" s="240">
        <f>SUMIF(Data!$S:$S,"="&amp;BE$4&amp;"_"&amp;$C50,Data!$H:$H)</f>
        <v>6</v>
      </c>
      <c r="BF50" s="239">
        <f t="shared" si="27"/>
        <v>0.33333333333333343</v>
      </c>
      <c r="BG50" s="238">
        <f t="shared" si="26"/>
        <v>526</v>
      </c>
    </row>
    <row r="51" spans="1:59" x14ac:dyDescent="0.25">
      <c r="C51" s="238">
        <v>6</v>
      </c>
      <c r="D51" s="240">
        <f>SUMIF(Data!$S:$S,"="&amp;D$4&amp;"_"&amp;$C51,Data!$H:$H)</f>
        <v>13</v>
      </c>
      <c r="E51" s="240">
        <f>SUMIF(Data!$S:$S,"="&amp;E$4&amp;"_"&amp;$C51,Data!$H:$H)</f>
        <v>16</v>
      </c>
      <c r="F51" s="240">
        <f>SUMIF(Data!$S:$S,"="&amp;F$4&amp;"_"&amp;$C51,Data!$H:$H)</f>
        <v>12</v>
      </c>
      <c r="G51" s="240">
        <f>SUMIF(Data!$S:$S,"="&amp;G$4&amp;"_"&amp;$C51,Data!$H:$H)</f>
        <v>5</v>
      </c>
      <c r="H51" s="240">
        <f>SUMIF(Data!$S:$S,"="&amp;H$4&amp;"_"&amp;$C51,Data!$H:$H)</f>
        <v>7</v>
      </c>
      <c r="I51" s="240">
        <f>SUMIF(Data!$S:$S,"="&amp;I$4&amp;"_"&amp;$C51,Data!$H:$H)</f>
        <v>26</v>
      </c>
      <c r="J51" s="240">
        <f>SUMIF(Data!$S:$S,"="&amp;J$4&amp;"_"&amp;$C51,Data!$H:$H)</f>
        <v>15</v>
      </c>
      <c r="K51" s="240">
        <f>SUMIF(Data!$S:$S,"="&amp;K$4&amp;"_"&amp;$C51,Data!$H:$H)</f>
        <v>23</v>
      </c>
      <c r="L51" s="240">
        <f>SUMIF(Data!$S:$S,"="&amp;L$4&amp;"_"&amp;$C51,Data!$H:$H)</f>
        <v>13</v>
      </c>
      <c r="M51" s="240">
        <f>SUMIF(Data!$S:$S,"="&amp;M$4&amp;"_"&amp;$C51,Data!$H:$H)</f>
        <v>2</v>
      </c>
      <c r="N51" s="240">
        <f>SUMIF(Data!$S:$S,"="&amp;N$4&amp;"_"&amp;$C51,Data!$H:$H)</f>
        <v>25</v>
      </c>
      <c r="O51" s="240">
        <f>SUMIF(Data!$S:$S,"="&amp;O$4&amp;"_"&amp;$C51,Data!$H:$H)</f>
        <v>12</v>
      </c>
      <c r="P51" s="240">
        <f>SUMIF(Data!$S:$S,"="&amp;P$4&amp;"_"&amp;$C51,Data!$H:$H)</f>
        <v>6</v>
      </c>
      <c r="Q51" s="240">
        <f>SUMIF(Data!$S:$S,"="&amp;Q$4&amp;"_"&amp;$C51,Data!$H:$H)</f>
        <v>5</v>
      </c>
      <c r="R51" s="240">
        <f>SUMIF(Data!$S:$S,"="&amp;R$4&amp;"_"&amp;$C51,Data!$H:$H)</f>
        <v>27</v>
      </c>
      <c r="S51" s="240">
        <f>SUMIF(Data!$S:$S,"="&amp;S$4&amp;"_"&amp;$C51,Data!$H:$H)</f>
        <v>8</v>
      </c>
      <c r="T51" s="240">
        <f>SUMIF(Data!$S:$S,"="&amp;T$4&amp;"_"&amp;$C51,Data!$H:$H)</f>
        <v>23</v>
      </c>
      <c r="U51" s="240">
        <f>SUMIF(Data!$S:$S,"="&amp;U$4&amp;"_"&amp;$C51,Data!$H:$H)</f>
        <v>19</v>
      </c>
      <c r="V51" s="240">
        <f>SUMIF(Data!$S:$S,"="&amp;V$4&amp;"_"&amp;$C51,Data!$H:$H)</f>
        <v>18</v>
      </c>
      <c r="W51" s="240">
        <f>SUMIF(Data!$S:$S,"="&amp;W$4&amp;"_"&amp;$C51,Data!$H:$H)</f>
        <v>12</v>
      </c>
      <c r="X51" s="240">
        <f>SUMIF(Data!$S:$S,"="&amp;X$4&amp;"_"&amp;$C51,Data!$H:$H)</f>
        <v>14</v>
      </c>
      <c r="Y51" s="240">
        <f>SUMIF(Data!$S:$S,"="&amp;Y$4&amp;"_"&amp;$C51,Data!$H:$H)</f>
        <v>8</v>
      </c>
      <c r="Z51" s="240">
        <f>SUMIF(Data!$S:$S,"="&amp;Z$4&amp;"_"&amp;$C51,Data!$H:$H)</f>
        <v>0</v>
      </c>
      <c r="AA51" s="240">
        <f>SUMIF(Data!$S:$S,"="&amp;AA$4&amp;"_"&amp;$C51,Data!$H:$H)</f>
        <v>11</v>
      </c>
      <c r="AB51" s="240">
        <f>SUMIF(Data!$S:$S,"="&amp;AB$4&amp;"_"&amp;$C51,Data!$H:$H)</f>
        <v>6</v>
      </c>
      <c r="AC51" s="240">
        <f>SUMIF(Data!$S:$S,"="&amp;AC$4&amp;"_"&amp;$C51,Data!$H:$H)</f>
        <v>3</v>
      </c>
      <c r="AD51" s="240">
        <f>SUMIF(Data!$S:$S,"="&amp;AD$4&amp;"_"&amp;$C51,Data!$H:$H)</f>
        <v>2</v>
      </c>
      <c r="AE51" s="240">
        <f>SUMIF(Data!$S:$S,"="&amp;AE$4&amp;"_"&amp;$C51,Data!$H:$H)</f>
        <v>2</v>
      </c>
      <c r="AF51" s="240">
        <f>SUMIF(Data!$S:$S,"="&amp;AF$4&amp;"_"&amp;$C51,Data!$H:$H)</f>
        <v>9</v>
      </c>
      <c r="AG51" s="240">
        <f>SUMIF(Data!$S:$S,"="&amp;AG$4&amp;"_"&amp;$C51,Data!$H:$H)</f>
        <v>3</v>
      </c>
      <c r="AH51" s="240">
        <f>SUMIF(Data!$S:$S,"="&amp;AH$4&amp;"_"&amp;$C51,Data!$H:$H)</f>
        <v>15</v>
      </c>
      <c r="AI51" s="240">
        <f>SUMIF(Data!$S:$S,"="&amp;AI$4&amp;"_"&amp;$C51,Data!$H:$H)</f>
        <v>14</v>
      </c>
      <c r="AJ51" s="240">
        <f>SUMIF(Data!$S:$S,"="&amp;AJ$4&amp;"_"&amp;$C51,Data!$H:$H)</f>
        <v>13</v>
      </c>
      <c r="AK51" s="240">
        <f>SUMIF(Data!$S:$S,"="&amp;AK$4&amp;"_"&amp;$C51,Data!$H:$H)</f>
        <v>21</v>
      </c>
      <c r="AL51" s="240">
        <f>SUMIF(Data!$S:$S,"="&amp;AL$4&amp;"_"&amp;$C51,Data!$H:$H)</f>
        <v>20</v>
      </c>
      <c r="AM51" s="240">
        <f>SUMIF(Data!$S:$S,"="&amp;AM$4&amp;"_"&amp;$C51,Data!$H:$H)</f>
        <v>31</v>
      </c>
      <c r="AN51" s="240">
        <f>SUMIF(Data!$S:$S,"="&amp;AN$4&amp;"_"&amp;$C51,Data!$H:$H)</f>
        <v>1</v>
      </c>
      <c r="AO51" s="240">
        <f>SUMIF(Data!$S:$S,"="&amp;AO$4&amp;"_"&amp;$C51,Data!$H:$H)</f>
        <v>0</v>
      </c>
      <c r="AP51" s="240">
        <f>SUMIF(Data!$S:$S,"="&amp;AP$4&amp;"_"&amp;$C51,Data!$H:$H)</f>
        <v>31</v>
      </c>
      <c r="AQ51" s="240">
        <f>SUMIF(Data!$S:$S,"="&amp;AQ$4&amp;"_"&amp;$C51,Data!$H:$H)</f>
        <v>6</v>
      </c>
      <c r="AR51" s="240">
        <f>SUMIF(Data!$S:$S,"="&amp;AR$4&amp;"_"&amp;$C51,Data!$H:$H)</f>
        <v>0</v>
      </c>
      <c r="AS51" s="240">
        <f>SUMIF(Data!$S:$S,"="&amp;AS$4&amp;"_"&amp;$C51,Data!$H:$H)</f>
        <v>10</v>
      </c>
      <c r="AT51" s="240">
        <f>SUMIF(Data!$S:$S,"="&amp;AT$4&amp;"_"&amp;$C51,Data!$H:$H)</f>
        <v>5</v>
      </c>
      <c r="AU51" s="240">
        <f>SUMIF(Data!$S:$S,"="&amp;AU$4&amp;"_"&amp;$C51,Data!$H:$H)</f>
        <v>0</v>
      </c>
      <c r="AV51" s="240">
        <f>SUMIF(Data!$S:$S,"="&amp;AV$4&amp;"_"&amp;$C51,Data!$H:$H)</f>
        <v>3</v>
      </c>
      <c r="AW51" s="240">
        <f>SUMIF(Data!$S:$S,"="&amp;AW$4&amp;"_"&amp;$C51,Data!$H:$H)</f>
        <v>4</v>
      </c>
      <c r="AX51" s="240">
        <f>SUMIF(Data!$S:$S,"="&amp;AX$4&amp;"_"&amp;$C51,Data!$H:$H)</f>
        <v>5</v>
      </c>
      <c r="AY51" s="240">
        <f>SUMIF(Data!$S:$S,"="&amp;AY$4&amp;"_"&amp;$C51,Data!$H:$H)</f>
        <v>5</v>
      </c>
      <c r="AZ51" s="240">
        <f>SUMIF(Data!$S:$S,"="&amp;AZ$4&amp;"_"&amp;$C51,Data!$H:$H)</f>
        <v>13</v>
      </c>
      <c r="BA51" s="240">
        <f>SUMIF(Data!$S:$S,"="&amp;BA$4&amp;"_"&amp;$C51,Data!$H:$H)</f>
        <v>16</v>
      </c>
      <c r="BB51" s="240">
        <f>SUMIF(Data!$S:$S,"="&amp;BB$4&amp;"_"&amp;$C51,Data!$H:$H)</f>
        <v>24</v>
      </c>
      <c r="BC51" s="240">
        <f>SUMIF(Data!$S:$S,"="&amp;BC$4&amp;"_"&amp;$C51,Data!$H:$H)</f>
        <v>5</v>
      </c>
      <c r="BD51" s="240">
        <f>SUMIF(Data!$S:$S,"="&amp;BD$4&amp;"_"&amp;$C51,Data!$H:$H)</f>
        <v>0</v>
      </c>
      <c r="BE51" s="240">
        <f>SUMIF(Data!$S:$S,"="&amp;BE$4&amp;"_"&amp;$C51,Data!$H:$H)</f>
        <v>11</v>
      </c>
      <c r="BF51" s="239">
        <f t="shared" si="27"/>
        <v>0.34375000000000011</v>
      </c>
      <c r="BG51" s="238">
        <f t="shared" si="26"/>
        <v>598</v>
      </c>
    </row>
    <row r="52" spans="1:59" x14ac:dyDescent="0.25">
      <c r="C52" s="238">
        <v>7</v>
      </c>
      <c r="D52" s="240">
        <f>SUMIF(Data!$S:$S,"="&amp;D$4&amp;"_"&amp;$C52,Data!$H:$H)</f>
        <v>8</v>
      </c>
      <c r="E52" s="240">
        <f>SUMIF(Data!$S:$S,"="&amp;E$4&amp;"_"&amp;$C52,Data!$H:$H)</f>
        <v>11</v>
      </c>
      <c r="F52" s="240">
        <f>SUMIF(Data!$S:$S,"="&amp;F$4&amp;"_"&amp;$C52,Data!$H:$H)</f>
        <v>13</v>
      </c>
      <c r="G52" s="240">
        <f>SUMIF(Data!$S:$S,"="&amp;G$4&amp;"_"&amp;$C52,Data!$H:$H)</f>
        <v>7</v>
      </c>
      <c r="H52" s="240">
        <f>SUMIF(Data!$S:$S,"="&amp;H$4&amp;"_"&amp;$C52,Data!$H:$H)</f>
        <v>3</v>
      </c>
      <c r="I52" s="240">
        <f>SUMIF(Data!$S:$S,"="&amp;I$4&amp;"_"&amp;$C52,Data!$H:$H)</f>
        <v>27</v>
      </c>
      <c r="J52" s="240">
        <f>SUMIF(Data!$S:$S,"="&amp;J$4&amp;"_"&amp;$C52,Data!$H:$H)</f>
        <v>15</v>
      </c>
      <c r="K52" s="240">
        <f>SUMIF(Data!$S:$S,"="&amp;K$4&amp;"_"&amp;$C52,Data!$H:$H)</f>
        <v>26</v>
      </c>
      <c r="L52" s="240">
        <f>SUMIF(Data!$S:$S,"="&amp;L$4&amp;"_"&amp;$C52,Data!$H:$H)</f>
        <v>13</v>
      </c>
      <c r="M52" s="240">
        <f>SUMIF(Data!$S:$S,"="&amp;M$4&amp;"_"&amp;$C52,Data!$H:$H)</f>
        <v>5</v>
      </c>
      <c r="N52" s="240">
        <f>SUMIF(Data!$S:$S,"="&amp;N$4&amp;"_"&amp;$C52,Data!$H:$H)</f>
        <v>32</v>
      </c>
      <c r="O52" s="240">
        <f>SUMIF(Data!$S:$S,"="&amp;O$4&amp;"_"&amp;$C52,Data!$H:$H)</f>
        <v>12</v>
      </c>
      <c r="P52" s="240">
        <f>SUMIF(Data!$S:$S,"="&amp;P$4&amp;"_"&amp;$C52,Data!$H:$H)</f>
        <v>9</v>
      </c>
      <c r="Q52" s="240">
        <f>SUMIF(Data!$S:$S,"="&amp;Q$4&amp;"_"&amp;$C52,Data!$H:$H)</f>
        <v>10</v>
      </c>
      <c r="R52" s="240">
        <f>SUMIF(Data!$S:$S,"="&amp;R$4&amp;"_"&amp;$C52,Data!$H:$H)</f>
        <v>40</v>
      </c>
      <c r="S52" s="240">
        <f>SUMIF(Data!$S:$S,"="&amp;S$4&amp;"_"&amp;$C52,Data!$H:$H)</f>
        <v>22</v>
      </c>
      <c r="T52" s="240">
        <f>SUMIF(Data!$S:$S,"="&amp;T$4&amp;"_"&amp;$C52,Data!$H:$H)</f>
        <v>19</v>
      </c>
      <c r="U52" s="240">
        <f>SUMIF(Data!$S:$S,"="&amp;U$4&amp;"_"&amp;$C52,Data!$H:$H)</f>
        <v>23</v>
      </c>
      <c r="V52" s="240">
        <f>SUMIF(Data!$S:$S,"="&amp;V$4&amp;"_"&amp;$C52,Data!$H:$H)</f>
        <v>21</v>
      </c>
      <c r="W52" s="240">
        <f>SUMIF(Data!$S:$S,"="&amp;W$4&amp;"_"&amp;$C52,Data!$H:$H)</f>
        <v>20</v>
      </c>
      <c r="X52" s="240">
        <f>SUMIF(Data!$S:$S,"="&amp;X$4&amp;"_"&amp;$C52,Data!$H:$H)</f>
        <v>8</v>
      </c>
      <c r="Y52" s="240">
        <f>SUMIF(Data!$S:$S,"="&amp;Y$4&amp;"_"&amp;$C52,Data!$H:$H)</f>
        <v>10</v>
      </c>
      <c r="Z52" s="240">
        <f>SUMIF(Data!$S:$S,"="&amp;Z$4&amp;"_"&amp;$C52,Data!$H:$H)</f>
        <v>0</v>
      </c>
      <c r="AA52" s="240">
        <f>SUMIF(Data!$S:$S,"="&amp;AA$4&amp;"_"&amp;$C52,Data!$H:$H)</f>
        <v>11</v>
      </c>
      <c r="AB52" s="240">
        <f>SUMIF(Data!$S:$S,"="&amp;AB$4&amp;"_"&amp;$C52,Data!$H:$H)</f>
        <v>9</v>
      </c>
      <c r="AC52" s="240">
        <f>SUMIF(Data!$S:$S,"="&amp;AC$4&amp;"_"&amp;$C52,Data!$H:$H)</f>
        <v>6</v>
      </c>
      <c r="AD52" s="240">
        <f>SUMIF(Data!$S:$S,"="&amp;AD$4&amp;"_"&amp;$C52,Data!$H:$H)</f>
        <v>4</v>
      </c>
      <c r="AE52" s="240">
        <f>SUMIF(Data!$S:$S,"="&amp;AE$4&amp;"_"&amp;$C52,Data!$H:$H)</f>
        <v>5</v>
      </c>
      <c r="AF52" s="240">
        <f>SUMIF(Data!$S:$S,"="&amp;AF$4&amp;"_"&amp;$C52,Data!$H:$H)</f>
        <v>10</v>
      </c>
      <c r="AG52" s="240">
        <f>SUMIF(Data!$S:$S,"="&amp;AG$4&amp;"_"&amp;$C52,Data!$H:$H)</f>
        <v>2</v>
      </c>
      <c r="AH52" s="240">
        <f>SUMIF(Data!$S:$S,"="&amp;AH$4&amp;"_"&amp;$C52,Data!$H:$H)</f>
        <v>36</v>
      </c>
      <c r="AI52" s="240">
        <f>SUMIF(Data!$S:$S,"="&amp;AI$4&amp;"_"&amp;$C52,Data!$H:$H)</f>
        <v>10</v>
      </c>
      <c r="AJ52" s="240">
        <f>SUMIF(Data!$S:$S,"="&amp;AJ$4&amp;"_"&amp;$C52,Data!$H:$H)</f>
        <v>23</v>
      </c>
      <c r="AK52" s="240">
        <f>SUMIF(Data!$S:$S,"="&amp;AK$4&amp;"_"&amp;$C52,Data!$H:$H)</f>
        <v>49</v>
      </c>
      <c r="AL52" s="240">
        <f>SUMIF(Data!$S:$S,"="&amp;AL$4&amp;"_"&amp;$C52,Data!$H:$H)</f>
        <v>30</v>
      </c>
      <c r="AM52" s="240">
        <f>SUMIF(Data!$S:$S,"="&amp;AM$4&amp;"_"&amp;$C52,Data!$H:$H)</f>
        <v>72</v>
      </c>
      <c r="AN52" s="240">
        <f>SUMIF(Data!$S:$S,"="&amp;AN$4&amp;"_"&amp;$C52,Data!$H:$H)</f>
        <v>6</v>
      </c>
      <c r="AO52" s="240">
        <f>SUMIF(Data!$S:$S,"="&amp;AO$4&amp;"_"&amp;$C52,Data!$H:$H)</f>
        <v>0</v>
      </c>
      <c r="AP52" s="240">
        <f>SUMIF(Data!$S:$S,"="&amp;AP$4&amp;"_"&amp;$C52,Data!$H:$H)</f>
        <v>36</v>
      </c>
      <c r="AQ52" s="240">
        <f>SUMIF(Data!$S:$S,"="&amp;AQ$4&amp;"_"&amp;$C52,Data!$H:$H)</f>
        <v>8</v>
      </c>
      <c r="AR52" s="240">
        <f>SUMIF(Data!$S:$S,"="&amp;AR$4&amp;"_"&amp;$C52,Data!$H:$H)</f>
        <v>0</v>
      </c>
      <c r="AS52" s="240">
        <f>SUMIF(Data!$S:$S,"="&amp;AS$4&amp;"_"&amp;$C52,Data!$H:$H)</f>
        <v>7</v>
      </c>
      <c r="AT52" s="240">
        <f>SUMIF(Data!$S:$S,"="&amp;AT$4&amp;"_"&amp;$C52,Data!$H:$H)</f>
        <v>2</v>
      </c>
      <c r="AU52" s="240">
        <f>SUMIF(Data!$S:$S,"="&amp;AU$4&amp;"_"&amp;$C52,Data!$H:$H)</f>
        <v>0</v>
      </c>
      <c r="AV52" s="240">
        <f>SUMIF(Data!$S:$S,"="&amp;AV$4&amp;"_"&amp;$C52,Data!$H:$H)</f>
        <v>6</v>
      </c>
      <c r="AW52" s="240">
        <f>SUMIF(Data!$S:$S,"="&amp;AW$4&amp;"_"&amp;$C52,Data!$H:$H)</f>
        <v>3</v>
      </c>
      <c r="AX52" s="240">
        <f>SUMIF(Data!$S:$S,"="&amp;AX$4&amp;"_"&amp;$C52,Data!$H:$H)</f>
        <v>8</v>
      </c>
      <c r="AY52" s="240">
        <f>SUMIF(Data!$S:$S,"="&amp;AY$4&amp;"_"&amp;$C52,Data!$H:$H)</f>
        <v>3</v>
      </c>
      <c r="AZ52" s="240">
        <f>SUMIF(Data!$S:$S,"="&amp;AZ$4&amp;"_"&amp;$C52,Data!$H:$H)</f>
        <v>6</v>
      </c>
      <c r="BA52" s="240">
        <f>SUMIF(Data!$S:$S,"="&amp;BA$4&amp;"_"&amp;$C52,Data!$H:$H)</f>
        <v>6</v>
      </c>
      <c r="BB52" s="240">
        <f>SUMIF(Data!$S:$S,"="&amp;BB$4&amp;"_"&amp;$C52,Data!$H:$H)</f>
        <v>21</v>
      </c>
      <c r="BC52" s="240">
        <f>SUMIF(Data!$S:$S,"="&amp;BC$4&amp;"_"&amp;$C52,Data!$H:$H)</f>
        <v>1</v>
      </c>
      <c r="BD52" s="240">
        <f>SUMIF(Data!$S:$S,"="&amp;BD$4&amp;"_"&amp;$C52,Data!$H:$H)</f>
        <v>0</v>
      </c>
      <c r="BE52" s="240">
        <f>SUMIF(Data!$S:$S,"="&amp;BE$4&amp;"_"&amp;$C52,Data!$H:$H)</f>
        <v>17</v>
      </c>
      <c r="BF52" s="239">
        <f t="shared" si="27"/>
        <v>0.3541666666666668</v>
      </c>
      <c r="BG52" s="238">
        <f t="shared" si="26"/>
        <v>751</v>
      </c>
    </row>
    <row r="53" spans="1:59" x14ac:dyDescent="0.25">
      <c r="C53" s="238">
        <v>8</v>
      </c>
      <c r="D53" s="240">
        <f>SUMIF(Data!$S:$S,"="&amp;D$4&amp;"_"&amp;$C53,Data!$H:$H)</f>
        <v>12</v>
      </c>
      <c r="E53" s="240">
        <f>SUMIF(Data!$S:$S,"="&amp;E$4&amp;"_"&amp;$C53,Data!$H:$H)</f>
        <v>14</v>
      </c>
      <c r="F53" s="240">
        <f>SUMIF(Data!$S:$S,"="&amp;F$4&amp;"_"&amp;$C53,Data!$H:$H)</f>
        <v>24</v>
      </c>
      <c r="G53" s="240">
        <f>SUMIF(Data!$S:$S,"="&amp;G$4&amp;"_"&amp;$C53,Data!$H:$H)</f>
        <v>9</v>
      </c>
      <c r="H53" s="240">
        <f>SUMIF(Data!$S:$S,"="&amp;H$4&amp;"_"&amp;$C53,Data!$H:$H)</f>
        <v>9</v>
      </c>
      <c r="I53" s="240">
        <f>SUMIF(Data!$S:$S,"="&amp;I$4&amp;"_"&amp;$C53,Data!$H:$H)</f>
        <v>36</v>
      </c>
      <c r="J53" s="240">
        <f>SUMIF(Data!$S:$S,"="&amp;J$4&amp;"_"&amp;$C53,Data!$H:$H)</f>
        <v>24</v>
      </c>
      <c r="K53" s="240">
        <f>SUMIF(Data!$S:$S,"="&amp;K$4&amp;"_"&amp;$C53,Data!$H:$H)</f>
        <v>37</v>
      </c>
      <c r="L53" s="240">
        <f>SUMIF(Data!$S:$S,"="&amp;L$4&amp;"_"&amp;$C53,Data!$H:$H)</f>
        <v>30</v>
      </c>
      <c r="M53" s="240">
        <f>SUMIF(Data!$S:$S,"="&amp;M$4&amp;"_"&amp;$C53,Data!$H:$H)</f>
        <v>2</v>
      </c>
      <c r="N53" s="240">
        <f>SUMIF(Data!$S:$S,"="&amp;N$4&amp;"_"&amp;$C53,Data!$H:$H)</f>
        <v>69</v>
      </c>
      <c r="O53" s="240">
        <f>SUMIF(Data!$S:$S,"="&amp;O$4&amp;"_"&amp;$C53,Data!$H:$H)</f>
        <v>9</v>
      </c>
      <c r="P53" s="240">
        <f>SUMIF(Data!$S:$S,"="&amp;P$4&amp;"_"&amp;$C53,Data!$H:$H)</f>
        <v>32</v>
      </c>
      <c r="Q53" s="240">
        <f>SUMIF(Data!$S:$S,"="&amp;Q$4&amp;"_"&amp;$C53,Data!$H:$H)</f>
        <v>21</v>
      </c>
      <c r="R53" s="240">
        <f>SUMIF(Data!$S:$S,"="&amp;R$4&amp;"_"&amp;$C53,Data!$H:$H)</f>
        <v>110</v>
      </c>
      <c r="S53" s="240">
        <f>SUMIF(Data!$S:$S,"="&amp;S$4&amp;"_"&amp;$C53,Data!$H:$H)</f>
        <v>31</v>
      </c>
      <c r="T53" s="240">
        <f>SUMIF(Data!$S:$S,"="&amp;T$4&amp;"_"&amp;$C53,Data!$H:$H)</f>
        <v>74</v>
      </c>
      <c r="U53" s="240">
        <f>SUMIF(Data!$S:$S,"="&amp;U$4&amp;"_"&amp;$C53,Data!$H:$H)</f>
        <v>43</v>
      </c>
      <c r="V53" s="240">
        <f>SUMIF(Data!$S:$S,"="&amp;V$4&amp;"_"&amp;$C53,Data!$H:$H)</f>
        <v>28</v>
      </c>
      <c r="W53" s="240">
        <f>SUMIF(Data!$S:$S,"="&amp;W$4&amp;"_"&amp;$C53,Data!$H:$H)</f>
        <v>19</v>
      </c>
      <c r="X53" s="240">
        <f>SUMIF(Data!$S:$S,"="&amp;X$4&amp;"_"&amp;$C53,Data!$H:$H)</f>
        <v>12</v>
      </c>
      <c r="Y53" s="240">
        <f>SUMIF(Data!$S:$S,"="&amp;Y$4&amp;"_"&amp;$C53,Data!$H:$H)</f>
        <v>9</v>
      </c>
      <c r="Z53" s="240">
        <f>SUMIF(Data!$S:$S,"="&amp;Z$4&amp;"_"&amp;$C53,Data!$H:$H)</f>
        <v>0</v>
      </c>
      <c r="AA53" s="240">
        <f>SUMIF(Data!$S:$S,"="&amp;AA$4&amp;"_"&amp;$C53,Data!$H:$H)</f>
        <v>10</v>
      </c>
      <c r="AB53" s="240">
        <f>SUMIF(Data!$S:$S,"="&amp;AB$4&amp;"_"&amp;$C53,Data!$H:$H)</f>
        <v>13</v>
      </c>
      <c r="AC53" s="240">
        <f>SUMIF(Data!$S:$S,"="&amp;AC$4&amp;"_"&amp;$C53,Data!$H:$H)</f>
        <v>4</v>
      </c>
      <c r="AD53" s="240">
        <f>SUMIF(Data!$S:$S,"="&amp;AD$4&amp;"_"&amp;$C53,Data!$H:$H)</f>
        <v>0</v>
      </c>
      <c r="AE53" s="240">
        <f>SUMIF(Data!$S:$S,"="&amp;AE$4&amp;"_"&amp;$C53,Data!$H:$H)</f>
        <v>6</v>
      </c>
      <c r="AF53" s="240">
        <f>SUMIF(Data!$S:$S,"="&amp;AF$4&amp;"_"&amp;$C53,Data!$H:$H)</f>
        <v>17</v>
      </c>
      <c r="AG53" s="240">
        <f>SUMIF(Data!$S:$S,"="&amp;AG$4&amp;"_"&amp;$C53,Data!$H:$H)</f>
        <v>4</v>
      </c>
      <c r="AH53" s="240">
        <f>SUMIF(Data!$S:$S,"="&amp;AH$4&amp;"_"&amp;$C53,Data!$H:$H)</f>
        <v>59</v>
      </c>
      <c r="AI53" s="240">
        <f>SUMIF(Data!$S:$S,"="&amp;AI$4&amp;"_"&amp;$C53,Data!$H:$H)</f>
        <v>16</v>
      </c>
      <c r="AJ53" s="240">
        <f>SUMIF(Data!$S:$S,"="&amp;AJ$4&amp;"_"&amp;$C53,Data!$H:$H)</f>
        <v>54</v>
      </c>
      <c r="AK53" s="240">
        <f>SUMIF(Data!$S:$S,"="&amp;AK$4&amp;"_"&amp;$C53,Data!$H:$H)</f>
        <v>114</v>
      </c>
      <c r="AL53" s="240">
        <f>SUMIF(Data!$S:$S,"="&amp;AL$4&amp;"_"&amp;$C53,Data!$H:$H)</f>
        <v>54</v>
      </c>
      <c r="AM53" s="240">
        <f>SUMIF(Data!$S:$S,"="&amp;AM$4&amp;"_"&amp;$C53,Data!$H:$H)</f>
        <v>104</v>
      </c>
      <c r="AN53" s="240">
        <f>SUMIF(Data!$S:$S,"="&amp;AN$4&amp;"_"&amp;$C53,Data!$H:$H)</f>
        <v>3</v>
      </c>
      <c r="AO53" s="240">
        <f>SUMIF(Data!$S:$S,"="&amp;AO$4&amp;"_"&amp;$C53,Data!$H:$H)</f>
        <v>0</v>
      </c>
      <c r="AP53" s="240">
        <f>SUMIF(Data!$S:$S,"="&amp;AP$4&amp;"_"&amp;$C53,Data!$H:$H)</f>
        <v>49</v>
      </c>
      <c r="AQ53" s="240">
        <f>SUMIF(Data!$S:$S,"="&amp;AQ$4&amp;"_"&amp;$C53,Data!$H:$H)</f>
        <v>7</v>
      </c>
      <c r="AR53" s="240">
        <f>SUMIF(Data!$S:$S,"="&amp;AR$4&amp;"_"&amp;$C53,Data!$H:$H)</f>
        <v>0</v>
      </c>
      <c r="AS53" s="240">
        <f>SUMIF(Data!$S:$S,"="&amp;AS$4&amp;"_"&amp;$C53,Data!$H:$H)</f>
        <v>5</v>
      </c>
      <c r="AT53" s="240">
        <f>SUMIF(Data!$S:$S,"="&amp;AT$4&amp;"_"&amp;$C53,Data!$H:$H)</f>
        <v>5</v>
      </c>
      <c r="AU53" s="240">
        <f>SUMIF(Data!$S:$S,"="&amp;AU$4&amp;"_"&amp;$C53,Data!$H:$H)</f>
        <v>0</v>
      </c>
      <c r="AV53" s="240">
        <f>SUMIF(Data!$S:$S,"="&amp;AV$4&amp;"_"&amp;$C53,Data!$H:$H)</f>
        <v>7</v>
      </c>
      <c r="AW53" s="240">
        <f>SUMIF(Data!$S:$S,"="&amp;AW$4&amp;"_"&amp;$C53,Data!$H:$H)</f>
        <v>6</v>
      </c>
      <c r="AX53" s="240">
        <f>SUMIF(Data!$S:$S,"="&amp;AX$4&amp;"_"&amp;$C53,Data!$H:$H)</f>
        <v>8</v>
      </c>
      <c r="AY53" s="240">
        <f>SUMIF(Data!$S:$S,"="&amp;AY$4&amp;"_"&amp;$C53,Data!$H:$H)</f>
        <v>6</v>
      </c>
      <c r="AZ53" s="240">
        <f>SUMIF(Data!$S:$S,"="&amp;AZ$4&amp;"_"&amp;$C53,Data!$H:$H)</f>
        <v>3</v>
      </c>
      <c r="BA53" s="240">
        <f>SUMIF(Data!$S:$S,"="&amp;BA$4&amp;"_"&amp;$C53,Data!$H:$H)</f>
        <v>4</v>
      </c>
      <c r="BB53" s="240">
        <f>SUMIF(Data!$S:$S,"="&amp;BB$4&amp;"_"&amp;$C53,Data!$H:$H)</f>
        <v>55</v>
      </c>
      <c r="BC53" s="240">
        <f>SUMIF(Data!$S:$S,"="&amp;BC$4&amp;"_"&amp;$C53,Data!$H:$H)</f>
        <v>2</v>
      </c>
      <c r="BD53" s="240">
        <f>SUMIF(Data!$S:$S,"="&amp;BD$4&amp;"_"&amp;$C53,Data!$H:$H)</f>
        <v>0</v>
      </c>
      <c r="BE53" s="240">
        <f>SUMIF(Data!$S:$S,"="&amp;BE$4&amp;"_"&amp;$C53,Data!$H:$H)</f>
        <v>18</v>
      </c>
      <c r="BF53" s="239">
        <f t="shared" si="27"/>
        <v>0.36458333333333348</v>
      </c>
      <c r="BG53" s="238">
        <f t="shared" si="26"/>
        <v>1287</v>
      </c>
    </row>
    <row r="55" spans="1:59" x14ac:dyDescent="0.25">
      <c r="A55" s="238" t="s">
        <v>66</v>
      </c>
      <c r="C55" s="238">
        <v>9</v>
      </c>
      <c r="D55" s="240">
        <f>SUMIF(Data!$S:$S,"="&amp;D$4&amp;"_"&amp;$C55,Data!$H:$H)</f>
        <v>6</v>
      </c>
      <c r="E55" s="240">
        <f>SUMIF(Data!$S:$S,"="&amp;E$4&amp;"_"&amp;$C55,Data!$H:$H)</f>
        <v>16</v>
      </c>
      <c r="F55" s="240">
        <f>SUMIF(Data!$S:$S,"="&amp;F$4&amp;"_"&amp;$C55,Data!$H:$H)</f>
        <v>28</v>
      </c>
      <c r="G55" s="240">
        <f>SUMIF(Data!$S:$S,"="&amp;G$4&amp;"_"&amp;$C55,Data!$H:$H)</f>
        <v>0</v>
      </c>
      <c r="H55" s="240">
        <f>SUMIF(Data!$S:$S,"="&amp;H$4&amp;"_"&amp;$C55,Data!$H:$H)</f>
        <v>4</v>
      </c>
      <c r="I55" s="240">
        <f>SUMIF(Data!$S:$S,"="&amp;I$4&amp;"_"&amp;$C55,Data!$H:$H)</f>
        <v>37</v>
      </c>
      <c r="J55" s="240">
        <f>SUMIF(Data!$S:$S,"="&amp;J$4&amp;"_"&amp;$C55,Data!$H:$H)</f>
        <v>23</v>
      </c>
      <c r="K55" s="240">
        <f>SUMIF(Data!$S:$S,"="&amp;K$4&amp;"_"&amp;$C55,Data!$H:$H)</f>
        <v>29</v>
      </c>
      <c r="L55" s="240">
        <f>SUMIF(Data!$S:$S,"="&amp;L$4&amp;"_"&amp;$C55,Data!$H:$H)</f>
        <v>26</v>
      </c>
      <c r="M55" s="240">
        <f>SUMIF(Data!$S:$S,"="&amp;M$4&amp;"_"&amp;$C55,Data!$H:$H)</f>
        <v>5</v>
      </c>
      <c r="N55" s="240">
        <f>SUMIF(Data!$S:$S,"="&amp;N$4&amp;"_"&amp;$C55,Data!$H:$H)</f>
        <v>53</v>
      </c>
      <c r="O55" s="240">
        <f>SUMIF(Data!$S:$S,"="&amp;O$4&amp;"_"&amp;$C55,Data!$H:$H)</f>
        <v>3</v>
      </c>
      <c r="P55" s="240">
        <f>SUMIF(Data!$S:$S,"="&amp;P$4&amp;"_"&amp;$C55,Data!$H:$H)</f>
        <v>24</v>
      </c>
      <c r="Q55" s="240">
        <f>SUMIF(Data!$S:$S,"="&amp;Q$4&amp;"_"&amp;$C55,Data!$H:$H)</f>
        <v>13</v>
      </c>
      <c r="R55" s="240">
        <f>SUMIF(Data!$S:$S,"="&amp;R$4&amp;"_"&amp;$C55,Data!$H:$H)</f>
        <v>82</v>
      </c>
      <c r="S55" s="240">
        <f>SUMIF(Data!$S:$S,"="&amp;S$4&amp;"_"&amp;$C55,Data!$H:$H)</f>
        <v>22</v>
      </c>
      <c r="T55" s="240">
        <f>SUMIF(Data!$S:$S,"="&amp;T$4&amp;"_"&amp;$C55,Data!$H:$H)</f>
        <v>62</v>
      </c>
      <c r="U55" s="240">
        <f>SUMIF(Data!$S:$S,"="&amp;U$4&amp;"_"&amp;$C55,Data!$H:$H)</f>
        <v>101</v>
      </c>
      <c r="V55" s="240">
        <f>SUMIF(Data!$S:$S,"="&amp;V$4&amp;"_"&amp;$C55,Data!$H:$H)</f>
        <v>48</v>
      </c>
      <c r="W55" s="240">
        <f>SUMIF(Data!$S:$S,"="&amp;W$4&amp;"_"&amp;$C55,Data!$H:$H)</f>
        <v>14</v>
      </c>
      <c r="X55" s="240">
        <f>SUMIF(Data!$S:$S,"="&amp;X$4&amp;"_"&amp;$C55,Data!$H:$H)</f>
        <v>12</v>
      </c>
      <c r="Y55" s="240">
        <f>SUMIF(Data!$S:$S,"="&amp;Y$4&amp;"_"&amp;$C55,Data!$H:$H)</f>
        <v>16</v>
      </c>
      <c r="Z55" s="240">
        <f>SUMIF(Data!$S:$S,"="&amp;Z$4&amp;"_"&amp;$C55,Data!$H:$H)</f>
        <v>13</v>
      </c>
      <c r="AA55" s="240">
        <f>SUMIF(Data!$S:$S,"="&amp;AA$4&amp;"_"&amp;$C55,Data!$H:$H)</f>
        <v>6</v>
      </c>
      <c r="AB55" s="240">
        <f>SUMIF(Data!$S:$S,"="&amp;AB$4&amp;"_"&amp;$C55,Data!$H:$H)</f>
        <v>11</v>
      </c>
      <c r="AC55" s="240">
        <f>SUMIF(Data!$S:$S,"="&amp;AC$4&amp;"_"&amp;$C55,Data!$H:$H)</f>
        <v>8</v>
      </c>
      <c r="AD55" s="240">
        <f>SUMIF(Data!$S:$S,"="&amp;AD$4&amp;"_"&amp;$C55,Data!$H:$H)</f>
        <v>6</v>
      </c>
      <c r="AE55" s="240">
        <f>SUMIF(Data!$S:$S,"="&amp;AE$4&amp;"_"&amp;$C55,Data!$H:$H)</f>
        <v>8</v>
      </c>
      <c r="AF55" s="240">
        <f>SUMIF(Data!$S:$S,"="&amp;AF$4&amp;"_"&amp;$C55,Data!$H:$H)</f>
        <v>22</v>
      </c>
      <c r="AG55" s="240">
        <f>SUMIF(Data!$S:$S,"="&amp;AG$4&amp;"_"&amp;$C55,Data!$H:$H)</f>
        <v>0</v>
      </c>
      <c r="AH55" s="240">
        <f>SUMIF(Data!$S:$S,"="&amp;AH$4&amp;"_"&amp;$C55,Data!$H:$H)</f>
        <v>45</v>
      </c>
      <c r="AI55" s="240">
        <f>SUMIF(Data!$S:$S,"="&amp;AI$4&amp;"_"&amp;$C55,Data!$H:$H)</f>
        <v>14</v>
      </c>
      <c r="AJ55" s="240">
        <f>SUMIF(Data!$S:$S,"="&amp;AJ$4&amp;"_"&amp;$C55,Data!$H:$H)</f>
        <v>49</v>
      </c>
      <c r="AK55" s="240">
        <f>SUMIF(Data!$S:$S,"="&amp;AK$4&amp;"_"&amp;$C55,Data!$H:$H)</f>
        <v>53</v>
      </c>
      <c r="AL55" s="240">
        <f>SUMIF(Data!$S:$S,"="&amp;AL$4&amp;"_"&amp;$C55,Data!$H:$H)</f>
        <v>51</v>
      </c>
      <c r="AM55" s="240">
        <f>SUMIF(Data!$S:$S,"="&amp;AM$4&amp;"_"&amp;$C55,Data!$H:$H)</f>
        <v>46</v>
      </c>
      <c r="AN55" s="240">
        <f>SUMIF(Data!$S:$S,"="&amp;AN$4&amp;"_"&amp;$C55,Data!$H:$H)</f>
        <v>6</v>
      </c>
      <c r="AO55" s="240">
        <f>SUMIF(Data!$S:$S,"="&amp;AO$4&amp;"_"&amp;$C55,Data!$H:$H)</f>
        <v>23</v>
      </c>
      <c r="AP55" s="240">
        <f>SUMIF(Data!$S:$S,"="&amp;AP$4&amp;"_"&amp;$C55,Data!$H:$H)</f>
        <v>21</v>
      </c>
      <c r="AQ55" s="240">
        <f>SUMIF(Data!$S:$S,"="&amp;AQ$4&amp;"_"&amp;$C55,Data!$H:$H)</f>
        <v>7</v>
      </c>
      <c r="AR55" s="240">
        <f>SUMIF(Data!$S:$S,"="&amp;AR$4&amp;"_"&amp;$C55,Data!$H:$H)</f>
        <v>40</v>
      </c>
      <c r="AS55" s="240">
        <f>SUMIF(Data!$S:$S,"="&amp;AS$4&amp;"_"&amp;$C55,Data!$H:$H)</f>
        <v>0</v>
      </c>
      <c r="AT55" s="240">
        <f>SUMIF(Data!$S:$S,"="&amp;AT$4&amp;"_"&amp;$C55,Data!$H:$H)</f>
        <v>0</v>
      </c>
      <c r="AU55" s="240">
        <f>SUMIF(Data!$S:$S,"="&amp;AU$4&amp;"_"&amp;$C55,Data!$H:$H)</f>
        <v>9</v>
      </c>
      <c r="AV55" s="240">
        <f>SUMIF(Data!$S:$S,"="&amp;AV$4&amp;"_"&amp;$C55,Data!$H:$H)</f>
        <v>4</v>
      </c>
      <c r="AW55" s="240">
        <f>SUMIF(Data!$S:$S,"="&amp;AW$4&amp;"_"&amp;$C55,Data!$H:$H)</f>
        <v>37</v>
      </c>
      <c r="AX55" s="240">
        <f>SUMIF(Data!$S:$S,"="&amp;AX$4&amp;"_"&amp;$C55,Data!$H:$H)</f>
        <v>7</v>
      </c>
      <c r="AY55" s="240">
        <f>SUMIF(Data!$S:$S,"="&amp;AY$4&amp;"_"&amp;$C55,Data!$H:$H)</f>
        <v>8</v>
      </c>
      <c r="AZ55" s="240">
        <f>SUMIF(Data!$S:$S,"="&amp;AZ$4&amp;"_"&amp;$C55,Data!$H:$H)</f>
        <v>6</v>
      </c>
      <c r="BA55" s="240">
        <f>SUMIF(Data!$S:$S,"="&amp;BA$4&amp;"_"&amp;$C55,Data!$H:$H)</f>
        <v>6</v>
      </c>
      <c r="BB55" s="240">
        <f>SUMIF(Data!$S:$S,"="&amp;BB$4&amp;"_"&amp;$C55,Data!$H:$H)</f>
        <v>41</v>
      </c>
      <c r="BC55" s="240">
        <f>SUMIF(Data!$S:$S,"="&amp;BC$4&amp;"_"&amp;$C55,Data!$H:$H)</f>
        <v>23</v>
      </c>
      <c r="BD55" s="240">
        <f>SUMIF(Data!$S:$S,"="&amp;BD$4&amp;"_"&amp;$C55,Data!$H:$H)</f>
        <v>46</v>
      </c>
      <c r="BE55" s="240">
        <f>SUMIF(Data!$S:$S,"="&amp;BE$4&amp;"_"&amp;$C55,Data!$H:$H)</f>
        <v>19</v>
      </c>
      <c r="BF55" s="239">
        <v>0.66666666666666663</v>
      </c>
      <c r="BG55" s="238">
        <f t="shared" ref="BG55:BG62" si="28">SUM(D55:BE55)</f>
        <v>1259</v>
      </c>
    </row>
    <row r="56" spans="1:59" x14ac:dyDescent="0.25">
      <c r="C56" s="238">
        <v>10</v>
      </c>
      <c r="D56" s="240">
        <f>SUMIF(Data!$S:$S,"="&amp;D$4&amp;"_"&amp;$C56,Data!$H:$H)</f>
        <v>13</v>
      </c>
      <c r="E56" s="240">
        <f>SUMIF(Data!$S:$S,"="&amp;E$4&amp;"_"&amp;$C56,Data!$H:$H)</f>
        <v>15</v>
      </c>
      <c r="F56" s="240">
        <f>SUMIF(Data!$S:$S,"="&amp;F$4&amp;"_"&amp;$C56,Data!$H:$H)</f>
        <v>29</v>
      </c>
      <c r="G56" s="240">
        <f>SUMIF(Data!$S:$S,"="&amp;G$4&amp;"_"&amp;$C56,Data!$H:$H)</f>
        <v>0</v>
      </c>
      <c r="H56" s="240">
        <f>SUMIF(Data!$S:$S,"="&amp;H$4&amp;"_"&amp;$C56,Data!$H:$H)</f>
        <v>4</v>
      </c>
      <c r="I56" s="240">
        <f>SUMIF(Data!$S:$S,"="&amp;I$4&amp;"_"&amp;$C56,Data!$H:$H)</f>
        <v>49</v>
      </c>
      <c r="J56" s="240">
        <f>SUMIF(Data!$S:$S,"="&amp;J$4&amp;"_"&amp;$C56,Data!$H:$H)</f>
        <v>32</v>
      </c>
      <c r="K56" s="240">
        <f>SUMIF(Data!$S:$S,"="&amp;K$4&amp;"_"&amp;$C56,Data!$H:$H)</f>
        <v>34</v>
      </c>
      <c r="L56" s="240">
        <f>SUMIF(Data!$S:$S,"="&amp;L$4&amp;"_"&amp;$C56,Data!$H:$H)</f>
        <v>17</v>
      </c>
      <c r="M56" s="240">
        <f>SUMIF(Data!$S:$S,"="&amp;M$4&amp;"_"&amp;$C56,Data!$H:$H)</f>
        <v>2</v>
      </c>
      <c r="N56" s="240">
        <f>SUMIF(Data!$S:$S,"="&amp;N$4&amp;"_"&amp;$C56,Data!$H:$H)</f>
        <v>67</v>
      </c>
      <c r="O56" s="240">
        <f>SUMIF(Data!$S:$S,"="&amp;O$4&amp;"_"&amp;$C56,Data!$H:$H)</f>
        <v>6</v>
      </c>
      <c r="P56" s="240">
        <f>SUMIF(Data!$S:$S,"="&amp;P$4&amp;"_"&amp;$C56,Data!$H:$H)</f>
        <v>27</v>
      </c>
      <c r="Q56" s="240">
        <f>SUMIF(Data!$S:$S,"="&amp;Q$4&amp;"_"&amp;$C56,Data!$H:$H)</f>
        <v>17</v>
      </c>
      <c r="R56" s="240">
        <f>SUMIF(Data!$S:$S,"="&amp;R$4&amp;"_"&amp;$C56,Data!$H:$H)</f>
        <v>123</v>
      </c>
      <c r="S56" s="240">
        <f>SUMIF(Data!$S:$S,"="&amp;S$4&amp;"_"&amp;$C56,Data!$H:$H)</f>
        <v>28</v>
      </c>
      <c r="T56" s="240">
        <f>SUMIF(Data!$S:$S,"="&amp;T$4&amp;"_"&amp;$C56,Data!$H:$H)</f>
        <v>64</v>
      </c>
      <c r="U56" s="240">
        <f>SUMIF(Data!$S:$S,"="&amp;U$4&amp;"_"&amp;$C56,Data!$H:$H)</f>
        <v>117</v>
      </c>
      <c r="V56" s="240">
        <f>SUMIF(Data!$S:$S,"="&amp;V$4&amp;"_"&amp;$C56,Data!$H:$H)</f>
        <v>28</v>
      </c>
      <c r="W56" s="240">
        <f>SUMIF(Data!$S:$S,"="&amp;W$4&amp;"_"&amp;$C56,Data!$H:$H)</f>
        <v>15</v>
      </c>
      <c r="X56" s="240">
        <f>SUMIF(Data!$S:$S,"="&amp;X$4&amp;"_"&amp;$C56,Data!$H:$H)</f>
        <v>13</v>
      </c>
      <c r="Y56" s="240">
        <f>SUMIF(Data!$S:$S,"="&amp;Y$4&amp;"_"&amp;$C56,Data!$H:$H)</f>
        <v>8</v>
      </c>
      <c r="Z56" s="240">
        <f>SUMIF(Data!$S:$S,"="&amp;Z$4&amp;"_"&amp;$C56,Data!$H:$H)</f>
        <v>11</v>
      </c>
      <c r="AA56" s="240">
        <f>SUMIF(Data!$S:$S,"="&amp;AA$4&amp;"_"&amp;$C56,Data!$H:$H)</f>
        <v>7</v>
      </c>
      <c r="AB56" s="240">
        <f>SUMIF(Data!$S:$S,"="&amp;AB$4&amp;"_"&amp;$C56,Data!$H:$H)</f>
        <v>12</v>
      </c>
      <c r="AC56" s="240">
        <f>SUMIF(Data!$S:$S,"="&amp;AC$4&amp;"_"&amp;$C56,Data!$H:$H)</f>
        <v>16</v>
      </c>
      <c r="AD56" s="240">
        <f>SUMIF(Data!$S:$S,"="&amp;AD$4&amp;"_"&amp;$C56,Data!$H:$H)</f>
        <v>6</v>
      </c>
      <c r="AE56" s="240">
        <f>SUMIF(Data!$S:$S,"="&amp;AE$4&amp;"_"&amp;$C56,Data!$H:$H)</f>
        <v>6</v>
      </c>
      <c r="AF56" s="240">
        <f>SUMIF(Data!$S:$S,"="&amp;AF$4&amp;"_"&amp;$C56,Data!$H:$H)</f>
        <v>17</v>
      </c>
      <c r="AG56" s="240">
        <f>SUMIF(Data!$S:$S,"="&amp;AG$4&amp;"_"&amp;$C56,Data!$H:$H)</f>
        <v>0</v>
      </c>
      <c r="AH56" s="240">
        <f>SUMIF(Data!$S:$S,"="&amp;AH$4&amp;"_"&amp;$C56,Data!$H:$H)</f>
        <v>55</v>
      </c>
      <c r="AI56" s="240">
        <f>SUMIF(Data!$S:$S,"="&amp;AI$4&amp;"_"&amp;$C56,Data!$H:$H)</f>
        <v>21</v>
      </c>
      <c r="AJ56" s="240">
        <f>SUMIF(Data!$S:$S,"="&amp;AJ$4&amp;"_"&amp;$C56,Data!$H:$H)</f>
        <v>101</v>
      </c>
      <c r="AK56" s="240">
        <f>SUMIF(Data!$S:$S,"="&amp;AK$4&amp;"_"&amp;$C56,Data!$H:$H)</f>
        <v>66</v>
      </c>
      <c r="AL56" s="240">
        <f>SUMIF(Data!$S:$S,"="&amp;AL$4&amp;"_"&amp;$C56,Data!$H:$H)</f>
        <v>68</v>
      </c>
      <c r="AM56" s="240">
        <f>SUMIF(Data!$S:$S,"="&amp;AM$4&amp;"_"&amp;$C56,Data!$H:$H)</f>
        <v>48</v>
      </c>
      <c r="AN56" s="240">
        <f>SUMIF(Data!$S:$S,"="&amp;AN$4&amp;"_"&amp;$C56,Data!$H:$H)</f>
        <v>2</v>
      </c>
      <c r="AO56" s="240">
        <f>SUMIF(Data!$S:$S,"="&amp;AO$4&amp;"_"&amp;$C56,Data!$H:$H)</f>
        <v>29</v>
      </c>
      <c r="AP56" s="240">
        <f>SUMIF(Data!$S:$S,"="&amp;AP$4&amp;"_"&amp;$C56,Data!$H:$H)</f>
        <v>48</v>
      </c>
      <c r="AQ56" s="240">
        <f>SUMIF(Data!$S:$S,"="&amp;AQ$4&amp;"_"&amp;$C56,Data!$H:$H)</f>
        <v>6</v>
      </c>
      <c r="AR56" s="240">
        <f>SUMIF(Data!$S:$S,"="&amp;AR$4&amp;"_"&amp;$C56,Data!$H:$H)</f>
        <v>24</v>
      </c>
      <c r="AS56" s="240">
        <f>SUMIF(Data!$S:$S,"="&amp;AS$4&amp;"_"&amp;$C56,Data!$H:$H)</f>
        <v>0</v>
      </c>
      <c r="AT56" s="240">
        <f>SUMIF(Data!$S:$S,"="&amp;AT$4&amp;"_"&amp;$C56,Data!$H:$H)</f>
        <v>0</v>
      </c>
      <c r="AU56" s="240">
        <f>SUMIF(Data!$S:$S,"="&amp;AU$4&amp;"_"&amp;$C56,Data!$H:$H)</f>
        <v>14</v>
      </c>
      <c r="AV56" s="240">
        <f>SUMIF(Data!$S:$S,"="&amp;AV$4&amp;"_"&amp;$C56,Data!$H:$H)</f>
        <v>8</v>
      </c>
      <c r="AW56" s="240">
        <f>SUMIF(Data!$S:$S,"="&amp;AW$4&amp;"_"&amp;$C56,Data!$H:$H)</f>
        <v>19</v>
      </c>
      <c r="AX56" s="240">
        <f>SUMIF(Data!$S:$S,"="&amp;AX$4&amp;"_"&amp;$C56,Data!$H:$H)</f>
        <v>5</v>
      </c>
      <c r="AY56" s="240">
        <f>SUMIF(Data!$S:$S,"="&amp;AY$4&amp;"_"&amp;$C56,Data!$H:$H)</f>
        <v>9</v>
      </c>
      <c r="AZ56" s="240">
        <f>SUMIF(Data!$S:$S,"="&amp;AZ$4&amp;"_"&amp;$C56,Data!$H:$H)</f>
        <v>5</v>
      </c>
      <c r="BA56" s="240">
        <f>SUMIF(Data!$S:$S,"="&amp;BA$4&amp;"_"&amp;$C56,Data!$H:$H)</f>
        <v>6</v>
      </c>
      <c r="BB56" s="240">
        <f>SUMIF(Data!$S:$S,"="&amp;BB$4&amp;"_"&amp;$C56,Data!$H:$H)</f>
        <v>86</v>
      </c>
      <c r="BC56" s="240">
        <f>SUMIF(Data!$S:$S,"="&amp;BC$4&amp;"_"&amp;$C56,Data!$H:$H)</f>
        <v>26</v>
      </c>
      <c r="BD56" s="240">
        <f>SUMIF(Data!$S:$S,"="&amp;BD$4&amp;"_"&amp;$C56,Data!$H:$H)</f>
        <v>82</v>
      </c>
      <c r="BE56" s="240">
        <f>SUMIF(Data!$S:$S,"="&amp;BE$4&amp;"_"&amp;$C56,Data!$H:$H)</f>
        <v>13</v>
      </c>
      <c r="BF56" s="239">
        <f>BF55+0.25/24</f>
        <v>0.67708333333333326</v>
      </c>
      <c r="BG56" s="238">
        <f t="shared" si="28"/>
        <v>1524</v>
      </c>
    </row>
    <row r="57" spans="1:59" x14ac:dyDescent="0.25">
      <c r="C57" s="238">
        <v>11</v>
      </c>
      <c r="D57" s="240">
        <f>SUMIF(Data!$S:$S,"="&amp;D$4&amp;"_"&amp;$C57,Data!$H:$H)</f>
        <v>9</v>
      </c>
      <c r="E57" s="240">
        <f>SUMIF(Data!$S:$S,"="&amp;E$4&amp;"_"&amp;$C57,Data!$H:$H)</f>
        <v>23</v>
      </c>
      <c r="F57" s="240">
        <f>SUMIF(Data!$S:$S,"="&amp;F$4&amp;"_"&amp;$C57,Data!$H:$H)</f>
        <v>30</v>
      </c>
      <c r="G57" s="240">
        <f>SUMIF(Data!$S:$S,"="&amp;G$4&amp;"_"&amp;$C57,Data!$H:$H)</f>
        <v>0</v>
      </c>
      <c r="H57" s="240">
        <f>SUMIF(Data!$S:$S,"="&amp;H$4&amp;"_"&amp;$C57,Data!$H:$H)</f>
        <v>5</v>
      </c>
      <c r="I57" s="240">
        <f>SUMIF(Data!$S:$S,"="&amp;I$4&amp;"_"&amp;$C57,Data!$H:$H)</f>
        <v>26</v>
      </c>
      <c r="J57" s="240">
        <f>SUMIF(Data!$S:$S,"="&amp;J$4&amp;"_"&amp;$C57,Data!$H:$H)</f>
        <v>15</v>
      </c>
      <c r="K57" s="240">
        <f>SUMIF(Data!$S:$S,"="&amp;K$4&amp;"_"&amp;$C57,Data!$H:$H)</f>
        <v>22</v>
      </c>
      <c r="L57" s="240">
        <f>SUMIF(Data!$S:$S,"="&amp;L$4&amp;"_"&amp;$C57,Data!$H:$H)</f>
        <v>14</v>
      </c>
      <c r="M57" s="240">
        <f>SUMIF(Data!$S:$S,"="&amp;M$4&amp;"_"&amp;$C57,Data!$H:$H)</f>
        <v>3</v>
      </c>
      <c r="N57" s="240">
        <f>SUMIF(Data!$S:$S,"="&amp;N$4&amp;"_"&amp;$C57,Data!$H:$H)</f>
        <v>30</v>
      </c>
      <c r="O57" s="240">
        <f>SUMIF(Data!$S:$S,"="&amp;O$4&amp;"_"&amp;$C57,Data!$H:$H)</f>
        <v>19</v>
      </c>
      <c r="P57" s="240">
        <f>SUMIF(Data!$S:$S,"="&amp;P$4&amp;"_"&amp;$C57,Data!$H:$H)</f>
        <v>15</v>
      </c>
      <c r="Q57" s="240">
        <f>SUMIF(Data!$S:$S,"="&amp;Q$4&amp;"_"&amp;$C57,Data!$H:$H)</f>
        <v>14</v>
      </c>
      <c r="R57" s="240">
        <f>SUMIF(Data!$S:$S,"="&amp;R$4&amp;"_"&amp;$C57,Data!$H:$H)</f>
        <v>76</v>
      </c>
      <c r="S57" s="240">
        <f>SUMIF(Data!$S:$S,"="&amp;S$4&amp;"_"&amp;$C57,Data!$H:$H)</f>
        <v>28</v>
      </c>
      <c r="T57" s="240">
        <f>SUMIF(Data!$S:$S,"="&amp;T$4&amp;"_"&amp;$C57,Data!$H:$H)</f>
        <v>34</v>
      </c>
      <c r="U57" s="240">
        <f>SUMIF(Data!$S:$S,"="&amp;U$4&amp;"_"&amp;$C57,Data!$H:$H)</f>
        <v>68</v>
      </c>
      <c r="V57" s="240">
        <f>SUMIF(Data!$S:$S,"="&amp;V$4&amp;"_"&amp;$C57,Data!$H:$H)</f>
        <v>34</v>
      </c>
      <c r="W57" s="240">
        <f>SUMIF(Data!$S:$S,"="&amp;W$4&amp;"_"&amp;$C57,Data!$H:$H)</f>
        <v>9</v>
      </c>
      <c r="X57" s="240">
        <f>SUMIF(Data!$S:$S,"="&amp;X$4&amp;"_"&amp;$C57,Data!$H:$H)</f>
        <v>15</v>
      </c>
      <c r="Y57" s="240">
        <f>SUMIF(Data!$S:$S,"="&amp;Y$4&amp;"_"&amp;$C57,Data!$H:$H)</f>
        <v>26</v>
      </c>
      <c r="Z57" s="240">
        <f>SUMIF(Data!$S:$S,"="&amp;Z$4&amp;"_"&amp;$C57,Data!$H:$H)</f>
        <v>13</v>
      </c>
      <c r="AA57" s="240">
        <f>SUMIF(Data!$S:$S,"="&amp;AA$4&amp;"_"&amp;$C57,Data!$H:$H)</f>
        <v>7</v>
      </c>
      <c r="AB57" s="240">
        <f>SUMIF(Data!$S:$S,"="&amp;AB$4&amp;"_"&amp;$C57,Data!$H:$H)</f>
        <v>22</v>
      </c>
      <c r="AC57" s="240">
        <f>SUMIF(Data!$S:$S,"="&amp;AC$4&amp;"_"&amp;$C57,Data!$H:$H)</f>
        <v>11</v>
      </c>
      <c r="AD57" s="240">
        <f>SUMIF(Data!$S:$S,"="&amp;AD$4&amp;"_"&amp;$C57,Data!$H:$H)</f>
        <v>4</v>
      </c>
      <c r="AE57" s="240">
        <f>SUMIF(Data!$S:$S,"="&amp;AE$4&amp;"_"&amp;$C57,Data!$H:$H)</f>
        <v>11</v>
      </c>
      <c r="AF57" s="240">
        <f>SUMIF(Data!$S:$S,"="&amp;AF$4&amp;"_"&amp;$C57,Data!$H:$H)</f>
        <v>21</v>
      </c>
      <c r="AG57" s="240">
        <f>SUMIF(Data!$S:$S,"="&amp;AG$4&amp;"_"&amp;$C57,Data!$H:$H)</f>
        <v>0</v>
      </c>
      <c r="AH57" s="240">
        <f>SUMIF(Data!$S:$S,"="&amp;AH$4&amp;"_"&amp;$C57,Data!$H:$H)</f>
        <v>38</v>
      </c>
      <c r="AI57" s="240">
        <f>SUMIF(Data!$S:$S,"="&amp;AI$4&amp;"_"&amp;$C57,Data!$H:$H)</f>
        <v>34</v>
      </c>
      <c r="AJ57" s="240">
        <f>SUMIF(Data!$S:$S,"="&amp;AJ$4&amp;"_"&amp;$C57,Data!$H:$H)</f>
        <v>41</v>
      </c>
      <c r="AK57" s="240">
        <f>SUMIF(Data!$S:$S,"="&amp;AK$4&amp;"_"&amp;$C57,Data!$H:$H)</f>
        <v>49</v>
      </c>
      <c r="AL57" s="240">
        <f>SUMIF(Data!$S:$S,"="&amp;AL$4&amp;"_"&amp;$C57,Data!$H:$H)</f>
        <v>27</v>
      </c>
      <c r="AM57" s="240">
        <f>SUMIF(Data!$S:$S,"="&amp;AM$4&amp;"_"&amp;$C57,Data!$H:$H)</f>
        <v>46</v>
      </c>
      <c r="AN57" s="240">
        <f>SUMIF(Data!$S:$S,"="&amp;AN$4&amp;"_"&amp;$C57,Data!$H:$H)</f>
        <v>4</v>
      </c>
      <c r="AO57" s="240">
        <f>SUMIF(Data!$S:$S,"="&amp;AO$4&amp;"_"&amp;$C57,Data!$H:$H)</f>
        <v>28</v>
      </c>
      <c r="AP57" s="240">
        <f>SUMIF(Data!$S:$S,"="&amp;AP$4&amp;"_"&amp;$C57,Data!$H:$H)</f>
        <v>59</v>
      </c>
      <c r="AQ57" s="240">
        <f>SUMIF(Data!$S:$S,"="&amp;AQ$4&amp;"_"&amp;$C57,Data!$H:$H)</f>
        <v>4</v>
      </c>
      <c r="AR57" s="240">
        <f>SUMIF(Data!$S:$S,"="&amp;AR$4&amp;"_"&amp;$C57,Data!$H:$H)</f>
        <v>28</v>
      </c>
      <c r="AS57" s="240">
        <f>SUMIF(Data!$S:$S,"="&amp;AS$4&amp;"_"&amp;$C57,Data!$H:$H)</f>
        <v>0</v>
      </c>
      <c r="AT57" s="240">
        <f>SUMIF(Data!$S:$S,"="&amp;AT$4&amp;"_"&amp;$C57,Data!$H:$H)</f>
        <v>0</v>
      </c>
      <c r="AU57" s="240">
        <f>SUMIF(Data!$S:$S,"="&amp;AU$4&amp;"_"&amp;$C57,Data!$H:$H)</f>
        <v>9</v>
      </c>
      <c r="AV57" s="240">
        <f>SUMIF(Data!$S:$S,"="&amp;AV$4&amp;"_"&amp;$C57,Data!$H:$H)</f>
        <v>7</v>
      </c>
      <c r="AW57" s="240">
        <f>SUMIF(Data!$S:$S,"="&amp;AW$4&amp;"_"&amp;$C57,Data!$H:$H)</f>
        <v>22</v>
      </c>
      <c r="AX57" s="240">
        <f>SUMIF(Data!$S:$S,"="&amp;AX$4&amp;"_"&amp;$C57,Data!$H:$H)</f>
        <v>12</v>
      </c>
      <c r="AY57" s="240">
        <f>SUMIF(Data!$S:$S,"="&amp;AY$4&amp;"_"&amp;$C57,Data!$H:$H)</f>
        <v>9</v>
      </c>
      <c r="AZ57" s="240">
        <f>SUMIF(Data!$S:$S,"="&amp;AZ$4&amp;"_"&amp;$C57,Data!$H:$H)</f>
        <v>9</v>
      </c>
      <c r="BA57" s="240">
        <f>SUMIF(Data!$S:$S,"="&amp;BA$4&amp;"_"&amp;$C57,Data!$H:$H)</f>
        <v>5</v>
      </c>
      <c r="BB57" s="240">
        <f>SUMIF(Data!$S:$S,"="&amp;BB$4&amp;"_"&amp;$C57,Data!$H:$H)</f>
        <v>37</v>
      </c>
      <c r="BC57" s="240">
        <f>SUMIF(Data!$S:$S,"="&amp;BC$4&amp;"_"&amp;$C57,Data!$H:$H)</f>
        <v>8</v>
      </c>
      <c r="BD57" s="240">
        <f>SUMIF(Data!$S:$S,"="&amp;BD$4&amp;"_"&amp;$C57,Data!$H:$H)</f>
        <v>39</v>
      </c>
      <c r="BE57" s="240">
        <f>SUMIF(Data!$S:$S,"="&amp;BE$4&amp;"_"&amp;$C57,Data!$H:$H)</f>
        <v>16</v>
      </c>
      <c r="BF57" s="239">
        <f t="shared" ref="BF57:BF62" si="29">BF56+0.25/24</f>
        <v>0.68749999999999989</v>
      </c>
      <c r="BG57" s="238">
        <f t="shared" si="28"/>
        <v>1135</v>
      </c>
    </row>
    <row r="58" spans="1:59" x14ac:dyDescent="0.25">
      <c r="C58" s="238">
        <v>12</v>
      </c>
      <c r="D58" s="240">
        <f>SUMIF(Data!$S:$S,"="&amp;D$4&amp;"_"&amp;$C58,Data!$H:$H)</f>
        <v>16</v>
      </c>
      <c r="E58" s="240">
        <f>SUMIF(Data!$S:$S,"="&amp;E$4&amp;"_"&amp;$C58,Data!$H:$H)</f>
        <v>21</v>
      </c>
      <c r="F58" s="240">
        <f>SUMIF(Data!$S:$S,"="&amp;F$4&amp;"_"&amp;$C58,Data!$H:$H)</f>
        <v>17</v>
      </c>
      <c r="G58" s="240">
        <f>SUMIF(Data!$S:$S,"="&amp;G$4&amp;"_"&amp;$C58,Data!$H:$H)</f>
        <v>0</v>
      </c>
      <c r="H58" s="240">
        <f>SUMIF(Data!$S:$S,"="&amp;H$4&amp;"_"&amp;$C58,Data!$H:$H)</f>
        <v>6</v>
      </c>
      <c r="I58" s="240">
        <f>SUMIF(Data!$S:$S,"="&amp;I$4&amp;"_"&amp;$C58,Data!$H:$H)</f>
        <v>29</v>
      </c>
      <c r="J58" s="240">
        <f>SUMIF(Data!$S:$S,"="&amp;J$4&amp;"_"&amp;$C58,Data!$H:$H)</f>
        <v>19</v>
      </c>
      <c r="K58" s="240">
        <f>SUMIF(Data!$S:$S,"="&amp;K$4&amp;"_"&amp;$C58,Data!$H:$H)</f>
        <v>12</v>
      </c>
      <c r="L58" s="240">
        <f>SUMIF(Data!$S:$S,"="&amp;L$4&amp;"_"&amp;$C58,Data!$H:$H)</f>
        <v>14</v>
      </c>
      <c r="M58" s="240">
        <f>SUMIF(Data!$S:$S,"="&amp;M$4&amp;"_"&amp;$C58,Data!$H:$H)</f>
        <v>4</v>
      </c>
      <c r="N58" s="240">
        <f>SUMIF(Data!$S:$S,"="&amp;N$4&amp;"_"&amp;$C58,Data!$H:$H)</f>
        <v>33</v>
      </c>
      <c r="O58" s="240">
        <f>SUMIF(Data!$S:$S,"="&amp;O$4&amp;"_"&amp;$C58,Data!$H:$H)</f>
        <v>10</v>
      </c>
      <c r="P58" s="240">
        <f>SUMIF(Data!$S:$S,"="&amp;P$4&amp;"_"&amp;$C58,Data!$H:$H)</f>
        <v>12</v>
      </c>
      <c r="Q58" s="240">
        <f>SUMIF(Data!$S:$S,"="&amp;Q$4&amp;"_"&amp;$C58,Data!$H:$H)</f>
        <v>14</v>
      </c>
      <c r="R58" s="240">
        <f>SUMIF(Data!$S:$S,"="&amp;R$4&amp;"_"&amp;$C58,Data!$H:$H)</f>
        <v>54</v>
      </c>
      <c r="S58" s="240">
        <f>SUMIF(Data!$S:$S,"="&amp;S$4&amp;"_"&amp;$C58,Data!$H:$H)</f>
        <v>10</v>
      </c>
      <c r="T58" s="240">
        <f>SUMIF(Data!$S:$S,"="&amp;T$4&amp;"_"&amp;$C58,Data!$H:$H)</f>
        <v>42</v>
      </c>
      <c r="U58" s="240">
        <f>SUMIF(Data!$S:$S,"="&amp;U$4&amp;"_"&amp;$C58,Data!$H:$H)</f>
        <v>75</v>
      </c>
      <c r="V58" s="240">
        <f>SUMIF(Data!$S:$S,"="&amp;V$4&amp;"_"&amp;$C58,Data!$H:$H)</f>
        <v>24</v>
      </c>
      <c r="W58" s="240">
        <f>SUMIF(Data!$S:$S,"="&amp;W$4&amp;"_"&amp;$C58,Data!$H:$H)</f>
        <v>17</v>
      </c>
      <c r="X58" s="240">
        <f>SUMIF(Data!$S:$S,"="&amp;X$4&amp;"_"&amp;$C58,Data!$H:$H)</f>
        <v>13</v>
      </c>
      <c r="Y58" s="240">
        <f>SUMIF(Data!$S:$S,"="&amp;Y$4&amp;"_"&amp;$C58,Data!$H:$H)</f>
        <v>11</v>
      </c>
      <c r="Z58" s="240">
        <f>SUMIF(Data!$S:$S,"="&amp;Z$4&amp;"_"&amp;$C58,Data!$H:$H)</f>
        <v>18</v>
      </c>
      <c r="AA58" s="240">
        <f>SUMIF(Data!$S:$S,"="&amp;AA$4&amp;"_"&amp;$C58,Data!$H:$H)</f>
        <v>9</v>
      </c>
      <c r="AB58" s="240">
        <f>SUMIF(Data!$S:$S,"="&amp;AB$4&amp;"_"&amp;$C58,Data!$H:$H)</f>
        <v>20</v>
      </c>
      <c r="AC58" s="240">
        <f>SUMIF(Data!$S:$S,"="&amp;AC$4&amp;"_"&amp;$C58,Data!$H:$H)</f>
        <v>13</v>
      </c>
      <c r="AD58" s="240">
        <f>SUMIF(Data!$S:$S,"="&amp;AD$4&amp;"_"&amp;$C58,Data!$H:$H)</f>
        <v>5</v>
      </c>
      <c r="AE58" s="240">
        <f>SUMIF(Data!$S:$S,"="&amp;AE$4&amp;"_"&amp;$C58,Data!$H:$H)</f>
        <v>4</v>
      </c>
      <c r="AF58" s="240">
        <f>SUMIF(Data!$S:$S,"="&amp;AF$4&amp;"_"&amp;$C58,Data!$H:$H)</f>
        <v>15</v>
      </c>
      <c r="AG58" s="240">
        <f>SUMIF(Data!$S:$S,"="&amp;AG$4&amp;"_"&amp;$C58,Data!$H:$H)</f>
        <v>0</v>
      </c>
      <c r="AH58" s="240">
        <f>SUMIF(Data!$S:$S,"="&amp;AH$4&amp;"_"&amp;$C58,Data!$H:$H)</f>
        <v>39</v>
      </c>
      <c r="AI58" s="240">
        <f>SUMIF(Data!$S:$S,"="&amp;AI$4&amp;"_"&amp;$C58,Data!$H:$H)</f>
        <v>15</v>
      </c>
      <c r="AJ58" s="240">
        <f>SUMIF(Data!$S:$S,"="&amp;AJ$4&amp;"_"&amp;$C58,Data!$H:$H)</f>
        <v>62</v>
      </c>
      <c r="AK58" s="240">
        <f>SUMIF(Data!$S:$S,"="&amp;AK$4&amp;"_"&amp;$C58,Data!$H:$H)</f>
        <v>38</v>
      </c>
      <c r="AL58" s="240">
        <f>SUMIF(Data!$S:$S,"="&amp;AL$4&amp;"_"&amp;$C58,Data!$H:$H)</f>
        <v>41</v>
      </c>
      <c r="AM58" s="240">
        <f>SUMIF(Data!$S:$S,"="&amp;AM$4&amp;"_"&amp;$C58,Data!$H:$H)</f>
        <v>46</v>
      </c>
      <c r="AN58" s="240">
        <f>SUMIF(Data!$S:$S,"="&amp;AN$4&amp;"_"&amp;$C58,Data!$H:$H)</f>
        <v>7</v>
      </c>
      <c r="AO58" s="240">
        <f>SUMIF(Data!$S:$S,"="&amp;AO$4&amp;"_"&amp;$C58,Data!$H:$H)</f>
        <v>29</v>
      </c>
      <c r="AP58" s="240">
        <f>SUMIF(Data!$S:$S,"="&amp;AP$4&amp;"_"&amp;$C58,Data!$H:$H)</f>
        <v>41</v>
      </c>
      <c r="AQ58" s="240">
        <f>SUMIF(Data!$S:$S,"="&amp;AQ$4&amp;"_"&amp;$C58,Data!$H:$H)</f>
        <v>9</v>
      </c>
      <c r="AR58" s="240">
        <f>SUMIF(Data!$S:$S,"="&amp;AR$4&amp;"_"&amp;$C58,Data!$H:$H)</f>
        <v>28</v>
      </c>
      <c r="AS58" s="240">
        <f>SUMIF(Data!$S:$S,"="&amp;AS$4&amp;"_"&amp;$C58,Data!$H:$H)</f>
        <v>0</v>
      </c>
      <c r="AT58" s="240">
        <f>SUMIF(Data!$S:$S,"="&amp;AT$4&amp;"_"&amp;$C58,Data!$H:$H)</f>
        <v>0</v>
      </c>
      <c r="AU58" s="240">
        <f>SUMIF(Data!$S:$S,"="&amp;AU$4&amp;"_"&amp;$C58,Data!$H:$H)</f>
        <v>11</v>
      </c>
      <c r="AV58" s="240">
        <f>SUMIF(Data!$S:$S,"="&amp;AV$4&amp;"_"&amp;$C58,Data!$H:$H)</f>
        <v>5</v>
      </c>
      <c r="AW58" s="240">
        <f>SUMIF(Data!$S:$S,"="&amp;AW$4&amp;"_"&amp;$C58,Data!$H:$H)</f>
        <v>28</v>
      </c>
      <c r="AX58" s="240">
        <f>SUMIF(Data!$S:$S,"="&amp;AX$4&amp;"_"&amp;$C58,Data!$H:$H)</f>
        <v>5</v>
      </c>
      <c r="AY58" s="240">
        <f>SUMIF(Data!$S:$S,"="&amp;AY$4&amp;"_"&amp;$C58,Data!$H:$H)</f>
        <v>6</v>
      </c>
      <c r="AZ58" s="240">
        <f>SUMIF(Data!$S:$S,"="&amp;AZ$4&amp;"_"&amp;$C58,Data!$H:$H)</f>
        <v>6</v>
      </c>
      <c r="BA58" s="240">
        <f>SUMIF(Data!$S:$S,"="&amp;BA$4&amp;"_"&amp;$C58,Data!$H:$H)</f>
        <v>4</v>
      </c>
      <c r="BB58" s="240">
        <f>SUMIF(Data!$S:$S,"="&amp;BB$4&amp;"_"&amp;$C58,Data!$H:$H)</f>
        <v>23</v>
      </c>
      <c r="BC58" s="240">
        <f>SUMIF(Data!$S:$S,"="&amp;BC$4&amp;"_"&amp;$C58,Data!$H:$H)</f>
        <v>6</v>
      </c>
      <c r="BD58" s="240">
        <f>SUMIF(Data!$S:$S,"="&amp;BD$4&amp;"_"&amp;$C58,Data!$H:$H)</f>
        <v>38</v>
      </c>
      <c r="BE58" s="240">
        <f>SUMIF(Data!$S:$S,"="&amp;BE$4&amp;"_"&amp;$C58,Data!$H:$H)</f>
        <v>22</v>
      </c>
      <c r="BF58" s="239">
        <f t="shared" si="29"/>
        <v>0.69791666666666652</v>
      </c>
      <c r="BG58" s="238">
        <f t="shared" si="28"/>
        <v>1046</v>
      </c>
    </row>
    <row r="59" spans="1:59" x14ac:dyDescent="0.25">
      <c r="C59" s="238">
        <v>13</v>
      </c>
      <c r="D59" s="240">
        <f>SUMIF(Data!$S:$S,"="&amp;D$4&amp;"_"&amp;$C59,Data!$H:$H)</f>
        <v>10</v>
      </c>
      <c r="E59" s="240">
        <f>SUMIF(Data!$S:$S,"="&amp;E$4&amp;"_"&amp;$C59,Data!$H:$H)</f>
        <v>21</v>
      </c>
      <c r="F59" s="240">
        <f>SUMIF(Data!$S:$S,"="&amp;F$4&amp;"_"&amp;$C59,Data!$H:$H)</f>
        <v>11</v>
      </c>
      <c r="G59" s="240">
        <f>SUMIF(Data!$S:$S,"="&amp;G$4&amp;"_"&amp;$C59,Data!$H:$H)</f>
        <v>0</v>
      </c>
      <c r="H59" s="240">
        <f>SUMIF(Data!$S:$S,"="&amp;H$4&amp;"_"&amp;$C59,Data!$H:$H)</f>
        <v>5</v>
      </c>
      <c r="I59" s="240">
        <f>SUMIF(Data!$S:$S,"="&amp;I$4&amp;"_"&amp;$C59,Data!$H:$H)</f>
        <v>18</v>
      </c>
      <c r="J59" s="240">
        <f>SUMIF(Data!$S:$S,"="&amp;J$4&amp;"_"&amp;$C59,Data!$H:$H)</f>
        <v>13</v>
      </c>
      <c r="K59" s="240">
        <f>SUMIF(Data!$S:$S,"="&amp;K$4&amp;"_"&amp;$C59,Data!$H:$H)</f>
        <v>20</v>
      </c>
      <c r="L59" s="240">
        <f>SUMIF(Data!$S:$S,"="&amp;L$4&amp;"_"&amp;$C59,Data!$H:$H)</f>
        <v>18</v>
      </c>
      <c r="M59" s="240">
        <f>SUMIF(Data!$S:$S,"="&amp;M$4&amp;"_"&amp;$C59,Data!$H:$H)</f>
        <v>8</v>
      </c>
      <c r="N59" s="240">
        <f>SUMIF(Data!$S:$S,"="&amp;N$4&amp;"_"&amp;$C59,Data!$H:$H)</f>
        <v>40</v>
      </c>
      <c r="O59" s="240">
        <f>SUMIF(Data!$S:$S,"="&amp;O$4&amp;"_"&amp;$C59,Data!$H:$H)</f>
        <v>8</v>
      </c>
      <c r="P59" s="240">
        <f>SUMIF(Data!$S:$S,"="&amp;P$4&amp;"_"&amp;$C59,Data!$H:$H)</f>
        <v>17</v>
      </c>
      <c r="Q59" s="240">
        <f>SUMIF(Data!$S:$S,"="&amp;Q$4&amp;"_"&amp;$C59,Data!$H:$H)</f>
        <v>14</v>
      </c>
      <c r="R59" s="240">
        <f>SUMIF(Data!$S:$S,"="&amp;R$4&amp;"_"&amp;$C59,Data!$H:$H)</f>
        <v>50</v>
      </c>
      <c r="S59" s="240">
        <f>SUMIF(Data!$S:$S,"="&amp;S$4&amp;"_"&amp;$C59,Data!$H:$H)</f>
        <v>15</v>
      </c>
      <c r="T59" s="240">
        <f>SUMIF(Data!$S:$S,"="&amp;T$4&amp;"_"&amp;$C59,Data!$H:$H)</f>
        <v>35</v>
      </c>
      <c r="U59" s="240">
        <f>SUMIF(Data!$S:$S,"="&amp;U$4&amp;"_"&amp;$C59,Data!$H:$H)</f>
        <v>69</v>
      </c>
      <c r="V59" s="240">
        <f>SUMIF(Data!$S:$S,"="&amp;V$4&amp;"_"&amp;$C59,Data!$H:$H)</f>
        <v>18</v>
      </c>
      <c r="W59" s="240">
        <f>SUMIF(Data!$S:$S,"="&amp;W$4&amp;"_"&amp;$C59,Data!$H:$H)</f>
        <v>15</v>
      </c>
      <c r="X59" s="240">
        <f>SUMIF(Data!$S:$S,"="&amp;X$4&amp;"_"&amp;$C59,Data!$H:$H)</f>
        <v>19</v>
      </c>
      <c r="Y59" s="240">
        <f>SUMIF(Data!$S:$S,"="&amp;Y$4&amp;"_"&amp;$C59,Data!$H:$H)</f>
        <v>10</v>
      </c>
      <c r="Z59" s="240">
        <f>SUMIF(Data!$S:$S,"="&amp;Z$4&amp;"_"&amp;$C59,Data!$H:$H)</f>
        <v>20</v>
      </c>
      <c r="AA59" s="240">
        <f>SUMIF(Data!$S:$S,"="&amp;AA$4&amp;"_"&amp;$C59,Data!$H:$H)</f>
        <v>11</v>
      </c>
      <c r="AB59" s="240">
        <f>SUMIF(Data!$S:$S,"="&amp;AB$4&amp;"_"&amp;$C59,Data!$H:$H)</f>
        <v>9</v>
      </c>
      <c r="AC59" s="240">
        <f>SUMIF(Data!$S:$S,"="&amp;AC$4&amp;"_"&amp;$C59,Data!$H:$H)</f>
        <v>16</v>
      </c>
      <c r="AD59" s="240">
        <f>SUMIF(Data!$S:$S,"="&amp;AD$4&amp;"_"&amp;$C59,Data!$H:$H)</f>
        <v>5</v>
      </c>
      <c r="AE59" s="240">
        <f>SUMIF(Data!$S:$S,"="&amp;AE$4&amp;"_"&amp;$C59,Data!$H:$H)</f>
        <v>3</v>
      </c>
      <c r="AF59" s="240">
        <f>SUMIF(Data!$S:$S,"="&amp;AF$4&amp;"_"&amp;$C59,Data!$H:$H)</f>
        <v>15</v>
      </c>
      <c r="AG59" s="240">
        <f>SUMIF(Data!$S:$S,"="&amp;AG$4&amp;"_"&amp;$C59,Data!$H:$H)</f>
        <v>0</v>
      </c>
      <c r="AH59" s="240">
        <f>SUMIF(Data!$S:$S,"="&amp;AH$4&amp;"_"&amp;$C59,Data!$H:$H)</f>
        <v>40</v>
      </c>
      <c r="AI59" s="240">
        <f>SUMIF(Data!$S:$S,"="&amp;AI$4&amp;"_"&amp;$C59,Data!$H:$H)</f>
        <v>27</v>
      </c>
      <c r="AJ59" s="240">
        <f>SUMIF(Data!$S:$S,"="&amp;AJ$4&amp;"_"&amp;$C59,Data!$H:$H)</f>
        <v>55</v>
      </c>
      <c r="AK59" s="240">
        <f>SUMIF(Data!$S:$S,"="&amp;AK$4&amp;"_"&amp;$C59,Data!$H:$H)</f>
        <v>60</v>
      </c>
      <c r="AL59" s="240">
        <f>SUMIF(Data!$S:$S,"="&amp;AL$4&amp;"_"&amp;$C59,Data!$H:$H)</f>
        <v>29</v>
      </c>
      <c r="AM59" s="240">
        <f>SUMIF(Data!$S:$S,"="&amp;AM$4&amp;"_"&amp;$C59,Data!$H:$H)</f>
        <v>34</v>
      </c>
      <c r="AN59" s="240">
        <f>SUMIF(Data!$S:$S,"="&amp;AN$4&amp;"_"&amp;$C59,Data!$H:$H)</f>
        <v>11</v>
      </c>
      <c r="AO59" s="240">
        <f>SUMIF(Data!$S:$S,"="&amp;AO$4&amp;"_"&amp;$C59,Data!$H:$H)</f>
        <v>17</v>
      </c>
      <c r="AP59" s="240">
        <f>SUMIF(Data!$S:$S,"="&amp;AP$4&amp;"_"&amp;$C59,Data!$H:$H)</f>
        <v>39</v>
      </c>
      <c r="AQ59" s="240">
        <f>SUMIF(Data!$S:$S,"="&amp;AQ$4&amp;"_"&amp;$C59,Data!$H:$H)</f>
        <v>6</v>
      </c>
      <c r="AR59" s="240">
        <f>SUMIF(Data!$S:$S,"="&amp;AR$4&amp;"_"&amp;$C59,Data!$H:$H)</f>
        <v>35</v>
      </c>
      <c r="AS59" s="240">
        <f>SUMIF(Data!$S:$S,"="&amp;AS$4&amp;"_"&amp;$C59,Data!$H:$H)</f>
        <v>0</v>
      </c>
      <c r="AT59" s="240">
        <f>SUMIF(Data!$S:$S,"="&amp;AT$4&amp;"_"&amp;$C59,Data!$H:$H)</f>
        <v>0</v>
      </c>
      <c r="AU59" s="240">
        <f>SUMIF(Data!$S:$S,"="&amp;AU$4&amp;"_"&amp;$C59,Data!$H:$H)</f>
        <v>11</v>
      </c>
      <c r="AV59" s="240">
        <f>SUMIF(Data!$S:$S,"="&amp;AV$4&amp;"_"&amp;$C59,Data!$H:$H)</f>
        <v>8</v>
      </c>
      <c r="AW59" s="240">
        <f>SUMIF(Data!$S:$S,"="&amp;AW$4&amp;"_"&amp;$C59,Data!$H:$H)</f>
        <v>19</v>
      </c>
      <c r="AX59" s="240">
        <f>SUMIF(Data!$S:$S,"="&amp;AX$4&amp;"_"&amp;$C59,Data!$H:$H)</f>
        <v>12</v>
      </c>
      <c r="AY59" s="240">
        <f>SUMIF(Data!$S:$S,"="&amp;AY$4&amp;"_"&amp;$C59,Data!$H:$H)</f>
        <v>9</v>
      </c>
      <c r="AZ59" s="240">
        <f>SUMIF(Data!$S:$S,"="&amp;AZ$4&amp;"_"&amp;$C59,Data!$H:$H)</f>
        <v>4</v>
      </c>
      <c r="BA59" s="240">
        <f>SUMIF(Data!$S:$S,"="&amp;BA$4&amp;"_"&amp;$C59,Data!$H:$H)</f>
        <v>7</v>
      </c>
      <c r="BB59" s="240">
        <f>SUMIF(Data!$S:$S,"="&amp;BB$4&amp;"_"&amp;$C59,Data!$H:$H)</f>
        <v>28</v>
      </c>
      <c r="BC59" s="240">
        <f>SUMIF(Data!$S:$S,"="&amp;BC$4&amp;"_"&amp;$C59,Data!$H:$H)</f>
        <v>10</v>
      </c>
      <c r="BD59" s="240">
        <f>SUMIF(Data!$S:$S,"="&amp;BD$4&amp;"_"&amp;$C59,Data!$H:$H)</f>
        <v>42</v>
      </c>
      <c r="BE59" s="240">
        <f>SUMIF(Data!$S:$S,"="&amp;BE$4&amp;"_"&amp;$C59,Data!$H:$H)</f>
        <v>13</v>
      </c>
      <c r="BF59" s="239">
        <f t="shared" si="29"/>
        <v>0.70833333333333315</v>
      </c>
      <c r="BG59" s="238">
        <f t="shared" si="28"/>
        <v>1029</v>
      </c>
    </row>
    <row r="60" spans="1:59" x14ac:dyDescent="0.25">
      <c r="C60" s="238">
        <v>14</v>
      </c>
      <c r="D60" s="240">
        <f>SUMIF(Data!$S:$S,"="&amp;D$4&amp;"_"&amp;$C60,Data!$H:$H)</f>
        <v>15</v>
      </c>
      <c r="E60" s="240">
        <f>SUMIF(Data!$S:$S,"="&amp;E$4&amp;"_"&amp;$C60,Data!$H:$H)</f>
        <v>13</v>
      </c>
      <c r="F60" s="240">
        <f>SUMIF(Data!$S:$S,"="&amp;F$4&amp;"_"&amp;$C60,Data!$H:$H)</f>
        <v>20</v>
      </c>
      <c r="G60" s="240">
        <f>SUMIF(Data!$S:$S,"="&amp;G$4&amp;"_"&amp;$C60,Data!$H:$H)</f>
        <v>0</v>
      </c>
      <c r="H60" s="240">
        <f>SUMIF(Data!$S:$S,"="&amp;H$4&amp;"_"&amp;$C60,Data!$H:$H)</f>
        <v>2</v>
      </c>
      <c r="I60" s="240">
        <f>SUMIF(Data!$S:$S,"="&amp;I$4&amp;"_"&amp;$C60,Data!$H:$H)</f>
        <v>20</v>
      </c>
      <c r="J60" s="240">
        <f>SUMIF(Data!$S:$S,"="&amp;J$4&amp;"_"&amp;$C60,Data!$H:$H)</f>
        <v>10</v>
      </c>
      <c r="K60" s="240">
        <f>SUMIF(Data!$S:$S,"="&amp;K$4&amp;"_"&amp;$C60,Data!$H:$H)</f>
        <v>14</v>
      </c>
      <c r="L60" s="240">
        <f>SUMIF(Data!$S:$S,"="&amp;L$4&amp;"_"&amp;$C60,Data!$H:$H)</f>
        <v>8</v>
      </c>
      <c r="M60" s="240">
        <f>SUMIF(Data!$S:$S,"="&amp;M$4&amp;"_"&amp;$C60,Data!$H:$H)</f>
        <v>11</v>
      </c>
      <c r="N60" s="240">
        <f>SUMIF(Data!$S:$S,"="&amp;N$4&amp;"_"&amp;$C60,Data!$H:$H)</f>
        <v>28</v>
      </c>
      <c r="O60" s="240">
        <f>SUMIF(Data!$S:$S,"="&amp;O$4&amp;"_"&amp;$C60,Data!$H:$H)</f>
        <v>13</v>
      </c>
      <c r="P60" s="240">
        <f>SUMIF(Data!$S:$S,"="&amp;P$4&amp;"_"&amp;$C60,Data!$H:$H)</f>
        <v>21</v>
      </c>
      <c r="Q60" s="240">
        <f>SUMIF(Data!$S:$S,"="&amp;Q$4&amp;"_"&amp;$C60,Data!$H:$H)</f>
        <v>14</v>
      </c>
      <c r="R60" s="240">
        <f>SUMIF(Data!$S:$S,"="&amp;R$4&amp;"_"&amp;$C60,Data!$H:$H)</f>
        <v>54</v>
      </c>
      <c r="S60" s="240">
        <f>SUMIF(Data!$S:$S,"="&amp;S$4&amp;"_"&amp;$C60,Data!$H:$H)</f>
        <v>12</v>
      </c>
      <c r="T60" s="240">
        <f>SUMIF(Data!$S:$S,"="&amp;T$4&amp;"_"&amp;$C60,Data!$H:$H)</f>
        <v>28</v>
      </c>
      <c r="U60" s="240">
        <f>SUMIF(Data!$S:$S,"="&amp;U$4&amp;"_"&amp;$C60,Data!$H:$H)</f>
        <v>80</v>
      </c>
      <c r="V60" s="240">
        <f>SUMIF(Data!$S:$S,"="&amp;V$4&amp;"_"&amp;$C60,Data!$H:$H)</f>
        <v>21</v>
      </c>
      <c r="W60" s="240">
        <f>SUMIF(Data!$S:$S,"="&amp;W$4&amp;"_"&amp;$C60,Data!$H:$H)</f>
        <v>16</v>
      </c>
      <c r="X60" s="240">
        <f>SUMIF(Data!$S:$S,"="&amp;X$4&amp;"_"&amp;$C60,Data!$H:$H)</f>
        <v>8</v>
      </c>
      <c r="Y60" s="240">
        <f>SUMIF(Data!$S:$S,"="&amp;Y$4&amp;"_"&amp;$C60,Data!$H:$H)</f>
        <v>22</v>
      </c>
      <c r="Z60" s="240">
        <f>SUMIF(Data!$S:$S,"="&amp;Z$4&amp;"_"&amp;$C60,Data!$H:$H)</f>
        <v>5</v>
      </c>
      <c r="AA60" s="240">
        <f>SUMIF(Data!$S:$S,"="&amp;AA$4&amp;"_"&amp;$C60,Data!$H:$H)</f>
        <v>11</v>
      </c>
      <c r="AB60" s="240">
        <f>SUMIF(Data!$S:$S,"="&amp;AB$4&amp;"_"&amp;$C60,Data!$H:$H)</f>
        <v>23</v>
      </c>
      <c r="AC60" s="240">
        <f>SUMIF(Data!$S:$S,"="&amp;AC$4&amp;"_"&amp;$C60,Data!$H:$H)</f>
        <v>16</v>
      </c>
      <c r="AD60" s="240">
        <f>SUMIF(Data!$S:$S,"="&amp;AD$4&amp;"_"&amp;$C60,Data!$H:$H)</f>
        <v>1</v>
      </c>
      <c r="AE60" s="240">
        <f>SUMIF(Data!$S:$S,"="&amp;AE$4&amp;"_"&amp;$C60,Data!$H:$H)</f>
        <v>10</v>
      </c>
      <c r="AF60" s="240">
        <f>SUMIF(Data!$S:$S,"="&amp;AF$4&amp;"_"&amp;$C60,Data!$H:$H)</f>
        <v>18</v>
      </c>
      <c r="AG60" s="240">
        <f>SUMIF(Data!$S:$S,"="&amp;AG$4&amp;"_"&amp;$C60,Data!$H:$H)</f>
        <v>0</v>
      </c>
      <c r="AH60" s="240">
        <f>SUMIF(Data!$S:$S,"="&amp;AH$4&amp;"_"&amp;$C60,Data!$H:$H)</f>
        <v>38</v>
      </c>
      <c r="AI60" s="240">
        <f>SUMIF(Data!$S:$S,"="&amp;AI$4&amp;"_"&amp;$C60,Data!$H:$H)</f>
        <v>24</v>
      </c>
      <c r="AJ60" s="240">
        <f>SUMIF(Data!$S:$S,"="&amp;AJ$4&amp;"_"&amp;$C60,Data!$H:$H)</f>
        <v>59</v>
      </c>
      <c r="AK60" s="240">
        <f>SUMIF(Data!$S:$S,"="&amp;AK$4&amp;"_"&amp;$C60,Data!$H:$H)</f>
        <v>47</v>
      </c>
      <c r="AL60" s="240">
        <f>SUMIF(Data!$S:$S,"="&amp;AL$4&amp;"_"&amp;$C60,Data!$H:$H)</f>
        <v>48</v>
      </c>
      <c r="AM60" s="240">
        <f>SUMIF(Data!$S:$S,"="&amp;AM$4&amp;"_"&amp;$C60,Data!$H:$H)</f>
        <v>36</v>
      </c>
      <c r="AN60" s="240">
        <f>SUMIF(Data!$S:$S,"="&amp;AN$4&amp;"_"&amp;$C60,Data!$H:$H)</f>
        <v>9</v>
      </c>
      <c r="AO60" s="240">
        <f>SUMIF(Data!$S:$S,"="&amp;AO$4&amp;"_"&amp;$C60,Data!$H:$H)</f>
        <v>19</v>
      </c>
      <c r="AP60" s="240">
        <f>SUMIF(Data!$S:$S,"="&amp;AP$4&amp;"_"&amp;$C60,Data!$H:$H)</f>
        <v>32</v>
      </c>
      <c r="AQ60" s="240">
        <f>SUMIF(Data!$S:$S,"="&amp;AQ$4&amp;"_"&amp;$C60,Data!$H:$H)</f>
        <v>10</v>
      </c>
      <c r="AR60" s="240">
        <f>SUMIF(Data!$S:$S,"="&amp;AR$4&amp;"_"&amp;$C60,Data!$H:$H)</f>
        <v>27</v>
      </c>
      <c r="AS60" s="240">
        <f>SUMIF(Data!$S:$S,"="&amp;AS$4&amp;"_"&amp;$C60,Data!$H:$H)</f>
        <v>0</v>
      </c>
      <c r="AT60" s="240">
        <f>SUMIF(Data!$S:$S,"="&amp;AT$4&amp;"_"&amp;$C60,Data!$H:$H)</f>
        <v>0</v>
      </c>
      <c r="AU60" s="240">
        <f>SUMIF(Data!$S:$S,"="&amp;AU$4&amp;"_"&amp;$C60,Data!$H:$H)</f>
        <v>9</v>
      </c>
      <c r="AV60" s="240">
        <f>SUMIF(Data!$S:$S,"="&amp;AV$4&amp;"_"&amp;$C60,Data!$H:$H)</f>
        <v>6</v>
      </c>
      <c r="AW60" s="240">
        <f>SUMIF(Data!$S:$S,"="&amp;AW$4&amp;"_"&amp;$C60,Data!$H:$H)</f>
        <v>21</v>
      </c>
      <c r="AX60" s="240">
        <f>SUMIF(Data!$S:$S,"="&amp;AX$4&amp;"_"&amp;$C60,Data!$H:$H)</f>
        <v>6</v>
      </c>
      <c r="AY60" s="240">
        <f>SUMIF(Data!$S:$S,"="&amp;AY$4&amp;"_"&amp;$C60,Data!$H:$H)</f>
        <v>8</v>
      </c>
      <c r="AZ60" s="240">
        <f>SUMIF(Data!$S:$S,"="&amp;AZ$4&amp;"_"&amp;$C60,Data!$H:$H)</f>
        <v>10</v>
      </c>
      <c r="BA60" s="240">
        <f>SUMIF(Data!$S:$S,"="&amp;BA$4&amp;"_"&amp;$C60,Data!$H:$H)</f>
        <v>4</v>
      </c>
      <c r="BB60" s="240">
        <f>SUMIF(Data!$S:$S,"="&amp;BB$4&amp;"_"&amp;$C60,Data!$H:$H)</f>
        <v>39</v>
      </c>
      <c r="BC60" s="240">
        <f>SUMIF(Data!$S:$S,"="&amp;BC$4&amp;"_"&amp;$C60,Data!$H:$H)</f>
        <v>10</v>
      </c>
      <c r="BD60" s="240">
        <f>SUMIF(Data!$S:$S,"="&amp;BD$4&amp;"_"&amp;$C60,Data!$H:$H)</f>
        <v>32</v>
      </c>
      <c r="BE60" s="240">
        <f>SUMIF(Data!$S:$S,"="&amp;BE$4&amp;"_"&amp;$C60,Data!$H:$H)</f>
        <v>18</v>
      </c>
      <c r="BF60" s="239">
        <f t="shared" si="29"/>
        <v>0.71874999999999978</v>
      </c>
      <c r="BG60" s="238">
        <f t="shared" si="28"/>
        <v>1026</v>
      </c>
    </row>
    <row r="61" spans="1:59" x14ac:dyDescent="0.25">
      <c r="C61" s="238">
        <v>15</v>
      </c>
      <c r="D61" s="240">
        <f>SUMIF(Data!$S:$S,"="&amp;D$4&amp;"_"&amp;$C61,Data!$H:$H)</f>
        <v>16</v>
      </c>
      <c r="E61" s="240">
        <f>SUMIF(Data!$S:$S,"="&amp;E$4&amp;"_"&amp;$C61,Data!$H:$H)</f>
        <v>39</v>
      </c>
      <c r="F61" s="240">
        <f>SUMIF(Data!$S:$S,"="&amp;F$4&amp;"_"&amp;$C61,Data!$H:$H)</f>
        <v>19</v>
      </c>
      <c r="G61" s="240">
        <f>SUMIF(Data!$S:$S,"="&amp;G$4&amp;"_"&amp;$C61,Data!$H:$H)</f>
        <v>0</v>
      </c>
      <c r="H61" s="240">
        <f>SUMIF(Data!$S:$S,"="&amp;H$4&amp;"_"&amp;$C61,Data!$H:$H)</f>
        <v>7</v>
      </c>
      <c r="I61" s="240">
        <f>SUMIF(Data!$S:$S,"="&amp;I$4&amp;"_"&amp;$C61,Data!$H:$H)</f>
        <v>40</v>
      </c>
      <c r="J61" s="240">
        <f>SUMIF(Data!$S:$S,"="&amp;J$4&amp;"_"&amp;$C61,Data!$H:$H)</f>
        <v>22</v>
      </c>
      <c r="K61" s="240">
        <f>SUMIF(Data!$S:$S,"="&amp;K$4&amp;"_"&amp;$C61,Data!$H:$H)</f>
        <v>17</v>
      </c>
      <c r="L61" s="240">
        <f>SUMIF(Data!$S:$S,"="&amp;L$4&amp;"_"&amp;$C61,Data!$H:$H)</f>
        <v>23</v>
      </c>
      <c r="M61" s="240">
        <f>SUMIF(Data!$S:$S,"="&amp;M$4&amp;"_"&amp;$C61,Data!$H:$H)</f>
        <v>8</v>
      </c>
      <c r="N61" s="240">
        <f>SUMIF(Data!$S:$S,"="&amp;N$4&amp;"_"&amp;$C61,Data!$H:$H)</f>
        <v>37</v>
      </c>
      <c r="O61" s="240">
        <f>SUMIF(Data!$S:$S,"="&amp;O$4&amp;"_"&amp;$C61,Data!$H:$H)</f>
        <v>12</v>
      </c>
      <c r="P61" s="240">
        <f>SUMIF(Data!$S:$S,"="&amp;P$4&amp;"_"&amp;$C61,Data!$H:$H)</f>
        <v>11</v>
      </c>
      <c r="Q61" s="240">
        <f>SUMIF(Data!$S:$S,"="&amp;Q$4&amp;"_"&amp;$C61,Data!$H:$H)</f>
        <v>12</v>
      </c>
      <c r="R61" s="240">
        <f>SUMIF(Data!$S:$S,"="&amp;R$4&amp;"_"&amp;$C61,Data!$H:$H)</f>
        <v>60</v>
      </c>
      <c r="S61" s="240">
        <f>SUMIF(Data!$S:$S,"="&amp;S$4&amp;"_"&amp;$C61,Data!$H:$H)</f>
        <v>20</v>
      </c>
      <c r="T61" s="240">
        <f>SUMIF(Data!$S:$S,"="&amp;T$4&amp;"_"&amp;$C61,Data!$H:$H)</f>
        <v>42</v>
      </c>
      <c r="U61" s="240">
        <f>SUMIF(Data!$S:$S,"="&amp;U$4&amp;"_"&amp;$C61,Data!$H:$H)</f>
        <v>74</v>
      </c>
      <c r="V61" s="240">
        <f>SUMIF(Data!$S:$S,"="&amp;V$4&amp;"_"&amp;$C61,Data!$H:$H)</f>
        <v>37</v>
      </c>
      <c r="W61" s="240">
        <f>SUMIF(Data!$S:$S,"="&amp;W$4&amp;"_"&amp;$C61,Data!$H:$H)</f>
        <v>22</v>
      </c>
      <c r="X61" s="240">
        <f>SUMIF(Data!$S:$S,"="&amp;X$4&amp;"_"&amp;$C61,Data!$H:$H)</f>
        <v>16</v>
      </c>
      <c r="Y61" s="240">
        <f>SUMIF(Data!$S:$S,"="&amp;Y$4&amp;"_"&amp;$C61,Data!$H:$H)</f>
        <v>13</v>
      </c>
      <c r="Z61" s="240">
        <f>SUMIF(Data!$S:$S,"="&amp;Z$4&amp;"_"&amp;$C61,Data!$H:$H)</f>
        <v>28</v>
      </c>
      <c r="AA61" s="240">
        <f>SUMIF(Data!$S:$S,"="&amp;AA$4&amp;"_"&amp;$C61,Data!$H:$H)</f>
        <v>6</v>
      </c>
      <c r="AB61" s="240">
        <f>SUMIF(Data!$S:$S,"="&amp;AB$4&amp;"_"&amp;$C61,Data!$H:$H)</f>
        <v>19</v>
      </c>
      <c r="AC61" s="240">
        <f>SUMIF(Data!$S:$S,"="&amp;AC$4&amp;"_"&amp;$C61,Data!$H:$H)</f>
        <v>18</v>
      </c>
      <c r="AD61" s="240">
        <f>SUMIF(Data!$S:$S,"="&amp;AD$4&amp;"_"&amp;$C61,Data!$H:$H)</f>
        <v>4</v>
      </c>
      <c r="AE61" s="240">
        <f>SUMIF(Data!$S:$S,"="&amp;AE$4&amp;"_"&amp;$C61,Data!$H:$H)</f>
        <v>9</v>
      </c>
      <c r="AF61" s="240">
        <f>SUMIF(Data!$S:$S,"="&amp;AF$4&amp;"_"&amp;$C61,Data!$H:$H)</f>
        <v>19</v>
      </c>
      <c r="AG61" s="240">
        <f>SUMIF(Data!$S:$S,"="&amp;AG$4&amp;"_"&amp;$C61,Data!$H:$H)</f>
        <v>0</v>
      </c>
      <c r="AH61" s="240">
        <f>SUMIF(Data!$S:$S,"="&amp;AH$4&amp;"_"&amp;$C61,Data!$H:$H)</f>
        <v>50</v>
      </c>
      <c r="AI61" s="240">
        <f>SUMIF(Data!$S:$S,"="&amp;AI$4&amp;"_"&amp;$C61,Data!$H:$H)</f>
        <v>13</v>
      </c>
      <c r="AJ61" s="240">
        <f>SUMIF(Data!$S:$S,"="&amp;AJ$4&amp;"_"&amp;$C61,Data!$H:$H)</f>
        <v>52</v>
      </c>
      <c r="AK61" s="240">
        <f>SUMIF(Data!$S:$S,"="&amp;AK$4&amp;"_"&amp;$C61,Data!$H:$H)</f>
        <v>39</v>
      </c>
      <c r="AL61" s="240">
        <f>SUMIF(Data!$S:$S,"="&amp;AL$4&amp;"_"&amp;$C61,Data!$H:$H)</f>
        <v>44</v>
      </c>
      <c r="AM61" s="240">
        <f>SUMIF(Data!$S:$S,"="&amp;AM$4&amp;"_"&amp;$C61,Data!$H:$H)</f>
        <v>38</v>
      </c>
      <c r="AN61" s="240">
        <f>SUMIF(Data!$S:$S,"="&amp;AN$4&amp;"_"&amp;$C61,Data!$H:$H)</f>
        <v>9</v>
      </c>
      <c r="AO61" s="240">
        <f>SUMIF(Data!$S:$S,"="&amp;AO$4&amp;"_"&amp;$C61,Data!$H:$H)</f>
        <v>16</v>
      </c>
      <c r="AP61" s="240">
        <f>SUMIF(Data!$S:$S,"="&amp;AP$4&amp;"_"&amp;$C61,Data!$H:$H)</f>
        <v>31</v>
      </c>
      <c r="AQ61" s="240">
        <f>SUMIF(Data!$S:$S,"="&amp;AQ$4&amp;"_"&amp;$C61,Data!$H:$H)</f>
        <v>7</v>
      </c>
      <c r="AR61" s="240">
        <f>SUMIF(Data!$S:$S,"="&amp;AR$4&amp;"_"&amp;$C61,Data!$H:$H)</f>
        <v>23</v>
      </c>
      <c r="AS61" s="240">
        <f>SUMIF(Data!$S:$S,"="&amp;AS$4&amp;"_"&amp;$C61,Data!$H:$H)</f>
        <v>0</v>
      </c>
      <c r="AT61" s="240">
        <f>SUMIF(Data!$S:$S,"="&amp;AT$4&amp;"_"&amp;$C61,Data!$H:$H)</f>
        <v>0</v>
      </c>
      <c r="AU61" s="240">
        <f>SUMIF(Data!$S:$S,"="&amp;AU$4&amp;"_"&amp;$C61,Data!$H:$H)</f>
        <v>8</v>
      </c>
      <c r="AV61" s="240">
        <f>SUMIF(Data!$S:$S,"="&amp;AV$4&amp;"_"&amp;$C61,Data!$H:$H)</f>
        <v>9</v>
      </c>
      <c r="AW61" s="240">
        <f>SUMIF(Data!$S:$S,"="&amp;AW$4&amp;"_"&amp;$C61,Data!$H:$H)</f>
        <v>25</v>
      </c>
      <c r="AX61" s="240">
        <f>SUMIF(Data!$S:$S,"="&amp;AX$4&amp;"_"&amp;$C61,Data!$H:$H)</f>
        <v>10</v>
      </c>
      <c r="AY61" s="240">
        <f>SUMIF(Data!$S:$S,"="&amp;AY$4&amp;"_"&amp;$C61,Data!$H:$H)</f>
        <v>5</v>
      </c>
      <c r="AZ61" s="240">
        <f>SUMIF(Data!$S:$S,"="&amp;AZ$4&amp;"_"&amp;$C61,Data!$H:$H)</f>
        <v>15</v>
      </c>
      <c r="BA61" s="240">
        <f>SUMIF(Data!$S:$S,"="&amp;BA$4&amp;"_"&amp;$C61,Data!$H:$H)</f>
        <v>6</v>
      </c>
      <c r="BB61" s="240">
        <f>SUMIF(Data!$S:$S,"="&amp;BB$4&amp;"_"&amp;$C61,Data!$H:$H)</f>
        <v>36</v>
      </c>
      <c r="BC61" s="240">
        <f>SUMIF(Data!$S:$S,"="&amp;BC$4&amp;"_"&amp;$C61,Data!$H:$H)</f>
        <v>18</v>
      </c>
      <c r="BD61" s="240">
        <f>SUMIF(Data!$S:$S,"="&amp;BD$4&amp;"_"&amp;$C61,Data!$H:$H)</f>
        <v>48</v>
      </c>
      <c r="BE61" s="240">
        <f>SUMIF(Data!$S:$S,"="&amp;BE$4&amp;"_"&amp;$C61,Data!$H:$H)</f>
        <v>15</v>
      </c>
      <c r="BF61" s="239">
        <f t="shared" si="29"/>
        <v>0.72916666666666641</v>
      </c>
      <c r="BG61" s="238">
        <f t="shared" si="28"/>
        <v>1167</v>
      </c>
    </row>
    <row r="62" spans="1:59" x14ac:dyDescent="0.25">
      <c r="C62" s="238">
        <v>16</v>
      </c>
      <c r="D62" s="240">
        <f>SUMIF(Data!$S:$S,"="&amp;D$4&amp;"_"&amp;$C62,Data!$H:$H)</f>
        <v>16</v>
      </c>
      <c r="E62" s="240">
        <f>SUMIF(Data!$S:$S,"="&amp;E$4&amp;"_"&amp;$C62,Data!$H:$H)</f>
        <v>31</v>
      </c>
      <c r="F62" s="240">
        <f>SUMIF(Data!$S:$S,"="&amp;F$4&amp;"_"&amp;$C62,Data!$H:$H)</f>
        <v>25</v>
      </c>
      <c r="G62" s="240">
        <f>SUMIF(Data!$S:$S,"="&amp;G$4&amp;"_"&amp;$C62,Data!$H:$H)</f>
        <v>0</v>
      </c>
      <c r="H62" s="240">
        <f>SUMIF(Data!$S:$S,"="&amp;H$4&amp;"_"&amp;$C62,Data!$H:$H)</f>
        <v>8</v>
      </c>
      <c r="I62" s="240">
        <f>SUMIF(Data!$S:$S,"="&amp;I$4&amp;"_"&amp;$C62,Data!$H:$H)</f>
        <v>51</v>
      </c>
      <c r="J62" s="240">
        <f>SUMIF(Data!$S:$S,"="&amp;J$4&amp;"_"&amp;$C62,Data!$H:$H)</f>
        <v>37</v>
      </c>
      <c r="K62" s="240">
        <f>SUMIF(Data!$S:$S,"="&amp;K$4&amp;"_"&amp;$C62,Data!$H:$H)</f>
        <v>32</v>
      </c>
      <c r="L62" s="240">
        <f>SUMIF(Data!$S:$S,"="&amp;L$4&amp;"_"&amp;$C62,Data!$H:$H)</f>
        <v>26</v>
      </c>
      <c r="M62" s="240">
        <f>SUMIF(Data!$S:$S,"="&amp;M$4&amp;"_"&amp;$C62,Data!$H:$H)</f>
        <v>4</v>
      </c>
      <c r="N62" s="240">
        <f>SUMIF(Data!$S:$S,"="&amp;N$4&amp;"_"&amp;$C62,Data!$H:$H)</f>
        <v>52</v>
      </c>
      <c r="O62" s="240">
        <f>SUMIF(Data!$S:$S,"="&amp;O$4&amp;"_"&amp;$C62,Data!$H:$H)</f>
        <v>11</v>
      </c>
      <c r="P62" s="240">
        <f>SUMIF(Data!$S:$S,"="&amp;P$4&amp;"_"&amp;$C62,Data!$H:$H)</f>
        <v>24</v>
      </c>
      <c r="Q62" s="240">
        <f>SUMIF(Data!$S:$S,"="&amp;Q$4&amp;"_"&amp;$C62,Data!$H:$H)</f>
        <v>25</v>
      </c>
      <c r="R62" s="240">
        <f>SUMIF(Data!$S:$S,"="&amp;R$4&amp;"_"&amp;$C62,Data!$H:$H)</f>
        <v>107</v>
      </c>
      <c r="S62" s="240">
        <f>SUMIF(Data!$S:$S,"="&amp;S$4&amp;"_"&amp;$C62,Data!$H:$H)</f>
        <v>24</v>
      </c>
      <c r="T62" s="240">
        <f>SUMIF(Data!$S:$S,"="&amp;T$4&amp;"_"&amp;$C62,Data!$H:$H)</f>
        <v>51</v>
      </c>
      <c r="U62" s="240">
        <f>SUMIF(Data!$S:$S,"="&amp;U$4&amp;"_"&amp;$C62,Data!$H:$H)</f>
        <v>103</v>
      </c>
      <c r="V62" s="240">
        <f>SUMIF(Data!$S:$S,"="&amp;V$4&amp;"_"&amp;$C62,Data!$H:$H)</f>
        <v>45</v>
      </c>
      <c r="W62" s="240">
        <f>SUMIF(Data!$S:$S,"="&amp;W$4&amp;"_"&amp;$C62,Data!$H:$H)</f>
        <v>28</v>
      </c>
      <c r="X62" s="240">
        <f>SUMIF(Data!$S:$S,"="&amp;X$4&amp;"_"&amp;$C62,Data!$H:$H)</f>
        <v>17</v>
      </c>
      <c r="Y62" s="240">
        <f>SUMIF(Data!$S:$S,"="&amp;Y$4&amp;"_"&amp;$C62,Data!$H:$H)</f>
        <v>13</v>
      </c>
      <c r="Z62" s="240">
        <f>SUMIF(Data!$S:$S,"="&amp;Z$4&amp;"_"&amp;$C62,Data!$H:$H)</f>
        <v>15</v>
      </c>
      <c r="AA62" s="240">
        <f>SUMIF(Data!$S:$S,"="&amp;AA$4&amp;"_"&amp;$C62,Data!$H:$H)</f>
        <v>16</v>
      </c>
      <c r="AB62" s="240">
        <f>SUMIF(Data!$S:$S,"="&amp;AB$4&amp;"_"&amp;$C62,Data!$H:$H)</f>
        <v>14</v>
      </c>
      <c r="AC62" s="240">
        <f>SUMIF(Data!$S:$S,"="&amp;AC$4&amp;"_"&amp;$C62,Data!$H:$H)</f>
        <v>10</v>
      </c>
      <c r="AD62" s="240">
        <f>SUMIF(Data!$S:$S,"="&amp;AD$4&amp;"_"&amp;$C62,Data!$H:$H)</f>
        <v>4</v>
      </c>
      <c r="AE62" s="240">
        <f>SUMIF(Data!$S:$S,"="&amp;AE$4&amp;"_"&amp;$C62,Data!$H:$H)</f>
        <v>11</v>
      </c>
      <c r="AF62" s="240">
        <f>SUMIF(Data!$S:$S,"="&amp;AF$4&amp;"_"&amp;$C62,Data!$H:$H)</f>
        <v>23</v>
      </c>
      <c r="AG62" s="240">
        <f>SUMIF(Data!$S:$S,"="&amp;AG$4&amp;"_"&amp;$C62,Data!$H:$H)</f>
        <v>0</v>
      </c>
      <c r="AH62" s="240">
        <f>SUMIF(Data!$S:$S,"="&amp;AH$4&amp;"_"&amp;$C62,Data!$H:$H)</f>
        <v>51</v>
      </c>
      <c r="AI62" s="240">
        <f>SUMIF(Data!$S:$S,"="&amp;AI$4&amp;"_"&amp;$C62,Data!$H:$H)</f>
        <v>17</v>
      </c>
      <c r="AJ62" s="240">
        <f>SUMIF(Data!$S:$S,"="&amp;AJ$4&amp;"_"&amp;$C62,Data!$H:$H)</f>
        <v>80</v>
      </c>
      <c r="AK62" s="240">
        <f>SUMIF(Data!$S:$S,"="&amp;AK$4&amp;"_"&amp;$C62,Data!$H:$H)</f>
        <v>73</v>
      </c>
      <c r="AL62" s="240">
        <f>SUMIF(Data!$S:$S,"="&amp;AL$4&amp;"_"&amp;$C62,Data!$H:$H)</f>
        <v>71</v>
      </c>
      <c r="AM62" s="240">
        <f>SUMIF(Data!$S:$S,"="&amp;AM$4&amp;"_"&amp;$C62,Data!$H:$H)</f>
        <v>50</v>
      </c>
      <c r="AN62" s="240">
        <f>SUMIF(Data!$S:$S,"="&amp;AN$4&amp;"_"&amp;$C62,Data!$H:$H)</f>
        <v>5</v>
      </c>
      <c r="AO62" s="240">
        <f>SUMIF(Data!$S:$S,"="&amp;AO$4&amp;"_"&amp;$C62,Data!$H:$H)</f>
        <v>25</v>
      </c>
      <c r="AP62" s="240">
        <f>SUMIF(Data!$S:$S,"="&amp;AP$4&amp;"_"&amp;$C62,Data!$H:$H)</f>
        <v>47</v>
      </c>
      <c r="AQ62" s="240">
        <f>SUMIF(Data!$S:$S,"="&amp;AQ$4&amp;"_"&amp;$C62,Data!$H:$H)</f>
        <v>8</v>
      </c>
      <c r="AR62" s="240">
        <f>SUMIF(Data!$S:$S,"="&amp;AR$4&amp;"_"&amp;$C62,Data!$H:$H)</f>
        <v>41</v>
      </c>
      <c r="AS62" s="240">
        <f>SUMIF(Data!$S:$S,"="&amp;AS$4&amp;"_"&amp;$C62,Data!$H:$H)</f>
        <v>0</v>
      </c>
      <c r="AT62" s="240">
        <f>SUMIF(Data!$S:$S,"="&amp;AT$4&amp;"_"&amp;$C62,Data!$H:$H)</f>
        <v>0</v>
      </c>
      <c r="AU62" s="240">
        <f>SUMIF(Data!$S:$S,"="&amp;AU$4&amp;"_"&amp;$C62,Data!$H:$H)</f>
        <v>10</v>
      </c>
      <c r="AV62" s="240">
        <f>SUMIF(Data!$S:$S,"="&amp;AV$4&amp;"_"&amp;$C62,Data!$H:$H)</f>
        <v>4</v>
      </c>
      <c r="AW62" s="240">
        <f>SUMIF(Data!$S:$S,"="&amp;AW$4&amp;"_"&amp;$C62,Data!$H:$H)</f>
        <v>21</v>
      </c>
      <c r="AX62" s="240">
        <f>SUMIF(Data!$S:$S,"="&amp;AX$4&amp;"_"&amp;$C62,Data!$H:$H)</f>
        <v>4</v>
      </c>
      <c r="AY62" s="240">
        <f>SUMIF(Data!$S:$S,"="&amp;AY$4&amp;"_"&amp;$C62,Data!$H:$H)</f>
        <v>4</v>
      </c>
      <c r="AZ62" s="240">
        <f>SUMIF(Data!$S:$S,"="&amp;AZ$4&amp;"_"&amp;$C62,Data!$H:$H)</f>
        <v>11</v>
      </c>
      <c r="BA62" s="240">
        <f>SUMIF(Data!$S:$S,"="&amp;BA$4&amp;"_"&amp;$C62,Data!$H:$H)</f>
        <v>9</v>
      </c>
      <c r="BB62" s="240">
        <f>SUMIF(Data!$S:$S,"="&amp;BB$4&amp;"_"&amp;$C62,Data!$H:$H)</f>
        <v>54</v>
      </c>
      <c r="BC62" s="240">
        <f>SUMIF(Data!$S:$S,"="&amp;BC$4&amp;"_"&amp;$C62,Data!$H:$H)</f>
        <v>20</v>
      </c>
      <c r="BD62" s="240">
        <f>SUMIF(Data!$S:$S,"="&amp;BD$4&amp;"_"&amp;$C62,Data!$H:$H)</f>
        <v>62</v>
      </c>
      <c r="BE62" s="240">
        <f>SUMIF(Data!$S:$S,"="&amp;BE$4&amp;"_"&amp;$C62,Data!$H:$H)</f>
        <v>19</v>
      </c>
      <c r="BF62" s="239">
        <f t="shared" si="29"/>
        <v>0.73958333333333304</v>
      </c>
      <c r="BG62" s="238">
        <f t="shared" si="28"/>
        <v>1509</v>
      </c>
    </row>
    <row r="64" spans="1:59" x14ac:dyDescent="0.25">
      <c r="A64" s="238" t="s">
        <v>21</v>
      </c>
      <c r="D64" s="238">
        <f t="shared" ref="D64:BE64" si="30">SUM(D46:D53)</f>
        <v>79</v>
      </c>
      <c r="E64" s="238">
        <f t="shared" si="30"/>
        <v>94</v>
      </c>
      <c r="F64" s="238">
        <f t="shared" si="30"/>
        <v>102</v>
      </c>
      <c r="G64" s="238">
        <f t="shared" si="30"/>
        <v>42</v>
      </c>
      <c r="H64" s="238">
        <f t="shared" si="30"/>
        <v>34</v>
      </c>
      <c r="I64" s="238">
        <f t="shared" si="30"/>
        <v>173</v>
      </c>
      <c r="J64" s="238">
        <f t="shared" si="30"/>
        <v>97</v>
      </c>
      <c r="K64" s="238">
        <f t="shared" si="30"/>
        <v>136</v>
      </c>
      <c r="L64" s="238">
        <f t="shared" si="30"/>
        <v>91</v>
      </c>
      <c r="M64" s="238">
        <f t="shared" si="30"/>
        <v>21</v>
      </c>
      <c r="N64" s="238">
        <f t="shared" si="30"/>
        <v>202</v>
      </c>
      <c r="O64" s="238">
        <f t="shared" si="30"/>
        <v>71</v>
      </c>
      <c r="P64" s="238">
        <f t="shared" si="30"/>
        <v>73</v>
      </c>
      <c r="Q64" s="238">
        <f t="shared" si="30"/>
        <v>78</v>
      </c>
      <c r="R64" s="238">
        <f t="shared" si="30"/>
        <v>274</v>
      </c>
      <c r="S64" s="238">
        <f t="shared" si="30"/>
        <v>88</v>
      </c>
      <c r="T64" s="238">
        <f t="shared" si="30"/>
        <v>214</v>
      </c>
      <c r="U64" s="238">
        <f t="shared" si="30"/>
        <v>150</v>
      </c>
      <c r="V64" s="238">
        <f t="shared" si="30"/>
        <v>126</v>
      </c>
      <c r="W64" s="238">
        <f t="shared" si="30"/>
        <v>82</v>
      </c>
      <c r="X64" s="238">
        <f t="shared" si="30"/>
        <v>73</v>
      </c>
      <c r="Y64" s="238">
        <f t="shared" si="30"/>
        <v>52</v>
      </c>
      <c r="Z64" s="238">
        <f t="shared" si="30"/>
        <v>0</v>
      </c>
      <c r="AA64" s="238">
        <f t="shared" si="30"/>
        <v>78</v>
      </c>
      <c r="AB64" s="238">
        <f t="shared" si="30"/>
        <v>88</v>
      </c>
      <c r="AC64" s="238">
        <f t="shared" si="30"/>
        <v>43</v>
      </c>
      <c r="AD64" s="238">
        <f t="shared" si="30"/>
        <v>18</v>
      </c>
      <c r="AE64" s="238">
        <f t="shared" si="30"/>
        <v>34</v>
      </c>
      <c r="AF64" s="238">
        <f t="shared" si="30"/>
        <v>89</v>
      </c>
      <c r="AG64" s="238">
        <f t="shared" si="30"/>
        <v>41</v>
      </c>
      <c r="AH64" s="238">
        <f t="shared" si="30"/>
        <v>227</v>
      </c>
      <c r="AI64" s="238">
        <f t="shared" si="30"/>
        <v>91</v>
      </c>
      <c r="AJ64" s="238">
        <f t="shared" si="30"/>
        <v>156</v>
      </c>
      <c r="AK64" s="238">
        <f t="shared" si="30"/>
        <v>301</v>
      </c>
      <c r="AL64" s="238">
        <f t="shared" si="30"/>
        <v>218</v>
      </c>
      <c r="AM64" s="238">
        <f t="shared" si="30"/>
        <v>334</v>
      </c>
      <c r="AN64" s="238">
        <f t="shared" si="30"/>
        <v>37</v>
      </c>
      <c r="AO64" s="238">
        <f t="shared" si="30"/>
        <v>0</v>
      </c>
      <c r="AP64" s="238">
        <f t="shared" si="30"/>
        <v>221</v>
      </c>
      <c r="AQ64" s="238">
        <f t="shared" si="30"/>
        <v>49</v>
      </c>
      <c r="AR64" s="238">
        <f t="shared" si="30"/>
        <v>0</v>
      </c>
      <c r="AS64" s="238">
        <f t="shared" si="30"/>
        <v>65</v>
      </c>
      <c r="AT64" s="238">
        <f t="shared" si="30"/>
        <v>48</v>
      </c>
      <c r="AU64" s="238">
        <f t="shared" si="30"/>
        <v>0</v>
      </c>
      <c r="AV64" s="238">
        <f t="shared" si="30"/>
        <v>33</v>
      </c>
      <c r="AW64" s="238">
        <f t="shared" si="30"/>
        <v>49</v>
      </c>
      <c r="AX64" s="238">
        <f t="shared" si="30"/>
        <v>47</v>
      </c>
      <c r="AY64" s="238">
        <f t="shared" si="30"/>
        <v>50</v>
      </c>
      <c r="AZ64" s="238">
        <f t="shared" si="30"/>
        <v>38</v>
      </c>
      <c r="BA64" s="238">
        <f>SUM(BA46:BA53)</f>
        <v>44</v>
      </c>
      <c r="BB64" s="238">
        <f>SUM(BB46:BB53)</f>
        <v>166</v>
      </c>
      <c r="BC64" s="238">
        <f>SUM(BC46:BC53)</f>
        <v>49</v>
      </c>
      <c r="BD64" s="238">
        <f>SUM(BD46:BD53)</f>
        <v>0</v>
      </c>
      <c r="BE64" s="238">
        <f t="shared" si="30"/>
        <v>89</v>
      </c>
      <c r="BG64" s="238">
        <f>SUM(D64:BE64)</f>
        <v>5055</v>
      </c>
    </row>
    <row r="65" spans="1:59" x14ac:dyDescent="0.25">
      <c r="A65" s="238" t="s">
        <v>22</v>
      </c>
      <c r="D65" s="238">
        <f t="shared" ref="D65:BE65" si="31">SUM(D55:D62)</f>
        <v>101</v>
      </c>
      <c r="E65" s="238">
        <f t="shared" si="31"/>
        <v>179</v>
      </c>
      <c r="F65" s="238">
        <f t="shared" si="31"/>
        <v>179</v>
      </c>
      <c r="G65" s="238">
        <f t="shared" si="31"/>
        <v>0</v>
      </c>
      <c r="H65" s="238">
        <f t="shared" si="31"/>
        <v>41</v>
      </c>
      <c r="I65" s="238">
        <f t="shared" si="31"/>
        <v>270</v>
      </c>
      <c r="J65" s="238">
        <f t="shared" si="31"/>
        <v>171</v>
      </c>
      <c r="K65" s="238">
        <f t="shared" si="31"/>
        <v>180</v>
      </c>
      <c r="L65" s="238">
        <f t="shared" si="31"/>
        <v>146</v>
      </c>
      <c r="M65" s="238">
        <f t="shared" si="31"/>
        <v>45</v>
      </c>
      <c r="N65" s="238">
        <f t="shared" si="31"/>
        <v>340</v>
      </c>
      <c r="O65" s="238">
        <f t="shared" si="31"/>
        <v>82</v>
      </c>
      <c r="P65" s="238">
        <f t="shared" si="31"/>
        <v>151</v>
      </c>
      <c r="Q65" s="238">
        <f t="shared" si="31"/>
        <v>123</v>
      </c>
      <c r="R65" s="238">
        <f t="shared" si="31"/>
        <v>606</v>
      </c>
      <c r="S65" s="238">
        <f t="shared" si="31"/>
        <v>159</v>
      </c>
      <c r="T65" s="238">
        <f t="shared" si="31"/>
        <v>358</v>
      </c>
      <c r="U65" s="238">
        <f t="shared" si="31"/>
        <v>687</v>
      </c>
      <c r="V65" s="238">
        <f t="shared" si="31"/>
        <v>255</v>
      </c>
      <c r="W65" s="238">
        <f t="shared" si="31"/>
        <v>136</v>
      </c>
      <c r="X65" s="238">
        <f t="shared" si="31"/>
        <v>113</v>
      </c>
      <c r="Y65" s="238">
        <f t="shared" si="31"/>
        <v>119</v>
      </c>
      <c r="Z65" s="238">
        <f t="shared" si="31"/>
        <v>123</v>
      </c>
      <c r="AA65" s="238">
        <f t="shared" si="31"/>
        <v>73</v>
      </c>
      <c r="AB65" s="238">
        <f t="shared" si="31"/>
        <v>130</v>
      </c>
      <c r="AC65" s="238">
        <f t="shared" si="31"/>
        <v>108</v>
      </c>
      <c r="AD65" s="238">
        <f t="shared" si="31"/>
        <v>35</v>
      </c>
      <c r="AE65" s="238">
        <f t="shared" si="31"/>
        <v>62</v>
      </c>
      <c r="AF65" s="238">
        <f t="shared" si="31"/>
        <v>150</v>
      </c>
      <c r="AG65" s="238">
        <f t="shared" si="31"/>
        <v>0</v>
      </c>
      <c r="AH65" s="238">
        <f t="shared" si="31"/>
        <v>356</v>
      </c>
      <c r="AI65" s="238">
        <f t="shared" si="31"/>
        <v>165</v>
      </c>
      <c r="AJ65" s="238">
        <f t="shared" si="31"/>
        <v>499</v>
      </c>
      <c r="AK65" s="238">
        <f t="shared" si="31"/>
        <v>425</v>
      </c>
      <c r="AL65" s="238">
        <f t="shared" si="31"/>
        <v>379</v>
      </c>
      <c r="AM65" s="238">
        <f t="shared" si="31"/>
        <v>344</v>
      </c>
      <c r="AN65" s="238">
        <f t="shared" si="31"/>
        <v>53</v>
      </c>
      <c r="AO65" s="238">
        <f t="shared" si="31"/>
        <v>186</v>
      </c>
      <c r="AP65" s="238">
        <f t="shared" si="31"/>
        <v>318</v>
      </c>
      <c r="AQ65" s="238">
        <f t="shared" si="31"/>
        <v>57</v>
      </c>
      <c r="AR65" s="238">
        <f t="shared" si="31"/>
        <v>246</v>
      </c>
      <c r="AS65" s="238">
        <f t="shared" si="31"/>
        <v>0</v>
      </c>
      <c r="AT65" s="238">
        <f t="shared" si="31"/>
        <v>0</v>
      </c>
      <c r="AU65" s="238">
        <f t="shared" si="31"/>
        <v>81</v>
      </c>
      <c r="AV65" s="238">
        <f t="shared" si="31"/>
        <v>51</v>
      </c>
      <c r="AW65" s="238">
        <f t="shared" si="31"/>
        <v>192</v>
      </c>
      <c r="AX65" s="238">
        <f t="shared" si="31"/>
        <v>61</v>
      </c>
      <c r="AY65" s="238">
        <f t="shared" si="31"/>
        <v>58</v>
      </c>
      <c r="AZ65" s="238">
        <f t="shared" si="31"/>
        <v>66</v>
      </c>
      <c r="BA65" s="238">
        <f>SUM(BA55:BA62)</f>
        <v>47</v>
      </c>
      <c r="BB65" s="238">
        <f>SUM(BB55:BB62)</f>
        <v>344</v>
      </c>
      <c r="BC65" s="238">
        <f>SUM(BC55:BC62)</f>
        <v>121</v>
      </c>
      <c r="BD65" s="238">
        <f>SUM(BD55:BD62)</f>
        <v>389</v>
      </c>
      <c r="BE65" s="238">
        <f t="shared" si="31"/>
        <v>135</v>
      </c>
      <c r="BG65" s="238">
        <f>SUM(D65:BE65)</f>
        <v>9695</v>
      </c>
    </row>
    <row r="66" spans="1:59" x14ac:dyDescent="0.25">
      <c r="A66" s="238" t="s">
        <v>57</v>
      </c>
      <c r="D66" s="238">
        <f t="shared" ref="D66:AI66" si="32">D64+D65</f>
        <v>180</v>
      </c>
      <c r="E66" s="238">
        <f t="shared" si="32"/>
        <v>273</v>
      </c>
      <c r="F66" s="238">
        <f t="shared" si="32"/>
        <v>281</v>
      </c>
      <c r="G66" s="238">
        <f t="shared" si="32"/>
        <v>42</v>
      </c>
      <c r="H66" s="238">
        <f t="shared" si="32"/>
        <v>75</v>
      </c>
      <c r="I66" s="238">
        <f t="shared" si="32"/>
        <v>443</v>
      </c>
      <c r="J66" s="238">
        <f t="shared" si="32"/>
        <v>268</v>
      </c>
      <c r="K66" s="238">
        <f t="shared" si="32"/>
        <v>316</v>
      </c>
      <c r="L66" s="238">
        <f t="shared" si="32"/>
        <v>237</v>
      </c>
      <c r="M66" s="238">
        <f t="shared" si="32"/>
        <v>66</v>
      </c>
      <c r="N66" s="238">
        <f t="shared" si="32"/>
        <v>542</v>
      </c>
      <c r="O66" s="238">
        <f t="shared" si="32"/>
        <v>153</v>
      </c>
      <c r="P66" s="238">
        <f t="shared" si="32"/>
        <v>224</v>
      </c>
      <c r="Q66" s="238">
        <f t="shared" si="32"/>
        <v>201</v>
      </c>
      <c r="R66" s="238">
        <f t="shared" si="32"/>
        <v>880</v>
      </c>
      <c r="S66" s="238">
        <f t="shared" si="32"/>
        <v>247</v>
      </c>
      <c r="T66" s="238">
        <f t="shared" si="32"/>
        <v>572</v>
      </c>
      <c r="U66" s="238">
        <f t="shared" si="32"/>
        <v>837</v>
      </c>
      <c r="V66" s="238">
        <f t="shared" si="32"/>
        <v>381</v>
      </c>
      <c r="W66" s="238">
        <f t="shared" si="32"/>
        <v>218</v>
      </c>
      <c r="X66" s="238">
        <f t="shared" si="32"/>
        <v>186</v>
      </c>
      <c r="Y66" s="238">
        <f t="shared" si="32"/>
        <v>171</v>
      </c>
      <c r="Z66" s="238">
        <f t="shared" si="32"/>
        <v>123</v>
      </c>
      <c r="AA66" s="238">
        <f t="shared" si="32"/>
        <v>151</v>
      </c>
      <c r="AB66" s="238">
        <f t="shared" si="32"/>
        <v>218</v>
      </c>
      <c r="AC66" s="238">
        <f t="shared" si="32"/>
        <v>151</v>
      </c>
      <c r="AD66" s="238">
        <f t="shared" si="32"/>
        <v>53</v>
      </c>
      <c r="AE66" s="238">
        <f t="shared" si="32"/>
        <v>96</v>
      </c>
      <c r="AF66" s="238">
        <f t="shared" si="32"/>
        <v>239</v>
      </c>
      <c r="AG66" s="238">
        <f t="shared" si="32"/>
        <v>41</v>
      </c>
      <c r="AH66" s="238">
        <f t="shared" si="32"/>
        <v>583</v>
      </c>
      <c r="AI66" s="238">
        <f t="shared" si="32"/>
        <v>256</v>
      </c>
      <c r="AJ66" s="238">
        <f t="shared" ref="AJ66:BE66" si="33">AJ64+AJ65</f>
        <v>655</v>
      </c>
      <c r="AK66" s="238">
        <f t="shared" si="33"/>
        <v>726</v>
      </c>
      <c r="AL66" s="238">
        <f t="shared" si="33"/>
        <v>597</v>
      </c>
      <c r="AM66" s="238">
        <f t="shared" si="33"/>
        <v>678</v>
      </c>
      <c r="AN66" s="238">
        <f t="shared" si="33"/>
        <v>90</v>
      </c>
      <c r="AO66" s="238">
        <f t="shared" si="33"/>
        <v>186</v>
      </c>
      <c r="AP66" s="238">
        <f t="shared" si="33"/>
        <v>539</v>
      </c>
      <c r="AQ66" s="238">
        <f t="shared" si="33"/>
        <v>106</v>
      </c>
      <c r="AR66" s="238">
        <f t="shared" si="33"/>
        <v>246</v>
      </c>
      <c r="AS66" s="238">
        <f t="shared" si="33"/>
        <v>65</v>
      </c>
      <c r="AT66" s="238">
        <f t="shared" si="33"/>
        <v>48</v>
      </c>
      <c r="AU66" s="238">
        <f t="shared" si="33"/>
        <v>81</v>
      </c>
      <c r="AV66" s="238">
        <f t="shared" si="33"/>
        <v>84</v>
      </c>
      <c r="AW66" s="238">
        <f t="shared" si="33"/>
        <v>241</v>
      </c>
      <c r="AX66" s="238">
        <f t="shared" si="33"/>
        <v>108</v>
      </c>
      <c r="AY66" s="238">
        <f t="shared" si="33"/>
        <v>108</v>
      </c>
      <c r="AZ66" s="238">
        <f t="shared" si="33"/>
        <v>104</v>
      </c>
      <c r="BA66" s="238">
        <f>BA64+BA65</f>
        <v>91</v>
      </c>
      <c r="BB66" s="238">
        <f>BB64+BB65</f>
        <v>510</v>
      </c>
      <c r="BC66" s="238">
        <f>BC64+BC65</f>
        <v>170</v>
      </c>
      <c r="BD66" s="238">
        <f>BD64+BD65</f>
        <v>389</v>
      </c>
      <c r="BE66" s="238">
        <f t="shared" si="33"/>
        <v>224</v>
      </c>
      <c r="BG66" s="238">
        <f>SUM(D66:BE66)</f>
        <v>14750</v>
      </c>
    </row>
    <row r="68" spans="1:59" x14ac:dyDescent="0.25">
      <c r="A68" s="238" t="s">
        <v>49</v>
      </c>
      <c r="D68" s="238">
        <f t="shared" ref="D68:BE68" si="34">IF(AND(D64&gt;0,D65&gt;0),D66,0)</f>
        <v>180</v>
      </c>
      <c r="E68" s="238">
        <f t="shared" si="34"/>
        <v>273</v>
      </c>
      <c r="F68" s="238">
        <f t="shared" si="34"/>
        <v>281</v>
      </c>
      <c r="G68" s="238">
        <f t="shared" si="34"/>
        <v>0</v>
      </c>
      <c r="H68" s="238">
        <f t="shared" si="34"/>
        <v>75</v>
      </c>
      <c r="I68" s="238">
        <f t="shared" si="34"/>
        <v>443</v>
      </c>
      <c r="J68" s="238">
        <f t="shared" si="34"/>
        <v>268</v>
      </c>
      <c r="K68" s="238">
        <f t="shared" si="34"/>
        <v>316</v>
      </c>
      <c r="L68" s="238">
        <f t="shared" si="34"/>
        <v>237</v>
      </c>
      <c r="M68" s="238">
        <f t="shared" si="34"/>
        <v>66</v>
      </c>
      <c r="N68" s="238">
        <f t="shared" si="34"/>
        <v>542</v>
      </c>
      <c r="O68" s="238">
        <f t="shared" si="34"/>
        <v>153</v>
      </c>
      <c r="P68" s="238">
        <f t="shared" si="34"/>
        <v>224</v>
      </c>
      <c r="Q68" s="238">
        <f t="shared" si="34"/>
        <v>201</v>
      </c>
      <c r="R68" s="238">
        <f t="shared" si="34"/>
        <v>880</v>
      </c>
      <c r="S68" s="238">
        <f t="shared" si="34"/>
        <v>247</v>
      </c>
      <c r="T68" s="238">
        <f t="shared" si="34"/>
        <v>572</v>
      </c>
      <c r="U68" s="238">
        <f t="shared" si="34"/>
        <v>837</v>
      </c>
      <c r="V68" s="238">
        <f t="shared" si="34"/>
        <v>381</v>
      </c>
      <c r="W68" s="238">
        <f t="shared" si="34"/>
        <v>218</v>
      </c>
      <c r="X68" s="238">
        <f t="shared" si="34"/>
        <v>186</v>
      </c>
      <c r="Y68" s="238">
        <f t="shared" si="34"/>
        <v>171</v>
      </c>
      <c r="Z68" s="238">
        <f t="shared" si="34"/>
        <v>0</v>
      </c>
      <c r="AA68" s="238">
        <f t="shared" si="34"/>
        <v>151</v>
      </c>
      <c r="AB68" s="238">
        <f t="shared" si="34"/>
        <v>218</v>
      </c>
      <c r="AC68" s="238">
        <f t="shared" si="34"/>
        <v>151</v>
      </c>
      <c r="AD68" s="238">
        <f t="shared" si="34"/>
        <v>53</v>
      </c>
      <c r="AE68" s="238">
        <f t="shared" si="34"/>
        <v>96</v>
      </c>
      <c r="AF68" s="238">
        <f t="shared" si="34"/>
        <v>239</v>
      </c>
      <c r="AG68" s="238">
        <f t="shared" si="34"/>
        <v>0</v>
      </c>
      <c r="AH68" s="238">
        <f t="shared" si="34"/>
        <v>583</v>
      </c>
      <c r="AI68" s="238">
        <f t="shared" si="34"/>
        <v>256</v>
      </c>
      <c r="AJ68" s="238">
        <f t="shared" si="34"/>
        <v>655</v>
      </c>
      <c r="AK68" s="238">
        <f t="shared" si="34"/>
        <v>726</v>
      </c>
      <c r="AL68" s="238">
        <f t="shared" si="34"/>
        <v>597</v>
      </c>
      <c r="AM68" s="238">
        <f t="shared" si="34"/>
        <v>678</v>
      </c>
      <c r="AN68" s="238">
        <f t="shared" si="34"/>
        <v>90</v>
      </c>
      <c r="AO68" s="238">
        <f t="shared" si="34"/>
        <v>0</v>
      </c>
      <c r="AP68" s="238">
        <f t="shared" si="34"/>
        <v>539</v>
      </c>
      <c r="AQ68" s="238">
        <f t="shared" si="34"/>
        <v>106</v>
      </c>
      <c r="AR68" s="238">
        <f t="shared" si="34"/>
        <v>0</v>
      </c>
      <c r="AS68" s="238">
        <f t="shared" si="34"/>
        <v>0</v>
      </c>
      <c r="AT68" s="238">
        <f t="shared" si="34"/>
        <v>0</v>
      </c>
      <c r="AU68" s="238">
        <f t="shared" si="34"/>
        <v>0</v>
      </c>
      <c r="AV68" s="238">
        <f t="shared" si="34"/>
        <v>84</v>
      </c>
      <c r="AW68" s="238">
        <f t="shared" si="34"/>
        <v>241</v>
      </c>
      <c r="AX68" s="238">
        <f t="shared" si="34"/>
        <v>108</v>
      </c>
      <c r="AY68" s="238">
        <f t="shared" si="34"/>
        <v>108</v>
      </c>
      <c r="AZ68" s="238">
        <f t="shared" si="34"/>
        <v>104</v>
      </c>
      <c r="BA68" s="238">
        <f>IF(AND(BA64&gt;0,BA65&gt;0),BA66,0)</f>
        <v>91</v>
      </c>
      <c r="BB68" s="238">
        <f>IF(AND(BB64&gt;0,BB65&gt;0),BB66,0)</f>
        <v>510</v>
      </c>
      <c r="BC68" s="238">
        <f>IF(AND(BC64&gt;0,BC65&gt;0),BC66,0)</f>
        <v>170</v>
      </c>
      <c r="BD68" s="238">
        <f>IF(AND(BD64&gt;0,BD65&gt;0),BD66,0)</f>
        <v>0</v>
      </c>
      <c r="BE68" s="238">
        <f t="shared" si="34"/>
        <v>224</v>
      </c>
      <c r="BG68" s="238">
        <f>SUM(D68:BE68)</f>
        <v>13529</v>
      </c>
    </row>
  </sheetData>
  <sheetProtection selectLockedCells="1" selectUnlockedCells="1"/>
  <phoneticPr fontId="5" type="noConversion"/>
  <conditionalFormatting sqref="D32:AZ39 BE32:BE39">
    <cfRule type="cellIs" dxfId="1" priority="2" stopIfTrue="1" operator="greaterThan">
      <formula>0</formula>
    </cfRule>
  </conditionalFormatting>
  <conditionalFormatting sqref="BA32:BD39">
    <cfRule type="cellIs" dxfId="0" priority="1" stopIfTrue="1" operator="greaterThan">
      <formula>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6"/>
  <sheetViews>
    <sheetView zoomScale="80" zoomScaleNormal="80" workbookViewId="0">
      <selection activeCell="H6" sqref="H6"/>
    </sheetView>
  </sheetViews>
  <sheetFormatPr defaultRowHeight="13.2" x14ac:dyDescent="0.25"/>
  <cols>
    <col min="1" max="1" width="8.3320312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9" t="s">
        <v>68</v>
      </c>
      <c r="B1" s="249" t="s">
        <v>56</v>
      </c>
      <c r="C1" s="249" t="s">
        <v>63</v>
      </c>
      <c r="D1" s="249"/>
      <c r="E1" s="204" t="s">
        <v>58</v>
      </c>
      <c r="F1" s="204" t="s">
        <v>59</v>
      </c>
      <c r="G1" s="204" t="s">
        <v>69</v>
      </c>
      <c r="H1" s="204" t="s">
        <v>52</v>
      </c>
      <c r="I1" s="204" t="s">
        <v>70</v>
      </c>
      <c r="J1" s="204" t="s">
        <v>17</v>
      </c>
      <c r="K1" s="204" t="s">
        <v>18</v>
      </c>
      <c r="L1" s="204" t="s">
        <v>6</v>
      </c>
      <c r="M1" s="250" t="s">
        <v>71</v>
      </c>
      <c r="N1" s="53" t="s">
        <v>139</v>
      </c>
    </row>
    <row r="2" spans="1:14" ht="39.6" x14ac:dyDescent="0.25">
      <c r="A2" s="251">
        <v>105</v>
      </c>
      <c r="B2" s="251" t="s">
        <v>65</v>
      </c>
      <c r="C2" s="251" t="s">
        <v>662</v>
      </c>
      <c r="D2" s="251"/>
      <c r="E2" s="254">
        <v>2</v>
      </c>
      <c r="F2" s="254">
        <v>2</v>
      </c>
      <c r="G2" s="254">
        <v>3</v>
      </c>
      <c r="H2" s="254">
        <v>0</v>
      </c>
      <c r="I2" s="254">
        <v>0</v>
      </c>
      <c r="J2" s="255">
        <v>1</v>
      </c>
      <c r="K2" s="254">
        <v>0</v>
      </c>
      <c r="L2" s="254">
        <v>0</v>
      </c>
      <c r="M2" s="252"/>
      <c r="N2" s="253" t="s">
        <v>856</v>
      </c>
    </row>
    <row r="3" spans="1:14" x14ac:dyDescent="0.25">
      <c r="A3" s="251">
        <v>116</v>
      </c>
      <c r="B3" s="251" t="s">
        <v>65</v>
      </c>
      <c r="C3" s="251" t="s">
        <v>710</v>
      </c>
      <c r="D3" s="251"/>
      <c r="E3" s="254">
        <v>2</v>
      </c>
      <c r="F3" s="254">
        <v>3</v>
      </c>
      <c r="G3" s="254">
        <v>2</v>
      </c>
      <c r="H3" s="254">
        <v>0</v>
      </c>
      <c r="I3" s="254">
        <v>0</v>
      </c>
      <c r="J3" s="254">
        <v>0</v>
      </c>
      <c r="K3" s="254">
        <v>0</v>
      </c>
      <c r="L3" s="255">
        <v>3</v>
      </c>
      <c r="M3" s="51"/>
      <c r="N3" s="53" t="s">
        <v>858</v>
      </c>
    </row>
    <row r="4" spans="1:14" x14ac:dyDescent="0.25">
      <c r="A4" s="251">
        <v>116</v>
      </c>
      <c r="B4" s="251" t="s">
        <v>65</v>
      </c>
      <c r="C4" s="251" t="s">
        <v>710</v>
      </c>
      <c r="D4" s="251"/>
      <c r="E4" s="254">
        <v>2</v>
      </c>
      <c r="F4" s="254">
        <v>3</v>
      </c>
      <c r="G4" s="254">
        <v>3</v>
      </c>
      <c r="H4" s="254">
        <v>3</v>
      </c>
      <c r="I4" s="254">
        <v>1</v>
      </c>
      <c r="J4" s="254">
        <v>0</v>
      </c>
      <c r="K4" s="254">
        <v>0</v>
      </c>
      <c r="L4" s="255">
        <v>10</v>
      </c>
      <c r="M4" s="51"/>
      <c r="N4" s="53" t="s">
        <v>859</v>
      </c>
    </row>
    <row r="5" spans="1:14" x14ac:dyDescent="0.25">
      <c r="A5" s="251">
        <v>116</v>
      </c>
      <c r="B5" s="251" t="s">
        <v>65</v>
      </c>
      <c r="C5" s="251" t="s">
        <v>710</v>
      </c>
      <c r="D5" s="251"/>
      <c r="E5" s="254">
        <v>2</v>
      </c>
      <c r="F5" s="254">
        <v>3</v>
      </c>
      <c r="G5" s="254">
        <v>4</v>
      </c>
      <c r="H5" s="254">
        <v>18</v>
      </c>
      <c r="I5" s="254">
        <v>7</v>
      </c>
      <c r="J5" s="254">
        <v>3</v>
      </c>
      <c r="K5" s="254">
        <v>8</v>
      </c>
      <c r="L5" s="255">
        <v>1</v>
      </c>
      <c r="M5" s="51"/>
      <c r="N5" s="53" t="s">
        <v>860</v>
      </c>
    </row>
    <row r="6" spans="1:14" ht="26.4" x14ac:dyDescent="0.25">
      <c r="A6" s="251">
        <v>155</v>
      </c>
      <c r="B6" s="251" t="s">
        <v>65</v>
      </c>
      <c r="C6" s="251" t="s">
        <v>627</v>
      </c>
      <c r="D6" s="251"/>
      <c r="E6" s="254">
        <v>2</v>
      </c>
      <c r="F6" s="254">
        <v>4</v>
      </c>
      <c r="G6" s="254">
        <v>1</v>
      </c>
      <c r="H6" s="255">
        <v>4</v>
      </c>
      <c r="I6" s="254">
        <v>2</v>
      </c>
      <c r="J6" s="254">
        <v>0</v>
      </c>
      <c r="K6" s="254">
        <v>0</v>
      </c>
      <c r="L6" s="254">
        <v>5</v>
      </c>
      <c r="M6" s="51"/>
      <c r="N6" s="53" t="s">
        <v>861</v>
      </c>
    </row>
    <row r="7" spans="1:14" ht="26.4" x14ac:dyDescent="0.25">
      <c r="A7" s="251">
        <v>103</v>
      </c>
      <c r="B7" s="251" t="s">
        <v>66</v>
      </c>
      <c r="C7" s="251" t="s">
        <v>657</v>
      </c>
      <c r="D7" s="251"/>
      <c r="E7" s="254">
        <v>2</v>
      </c>
      <c r="F7" s="254">
        <v>3</v>
      </c>
      <c r="G7" s="254">
        <v>1</v>
      </c>
      <c r="H7" s="255">
        <v>7</v>
      </c>
      <c r="I7" s="254">
        <v>4</v>
      </c>
      <c r="J7" s="254">
        <v>3</v>
      </c>
      <c r="K7" s="254">
        <v>2</v>
      </c>
      <c r="L7" s="254">
        <v>8</v>
      </c>
      <c r="M7" s="51"/>
      <c r="N7" s="53" t="s">
        <v>862</v>
      </c>
    </row>
    <row r="8" spans="1:14" ht="26.4" x14ac:dyDescent="0.25">
      <c r="A8" s="251">
        <v>132</v>
      </c>
      <c r="B8" s="251" t="s">
        <v>66</v>
      </c>
      <c r="C8" s="251" t="s">
        <v>773</v>
      </c>
      <c r="D8" s="251"/>
      <c r="E8" s="254">
        <v>1</v>
      </c>
      <c r="F8" s="254">
        <v>1</v>
      </c>
      <c r="G8" s="254">
        <v>4</v>
      </c>
      <c r="H8" s="255">
        <v>1</v>
      </c>
      <c r="I8" s="254">
        <v>0</v>
      </c>
      <c r="J8" s="254">
        <v>0</v>
      </c>
      <c r="K8" s="254">
        <v>0</v>
      </c>
      <c r="L8" s="254">
        <v>2</v>
      </c>
      <c r="M8" s="51"/>
      <c r="N8" s="53" t="s">
        <v>863</v>
      </c>
    </row>
    <row r="9" spans="1:14" ht="26.4" x14ac:dyDescent="0.25">
      <c r="A9" s="251">
        <v>136</v>
      </c>
      <c r="B9" s="251" t="s">
        <v>66</v>
      </c>
      <c r="C9" s="251" t="s">
        <v>685</v>
      </c>
      <c r="D9" s="251"/>
      <c r="E9" s="254">
        <v>2</v>
      </c>
      <c r="F9" s="254">
        <v>2</v>
      </c>
      <c r="G9" s="254">
        <v>4</v>
      </c>
      <c r="H9" s="255">
        <v>2</v>
      </c>
      <c r="I9" s="254">
        <v>1</v>
      </c>
      <c r="J9" s="254">
        <v>0</v>
      </c>
      <c r="K9" s="254">
        <v>2</v>
      </c>
      <c r="L9" s="254">
        <v>3</v>
      </c>
      <c r="M9" s="51"/>
      <c r="N9" s="53" t="s">
        <v>865</v>
      </c>
    </row>
    <row r="10" spans="1:14" ht="26.4" x14ac:dyDescent="0.25">
      <c r="A10" s="251">
        <v>146</v>
      </c>
      <c r="B10" s="251" t="s">
        <v>66</v>
      </c>
      <c r="C10" s="251" t="s">
        <v>823</v>
      </c>
      <c r="D10" s="251"/>
      <c r="E10" s="254">
        <v>1</v>
      </c>
      <c r="F10" s="254">
        <v>4</v>
      </c>
      <c r="G10" s="254">
        <v>4</v>
      </c>
      <c r="H10" s="255">
        <v>2</v>
      </c>
      <c r="I10" s="254">
        <v>1</v>
      </c>
      <c r="J10" s="254">
        <v>0</v>
      </c>
      <c r="K10" s="254">
        <v>2</v>
      </c>
      <c r="L10" s="254">
        <v>3</v>
      </c>
      <c r="M10" s="51"/>
      <c r="N10" s="53" t="s">
        <v>865</v>
      </c>
    </row>
    <row r="11" spans="1:14" ht="26.4" x14ac:dyDescent="0.25">
      <c r="A11" s="251">
        <v>146</v>
      </c>
      <c r="B11" s="251" t="s">
        <v>66</v>
      </c>
      <c r="C11" s="251" t="s">
        <v>682</v>
      </c>
      <c r="D11" s="251"/>
      <c r="E11" s="254">
        <v>2</v>
      </c>
      <c r="F11" s="254">
        <v>4</v>
      </c>
      <c r="G11" s="254">
        <v>3</v>
      </c>
      <c r="H11" s="255">
        <v>1</v>
      </c>
      <c r="I11" s="254">
        <v>0</v>
      </c>
      <c r="J11" s="254">
        <v>0</v>
      </c>
      <c r="K11" s="254">
        <v>1</v>
      </c>
      <c r="L11" s="254">
        <v>2</v>
      </c>
      <c r="M11" s="51"/>
      <c r="N11" s="53" t="s">
        <v>863</v>
      </c>
    </row>
    <row r="13" spans="1:14" x14ac:dyDescent="0.25">
      <c r="A13" s="16">
        <v>136</v>
      </c>
      <c r="B13" t="s">
        <v>66</v>
      </c>
      <c r="C13" s="256" t="s">
        <v>864</v>
      </c>
      <c r="N13" s="66" t="s">
        <v>877</v>
      </c>
    </row>
    <row r="14" spans="1:14" x14ac:dyDescent="0.25">
      <c r="A14" s="20">
        <v>146</v>
      </c>
      <c r="B14" s="42" t="s">
        <v>66</v>
      </c>
      <c r="C14" s="54" t="s">
        <v>869</v>
      </c>
      <c r="N14" s="66" t="s">
        <v>878</v>
      </c>
    </row>
    <row r="15" spans="1:14" x14ac:dyDescent="0.25">
      <c r="A15" s="16">
        <v>146</v>
      </c>
      <c r="B15" s="28" t="s">
        <v>66</v>
      </c>
      <c r="C15" s="54" t="s">
        <v>866</v>
      </c>
      <c r="N15" s="66" t="s">
        <v>889</v>
      </c>
    </row>
    <row r="16" spans="1:14" x14ac:dyDescent="0.25">
      <c r="A16" s="16">
        <v>111</v>
      </c>
      <c r="B16" s="28" t="s">
        <v>65</v>
      </c>
      <c r="C16" s="256" t="s">
        <v>864</v>
      </c>
      <c r="N16" s="66" t="s">
        <v>877</v>
      </c>
    </row>
    <row r="17" spans="1:14" x14ac:dyDescent="0.25">
      <c r="A17" s="16">
        <v>115</v>
      </c>
      <c r="B17" s="28" t="s">
        <v>66</v>
      </c>
      <c r="C17" s="256" t="s">
        <v>864</v>
      </c>
      <c r="N17" s="66" t="s">
        <v>877</v>
      </c>
    </row>
    <row r="18" spans="1:14" x14ac:dyDescent="0.25">
      <c r="A18" s="16">
        <v>118</v>
      </c>
      <c r="B18" s="28" t="s">
        <v>66</v>
      </c>
      <c r="C18" s="54" t="s">
        <v>866</v>
      </c>
      <c r="N18" s="66" t="s">
        <v>889</v>
      </c>
    </row>
    <row r="19" spans="1:14" x14ac:dyDescent="0.25">
      <c r="A19" s="16">
        <v>126</v>
      </c>
      <c r="B19" s="28" t="s">
        <v>66</v>
      </c>
      <c r="C19" s="54" t="s">
        <v>879</v>
      </c>
      <c r="N19" s="66" t="s">
        <v>890</v>
      </c>
    </row>
    <row r="20" spans="1:14" x14ac:dyDescent="0.25">
      <c r="A20" s="16">
        <v>149</v>
      </c>
      <c r="B20" s="28" t="s">
        <v>66</v>
      </c>
      <c r="C20" s="54" t="s">
        <v>866</v>
      </c>
      <c r="N20" s="66" t="s">
        <v>889</v>
      </c>
    </row>
    <row r="21" spans="1:14" x14ac:dyDescent="0.25">
      <c r="A21" s="258">
        <v>103</v>
      </c>
      <c r="B21" s="259" t="s">
        <v>66</v>
      </c>
      <c r="C21" s="260" t="s">
        <v>868</v>
      </c>
      <c r="N21" s="66" t="s">
        <v>877</v>
      </c>
    </row>
    <row r="22" spans="1:14" x14ac:dyDescent="0.25">
      <c r="A22" s="16">
        <v>133</v>
      </c>
      <c r="B22" s="28" t="s">
        <v>65</v>
      </c>
      <c r="C22" s="54" t="s">
        <v>880</v>
      </c>
      <c r="N22" s="66" t="s">
        <v>881</v>
      </c>
    </row>
    <row r="23" spans="1:14" x14ac:dyDescent="0.25">
      <c r="A23" s="16">
        <v>133</v>
      </c>
      <c r="B23" s="28" t="s">
        <v>66</v>
      </c>
      <c r="C23" s="256" t="s">
        <v>864</v>
      </c>
      <c r="N23" s="66" t="s">
        <v>877</v>
      </c>
    </row>
    <row r="24" spans="1:14" x14ac:dyDescent="0.25">
      <c r="A24" s="16">
        <v>146</v>
      </c>
      <c r="B24" s="28" t="s">
        <v>66</v>
      </c>
      <c r="C24" s="54" t="s">
        <v>885</v>
      </c>
      <c r="N24" s="66" t="s">
        <v>886</v>
      </c>
    </row>
    <row r="25" spans="1:14" x14ac:dyDescent="0.25">
      <c r="A25" s="16">
        <v>142</v>
      </c>
      <c r="B25" s="28" t="s">
        <v>65</v>
      </c>
      <c r="C25" s="54" t="s">
        <v>887</v>
      </c>
      <c r="N25" s="66" t="s">
        <v>886</v>
      </c>
    </row>
    <row r="26" spans="1:14" x14ac:dyDescent="0.25">
      <c r="C26"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3297"/>
  <sheetViews>
    <sheetView zoomScale="70" zoomScaleNormal="70" workbookViewId="0">
      <pane ySplit="720" activePane="bottomLeft"/>
      <selection activeCell="AF1" sqref="AF1:AF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25"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2" s="43" customFormat="1" ht="39.6" x14ac:dyDescent="0.25">
      <c r="A1" s="43" t="s">
        <v>68</v>
      </c>
      <c r="B1" s="43" t="s">
        <v>56</v>
      </c>
      <c r="C1" s="43" t="s">
        <v>63</v>
      </c>
      <c r="E1" s="44" t="s">
        <v>58</v>
      </c>
      <c r="F1" s="44" t="s">
        <v>59</v>
      </c>
      <c r="G1" s="44" t="s">
        <v>69</v>
      </c>
      <c r="H1" s="44" t="s">
        <v>52</v>
      </c>
      <c r="I1" s="44" t="s">
        <v>70</v>
      </c>
      <c r="J1" s="44" t="s">
        <v>17</v>
      </c>
      <c r="K1" s="44" t="s">
        <v>18</v>
      </c>
      <c r="L1" s="44" t="s">
        <v>6</v>
      </c>
      <c r="M1" s="225" t="s">
        <v>71</v>
      </c>
      <c r="N1" s="43" t="s">
        <v>72</v>
      </c>
      <c r="O1" s="234" t="s">
        <v>599</v>
      </c>
      <c r="P1" s="45" t="s">
        <v>73</v>
      </c>
      <c r="Q1" s="45" t="s">
        <v>74</v>
      </c>
      <c r="R1" s="45" t="s">
        <v>75</v>
      </c>
      <c r="S1" s="45" t="s">
        <v>76</v>
      </c>
      <c r="T1" s="46" t="s">
        <v>77</v>
      </c>
      <c r="U1" s="133" t="s">
        <v>498</v>
      </c>
      <c r="W1" s="44" t="str">
        <f>I1</f>
        <v xml:space="preserve">Gender </v>
      </c>
      <c r="X1" s="44" t="str">
        <f>J1</f>
        <v>Helmet</v>
      </c>
      <c r="Y1" s="44" t="str">
        <f>K1</f>
        <v>Wrong way</v>
      </c>
      <c r="Z1" s="44" t="str">
        <f>L1</f>
        <v>Sidewalk</v>
      </c>
      <c r="AA1" s="44" t="s">
        <v>187</v>
      </c>
      <c r="AB1" s="44" t="s">
        <v>188</v>
      </c>
      <c r="AC1" s="44" t="s">
        <v>191</v>
      </c>
      <c r="AD1" s="44" t="s">
        <v>190</v>
      </c>
      <c r="AE1" s="43" t="s">
        <v>605</v>
      </c>
      <c r="AF1" s="43" t="str">
        <f>"Cliff corrected: "&amp;COUNTA(AF2:AF1185)</f>
        <v>Cliff corrected: 21</v>
      </c>
    </row>
    <row r="2" spans="1:32" x14ac:dyDescent="0.25">
      <c r="A2" s="42">
        <v>101</v>
      </c>
      <c r="B2" s="42" t="s">
        <v>65</v>
      </c>
      <c r="C2" s="42" t="s">
        <v>646</v>
      </c>
      <c r="E2" s="42">
        <v>1</v>
      </c>
      <c r="F2" s="42">
        <v>1</v>
      </c>
      <c r="G2" s="42">
        <v>1</v>
      </c>
      <c r="H2" s="42">
        <v>1</v>
      </c>
      <c r="I2" s="42">
        <v>0</v>
      </c>
      <c r="J2" s="42">
        <v>1</v>
      </c>
      <c r="K2" s="42">
        <v>0</v>
      </c>
      <c r="L2" s="42">
        <v>0</v>
      </c>
      <c r="M2" s="188" t="s">
        <v>647</v>
      </c>
      <c r="N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W2" s="20" t="str">
        <f>IF(I2&gt;$H2,1,"")</f>
        <v/>
      </c>
      <c r="X2" s="20" t="str">
        <f>IF(J2&gt;$H2,1,"")</f>
        <v/>
      </c>
      <c r="Y2" s="20" t="str">
        <f>IF(K2&gt;$H2,1,"")</f>
        <v/>
      </c>
      <c r="Z2" s="20" t="str">
        <f>IF(L2&gt;$H2,1,"")</f>
        <v/>
      </c>
      <c r="AA2" s="20">
        <f t="shared" ref="AA2:AA65" si="0">IF(AND(ISNUMBER($G2),$B2="AM"),INDEX(Cordon,MATCH($A2,loc_ID,0),$G2),0)</f>
        <v>0</v>
      </c>
      <c r="AB2" s="20">
        <f t="shared" ref="AB2:AB65" si="1">IF(AND(ISNUMBER($G2),$B2="PM"),INDEX(Cordon,MATCH($A2,loc_ID,0),VLOOKUP($G2,Reverse_dir,2,FALSE)),0)</f>
        <v>0</v>
      </c>
      <c r="AC2" s="20">
        <f t="shared" ref="AC2:AC65" si="2">IF(AND(ISNUMBER($G2),$B2="AM"),INDEX(Lane,MATCH($A2,loc_ID,0),$G2),0)</f>
        <v>3</v>
      </c>
      <c r="AD2" s="16">
        <f>IF(AND(AC2&gt;0,ISNUMBER(AC2)),1,0)</f>
        <v>1</v>
      </c>
      <c r="AE2" s="16">
        <f>IF(ISBLANK(T2),AE1,IF(COUNTIF(T$2:T2,T2)&gt;1,AE1,1+MAX(AE1,0)))</f>
        <v>1</v>
      </c>
    </row>
    <row r="3" spans="1:32" x14ac:dyDescent="0.25">
      <c r="A3" s="42">
        <v>101</v>
      </c>
      <c r="B3" s="42" t="s">
        <v>65</v>
      </c>
      <c r="C3" s="42" t="s">
        <v>646</v>
      </c>
      <c r="E3" s="42">
        <v>1</v>
      </c>
      <c r="F3" s="42">
        <v>1</v>
      </c>
      <c r="G3" s="42">
        <v>2</v>
      </c>
      <c r="H3" s="42">
        <v>1</v>
      </c>
      <c r="I3" s="42">
        <v>1</v>
      </c>
      <c r="J3" s="42">
        <v>1</v>
      </c>
      <c r="K3" s="42">
        <v>0</v>
      </c>
      <c r="L3" s="42">
        <v>0</v>
      </c>
      <c r="M3" s="188" t="s">
        <v>647</v>
      </c>
      <c r="N3"/>
      <c r="O3" s="101">
        <f>IF(ISBLANK(C3),O2,IF(COUNTIF(C$2:C3,C3)&gt;1,O2,1+MAX(O2,0)))</f>
        <v>1</v>
      </c>
      <c r="P3" s="45">
        <f t="shared" ref="P3:P66" si="3">IF(A3=A2,P2,IF(ISNUMBER(P2),P2+1,1))</f>
        <v>1</v>
      </c>
      <c r="Q3" s="33" t="str">
        <f t="shared" ref="Q3:Q66" si="4">IF(OR(P3=P2,LEN(A3)&lt;1),"",P3)</f>
        <v/>
      </c>
      <c r="R3" s="33">
        <f t="shared" ref="R3:R66" si="5">IF(ISNUMBER(F3),F3+4*(E3-1)+8*IF(B3="PM",1,0),"")</f>
        <v>1</v>
      </c>
      <c r="S3" s="33" t="str">
        <f t="shared" ref="S3:S66" si="6">IF(ISNUMBER(R3),A3&amp;"_"&amp;R3,"")</f>
        <v>101_1</v>
      </c>
      <c r="T3" s="35" t="str">
        <f t="shared" ref="T3:T66" si="7">A3&amp;B3</f>
        <v>101AM</v>
      </c>
      <c r="U3" s="35" t="str">
        <f t="shared" ref="U3:U66" si="8">IF(OR(G3=1,G3=2),T3&amp;"NS",IF(OR(G3=3,G3=4),T3&amp;"EW",""))</f>
        <v>101AMNS</v>
      </c>
      <c r="W3" s="20" t="str">
        <f t="shared" ref="W3:W66" si="9">IF(I3&gt;$H3,1,"")</f>
        <v/>
      </c>
      <c r="X3" s="20" t="str">
        <f t="shared" ref="X3:X66" si="10">IF(J3&gt;$H3,1,"")</f>
        <v/>
      </c>
      <c r="Y3" s="20" t="str">
        <f t="shared" ref="Y3:Y66" si="11">IF(K3&gt;$H3,1,"")</f>
        <v/>
      </c>
      <c r="Z3" s="20" t="str">
        <f t="shared" ref="Z3:Z66" si="12">IF(L3&gt;$H3,1,"")</f>
        <v/>
      </c>
      <c r="AA3" s="20">
        <f t="shared" si="0"/>
        <v>0</v>
      </c>
      <c r="AB3" s="20">
        <f t="shared" si="1"/>
        <v>0</v>
      </c>
      <c r="AC3" s="20">
        <f t="shared" si="2"/>
        <v>0</v>
      </c>
      <c r="AD3" s="16">
        <f t="shared" ref="AD3:AD66" si="13">IF(AND(AC3&gt;0,ISNUMBER(AC3)),1,0)</f>
        <v>0</v>
      </c>
      <c r="AE3" s="16">
        <f>IF(ISBLANK(T3),AE2,IF(COUNTIF(T$2:T3,T3)&gt;1,AE2,1+MAX(AE2,0)))</f>
        <v>1</v>
      </c>
    </row>
    <row r="4" spans="1:32" x14ac:dyDescent="0.25">
      <c r="A4" s="42">
        <v>101</v>
      </c>
      <c r="B4" s="42" t="s">
        <v>65</v>
      </c>
      <c r="C4" s="42" t="s">
        <v>646</v>
      </c>
      <c r="E4" s="42">
        <v>1</v>
      </c>
      <c r="F4" s="42">
        <v>1</v>
      </c>
      <c r="G4" s="42">
        <v>3</v>
      </c>
      <c r="H4" s="42">
        <v>1</v>
      </c>
      <c r="I4" s="42">
        <v>0</v>
      </c>
      <c r="J4" s="42">
        <v>1</v>
      </c>
      <c r="K4" s="42">
        <v>0</v>
      </c>
      <c r="L4" s="42">
        <v>0</v>
      </c>
      <c r="M4" s="188" t="s">
        <v>647</v>
      </c>
      <c r="N4"/>
      <c r="O4" s="101">
        <f>IF(ISBLANK(C4),O3,IF(COUNTIF(C$2:C4,C4)&gt;1,O3,1+MAX(O3,0)))</f>
        <v>1</v>
      </c>
      <c r="P4" s="45">
        <f t="shared" si="3"/>
        <v>1</v>
      </c>
      <c r="Q4" s="33" t="str">
        <f t="shared" si="4"/>
        <v/>
      </c>
      <c r="R4" s="33">
        <f t="shared" si="5"/>
        <v>1</v>
      </c>
      <c r="S4" s="33" t="str">
        <f t="shared" si="6"/>
        <v>101_1</v>
      </c>
      <c r="T4" s="35" t="str">
        <f t="shared" si="7"/>
        <v>101AM</v>
      </c>
      <c r="U4" s="35" t="str">
        <f t="shared" si="8"/>
        <v>101AMEW</v>
      </c>
      <c r="W4" s="20" t="str">
        <f t="shared" si="9"/>
        <v/>
      </c>
      <c r="X4" s="20" t="str">
        <f t="shared" si="10"/>
        <v/>
      </c>
      <c r="Y4" s="20" t="str">
        <f t="shared" si="11"/>
        <v/>
      </c>
      <c r="Z4" s="20" t="str">
        <f t="shared" si="12"/>
        <v/>
      </c>
      <c r="AA4" s="20">
        <f t="shared" si="0"/>
        <v>0</v>
      </c>
      <c r="AB4" s="20">
        <f t="shared" si="1"/>
        <v>0</v>
      </c>
      <c r="AC4" s="20">
        <f t="shared" si="2"/>
        <v>3</v>
      </c>
      <c r="AD4" s="16">
        <f t="shared" si="13"/>
        <v>1</v>
      </c>
      <c r="AE4" s="16">
        <f>IF(ISBLANK(T4),AE3,IF(COUNTIF(T$2:T4,T4)&gt;1,AE3,1+MAX(AE3,0)))</f>
        <v>1</v>
      </c>
    </row>
    <row r="5" spans="1:32" x14ac:dyDescent="0.25">
      <c r="A5" s="42">
        <v>101</v>
      </c>
      <c r="B5" s="42" t="s">
        <v>65</v>
      </c>
      <c r="C5" s="42" t="s">
        <v>646</v>
      </c>
      <c r="E5" s="42">
        <v>1</v>
      </c>
      <c r="F5" s="42">
        <v>1</v>
      </c>
      <c r="G5" s="42">
        <v>4</v>
      </c>
      <c r="H5" s="42">
        <v>2</v>
      </c>
      <c r="I5" s="42">
        <v>0</v>
      </c>
      <c r="J5" s="42">
        <v>2</v>
      </c>
      <c r="K5" s="42">
        <v>0</v>
      </c>
      <c r="L5" s="42">
        <v>0</v>
      </c>
      <c r="M5" s="188" t="s">
        <v>647</v>
      </c>
      <c r="N5"/>
      <c r="O5" s="101">
        <f>IF(ISBLANK(C5),O4,IF(COUNTIF(C$2:C5,C5)&gt;1,O4,1+MAX(O4,0)))</f>
        <v>1</v>
      </c>
      <c r="P5" s="45">
        <f t="shared" si="3"/>
        <v>1</v>
      </c>
      <c r="Q5" s="33" t="str">
        <f t="shared" si="4"/>
        <v/>
      </c>
      <c r="R5" s="33">
        <f t="shared" si="5"/>
        <v>1</v>
      </c>
      <c r="S5" s="33" t="str">
        <f t="shared" si="6"/>
        <v>101_1</v>
      </c>
      <c r="T5" s="35" t="str">
        <f t="shared" si="7"/>
        <v>101AM</v>
      </c>
      <c r="U5" s="35" t="str">
        <f t="shared" si="8"/>
        <v>101AMEW</v>
      </c>
      <c r="W5" s="20" t="str">
        <f t="shared" si="9"/>
        <v/>
      </c>
      <c r="X5" s="20" t="str">
        <f t="shared" si="10"/>
        <v/>
      </c>
      <c r="Y5" s="20" t="str">
        <f t="shared" si="11"/>
        <v/>
      </c>
      <c r="Z5" s="20" t="str">
        <f t="shared" si="12"/>
        <v/>
      </c>
      <c r="AA5" s="20">
        <f t="shared" si="0"/>
        <v>0</v>
      </c>
      <c r="AB5" s="20">
        <f t="shared" si="1"/>
        <v>0</v>
      </c>
      <c r="AC5" s="20">
        <f t="shared" si="2"/>
        <v>0</v>
      </c>
      <c r="AD5" s="16">
        <f t="shared" si="13"/>
        <v>0</v>
      </c>
      <c r="AE5" s="16">
        <f>IF(ISBLANK(T5),AE4,IF(COUNTIF(T$2:T5,T5)&gt;1,AE4,1+MAX(AE4,0)))</f>
        <v>1</v>
      </c>
    </row>
    <row r="6" spans="1:32" x14ac:dyDescent="0.25">
      <c r="A6" s="42">
        <v>101</v>
      </c>
      <c r="B6" s="42" t="s">
        <v>65</v>
      </c>
      <c r="C6" s="42" t="s">
        <v>646</v>
      </c>
      <c r="E6" s="42">
        <v>1</v>
      </c>
      <c r="F6" s="42">
        <v>2</v>
      </c>
      <c r="G6" s="42">
        <v>1</v>
      </c>
      <c r="H6" s="42">
        <v>3</v>
      </c>
      <c r="I6" s="42">
        <v>1</v>
      </c>
      <c r="J6" s="42">
        <v>1</v>
      </c>
      <c r="K6" s="42">
        <v>0</v>
      </c>
      <c r="L6" s="42">
        <v>2</v>
      </c>
      <c r="M6" s="188" t="s">
        <v>647</v>
      </c>
      <c r="N6"/>
      <c r="O6" s="101">
        <f>IF(ISBLANK(C6),O5,IF(COUNTIF(C$2:C6,C6)&gt;1,O5,1+MAX(O5,0)))</f>
        <v>1</v>
      </c>
      <c r="P6" s="45">
        <f t="shared" si="3"/>
        <v>1</v>
      </c>
      <c r="Q6" s="33" t="str">
        <f t="shared" si="4"/>
        <v/>
      </c>
      <c r="R6" s="33">
        <f t="shared" si="5"/>
        <v>2</v>
      </c>
      <c r="S6" s="33" t="str">
        <f t="shared" si="6"/>
        <v>101_2</v>
      </c>
      <c r="T6" s="35" t="str">
        <f t="shared" si="7"/>
        <v>101AM</v>
      </c>
      <c r="U6" s="35" t="str">
        <f t="shared" si="8"/>
        <v>101AMNS</v>
      </c>
      <c r="W6" s="20" t="str">
        <f t="shared" si="9"/>
        <v/>
      </c>
      <c r="X6" s="20" t="str">
        <f t="shared" si="10"/>
        <v/>
      </c>
      <c r="Y6" s="20" t="str">
        <f t="shared" si="11"/>
        <v/>
      </c>
      <c r="Z6" s="20" t="str">
        <f t="shared" si="12"/>
        <v/>
      </c>
      <c r="AA6" s="20">
        <f t="shared" si="0"/>
        <v>0</v>
      </c>
      <c r="AB6" s="20">
        <f t="shared" si="1"/>
        <v>0</v>
      </c>
      <c r="AC6" s="20">
        <f t="shared" si="2"/>
        <v>3</v>
      </c>
      <c r="AD6" s="16">
        <f t="shared" si="13"/>
        <v>1</v>
      </c>
      <c r="AE6" s="16">
        <f>IF(ISBLANK(T6),AE5,IF(COUNTIF(T$2:T6,T6)&gt;1,AE5,1+MAX(AE5,0)))</f>
        <v>1</v>
      </c>
    </row>
    <row r="7" spans="1:32" x14ac:dyDescent="0.25">
      <c r="A7" s="42">
        <v>101</v>
      </c>
      <c r="B7" s="42" t="s">
        <v>65</v>
      </c>
      <c r="C7" s="42" t="s">
        <v>646</v>
      </c>
      <c r="E7" s="42">
        <v>1</v>
      </c>
      <c r="F7" s="42">
        <v>2</v>
      </c>
      <c r="G7" s="42">
        <v>2</v>
      </c>
      <c r="H7" s="42">
        <v>3</v>
      </c>
      <c r="I7" s="42">
        <v>0</v>
      </c>
      <c r="J7" s="42">
        <v>2</v>
      </c>
      <c r="K7" s="42">
        <v>0</v>
      </c>
      <c r="L7" s="42">
        <v>1</v>
      </c>
      <c r="M7" s="188" t="s">
        <v>647</v>
      </c>
      <c r="N7"/>
      <c r="O7" s="101">
        <f>IF(ISBLANK(C7),O6,IF(COUNTIF(C$2:C7,C7)&gt;1,O6,1+MAX(O6,0)))</f>
        <v>1</v>
      </c>
      <c r="P7" s="45">
        <f t="shared" si="3"/>
        <v>1</v>
      </c>
      <c r="Q7" s="33" t="str">
        <f t="shared" si="4"/>
        <v/>
      </c>
      <c r="R7" s="33">
        <f t="shared" si="5"/>
        <v>2</v>
      </c>
      <c r="S7" s="33" t="str">
        <f t="shared" si="6"/>
        <v>101_2</v>
      </c>
      <c r="T7" s="35" t="str">
        <f t="shared" si="7"/>
        <v>101AM</v>
      </c>
      <c r="U7" s="35" t="str">
        <f t="shared" si="8"/>
        <v>101AMNS</v>
      </c>
      <c r="W7" s="20" t="str">
        <f t="shared" si="9"/>
        <v/>
      </c>
      <c r="X7" s="20" t="str">
        <f t="shared" si="10"/>
        <v/>
      </c>
      <c r="Y7" s="20" t="str">
        <f t="shared" si="11"/>
        <v/>
      </c>
      <c r="Z7" s="20" t="str">
        <f t="shared" si="12"/>
        <v/>
      </c>
      <c r="AA7" s="20">
        <f t="shared" si="0"/>
        <v>0</v>
      </c>
      <c r="AB7" s="20">
        <f t="shared" si="1"/>
        <v>0</v>
      </c>
      <c r="AC7" s="20">
        <f t="shared" si="2"/>
        <v>0</v>
      </c>
      <c r="AD7" s="16">
        <f t="shared" si="13"/>
        <v>0</v>
      </c>
      <c r="AE7" s="16">
        <f>IF(ISBLANK(T7),AE6,IF(COUNTIF(T$2:T7,T7)&gt;1,AE6,1+MAX(AE6,0)))</f>
        <v>1</v>
      </c>
    </row>
    <row r="8" spans="1:32" x14ac:dyDescent="0.25">
      <c r="A8" s="42">
        <v>101</v>
      </c>
      <c r="B8" s="42" t="s">
        <v>65</v>
      </c>
      <c r="C8" s="42" t="s">
        <v>646</v>
      </c>
      <c r="E8" s="42">
        <v>1</v>
      </c>
      <c r="F8" s="42">
        <v>2</v>
      </c>
      <c r="G8" s="42">
        <v>3</v>
      </c>
      <c r="H8" s="42">
        <v>5</v>
      </c>
      <c r="I8" s="42">
        <v>0</v>
      </c>
      <c r="J8" s="42">
        <v>3</v>
      </c>
      <c r="K8" s="42">
        <v>0</v>
      </c>
      <c r="L8" s="42">
        <v>2</v>
      </c>
      <c r="M8" s="188" t="s">
        <v>647</v>
      </c>
      <c r="N8"/>
      <c r="O8" s="101">
        <f>IF(ISBLANK(C8),O7,IF(COUNTIF(C$2:C8,C8)&gt;1,O7,1+MAX(O7,0)))</f>
        <v>1</v>
      </c>
      <c r="P8" s="45">
        <f t="shared" si="3"/>
        <v>1</v>
      </c>
      <c r="Q8" s="33" t="str">
        <f t="shared" si="4"/>
        <v/>
      </c>
      <c r="R8" s="33">
        <f t="shared" si="5"/>
        <v>2</v>
      </c>
      <c r="S8" s="33" t="str">
        <f t="shared" si="6"/>
        <v>101_2</v>
      </c>
      <c r="T8" s="35" t="str">
        <f t="shared" si="7"/>
        <v>101AM</v>
      </c>
      <c r="U8" s="35" t="str">
        <f t="shared" si="8"/>
        <v>101AMEW</v>
      </c>
      <c r="W8" s="20" t="str">
        <f t="shared" si="9"/>
        <v/>
      </c>
      <c r="X8" s="20" t="str">
        <f t="shared" si="10"/>
        <v/>
      </c>
      <c r="Y8" s="20" t="str">
        <f t="shared" si="11"/>
        <v/>
      </c>
      <c r="Z8" s="20" t="str">
        <f t="shared" si="12"/>
        <v/>
      </c>
      <c r="AA8" s="20">
        <f t="shared" si="0"/>
        <v>0</v>
      </c>
      <c r="AB8" s="20">
        <f t="shared" si="1"/>
        <v>0</v>
      </c>
      <c r="AC8" s="20">
        <f t="shared" si="2"/>
        <v>3</v>
      </c>
      <c r="AD8" s="16">
        <f t="shared" si="13"/>
        <v>1</v>
      </c>
      <c r="AE8" s="16">
        <f>IF(ISBLANK(T8),AE7,IF(COUNTIF(T$2:T8,T8)&gt;1,AE7,1+MAX(AE7,0)))</f>
        <v>1</v>
      </c>
    </row>
    <row r="9" spans="1:32" x14ac:dyDescent="0.25">
      <c r="A9" s="42">
        <v>101</v>
      </c>
      <c r="B9" s="42" t="s">
        <v>65</v>
      </c>
      <c r="C9" s="42" t="s">
        <v>646</v>
      </c>
      <c r="E9" s="42">
        <v>1</v>
      </c>
      <c r="F9" s="42">
        <v>2</v>
      </c>
      <c r="G9" s="42">
        <v>4</v>
      </c>
      <c r="H9" s="42">
        <v>1</v>
      </c>
      <c r="I9" s="42">
        <v>0</v>
      </c>
      <c r="J9" s="42">
        <v>0</v>
      </c>
      <c r="K9" s="42">
        <v>1</v>
      </c>
      <c r="L9" s="42">
        <v>1</v>
      </c>
      <c r="M9" s="188" t="s">
        <v>647</v>
      </c>
      <c r="N9"/>
      <c r="O9" s="101">
        <f>IF(ISBLANK(C9),O8,IF(COUNTIF(C$2:C9,C9)&gt;1,O8,1+MAX(O8,0)))</f>
        <v>1</v>
      </c>
      <c r="P9" s="45">
        <f t="shared" si="3"/>
        <v>1</v>
      </c>
      <c r="Q9" s="33" t="str">
        <f t="shared" si="4"/>
        <v/>
      </c>
      <c r="R9" s="33">
        <f t="shared" si="5"/>
        <v>2</v>
      </c>
      <c r="S9" s="33" t="str">
        <f t="shared" si="6"/>
        <v>101_2</v>
      </c>
      <c r="T9" s="35" t="str">
        <f t="shared" si="7"/>
        <v>101AM</v>
      </c>
      <c r="U9" s="35" t="str">
        <f t="shared" si="8"/>
        <v>101AMEW</v>
      </c>
      <c r="W9" s="20" t="str">
        <f t="shared" si="9"/>
        <v/>
      </c>
      <c r="X9" s="20" t="str">
        <f t="shared" si="10"/>
        <v/>
      </c>
      <c r="Y9" s="20" t="str">
        <f t="shared" si="11"/>
        <v/>
      </c>
      <c r="Z9" s="20" t="str">
        <f t="shared" si="12"/>
        <v/>
      </c>
      <c r="AA9" s="20">
        <f t="shared" si="0"/>
        <v>0</v>
      </c>
      <c r="AB9" s="20">
        <f t="shared" si="1"/>
        <v>0</v>
      </c>
      <c r="AC9" s="20">
        <f t="shared" si="2"/>
        <v>0</v>
      </c>
      <c r="AD9" s="16">
        <f t="shared" si="13"/>
        <v>0</v>
      </c>
      <c r="AE9" s="16">
        <f>IF(ISBLANK(T9),AE8,IF(COUNTIF(T$2:T9,T9)&gt;1,AE8,1+MAX(AE8,0)))</f>
        <v>1</v>
      </c>
    </row>
    <row r="10" spans="1:32" x14ac:dyDescent="0.25">
      <c r="A10" s="42">
        <v>101</v>
      </c>
      <c r="B10" s="42" t="s">
        <v>65</v>
      </c>
      <c r="C10" s="42" t="s">
        <v>646</v>
      </c>
      <c r="E10" s="42">
        <v>1</v>
      </c>
      <c r="F10" s="42">
        <v>3</v>
      </c>
      <c r="G10" s="42">
        <v>1</v>
      </c>
      <c r="H10" s="42">
        <v>0</v>
      </c>
      <c r="I10" s="42">
        <v>0</v>
      </c>
      <c r="J10" s="42">
        <v>0</v>
      </c>
      <c r="K10" s="42">
        <v>0</v>
      </c>
      <c r="L10" s="42">
        <v>0</v>
      </c>
      <c r="M10" s="188" t="s">
        <v>647</v>
      </c>
      <c r="N10"/>
      <c r="O10" s="101">
        <f>IF(ISBLANK(C10),O9,IF(COUNTIF(C$2:C10,C10)&gt;1,O9,1+MAX(O9,0)))</f>
        <v>1</v>
      </c>
      <c r="P10" s="45">
        <f t="shared" si="3"/>
        <v>1</v>
      </c>
      <c r="Q10" s="33" t="str">
        <f t="shared" si="4"/>
        <v/>
      </c>
      <c r="R10" s="33">
        <f t="shared" si="5"/>
        <v>3</v>
      </c>
      <c r="S10" s="33" t="str">
        <f t="shared" si="6"/>
        <v>101_3</v>
      </c>
      <c r="T10" s="35" t="str">
        <f t="shared" si="7"/>
        <v>101AM</v>
      </c>
      <c r="U10" s="35" t="str">
        <f t="shared" si="8"/>
        <v>101AMNS</v>
      </c>
      <c r="W10" s="20" t="str">
        <f t="shared" si="9"/>
        <v/>
      </c>
      <c r="X10" s="20" t="str">
        <f t="shared" si="10"/>
        <v/>
      </c>
      <c r="Y10" s="20" t="str">
        <f t="shared" si="11"/>
        <v/>
      </c>
      <c r="Z10" s="20" t="str">
        <f t="shared" si="12"/>
        <v/>
      </c>
      <c r="AA10" s="20">
        <f t="shared" si="0"/>
        <v>0</v>
      </c>
      <c r="AB10" s="20">
        <f t="shared" si="1"/>
        <v>0</v>
      </c>
      <c r="AC10" s="20">
        <f t="shared" si="2"/>
        <v>3</v>
      </c>
      <c r="AD10" s="16">
        <f t="shared" si="13"/>
        <v>1</v>
      </c>
      <c r="AE10" s="16">
        <f>IF(ISBLANK(T10),AE9,IF(COUNTIF(T$2:T10,T10)&gt;1,AE9,1+MAX(AE9,0)))</f>
        <v>1</v>
      </c>
    </row>
    <row r="11" spans="1:32" x14ac:dyDescent="0.25">
      <c r="A11" s="42">
        <v>101</v>
      </c>
      <c r="B11" s="42" t="s">
        <v>65</v>
      </c>
      <c r="C11" s="42" t="s">
        <v>646</v>
      </c>
      <c r="E11" s="42">
        <v>1</v>
      </c>
      <c r="F11" s="42">
        <v>3</v>
      </c>
      <c r="G11" s="42">
        <v>2</v>
      </c>
      <c r="H11" s="42">
        <v>0</v>
      </c>
      <c r="I11" s="42">
        <v>0</v>
      </c>
      <c r="J11" s="42">
        <v>0</v>
      </c>
      <c r="K11" s="42">
        <v>0</v>
      </c>
      <c r="L11" s="42">
        <v>0</v>
      </c>
      <c r="M11" s="188" t="s">
        <v>647</v>
      </c>
      <c r="N11"/>
      <c r="O11" s="101">
        <f>IF(ISBLANK(C11),O10,IF(COUNTIF(C$2:C11,C11)&gt;1,O10,1+MAX(O10,0)))</f>
        <v>1</v>
      </c>
      <c r="P11" s="45">
        <f t="shared" si="3"/>
        <v>1</v>
      </c>
      <c r="Q11" s="33" t="str">
        <f t="shared" si="4"/>
        <v/>
      </c>
      <c r="R11" s="33">
        <f t="shared" si="5"/>
        <v>3</v>
      </c>
      <c r="S11" s="33" t="str">
        <f t="shared" si="6"/>
        <v>101_3</v>
      </c>
      <c r="T11" s="35" t="str">
        <f t="shared" si="7"/>
        <v>101AM</v>
      </c>
      <c r="U11" s="35" t="str">
        <f t="shared" si="8"/>
        <v>101AMNS</v>
      </c>
      <c r="W11" s="20" t="str">
        <f t="shared" si="9"/>
        <v/>
      </c>
      <c r="X11" s="20" t="str">
        <f t="shared" si="10"/>
        <v/>
      </c>
      <c r="Y11" s="20" t="str">
        <f t="shared" si="11"/>
        <v/>
      </c>
      <c r="Z11" s="20" t="str">
        <f t="shared" si="12"/>
        <v/>
      </c>
      <c r="AA11" s="20">
        <f t="shared" si="0"/>
        <v>0</v>
      </c>
      <c r="AB11" s="20">
        <f t="shared" si="1"/>
        <v>0</v>
      </c>
      <c r="AC11" s="20">
        <f t="shared" si="2"/>
        <v>0</v>
      </c>
      <c r="AD11" s="16">
        <f t="shared" si="13"/>
        <v>0</v>
      </c>
      <c r="AE11" s="16">
        <f>IF(ISBLANK(T11),AE10,IF(COUNTIF(T$2:T11,T11)&gt;1,AE10,1+MAX(AE10,0)))</f>
        <v>1</v>
      </c>
    </row>
    <row r="12" spans="1:32" x14ac:dyDescent="0.25">
      <c r="A12" s="42">
        <v>101</v>
      </c>
      <c r="B12" s="42" t="s">
        <v>65</v>
      </c>
      <c r="C12" s="42" t="s">
        <v>646</v>
      </c>
      <c r="E12" s="42">
        <v>1</v>
      </c>
      <c r="F12" s="42">
        <v>3</v>
      </c>
      <c r="G12" s="42">
        <v>3</v>
      </c>
      <c r="H12" s="42">
        <v>1</v>
      </c>
      <c r="I12" s="42">
        <v>0</v>
      </c>
      <c r="J12" s="42">
        <v>0</v>
      </c>
      <c r="K12" s="42">
        <v>0</v>
      </c>
      <c r="L12" s="42">
        <v>0</v>
      </c>
      <c r="M12" s="188" t="s">
        <v>647</v>
      </c>
      <c r="N12"/>
      <c r="O12" s="101">
        <f>IF(ISBLANK(C12),O11,IF(COUNTIF(C$2:C12,C12)&gt;1,O11,1+MAX(O11,0)))</f>
        <v>1</v>
      </c>
      <c r="P12" s="45">
        <f t="shared" si="3"/>
        <v>1</v>
      </c>
      <c r="Q12" s="33" t="str">
        <f t="shared" si="4"/>
        <v/>
      </c>
      <c r="R12" s="33">
        <f t="shared" si="5"/>
        <v>3</v>
      </c>
      <c r="S12" s="33" t="str">
        <f t="shared" si="6"/>
        <v>101_3</v>
      </c>
      <c r="T12" s="35" t="str">
        <f t="shared" si="7"/>
        <v>101AM</v>
      </c>
      <c r="U12" s="35" t="str">
        <f t="shared" si="8"/>
        <v>101AMEW</v>
      </c>
      <c r="W12" s="20" t="str">
        <f t="shared" si="9"/>
        <v/>
      </c>
      <c r="X12" s="20" t="str">
        <f t="shared" si="10"/>
        <v/>
      </c>
      <c r="Y12" s="20" t="str">
        <f t="shared" si="11"/>
        <v/>
      </c>
      <c r="Z12" s="20" t="str">
        <f t="shared" si="12"/>
        <v/>
      </c>
      <c r="AA12" s="20">
        <f t="shared" si="0"/>
        <v>0</v>
      </c>
      <c r="AB12" s="20">
        <f t="shared" si="1"/>
        <v>0</v>
      </c>
      <c r="AC12" s="20">
        <f t="shared" si="2"/>
        <v>3</v>
      </c>
      <c r="AD12" s="16">
        <f t="shared" si="13"/>
        <v>1</v>
      </c>
      <c r="AE12" s="16">
        <f>IF(ISBLANK(T12),AE11,IF(COUNTIF(T$2:T12,T12)&gt;1,AE11,1+MAX(AE11,0)))</f>
        <v>1</v>
      </c>
    </row>
    <row r="13" spans="1:32" x14ac:dyDescent="0.25">
      <c r="A13" s="42">
        <v>101</v>
      </c>
      <c r="B13" s="42" t="s">
        <v>65</v>
      </c>
      <c r="C13" s="42" t="s">
        <v>646</v>
      </c>
      <c r="E13" s="42">
        <v>1</v>
      </c>
      <c r="F13" s="42">
        <v>3</v>
      </c>
      <c r="G13" s="42">
        <v>4</v>
      </c>
      <c r="H13" s="42">
        <v>1</v>
      </c>
      <c r="I13" s="42">
        <v>0</v>
      </c>
      <c r="J13" s="42">
        <v>0</v>
      </c>
      <c r="K13" s="42">
        <v>1</v>
      </c>
      <c r="L13" s="42">
        <v>1</v>
      </c>
      <c r="M13" s="188" t="s">
        <v>647</v>
      </c>
      <c r="N13"/>
      <c r="O13" s="101">
        <f>IF(ISBLANK(C13),O12,IF(COUNTIF(C$2:C13,C13)&gt;1,O12,1+MAX(O12,0)))</f>
        <v>1</v>
      </c>
      <c r="P13" s="45">
        <f t="shared" si="3"/>
        <v>1</v>
      </c>
      <c r="Q13" s="33" t="str">
        <f t="shared" si="4"/>
        <v/>
      </c>
      <c r="R13" s="33">
        <f t="shared" si="5"/>
        <v>3</v>
      </c>
      <c r="S13" s="33" t="str">
        <f t="shared" si="6"/>
        <v>101_3</v>
      </c>
      <c r="T13" s="35" t="str">
        <f t="shared" si="7"/>
        <v>101AM</v>
      </c>
      <c r="U13" s="35" t="str">
        <f t="shared" si="8"/>
        <v>101AMEW</v>
      </c>
      <c r="W13" s="20" t="str">
        <f t="shared" si="9"/>
        <v/>
      </c>
      <c r="X13" s="20" t="str">
        <f t="shared" si="10"/>
        <v/>
      </c>
      <c r="Y13" s="20" t="str">
        <f t="shared" si="11"/>
        <v/>
      </c>
      <c r="Z13" s="20" t="str">
        <f t="shared" si="12"/>
        <v/>
      </c>
      <c r="AA13" s="20">
        <f t="shared" si="0"/>
        <v>0</v>
      </c>
      <c r="AB13" s="20">
        <f t="shared" si="1"/>
        <v>0</v>
      </c>
      <c r="AC13" s="20">
        <f t="shared" si="2"/>
        <v>0</v>
      </c>
      <c r="AD13" s="16">
        <f t="shared" si="13"/>
        <v>0</v>
      </c>
      <c r="AE13" s="16">
        <f>IF(ISBLANK(T13),AE12,IF(COUNTIF(T$2:T13,T13)&gt;1,AE12,1+MAX(AE12,0)))</f>
        <v>1</v>
      </c>
    </row>
    <row r="14" spans="1:32" x14ac:dyDescent="0.25">
      <c r="A14" s="42">
        <v>101</v>
      </c>
      <c r="B14" s="42" t="s">
        <v>65</v>
      </c>
      <c r="C14" s="42" t="s">
        <v>646</v>
      </c>
      <c r="E14" s="42">
        <v>1</v>
      </c>
      <c r="F14" s="42">
        <v>4</v>
      </c>
      <c r="G14" s="42">
        <v>1</v>
      </c>
      <c r="H14" s="42">
        <v>6</v>
      </c>
      <c r="I14" s="42">
        <v>0</v>
      </c>
      <c r="J14" s="42">
        <v>6</v>
      </c>
      <c r="K14" s="42">
        <v>0</v>
      </c>
      <c r="L14" s="42">
        <v>0</v>
      </c>
      <c r="M14" s="188" t="s">
        <v>647</v>
      </c>
      <c r="N14"/>
      <c r="O14" s="101">
        <f>IF(ISBLANK(C14),O13,IF(COUNTIF(C$2:C14,C14)&gt;1,O13,1+MAX(O13,0)))</f>
        <v>1</v>
      </c>
      <c r="P14" s="45">
        <f t="shared" si="3"/>
        <v>1</v>
      </c>
      <c r="Q14" s="33" t="str">
        <f t="shared" si="4"/>
        <v/>
      </c>
      <c r="R14" s="33">
        <f t="shared" si="5"/>
        <v>4</v>
      </c>
      <c r="S14" s="33" t="str">
        <f t="shared" si="6"/>
        <v>101_4</v>
      </c>
      <c r="T14" s="35" t="str">
        <f t="shared" si="7"/>
        <v>101AM</v>
      </c>
      <c r="U14" s="35" t="str">
        <f t="shared" si="8"/>
        <v>101AMNS</v>
      </c>
      <c r="W14" s="20" t="str">
        <f t="shared" si="9"/>
        <v/>
      </c>
      <c r="X14" s="20" t="str">
        <f t="shared" si="10"/>
        <v/>
      </c>
      <c r="Y14" s="20" t="str">
        <f t="shared" si="11"/>
        <v/>
      </c>
      <c r="Z14" s="20" t="str">
        <f t="shared" si="12"/>
        <v/>
      </c>
      <c r="AA14" s="20">
        <f t="shared" si="0"/>
        <v>0</v>
      </c>
      <c r="AB14" s="20">
        <f t="shared" si="1"/>
        <v>0</v>
      </c>
      <c r="AC14" s="20">
        <f t="shared" si="2"/>
        <v>3</v>
      </c>
      <c r="AD14" s="16">
        <f t="shared" si="13"/>
        <v>1</v>
      </c>
      <c r="AE14" s="16">
        <f>IF(ISBLANK(T14),AE13,IF(COUNTIF(T$2:T14,T14)&gt;1,AE13,1+MAX(AE13,0)))</f>
        <v>1</v>
      </c>
    </row>
    <row r="15" spans="1:32" x14ac:dyDescent="0.25">
      <c r="A15" s="42">
        <v>101</v>
      </c>
      <c r="B15" s="42" t="s">
        <v>65</v>
      </c>
      <c r="C15" s="42" t="s">
        <v>646</v>
      </c>
      <c r="E15" s="42">
        <v>1</v>
      </c>
      <c r="F15" s="42">
        <v>4</v>
      </c>
      <c r="G15" s="42">
        <v>2</v>
      </c>
      <c r="H15" s="42">
        <v>3</v>
      </c>
      <c r="I15" s="42">
        <v>1</v>
      </c>
      <c r="J15" s="42">
        <v>3</v>
      </c>
      <c r="K15" s="42">
        <v>0</v>
      </c>
      <c r="L15" s="42">
        <v>0</v>
      </c>
      <c r="M15" s="188" t="s">
        <v>647</v>
      </c>
      <c r="N15"/>
      <c r="O15" s="101">
        <f>IF(ISBLANK(C15),O14,IF(COUNTIF(C$2:C15,C15)&gt;1,O14,1+MAX(O14,0)))</f>
        <v>1</v>
      </c>
      <c r="P15" s="45">
        <f t="shared" si="3"/>
        <v>1</v>
      </c>
      <c r="Q15" s="33" t="str">
        <f t="shared" si="4"/>
        <v/>
      </c>
      <c r="R15" s="33">
        <f t="shared" si="5"/>
        <v>4</v>
      </c>
      <c r="S15" s="33" t="str">
        <f t="shared" si="6"/>
        <v>101_4</v>
      </c>
      <c r="T15" s="35" t="str">
        <f t="shared" si="7"/>
        <v>101AM</v>
      </c>
      <c r="U15" s="35" t="str">
        <f t="shared" si="8"/>
        <v>101AMNS</v>
      </c>
      <c r="W15" s="20" t="str">
        <f t="shared" si="9"/>
        <v/>
      </c>
      <c r="X15" s="20" t="str">
        <f t="shared" si="10"/>
        <v/>
      </c>
      <c r="Y15" s="20" t="str">
        <f t="shared" si="11"/>
        <v/>
      </c>
      <c r="Z15" s="20" t="str">
        <f t="shared" si="12"/>
        <v/>
      </c>
      <c r="AA15" s="20">
        <f t="shared" si="0"/>
        <v>0</v>
      </c>
      <c r="AB15" s="20">
        <f t="shared" si="1"/>
        <v>0</v>
      </c>
      <c r="AC15" s="20">
        <f t="shared" si="2"/>
        <v>0</v>
      </c>
      <c r="AD15" s="16">
        <f t="shared" si="13"/>
        <v>0</v>
      </c>
      <c r="AE15" s="16">
        <f>IF(ISBLANK(T15),AE14,IF(COUNTIF(T$2:T15,T15)&gt;1,AE14,1+MAX(AE14,0)))</f>
        <v>1</v>
      </c>
    </row>
    <row r="16" spans="1:32" x14ac:dyDescent="0.25">
      <c r="A16" s="42">
        <v>101</v>
      </c>
      <c r="B16" s="42" t="s">
        <v>65</v>
      </c>
      <c r="C16" s="42" t="s">
        <v>646</v>
      </c>
      <c r="E16" s="42">
        <v>1</v>
      </c>
      <c r="F16" s="42">
        <v>4</v>
      </c>
      <c r="G16" s="42">
        <v>3</v>
      </c>
      <c r="H16" s="42">
        <v>5</v>
      </c>
      <c r="I16" s="42">
        <v>1</v>
      </c>
      <c r="J16" s="42">
        <v>2</v>
      </c>
      <c r="K16" s="42">
        <v>1</v>
      </c>
      <c r="L16" s="42">
        <v>2</v>
      </c>
      <c r="M16" s="188" t="s">
        <v>647</v>
      </c>
      <c r="N16"/>
      <c r="O16" s="101">
        <f>IF(ISBLANK(C16),O15,IF(COUNTIF(C$2:C16,C16)&gt;1,O15,1+MAX(O15,0)))</f>
        <v>1</v>
      </c>
      <c r="P16" s="45">
        <f t="shared" si="3"/>
        <v>1</v>
      </c>
      <c r="Q16" s="33" t="str">
        <f t="shared" si="4"/>
        <v/>
      </c>
      <c r="R16" s="33">
        <f t="shared" si="5"/>
        <v>4</v>
      </c>
      <c r="S16" s="33" t="str">
        <f t="shared" si="6"/>
        <v>101_4</v>
      </c>
      <c r="T16" s="35" t="str">
        <f t="shared" si="7"/>
        <v>101AM</v>
      </c>
      <c r="U16" s="35" t="str">
        <f t="shared" si="8"/>
        <v>101AMEW</v>
      </c>
      <c r="W16" s="20" t="str">
        <f t="shared" si="9"/>
        <v/>
      </c>
      <c r="X16" s="20" t="str">
        <f t="shared" si="10"/>
        <v/>
      </c>
      <c r="Y16" s="20" t="str">
        <f t="shared" si="11"/>
        <v/>
      </c>
      <c r="Z16" s="20" t="str">
        <f t="shared" si="12"/>
        <v/>
      </c>
      <c r="AA16" s="20">
        <f t="shared" si="0"/>
        <v>0</v>
      </c>
      <c r="AB16" s="20">
        <f t="shared" si="1"/>
        <v>0</v>
      </c>
      <c r="AC16" s="20">
        <f t="shared" si="2"/>
        <v>3</v>
      </c>
      <c r="AD16" s="16">
        <f t="shared" si="13"/>
        <v>1</v>
      </c>
      <c r="AE16" s="16">
        <f>IF(ISBLANK(T16),AE15,IF(COUNTIF(T$2:T16,T16)&gt;1,AE15,1+MAX(AE15,0)))</f>
        <v>1</v>
      </c>
    </row>
    <row r="17" spans="1:31" x14ac:dyDescent="0.25">
      <c r="A17" s="42">
        <v>101</v>
      </c>
      <c r="B17" s="42" t="s">
        <v>65</v>
      </c>
      <c r="C17" s="42" t="s">
        <v>646</v>
      </c>
      <c r="E17" s="42">
        <v>1</v>
      </c>
      <c r="F17" s="42">
        <v>4</v>
      </c>
      <c r="G17" s="42">
        <v>4</v>
      </c>
      <c r="H17" s="42">
        <v>2</v>
      </c>
      <c r="I17" s="42">
        <v>1</v>
      </c>
      <c r="J17" s="42">
        <v>2</v>
      </c>
      <c r="K17" s="42">
        <v>0</v>
      </c>
      <c r="L17" s="42">
        <v>0</v>
      </c>
      <c r="M17" s="188" t="s">
        <v>647</v>
      </c>
      <c r="N17"/>
      <c r="O17" s="101">
        <f>IF(ISBLANK(C17),O16,IF(COUNTIF(C$2:C17,C17)&gt;1,O16,1+MAX(O16,0)))</f>
        <v>1</v>
      </c>
      <c r="P17" s="45">
        <f t="shared" si="3"/>
        <v>1</v>
      </c>
      <c r="Q17" s="33" t="str">
        <f t="shared" si="4"/>
        <v/>
      </c>
      <c r="R17" s="33">
        <f t="shared" si="5"/>
        <v>4</v>
      </c>
      <c r="S17" s="33" t="str">
        <f t="shared" si="6"/>
        <v>101_4</v>
      </c>
      <c r="T17" s="35" t="str">
        <f t="shared" si="7"/>
        <v>101AM</v>
      </c>
      <c r="U17" s="35" t="str">
        <f t="shared" si="8"/>
        <v>101AMEW</v>
      </c>
      <c r="W17" s="20" t="str">
        <f t="shared" si="9"/>
        <v/>
      </c>
      <c r="X17" s="20" t="str">
        <f t="shared" si="10"/>
        <v/>
      </c>
      <c r="Y17" s="20" t="str">
        <f t="shared" si="11"/>
        <v/>
      </c>
      <c r="Z17" s="20" t="str">
        <f t="shared" si="12"/>
        <v/>
      </c>
      <c r="AA17" s="20">
        <f t="shared" si="0"/>
        <v>0</v>
      </c>
      <c r="AB17" s="20">
        <f t="shared" si="1"/>
        <v>0</v>
      </c>
      <c r="AC17" s="20">
        <f t="shared" si="2"/>
        <v>0</v>
      </c>
      <c r="AD17" s="16">
        <f t="shared" si="13"/>
        <v>0</v>
      </c>
      <c r="AE17" s="16">
        <f>IF(ISBLANK(T17),AE16,IF(COUNTIF(T$2:T17,T17)&gt;1,AE16,1+MAX(AE16,0)))</f>
        <v>1</v>
      </c>
    </row>
    <row r="18" spans="1:31" x14ac:dyDescent="0.25">
      <c r="A18" s="42">
        <v>101</v>
      </c>
      <c r="B18" s="42" t="s">
        <v>65</v>
      </c>
      <c r="C18" s="42" t="s">
        <v>646</v>
      </c>
      <c r="E18" s="42">
        <v>2</v>
      </c>
      <c r="F18" s="42">
        <v>1</v>
      </c>
      <c r="G18" s="42">
        <v>1</v>
      </c>
      <c r="H18" s="42">
        <v>5</v>
      </c>
      <c r="I18" s="42">
        <v>1</v>
      </c>
      <c r="J18" s="42">
        <v>2</v>
      </c>
      <c r="K18" s="42">
        <v>0</v>
      </c>
      <c r="L18" s="42">
        <v>1</v>
      </c>
      <c r="M18" s="188" t="s">
        <v>648</v>
      </c>
      <c r="N18"/>
      <c r="O18" s="101">
        <f>IF(ISBLANK(C18),O17,IF(COUNTIF(C$2:C18,C18)&gt;1,O17,1+MAX(O17,0)))</f>
        <v>1</v>
      </c>
      <c r="P18" s="45">
        <f t="shared" si="3"/>
        <v>1</v>
      </c>
      <c r="Q18" s="33" t="str">
        <f t="shared" si="4"/>
        <v/>
      </c>
      <c r="R18" s="33">
        <f t="shared" si="5"/>
        <v>5</v>
      </c>
      <c r="S18" s="33" t="str">
        <f t="shared" si="6"/>
        <v>101_5</v>
      </c>
      <c r="T18" s="35" t="str">
        <f t="shared" si="7"/>
        <v>101AM</v>
      </c>
      <c r="U18" s="35" t="str">
        <f t="shared" si="8"/>
        <v>101AMNS</v>
      </c>
      <c r="W18" s="20" t="str">
        <f t="shared" si="9"/>
        <v/>
      </c>
      <c r="X18" s="20" t="str">
        <f t="shared" si="10"/>
        <v/>
      </c>
      <c r="Y18" s="20" t="str">
        <f t="shared" si="11"/>
        <v/>
      </c>
      <c r="Z18" s="20" t="str">
        <f t="shared" si="12"/>
        <v/>
      </c>
      <c r="AA18" s="20">
        <f t="shared" si="0"/>
        <v>0</v>
      </c>
      <c r="AB18" s="20">
        <f t="shared" si="1"/>
        <v>0</v>
      </c>
      <c r="AC18" s="20">
        <f t="shared" si="2"/>
        <v>3</v>
      </c>
      <c r="AD18" s="16">
        <f t="shared" si="13"/>
        <v>1</v>
      </c>
      <c r="AE18" s="16">
        <f>IF(ISBLANK(T18),AE17,IF(COUNTIF(T$2:T18,T18)&gt;1,AE17,1+MAX(AE17,0)))</f>
        <v>1</v>
      </c>
    </row>
    <row r="19" spans="1:31" x14ac:dyDescent="0.25">
      <c r="A19" s="42">
        <v>101</v>
      </c>
      <c r="B19" s="42" t="s">
        <v>65</v>
      </c>
      <c r="C19" s="42" t="s">
        <v>646</v>
      </c>
      <c r="E19" s="42">
        <v>2</v>
      </c>
      <c r="F19" s="42">
        <v>1</v>
      </c>
      <c r="G19" s="42">
        <v>2</v>
      </c>
      <c r="H19" s="42">
        <v>1</v>
      </c>
      <c r="I19" s="42">
        <v>0</v>
      </c>
      <c r="J19" s="42">
        <v>1</v>
      </c>
      <c r="K19" s="42">
        <v>0</v>
      </c>
      <c r="L19" s="42">
        <v>0</v>
      </c>
      <c r="M19" s="188" t="s">
        <v>648</v>
      </c>
      <c r="N19"/>
      <c r="O19" s="101">
        <f>IF(ISBLANK(C19),O18,IF(COUNTIF(C$2:C19,C19)&gt;1,O18,1+MAX(O18,0)))</f>
        <v>1</v>
      </c>
      <c r="P19" s="45">
        <f t="shared" si="3"/>
        <v>1</v>
      </c>
      <c r="Q19" s="33" t="str">
        <f t="shared" si="4"/>
        <v/>
      </c>
      <c r="R19" s="33">
        <f t="shared" si="5"/>
        <v>5</v>
      </c>
      <c r="S19" s="33" t="str">
        <f t="shared" si="6"/>
        <v>101_5</v>
      </c>
      <c r="T19" s="35" t="str">
        <f t="shared" si="7"/>
        <v>101AM</v>
      </c>
      <c r="U19" s="35" t="str">
        <f t="shared" si="8"/>
        <v>101AMNS</v>
      </c>
      <c r="W19" s="20" t="str">
        <f t="shared" si="9"/>
        <v/>
      </c>
      <c r="X19" s="20" t="str">
        <f t="shared" si="10"/>
        <v/>
      </c>
      <c r="Y19" s="20" t="str">
        <f t="shared" si="11"/>
        <v/>
      </c>
      <c r="Z19" s="20" t="str">
        <f t="shared" si="12"/>
        <v/>
      </c>
      <c r="AA19" s="20">
        <f t="shared" si="0"/>
        <v>0</v>
      </c>
      <c r="AB19" s="20">
        <f t="shared" si="1"/>
        <v>0</v>
      </c>
      <c r="AC19" s="20">
        <f t="shared" si="2"/>
        <v>0</v>
      </c>
      <c r="AD19" s="16">
        <f t="shared" si="13"/>
        <v>0</v>
      </c>
      <c r="AE19" s="16">
        <f>IF(ISBLANK(T19),AE18,IF(COUNTIF(T$2:T19,T19)&gt;1,AE18,1+MAX(AE18,0)))</f>
        <v>1</v>
      </c>
    </row>
    <row r="20" spans="1:31" x14ac:dyDescent="0.25">
      <c r="A20" s="42">
        <v>101</v>
      </c>
      <c r="B20" s="42" t="s">
        <v>65</v>
      </c>
      <c r="C20" s="42" t="s">
        <v>646</v>
      </c>
      <c r="E20" s="42">
        <v>2</v>
      </c>
      <c r="F20" s="42">
        <v>1</v>
      </c>
      <c r="G20" s="42">
        <v>3</v>
      </c>
      <c r="H20" s="42">
        <v>4</v>
      </c>
      <c r="I20" s="42">
        <v>1</v>
      </c>
      <c r="J20" s="42">
        <v>2</v>
      </c>
      <c r="K20" s="42">
        <v>0</v>
      </c>
      <c r="L20" s="42">
        <v>1</v>
      </c>
      <c r="M20" s="188" t="s">
        <v>648</v>
      </c>
      <c r="N20"/>
      <c r="O20" s="101">
        <f>IF(ISBLANK(C20),O19,IF(COUNTIF(C$2:C20,C20)&gt;1,O19,1+MAX(O19,0)))</f>
        <v>1</v>
      </c>
      <c r="P20" s="45">
        <f t="shared" si="3"/>
        <v>1</v>
      </c>
      <c r="Q20" s="33" t="str">
        <f t="shared" si="4"/>
        <v/>
      </c>
      <c r="R20" s="33">
        <f t="shared" si="5"/>
        <v>5</v>
      </c>
      <c r="S20" s="33" t="str">
        <f t="shared" si="6"/>
        <v>101_5</v>
      </c>
      <c r="T20" s="35" t="str">
        <f t="shared" si="7"/>
        <v>101AM</v>
      </c>
      <c r="U20" s="35" t="str">
        <f t="shared" si="8"/>
        <v>101AMEW</v>
      </c>
      <c r="W20" s="20" t="str">
        <f t="shared" si="9"/>
        <v/>
      </c>
      <c r="X20" s="20" t="str">
        <f t="shared" si="10"/>
        <v/>
      </c>
      <c r="Y20" s="20" t="str">
        <f t="shared" si="11"/>
        <v/>
      </c>
      <c r="Z20" s="20" t="str">
        <f t="shared" si="12"/>
        <v/>
      </c>
      <c r="AA20" s="20">
        <f t="shared" si="0"/>
        <v>0</v>
      </c>
      <c r="AB20" s="20">
        <f t="shared" si="1"/>
        <v>0</v>
      </c>
      <c r="AC20" s="20">
        <f t="shared" si="2"/>
        <v>3</v>
      </c>
      <c r="AD20" s="16">
        <f t="shared" si="13"/>
        <v>1</v>
      </c>
      <c r="AE20" s="16">
        <f>IF(ISBLANK(T20),AE19,IF(COUNTIF(T$2:T20,T20)&gt;1,AE19,1+MAX(AE19,0)))</f>
        <v>1</v>
      </c>
    </row>
    <row r="21" spans="1:31" x14ac:dyDescent="0.25">
      <c r="A21" s="42">
        <v>101</v>
      </c>
      <c r="B21" s="42" t="s">
        <v>65</v>
      </c>
      <c r="C21" s="42" t="s">
        <v>646</v>
      </c>
      <c r="E21" s="42">
        <v>2</v>
      </c>
      <c r="F21" s="42">
        <v>1</v>
      </c>
      <c r="G21" s="42">
        <v>4</v>
      </c>
      <c r="H21" s="42">
        <v>1</v>
      </c>
      <c r="I21" s="42">
        <v>0</v>
      </c>
      <c r="J21" s="42">
        <v>1</v>
      </c>
      <c r="K21" s="42">
        <v>0</v>
      </c>
      <c r="L21" s="42">
        <v>0</v>
      </c>
      <c r="M21" s="188" t="s">
        <v>648</v>
      </c>
      <c r="N21"/>
      <c r="O21" s="101">
        <f>IF(ISBLANK(C21),O20,IF(COUNTIF(C$2:C21,C21)&gt;1,O20,1+MAX(O20,0)))</f>
        <v>1</v>
      </c>
      <c r="P21" s="45">
        <f t="shared" si="3"/>
        <v>1</v>
      </c>
      <c r="Q21" s="33" t="str">
        <f t="shared" si="4"/>
        <v/>
      </c>
      <c r="R21" s="33">
        <f t="shared" si="5"/>
        <v>5</v>
      </c>
      <c r="S21" s="33" t="str">
        <f t="shared" si="6"/>
        <v>101_5</v>
      </c>
      <c r="T21" s="35" t="str">
        <f t="shared" si="7"/>
        <v>101AM</v>
      </c>
      <c r="U21" s="35" t="str">
        <f t="shared" si="8"/>
        <v>101AMEW</v>
      </c>
      <c r="W21" s="20" t="str">
        <f t="shared" si="9"/>
        <v/>
      </c>
      <c r="X21" s="20" t="str">
        <f t="shared" si="10"/>
        <v/>
      </c>
      <c r="Y21" s="20" t="str">
        <f t="shared" si="11"/>
        <v/>
      </c>
      <c r="Z21" s="20" t="str">
        <f t="shared" si="12"/>
        <v/>
      </c>
      <c r="AA21" s="20">
        <f t="shared" si="0"/>
        <v>0</v>
      </c>
      <c r="AB21" s="20">
        <f t="shared" si="1"/>
        <v>0</v>
      </c>
      <c r="AC21" s="20">
        <f t="shared" si="2"/>
        <v>0</v>
      </c>
      <c r="AD21" s="16">
        <f t="shared" si="13"/>
        <v>0</v>
      </c>
      <c r="AE21" s="16">
        <f>IF(ISBLANK(T21),AE20,IF(COUNTIF(T$2:T21,T21)&gt;1,AE20,1+MAX(AE20,0)))</f>
        <v>1</v>
      </c>
    </row>
    <row r="22" spans="1:31" x14ac:dyDescent="0.25">
      <c r="A22" s="42">
        <v>101</v>
      </c>
      <c r="B22" s="42" t="s">
        <v>65</v>
      </c>
      <c r="C22" s="42" t="s">
        <v>646</v>
      </c>
      <c r="E22" s="42">
        <v>2</v>
      </c>
      <c r="F22" s="42">
        <v>2</v>
      </c>
      <c r="G22" s="42">
        <v>1</v>
      </c>
      <c r="H22" s="42">
        <v>6</v>
      </c>
      <c r="I22" s="42">
        <v>0</v>
      </c>
      <c r="J22" s="42">
        <v>4</v>
      </c>
      <c r="K22" s="42">
        <v>0</v>
      </c>
      <c r="L22" s="42">
        <v>0</v>
      </c>
      <c r="M22" s="188" t="s">
        <v>648</v>
      </c>
      <c r="N22"/>
      <c r="O22" s="101">
        <f>IF(ISBLANK(C22),O21,IF(COUNTIF(C$2:C22,C22)&gt;1,O21,1+MAX(O21,0)))</f>
        <v>1</v>
      </c>
      <c r="P22" s="45">
        <f t="shared" si="3"/>
        <v>1</v>
      </c>
      <c r="Q22" s="33" t="str">
        <f t="shared" si="4"/>
        <v/>
      </c>
      <c r="R22" s="33">
        <f t="shared" si="5"/>
        <v>6</v>
      </c>
      <c r="S22" s="33" t="str">
        <f t="shared" si="6"/>
        <v>101_6</v>
      </c>
      <c r="T22" s="35" t="str">
        <f t="shared" si="7"/>
        <v>101AM</v>
      </c>
      <c r="U22" s="35" t="str">
        <f t="shared" si="8"/>
        <v>101AMNS</v>
      </c>
      <c r="W22" s="20" t="str">
        <f t="shared" si="9"/>
        <v/>
      </c>
      <c r="X22" s="20" t="str">
        <f t="shared" si="10"/>
        <v/>
      </c>
      <c r="Y22" s="20" t="str">
        <f t="shared" si="11"/>
        <v/>
      </c>
      <c r="Z22" s="20" t="str">
        <f t="shared" si="12"/>
        <v/>
      </c>
      <c r="AA22" s="20">
        <f t="shared" si="0"/>
        <v>0</v>
      </c>
      <c r="AB22" s="20">
        <f t="shared" si="1"/>
        <v>0</v>
      </c>
      <c r="AC22" s="20">
        <f t="shared" si="2"/>
        <v>3</v>
      </c>
      <c r="AD22" s="16">
        <f t="shared" si="13"/>
        <v>1</v>
      </c>
      <c r="AE22" s="16">
        <f>IF(ISBLANK(T22),AE21,IF(COUNTIF(T$2:T22,T22)&gt;1,AE21,1+MAX(AE21,0)))</f>
        <v>1</v>
      </c>
    </row>
    <row r="23" spans="1:31" x14ac:dyDescent="0.25">
      <c r="A23" s="42">
        <v>101</v>
      </c>
      <c r="B23" s="42" t="s">
        <v>65</v>
      </c>
      <c r="C23" s="42" t="s">
        <v>646</v>
      </c>
      <c r="E23" s="42">
        <v>2</v>
      </c>
      <c r="F23" s="42">
        <v>2</v>
      </c>
      <c r="G23" s="42">
        <v>2</v>
      </c>
      <c r="H23" s="42">
        <v>1</v>
      </c>
      <c r="I23" s="42">
        <v>0</v>
      </c>
      <c r="J23" s="42">
        <v>1</v>
      </c>
      <c r="K23" s="42">
        <v>1</v>
      </c>
      <c r="L23" s="42">
        <v>1</v>
      </c>
      <c r="M23" s="188" t="s">
        <v>648</v>
      </c>
      <c r="N23"/>
      <c r="O23" s="101">
        <f>IF(ISBLANK(C23),O22,IF(COUNTIF(C$2:C23,C23)&gt;1,O22,1+MAX(O22,0)))</f>
        <v>1</v>
      </c>
      <c r="P23" s="45">
        <f t="shared" si="3"/>
        <v>1</v>
      </c>
      <c r="Q23" s="33" t="str">
        <f t="shared" si="4"/>
        <v/>
      </c>
      <c r="R23" s="33">
        <f t="shared" si="5"/>
        <v>6</v>
      </c>
      <c r="S23" s="33" t="str">
        <f t="shared" si="6"/>
        <v>101_6</v>
      </c>
      <c r="T23" s="35" t="str">
        <f t="shared" si="7"/>
        <v>101AM</v>
      </c>
      <c r="U23" s="35" t="str">
        <f t="shared" si="8"/>
        <v>101AMNS</v>
      </c>
      <c r="W23" s="20" t="str">
        <f t="shared" si="9"/>
        <v/>
      </c>
      <c r="X23" s="20" t="str">
        <f t="shared" si="10"/>
        <v/>
      </c>
      <c r="Y23" s="20" t="str">
        <f t="shared" si="11"/>
        <v/>
      </c>
      <c r="Z23" s="20" t="str">
        <f t="shared" si="12"/>
        <v/>
      </c>
      <c r="AA23" s="20">
        <f t="shared" si="0"/>
        <v>0</v>
      </c>
      <c r="AB23" s="20">
        <f t="shared" si="1"/>
        <v>0</v>
      </c>
      <c r="AC23" s="20">
        <f t="shared" si="2"/>
        <v>0</v>
      </c>
      <c r="AD23" s="16">
        <f t="shared" si="13"/>
        <v>0</v>
      </c>
      <c r="AE23" s="16">
        <f>IF(ISBLANK(T23),AE22,IF(COUNTIF(T$2:T23,T23)&gt;1,AE22,1+MAX(AE22,0)))</f>
        <v>1</v>
      </c>
    </row>
    <row r="24" spans="1:31" x14ac:dyDescent="0.25">
      <c r="A24" s="42">
        <v>101</v>
      </c>
      <c r="B24" s="42" t="s">
        <v>65</v>
      </c>
      <c r="C24" s="42" t="s">
        <v>646</v>
      </c>
      <c r="E24" s="42">
        <v>2</v>
      </c>
      <c r="F24" s="42">
        <v>2</v>
      </c>
      <c r="G24" s="42">
        <v>3</v>
      </c>
      <c r="H24" s="42">
        <v>3</v>
      </c>
      <c r="I24" s="42">
        <v>3</v>
      </c>
      <c r="J24" s="42">
        <v>2</v>
      </c>
      <c r="K24" s="42">
        <v>0</v>
      </c>
      <c r="L24" s="42">
        <v>1</v>
      </c>
      <c r="M24" s="188" t="s">
        <v>648</v>
      </c>
      <c r="N24"/>
      <c r="O24" s="101">
        <f>IF(ISBLANK(C24),O23,IF(COUNTIF(C$2:C24,C24)&gt;1,O23,1+MAX(O23,0)))</f>
        <v>1</v>
      </c>
      <c r="P24" s="45">
        <f t="shared" si="3"/>
        <v>1</v>
      </c>
      <c r="Q24" s="33" t="str">
        <f t="shared" si="4"/>
        <v/>
      </c>
      <c r="R24" s="33">
        <f t="shared" si="5"/>
        <v>6</v>
      </c>
      <c r="S24" s="33" t="str">
        <f t="shared" si="6"/>
        <v>101_6</v>
      </c>
      <c r="T24" s="35" t="str">
        <f t="shared" si="7"/>
        <v>101AM</v>
      </c>
      <c r="U24" s="35" t="str">
        <f t="shared" si="8"/>
        <v>101AMEW</v>
      </c>
      <c r="W24" s="20" t="str">
        <f t="shared" si="9"/>
        <v/>
      </c>
      <c r="X24" s="20" t="str">
        <f t="shared" si="10"/>
        <v/>
      </c>
      <c r="Y24" s="20" t="str">
        <f t="shared" si="11"/>
        <v/>
      </c>
      <c r="Z24" s="20" t="str">
        <f t="shared" si="12"/>
        <v/>
      </c>
      <c r="AA24" s="20">
        <f t="shared" si="0"/>
        <v>0</v>
      </c>
      <c r="AB24" s="20">
        <f t="shared" si="1"/>
        <v>0</v>
      </c>
      <c r="AC24" s="20">
        <f t="shared" si="2"/>
        <v>3</v>
      </c>
      <c r="AD24" s="16">
        <f t="shared" si="13"/>
        <v>1</v>
      </c>
      <c r="AE24" s="16">
        <f>IF(ISBLANK(T24),AE23,IF(COUNTIF(T$2:T24,T24)&gt;1,AE23,1+MAX(AE23,0)))</f>
        <v>1</v>
      </c>
    </row>
    <row r="25" spans="1:31" x14ac:dyDescent="0.25">
      <c r="A25" s="42">
        <v>101</v>
      </c>
      <c r="B25" s="42" t="s">
        <v>65</v>
      </c>
      <c r="C25" s="42" t="s">
        <v>646</v>
      </c>
      <c r="E25" s="42">
        <v>2</v>
      </c>
      <c r="F25" s="42">
        <v>2</v>
      </c>
      <c r="G25" s="42">
        <v>4</v>
      </c>
      <c r="H25" s="42">
        <v>3</v>
      </c>
      <c r="I25" s="42">
        <v>1</v>
      </c>
      <c r="J25" s="42">
        <v>3</v>
      </c>
      <c r="K25" s="42">
        <v>0</v>
      </c>
      <c r="L25" s="42">
        <v>0</v>
      </c>
      <c r="M25" s="188" t="s">
        <v>648</v>
      </c>
      <c r="N25"/>
      <c r="O25" s="101">
        <f>IF(ISBLANK(C25),O24,IF(COUNTIF(C$2:C25,C25)&gt;1,O24,1+MAX(O24,0)))</f>
        <v>1</v>
      </c>
      <c r="P25" s="45">
        <f t="shared" si="3"/>
        <v>1</v>
      </c>
      <c r="Q25" s="33" t="str">
        <f t="shared" si="4"/>
        <v/>
      </c>
      <c r="R25" s="33">
        <f t="shared" si="5"/>
        <v>6</v>
      </c>
      <c r="S25" s="33" t="str">
        <f t="shared" si="6"/>
        <v>101_6</v>
      </c>
      <c r="T25" s="35" t="str">
        <f t="shared" si="7"/>
        <v>101AM</v>
      </c>
      <c r="U25" s="35" t="str">
        <f t="shared" si="8"/>
        <v>101AMEW</v>
      </c>
      <c r="W25" s="20" t="str">
        <f t="shared" si="9"/>
        <v/>
      </c>
      <c r="X25" s="20" t="str">
        <f t="shared" si="10"/>
        <v/>
      </c>
      <c r="Y25" s="20" t="str">
        <f t="shared" si="11"/>
        <v/>
      </c>
      <c r="Z25" s="20" t="str">
        <f t="shared" si="12"/>
        <v/>
      </c>
      <c r="AA25" s="20">
        <f t="shared" si="0"/>
        <v>0</v>
      </c>
      <c r="AB25" s="20">
        <f t="shared" si="1"/>
        <v>0</v>
      </c>
      <c r="AC25" s="20">
        <f t="shared" si="2"/>
        <v>0</v>
      </c>
      <c r="AD25" s="16">
        <f t="shared" si="13"/>
        <v>0</v>
      </c>
      <c r="AE25" s="16">
        <f>IF(ISBLANK(T25),AE24,IF(COUNTIF(T$2:T25,T25)&gt;1,AE24,1+MAX(AE24,0)))</f>
        <v>1</v>
      </c>
    </row>
    <row r="26" spans="1:31" x14ac:dyDescent="0.25">
      <c r="A26" s="42">
        <v>101</v>
      </c>
      <c r="B26" s="42" t="s">
        <v>65</v>
      </c>
      <c r="C26" s="42" t="s">
        <v>646</v>
      </c>
      <c r="E26" s="42">
        <v>2</v>
      </c>
      <c r="F26" s="42">
        <v>3</v>
      </c>
      <c r="G26" s="42">
        <v>1</v>
      </c>
      <c r="H26" s="42">
        <v>3</v>
      </c>
      <c r="I26" s="42">
        <v>0</v>
      </c>
      <c r="J26" s="42">
        <v>3</v>
      </c>
      <c r="K26" s="42">
        <v>0</v>
      </c>
      <c r="L26" s="42">
        <v>0</v>
      </c>
      <c r="M26" s="188" t="s">
        <v>648</v>
      </c>
      <c r="N26"/>
      <c r="O26" s="101">
        <f>IF(ISBLANK(C26),O25,IF(COUNTIF(C$2:C26,C26)&gt;1,O25,1+MAX(O25,0)))</f>
        <v>1</v>
      </c>
      <c r="P26" s="45">
        <f t="shared" si="3"/>
        <v>1</v>
      </c>
      <c r="Q26" s="33" t="str">
        <f t="shared" si="4"/>
        <v/>
      </c>
      <c r="R26" s="33">
        <f t="shared" si="5"/>
        <v>7</v>
      </c>
      <c r="S26" s="33" t="str">
        <f t="shared" si="6"/>
        <v>101_7</v>
      </c>
      <c r="T26" s="35" t="str">
        <f t="shared" si="7"/>
        <v>101AM</v>
      </c>
      <c r="U26" s="35" t="str">
        <f t="shared" si="8"/>
        <v>101AMNS</v>
      </c>
      <c r="W26" s="20" t="str">
        <f t="shared" si="9"/>
        <v/>
      </c>
      <c r="X26" s="20" t="str">
        <f t="shared" si="10"/>
        <v/>
      </c>
      <c r="Y26" s="20" t="str">
        <f t="shared" si="11"/>
        <v/>
      </c>
      <c r="Z26" s="20" t="str">
        <f t="shared" si="12"/>
        <v/>
      </c>
      <c r="AA26" s="20">
        <f t="shared" si="0"/>
        <v>0</v>
      </c>
      <c r="AB26" s="20">
        <f t="shared" si="1"/>
        <v>0</v>
      </c>
      <c r="AC26" s="20">
        <f t="shared" si="2"/>
        <v>3</v>
      </c>
      <c r="AD26" s="16">
        <f t="shared" si="13"/>
        <v>1</v>
      </c>
      <c r="AE26" s="16">
        <f>IF(ISBLANK(T26),AE25,IF(COUNTIF(T$2:T26,T26)&gt;1,AE25,1+MAX(AE25,0)))</f>
        <v>1</v>
      </c>
    </row>
    <row r="27" spans="1:31" x14ac:dyDescent="0.25">
      <c r="A27" s="42">
        <v>101</v>
      </c>
      <c r="B27" s="42" t="s">
        <v>65</v>
      </c>
      <c r="C27" s="42" t="s">
        <v>646</v>
      </c>
      <c r="E27" s="42">
        <v>2</v>
      </c>
      <c r="F27" s="42">
        <v>3</v>
      </c>
      <c r="G27" s="42">
        <v>2</v>
      </c>
      <c r="H27" s="42">
        <v>0</v>
      </c>
      <c r="I27" s="42">
        <v>0</v>
      </c>
      <c r="J27" s="42">
        <v>0</v>
      </c>
      <c r="K27" s="42">
        <v>0</v>
      </c>
      <c r="L27" s="42">
        <v>0</v>
      </c>
      <c r="M27" s="188" t="s">
        <v>648</v>
      </c>
      <c r="N27"/>
      <c r="O27" s="101">
        <f>IF(ISBLANK(C27),O26,IF(COUNTIF(C$2:C27,C27)&gt;1,O26,1+MAX(O26,0)))</f>
        <v>1</v>
      </c>
      <c r="P27" s="45">
        <f t="shared" si="3"/>
        <v>1</v>
      </c>
      <c r="Q27" s="33" t="str">
        <f t="shared" si="4"/>
        <v/>
      </c>
      <c r="R27" s="33">
        <f t="shared" si="5"/>
        <v>7</v>
      </c>
      <c r="S27" s="33" t="str">
        <f t="shared" si="6"/>
        <v>101_7</v>
      </c>
      <c r="T27" s="35" t="str">
        <f t="shared" si="7"/>
        <v>101AM</v>
      </c>
      <c r="U27" s="35" t="str">
        <f t="shared" si="8"/>
        <v>101AMNS</v>
      </c>
      <c r="W27" s="20" t="str">
        <f t="shared" si="9"/>
        <v/>
      </c>
      <c r="X27" s="20" t="str">
        <f t="shared" si="10"/>
        <v/>
      </c>
      <c r="Y27" s="20" t="str">
        <f t="shared" si="11"/>
        <v/>
      </c>
      <c r="Z27" s="20" t="str">
        <f t="shared" si="12"/>
        <v/>
      </c>
      <c r="AA27" s="20">
        <f t="shared" si="0"/>
        <v>0</v>
      </c>
      <c r="AB27" s="20">
        <f t="shared" si="1"/>
        <v>0</v>
      </c>
      <c r="AC27" s="20">
        <f t="shared" si="2"/>
        <v>0</v>
      </c>
      <c r="AD27" s="16">
        <f t="shared" si="13"/>
        <v>0</v>
      </c>
      <c r="AE27" s="16">
        <f>IF(ISBLANK(T27),AE26,IF(COUNTIF(T$2:T27,T27)&gt;1,AE26,1+MAX(AE26,0)))</f>
        <v>1</v>
      </c>
    </row>
    <row r="28" spans="1:31" x14ac:dyDescent="0.25">
      <c r="A28" s="42">
        <v>101</v>
      </c>
      <c r="B28" s="42" t="s">
        <v>65</v>
      </c>
      <c r="C28" s="42" t="s">
        <v>646</v>
      </c>
      <c r="E28" s="42">
        <v>2</v>
      </c>
      <c r="F28" s="42">
        <v>3</v>
      </c>
      <c r="G28" s="42">
        <v>3</v>
      </c>
      <c r="H28" s="42">
        <v>2</v>
      </c>
      <c r="I28" s="42">
        <v>0</v>
      </c>
      <c r="J28" s="42">
        <v>0</v>
      </c>
      <c r="K28" s="42">
        <v>1</v>
      </c>
      <c r="L28" s="42">
        <v>2</v>
      </c>
      <c r="M28" s="188" t="s">
        <v>648</v>
      </c>
      <c r="N28"/>
      <c r="O28" s="101">
        <f>IF(ISBLANK(C28),O27,IF(COUNTIF(C$2:C28,C28)&gt;1,O27,1+MAX(O27,0)))</f>
        <v>1</v>
      </c>
      <c r="P28" s="45">
        <f t="shared" si="3"/>
        <v>1</v>
      </c>
      <c r="Q28" s="33" t="str">
        <f t="shared" si="4"/>
        <v/>
      </c>
      <c r="R28" s="33">
        <f t="shared" si="5"/>
        <v>7</v>
      </c>
      <c r="S28" s="33" t="str">
        <f t="shared" si="6"/>
        <v>101_7</v>
      </c>
      <c r="T28" s="35" t="str">
        <f t="shared" si="7"/>
        <v>101AM</v>
      </c>
      <c r="U28" s="35" t="str">
        <f t="shared" si="8"/>
        <v>101AMEW</v>
      </c>
      <c r="W28" s="20" t="str">
        <f t="shared" si="9"/>
        <v/>
      </c>
      <c r="X28" s="20" t="str">
        <f t="shared" si="10"/>
        <v/>
      </c>
      <c r="Y28" s="20" t="str">
        <f t="shared" si="11"/>
        <v/>
      </c>
      <c r="Z28" s="20" t="str">
        <f t="shared" si="12"/>
        <v/>
      </c>
      <c r="AA28" s="20">
        <f t="shared" si="0"/>
        <v>0</v>
      </c>
      <c r="AB28" s="20">
        <f t="shared" si="1"/>
        <v>0</v>
      </c>
      <c r="AC28" s="20">
        <f t="shared" si="2"/>
        <v>3</v>
      </c>
      <c r="AD28" s="16">
        <f t="shared" si="13"/>
        <v>1</v>
      </c>
      <c r="AE28" s="16">
        <f>IF(ISBLANK(T28),AE27,IF(COUNTIF(T$2:T28,T28)&gt;1,AE27,1+MAX(AE27,0)))</f>
        <v>1</v>
      </c>
    </row>
    <row r="29" spans="1:31" x14ac:dyDescent="0.25">
      <c r="A29" s="42">
        <v>101</v>
      </c>
      <c r="B29" s="42" t="s">
        <v>65</v>
      </c>
      <c r="C29" s="42" t="s">
        <v>646</v>
      </c>
      <c r="E29" s="42">
        <v>2</v>
      </c>
      <c r="F29" s="42">
        <v>3</v>
      </c>
      <c r="G29" s="42">
        <v>4</v>
      </c>
      <c r="H29" s="42">
        <v>3</v>
      </c>
      <c r="I29" s="42">
        <v>0</v>
      </c>
      <c r="J29" s="42">
        <v>1</v>
      </c>
      <c r="K29" s="42">
        <v>0</v>
      </c>
      <c r="L29" s="42">
        <v>1</v>
      </c>
      <c r="M29" s="188" t="s">
        <v>648</v>
      </c>
      <c r="N29"/>
      <c r="O29" s="101">
        <f>IF(ISBLANK(C29),O28,IF(COUNTIF(C$2:C29,C29)&gt;1,O28,1+MAX(O28,0)))</f>
        <v>1</v>
      </c>
      <c r="P29" s="45">
        <f t="shared" si="3"/>
        <v>1</v>
      </c>
      <c r="Q29" s="33" t="str">
        <f t="shared" si="4"/>
        <v/>
      </c>
      <c r="R29" s="33">
        <f t="shared" si="5"/>
        <v>7</v>
      </c>
      <c r="S29" s="33" t="str">
        <f t="shared" si="6"/>
        <v>101_7</v>
      </c>
      <c r="T29" s="35" t="str">
        <f t="shared" si="7"/>
        <v>101AM</v>
      </c>
      <c r="U29" s="35" t="str">
        <f t="shared" si="8"/>
        <v>101AMEW</v>
      </c>
      <c r="W29" s="20" t="str">
        <f t="shared" si="9"/>
        <v/>
      </c>
      <c r="X29" s="20" t="str">
        <f t="shared" si="10"/>
        <v/>
      </c>
      <c r="Y29" s="20" t="str">
        <f t="shared" si="11"/>
        <v/>
      </c>
      <c r="Z29" s="20" t="str">
        <f t="shared" si="12"/>
        <v/>
      </c>
      <c r="AA29" s="20">
        <f t="shared" si="0"/>
        <v>0</v>
      </c>
      <c r="AB29" s="20">
        <f t="shared" si="1"/>
        <v>0</v>
      </c>
      <c r="AC29" s="20">
        <f t="shared" si="2"/>
        <v>0</v>
      </c>
      <c r="AD29" s="16">
        <f t="shared" si="13"/>
        <v>0</v>
      </c>
      <c r="AE29" s="16">
        <f>IF(ISBLANK(T29),AE28,IF(COUNTIF(T$2:T29,T29)&gt;1,AE28,1+MAX(AE28,0)))</f>
        <v>1</v>
      </c>
    </row>
    <row r="30" spans="1:31" x14ac:dyDescent="0.25">
      <c r="A30" s="42">
        <v>101</v>
      </c>
      <c r="B30" s="42" t="s">
        <v>65</v>
      </c>
      <c r="C30" s="42" t="s">
        <v>646</v>
      </c>
      <c r="E30" s="42">
        <v>2</v>
      </c>
      <c r="F30" s="42">
        <v>4</v>
      </c>
      <c r="G30" s="42">
        <v>1</v>
      </c>
      <c r="H30" s="42">
        <v>2</v>
      </c>
      <c r="I30" s="42">
        <v>0</v>
      </c>
      <c r="J30" s="42">
        <v>1</v>
      </c>
      <c r="K30" s="42">
        <v>1</v>
      </c>
      <c r="L30" s="42">
        <v>1</v>
      </c>
      <c r="M30" s="188" t="s">
        <v>648</v>
      </c>
      <c r="N30"/>
      <c r="O30" s="101">
        <f>IF(ISBLANK(C30),O29,IF(COUNTIF(C$2:C30,C30)&gt;1,O29,1+MAX(O29,0)))</f>
        <v>1</v>
      </c>
      <c r="P30" s="45">
        <f t="shared" si="3"/>
        <v>1</v>
      </c>
      <c r="Q30" s="33" t="str">
        <f t="shared" si="4"/>
        <v/>
      </c>
      <c r="R30" s="33">
        <f t="shared" si="5"/>
        <v>8</v>
      </c>
      <c r="S30" s="33" t="str">
        <f t="shared" si="6"/>
        <v>101_8</v>
      </c>
      <c r="T30" s="35" t="str">
        <f t="shared" si="7"/>
        <v>101AM</v>
      </c>
      <c r="U30" s="35" t="str">
        <f t="shared" si="8"/>
        <v>101AMNS</v>
      </c>
      <c r="W30" s="20" t="str">
        <f t="shared" si="9"/>
        <v/>
      </c>
      <c r="X30" s="20" t="str">
        <f t="shared" si="10"/>
        <v/>
      </c>
      <c r="Y30" s="20" t="str">
        <f t="shared" si="11"/>
        <v/>
      </c>
      <c r="Z30" s="20" t="str">
        <f t="shared" si="12"/>
        <v/>
      </c>
      <c r="AA30" s="20">
        <f t="shared" si="0"/>
        <v>0</v>
      </c>
      <c r="AB30" s="20">
        <f t="shared" si="1"/>
        <v>0</v>
      </c>
      <c r="AC30" s="20">
        <f t="shared" si="2"/>
        <v>3</v>
      </c>
      <c r="AD30" s="16">
        <f t="shared" si="13"/>
        <v>1</v>
      </c>
      <c r="AE30" s="16">
        <f>IF(ISBLANK(T30),AE29,IF(COUNTIF(T$2:T30,T30)&gt;1,AE29,1+MAX(AE29,0)))</f>
        <v>1</v>
      </c>
    </row>
    <row r="31" spans="1:31" x14ac:dyDescent="0.25">
      <c r="A31" s="42">
        <v>101</v>
      </c>
      <c r="B31" s="42" t="s">
        <v>65</v>
      </c>
      <c r="C31" s="42" t="s">
        <v>646</v>
      </c>
      <c r="E31" s="42">
        <v>2</v>
      </c>
      <c r="F31" s="42">
        <v>4</v>
      </c>
      <c r="G31" s="42">
        <v>2</v>
      </c>
      <c r="H31" s="42">
        <v>5</v>
      </c>
      <c r="I31" s="42">
        <v>2</v>
      </c>
      <c r="J31" s="42">
        <v>3</v>
      </c>
      <c r="K31" s="42">
        <v>2</v>
      </c>
      <c r="L31" s="42">
        <v>4</v>
      </c>
      <c r="M31" s="188" t="s">
        <v>648</v>
      </c>
      <c r="N31"/>
      <c r="O31" s="101">
        <f>IF(ISBLANK(C31),O30,IF(COUNTIF(C$2:C31,C31)&gt;1,O30,1+MAX(O30,0)))</f>
        <v>1</v>
      </c>
      <c r="P31" s="45">
        <f t="shared" si="3"/>
        <v>1</v>
      </c>
      <c r="Q31" s="33" t="str">
        <f t="shared" si="4"/>
        <v/>
      </c>
      <c r="R31" s="33">
        <f t="shared" si="5"/>
        <v>8</v>
      </c>
      <c r="S31" s="33" t="str">
        <f t="shared" si="6"/>
        <v>101_8</v>
      </c>
      <c r="T31" s="35" t="str">
        <f t="shared" si="7"/>
        <v>101AM</v>
      </c>
      <c r="U31" s="35" t="str">
        <f t="shared" si="8"/>
        <v>101AMNS</v>
      </c>
      <c r="W31" s="20" t="str">
        <f t="shared" si="9"/>
        <v/>
      </c>
      <c r="X31" s="20" t="str">
        <f t="shared" si="10"/>
        <v/>
      </c>
      <c r="Y31" s="20" t="str">
        <f t="shared" si="11"/>
        <v/>
      </c>
      <c r="Z31" s="20" t="str">
        <f t="shared" si="12"/>
        <v/>
      </c>
      <c r="AA31" s="20">
        <f t="shared" si="0"/>
        <v>0</v>
      </c>
      <c r="AB31" s="20">
        <f t="shared" si="1"/>
        <v>0</v>
      </c>
      <c r="AC31" s="20">
        <f t="shared" si="2"/>
        <v>0</v>
      </c>
      <c r="AD31" s="16">
        <f t="shared" si="13"/>
        <v>0</v>
      </c>
      <c r="AE31" s="16">
        <f>IF(ISBLANK(T31),AE30,IF(COUNTIF(T$2:T31,T31)&gt;1,AE30,1+MAX(AE30,0)))</f>
        <v>1</v>
      </c>
    </row>
    <row r="32" spans="1:31" x14ac:dyDescent="0.25">
      <c r="A32" s="42">
        <v>101</v>
      </c>
      <c r="B32" s="42" t="s">
        <v>65</v>
      </c>
      <c r="C32" s="42" t="s">
        <v>646</v>
      </c>
      <c r="E32" s="42">
        <v>2</v>
      </c>
      <c r="F32" s="42">
        <v>4</v>
      </c>
      <c r="G32" s="42">
        <v>3</v>
      </c>
      <c r="H32" s="42">
        <v>5</v>
      </c>
      <c r="I32" s="42">
        <v>0</v>
      </c>
      <c r="J32" s="42">
        <v>2</v>
      </c>
      <c r="K32" s="42">
        <v>1</v>
      </c>
      <c r="L32" s="42">
        <v>4</v>
      </c>
      <c r="M32" s="188" t="s">
        <v>648</v>
      </c>
      <c r="N32"/>
      <c r="O32" s="101">
        <f>IF(ISBLANK(C32),O31,IF(COUNTIF(C$2:C32,C32)&gt;1,O31,1+MAX(O31,0)))</f>
        <v>1</v>
      </c>
      <c r="P32" s="45">
        <f t="shared" si="3"/>
        <v>1</v>
      </c>
      <c r="Q32" s="33" t="str">
        <f t="shared" si="4"/>
        <v/>
      </c>
      <c r="R32" s="33">
        <f t="shared" si="5"/>
        <v>8</v>
      </c>
      <c r="S32" s="33" t="str">
        <f t="shared" si="6"/>
        <v>101_8</v>
      </c>
      <c r="T32" s="35" t="str">
        <f t="shared" si="7"/>
        <v>101AM</v>
      </c>
      <c r="U32" s="35" t="str">
        <f t="shared" si="8"/>
        <v>101AMEW</v>
      </c>
      <c r="W32" s="20" t="str">
        <f t="shared" si="9"/>
        <v/>
      </c>
      <c r="X32" s="20" t="str">
        <f t="shared" si="10"/>
        <v/>
      </c>
      <c r="Y32" s="20" t="str">
        <f t="shared" si="11"/>
        <v/>
      </c>
      <c r="Z32" s="20" t="str">
        <f t="shared" si="12"/>
        <v/>
      </c>
      <c r="AA32" s="20">
        <f t="shared" si="0"/>
        <v>0</v>
      </c>
      <c r="AB32" s="20">
        <f t="shared" si="1"/>
        <v>0</v>
      </c>
      <c r="AC32" s="20">
        <f t="shared" si="2"/>
        <v>3</v>
      </c>
      <c r="AD32" s="16">
        <f t="shared" si="13"/>
        <v>1</v>
      </c>
      <c r="AE32" s="16">
        <f>IF(ISBLANK(T32),AE31,IF(COUNTIF(T$2:T32,T32)&gt;1,AE31,1+MAX(AE31,0)))</f>
        <v>1</v>
      </c>
    </row>
    <row r="33" spans="1:31" x14ac:dyDescent="0.25">
      <c r="A33" s="42">
        <v>101</v>
      </c>
      <c r="B33" s="42" t="s">
        <v>65</v>
      </c>
      <c r="C33" s="42" t="s">
        <v>646</v>
      </c>
      <c r="E33" s="42">
        <v>2</v>
      </c>
      <c r="F33" s="42">
        <v>4</v>
      </c>
      <c r="G33" s="42">
        <v>4</v>
      </c>
      <c r="H33" s="42">
        <v>0</v>
      </c>
      <c r="I33" s="42">
        <v>0</v>
      </c>
      <c r="J33" s="42">
        <v>0</v>
      </c>
      <c r="K33" s="42">
        <v>0</v>
      </c>
      <c r="L33" s="42">
        <v>0</v>
      </c>
      <c r="M33" s="188" t="s">
        <v>648</v>
      </c>
      <c r="N33"/>
      <c r="O33" s="101">
        <f>IF(ISBLANK(C33),O32,IF(COUNTIF(C$2:C33,C33)&gt;1,O32,1+MAX(O32,0)))</f>
        <v>1</v>
      </c>
      <c r="P33" s="45">
        <f t="shared" si="3"/>
        <v>1</v>
      </c>
      <c r="Q33" s="33" t="str">
        <f t="shared" si="4"/>
        <v/>
      </c>
      <c r="R33" s="33">
        <f t="shared" si="5"/>
        <v>8</v>
      </c>
      <c r="S33" s="33" t="str">
        <f t="shared" si="6"/>
        <v>101_8</v>
      </c>
      <c r="T33" s="35" t="str">
        <f t="shared" si="7"/>
        <v>101AM</v>
      </c>
      <c r="U33" s="35" t="str">
        <f t="shared" si="8"/>
        <v>101AMEW</v>
      </c>
      <c r="W33" s="20" t="str">
        <f t="shared" si="9"/>
        <v/>
      </c>
      <c r="X33" s="20" t="str">
        <f t="shared" si="10"/>
        <v/>
      </c>
      <c r="Y33" s="20" t="str">
        <f t="shared" si="11"/>
        <v/>
      </c>
      <c r="Z33" s="20" t="str">
        <f t="shared" si="12"/>
        <v/>
      </c>
      <c r="AA33" s="20">
        <f t="shared" si="0"/>
        <v>0</v>
      </c>
      <c r="AB33" s="20">
        <f t="shared" si="1"/>
        <v>0</v>
      </c>
      <c r="AC33" s="20">
        <f t="shared" si="2"/>
        <v>0</v>
      </c>
      <c r="AD33" s="16">
        <f t="shared" si="13"/>
        <v>0</v>
      </c>
      <c r="AE33" s="16">
        <f>IF(ISBLANK(T33),AE32,IF(COUNTIF(T$2:T33,T33)&gt;1,AE32,1+MAX(AE32,0)))</f>
        <v>1</v>
      </c>
    </row>
    <row r="34" spans="1:31" x14ac:dyDescent="0.25">
      <c r="A34" s="42">
        <v>101</v>
      </c>
      <c r="B34" s="42" t="s">
        <v>66</v>
      </c>
      <c r="C34" s="42" t="s">
        <v>649</v>
      </c>
      <c r="E34" s="42">
        <v>1</v>
      </c>
      <c r="F34" s="42">
        <v>1</v>
      </c>
      <c r="G34" s="42">
        <v>1</v>
      </c>
      <c r="H34" s="42">
        <v>2</v>
      </c>
      <c r="I34" s="42">
        <v>0</v>
      </c>
      <c r="J34" s="42">
        <v>2</v>
      </c>
      <c r="K34" s="42">
        <v>0</v>
      </c>
      <c r="L34" s="42">
        <v>1</v>
      </c>
      <c r="M34" s="188" t="s">
        <v>650</v>
      </c>
      <c r="N34"/>
      <c r="O34" s="101">
        <f>IF(ISBLANK(C34),O33,IF(COUNTIF(C$2:C34,C34)&gt;1,O33,1+MAX(O33,0)))</f>
        <v>2</v>
      </c>
      <c r="P34" s="45">
        <f t="shared" si="3"/>
        <v>1</v>
      </c>
      <c r="Q34" s="33" t="str">
        <f t="shared" si="4"/>
        <v/>
      </c>
      <c r="R34" s="33">
        <f t="shared" si="5"/>
        <v>9</v>
      </c>
      <c r="S34" s="33" t="str">
        <f t="shared" si="6"/>
        <v>101_9</v>
      </c>
      <c r="T34" s="35" t="str">
        <f t="shared" si="7"/>
        <v>101PM</v>
      </c>
      <c r="U34" s="35" t="str">
        <f t="shared" si="8"/>
        <v>101PMNS</v>
      </c>
      <c r="W34" s="20" t="str">
        <f t="shared" si="9"/>
        <v/>
      </c>
      <c r="X34" s="20" t="str">
        <f t="shared" si="10"/>
        <v/>
      </c>
      <c r="Y34" s="20" t="str">
        <f t="shared" si="11"/>
        <v/>
      </c>
      <c r="Z34" s="20" t="str">
        <f t="shared" si="12"/>
        <v/>
      </c>
      <c r="AA34" s="20">
        <f t="shared" si="0"/>
        <v>0</v>
      </c>
      <c r="AB34" s="20">
        <f t="shared" si="1"/>
        <v>0</v>
      </c>
      <c r="AC34" s="20">
        <f t="shared" si="2"/>
        <v>0</v>
      </c>
      <c r="AD34" s="16">
        <f t="shared" si="13"/>
        <v>0</v>
      </c>
      <c r="AE34" s="16">
        <f>IF(ISBLANK(T34),AE33,IF(COUNTIF(T$2:T34,T34)&gt;1,AE33,1+MAX(AE33,0)))</f>
        <v>2</v>
      </c>
    </row>
    <row r="35" spans="1:31" x14ac:dyDescent="0.25">
      <c r="A35" s="42">
        <v>101</v>
      </c>
      <c r="B35" s="42" t="s">
        <v>66</v>
      </c>
      <c r="C35" s="42" t="s">
        <v>649</v>
      </c>
      <c r="E35" s="42">
        <v>1</v>
      </c>
      <c r="F35" s="42">
        <v>1</v>
      </c>
      <c r="G35" s="42">
        <v>2</v>
      </c>
      <c r="H35" s="42">
        <v>2</v>
      </c>
      <c r="I35" s="42">
        <v>0</v>
      </c>
      <c r="J35" s="42">
        <v>0</v>
      </c>
      <c r="K35" s="42">
        <v>1</v>
      </c>
      <c r="L35" s="42">
        <v>0</v>
      </c>
      <c r="M35" s="188" t="s">
        <v>650</v>
      </c>
      <c r="N35"/>
      <c r="O35" s="101">
        <f>IF(ISBLANK(C35),O34,IF(COUNTIF(C$2:C35,C35)&gt;1,O34,1+MAX(O34,0)))</f>
        <v>2</v>
      </c>
      <c r="P35" s="45">
        <f t="shared" si="3"/>
        <v>1</v>
      </c>
      <c r="Q35" s="33" t="str">
        <f t="shared" si="4"/>
        <v/>
      </c>
      <c r="R35" s="33">
        <f t="shared" si="5"/>
        <v>9</v>
      </c>
      <c r="S35" s="33" t="str">
        <f t="shared" si="6"/>
        <v>101_9</v>
      </c>
      <c r="T35" s="35" t="str">
        <f t="shared" si="7"/>
        <v>101PM</v>
      </c>
      <c r="U35" s="35" t="str">
        <f t="shared" si="8"/>
        <v>101PMNS</v>
      </c>
      <c r="W35" s="20" t="str">
        <f t="shared" si="9"/>
        <v/>
      </c>
      <c r="X35" s="20" t="str">
        <f t="shared" si="10"/>
        <v/>
      </c>
      <c r="Y35" s="20" t="str">
        <f t="shared" si="11"/>
        <v/>
      </c>
      <c r="Z35" s="20" t="str">
        <f t="shared" si="12"/>
        <v/>
      </c>
      <c r="AA35" s="20">
        <f t="shared" si="0"/>
        <v>0</v>
      </c>
      <c r="AB35" s="20">
        <f t="shared" si="1"/>
        <v>0</v>
      </c>
      <c r="AC35" s="20">
        <f t="shared" si="2"/>
        <v>0</v>
      </c>
      <c r="AD35" s="16">
        <f t="shared" si="13"/>
        <v>0</v>
      </c>
      <c r="AE35" s="16">
        <f>IF(ISBLANK(T35),AE34,IF(COUNTIF(T$2:T35,T35)&gt;1,AE34,1+MAX(AE34,0)))</f>
        <v>2</v>
      </c>
    </row>
    <row r="36" spans="1:31" x14ac:dyDescent="0.25">
      <c r="A36" s="42">
        <v>101</v>
      </c>
      <c r="B36" s="42" t="s">
        <v>66</v>
      </c>
      <c r="C36" s="42" t="s">
        <v>649</v>
      </c>
      <c r="E36" s="42">
        <v>1</v>
      </c>
      <c r="F36" s="42">
        <v>1</v>
      </c>
      <c r="G36" s="42">
        <v>3</v>
      </c>
      <c r="H36" s="42">
        <v>2</v>
      </c>
      <c r="I36" s="42">
        <v>0</v>
      </c>
      <c r="J36" s="42">
        <v>0</v>
      </c>
      <c r="K36" s="42">
        <v>0</v>
      </c>
      <c r="L36" s="42">
        <v>1</v>
      </c>
      <c r="M36" s="188" t="s">
        <v>650</v>
      </c>
      <c r="N36"/>
      <c r="O36" s="101">
        <f>IF(ISBLANK(C36),O35,IF(COUNTIF(C$2:C36,C36)&gt;1,O35,1+MAX(O35,0)))</f>
        <v>2</v>
      </c>
      <c r="P36" s="45">
        <f t="shared" si="3"/>
        <v>1</v>
      </c>
      <c r="Q36" s="33" t="str">
        <f t="shared" si="4"/>
        <v/>
      </c>
      <c r="R36" s="33">
        <f t="shared" si="5"/>
        <v>9</v>
      </c>
      <c r="S36" s="33" t="str">
        <f t="shared" si="6"/>
        <v>101_9</v>
      </c>
      <c r="T36" s="35" t="str">
        <f t="shared" si="7"/>
        <v>101PM</v>
      </c>
      <c r="U36" s="35" t="str">
        <f t="shared" si="8"/>
        <v>101PMEW</v>
      </c>
      <c r="W36" s="20" t="str">
        <f t="shared" si="9"/>
        <v/>
      </c>
      <c r="X36" s="20" t="str">
        <f t="shared" si="10"/>
        <v/>
      </c>
      <c r="Y36" s="20" t="str">
        <f t="shared" si="11"/>
        <v/>
      </c>
      <c r="Z36" s="20" t="str">
        <f t="shared" si="12"/>
        <v/>
      </c>
      <c r="AA36" s="20">
        <f t="shared" si="0"/>
        <v>0</v>
      </c>
      <c r="AB36" s="20">
        <f t="shared" si="1"/>
        <v>0</v>
      </c>
      <c r="AC36" s="20">
        <f t="shared" si="2"/>
        <v>0</v>
      </c>
      <c r="AD36" s="16">
        <f t="shared" si="13"/>
        <v>0</v>
      </c>
      <c r="AE36" s="16">
        <f>IF(ISBLANK(T36),AE35,IF(COUNTIF(T$2:T36,T36)&gt;1,AE35,1+MAX(AE35,0)))</f>
        <v>2</v>
      </c>
    </row>
    <row r="37" spans="1:31" x14ac:dyDescent="0.25">
      <c r="A37" s="42">
        <v>101</v>
      </c>
      <c r="B37" s="42" t="s">
        <v>66</v>
      </c>
      <c r="C37" s="42" t="s">
        <v>649</v>
      </c>
      <c r="E37" s="42">
        <v>1</v>
      </c>
      <c r="F37" s="42">
        <v>1</v>
      </c>
      <c r="G37" s="42">
        <v>4</v>
      </c>
      <c r="H37" s="42">
        <v>0</v>
      </c>
      <c r="I37" s="42">
        <v>0</v>
      </c>
      <c r="J37" s="42">
        <v>0</v>
      </c>
      <c r="K37" s="42">
        <v>0</v>
      </c>
      <c r="L37" s="42">
        <v>0</v>
      </c>
      <c r="M37" s="188" t="s">
        <v>650</v>
      </c>
      <c r="N37"/>
      <c r="O37" s="101">
        <f>IF(ISBLANK(C37),O36,IF(COUNTIF(C$2:C37,C37)&gt;1,O36,1+MAX(O36,0)))</f>
        <v>2</v>
      </c>
      <c r="P37" s="45">
        <f t="shared" si="3"/>
        <v>1</v>
      </c>
      <c r="Q37" s="33" t="str">
        <f t="shared" si="4"/>
        <v/>
      </c>
      <c r="R37" s="33">
        <f t="shared" si="5"/>
        <v>9</v>
      </c>
      <c r="S37" s="33" t="str">
        <f t="shared" si="6"/>
        <v>101_9</v>
      </c>
      <c r="T37" s="35" t="str">
        <f t="shared" si="7"/>
        <v>101PM</v>
      </c>
      <c r="U37" s="35" t="str">
        <f t="shared" si="8"/>
        <v>101PMEW</v>
      </c>
      <c r="W37" s="20" t="str">
        <f t="shared" si="9"/>
        <v/>
      </c>
      <c r="X37" s="20" t="str">
        <f t="shared" si="10"/>
        <v/>
      </c>
      <c r="Y37" s="20" t="str">
        <f t="shared" si="11"/>
        <v/>
      </c>
      <c r="Z37" s="20" t="str">
        <f t="shared" si="12"/>
        <v/>
      </c>
      <c r="AA37" s="20">
        <f t="shared" si="0"/>
        <v>0</v>
      </c>
      <c r="AB37" s="20">
        <f t="shared" si="1"/>
        <v>0</v>
      </c>
      <c r="AC37" s="20">
        <f t="shared" si="2"/>
        <v>0</v>
      </c>
      <c r="AD37" s="16">
        <f t="shared" si="13"/>
        <v>0</v>
      </c>
      <c r="AE37" s="16">
        <f>IF(ISBLANK(T37),AE36,IF(COUNTIF(T$2:T37,T37)&gt;1,AE36,1+MAX(AE36,0)))</f>
        <v>2</v>
      </c>
    </row>
    <row r="38" spans="1:31" x14ac:dyDescent="0.25">
      <c r="A38" s="42">
        <v>101</v>
      </c>
      <c r="B38" s="42" t="s">
        <v>66</v>
      </c>
      <c r="C38" s="42" t="s">
        <v>649</v>
      </c>
      <c r="E38" s="42">
        <v>1</v>
      </c>
      <c r="F38" s="42">
        <v>2</v>
      </c>
      <c r="G38" s="42">
        <v>1</v>
      </c>
      <c r="H38" s="42">
        <v>5</v>
      </c>
      <c r="I38" s="42">
        <v>2</v>
      </c>
      <c r="J38" s="42">
        <v>2</v>
      </c>
      <c r="K38" s="42">
        <v>0</v>
      </c>
      <c r="L38" s="42">
        <v>0</v>
      </c>
      <c r="M38" s="188" t="s">
        <v>650</v>
      </c>
      <c r="N38"/>
      <c r="O38" s="101">
        <f>IF(ISBLANK(C38),O37,IF(COUNTIF(C$2:C38,C38)&gt;1,O37,1+MAX(O37,0)))</f>
        <v>2</v>
      </c>
      <c r="P38" s="45">
        <f t="shared" si="3"/>
        <v>1</v>
      </c>
      <c r="Q38" s="33" t="str">
        <f t="shared" si="4"/>
        <v/>
      </c>
      <c r="R38" s="33">
        <f t="shared" si="5"/>
        <v>10</v>
      </c>
      <c r="S38" s="33" t="str">
        <f t="shared" si="6"/>
        <v>101_10</v>
      </c>
      <c r="T38" s="35" t="str">
        <f t="shared" si="7"/>
        <v>101PM</v>
      </c>
      <c r="U38" s="35" t="str">
        <f t="shared" si="8"/>
        <v>101PMNS</v>
      </c>
      <c r="W38" s="20" t="str">
        <f t="shared" si="9"/>
        <v/>
      </c>
      <c r="X38" s="20" t="str">
        <f t="shared" si="10"/>
        <v/>
      </c>
      <c r="Y38" s="20" t="str">
        <f t="shared" si="11"/>
        <v/>
      </c>
      <c r="Z38" s="20" t="str">
        <f t="shared" si="12"/>
        <v/>
      </c>
      <c r="AA38" s="20">
        <f t="shared" si="0"/>
        <v>0</v>
      </c>
      <c r="AB38" s="20">
        <f t="shared" si="1"/>
        <v>0</v>
      </c>
      <c r="AC38" s="20">
        <f t="shared" si="2"/>
        <v>0</v>
      </c>
      <c r="AD38" s="16">
        <f t="shared" si="13"/>
        <v>0</v>
      </c>
      <c r="AE38" s="16">
        <f>IF(ISBLANK(T38),AE37,IF(COUNTIF(T$2:T38,T38)&gt;1,AE37,1+MAX(AE37,0)))</f>
        <v>2</v>
      </c>
    </row>
    <row r="39" spans="1:31" x14ac:dyDescent="0.25">
      <c r="A39" s="42">
        <v>101</v>
      </c>
      <c r="B39" s="42" t="s">
        <v>66</v>
      </c>
      <c r="C39" s="42" t="s">
        <v>649</v>
      </c>
      <c r="E39" s="42">
        <v>1</v>
      </c>
      <c r="F39" s="42">
        <v>2</v>
      </c>
      <c r="G39" s="42">
        <v>2</v>
      </c>
      <c r="H39" s="42">
        <v>4</v>
      </c>
      <c r="I39" s="42">
        <v>0</v>
      </c>
      <c r="J39" s="42">
        <v>3</v>
      </c>
      <c r="K39" s="42">
        <v>3</v>
      </c>
      <c r="L39" s="42">
        <v>4</v>
      </c>
      <c r="M39" s="188" t="s">
        <v>650</v>
      </c>
      <c r="N39"/>
      <c r="O39" s="101">
        <f>IF(ISBLANK(C39),O38,IF(COUNTIF(C$2:C39,C39)&gt;1,O38,1+MAX(O38,0)))</f>
        <v>2</v>
      </c>
      <c r="P39" s="45">
        <f t="shared" si="3"/>
        <v>1</v>
      </c>
      <c r="Q39" s="33" t="str">
        <f t="shared" si="4"/>
        <v/>
      </c>
      <c r="R39" s="33">
        <f t="shared" si="5"/>
        <v>10</v>
      </c>
      <c r="S39" s="33" t="str">
        <f t="shared" si="6"/>
        <v>101_10</v>
      </c>
      <c r="T39" s="35" t="str">
        <f t="shared" si="7"/>
        <v>101PM</v>
      </c>
      <c r="U39" s="35" t="str">
        <f t="shared" si="8"/>
        <v>101PMNS</v>
      </c>
      <c r="W39" s="20" t="str">
        <f t="shared" si="9"/>
        <v/>
      </c>
      <c r="X39" s="20" t="str">
        <f t="shared" si="10"/>
        <v/>
      </c>
      <c r="Y39" s="20" t="str">
        <f t="shared" si="11"/>
        <v/>
      </c>
      <c r="Z39" s="20" t="str">
        <f t="shared" si="12"/>
        <v/>
      </c>
      <c r="AA39" s="20">
        <f t="shared" si="0"/>
        <v>0</v>
      </c>
      <c r="AB39" s="20">
        <f t="shared" si="1"/>
        <v>0</v>
      </c>
      <c r="AC39" s="20">
        <f t="shared" si="2"/>
        <v>0</v>
      </c>
      <c r="AD39" s="16">
        <f t="shared" si="13"/>
        <v>0</v>
      </c>
      <c r="AE39" s="16">
        <f>IF(ISBLANK(T39),AE38,IF(COUNTIF(T$2:T39,T39)&gt;1,AE38,1+MAX(AE38,0)))</f>
        <v>2</v>
      </c>
    </row>
    <row r="40" spans="1:31" x14ac:dyDescent="0.25">
      <c r="A40" s="42">
        <v>101</v>
      </c>
      <c r="B40" s="42" t="s">
        <v>66</v>
      </c>
      <c r="C40" s="42" t="s">
        <v>649</v>
      </c>
      <c r="E40" s="42">
        <v>1</v>
      </c>
      <c r="F40" s="42">
        <v>2</v>
      </c>
      <c r="G40" s="42">
        <v>3</v>
      </c>
      <c r="H40" s="42">
        <v>1</v>
      </c>
      <c r="I40" s="42">
        <v>0</v>
      </c>
      <c r="J40" s="42">
        <v>0</v>
      </c>
      <c r="K40" s="42">
        <v>0</v>
      </c>
      <c r="L40" s="42">
        <v>0</v>
      </c>
      <c r="M40" s="188" t="s">
        <v>650</v>
      </c>
      <c r="N40"/>
      <c r="O40" s="101">
        <f>IF(ISBLANK(C40),O39,IF(COUNTIF(C$2:C40,C40)&gt;1,O39,1+MAX(O39,0)))</f>
        <v>2</v>
      </c>
      <c r="P40" s="45">
        <f t="shared" si="3"/>
        <v>1</v>
      </c>
      <c r="Q40" s="33" t="str">
        <f t="shared" si="4"/>
        <v/>
      </c>
      <c r="R40" s="33">
        <f t="shared" si="5"/>
        <v>10</v>
      </c>
      <c r="S40" s="33" t="str">
        <f t="shared" si="6"/>
        <v>101_10</v>
      </c>
      <c r="T40" s="35" t="str">
        <f t="shared" si="7"/>
        <v>101PM</v>
      </c>
      <c r="U40" s="35" t="str">
        <f t="shared" si="8"/>
        <v>101PMEW</v>
      </c>
      <c r="W40" s="20" t="str">
        <f t="shared" si="9"/>
        <v/>
      </c>
      <c r="X40" s="20" t="str">
        <f t="shared" si="10"/>
        <v/>
      </c>
      <c r="Y40" s="20" t="str">
        <f t="shared" si="11"/>
        <v/>
      </c>
      <c r="Z40" s="20" t="str">
        <f t="shared" si="12"/>
        <v/>
      </c>
      <c r="AA40" s="20">
        <f t="shared" si="0"/>
        <v>0</v>
      </c>
      <c r="AB40" s="20">
        <f t="shared" si="1"/>
        <v>0</v>
      </c>
      <c r="AC40" s="20">
        <f t="shared" si="2"/>
        <v>0</v>
      </c>
      <c r="AD40" s="16">
        <f t="shared" si="13"/>
        <v>0</v>
      </c>
      <c r="AE40" s="16">
        <f>IF(ISBLANK(T40),AE39,IF(COUNTIF(T$2:T40,T40)&gt;1,AE39,1+MAX(AE39,0)))</f>
        <v>2</v>
      </c>
    </row>
    <row r="41" spans="1:31" x14ac:dyDescent="0.25">
      <c r="A41" s="42">
        <v>101</v>
      </c>
      <c r="B41" s="42" t="s">
        <v>66</v>
      </c>
      <c r="C41" s="42" t="s">
        <v>649</v>
      </c>
      <c r="E41" s="42">
        <v>1</v>
      </c>
      <c r="F41" s="42">
        <v>2</v>
      </c>
      <c r="G41" s="42">
        <v>4</v>
      </c>
      <c r="H41" s="42">
        <v>3</v>
      </c>
      <c r="I41" s="42">
        <v>1</v>
      </c>
      <c r="J41" s="42">
        <v>3</v>
      </c>
      <c r="K41" s="42">
        <v>0</v>
      </c>
      <c r="L41" s="42">
        <v>0</v>
      </c>
      <c r="M41" s="188" t="s">
        <v>650</v>
      </c>
      <c r="N41"/>
      <c r="O41" s="101">
        <f>IF(ISBLANK(C41),O40,IF(COUNTIF(C$2:C41,C41)&gt;1,O40,1+MAX(O40,0)))</f>
        <v>2</v>
      </c>
      <c r="P41" s="45">
        <f t="shared" si="3"/>
        <v>1</v>
      </c>
      <c r="Q41" s="33" t="str">
        <f t="shared" si="4"/>
        <v/>
      </c>
      <c r="R41" s="33">
        <f t="shared" si="5"/>
        <v>10</v>
      </c>
      <c r="S41" s="33" t="str">
        <f t="shared" si="6"/>
        <v>101_10</v>
      </c>
      <c r="T41" s="35" t="str">
        <f t="shared" si="7"/>
        <v>101PM</v>
      </c>
      <c r="U41" s="35" t="str">
        <f t="shared" si="8"/>
        <v>101PMEW</v>
      </c>
      <c r="W41" s="20" t="str">
        <f t="shared" si="9"/>
        <v/>
      </c>
      <c r="X41" s="20" t="str">
        <f t="shared" si="10"/>
        <v/>
      </c>
      <c r="Y41" s="20" t="str">
        <f t="shared" si="11"/>
        <v/>
      </c>
      <c r="Z41" s="20" t="str">
        <f t="shared" si="12"/>
        <v/>
      </c>
      <c r="AA41" s="20">
        <f t="shared" si="0"/>
        <v>0</v>
      </c>
      <c r="AB41" s="20">
        <f t="shared" si="1"/>
        <v>0</v>
      </c>
      <c r="AC41" s="20">
        <f t="shared" si="2"/>
        <v>0</v>
      </c>
      <c r="AD41" s="16">
        <f t="shared" si="13"/>
        <v>0</v>
      </c>
      <c r="AE41" s="16">
        <f>IF(ISBLANK(T41),AE40,IF(COUNTIF(T$2:T41,T41)&gt;1,AE40,1+MAX(AE40,0)))</f>
        <v>2</v>
      </c>
    </row>
    <row r="42" spans="1:31" x14ac:dyDescent="0.25">
      <c r="A42" s="42">
        <v>101</v>
      </c>
      <c r="B42" s="42" t="s">
        <v>66</v>
      </c>
      <c r="C42" s="42" t="s">
        <v>649</v>
      </c>
      <c r="E42" s="42">
        <v>1</v>
      </c>
      <c r="F42" s="42">
        <v>3</v>
      </c>
      <c r="G42" s="42">
        <v>1</v>
      </c>
      <c r="H42" s="42">
        <v>5</v>
      </c>
      <c r="I42" s="42">
        <v>0</v>
      </c>
      <c r="J42" s="42">
        <v>3</v>
      </c>
      <c r="K42" s="42">
        <v>0</v>
      </c>
      <c r="L42" s="42">
        <v>0</v>
      </c>
      <c r="M42" s="188" t="s">
        <v>650</v>
      </c>
      <c r="N42"/>
      <c r="O42" s="101">
        <f>IF(ISBLANK(C42),O41,IF(COUNTIF(C$2:C42,C42)&gt;1,O41,1+MAX(O41,0)))</f>
        <v>2</v>
      </c>
      <c r="P42" s="45">
        <f t="shared" si="3"/>
        <v>1</v>
      </c>
      <c r="Q42" s="33" t="str">
        <f t="shared" si="4"/>
        <v/>
      </c>
      <c r="R42" s="33">
        <f t="shared" si="5"/>
        <v>11</v>
      </c>
      <c r="S42" s="33" t="str">
        <f t="shared" si="6"/>
        <v>101_11</v>
      </c>
      <c r="T42" s="35" t="str">
        <f t="shared" si="7"/>
        <v>101PM</v>
      </c>
      <c r="U42" s="35" t="str">
        <f t="shared" si="8"/>
        <v>101PMNS</v>
      </c>
      <c r="W42" s="20" t="str">
        <f t="shared" si="9"/>
        <v/>
      </c>
      <c r="X42" s="20" t="str">
        <f t="shared" si="10"/>
        <v/>
      </c>
      <c r="Y42" s="20" t="str">
        <f t="shared" si="11"/>
        <v/>
      </c>
      <c r="Z42" s="20" t="str">
        <f t="shared" si="12"/>
        <v/>
      </c>
      <c r="AA42" s="20">
        <f t="shared" si="0"/>
        <v>0</v>
      </c>
      <c r="AB42" s="20">
        <f t="shared" si="1"/>
        <v>0</v>
      </c>
      <c r="AC42" s="20">
        <f t="shared" si="2"/>
        <v>0</v>
      </c>
      <c r="AD42" s="16">
        <f t="shared" si="13"/>
        <v>0</v>
      </c>
      <c r="AE42" s="16">
        <f>IF(ISBLANK(T42),AE41,IF(COUNTIF(T$2:T42,T42)&gt;1,AE41,1+MAX(AE41,0)))</f>
        <v>2</v>
      </c>
    </row>
    <row r="43" spans="1:31" x14ac:dyDescent="0.25">
      <c r="A43" s="42">
        <v>101</v>
      </c>
      <c r="B43" s="42" t="s">
        <v>66</v>
      </c>
      <c r="C43" s="42" t="s">
        <v>649</v>
      </c>
      <c r="E43" s="42">
        <v>1</v>
      </c>
      <c r="F43" s="42">
        <v>3</v>
      </c>
      <c r="G43" s="42">
        <v>2</v>
      </c>
      <c r="H43" s="42">
        <v>3</v>
      </c>
      <c r="I43" s="42">
        <v>2</v>
      </c>
      <c r="J43" s="42">
        <v>2</v>
      </c>
      <c r="K43" s="42">
        <v>1</v>
      </c>
      <c r="L43" s="42">
        <v>1</v>
      </c>
      <c r="M43" s="188" t="s">
        <v>650</v>
      </c>
      <c r="N43"/>
      <c r="O43" s="101">
        <f>IF(ISBLANK(C43),O42,IF(COUNTIF(C$2:C43,C43)&gt;1,O42,1+MAX(O42,0)))</f>
        <v>2</v>
      </c>
      <c r="P43" s="45">
        <f t="shared" si="3"/>
        <v>1</v>
      </c>
      <c r="Q43" s="33" t="str">
        <f t="shared" si="4"/>
        <v/>
      </c>
      <c r="R43" s="33">
        <f t="shared" si="5"/>
        <v>11</v>
      </c>
      <c r="S43" s="33" t="str">
        <f t="shared" si="6"/>
        <v>101_11</v>
      </c>
      <c r="T43" s="35" t="str">
        <f t="shared" si="7"/>
        <v>101PM</v>
      </c>
      <c r="U43" s="35" t="str">
        <f t="shared" si="8"/>
        <v>101PMNS</v>
      </c>
      <c r="W43" s="20" t="str">
        <f t="shared" si="9"/>
        <v/>
      </c>
      <c r="X43" s="20" t="str">
        <f t="shared" si="10"/>
        <v/>
      </c>
      <c r="Y43" s="20" t="str">
        <f t="shared" si="11"/>
        <v/>
      </c>
      <c r="Z43" s="20" t="str">
        <f t="shared" si="12"/>
        <v/>
      </c>
      <c r="AA43" s="20">
        <f t="shared" si="0"/>
        <v>0</v>
      </c>
      <c r="AB43" s="20">
        <f t="shared" si="1"/>
        <v>0</v>
      </c>
      <c r="AC43" s="20">
        <f t="shared" si="2"/>
        <v>0</v>
      </c>
      <c r="AD43" s="16">
        <f t="shared" si="13"/>
        <v>0</v>
      </c>
      <c r="AE43" s="16">
        <f>IF(ISBLANK(T43),AE42,IF(COUNTIF(T$2:T43,T43)&gt;1,AE42,1+MAX(AE42,0)))</f>
        <v>2</v>
      </c>
    </row>
    <row r="44" spans="1:31" x14ac:dyDescent="0.25">
      <c r="A44" s="42">
        <v>101</v>
      </c>
      <c r="B44" s="42" t="s">
        <v>66</v>
      </c>
      <c r="C44" s="42" t="s">
        <v>649</v>
      </c>
      <c r="E44" s="42">
        <v>1</v>
      </c>
      <c r="F44" s="42">
        <v>3</v>
      </c>
      <c r="G44" s="42">
        <v>3</v>
      </c>
      <c r="H44" s="42">
        <v>1</v>
      </c>
      <c r="I44" s="42">
        <v>0</v>
      </c>
      <c r="J44" s="42">
        <v>0</v>
      </c>
      <c r="K44" s="42">
        <v>0</v>
      </c>
      <c r="L44" s="42">
        <v>1</v>
      </c>
      <c r="M44" s="188" t="s">
        <v>650</v>
      </c>
      <c r="N44"/>
      <c r="O44" s="101">
        <f>IF(ISBLANK(C44),O43,IF(COUNTIF(C$2:C44,C44)&gt;1,O43,1+MAX(O43,0)))</f>
        <v>2</v>
      </c>
      <c r="P44" s="45">
        <f t="shared" si="3"/>
        <v>1</v>
      </c>
      <c r="Q44" s="33" t="str">
        <f t="shared" si="4"/>
        <v/>
      </c>
      <c r="R44" s="33">
        <f t="shared" si="5"/>
        <v>11</v>
      </c>
      <c r="S44" s="33" t="str">
        <f t="shared" si="6"/>
        <v>101_11</v>
      </c>
      <c r="T44" s="35" t="str">
        <f t="shared" si="7"/>
        <v>101PM</v>
      </c>
      <c r="U44" s="35" t="str">
        <f t="shared" si="8"/>
        <v>101PMEW</v>
      </c>
      <c r="W44" s="20" t="str">
        <f t="shared" si="9"/>
        <v/>
      </c>
      <c r="X44" s="20" t="str">
        <f t="shared" si="10"/>
        <v/>
      </c>
      <c r="Y44" s="20" t="str">
        <f t="shared" si="11"/>
        <v/>
      </c>
      <c r="Z44" s="20" t="str">
        <f t="shared" si="12"/>
        <v/>
      </c>
      <c r="AA44" s="20">
        <f t="shared" si="0"/>
        <v>0</v>
      </c>
      <c r="AB44" s="20">
        <f t="shared" si="1"/>
        <v>0</v>
      </c>
      <c r="AC44" s="20">
        <f t="shared" si="2"/>
        <v>0</v>
      </c>
      <c r="AD44" s="16">
        <f t="shared" si="13"/>
        <v>0</v>
      </c>
      <c r="AE44" s="16">
        <f>IF(ISBLANK(T44),AE43,IF(COUNTIF(T$2:T44,T44)&gt;1,AE43,1+MAX(AE43,0)))</f>
        <v>2</v>
      </c>
    </row>
    <row r="45" spans="1:31" x14ac:dyDescent="0.25">
      <c r="A45" s="42">
        <v>101</v>
      </c>
      <c r="B45" s="42" t="s">
        <v>66</v>
      </c>
      <c r="C45" s="42" t="s">
        <v>649</v>
      </c>
      <c r="E45" s="42">
        <v>1</v>
      </c>
      <c r="F45" s="42">
        <v>3</v>
      </c>
      <c r="G45" s="42">
        <v>4</v>
      </c>
      <c r="H45" s="42">
        <v>0</v>
      </c>
      <c r="I45" s="42">
        <v>0</v>
      </c>
      <c r="J45" s="42">
        <v>0</v>
      </c>
      <c r="K45" s="42">
        <v>0</v>
      </c>
      <c r="L45" s="42">
        <v>0</v>
      </c>
      <c r="M45" s="188" t="s">
        <v>650</v>
      </c>
      <c r="N45"/>
      <c r="O45" s="101">
        <f>IF(ISBLANK(C45),O44,IF(COUNTIF(C$2:C45,C45)&gt;1,O44,1+MAX(O44,0)))</f>
        <v>2</v>
      </c>
      <c r="P45" s="45">
        <f t="shared" si="3"/>
        <v>1</v>
      </c>
      <c r="Q45" s="33" t="str">
        <f t="shared" si="4"/>
        <v/>
      </c>
      <c r="R45" s="33">
        <f t="shared" si="5"/>
        <v>11</v>
      </c>
      <c r="S45" s="33" t="str">
        <f t="shared" si="6"/>
        <v>101_11</v>
      </c>
      <c r="T45" s="35" t="str">
        <f t="shared" si="7"/>
        <v>101PM</v>
      </c>
      <c r="U45" s="35" t="str">
        <f t="shared" si="8"/>
        <v>101PMEW</v>
      </c>
      <c r="W45" s="20" t="str">
        <f t="shared" si="9"/>
        <v/>
      </c>
      <c r="X45" s="20" t="str">
        <f t="shared" si="10"/>
        <v/>
      </c>
      <c r="Y45" s="20" t="str">
        <f t="shared" si="11"/>
        <v/>
      </c>
      <c r="Z45" s="20" t="str">
        <f t="shared" si="12"/>
        <v/>
      </c>
      <c r="AA45" s="20">
        <f t="shared" si="0"/>
        <v>0</v>
      </c>
      <c r="AB45" s="20">
        <f t="shared" si="1"/>
        <v>0</v>
      </c>
      <c r="AC45" s="20">
        <f t="shared" si="2"/>
        <v>0</v>
      </c>
      <c r="AD45" s="16">
        <f t="shared" si="13"/>
        <v>0</v>
      </c>
      <c r="AE45" s="16">
        <f>IF(ISBLANK(T45),AE44,IF(COUNTIF(T$2:T45,T45)&gt;1,AE44,1+MAX(AE44,0)))</f>
        <v>2</v>
      </c>
    </row>
    <row r="46" spans="1:31" x14ac:dyDescent="0.25">
      <c r="A46" s="42">
        <v>101</v>
      </c>
      <c r="B46" s="42" t="s">
        <v>66</v>
      </c>
      <c r="C46" s="42" t="s">
        <v>649</v>
      </c>
      <c r="E46" s="42">
        <v>1</v>
      </c>
      <c r="F46" s="42">
        <v>4</v>
      </c>
      <c r="G46" s="42">
        <v>1</v>
      </c>
      <c r="H46" s="42">
        <v>7</v>
      </c>
      <c r="I46" s="42">
        <v>1</v>
      </c>
      <c r="J46" s="42">
        <v>4</v>
      </c>
      <c r="K46" s="42">
        <v>0</v>
      </c>
      <c r="L46" s="42">
        <v>0</v>
      </c>
      <c r="M46" s="188" t="s">
        <v>650</v>
      </c>
      <c r="N46"/>
      <c r="O46" s="101">
        <f>IF(ISBLANK(C46),O45,IF(COUNTIF(C$2:C46,C46)&gt;1,O45,1+MAX(O45,0)))</f>
        <v>2</v>
      </c>
      <c r="P46" s="45">
        <f t="shared" si="3"/>
        <v>1</v>
      </c>
      <c r="Q46" s="33" t="str">
        <f t="shared" si="4"/>
        <v/>
      </c>
      <c r="R46" s="33">
        <f t="shared" si="5"/>
        <v>12</v>
      </c>
      <c r="S46" s="33" t="str">
        <f t="shared" si="6"/>
        <v>101_12</v>
      </c>
      <c r="T46" s="35" t="str">
        <f t="shared" si="7"/>
        <v>101PM</v>
      </c>
      <c r="U46" s="35" t="str">
        <f t="shared" si="8"/>
        <v>101PMNS</v>
      </c>
      <c r="W46" s="20" t="str">
        <f t="shared" si="9"/>
        <v/>
      </c>
      <c r="X46" s="20" t="str">
        <f t="shared" si="10"/>
        <v/>
      </c>
      <c r="Y46" s="20" t="str">
        <f t="shared" si="11"/>
        <v/>
      </c>
      <c r="Z46" s="20" t="str">
        <f t="shared" si="12"/>
        <v/>
      </c>
      <c r="AA46" s="20">
        <f t="shared" si="0"/>
        <v>0</v>
      </c>
      <c r="AB46" s="20">
        <f t="shared" si="1"/>
        <v>0</v>
      </c>
      <c r="AC46" s="20">
        <f t="shared" si="2"/>
        <v>0</v>
      </c>
      <c r="AD46" s="16">
        <f t="shared" si="13"/>
        <v>0</v>
      </c>
      <c r="AE46" s="16">
        <f>IF(ISBLANK(T46),AE45,IF(COUNTIF(T$2:T46,T46)&gt;1,AE45,1+MAX(AE45,0)))</f>
        <v>2</v>
      </c>
    </row>
    <row r="47" spans="1:31" x14ac:dyDescent="0.25">
      <c r="A47" s="42">
        <v>101</v>
      </c>
      <c r="B47" s="42" t="s">
        <v>66</v>
      </c>
      <c r="C47" s="42" t="s">
        <v>649</v>
      </c>
      <c r="E47" s="42">
        <v>1</v>
      </c>
      <c r="F47" s="42">
        <v>4</v>
      </c>
      <c r="G47" s="42">
        <v>2</v>
      </c>
      <c r="H47" s="42">
        <v>1</v>
      </c>
      <c r="I47" s="42">
        <v>0</v>
      </c>
      <c r="J47" s="42">
        <v>1</v>
      </c>
      <c r="K47" s="42">
        <v>0</v>
      </c>
      <c r="L47" s="42">
        <v>0</v>
      </c>
      <c r="M47" s="188" t="s">
        <v>650</v>
      </c>
      <c r="N47"/>
      <c r="O47" s="101">
        <f>IF(ISBLANK(C47),O46,IF(COUNTIF(C$2:C47,C47)&gt;1,O46,1+MAX(O46,0)))</f>
        <v>2</v>
      </c>
      <c r="P47" s="45">
        <f t="shared" si="3"/>
        <v>1</v>
      </c>
      <c r="Q47" s="33" t="str">
        <f t="shared" si="4"/>
        <v/>
      </c>
      <c r="R47" s="33">
        <f t="shared" si="5"/>
        <v>12</v>
      </c>
      <c r="S47" s="33" t="str">
        <f t="shared" si="6"/>
        <v>101_12</v>
      </c>
      <c r="T47" s="35" t="str">
        <f t="shared" si="7"/>
        <v>101PM</v>
      </c>
      <c r="U47" s="35" t="str">
        <f t="shared" si="8"/>
        <v>101PMNS</v>
      </c>
      <c r="W47" s="20" t="str">
        <f t="shared" si="9"/>
        <v/>
      </c>
      <c r="X47" s="20" t="str">
        <f t="shared" si="10"/>
        <v/>
      </c>
      <c r="Y47" s="20" t="str">
        <f t="shared" si="11"/>
        <v/>
      </c>
      <c r="Z47" s="20" t="str">
        <f t="shared" si="12"/>
        <v/>
      </c>
      <c r="AA47" s="20">
        <f t="shared" si="0"/>
        <v>0</v>
      </c>
      <c r="AB47" s="20">
        <f t="shared" si="1"/>
        <v>0</v>
      </c>
      <c r="AC47" s="20">
        <f t="shared" si="2"/>
        <v>0</v>
      </c>
      <c r="AD47" s="16">
        <f t="shared" si="13"/>
        <v>0</v>
      </c>
      <c r="AE47" s="16">
        <f>IF(ISBLANK(T47),AE46,IF(COUNTIF(T$2:T47,T47)&gt;1,AE46,1+MAX(AE46,0)))</f>
        <v>2</v>
      </c>
    </row>
    <row r="48" spans="1:31" x14ac:dyDescent="0.25">
      <c r="A48" s="42">
        <v>101</v>
      </c>
      <c r="B48" s="42" t="s">
        <v>66</v>
      </c>
      <c r="C48" s="42" t="s">
        <v>649</v>
      </c>
      <c r="E48" s="42">
        <v>1</v>
      </c>
      <c r="F48" s="42">
        <v>4</v>
      </c>
      <c r="G48" s="42">
        <v>3</v>
      </c>
      <c r="H48" s="42">
        <v>2</v>
      </c>
      <c r="I48" s="42">
        <v>1</v>
      </c>
      <c r="J48" s="42">
        <v>1</v>
      </c>
      <c r="K48" s="42">
        <v>0</v>
      </c>
      <c r="L48" s="42">
        <v>0</v>
      </c>
      <c r="M48" s="188" t="s">
        <v>650</v>
      </c>
      <c r="N48"/>
      <c r="O48" s="101">
        <f>IF(ISBLANK(C48),O47,IF(COUNTIF(C$2:C48,C48)&gt;1,O47,1+MAX(O47,0)))</f>
        <v>2</v>
      </c>
      <c r="P48" s="45">
        <f t="shared" si="3"/>
        <v>1</v>
      </c>
      <c r="Q48" s="33" t="str">
        <f t="shared" si="4"/>
        <v/>
      </c>
      <c r="R48" s="33">
        <f t="shared" si="5"/>
        <v>12</v>
      </c>
      <c r="S48" s="33" t="str">
        <f t="shared" si="6"/>
        <v>101_12</v>
      </c>
      <c r="T48" s="35" t="str">
        <f t="shared" si="7"/>
        <v>101PM</v>
      </c>
      <c r="U48" s="35" t="str">
        <f t="shared" si="8"/>
        <v>101PMEW</v>
      </c>
      <c r="W48" s="20" t="str">
        <f t="shared" si="9"/>
        <v/>
      </c>
      <c r="X48" s="20" t="str">
        <f t="shared" si="10"/>
        <v/>
      </c>
      <c r="Y48" s="20" t="str">
        <f t="shared" si="11"/>
        <v/>
      </c>
      <c r="Z48" s="20" t="str">
        <f t="shared" si="12"/>
        <v/>
      </c>
      <c r="AA48" s="20">
        <f t="shared" si="0"/>
        <v>0</v>
      </c>
      <c r="AB48" s="20">
        <f t="shared" si="1"/>
        <v>0</v>
      </c>
      <c r="AC48" s="20">
        <f t="shared" si="2"/>
        <v>0</v>
      </c>
      <c r="AD48" s="16">
        <f t="shared" si="13"/>
        <v>0</v>
      </c>
      <c r="AE48" s="16">
        <f>IF(ISBLANK(T48),AE47,IF(COUNTIF(T$2:T48,T48)&gt;1,AE47,1+MAX(AE47,0)))</f>
        <v>2</v>
      </c>
    </row>
    <row r="49" spans="1:31" x14ac:dyDescent="0.25">
      <c r="A49" s="42">
        <v>101</v>
      </c>
      <c r="B49" s="42" t="s">
        <v>66</v>
      </c>
      <c r="C49" s="42" t="s">
        <v>649</v>
      </c>
      <c r="E49" s="42">
        <v>1</v>
      </c>
      <c r="F49" s="42">
        <v>4</v>
      </c>
      <c r="G49" s="42">
        <v>4</v>
      </c>
      <c r="H49" s="42">
        <v>6</v>
      </c>
      <c r="I49" s="42">
        <v>2</v>
      </c>
      <c r="J49" s="42">
        <v>1</v>
      </c>
      <c r="K49" s="42">
        <v>1</v>
      </c>
      <c r="L49" s="42">
        <v>3</v>
      </c>
      <c r="M49" s="188" t="s">
        <v>650</v>
      </c>
      <c r="N49"/>
      <c r="O49" s="101">
        <f>IF(ISBLANK(C49),O48,IF(COUNTIF(C$2:C49,C49)&gt;1,O48,1+MAX(O48,0)))</f>
        <v>2</v>
      </c>
      <c r="P49" s="45">
        <f t="shared" si="3"/>
        <v>1</v>
      </c>
      <c r="Q49" s="33" t="str">
        <f t="shared" si="4"/>
        <v/>
      </c>
      <c r="R49" s="33">
        <f t="shared" si="5"/>
        <v>12</v>
      </c>
      <c r="S49" s="33" t="str">
        <f t="shared" si="6"/>
        <v>101_12</v>
      </c>
      <c r="T49" s="35" t="str">
        <f t="shared" si="7"/>
        <v>101PM</v>
      </c>
      <c r="U49" s="35" t="str">
        <f t="shared" si="8"/>
        <v>101PMEW</v>
      </c>
      <c r="W49" s="20" t="str">
        <f t="shared" si="9"/>
        <v/>
      </c>
      <c r="X49" s="20" t="str">
        <f t="shared" si="10"/>
        <v/>
      </c>
      <c r="Y49" s="20" t="str">
        <f t="shared" si="11"/>
        <v/>
      </c>
      <c r="Z49" s="20" t="str">
        <f t="shared" si="12"/>
        <v/>
      </c>
      <c r="AA49" s="20">
        <f t="shared" si="0"/>
        <v>0</v>
      </c>
      <c r="AB49" s="20">
        <f t="shared" si="1"/>
        <v>0</v>
      </c>
      <c r="AC49" s="20">
        <f t="shared" si="2"/>
        <v>0</v>
      </c>
      <c r="AD49" s="16">
        <f t="shared" si="13"/>
        <v>0</v>
      </c>
      <c r="AE49" s="16">
        <f>IF(ISBLANK(T49),AE48,IF(COUNTIF(T$2:T49,T49)&gt;1,AE48,1+MAX(AE48,0)))</f>
        <v>2</v>
      </c>
    </row>
    <row r="50" spans="1:31" x14ac:dyDescent="0.25">
      <c r="A50" s="42">
        <v>101</v>
      </c>
      <c r="B50" s="42" t="s">
        <v>66</v>
      </c>
      <c r="C50" s="42" t="s">
        <v>649</v>
      </c>
      <c r="E50" s="42">
        <v>2</v>
      </c>
      <c r="F50" s="42">
        <v>1</v>
      </c>
      <c r="G50" s="42">
        <v>1</v>
      </c>
      <c r="H50" s="42">
        <v>4</v>
      </c>
      <c r="I50" s="42">
        <v>1</v>
      </c>
      <c r="J50" s="42">
        <v>3</v>
      </c>
      <c r="K50" s="42">
        <v>0</v>
      </c>
      <c r="L50" s="42">
        <v>0</v>
      </c>
      <c r="M50" s="188"/>
      <c r="N50"/>
      <c r="O50" s="101">
        <f>IF(ISBLANK(C50),O49,IF(COUNTIF(C$2:C50,C50)&gt;1,O49,1+MAX(O49,0)))</f>
        <v>2</v>
      </c>
      <c r="P50" s="45">
        <f t="shared" si="3"/>
        <v>1</v>
      </c>
      <c r="Q50" s="33" t="str">
        <f t="shared" si="4"/>
        <v/>
      </c>
      <c r="R50" s="33">
        <f t="shared" si="5"/>
        <v>13</v>
      </c>
      <c r="S50" s="33" t="str">
        <f t="shared" si="6"/>
        <v>101_13</v>
      </c>
      <c r="T50" s="35" t="str">
        <f t="shared" si="7"/>
        <v>101PM</v>
      </c>
      <c r="U50" s="35" t="str">
        <f t="shared" si="8"/>
        <v>101PMNS</v>
      </c>
      <c r="W50" s="20" t="str">
        <f t="shared" si="9"/>
        <v/>
      </c>
      <c r="X50" s="20" t="str">
        <f t="shared" si="10"/>
        <v/>
      </c>
      <c r="Y50" s="20" t="str">
        <f t="shared" si="11"/>
        <v/>
      </c>
      <c r="Z50" s="20" t="str">
        <f t="shared" si="12"/>
        <v/>
      </c>
      <c r="AA50" s="20">
        <f t="shared" si="0"/>
        <v>0</v>
      </c>
      <c r="AB50" s="20">
        <f t="shared" si="1"/>
        <v>0</v>
      </c>
      <c r="AC50" s="20">
        <f t="shared" si="2"/>
        <v>0</v>
      </c>
      <c r="AD50" s="16">
        <f t="shared" si="13"/>
        <v>0</v>
      </c>
      <c r="AE50" s="16">
        <f>IF(ISBLANK(T50),AE49,IF(COUNTIF(T$2:T50,T50)&gt;1,AE49,1+MAX(AE49,0)))</f>
        <v>2</v>
      </c>
    </row>
    <row r="51" spans="1:31" x14ac:dyDescent="0.25">
      <c r="A51" s="42">
        <v>101</v>
      </c>
      <c r="B51" s="42" t="s">
        <v>66</v>
      </c>
      <c r="C51" s="42" t="s">
        <v>649</v>
      </c>
      <c r="E51" s="42">
        <v>2</v>
      </c>
      <c r="F51" s="42">
        <v>1</v>
      </c>
      <c r="G51" s="42">
        <v>2</v>
      </c>
      <c r="H51" s="42">
        <v>2</v>
      </c>
      <c r="I51" s="42">
        <v>0</v>
      </c>
      <c r="J51" s="42">
        <v>0</v>
      </c>
      <c r="K51" s="42">
        <v>0</v>
      </c>
      <c r="L51" s="42">
        <v>0</v>
      </c>
      <c r="M51" s="188"/>
      <c r="N51"/>
      <c r="O51" s="101">
        <f>IF(ISBLANK(C51),O50,IF(COUNTIF(C$2:C51,C51)&gt;1,O50,1+MAX(O50,0)))</f>
        <v>2</v>
      </c>
      <c r="P51" s="45">
        <f t="shared" si="3"/>
        <v>1</v>
      </c>
      <c r="Q51" s="33" t="str">
        <f t="shared" si="4"/>
        <v/>
      </c>
      <c r="R51" s="33">
        <f t="shared" si="5"/>
        <v>13</v>
      </c>
      <c r="S51" s="33" t="str">
        <f t="shared" si="6"/>
        <v>101_13</v>
      </c>
      <c r="T51" s="35" t="str">
        <f t="shared" si="7"/>
        <v>101PM</v>
      </c>
      <c r="U51" s="35" t="str">
        <f t="shared" si="8"/>
        <v>101PMNS</v>
      </c>
      <c r="W51" s="20" t="str">
        <f t="shared" si="9"/>
        <v/>
      </c>
      <c r="X51" s="20" t="str">
        <f t="shared" si="10"/>
        <v/>
      </c>
      <c r="Y51" s="20" t="str">
        <f t="shared" si="11"/>
        <v/>
      </c>
      <c r="Z51" s="20" t="str">
        <f t="shared" si="12"/>
        <v/>
      </c>
      <c r="AA51" s="20">
        <f t="shared" si="0"/>
        <v>0</v>
      </c>
      <c r="AB51" s="20">
        <f t="shared" si="1"/>
        <v>0</v>
      </c>
      <c r="AC51" s="20">
        <f t="shared" si="2"/>
        <v>0</v>
      </c>
      <c r="AD51" s="16">
        <f t="shared" si="13"/>
        <v>0</v>
      </c>
      <c r="AE51" s="16">
        <f>IF(ISBLANK(T51),AE50,IF(COUNTIF(T$2:T51,T51)&gt;1,AE50,1+MAX(AE50,0)))</f>
        <v>2</v>
      </c>
    </row>
    <row r="52" spans="1:31" x14ac:dyDescent="0.25">
      <c r="A52" s="42">
        <v>101</v>
      </c>
      <c r="B52" s="42" t="s">
        <v>66</v>
      </c>
      <c r="C52" s="42" t="s">
        <v>649</v>
      </c>
      <c r="E52" s="42">
        <v>2</v>
      </c>
      <c r="F52" s="42">
        <v>1</v>
      </c>
      <c r="G52" s="42">
        <v>3</v>
      </c>
      <c r="H52" s="42">
        <v>1</v>
      </c>
      <c r="I52" s="42">
        <v>0</v>
      </c>
      <c r="J52" s="42">
        <v>1</v>
      </c>
      <c r="K52" s="42">
        <v>0</v>
      </c>
      <c r="L52" s="42">
        <v>0</v>
      </c>
      <c r="M52" s="188"/>
      <c r="N52"/>
      <c r="O52" s="101">
        <f>IF(ISBLANK(C52),O51,IF(COUNTIF(C$2:C52,C52)&gt;1,O51,1+MAX(O51,0)))</f>
        <v>2</v>
      </c>
      <c r="P52" s="45">
        <f t="shared" si="3"/>
        <v>1</v>
      </c>
      <c r="Q52" s="33" t="str">
        <f t="shared" si="4"/>
        <v/>
      </c>
      <c r="R52" s="33">
        <f t="shared" si="5"/>
        <v>13</v>
      </c>
      <c r="S52" s="33" t="str">
        <f t="shared" si="6"/>
        <v>101_13</v>
      </c>
      <c r="T52" s="35" t="str">
        <f t="shared" si="7"/>
        <v>101PM</v>
      </c>
      <c r="U52" s="35" t="str">
        <f t="shared" si="8"/>
        <v>101PMEW</v>
      </c>
      <c r="W52" s="20" t="str">
        <f t="shared" si="9"/>
        <v/>
      </c>
      <c r="X52" s="20" t="str">
        <f t="shared" si="10"/>
        <v/>
      </c>
      <c r="Y52" s="20" t="str">
        <f t="shared" si="11"/>
        <v/>
      </c>
      <c r="Z52" s="20" t="str">
        <f t="shared" si="12"/>
        <v/>
      </c>
      <c r="AA52" s="20">
        <f t="shared" si="0"/>
        <v>0</v>
      </c>
      <c r="AB52" s="20">
        <f t="shared" si="1"/>
        <v>0</v>
      </c>
      <c r="AC52" s="20">
        <f t="shared" si="2"/>
        <v>0</v>
      </c>
      <c r="AD52" s="16">
        <f t="shared" si="13"/>
        <v>0</v>
      </c>
      <c r="AE52" s="16">
        <f>IF(ISBLANK(T52),AE51,IF(COUNTIF(T$2:T52,T52)&gt;1,AE51,1+MAX(AE51,0)))</f>
        <v>2</v>
      </c>
    </row>
    <row r="53" spans="1:31" x14ac:dyDescent="0.25">
      <c r="A53" s="42">
        <v>101</v>
      </c>
      <c r="B53" s="42" t="s">
        <v>66</v>
      </c>
      <c r="C53" s="42" t="s">
        <v>649</v>
      </c>
      <c r="E53" s="42">
        <v>2</v>
      </c>
      <c r="F53" s="42">
        <v>1</v>
      </c>
      <c r="G53" s="42">
        <v>4</v>
      </c>
      <c r="H53" s="42">
        <v>3</v>
      </c>
      <c r="I53" s="42">
        <v>0</v>
      </c>
      <c r="J53" s="42">
        <v>3</v>
      </c>
      <c r="K53" s="42">
        <v>0</v>
      </c>
      <c r="L53" s="42">
        <v>0</v>
      </c>
      <c r="M53" s="188"/>
      <c r="N53"/>
      <c r="O53" s="101">
        <f>IF(ISBLANK(C53),O52,IF(COUNTIF(C$2:C53,C53)&gt;1,O52,1+MAX(O52,0)))</f>
        <v>2</v>
      </c>
      <c r="P53" s="45">
        <f t="shared" si="3"/>
        <v>1</v>
      </c>
      <c r="Q53" s="33" t="str">
        <f t="shared" si="4"/>
        <v/>
      </c>
      <c r="R53" s="33">
        <f t="shared" si="5"/>
        <v>13</v>
      </c>
      <c r="S53" s="33" t="str">
        <f t="shared" si="6"/>
        <v>101_13</v>
      </c>
      <c r="T53" s="35" t="str">
        <f t="shared" si="7"/>
        <v>101PM</v>
      </c>
      <c r="U53" s="35" t="str">
        <f t="shared" si="8"/>
        <v>101PMEW</v>
      </c>
      <c r="W53" s="20" t="str">
        <f t="shared" si="9"/>
        <v/>
      </c>
      <c r="X53" s="20" t="str">
        <f t="shared" si="10"/>
        <v/>
      </c>
      <c r="Y53" s="20" t="str">
        <f t="shared" si="11"/>
        <v/>
      </c>
      <c r="Z53" s="20" t="str">
        <f t="shared" si="12"/>
        <v/>
      </c>
      <c r="AA53" s="20">
        <f t="shared" si="0"/>
        <v>0</v>
      </c>
      <c r="AB53" s="20">
        <f t="shared" si="1"/>
        <v>0</v>
      </c>
      <c r="AC53" s="20">
        <f t="shared" si="2"/>
        <v>0</v>
      </c>
      <c r="AD53" s="16">
        <f t="shared" si="13"/>
        <v>0</v>
      </c>
      <c r="AE53" s="16">
        <f>IF(ISBLANK(T53),AE52,IF(COUNTIF(T$2:T53,T53)&gt;1,AE52,1+MAX(AE52,0)))</f>
        <v>2</v>
      </c>
    </row>
    <row r="54" spans="1:31" x14ac:dyDescent="0.25">
      <c r="A54" s="42">
        <v>101</v>
      </c>
      <c r="B54" s="42" t="s">
        <v>66</v>
      </c>
      <c r="C54" s="42" t="s">
        <v>649</v>
      </c>
      <c r="E54" s="42">
        <v>2</v>
      </c>
      <c r="F54" s="42">
        <v>2</v>
      </c>
      <c r="G54" s="42">
        <v>1</v>
      </c>
      <c r="H54" s="42">
        <v>4</v>
      </c>
      <c r="I54" s="42">
        <v>1</v>
      </c>
      <c r="J54" s="42">
        <v>3</v>
      </c>
      <c r="K54" s="42">
        <v>0</v>
      </c>
      <c r="L54" s="42">
        <v>2</v>
      </c>
      <c r="M54" s="188"/>
      <c r="N54"/>
      <c r="O54" s="101">
        <f>IF(ISBLANK(C54),O53,IF(COUNTIF(C$2:C54,C54)&gt;1,O53,1+MAX(O53,0)))</f>
        <v>2</v>
      </c>
      <c r="P54" s="45">
        <f t="shared" si="3"/>
        <v>1</v>
      </c>
      <c r="Q54" s="33" t="str">
        <f t="shared" si="4"/>
        <v/>
      </c>
      <c r="R54" s="33">
        <f t="shared" si="5"/>
        <v>14</v>
      </c>
      <c r="S54" s="33" t="str">
        <f t="shared" si="6"/>
        <v>101_14</v>
      </c>
      <c r="T54" s="35" t="str">
        <f t="shared" si="7"/>
        <v>101PM</v>
      </c>
      <c r="U54" s="35" t="str">
        <f t="shared" si="8"/>
        <v>101PMNS</v>
      </c>
      <c r="W54" s="20" t="str">
        <f t="shared" si="9"/>
        <v/>
      </c>
      <c r="X54" s="20" t="str">
        <f t="shared" si="10"/>
        <v/>
      </c>
      <c r="Y54" s="20" t="str">
        <f t="shared" si="11"/>
        <v/>
      </c>
      <c r="Z54" s="20" t="str">
        <f t="shared" si="12"/>
        <v/>
      </c>
      <c r="AA54" s="20">
        <f t="shared" si="0"/>
        <v>0</v>
      </c>
      <c r="AB54" s="20">
        <f t="shared" si="1"/>
        <v>0</v>
      </c>
      <c r="AC54" s="20">
        <f t="shared" si="2"/>
        <v>0</v>
      </c>
      <c r="AD54" s="16">
        <f t="shared" si="13"/>
        <v>0</v>
      </c>
      <c r="AE54" s="16">
        <f>IF(ISBLANK(T54),AE53,IF(COUNTIF(T$2:T54,T54)&gt;1,AE53,1+MAX(AE53,0)))</f>
        <v>2</v>
      </c>
    </row>
    <row r="55" spans="1:31" x14ac:dyDescent="0.25">
      <c r="A55" s="42">
        <v>101</v>
      </c>
      <c r="B55" s="42" t="s">
        <v>66</v>
      </c>
      <c r="C55" s="42" t="s">
        <v>649</v>
      </c>
      <c r="E55" s="42">
        <v>2</v>
      </c>
      <c r="F55" s="42">
        <v>2</v>
      </c>
      <c r="G55" s="42">
        <v>2</v>
      </c>
      <c r="H55" s="42">
        <v>7</v>
      </c>
      <c r="I55" s="42">
        <v>1</v>
      </c>
      <c r="J55" s="42">
        <v>0</v>
      </c>
      <c r="K55" s="42">
        <v>5</v>
      </c>
      <c r="L55" s="42">
        <v>7</v>
      </c>
      <c r="M55" s="188"/>
      <c r="N55"/>
      <c r="O55" s="101">
        <f>IF(ISBLANK(C55),O54,IF(COUNTIF(C$2:C55,C55)&gt;1,O54,1+MAX(O54,0)))</f>
        <v>2</v>
      </c>
      <c r="P55" s="45">
        <f t="shared" si="3"/>
        <v>1</v>
      </c>
      <c r="Q55" s="33" t="str">
        <f t="shared" si="4"/>
        <v/>
      </c>
      <c r="R55" s="33">
        <f t="shared" si="5"/>
        <v>14</v>
      </c>
      <c r="S55" s="33" t="str">
        <f t="shared" si="6"/>
        <v>101_14</v>
      </c>
      <c r="T55" s="35" t="str">
        <f t="shared" si="7"/>
        <v>101PM</v>
      </c>
      <c r="U55" s="35" t="str">
        <f t="shared" si="8"/>
        <v>101PMNS</v>
      </c>
      <c r="W55" s="20" t="str">
        <f t="shared" si="9"/>
        <v/>
      </c>
      <c r="X55" s="20" t="str">
        <f t="shared" si="10"/>
        <v/>
      </c>
      <c r="Y55" s="20" t="str">
        <f t="shared" si="11"/>
        <v/>
      </c>
      <c r="Z55" s="20" t="str">
        <f t="shared" si="12"/>
        <v/>
      </c>
      <c r="AA55" s="20">
        <f t="shared" si="0"/>
        <v>0</v>
      </c>
      <c r="AB55" s="20">
        <f t="shared" si="1"/>
        <v>0</v>
      </c>
      <c r="AC55" s="20">
        <f t="shared" si="2"/>
        <v>0</v>
      </c>
      <c r="AD55" s="16">
        <f t="shared" si="13"/>
        <v>0</v>
      </c>
      <c r="AE55" s="16">
        <f>IF(ISBLANK(T55),AE54,IF(COUNTIF(T$2:T55,T55)&gt;1,AE54,1+MAX(AE54,0)))</f>
        <v>2</v>
      </c>
    </row>
    <row r="56" spans="1:31" x14ac:dyDescent="0.25">
      <c r="A56" s="42">
        <v>101</v>
      </c>
      <c r="B56" s="42" t="s">
        <v>66</v>
      </c>
      <c r="C56" s="42" t="s">
        <v>649</v>
      </c>
      <c r="E56" s="42">
        <v>2</v>
      </c>
      <c r="F56" s="42">
        <v>2</v>
      </c>
      <c r="G56" s="42">
        <v>3</v>
      </c>
      <c r="H56" s="42">
        <v>1</v>
      </c>
      <c r="I56" s="42">
        <v>0</v>
      </c>
      <c r="J56" s="42">
        <v>1</v>
      </c>
      <c r="K56" s="42">
        <v>0</v>
      </c>
      <c r="L56" s="42">
        <v>1</v>
      </c>
      <c r="M56" s="188"/>
      <c r="N56"/>
      <c r="O56" s="101">
        <f>IF(ISBLANK(C56),O55,IF(COUNTIF(C$2:C56,C56)&gt;1,O55,1+MAX(O55,0)))</f>
        <v>2</v>
      </c>
      <c r="P56" s="45">
        <f t="shared" si="3"/>
        <v>1</v>
      </c>
      <c r="Q56" s="33" t="str">
        <f t="shared" si="4"/>
        <v/>
      </c>
      <c r="R56" s="33">
        <f t="shared" si="5"/>
        <v>14</v>
      </c>
      <c r="S56" s="33" t="str">
        <f t="shared" si="6"/>
        <v>101_14</v>
      </c>
      <c r="T56" s="35" t="str">
        <f t="shared" si="7"/>
        <v>101PM</v>
      </c>
      <c r="U56" s="35" t="str">
        <f t="shared" si="8"/>
        <v>101PMEW</v>
      </c>
      <c r="W56" s="20" t="str">
        <f t="shared" si="9"/>
        <v/>
      </c>
      <c r="X56" s="20" t="str">
        <f t="shared" si="10"/>
        <v/>
      </c>
      <c r="Y56" s="20" t="str">
        <f t="shared" si="11"/>
        <v/>
      </c>
      <c r="Z56" s="20" t="str">
        <f t="shared" si="12"/>
        <v/>
      </c>
      <c r="AA56" s="20">
        <f t="shared" si="0"/>
        <v>0</v>
      </c>
      <c r="AB56" s="20">
        <f t="shared" si="1"/>
        <v>0</v>
      </c>
      <c r="AC56" s="20">
        <f t="shared" si="2"/>
        <v>0</v>
      </c>
      <c r="AD56" s="16">
        <f t="shared" si="13"/>
        <v>0</v>
      </c>
      <c r="AE56" s="16">
        <f>IF(ISBLANK(T56),AE55,IF(COUNTIF(T$2:T56,T56)&gt;1,AE55,1+MAX(AE55,0)))</f>
        <v>2</v>
      </c>
    </row>
    <row r="57" spans="1:31" x14ac:dyDescent="0.25">
      <c r="A57" s="42">
        <v>101</v>
      </c>
      <c r="B57" s="42" t="s">
        <v>66</v>
      </c>
      <c r="C57" s="42" t="s">
        <v>649</v>
      </c>
      <c r="E57" s="42">
        <v>2</v>
      </c>
      <c r="F57" s="42">
        <v>2</v>
      </c>
      <c r="G57" s="42">
        <v>4</v>
      </c>
      <c r="H57" s="42">
        <v>3</v>
      </c>
      <c r="I57" s="42">
        <v>0</v>
      </c>
      <c r="J57" s="42">
        <v>1</v>
      </c>
      <c r="K57" s="42">
        <v>1</v>
      </c>
      <c r="L57" s="42">
        <v>1</v>
      </c>
      <c r="M57" s="188"/>
      <c r="N57"/>
      <c r="O57" s="101">
        <f>IF(ISBLANK(C57),O56,IF(COUNTIF(C$2:C57,C57)&gt;1,O56,1+MAX(O56,0)))</f>
        <v>2</v>
      </c>
      <c r="P57" s="45">
        <f t="shared" si="3"/>
        <v>1</v>
      </c>
      <c r="Q57" s="33" t="str">
        <f t="shared" si="4"/>
        <v/>
      </c>
      <c r="R57" s="33">
        <f t="shared" si="5"/>
        <v>14</v>
      </c>
      <c r="S57" s="33" t="str">
        <f t="shared" si="6"/>
        <v>101_14</v>
      </c>
      <c r="T57" s="35" t="str">
        <f t="shared" si="7"/>
        <v>101PM</v>
      </c>
      <c r="U57" s="35" t="str">
        <f t="shared" si="8"/>
        <v>101PMEW</v>
      </c>
      <c r="W57" s="20" t="str">
        <f t="shared" si="9"/>
        <v/>
      </c>
      <c r="X57" s="20" t="str">
        <f t="shared" si="10"/>
        <v/>
      </c>
      <c r="Y57" s="20" t="str">
        <f t="shared" si="11"/>
        <v/>
      </c>
      <c r="Z57" s="20" t="str">
        <f t="shared" si="12"/>
        <v/>
      </c>
      <c r="AA57" s="20">
        <f t="shared" si="0"/>
        <v>0</v>
      </c>
      <c r="AB57" s="20">
        <f t="shared" si="1"/>
        <v>0</v>
      </c>
      <c r="AC57" s="20">
        <f t="shared" si="2"/>
        <v>0</v>
      </c>
      <c r="AD57" s="16">
        <f t="shared" si="13"/>
        <v>0</v>
      </c>
      <c r="AE57" s="16">
        <f>IF(ISBLANK(T57),AE56,IF(COUNTIF(T$2:T57,T57)&gt;1,AE56,1+MAX(AE56,0)))</f>
        <v>2</v>
      </c>
    </row>
    <row r="58" spans="1:31" x14ac:dyDescent="0.25">
      <c r="A58" s="42">
        <v>101</v>
      </c>
      <c r="B58" s="42" t="s">
        <v>66</v>
      </c>
      <c r="C58" s="42" t="s">
        <v>649</v>
      </c>
      <c r="E58" s="42">
        <v>2</v>
      </c>
      <c r="F58" s="42">
        <v>3</v>
      </c>
      <c r="G58" s="42">
        <v>1</v>
      </c>
      <c r="H58" s="42">
        <v>7</v>
      </c>
      <c r="I58" s="42">
        <v>3</v>
      </c>
      <c r="J58" s="42">
        <v>5</v>
      </c>
      <c r="K58" s="42">
        <v>0</v>
      </c>
      <c r="L58" s="42">
        <v>1</v>
      </c>
      <c r="M58" s="188"/>
      <c r="N58"/>
      <c r="O58" s="101">
        <f>IF(ISBLANK(C58),O57,IF(COUNTIF(C$2:C58,C58)&gt;1,O57,1+MAX(O57,0)))</f>
        <v>2</v>
      </c>
      <c r="P58" s="45">
        <f t="shared" si="3"/>
        <v>1</v>
      </c>
      <c r="Q58" s="33" t="str">
        <f t="shared" si="4"/>
        <v/>
      </c>
      <c r="R58" s="33">
        <f t="shared" si="5"/>
        <v>15</v>
      </c>
      <c r="S58" s="33" t="str">
        <f t="shared" si="6"/>
        <v>101_15</v>
      </c>
      <c r="T58" s="35" t="str">
        <f t="shared" si="7"/>
        <v>101PM</v>
      </c>
      <c r="U58" s="35" t="str">
        <f t="shared" si="8"/>
        <v>101PMNS</v>
      </c>
      <c r="W58" s="20" t="str">
        <f t="shared" si="9"/>
        <v/>
      </c>
      <c r="X58" s="20" t="str">
        <f t="shared" si="10"/>
        <v/>
      </c>
      <c r="Y58" s="20" t="str">
        <f t="shared" si="11"/>
        <v/>
      </c>
      <c r="Z58" s="20" t="str">
        <f t="shared" si="12"/>
        <v/>
      </c>
      <c r="AA58" s="20">
        <f t="shared" si="0"/>
        <v>0</v>
      </c>
      <c r="AB58" s="20">
        <f t="shared" si="1"/>
        <v>0</v>
      </c>
      <c r="AC58" s="20">
        <f t="shared" si="2"/>
        <v>0</v>
      </c>
      <c r="AD58" s="16">
        <f t="shared" si="13"/>
        <v>0</v>
      </c>
      <c r="AE58" s="16">
        <f>IF(ISBLANK(T58),AE57,IF(COUNTIF(T$2:T58,T58)&gt;1,AE57,1+MAX(AE57,0)))</f>
        <v>2</v>
      </c>
    </row>
    <row r="59" spans="1:31" x14ac:dyDescent="0.25">
      <c r="A59" s="42">
        <v>101</v>
      </c>
      <c r="B59" s="42" t="s">
        <v>66</v>
      </c>
      <c r="C59" s="42" t="s">
        <v>649</v>
      </c>
      <c r="E59" s="42">
        <v>2</v>
      </c>
      <c r="F59" s="42">
        <v>3</v>
      </c>
      <c r="G59" s="42">
        <v>2</v>
      </c>
      <c r="H59" s="42">
        <v>5</v>
      </c>
      <c r="I59" s="42">
        <v>3</v>
      </c>
      <c r="J59" s="42">
        <v>4</v>
      </c>
      <c r="K59" s="42">
        <v>2</v>
      </c>
      <c r="L59" s="42">
        <v>3</v>
      </c>
      <c r="M59" s="188"/>
      <c r="N59"/>
      <c r="O59" s="101">
        <f>IF(ISBLANK(C59),O58,IF(COUNTIF(C$2:C59,C59)&gt;1,O58,1+MAX(O58,0)))</f>
        <v>2</v>
      </c>
      <c r="P59" s="45">
        <f t="shared" si="3"/>
        <v>1</v>
      </c>
      <c r="Q59" s="33" t="str">
        <f t="shared" si="4"/>
        <v/>
      </c>
      <c r="R59" s="33">
        <f t="shared" si="5"/>
        <v>15</v>
      </c>
      <c r="S59" s="33" t="str">
        <f t="shared" si="6"/>
        <v>101_15</v>
      </c>
      <c r="T59" s="35" t="str">
        <f t="shared" si="7"/>
        <v>101PM</v>
      </c>
      <c r="U59" s="35" t="str">
        <f t="shared" si="8"/>
        <v>101PMNS</v>
      </c>
      <c r="W59" s="20" t="str">
        <f t="shared" si="9"/>
        <v/>
      </c>
      <c r="X59" s="20" t="str">
        <f t="shared" si="10"/>
        <v/>
      </c>
      <c r="Y59" s="20" t="str">
        <f t="shared" si="11"/>
        <v/>
      </c>
      <c r="Z59" s="20" t="str">
        <f t="shared" si="12"/>
        <v/>
      </c>
      <c r="AA59" s="20">
        <f t="shared" si="0"/>
        <v>0</v>
      </c>
      <c r="AB59" s="20">
        <f t="shared" si="1"/>
        <v>0</v>
      </c>
      <c r="AC59" s="20">
        <f t="shared" si="2"/>
        <v>0</v>
      </c>
      <c r="AD59" s="16">
        <f t="shared" si="13"/>
        <v>0</v>
      </c>
      <c r="AE59" s="16">
        <f>IF(ISBLANK(T59),AE58,IF(COUNTIF(T$2:T59,T59)&gt;1,AE58,1+MAX(AE58,0)))</f>
        <v>2</v>
      </c>
    </row>
    <row r="60" spans="1:31" x14ac:dyDescent="0.25">
      <c r="A60" s="42">
        <v>101</v>
      </c>
      <c r="B60" s="42" t="s">
        <v>66</v>
      </c>
      <c r="C60" s="42" t="s">
        <v>649</v>
      </c>
      <c r="E60" s="42">
        <v>2</v>
      </c>
      <c r="F60" s="42">
        <v>3</v>
      </c>
      <c r="G60" s="42">
        <v>3</v>
      </c>
      <c r="H60" s="42">
        <v>2</v>
      </c>
      <c r="I60" s="42">
        <v>1</v>
      </c>
      <c r="J60" s="42">
        <v>2</v>
      </c>
      <c r="K60" s="42">
        <v>0</v>
      </c>
      <c r="L60" s="42">
        <v>2</v>
      </c>
      <c r="M60" s="188"/>
      <c r="N60"/>
      <c r="O60" s="101">
        <f>IF(ISBLANK(C60),O59,IF(COUNTIF(C$2:C60,C60)&gt;1,O59,1+MAX(O59,0)))</f>
        <v>2</v>
      </c>
      <c r="P60" s="45">
        <f t="shared" si="3"/>
        <v>1</v>
      </c>
      <c r="Q60" s="33" t="str">
        <f t="shared" si="4"/>
        <v/>
      </c>
      <c r="R60" s="33">
        <f t="shared" si="5"/>
        <v>15</v>
      </c>
      <c r="S60" s="33" t="str">
        <f t="shared" si="6"/>
        <v>101_15</v>
      </c>
      <c r="T60" s="35" t="str">
        <f t="shared" si="7"/>
        <v>101PM</v>
      </c>
      <c r="U60" s="35" t="str">
        <f t="shared" si="8"/>
        <v>101PMEW</v>
      </c>
      <c r="W60" s="20" t="str">
        <f t="shared" si="9"/>
        <v/>
      </c>
      <c r="X60" s="20" t="str">
        <f t="shared" si="10"/>
        <v/>
      </c>
      <c r="Y60" s="20" t="str">
        <f t="shared" si="11"/>
        <v/>
      </c>
      <c r="Z60" s="20" t="str">
        <f t="shared" si="12"/>
        <v/>
      </c>
      <c r="AA60" s="20">
        <f t="shared" si="0"/>
        <v>0</v>
      </c>
      <c r="AB60" s="20">
        <f t="shared" si="1"/>
        <v>0</v>
      </c>
      <c r="AC60" s="20">
        <f t="shared" si="2"/>
        <v>0</v>
      </c>
      <c r="AD60" s="16">
        <f t="shared" si="13"/>
        <v>0</v>
      </c>
      <c r="AE60" s="16">
        <f>IF(ISBLANK(T60),AE59,IF(COUNTIF(T$2:T60,T60)&gt;1,AE59,1+MAX(AE59,0)))</f>
        <v>2</v>
      </c>
    </row>
    <row r="61" spans="1:31" x14ac:dyDescent="0.25">
      <c r="A61" s="42">
        <v>101</v>
      </c>
      <c r="B61" s="42" t="s">
        <v>66</v>
      </c>
      <c r="C61" s="42" t="s">
        <v>649</v>
      </c>
      <c r="E61" s="42">
        <v>2</v>
      </c>
      <c r="F61" s="42">
        <v>3</v>
      </c>
      <c r="G61" s="42">
        <v>4</v>
      </c>
      <c r="H61" s="42">
        <v>2</v>
      </c>
      <c r="I61" s="42">
        <v>1</v>
      </c>
      <c r="J61" s="42">
        <v>2</v>
      </c>
      <c r="K61" s="42">
        <v>0</v>
      </c>
      <c r="L61" s="42">
        <v>0</v>
      </c>
      <c r="M61" s="188"/>
      <c r="N61"/>
      <c r="O61" s="101">
        <f>IF(ISBLANK(C61),O60,IF(COUNTIF(C$2:C61,C61)&gt;1,O60,1+MAX(O60,0)))</f>
        <v>2</v>
      </c>
      <c r="P61" s="45">
        <f t="shared" si="3"/>
        <v>1</v>
      </c>
      <c r="Q61" s="33" t="str">
        <f t="shared" si="4"/>
        <v/>
      </c>
      <c r="R61" s="33">
        <f t="shared" si="5"/>
        <v>15</v>
      </c>
      <c r="S61" s="33" t="str">
        <f t="shared" si="6"/>
        <v>101_15</v>
      </c>
      <c r="T61" s="35" t="str">
        <f t="shared" si="7"/>
        <v>101PM</v>
      </c>
      <c r="U61" s="35" t="str">
        <f t="shared" si="8"/>
        <v>101PMEW</v>
      </c>
      <c r="W61" s="20" t="str">
        <f t="shared" si="9"/>
        <v/>
      </c>
      <c r="X61" s="20" t="str">
        <f t="shared" si="10"/>
        <v/>
      </c>
      <c r="Y61" s="20" t="str">
        <f t="shared" si="11"/>
        <v/>
      </c>
      <c r="Z61" s="20" t="str">
        <f t="shared" si="12"/>
        <v/>
      </c>
      <c r="AA61" s="20">
        <f t="shared" si="0"/>
        <v>0</v>
      </c>
      <c r="AB61" s="20">
        <f t="shared" si="1"/>
        <v>0</v>
      </c>
      <c r="AC61" s="20">
        <f t="shared" si="2"/>
        <v>0</v>
      </c>
      <c r="AD61" s="16">
        <f t="shared" si="13"/>
        <v>0</v>
      </c>
      <c r="AE61" s="16">
        <f>IF(ISBLANK(T61),AE60,IF(COUNTIF(T$2:T61,T61)&gt;1,AE60,1+MAX(AE60,0)))</f>
        <v>2</v>
      </c>
    </row>
    <row r="62" spans="1:31" x14ac:dyDescent="0.25">
      <c r="A62" s="42">
        <v>101</v>
      </c>
      <c r="B62" s="42" t="s">
        <v>66</v>
      </c>
      <c r="C62" s="42" t="s">
        <v>649</v>
      </c>
      <c r="E62" s="42">
        <v>2</v>
      </c>
      <c r="F62" s="42">
        <v>4</v>
      </c>
      <c r="G62" s="42">
        <v>1</v>
      </c>
      <c r="H62" s="42">
        <v>11</v>
      </c>
      <c r="I62" s="42">
        <v>4</v>
      </c>
      <c r="J62" s="42">
        <v>11</v>
      </c>
      <c r="K62" s="42">
        <v>0</v>
      </c>
      <c r="L62" s="42">
        <v>2</v>
      </c>
      <c r="M62" s="188"/>
      <c r="N62"/>
      <c r="O62" s="101">
        <f>IF(ISBLANK(C62),O61,IF(COUNTIF(C$2:C62,C62)&gt;1,O61,1+MAX(O61,0)))</f>
        <v>2</v>
      </c>
      <c r="P62" s="45">
        <f t="shared" si="3"/>
        <v>1</v>
      </c>
      <c r="Q62" s="33" t="str">
        <f t="shared" si="4"/>
        <v/>
      </c>
      <c r="R62" s="33">
        <f t="shared" si="5"/>
        <v>16</v>
      </c>
      <c r="S62" s="33" t="str">
        <f t="shared" si="6"/>
        <v>101_16</v>
      </c>
      <c r="T62" s="35" t="str">
        <f t="shared" si="7"/>
        <v>101PM</v>
      </c>
      <c r="U62" s="35" t="str">
        <f t="shared" si="8"/>
        <v>101PMNS</v>
      </c>
      <c r="W62" s="20" t="str">
        <f t="shared" si="9"/>
        <v/>
      </c>
      <c r="X62" s="20" t="str">
        <f t="shared" si="10"/>
        <v/>
      </c>
      <c r="Y62" s="20" t="str">
        <f t="shared" si="11"/>
        <v/>
      </c>
      <c r="Z62" s="20" t="str">
        <f t="shared" si="12"/>
        <v/>
      </c>
      <c r="AA62" s="20">
        <f t="shared" si="0"/>
        <v>0</v>
      </c>
      <c r="AB62" s="20">
        <f t="shared" si="1"/>
        <v>0</v>
      </c>
      <c r="AC62" s="20">
        <f t="shared" si="2"/>
        <v>0</v>
      </c>
      <c r="AD62" s="16">
        <f t="shared" si="13"/>
        <v>0</v>
      </c>
      <c r="AE62" s="16">
        <f>IF(ISBLANK(T62),AE61,IF(COUNTIF(T$2:T62,T62)&gt;1,AE61,1+MAX(AE61,0)))</f>
        <v>2</v>
      </c>
    </row>
    <row r="63" spans="1:31" x14ac:dyDescent="0.25">
      <c r="A63" s="42">
        <v>101</v>
      </c>
      <c r="B63" s="42" t="s">
        <v>66</v>
      </c>
      <c r="C63" s="42" t="s">
        <v>649</v>
      </c>
      <c r="E63" s="42">
        <v>2</v>
      </c>
      <c r="F63" s="42">
        <v>4</v>
      </c>
      <c r="G63" s="42">
        <v>2</v>
      </c>
      <c r="H63" s="42">
        <v>2</v>
      </c>
      <c r="I63" s="42">
        <v>2</v>
      </c>
      <c r="J63" s="42">
        <v>0</v>
      </c>
      <c r="K63" s="42">
        <v>2</v>
      </c>
      <c r="L63" s="42">
        <v>2</v>
      </c>
      <c r="M63" s="188"/>
      <c r="N63"/>
      <c r="O63" s="101">
        <f>IF(ISBLANK(C63),O62,IF(COUNTIF(C$2:C63,C63)&gt;1,O62,1+MAX(O62,0)))</f>
        <v>2</v>
      </c>
      <c r="P63" s="45">
        <f t="shared" si="3"/>
        <v>1</v>
      </c>
      <c r="Q63" s="33" t="str">
        <f t="shared" si="4"/>
        <v/>
      </c>
      <c r="R63" s="33">
        <f t="shared" si="5"/>
        <v>16</v>
      </c>
      <c r="S63" s="33" t="str">
        <f t="shared" si="6"/>
        <v>101_16</v>
      </c>
      <c r="T63" s="35" t="str">
        <f t="shared" si="7"/>
        <v>101PM</v>
      </c>
      <c r="U63" s="35" t="str">
        <f t="shared" si="8"/>
        <v>101PMNS</v>
      </c>
      <c r="W63" s="20" t="str">
        <f t="shared" si="9"/>
        <v/>
      </c>
      <c r="X63" s="20" t="str">
        <f t="shared" si="10"/>
        <v/>
      </c>
      <c r="Y63" s="20" t="str">
        <f t="shared" si="11"/>
        <v/>
      </c>
      <c r="Z63" s="20" t="str">
        <f t="shared" si="12"/>
        <v/>
      </c>
      <c r="AA63" s="20">
        <f t="shared" si="0"/>
        <v>0</v>
      </c>
      <c r="AB63" s="20">
        <f t="shared" si="1"/>
        <v>0</v>
      </c>
      <c r="AC63" s="20">
        <f t="shared" si="2"/>
        <v>0</v>
      </c>
      <c r="AD63" s="16">
        <f t="shared" si="13"/>
        <v>0</v>
      </c>
      <c r="AE63" s="16">
        <f>IF(ISBLANK(T63),AE62,IF(COUNTIF(T$2:T63,T63)&gt;1,AE62,1+MAX(AE62,0)))</f>
        <v>2</v>
      </c>
    </row>
    <row r="64" spans="1:31" x14ac:dyDescent="0.25">
      <c r="A64" s="42">
        <v>101</v>
      </c>
      <c r="B64" s="42" t="s">
        <v>66</v>
      </c>
      <c r="C64" s="42" t="s">
        <v>649</v>
      </c>
      <c r="E64" s="42">
        <v>2</v>
      </c>
      <c r="F64" s="42">
        <v>4</v>
      </c>
      <c r="G64" s="42">
        <v>3</v>
      </c>
      <c r="H64" s="42">
        <v>1</v>
      </c>
      <c r="I64" s="42">
        <v>0</v>
      </c>
      <c r="J64" s="42">
        <v>1</v>
      </c>
      <c r="K64" s="42">
        <v>0</v>
      </c>
      <c r="L64" s="42">
        <v>0</v>
      </c>
      <c r="M64" s="188"/>
      <c r="N64"/>
      <c r="O64" s="101">
        <f>IF(ISBLANK(C64),O63,IF(COUNTIF(C$2:C64,C64)&gt;1,O63,1+MAX(O63,0)))</f>
        <v>2</v>
      </c>
      <c r="P64" s="45">
        <f t="shared" si="3"/>
        <v>1</v>
      </c>
      <c r="Q64" s="33" t="str">
        <f t="shared" si="4"/>
        <v/>
      </c>
      <c r="R64" s="33">
        <f t="shared" si="5"/>
        <v>16</v>
      </c>
      <c r="S64" s="33" t="str">
        <f t="shared" si="6"/>
        <v>101_16</v>
      </c>
      <c r="T64" s="35" t="str">
        <f t="shared" si="7"/>
        <v>101PM</v>
      </c>
      <c r="U64" s="35" t="str">
        <f t="shared" si="8"/>
        <v>101PMEW</v>
      </c>
      <c r="W64" s="20" t="str">
        <f t="shared" si="9"/>
        <v/>
      </c>
      <c r="X64" s="20" t="str">
        <f t="shared" si="10"/>
        <v/>
      </c>
      <c r="Y64" s="20" t="str">
        <f t="shared" si="11"/>
        <v/>
      </c>
      <c r="Z64" s="20" t="str">
        <f t="shared" si="12"/>
        <v/>
      </c>
      <c r="AA64" s="20">
        <f t="shared" si="0"/>
        <v>0</v>
      </c>
      <c r="AB64" s="20">
        <f t="shared" si="1"/>
        <v>0</v>
      </c>
      <c r="AC64" s="20">
        <f t="shared" si="2"/>
        <v>0</v>
      </c>
      <c r="AD64" s="16">
        <f t="shared" si="13"/>
        <v>0</v>
      </c>
      <c r="AE64" s="16">
        <f>IF(ISBLANK(T64),AE63,IF(COUNTIF(T$2:T64,T64)&gt;1,AE63,1+MAX(AE63,0)))</f>
        <v>2</v>
      </c>
    </row>
    <row r="65" spans="1:31" x14ac:dyDescent="0.25">
      <c r="A65" s="42">
        <v>101</v>
      </c>
      <c r="B65" s="42" t="s">
        <v>66</v>
      </c>
      <c r="C65" s="42" t="s">
        <v>649</v>
      </c>
      <c r="E65" s="42">
        <v>2</v>
      </c>
      <c r="F65" s="42">
        <v>4</v>
      </c>
      <c r="G65" s="42">
        <v>4</v>
      </c>
      <c r="H65" s="42">
        <v>2</v>
      </c>
      <c r="I65" s="42">
        <v>1</v>
      </c>
      <c r="J65" s="42">
        <v>2</v>
      </c>
      <c r="K65" s="42">
        <v>0</v>
      </c>
      <c r="L65" s="42">
        <v>0</v>
      </c>
      <c r="M65" s="188"/>
      <c r="N65"/>
      <c r="O65" s="101">
        <f>IF(ISBLANK(C65),O64,IF(COUNTIF(C$2:C65,C65)&gt;1,O64,1+MAX(O64,0)))</f>
        <v>2</v>
      </c>
      <c r="P65" s="45">
        <f t="shared" si="3"/>
        <v>1</v>
      </c>
      <c r="Q65" s="33" t="str">
        <f t="shared" si="4"/>
        <v/>
      </c>
      <c r="R65" s="33">
        <f t="shared" si="5"/>
        <v>16</v>
      </c>
      <c r="S65" s="33" t="str">
        <f t="shared" si="6"/>
        <v>101_16</v>
      </c>
      <c r="T65" s="35" t="str">
        <f t="shared" si="7"/>
        <v>101PM</v>
      </c>
      <c r="U65" s="35" t="str">
        <f t="shared" si="8"/>
        <v>101PMEW</v>
      </c>
      <c r="W65" s="20" t="str">
        <f t="shared" si="9"/>
        <v/>
      </c>
      <c r="X65" s="20" t="str">
        <f t="shared" si="10"/>
        <v/>
      </c>
      <c r="Y65" s="20" t="str">
        <f t="shared" si="11"/>
        <v/>
      </c>
      <c r="Z65" s="20" t="str">
        <f t="shared" si="12"/>
        <v/>
      </c>
      <c r="AA65" s="20">
        <f t="shared" si="0"/>
        <v>0</v>
      </c>
      <c r="AB65" s="20">
        <f t="shared" si="1"/>
        <v>0</v>
      </c>
      <c r="AC65" s="20">
        <f t="shared" si="2"/>
        <v>0</v>
      </c>
      <c r="AD65" s="16">
        <f t="shared" si="13"/>
        <v>0</v>
      </c>
      <c r="AE65" s="16">
        <f>IF(ISBLANK(T65),AE64,IF(COUNTIF(T$2:T65,T65)&gt;1,AE64,1+MAX(AE64,0)))</f>
        <v>2</v>
      </c>
    </row>
    <row r="66" spans="1:31" x14ac:dyDescent="0.25">
      <c r="A66" s="42">
        <v>102</v>
      </c>
      <c r="B66" s="42" t="s">
        <v>65</v>
      </c>
      <c r="C66" s="42" t="s">
        <v>651</v>
      </c>
      <c r="E66" s="42">
        <v>1</v>
      </c>
      <c r="F66" s="42">
        <v>1</v>
      </c>
      <c r="G66" s="42">
        <v>1</v>
      </c>
      <c r="H66" s="42">
        <v>5</v>
      </c>
      <c r="I66" s="42">
        <v>1</v>
      </c>
      <c r="J66" s="42">
        <v>3</v>
      </c>
      <c r="K66" s="42">
        <v>1</v>
      </c>
      <c r="L66" s="42">
        <v>1</v>
      </c>
      <c r="M66" s="188" t="s">
        <v>652</v>
      </c>
      <c r="N66"/>
      <c r="O66" s="101">
        <f>IF(ISBLANK(C66),O65,IF(COUNTIF(C$2:C66,C66)&gt;1,O65,1+MAX(O65,0)))</f>
        <v>3</v>
      </c>
      <c r="P66" s="45">
        <f t="shared" si="3"/>
        <v>2</v>
      </c>
      <c r="Q66" s="33">
        <f t="shared" si="4"/>
        <v>2</v>
      </c>
      <c r="R66" s="33">
        <f t="shared" si="5"/>
        <v>1</v>
      </c>
      <c r="S66" s="33" t="str">
        <f t="shared" si="6"/>
        <v>102_1</v>
      </c>
      <c r="T66" s="35" t="str">
        <f t="shared" si="7"/>
        <v>102AM</v>
      </c>
      <c r="U66" s="35" t="str">
        <f t="shared" si="8"/>
        <v>102AMNS</v>
      </c>
      <c r="W66" s="20" t="str">
        <f t="shared" si="9"/>
        <v/>
      </c>
      <c r="X66" s="20" t="str">
        <f t="shared" si="10"/>
        <v/>
      </c>
      <c r="Y66" s="20" t="str">
        <f t="shared" si="11"/>
        <v/>
      </c>
      <c r="Z66" s="20" t="str">
        <f t="shared" si="12"/>
        <v/>
      </c>
      <c r="AA66" s="20">
        <f t="shared" ref="AA66:AA129" si="14">IF(AND(ISNUMBER($G66),$B66="AM"),INDEX(Cordon,MATCH($A66,loc_ID,0),$G66),0)</f>
        <v>0</v>
      </c>
      <c r="AB66" s="20">
        <f t="shared" ref="AB66:AB129" si="15">IF(AND(ISNUMBER($G66),$B66="PM"),INDEX(Cordon,MATCH($A66,loc_ID,0),VLOOKUP($G66,Reverse_dir,2,FALSE)),0)</f>
        <v>0</v>
      </c>
      <c r="AC66" s="20">
        <f t="shared" ref="AC66:AC129" si="16">IF(AND(ISNUMBER($G66),$B66="AM"),INDEX(Lane,MATCH($A66,loc_ID,0),$G66),0)</f>
        <v>3</v>
      </c>
      <c r="AD66" s="16">
        <f t="shared" si="13"/>
        <v>1</v>
      </c>
      <c r="AE66" s="16">
        <f>IF(ISBLANK(T66),AE65,IF(COUNTIF(T$2:T66,T66)&gt;1,AE65,1+MAX(AE65,0)))</f>
        <v>3</v>
      </c>
    </row>
    <row r="67" spans="1:31" x14ac:dyDescent="0.25">
      <c r="A67" s="42">
        <v>102</v>
      </c>
      <c r="B67" s="42" t="s">
        <v>65</v>
      </c>
      <c r="C67" s="42" t="s">
        <v>651</v>
      </c>
      <c r="E67" s="42">
        <v>1</v>
      </c>
      <c r="F67" s="42">
        <v>1</v>
      </c>
      <c r="G67" s="42">
        <v>2</v>
      </c>
      <c r="H67" s="42">
        <v>2</v>
      </c>
      <c r="I67" s="42">
        <v>1</v>
      </c>
      <c r="J67" s="42">
        <v>0</v>
      </c>
      <c r="K67" s="42">
        <v>0</v>
      </c>
      <c r="L67" s="42">
        <v>0</v>
      </c>
      <c r="M67" s="188" t="s">
        <v>652</v>
      </c>
      <c r="N67"/>
      <c r="O67" s="101">
        <f>IF(ISBLANK(C67),O66,IF(COUNTIF(C$2:C67,C67)&gt;1,O66,1+MAX(O66,0)))</f>
        <v>3</v>
      </c>
      <c r="P67" s="45">
        <f t="shared" ref="P67:P130" si="17">IF(A67=A66,P66,IF(ISNUMBER(P66),P66+1,1))</f>
        <v>2</v>
      </c>
      <c r="Q67" s="33" t="str">
        <f t="shared" ref="Q67:Q130" si="18">IF(OR(P67=P66,LEN(A67)&lt;1),"",P67)</f>
        <v/>
      </c>
      <c r="R67" s="33">
        <f t="shared" ref="R67:R130" si="19">IF(ISNUMBER(F67),F67+4*(E67-1)+8*IF(B67="PM",1,0),"")</f>
        <v>1</v>
      </c>
      <c r="S67" s="33" t="str">
        <f t="shared" ref="S67:S130" si="20">IF(ISNUMBER(R67),A67&amp;"_"&amp;R67,"")</f>
        <v>102_1</v>
      </c>
      <c r="T67" s="35" t="str">
        <f t="shared" ref="T67:T130" si="21">A67&amp;B67</f>
        <v>102AM</v>
      </c>
      <c r="U67" s="35" t="str">
        <f t="shared" ref="U67:U130" si="22">IF(OR(G67=1,G67=2),T67&amp;"NS",IF(OR(G67=3,G67=4),T67&amp;"EW",""))</f>
        <v>102AMNS</v>
      </c>
      <c r="W67" s="20" t="str">
        <f t="shared" ref="W67:W130" si="23">IF(I67&gt;$H67,1,"")</f>
        <v/>
      </c>
      <c r="X67" s="20" t="str">
        <f t="shared" ref="X67:X130" si="24">IF(J67&gt;$H67,1,"")</f>
        <v/>
      </c>
      <c r="Y67" s="20" t="str">
        <f t="shared" ref="Y67:Y130" si="25">IF(K67&gt;$H67,1,"")</f>
        <v/>
      </c>
      <c r="Z67" s="20" t="str">
        <f t="shared" ref="Z67:Z130" si="26">IF(L67&gt;$H67,1,"")</f>
        <v/>
      </c>
      <c r="AA67" s="20">
        <f t="shared" si="14"/>
        <v>1</v>
      </c>
      <c r="AB67" s="20">
        <f t="shared" si="15"/>
        <v>0</v>
      </c>
      <c r="AC67" s="20">
        <f t="shared" si="16"/>
        <v>3</v>
      </c>
      <c r="AD67" s="16">
        <f t="shared" ref="AD67:AD130" si="27">IF(AND(AC67&gt;0,ISNUMBER(AC67)),1,0)</f>
        <v>1</v>
      </c>
      <c r="AE67" s="16">
        <f>IF(ISBLANK(T67),AE66,IF(COUNTIF(T$2:T67,T67)&gt;1,AE66,1+MAX(AE66,0)))</f>
        <v>3</v>
      </c>
    </row>
    <row r="68" spans="1:31" x14ac:dyDescent="0.25">
      <c r="A68" s="42">
        <v>102</v>
      </c>
      <c r="B68" s="42" t="s">
        <v>65</v>
      </c>
      <c r="C68" s="42" t="s">
        <v>651</v>
      </c>
      <c r="E68" s="42">
        <v>1</v>
      </c>
      <c r="F68" s="42">
        <v>1</v>
      </c>
      <c r="G68" s="42">
        <v>3</v>
      </c>
      <c r="H68" s="42">
        <v>1</v>
      </c>
      <c r="I68" s="42">
        <v>0</v>
      </c>
      <c r="J68" s="42">
        <v>0</v>
      </c>
      <c r="K68" s="42">
        <v>0</v>
      </c>
      <c r="L68" s="42">
        <v>0</v>
      </c>
      <c r="M68" s="188" t="s">
        <v>652</v>
      </c>
      <c r="N68"/>
      <c r="O68" s="101">
        <f>IF(ISBLANK(C68),O67,IF(COUNTIF(C$2:C68,C68)&gt;1,O67,1+MAX(O67,0)))</f>
        <v>3</v>
      </c>
      <c r="P68" s="45">
        <f t="shared" si="17"/>
        <v>2</v>
      </c>
      <c r="Q68" s="33" t="str">
        <f t="shared" si="18"/>
        <v/>
      </c>
      <c r="R68" s="33">
        <f t="shared" si="19"/>
        <v>1</v>
      </c>
      <c r="S68" s="33" t="str">
        <f t="shared" si="20"/>
        <v>102_1</v>
      </c>
      <c r="T68" s="35" t="str">
        <f t="shared" si="21"/>
        <v>102AM</v>
      </c>
      <c r="U68" s="35" t="str">
        <f t="shared" si="22"/>
        <v>102AMEW</v>
      </c>
      <c r="W68" s="20" t="str">
        <f t="shared" si="23"/>
        <v/>
      </c>
      <c r="X68" s="20" t="str">
        <f t="shared" si="24"/>
        <v/>
      </c>
      <c r="Y68" s="20" t="str">
        <f t="shared" si="25"/>
        <v/>
      </c>
      <c r="Z68" s="20" t="str">
        <f t="shared" si="26"/>
        <v/>
      </c>
      <c r="AA68" s="20">
        <f t="shared" si="14"/>
        <v>1</v>
      </c>
      <c r="AB68" s="20">
        <f t="shared" si="15"/>
        <v>0</v>
      </c>
      <c r="AC68" s="20">
        <f t="shared" si="16"/>
        <v>3</v>
      </c>
      <c r="AD68" s="16">
        <f t="shared" si="27"/>
        <v>1</v>
      </c>
      <c r="AE68" s="16">
        <f>IF(ISBLANK(T68),AE67,IF(COUNTIF(T$2:T68,T68)&gt;1,AE67,1+MAX(AE67,0)))</f>
        <v>3</v>
      </c>
    </row>
    <row r="69" spans="1:31" x14ac:dyDescent="0.25">
      <c r="A69" s="42">
        <v>102</v>
      </c>
      <c r="B69" s="42" t="s">
        <v>65</v>
      </c>
      <c r="C69" s="42" t="s">
        <v>651</v>
      </c>
      <c r="E69" s="42">
        <v>1</v>
      </c>
      <c r="F69" s="42">
        <v>1</v>
      </c>
      <c r="G69" s="42">
        <v>4</v>
      </c>
      <c r="H69" s="42">
        <v>0</v>
      </c>
      <c r="I69" s="42">
        <v>0</v>
      </c>
      <c r="J69" s="42">
        <v>0</v>
      </c>
      <c r="K69" s="42">
        <v>0</v>
      </c>
      <c r="L69" s="42">
        <v>0</v>
      </c>
      <c r="M69" s="188" t="s">
        <v>652</v>
      </c>
      <c r="N69"/>
      <c r="O69" s="101">
        <f>IF(ISBLANK(C69),O68,IF(COUNTIF(C$2:C69,C69)&gt;1,O68,1+MAX(O68,0)))</f>
        <v>3</v>
      </c>
      <c r="P69" s="45">
        <f t="shared" si="17"/>
        <v>2</v>
      </c>
      <c r="Q69" s="33" t="str">
        <f t="shared" si="18"/>
        <v/>
      </c>
      <c r="R69" s="33">
        <f t="shared" si="19"/>
        <v>1</v>
      </c>
      <c r="S69" s="33" t="str">
        <f t="shared" si="20"/>
        <v>102_1</v>
      </c>
      <c r="T69" s="35" t="str">
        <f t="shared" si="21"/>
        <v>102AM</v>
      </c>
      <c r="U69" s="35" t="str">
        <f t="shared" si="22"/>
        <v>102AMEW</v>
      </c>
      <c r="W69" s="20" t="str">
        <f t="shared" si="23"/>
        <v/>
      </c>
      <c r="X69" s="20" t="str">
        <f t="shared" si="24"/>
        <v/>
      </c>
      <c r="Y69" s="20" t="str">
        <f t="shared" si="25"/>
        <v/>
      </c>
      <c r="Z69" s="20" t="str">
        <f t="shared" si="26"/>
        <v/>
      </c>
      <c r="AA69" s="20">
        <f t="shared" si="14"/>
        <v>0</v>
      </c>
      <c r="AB69" s="20">
        <f t="shared" si="15"/>
        <v>0</v>
      </c>
      <c r="AC69" s="20">
        <f t="shared" si="16"/>
        <v>3</v>
      </c>
      <c r="AD69" s="16">
        <f t="shared" si="27"/>
        <v>1</v>
      </c>
      <c r="AE69" s="16">
        <f>IF(ISBLANK(T69),AE68,IF(COUNTIF(T$2:T69,T69)&gt;1,AE68,1+MAX(AE68,0)))</f>
        <v>3</v>
      </c>
    </row>
    <row r="70" spans="1:31" x14ac:dyDescent="0.25">
      <c r="A70" s="42">
        <v>102</v>
      </c>
      <c r="B70" s="42" t="s">
        <v>65</v>
      </c>
      <c r="C70" s="42" t="s">
        <v>651</v>
      </c>
      <c r="E70" s="42">
        <v>1</v>
      </c>
      <c r="F70" s="42">
        <v>2</v>
      </c>
      <c r="G70" s="42">
        <v>1</v>
      </c>
      <c r="H70" s="42">
        <v>5</v>
      </c>
      <c r="I70" s="42">
        <v>2</v>
      </c>
      <c r="J70" s="42">
        <v>4</v>
      </c>
      <c r="K70" s="42">
        <v>0</v>
      </c>
      <c r="L70" s="42">
        <v>0</v>
      </c>
      <c r="M70" s="188" t="s">
        <v>652</v>
      </c>
      <c r="N70"/>
      <c r="O70" s="101">
        <f>IF(ISBLANK(C70),O69,IF(COUNTIF(C$2:C70,C70)&gt;1,O69,1+MAX(O69,0)))</f>
        <v>3</v>
      </c>
      <c r="P70" s="45">
        <f t="shared" si="17"/>
        <v>2</v>
      </c>
      <c r="Q70" s="33" t="str">
        <f t="shared" si="18"/>
        <v/>
      </c>
      <c r="R70" s="33">
        <f t="shared" si="19"/>
        <v>2</v>
      </c>
      <c r="S70" s="33" t="str">
        <f t="shared" si="20"/>
        <v>102_2</v>
      </c>
      <c r="T70" s="35" t="str">
        <f t="shared" si="21"/>
        <v>102AM</v>
      </c>
      <c r="U70" s="35" t="str">
        <f t="shared" si="22"/>
        <v>102AMNS</v>
      </c>
      <c r="W70" s="20" t="str">
        <f t="shared" si="23"/>
        <v/>
      </c>
      <c r="X70" s="20" t="str">
        <f t="shared" si="24"/>
        <v/>
      </c>
      <c r="Y70" s="20" t="str">
        <f t="shared" si="25"/>
        <v/>
      </c>
      <c r="Z70" s="20" t="str">
        <f t="shared" si="26"/>
        <v/>
      </c>
      <c r="AA70" s="20">
        <f t="shared" si="14"/>
        <v>0</v>
      </c>
      <c r="AB70" s="20">
        <f t="shared" si="15"/>
        <v>0</v>
      </c>
      <c r="AC70" s="20">
        <f t="shared" si="16"/>
        <v>3</v>
      </c>
      <c r="AD70" s="16">
        <f t="shared" si="27"/>
        <v>1</v>
      </c>
      <c r="AE70" s="16">
        <f>IF(ISBLANK(T70),AE69,IF(COUNTIF(T$2:T70,T70)&gt;1,AE69,1+MAX(AE69,0)))</f>
        <v>3</v>
      </c>
    </row>
    <row r="71" spans="1:31" x14ac:dyDescent="0.25">
      <c r="A71" s="42">
        <v>102</v>
      </c>
      <c r="B71" s="42" t="s">
        <v>65</v>
      </c>
      <c r="C71" s="42" t="s">
        <v>651</v>
      </c>
      <c r="E71" s="42">
        <v>1</v>
      </c>
      <c r="F71" s="42">
        <v>2</v>
      </c>
      <c r="G71" s="42">
        <v>2</v>
      </c>
      <c r="H71" s="42">
        <v>3</v>
      </c>
      <c r="I71" s="42">
        <v>0</v>
      </c>
      <c r="J71" s="42">
        <v>2</v>
      </c>
      <c r="K71" s="42">
        <v>1</v>
      </c>
      <c r="L71" s="42">
        <v>0</v>
      </c>
      <c r="M71" s="188" t="s">
        <v>652</v>
      </c>
      <c r="N71"/>
      <c r="O71" s="101">
        <f>IF(ISBLANK(C71),O70,IF(COUNTIF(C$2:C71,C71)&gt;1,O70,1+MAX(O70,0)))</f>
        <v>3</v>
      </c>
      <c r="P71" s="45">
        <f t="shared" si="17"/>
        <v>2</v>
      </c>
      <c r="Q71" s="33" t="str">
        <f t="shared" si="18"/>
        <v/>
      </c>
      <c r="R71" s="33">
        <f t="shared" si="19"/>
        <v>2</v>
      </c>
      <c r="S71" s="33" t="str">
        <f t="shared" si="20"/>
        <v>102_2</v>
      </c>
      <c r="T71" s="35" t="str">
        <f t="shared" si="21"/>
        <v>102AM</v>
      </c>
      <c r="U71" s="35" t="str">
        <f t="shared" si="22"/>
        <v>102AMNS</v>
      </c>
      <c r="W71" s="20" t="str">
        <f t="shared" si="23"/>
        <v/>
      </c>
      <c r="X71" s="20" t="str">
        <f t="shared" si="24"/>
        <v/>
      </c>
      <c r="Y71" s="20" t="str">
        <f t="shared" si="25"/>
        <v/>
      </c>
      <c r="Z71" s="20" t="str">
        <f t="shared" si="26"/>
        <v/>
      </c>
      <c r="AA71" s="20">
        <f t="shared" si="14"/>
        <v>1</v>
      </c>
      <c r="AB71" s="20">
        <f t="shared" si="15"/>
        <v>0</v>
      </c>
      <c r="AC71" s="20">
        <f t="shared" si="16"/>
        <v>3</v>
      </c>
      <c r="AD71" s="16">
        <f t="shared" si="27"/>
        <v>1</v>
      </c>
      <c r="AE71" s="16">
        <f>IF(ISBLANK(T71),AE70,IF(COUNTIF(T$2:T71,T71)&gt;1,AE70,1+MAX(AE70,0)))</f>
        <v>3</v>
      </c>
    </row>
    <row r="72" spans="1:31" x14ac:dyDescent="0.25">
      <c r="A72" s="42">
        <v>102</v>
      </c>
      <c r="B72" s="42" t="s">
        <v>65</v>
      </c>
      <c r="C72" s="42" t="s">
        <v>651</v>
      </c>
      <c r="E72" s="42">
        <v>1</v>
      </c>
      <c r="F72" s="42">
        <v>2</v>
      </c>
      <c r="G72" s="42">
        <v>3</v>
      </c>
      <c r="H72" s="42">
        <v>0</v>
      </c>
      <c r="I72" s="42">
        <v>0</v>
      </c>
      <c r="J72" s="42">
        <v>0</v>
      </c>
      <c r="K72" s="42">
        <v>0</v>
      </c>
      <c r="L72" s="42">
        <v>0</v>
      </c>
      <c r="M72" s="188" t="s">
        <v>652</v>
      </c>
      <c r="N72"/>
      <c r="O72" s="101">
        <f>IF(ISBLANK(C72),O71,IF(COUNTIF(C$2:C72,C72)&gt;1,O71,1+MAX(O71,0)))</f>
        <v>3</v>
      </c>
      <c r="P72" s="45">
        <f t="shared" si="17"/>
        <v>2</v>
      </c>
      <c r="Q72" s="33" t="str">
        <f t="shared" si="18"/>
        <v/>
      </c>
      <c r="R72" s="33">
        <f t="shared" si="19"/>
        <v>2</v>
      </c>
      <c r="S72" s="33" t="str">
        <f t="shared" si="20"/>
        <v>102_2</v>
      </c>
      <c r="T72" s="35" t="str">
        <f t="shared" si="21"/>
        <v>102AM</v>
      </c>
      <c r="U72" s="35" t="str">
        <f t="shared" si="22"/>
        <v>102AMEW</v>
      </c>
      <c r="W72" s="20" t="str">
        <f t="shared" si="23"/>
        <v/>
      </c>
      <c r="X72" s="20" t="str">
        <f t="shared" si="24"/>
        <v/>
      </c>
      <c r="Y72" s="20" t="str">
        <f t="shared" si="25"/>
        <v/>
      </c>
      <c r="Z72" s="20" t="str">
        <f t="shared" si="26"/>
        <v/>
      </c>
      <c r="AA72" s="20">
        <f t="shared" si="14"/>
        <v>1</v>
      </c>
      <c r="AB72" s="20">
        <f t="shared" si="15"/>
        <v>0</v>
      </c>
      <c r="AC72" s="20">
        <f t="shared" si="16"/>
        <v>3</v>
      </c>
      <c r="AD72" s="16">
        <f t="shared" si="27"/>
        <v>1</v>
      </c>
      <c r="AE72" s="16">
        <f>IF(ISBLANK(T72),AE71,IF(COUNTIF(T$2:T72,T72)&gt;1,AE71,1+MAX(AE71,0)))</f>
        <v>3</v>
      </c>
    </row>
    <row r="73" spans="1:31" x14ac:dyDescent="0.25">
      <c r="A73" s="42">
        <v>102</v>
      </c>
      <c r="B73" s="42" t="s">
        <v>65</v>
      </c>
      <c r="C73" s="42" t="s">
        <v>651</v>
      </c>
      <c r="E73" s="42">
        <v>1</v>
      </c>
      <c r="F73" s="42">
        <v>2</v>
      </c>
      <c r="G73" s="42">
        <v>4</v>
      </c>
      <c r="H73" s="42">
        <v>5</v>
      </c>
      <c r="I73" s="42">
        <v>0</v>
      </c>
      <c r="J73" s="42">
        <v>4</v>
      </c>
      <c r="K73" s="42">
        <v>0</v>
      </c>
      <c r="L73" s="42">
        <v>0</v>
      </c>
      <c r="M73" s="188" t="s">
        <v>652</v>
      </c>
      <c r="N73"/>
      <c r="O73" s="101">
        <f>IF(ISBLANK(C73),O72,IF(COUNTIF(C$2:C73,C73)&gt;1,O72,1+MAX(O72,0)))</f>
        <v>3</v>
      </c>
      <c r="P73" s="45">
        <f t="shared" si="17"/>
        <v>2</v>
      </c>
      <c r="Q73" s="33" t="str">
        <f t="shared" si="18"/>
        <v/>
      </c>
      <c r="R73" s="33">
        <f t="shared" si="19"/>
        <v>2</v>
      </c>
      <c r="S73" s="33" t="str">
        <f t="shared" si="20"/>
        <v>102_2</v>
      </c>
      <c r="T73" s="35" t="str">
        <f t="shared" si="21"/>
        <v>102AM</v>
      </c>
      <c r="U73" s="35" t="str">
        <f t="shared" si="22"/>
        <v>102AMEW</v>
      </c>
      <c r="W73" s="20" t="str">
        <f t="shared" si="23"/>
        <v/>
      </c>
      <c r="X73" s="20" t="str">
        <f t="shared" si="24"/>
        <v/>
      </c>
      <c r="Y73" s="20" t="str">
        <f t="shared" si="25"/>
        <v/>
      </c>
      <c r="Z73" s="20" t="str">
        <f t="shared" si="26"/>
        <v/>
      </c>
      <c r="AA73" s="20">
        <f t="shared" si="14"/>
        <v>0</v>
      </c>
      <c r="AB73" s="20">
        <f t="shared" si="15"/>
        <v>0</v>
      </c>
      <c r="AC73" s="20">
        <f t="shared" si="16"/>
        <v>3</v>
      </c>
      <c r="AD73" s="16">
        <f t="shared" si="27"/>
        <v>1</v>
      </c>
      <c r="AE73" s="16">
        <f>IF(ISBLANK(T73),AE72,IF(COUNTIF(T$2:T73,T73)&gt;1,AE72,1+MAX(AE72,0)))</f>
        <v>3</v>
      </c>
    </row>
    <row r="74" spans="1:31" x14ac:dyDescent="0.25">
      <c r="A74" s="42">
        <v>102</v>
      </c>
      <c r="B74" s="42" t="s">
        <v>65</v>
      </c>
      <c r="C74" s="42" t="s">
        <v>651</v>
      </c>
      <c r="E74" s="42">
        <v>1</v>
      </c>
      <c r="F74" s="42">
        <v>3</v>
      </c>
      <c r="G74" s="42">
        <v>1</v>
      </c>
      <c r="H74" s="42">
        <v>6</v>
      </c>
      <c r="I74" s="42">
        <v>1</v>
      </c>
      <c r="J74" s="42">
        <v>4</v>
      </c>
      <c r="K74" s="42">
        <v>3</v>
      </c>
      <c r="L74" s="42">
        <v>2</v>
      </c>
      <c r="M74" s="188" t="s">
        <v>652</v>
      </c>
      <c r="N74"/>
      <c r="O74" s="101">
        <f>IF(ISBLANK(C74),O73,IF(COUNTIF(C$2:C74,C74)&gt;1,O73,1+MAX(O73,0)))</f>
        <v>3</v>
      </c>
      <c r="P74" s="45">
        <f t="shared" si="17"/>
        <v>2</v>
      </c>
      <c r="Q74" s="33" t="str">
        <f t="shared" si="18"/>
        <v/>
      </c>
      <c r="R74" s="33">
        <f t="shared" si="19"/>
        <v>3</v>
      </c>
      <c r="S74" s="33" t="str">
        <f t="shared" si="20"/>
        <v>102_3</v>
      </c>
      <c r="T74" s="35" t="str">
        <f t="shared" si="21"/>
        <v>102AM</v>
      </c>
      <c r="U74" s="35" t="str">
        <f t="shared" si="22"/>
        <v>102AMNS</v>
      </c>
      <c r="W74" s="20" t="str">
        <f t="shared" si="23"/>
        <v/>
      </c>
      <c r="X74" s="20" t="str">
        <f t="shared" si="24"/>
        <v/>
      </c>
      <c r="Y74" s="20" t="str">
        <f t="shared" si="25"/>
        <v/>
      </c>
      <c r="Z74" s="20" t="str">
        <f t="shared" si="26"/>
        <v/>
      </c>
      <c r="AA74" s="20">
        <f t="shared" si="14"/>
        <v>0</v>
      </c>
      <c r="AB74" s="20">
        <f t="shared" si="15"/>
        <v>0</v>
      </c>
      <c r="AC74" s="20">
        <f t="shared" si="16"/>
        <v>3</v>
      </c>
      <c r="AD74" s="16">
        <f t="shared" si="27"/>
        <v>1</v>
      </c>
      <c r="AE74" s="16">
        <f>IF(ISBLANK(T74),AE73,IF(COUNTIF(T$2:T74,T74)&gt;1,AE73,1+MAX(AE73,0)))</f>
        <v>3</v>
      </c>
    </row>
    <row r="75" spans="1:31" x14ac:dyDescent="0.25">
      <c r="A75" s="42">
        <v>102</v>
      </c>
      <c r="B75" s="42" t="s">
        <v>65</v>
      </c>
      <c r="C75" s="42" t="s">
        <v>651</v>
      </c>
      <c r="E75" s="42">
        <v>1</v>
      </c>
      <c r="F75" s="42">
        <v>3</v>
      </c>
      <c r="G75" s="42">
        <v>2</v>
      </c>
      <c r="H75" s="42">
        <v>3</v>
      </c>
      <c r="I75" s="42">
        <v>0</v>
      </c>
      <c r="J75" s="42">
        <v>0</v>
      </c>
      <c r="K75" s="42">
        <v>0</v>
      </c>
      <c r="L75" s="42">
        <v>0</v>
      </c>
      <c r="M75" s="188" t="s">
        <v>652</v>
      </c>
      <c r="N75"/>
      <c r="O75" s="101">
        <f>IF(ISBLANK(C75),O74,IF(COUNTIF(C$2:C75,C75)&gt;1,O74,1+MAX(O74,0)))</f>
        <v>3</v>
      </c>
      <c r="P75" s="45">
        <f t="shared" si="17"/>
        <v>2</v>
      </c>
      <c r="Q75" s="33" t="str">
        <f t="shared" si="18"/>
        <v/>
      </c>
      <c r="R75" s="33">
        <f t="shared" si="19"/>
        <v>3</v>
      </c>
      <c r="S75" s="33" t="str">
        <f t="shared" si="20"/>
        <v>102_3</v>
      </c>
      <c r="T75" s="35" t="str">
        <f t="shared" si="21"/>
        <v>102AM</v>
      </c>
      <c r="U75" s="35" t="str">
        <f t="shared" si="22"/>
        <v>102AMNS</v>
      </c>
      <c r="W75" s="20" t="str">
        <f t="shared" si="23"/>
        <v/>
      </c>
      <c r="X75" s="20" t="str">
        <f t="shared" si="24"/>
        <v/>
      </c>
      <c r="Y75" s="20" t="str">
        <f t="shared" si="25"/>
        <v/>
      </c>
      <c r="Z75" s="20" t="str">
        <f t="shared" si="26"/>
        <v/>
      </c>
      <c r="AA75" s="20">
        <f t="shared" si="14"/>
        <v>1</v>
      </c>
      <c r="AB75" s="20">
        <f t="shared" si="15"/>
        <v>0</v>
      </c>
      <c r="AC75" s="20">
        <f t="shared" si="16"/>
        <v>3</v>
      </c>
      <c r="AD75" s="16">
        <f t="shared" si="27"/>
        <v>1</v>
      </c>
      <c r="AE75" s="16">
        <f>IF(ISBLANK(T75),AE74,IF(COUNTIF(T$2:T75,T75)&gt;1,AE74,1+MAX(AE74,0)))</f>
        <v>3</v>
      </c>
    </row>
    <row r="76" spans="1:31" x14ac:dyDescent="0.25">
      <c r="A76" s="42">
        <v>102</v>
      </c>
      <c r="B76" s="42" t="s">
        <v>65</v>
      </c>
      <c r="C76" s="42" t="s">
        <v>651</v>
      </c>
      <c r="E76" s="42">
        <v>1</v>
      </c>
      <c r="F76" s="42">
        <v>3</v>
      </c>
      <c r="G76" s="42">
        <v>3</v>
      </c>
      <c r="H76" s="42">
        <v>0</v>
      </c>
      <c r="I76" s="42">
        <v>0</v>
      </c>
      <c r="J76" s="42">
        <v>0</v>
      </c>
      <c r="K76" s="42">
        <v>0</v>
      </c>
      <c r="L76" s="42">
        <v>0</v>
      </c>
      <c r="M76" s="188" t="s">
        <v>652</v>
      </c>
      <c r="N76"/>
      <c r="O76" s="101">
        <f>IF(ISBLANK(C76),O75,IF(COUNTIF(C$2:C76,C76)&gt;1,O75,1+MAX(O75,0)))</f>
        <v>3</v>
      </c>
      <c r="P76" s="45">
        <f t="shared" si="17"/>
        <v>2</v>
      </c>
      <c r="Q76" s="33" t="str">
        <f t="shared" si="18"/>
        <v/>
      </c>
      <c r="R76" s="33">
        <f t="shared" si="19"/>
        <v>3</v>
      </c>
      <c r="S76" s="33" t="str">
        <f t="shared" si="20"/>
        <v>102_3</v>
      </c>
      <c r="T76" s="35" t="str">
        <f t="shared" si="21"/>
        <v>102AM</v>
      </c>
      <c r="U76" s="35" t="str">
        <f t="shared" si="22"/>
        <v>102AMEW</v>
      </c>
      <c r="W76" s="20" t="str">
        <f t="shared" si="23"/>
        <v/>
      </c>
      <c r="X76" s="20" t="str">
        <f t="shared" si="24"/>
        <v/>
      </c>
      <c r="Y76" s="20" t="str">
        <f t="shared" si="25"/>
        <v/>
      </c>
      <c r="Z76" s="20" t="str">
        <f t="shared" si="26"/>
        <v/>
      </c>
      <c r="AA76" s="20">
        <f t="shared" si="14"/>
        <v>1</v>
      </c>
      <c r="AB76" s="20">
        <f t="shared" si="15"/>
        <v>0</v>
      </c>
      <c r="AC76" s="20">
        <f t="shared" si="16"/>
        <v>3</v>
      </c>
      <c r="AD76" s="16">
        <f t="shared" si="27"/>
        <v>1</v>
      </c>
      <c r="AE76" s="16">
        <f>IF(ISBLANK(T76),AE75,IF(COUNTIF(T$2:T76,T76)&gt;1,AE75,1+MAX(AE75,0)))</f>
        <v>3</v>
      </c>
    </row>
    <row r="77" spans="1:31" x14ac:dyDescent="0.25">
      <c r="A77" s="42">
        <v>102</v>
      </c>
      <c r="B77" s="42" t="s">
        <v>65</v>
      </c>
      <c r="C77" s="42" t="s">
        <v>651</v>
      </c>
      <c r="E77" s="42">
        <v>1</v>
      </c>
      <c r="F77" s="42">
        <v>3</v>
      </c>
      <c r="G77" s="42">
        <v>4</v>
      </c>
      <c r="H77" s="42">
        <v>1</v>
      </c>
      <c r="I77" s="42">
        <v>0</v>
      </c>
      <c r="J77" s="42">
        <v>1</v>
      </c>
      <c r="K77" s="42">
        <v>0</v>
      </c>
      <c r="L77" s="42">
        <v>0</v>
      </c>
      <c r="M77" s="188" t="s">
        <v>652</v>
      </c>
      <c r="N77"/>
      <c r="O77" s="101">
        <f>IF(ISBLANK(C77),O76,IF(COUNTIF(C$2:C77,C77)&gt;1,O76,1+MAX(O76,0)))</f>
        <v>3</v>
      </c>
      <c r="P77" s="45">
        <f t="shared" si="17"/>
        <v>2</v>
      </c>
      <c r="Q77" s="33" t="str">
        <f t="shared" si="18"/>
        <v/>
      </c>
      <c r="R77" s="33">
        <f t="shared" si="19"/>
        <v>3</v>
      </c>
      <c r="S77" s="33" t="str">
        <f t="shared" si="20"/>
        <v>102_3</v>
      </c>
      <c r="T77" s="35" t="str">
        <f t="shared" si="21"/>
        <v>102AM</v>
      </c>
      <c r="U77" s="35" t="str">
        <f t="shared" si="22"/>
        <v>102AMEW</v>
      </c>
      <c r="W77" s="20" t="str">
        <f t="shared" si="23"/>
        <v/>
      </c>
      <c r="X77" s="20" t="str">
        <f t="shared" si="24"/>
        <v/>
      </c>
      <c r="Y77" s="20" t="str">
        <f t="shared" si="25"/>
        <v/>
      </c>
      <c r="Z77" s="20" t="str">
        <f t="shared" si="26"/>
        <v/>
      </c>
      <c r="AA77" s="20">
        <f t="shared" si="14"/>
        <v>0</v>
      </c>
      <c r="AB77" s="20">
        <f t="shared" si="15"/>
        <v>0</v>
      </c>
      <c r="AC77" s="20">
        <f t="shared" si="16"/>
        <v>3</v>
      </c>
      <c r="AD77" s="16">
        <f t="shared" si="27"/>
        <v>1</v>
      </c>
      <c r="AE77" s="16">
        <f>IF(ISBLANK(T77),AE76,IF(COUNTIF(T$2:T77,T77)&gt;1,AE76,1+MAX(AE76,0)))</f>
        <v>3</v>
      </c>
    </row>
    <row r="78" spans="1:31" x14ac:dyDescent="0.25">
      <c r="A78" s="42">
        <v>102</v>
      </c>
      <c r="B78" s="42" t="s">
        <v>65</v>
      </c>
      <c r="C78" s="42" t="s">
        <v>651</v>
      </c>
      <c r="E78" s="42">
        <v>1</v>
      </c>
      <c r="F78" s="42">
        <v>4</v>
      </c>
      <c r="G78" s="42">
        <v>1</v>
      </c>
      <c r="H78" s="42">
        <v>5</v>
      </c>
      <c r="I78" s="42">
        <v>1</v>
      </c>
      <c r="J78" s="42">
        <v>4</v>
      </c>
      <c r="K78" s="42">
        <v>0</v>
      </c>
      <c r="L78" s="42">
        <v>0</v>
      </c>
      <c r="M78" s="188" t="s">
        <v>652</v>
      </c>
      <c r="N78"/>
      <c r="O78" s="101">
        <f>IF(ISBLANK(C78),O77,IF(COUNTIF(C$2:C78,C78)&gt;1,O77,1+MAX(O77,0)))</f>
        <v>3</v>
      </c>
      <c r="P78" s="45">
        <f t="shared" si="17"/>
        <v>2</v>
      </c>
      <c r="Q78" s="33" t="str">
        <f t="shared" si="18"/>
        <v/>
      </c>
      <c r="R78" s="33">
        <f t="shared" si="19"/>
        <v>4</v>
      </c>
      <c r="S78" s="33" t="str">
        <f t="shared" si="20"/>
        <v>102_4</v>
      </c>
      <c r="T78" s="35" t="str">
        <f t="shared" si="21"/>
        <v>102AM</v>
      </c>
      <c r="U78" s="35" t="str">
        <f t="shared" si="22"/>
        <v>102AMNS</v>
      </c>
      <c r="W78" s="20" t="str">
        <f t="shared" si="23"/>
        <v/>
      </c>
      <c r="X78" s="20" t="str">
        <f t="shared" si="24"/>
        <v/>
      </c>
      <c r="Y78" s="20" t="str">
        <f t="shared" si="25"/>
        <v/>
      </c>
      <c r="Z78" s="20" t="str">
        <f t="shared" si="26"/>
        <v/>
      </c>
      <c r="AA78" s="20">
        <f t="shared" si="14"/>
        <v>0</v>
      </c>
      <c r="AB78" s="20">
        <f t="shared" si="15"/>
        <v>0</v>
      </c>
      <c r="AC78" s="20">
        <f t="shared" si="16"/>
        <v>3</v>
      </c>
      <c r="AD78" s="16">
        <f t="shared" si="27"/>
        <v>1</v>
      </c>
      <c r="AE78" s="16">
        <f>IF(ISBLANK(T78),AE77,IF(COUNTIF(T$2:T78,T78)&gt;1,AE77,1+MAX(AE77,0)))</f>
        <v>3</v>
      </c>
    </row>
    <row r="79" spans="1:31" x14ac:dyDescent="0.25">
      <c r="A79" s="42">
        <v>102</v>
      </c>
      <c r="B79" s="42" t="s">
        <v>65</v>
      </c>
      <c r="C79" s="42" t="s">
        <v>651</v>
      </c>
      <c r="E79" s="42">
        <v>1</v>
      </c>
      <c r="F79" s="42">
        <v>4</v>
      </c>
      <c r="G79" s="42">
        <v>2</v>
      </c>
      <c r="H79" s="42">
        <v>2</v>
      </c>
      <c r="I79" s="42">
        <v>1</v>
      </c>
      <c r="J79" s="42">
        <v>2</v>
      </c>
      <c r="K79" s="42">
        <v>0</v>
      </c>
      <c r="L79" s="42">
        <v>0</v>
      </c>
      <c r="M79" s="188" t="s">
        <v>652</v>
      </c>
      <c r="N79"/>
      <c r="O79" s="101">
        <f>IF(ISBLANK(C79),O78,IF(COUNTIF(C$2:C79,C79)&gt;1,O78,1+MAX(O78,0)))</f>
        <v>3</v>
      </c>
      <c r="P79" s="45">
        <f t="shared" si="17"/>
        <v>2</v>
      </c>
      <c r="Q79" s="33" t="str">
        <f t="shared" si="18"/>
        <v/>
      </c>
      <c r="R79" s="33">
        <f t="shared" si="19"/>
        <v>4</v>
      </c>
      <c r="S79" s="33" t="str">
        <f t="shared" si="20"/>
        <v>102_4</v>
      </c>
      <c r="T79" s="35" t="str">
        <f t="shared" si="21"/>
        <v>102AM</v>
      </c>
      <c r="U79" s="35" t="str">
        <f t="shared" si="22"/>
        <v>102AMNS</v>
      </c>
      <c r="W79" s="20" t="str">
        <f t="shared" si="23"/>
        <v/>
      </c>
      <c r="X79" s="20" t="str">
        <f t="shared" si="24"/>
        <v/>
      </c>
      <c r="Y79" s="20" t="str">
        <f t="shared" si="25"/>
        <v/>
      </c>
      <c r="Z79" s="20" t="str">
        <f t="shared" si="26"/>
        <v/>
      </c>
      <c r="AA79" s="20">
        <f t="shared" si="14"/>
        <v>1</v>
      </c>
      <c r="AB79" s="20">
        <f t="shared" si="15"/>
        <v>0</v>
      </c>
      <c r="AC79" s="20">
        <f t="shared" si="16"/>
        <v>3</v>
      </c>
      <c r="AD79" s="16">
        <f t="shared" si="27"/>
        <v>1</v>
      </c>
      <c r="AE79" s="16">
        <f>IF(ISBLANK(T79),AE78,IF(COUNTIF(T$2:T79,T79)&gt;1,AE78,1+MAX(AE78,0)))</f>
        <v>3</v>
      </c>
    </row>
    <row r="80" spans="1:31" x14ac:dyDescent="0.25">
      <c r="A80" s="42">
        <v>102</v>
      </c>
      <c r="B80" s="42" t="s">
        <v>65</v>
      </c>
      <c r="C80" s="42" t="s">
        <v>651</v>
      </c>
      <c r="E80" s="42">
        <v>1</v>
      </c>
      <c r="F80" s="42">
        <v>4</v>
      </c>
      <c r="G80" s="42">
        <v>3</v>
      </c>
      <c r="H80" s="42">
        <v>1</v>
      </c>
      <c r="I80" s="42">
        <v>0</v>
      </c>
      <c r="J80" s="42">
        <v>1</v>
      </c>
      <c r="K80" s="42">
        <v>0</v>
      </c>
      <c r="L80" s="42">
        <v>0</v>
      </c>
      <c r="M80" s="188" t="s">
        <v>652</v>
      </c>
      <c r="N80"/>
      <c r="O80" s="101">
        <f>IF(ISBLANK(C80),O79,IF(COUNTIF(C$2:C80,C80)&gt;1,O79,1+MAX(O79,0)))</f>
        <v>3</v>
      </c>
      <c r="P80" s="45">
        <f t="shared" si="17"/>
        <v>2</v>
      </c>
      <c r="Q80" s="33" t="str">
        <f t="shared" si="18"/>
        <v/>
      </c>
      <c r="R80" s="33">
        <f t="shared" si="19"/>
        <v>4</v>
      </c>
      <c r="S80" s="33" t="str">
        <f t="shared" si="20"/>
        <v>102_4</v>
      </c>
      <c r="T80" s="35" t="str">
        <f t="shared" si="21"/>
        <v>102AM</v>
      </c>
      <c r="U80" s="35" t="str">
        <f t="shared" si="22"/>
        <v>102AMEW</v>
      </c>
      <c r="W80" s="20" t="str">
        <f t="shared" si="23"/>
        <v/>
      </c>
      <c r="X80" s="20" t="str">
        <f t="shared" si="24"/>
        <v/>
      </c>
      <c r="Y80" s="20" t="str">
        <f t="shared" si="25"/>
        <v/>
      </c>
      <c r="Z80" s="20" t="str">
        <f t="shared" si="26"/>
        <v/>
      </c>
      <c r="AA80" s="20">
        <f t="shared" si="14"/>
        <v>1</v>
      </c>
      <c r="AB80" s="20">
        <f t="shared" si="15"/>
        <v>0</v>
      </c>
      <c r="AC80" s="20">
        <f t="shared" si="16"/>
        <v>3</v>
      </c>
      <c r="AD80" s="16">
        <f t="shared" si="27"/>
        <v>1</v>
      </c>
      <c r="AE80" s="16">
        <f>IF(ISBLANK(T80),AE79,IF(COUNTIF(T$2:T80,T80)&gt;1,AE79,1+MAX(AE79,0)))</f>
        <v>3</v>
      </c>
    </row>
    <row r="81" spans="1:31" x14ac:dyDescent="0.25">
      <c r="A81" s="42">
        <v>102</v>
      </c>
      <c r="B81" s="42" t="s">
        <v>65</v>
      </c>
      <c r="C81" s="42" t="s">
        <v>651</v>
      </c>
      <c r="E81" s="42">
        <v>1</v>
      </c>
      <c r="F81" s="42">
        <v>4</v>
      </c>
      <c r="G81" s="42">
        <v>4</v>
      </c>
      <c r="H81" s="42">
        <v>1</v>
      </c>
      <c r="I81" s="42">
        <v>0</v>
      </c>
      <c r="J81" s="42">
        <v>0</v>
      </c>
      <c r="K81" s="42">
        <v>1</v>
      </c>
      <c r="L81" s="42">
        <v>1</v>
      </c>
      <c r="M81" s="188" t="s">
        <v>652</v>
      </c>
      <c r="N81"/>
      <c r="O81" s="101">
        <f>IF(ISBLANK(C81),O80,IF(COUNTIF(C$2:C81,C81)&gt;1,O80,1+MAX(O80,0)))</f>
        <v>3</v>
      </c>
      <c r="P81" s="45">
        <f t="shared" si="17"/>
        <v>2</v>
      </c>
      <c r="Q81" s="33" t="str">
        <f t="shared" si="18"/>
        <v/>
      </c>
      <c r="R81" s="33">
        <f t="shared" si="19"/>
        <v>4</v>
      </c>
      <c r="S81" s="33" t="str">
        <f t="shared" si="20"/>
        <v>102_4</v>
      </c>
      <c r="T81" s="35" t="str">
        <f t="shared" si="21"/>
        <v>102AM</v>
      </c>
      <c r="U81" s="35" t="str">
        <f t="shared" si="22"/>
        <v>102AMEW</v>
      </c>
      <c r="W81" s="20" t="str">
        <f t="shared" si="23"/>
        <v/>
      </c>
      <c r="X81" s="20" t="str">
        <f t="shared" si="24"/>
        <v/>
      </c>
      <c r="Y81" s="20" t="str">
        <f t="shared" si="25"/>
        <v/>
      </c>
      <c r="Z81" s="20" t="str">
        <f t="shared" si="26"/>
        <v/>
      </c>
      <c r="AA81" s="20">
        <f t="shared" si="14"/>
        <v>0</v>
      </c>
      <c r="AB81" s="20">
        <f t="shared" si="15"/>
        <v>0</v>
      </c>
      <c r="AC81" s="20">
        <f t="shared" si="16"/>
        <v>3</v>
      </c>
      <c r="AD81" s="16">
        <f t="shared" si="27"/>
        <v>1</v>
      </c>
      <c r="AE81" s="16">
        <f>IF(ISBLANK(T81),AE80,IF(COUNTIF(T$2:T81,T81)&gt;1,AE80,1+MAX(AE80,0)))</f>
        <v>3</v>
      </c>
    </row>
    <row r="82" spans="1:31" x14ac:dyDescent="0.25">
      <c r="A82" s="42">
        <v>102</v>
      </c>
      <c r="B82" s="42" t="s">
        <v>65</v>
      </c>
      <c r="C82" s="42" t="s">
        <v>651</v>
      </c>
      <c r="E82" s="42">
        <v>2</v>
      </c>
      <c r="F82" s="42">
        <v>1</v>
      </c>
      <c r="G82" s="42">
        <v>1</v>
      </c>
      <c r="H82" s="42">
        <v>6</v>
      </c>
      <c r="I82" s="42">
        <v>2</v>
      </c>
      <c r="J82" s="42">
        <v>3</v>
      </c>
      <c r="K82" s="42">
        <v>0</v>
      </c>
      <c r="L82" s="42">
        <v>2</v>
      </c>
      <c r="M82" s="188" t="s">
        <v>653</v>
      </c>
      <c r="N82"/>
      <c r="O82" s="101">
        <f>IF(ISBLANK(C82),O81,IF(COUNTIF(C$2:C82,C82)&gt;1,O81,1+MAX(O81,0)))</f>
        <v>3</v>
      </c>
      <c r="P82" s="45">
        <f t="shared" si="17"/>
        <v>2</v>
      </c>
      <c r="Q82" s="33" t="str">
        <f t="shared" si="18"/>
        <v/>
      </c>
      <c r="R82" s="33">
        <f t="shared" si="19"/>
        <v>5</v>
      </c>
      <c r="S82" s="33" t="str">
        <f t="shared" si="20"/>
        <v>102_5</v>
      </c>
      <c r="T82" s="35" t="str">
        <f t="shared" si="21"/>
        <v>102AM</v>
      </c>
      <c r="U82" s="35" t="str">
        <f t="shared" si="22"/>
        <v>102AMNS</v>
      </c>
      <c r="W82" s="20" t="str">
        <f t="shared" si="23"/>
        <v/>
      </c>
      <c r="X82" s="20" t="str">
        <f t="shared" si="24"/>
        <v/>
      </c>
      <c r="Y82" s="20" t="str">
        <f t="shared" si="25"/>
        <v/>
      </c>
      <c r="Z82" s="20" t="str">
        <f t="shared" si="26"/>
        <v/>
      </c>
      <c r="AA82" s="20">
        <f t="shared" si="14"/>
        <v>0</v>
      </c>
      <c r="AB82" s="20">
        <f t="shared" si="15"/>
        <v>0</v>
      </c>
      <c r="AC82" s="20">
        <f t="shared" si="16"/>
        <v>3</v>
      </c>
      <c r="AD82" s="16">
        <f t="shared" si="27"/>
        <v>1</v>
      </c>
      <c r="AE82" s="16">
        <f>IF(ISBLANK(T82),AE81,IF(COUNTIF(T$2:T82,T82)&gt;1,AE81,1+MAX(AE81,0)))</f>
        <v>3</v>
      </c>
    </row>
    <row r="83" spans="1:31" x14ac:dyDescent="0.25">
      <c r="A83" s="42">
        <v>102</v>
      </c>
      <c r="B83" s="42" t="s">
        <v>65</v>
      </c>
      <c r="C83" s="42" t="s">
        <v>651</v>
      </c>
      <c r="E83" s="42">
        <v>2</v>
      </c>
      <c r="F83" s="42">
        <v>1</v>
      </c>
      <c r="G83" s="42">
        <v>2</v>
      </c>
      <c r="H83" s="42">
        <v>5</v>
      </c>
      <c r="I83" s="42">
        <v>1</v>
      </c>
      <c r="J83" s="42">
        <v>2</v>
      </c>
      <c r="K83" s="42">
        <v>1</v>
      </c>
      <c r="L83" s="42">
        <v>0</v>
      </c>
      <c r="M83" s="188" t="s">
        <v>653</v>
      </c>
      <c r="N83"/>
      <c r="O83" s="101">
        <f>IF(ISBLANK(C83),O82,IF(COUNTIF(C$2:C83,C83)&gt;1,O82,1+MAX(O82,0)))</f>
        <v>3</v>
      </c>
      <c r="P83" s="45">
        <f t="shared" si="17"/>
        <v>2</v>
      </c>
      <c r="Q83" s="33" t="str">
        <f t="shared" si="18"/>
        <v/>
      </c>
      <c r="R83" s="33">
        <f t="shared" si="19"/>
        <v>5</v>
      </c>
      <c r="S83" s="33" t="str">
        <f t="shared" si="20"/>
        <v>102_5</v>
      </c>
      <c r="T83" s="35" t="str">
        <f t="shared" si="21"/>
        <v>102AM</v>
      </c>
      <c r="U83" s="35" t="str">
        <f t="shared" si="22"/>
        <v>102AMNS</v>
      </c>
      <c r="W83" s="20" t="str">
        <f t="shared" si="23"/>
        <v/>
      </c>
      <c r="X83" s="20" t="str">
        <f t="shared" si="24"/>
        <v/>
      </c>
      <c r="Y83" s="20" t="str">
        <f t="shared" si="25"/>
        <v/>
      </c>
      <c r="Z83" s="20" t="str">
        <f t="shared" si="26"/>
        <v/>
      </c>
      <c r="AA83" s="20">
        <f t="shared" si="14"/>
        <v>1</v>
      </c>
      <c r="AB83" s="20">
        <f t="shared" si="15"/>
        <v>0</v>
      </c>
      <c r="AC83" s="20">
        <f t="shared" si="16"/>
        <v>3</v>
      </c>
      <c r="AD83" s="16">
        <f t="shared" si="27"/>
        <v>1</v>
      </c>
      <c r="AE83" s="16">
        <f>IF(ISBLANK(T83),AE82,IF(COUNTIF(T$2:T83,T83)&gt;1,AE82,1+MAX(AE82,0)))</f>
        <v>3</v>
      </c>
    </row>
    <row r="84" spans="1:31" x14ac:dyDescent="0.25">
      <c r="A84" s="42">
        <v>102</v>
      </c>
      <c r="B84" s="42" t="s">
        <v>65</v>
      </c>
      <c r="C84" s="42" t="s">
        <v>651</v>
      </c>
      <c r="E84" s="42">
        <v>2</v>
      </c>
      <c r="F84" s="42">
        <v>1</v>
      </c>
      <c r="G84" s="42">
        <v>3</v>
      </c>
      <c r="H84" s="42">
        <v>1</v>
      </c>
      <c r="I84" s="42">
        <v>0</v>
      </c>
      <c r="J84" s="42">
        <v>0</v>
      </c>
      <c r="K84" s="42">
        <v>1</v>
      </c>
      <c r="L84" s="42">
        <v>1</v>
      </c>
      <c r="M84" s="188" t="s">
        <v>653</v>
      </c>
      <c r="N84"/>
      <c r="O84" s="101">
        <f>IF(ISBLANK(C84),O83,IF(COUNTIF(C$2:C84,C84)&gt;1,O83,1+MAX(O83,0)))</f>
        <v>3</v>
      </c>
      <c r="P84" s="45">
        <f t="shared" si="17"/>
        <v>2</v>
      </c>
      <c r="Q84" s="33" t="str">
        <f t="shared" si="18"/>
        <v/>
      </c>
      <c r="R84" s="33">
        <f t="shared" si="19"/>
        <v>5</v>
      </c>
      <c r="S84" s="33" t="str">
        <f t="shared" si="20"/>
        <v>102_5</v>
      </c>
      <c r="T84" s="35" t="str">
        <f t="shared" si="21"/>
        <v>102AM</v>
      </c>
      <c r="U84" s="35" t="str">
        <f t="shared" si="22"/>
        <v>102AMEW</v>
      </c>
      <c r="W84" s="20" t="str">
        <f t="shared" si="23"/>
        <v/>
      </c>
      <c r="X84" s="20" t="str">
        <f t="shared" si="24"/>
        <v/>
      </c>
      <c r="Y84" s="20" t="str">
        <f t="shared" si="25"/>
        <v/>
      </c>
      <c r="Z84" s="20" t="str">
        <f t="shared" si="26"/>
        <v/>
      </c>
      <c r="AA84" s="20">
        <f t="shared" si="14"/>
        <v>1</v>
      </c>
      <c r="AB84" s="20">
        <f t="shared" si="15"/>
        <v>0</v>
      </c>
      <c r="AC84" s="20">
        <f t="shared" si="16"/>
        <v>3</v>
      </c>
      <c r="AD84" s="16">
        <f t="shared" si="27"/>
        <v>1</v>
      </c>
      <c r="AE84" s="16">
        <f>IF(ISBLANK(T84),AE83,IF(COUNTIF(T$2:T84,T84)&gt;1,AE83,1+MAX(AE83,0)))</f>
        <v>3</v>
      </c>
    </row>
    <row r="85" spans="1:31" x14ac:dyDescent="0.25">
      <c r="A85" s="42">
        <v>102</v>
      </c>
      <c r="B85" s="42" t="s">
        <v>65</v>
      </c>
      <c r="C85" s="42" t="s">
        <v>651</v>
      </c>
      <c r="E85" s="42">
        <v>2</v>
      </c>
      <c r="F85" s="42">
        <v>1</v>
      </c>
      <c r="G85" s="42">
        <v>4</v>
      </c>
      <c r="H85" s="42">
        <v>1</v>
      </c>
      <c r="I85" s="42">
        <v>0</v>
      </c>
      <c r="J85" s="42">
        <v>0</v>
      </c>
      <c r="K85" s="42">
        <v>0</v>
      </c>
      <c r="L85" s="42">
        <v>0</v>
      </c>
      <c r="M85" s="188" t="s">
        <v>653</v>
      </c>
      <c r="N85"/>
      <c r="O85" s="101">
        <f>IF(ISBLANK(C85),O84,IF(COUNTIF(C$2:C85,C85)&gt;1,O84,1+MAX(O84,0)))</f>
        <v>3</v>
      </c>
      <c r="P85" s="45">
        <f t="shared" si="17"/>
        <v>2</v>
      </c>
      <c r="Q85" s="33" t="str">
        <f t="shared" si="18"/>
        <v/>
      </c>
      <c r="R85" s="33">
        <f t="shared" si="19"/>
        <v>5</v>
      </c>
      <c r="S85" s="33" t="str">
        <f t="shared" si="20"/>
        <v>102_5</v>
      </c>
      <c r="T85" s="35" t="str">
        <f t="shared" si="21"/>
        <v>102AM</v>
      </c>
      <c r="U85" s="35" t="str">
        <f t="shared" si="22"/>
        <v>102AMEW</v>
      </c>
      <c r="W85" s="20" t="str">
        <f t="shared" si="23"/>
        <v/>
      </c>
      <c r="X85" s="20" t="str">
        <f t="shared" si="24"/>
        <v/>
      </c>
      <c r="Y85" s="20" t="str">
        <f t="shared" si="25"/>
        <v/>
      </c>
      <c r="Z85" s="20" t="str">
        <f t="shared" si="26"/>
        <v/>
      </c>
      <c r="AA85" s="20">
        <f t="shared" si="14"/>
        <v>0</v>
      </c>
      <c r="AB85" s="20">
        <f t="shared" si="15"/>
        <v>0</v>
      </c>
      <c r="AC85" s="20">
        <f t="shared" si="16"/>
        <v>3</v>
      </c>
      <c r="AD85" s="16">
        <f t="shared" si="27"/>
        <v>1</v>
      </c>
      <c r="AE85" s="16">
        <f>IF(ISBLANK(T85),AE84,IF(COUNTIF(T$2:T85,T85)&gt;1,AE84,1+MAX(AE84,0)))</f>
        <v>3</v>
      </c>
    </row>
    <row r="86" spans="1:31" x14ac:dyDescent="0.25">
      <c r="A86" s="42">
        <v>102</v>
      </c>
      <c r="B86" s="42" t="s">
        <v>65</v>
      </c>
      <c r="C86" s="42" t="s">
        <v>651</v>
      </c>
      <c r="E86" s="42">
        <v>2</v>
      </c>
      <c r="F86" s="42">
        <v>2</v>
      </c>
      <c r="G86" s="42">
        <v>1</v>
      </c>
      <c r="H86" s="42">
        <v>4</v>
      </c>
      <c r="I86" s="42">
        <v>1</v>
      </c>
      <c r="J86" s="42">
        <v>1</v>
      </c>
      <c r="K86" s="42">
        <v>0</v>
      </c>
      <c r="L86" s="42">
        <v>0</v>
      </c>
      <c r="M86" s="188" t="s">
        <v>653</v>
      </c>
      <c r="N86"/>
      <c r="O86" s="101">
        <f>IF(ISBLANK(C86),O85,IF(COUNTIF(C$2:C86,C86)&gt;1,O85,1+MAX(O85,0)))</f>
        <v>3</v>
      </c>
      <c r="P86" s="45">
        <f t="shared" si="17"/>
        <v>2</v>
      </c>
      <c r="Q86" s="33" t="str">
        <f t="shared" si="18"/>
        <v/>
      </c>
      <c r="R86" s="33">
        <f t="shared" si="19"/>
        <v>6</v>
      </c>
      <c r="S86" s="33" t="str">
        <f t="shared" si="20"/>
        <v>102_6</v>
      </c>
      <c r="T86" s="35" t="str">
        <f t="shared" si="21"/>
        <v>102AM</v>
      </c>
      <c r="U86" s="35" t="str">
        <f t="shared" si="22"/>
        <v>102AMNS</v>
      </c>
      <c r="W86" s="20" t="str">
        <f t="shared" si="23"/>
        <v/>
      </c>
      <c r="X86" s="20" t="str">
        <f t="shared" si="24"/>
        <v/>
      </c>
      <c r="Y86" s="20" t="str">
        <f t="shared" si="25"/>
        <v/>
      </c>
      <c r="Z86" s="20" t="str">
        <f t="shared" si="26"/>
        <v/>
      </c>
      <c r="AA86" s="20">
        <f t="shared" si="14"/>
        <v>0</v>
      </c>
      <c r="AB86" s="20">
        <f t="shared" si="15"/>
        <v>0</v>
      </c>
      <c r="AC86" s="20">
        <f t="shared" si="16"/>
        <v>3</v>
      </c>
      <c r="AD86" s="16">
        <f t="shared" si="27"/>
        <v>1</v>
      </c>
      <c r="AE86" s="16">
        <f>IF(ISBLANK(T86),AE85,IF(COUNTIF(T$2:T86,T86)&gt;1,AE85,1+MAX(AE85,0)))</f>
        <v>3</v>
      </c>
    </row>
    <row r="87" spans="1:31" x14ac:dyDescent="0.25">
      <c r="A87" s="42">
        <v>102</v>
      </c>
      <c r="B87" s="42" t="s">
        <v>65</v>
      </c>
      <c r="C87" s="42" t="s">
        <v>651</v>
      </c>
      <c r="E87" s="42">
        <v>2</v>
      </c>
      <c r="F87" s="42">
        <v>2</v>
      </c>
      <c r="G87" s="42">
        <v>2</v>
      </c>
      <c r="H87" s="42">
        <v>9</v>
      </c>
      <c r="I87" s="42">
        <v>1</v>
      </c>
      <c r="J87" s="42">
        <v>6</v>
      </c>
      <c r="K87" s="42">
        <v>0</v>
      </c>
      <c r="L87" s="42">
        <v>0</v>
      </c>
      <c r="M87" s="188" t="s">
        <v>653</v>
      </c>
      <c r="N87"/>
      <c r="O87" s="101">
        <f>IF(ISBLANK(C87),O86,IF(COUNTIF(C$2:C87,C87)&gt;1,O86,1+MAX(O86,0)))</f>
        <v>3</v>
      </c>
      <c r="P87" s="45">
        <f t="shared" si="17"/>
        <v>2</v>
      </c>
      <c r="Q87" s="33" t="str">
        <f t="shared" si="18"/>
        <v/>
      </c>
      <c r="R87" s="33">
        <f t="shared" si="19"/>
        <v>6</v>
      </c>
      <c r="S87" s="33" t="str">
        <f t="shared" si="20"/>
        <v>102_6</v>
      </c>
      <c r="T87" s="35" t="str">
        <f t="shared" si="21"/>
        <v>102AM</v>
      </c>
      <c r="U87" s="35" t="str">
        <f t="shared" si="22"/>
        <v>102AMNS</v>
      </c>
      <c r="W87" s="20" t="str">
        <f t="shared" si="23"/>
        <v/>
      </c>
      <c r="X87" s="20" t="str">
        <f t="shared" si="24"/>
        <v/>
      </c>
      <c r="Y87" s="20" t="str">
        <f t="shared" si="25"/>
        <v/>
      </c>
      <c r="Z87" s="20" t="str">
        <f t="shared" si="26"/>
        <v/>
      </c>
      <c r="AA87" s="20">
        <f t="shared" si="14"/>
        <v>1</v>
      </c>
      <c r="AB87" s="20">
        <f t="shared" si="15"/>
        <v>0</v>
      </c>
      <c r="AC87" s="20">
        <f t="shared" si="16"/>
        <v>3</v>
      </c>
      <c r="AD87" s="16">
        <f t="shared" si="27"/>
        <v>1</v>
      </c>
      <c r="AE87" s="16">
        <f>IF(ISBLANK(T87),AE86,IF(COUNTIF(T$2:T87,T87)&gt;1,AE86,1+MAX(AE86,0)))</f>
        <v>3</v>
      </c>
    </row>
    <row r="88" spans="1:31" x14ac:dyDescent="0.25">
      <c r="A88" s="42">
        <v>102</v>
      </c>
      <c r="B88" s="42" t="s">
        <v>65</v>
      </c>
      <c r="C88" s="42" t="s">
        <v>651</v>
      </c>
      <c r="E88" s="42">
        <v>2</v>
      </c>
      <c r="F88" s="42">
        <v>2</v>
      </c>
      <c r="G88" s="42">
        <v>3</v>
      </c>
      <c r="H88" s="42">
        <v>1</v>
      </c>
      <c r="I88" s="42">
        <v>0</v>
      </c>
      <c r="J88" s="42">
        <v>1</v>
      </c>
      <c r="K88" s="42">
        <v>0</v>
      </c>
      <c r="L88" s="42">
        <v>0</v>
      </c>
      <c r="M88" s="188" t="s">
        <v>653</v>
      </c>
      <c r="N88"/>
      <c r="O88" s="101">
        <f>IF(ISBLANK(C88),O87,IF(COUNTIF(C$2:C88,C88)&gt;1,O87,1+MAX(O87,0)))</f>
        <v>3</v>
      </c>
      <c r="P88" s="45">
        <f t="shared" si="17"/>
        <v>2</v>
      </c>
      <c r="Q88" s="33" t="str">
        <f t="shared" si="18"/>
        <v/>
      </c>
      <c r="R88" s="33">
        <f t="shared" si="19"/>
        <v>6</v>
      </c>
      <c r="S88" s="33" t="str">
        <f t="shared" si="20"/>
        <v>102_6</v>
      </c>
      <c r="T88" s="35" t="str">
        <f t="shared" si="21"/>
        <v>102AM</v>
      </c>
      <c r="U88" s="35" t="str">
        <f t="shared" si="22"/>
        <v>102AMEW</v>
      </c>
      <c r="W88" s="20" t="str">
        <f t="shared" si="23"/>
        <v/>
      </c>
      <c r="X88" s="20" t="str">
        <f t="shared" si="24"/>
        <v/>
      </c>
      <c r="Y88" s="20" t="str">
        <f t="shared" si="25"/>
        <v/>
      </c>
      <c r="Z88" s="20" t="str">
        <f t="shared" si="26"/>
        <v/>
      </c>
      <c r="AA88" s="20">
        <f t="shared" si="14"/>
        <v>1</v>
      </c>
      <c r="AB88" s="20">
        <f t="shared" si="15"/>
        <v>0</v>
      </c>
      <c r="AC88" s="20">
        <f t="shared" si="16"/>
        <v>3</v>
      </c>
      <c r="AD88" s="16">
        <f t="shared" si="27"/>
        <v>1</v>
      </c>
      <c r="AE88" s="16">
        <f>IF(ISBLANK(T88),AE87,IF(COUNTIF(T$2:T88,T88)&gt;1,AE87,1+MAX(AE87,0)))</f>
        <v>3</v>
      </c>
    </row>
    <row r="89" spans="1:31" x14ac:dyDescent="0.25">
      <c r="A89" s="42">
        <v>102</v>
      </c>
      <c r="B89" s="42" t="s">
        <v>65</v>
      </c>
      <c r="C89" s="42" t="s">
        <v>651</v>
      </c>
      <c r="E89" s="42">
        <v>2</v>
      </c>
      <c r="F89" s="42">
        <v>2</v>
      </c>
      <c r="G89" s="42">
        <v>4</v>
      </c>
      <c r="H89" s="42">
        <v>2</v>
      </c>
      <c r="I89" s="42">
        <v>1</v>
      </c>
      <c r="J89" s="42">
        <v>2</v>
      </c>
      <c r="K89" s="42">
        <v>2</v>
      </c>
      <c r="L89" s="42">
        <v>2</v>
      </c>
      <c r="M89" s="188" t="s">
        <v>653</v>
      </c>
      <c r="N89"/>
      <c r="O89" s="101">
        <f>IF(ISBLANK(C89),O88,IF(COUNTIF(C$2:C89,C89)&gt;1,O88,1+MAX(O88,0)))</f>
        <v>3</v>
      </c>
      <c r="P89" s="45">
        <f t="shared" si="17"/>
        <v>2</v>
      </c>
      <c r="Q89" s="33" t="str">
        <f t="shared" si="18"/>
        <v/>
      </c>
      <c r="R89" s="33">
        <f t="shared" si="19"/>
        <v>6</v>
      </c>
      <c r="S89" s="33" t="str">
        <f t="shared" si="20"/>
        <v>102_6</v>
      </c>
      <c r="T89" s="35" t="str">
        <f t="shared" si="21"/>
        <v>102AM</v>
      </c>
      <c r="U89" s="35" t="str">
        <f t="shared" si="22"/>
        <v>102AMEW</v>
      </c>
      <c r="W89" s="20" t="str">
        <f t="shared" si="23"/>
        <v/>
      </c>
      <c r="X89" s="20" t="str">
        <f t="shared" si="24"/>
        <v/>
      </c>
      <c r="Y89" s="20" t="str">
        <f t="shared" si="25"/>
        <v/>
      </c>
      <c r="Z89" s="20" t="str">
        <f t="shared" si="26"/>
        <v/>
      </c>
      <c r="AA89" s="20">
        <f t="shared" si="14"/>
        <v>0</v>
      </c>
      <c r="AB89" s="20">
        <f t="shared" si="15"/>
        <v>0</v>
      </c>
      <c r="AC89" s="20">
        <f t="shared" si="16"/>
        <v>3</v>
      </c>
      <c r="AD89" s="16">
        <f t="shared" si="27"/>
        <v>1</v>
      </c>
      <c r="AE89" s="16">
        <f>IF(ISBLANK(T89),AE88,IF(COUNTIF(T$2:T89,T89)&gt;1,AE88,1+MAX(AE88,0)))</f>
        <v>3</v>
      </c>
    </row>
    <row r="90" spans="1:31" x14ac:dyDescent="0.25">
      <c r="A90" s="42">
        <v>102</v>
      </c>
      <c r="B90" s="42" t="s">
        <v>65</v>
      </c>
      <c r="C90" s="42" t="s">
        <v>651</v>
      </c>
      <c r="E90" s="42">
        <v>2</v>
      </c>
      <c r="F90" s="42">
        <v>3</v>
      </c>
      <c r="G90" s="42">
        <v>1</v>
      </c>
      <c r="H90" s="42">
        <v>4</v>
      </c>
      <c r="I90" s="42">
        <v>1</v>
      </c>
      <c r="J90" s="42">
        <v>2</v>
      </c>
      <c r="K90" s="42">
        <v>0</v>
      </c>
      <c r="L90" s="42">
        <v>0</v>
      </c>
      <c r="M90" s="188" t="s">
        <v>653</v>
      </c>
      <c r="N90"/>
      <c r="O90" s="101">
        <f>IF(ISBLANK(C90),O89,IF(COUNTIF(C$2:C90,C90)&gt;1,O89,1+MAX(O89,0)))</f>
        <v>3</v>
      </c>
      <c r="P90" s="45">
        <f t="shared" si="17"/>
        <v>2</v>
      </c>
      <c r="Q90" s="33" t="str">
        <f t="shared" si="18"/>
        <v/>
      </c>
      <c r="R90" s="33">
        <f t="shared" si="19"/>
        <v>7</v>
      </c>
      <c r="S90" s="33" t="str">
        <f t="shared" si="20"/>
        <v>102_7</v>
      </c>
      <c r="T90" s="35" t="str">
        <f t="shared" si="21"/>
        <v>102AM</v>
      </c>
      <c r="U90" s="35" t="str">
        <f t="shared" si="22"/>
        <v>102AMNS</v>
      </c>
      <c r="W90" s="20" t="str">
        <f t="shared" si="23"/>
        <v/>
      </c>
      <c r="X90" s="20" t="str">
        <f t="shared" si="24"/>
        <v/>
      </c>
      <c r="Y90" s="20" t="str">
        <f t="shared" si="25"/>
        <v/>
      </c>
      <c r="Z90" s="20" t="str">
        <f t="shared" si="26"/>
        <v/>
      </c>
      <c r="AA90" s="20">
        <f t="shared" si="14"/>
        <v>0</v>
      </c>
      <c r="AB90" s="20">
        <f t="shared" si="15"/>
        <v>0</v>
      </c>
      <c r="AC90" s="20">
        <f t="shared" si="16"/>
        <v>3</v>
      </c>
      <c r="AD90" s="16">
        <f t="shared" si="27"/>
        <v>1</v>
      </c>
      <c r="AE90" s="16">
        <f>IF(ISBLANK(T90),AE89,IF(COUNTIF(T$2:T90,T90)&gt;1,AE89,1+MAX(AE89,0)))</f>
        <v>3</v>
      </c>
    </row>
    <row r="91" spans="1:31" x14ac:dyDescent="0.25">
      <c r="A91" s="42">
        <v>102</v>
      </c>
      <c r="B91" s="42" t="s">
        <v>65</v>
      </c>
      <c r="C91" s="42" t="s">
        <v>651</v>
      </c>
      <c r="E91" s="42">
        <v>2</v>
      </c>
      <c r="F91" s="42">
        <v>3</v>
      </c>
      <c r="G91" s="42">
        <v>2</v>
      </c>
      <c r="H91" s="42">
        <v>7</v>
      </c>
      <c r="I91" s="42">
        <v>3</v>
      </c>
      <c r="J91" s="42">
        <v>4</v>
      </c>
      <c r="K91" s="42">
        <v>1</v>
      </c>
      <c r="L91" s="42">
        <v>1</v>
      </c>
      <c r="M91" s="188" t="s">
        <v>653</v>
      </c>
      <c r="N91"/>
      <c r="O91" s="101">
        <f>IF(ISBLANK(C91),O90,IF(COUNTIF(C$2:C91,C91)&gt;1,O90,1+MAX(O90,0)))</f>
        <v>3</v>
      </c>
      <c r="P91" s="45">
        <f t="shared" si="17"/>
        <v>2</v>
      </c>
      <c r="Q91" s="33" t="str">
        <f t="shared" si="18"/>
        <v/>
      </c>
      <c r="R91" s="33">
        <f t="shared" si="19"/>
        <v>7</v>
      </c>
      <c r="S91" s="33" t="str">
        <f t="shared" si="20"/>
        <v>102_7</v>
      </c>
      <c r="T91" s="35" t="str">
        <f t="shared" si="21"/>
        <v>102AM</v>
      </c>
      <c r="U91" s="35" t="str">
        <f t="shared" si="22"/>
        <v>102AMNS</v>
      </c>
      <c r="W91" s="20" t="str">
        <f t="shared" si="23"/>
        <v/>
      </c>
      <c r="X91" s="20" t="str">
        <f t="shared" si="24"/>
        <v/>
      </c>
      <c r="Y91" s="20" t="str">
        <f t="shared" si="25"/>
        <v/>
      </c>
      <c r="Z91" s="20" t="str">
        <f t="shared" si="26"/>
        <v/>
      </c>
      <c r="AA91" s="20">
        <f t="shared" si="14"/>
        <v>1</v>
      </c>
      <c r="AB91" s="20">
        <f t="shared" si="15"/>
        <v>0</v>
      </c>
      <c r="AC91" s="20">
        <f t="shared" si="16"/>
        <v>3</v>
      </c>
      <c r="AD91" s="16">
        <f t="shared" si="27"/>
        <v>1</v>
      </c>
      <c r="AE91" s="16">
        <f>IF(ISBLANK(T91),AE90,IF(COUNTIF(T$2:T91,T91)&gt;1,AE90,1+MAX(AE90,0)))</f>
        <v>3</v>
      </c>
    </row>
    <row r="92" spans="1:31" x14ac:dyDescent="0.25">
      <c r="A92" s="42">
        <v>102</v>
      </c>
      <c r="B92" s="42" t="s">
        <v>65</v>
      </c>
      <c r="C92" s="42" t="s">
        <v>651</v>
      </c>
      <c r="E92" s="42">
        <v>2</v>
      </c>
      <c r="F92" s="42">
        <v>3</v>
      </c>
      <c r="G92" s="42">
        <v>3</v>
      </c>
      <c r="H92" s="42">
        <v>0</v>
      </c>
      <c r="I92" s="42">
        <v>0</v>
      </c>
      <c r="J92" s="42">
        <v>0</v>
      </c>
      <c r="K92" s="42">
        <v>0</v>
      </c>
      <c r="L92" s="42">
        <v>0</v>
      </c>
      <c r="M92" s="188" t="s">
        <v>653</v>
      </c>
      <c r="N92"/>
      <c r="O92" s="101">
        <f>IF(ISBLANK(C92),O91,IF(COUNTIF(C$2:C92,C92)&gt;1,O91,1+MAX(O91,0)))</f>
        <v>3</v>
      </c>
      <c r="P92" s="45">
        <f t="shared" si="17"/>
        <v>2</v>
      </c>
      <c r="Q92" s="33" t="str">
        <f t="shared" si="18"/>
        <v/>
      </c>
      <c r="R92" s="33">
        <f t="shared" si="19"/>
        <v>7</v>
      </c>
      <c r="S92" s="33" t="str">
        <f t="shared" si="20"/>
        <v>102_7</v>
      </c>
      <c r="T92" s="35" t="str">
        <f t="shared" si="21"/>
        <v>102AM</v>
      </c>
      <c r="U92" s="35" t="str">
        <f t="shared" si="22"/>
        <v>102AMEW</v>
      </c>
      <c r="W92" s="20" t="str">
        <f t="shared" si="23"/>
        <v/>
      </c>
      <c r="X92" s="20" t="str">
        <f t="shared" si="24"/>
        <v/>
      </c>
      <c r="Y92" s="20" t="str">
        <f t="shared" si="25"/>
        <v/>
      </c>
      <c r="Z92" s="20" t="str">
        <f t="shared" si="26"/>
        <v/>
      </c>
      <c r="AA92" s="20">
        <f t="shared" si="14"/>
        <v>1</v>
      </c>
      <c r="AB92" s="20">
        <f t="shared" si="15"/>
        <v>0</v>
      </c>
      <c r="AC92" s="20">
        <f t="shared" si="16"/>
        <v>3</v>
      </c>
      <c r="AD92" s="16">
        <f t="shared" si="27"/>
        <v>1</v>
      </c>
      <c r="AE92" s="16">
        <f>IF(ISBLANK(T92),AE91,IF(COUNTIF(T$2:T92,T92)&gt;1,AE91,1+MAX(AE91,0)))</f>
        <v>3</v>
      </c>
    </row>
    <row r="93" spans="1:31" x14ac:dyDescent="0.25">
      <c r="A93" s="42">
        <v>102</v>
      </c>
      <c r="B93" s="42" t="s">
        <v>65</v>
      </c>
      <c r="C93" s="42" t="s">
        <v>651</v>
      </c>
      <c r="E93" s="42">
        <v>2</v>
      </c>
      <c r="F93" s="42">
        <v>3</v>
      </c>
      <c r="G93" s="42">
        <v>4</v>
      </c>
      <c r="H93" s="42">
        <v>0</v>
      </c>
      <c r="I93" s="42">
        <v>0</v>
      </c>
      <c r="J93" s="42">
        <v>0</v>
      </c>
      <c r="K93" s="42">
        <v>0</v>
      </c>
      <c r="L93" s="42">
        <v>0</v>
      </c>
      <c r="M93" s="188" t="s">
        <v>653</v>
      </c>
      <c r="N93"/>
      <c r="O93" s="101">
        <f>IF(ISBLANK(C93),O92,IF(COUNTIF(C$2:C93,C93)&gt;1,O92,1+MAX(O92,0)))</f>
        <v>3</v>
      </c>
      <c r="P93" s="45">
        <f t="shared" si="17"/>
        <v>2</v>
      </c>
      <c r="Q93" s="33" t="str">
        <f t="shared" si="18"/>
        <v/>
      </c>
      <c r="R93" s="33">
        <f t="shared" si="19"/>
        <v>7</v>
      </c>
      <c r="S93" s="33" t="str">
        <f t="shared" si="20"/>
        <v>102_7</v>
      </c>
      <c r="T93" s="35" t="str">
        <f t="shared" si="21"/>
        <v>102AM</v>
      </c>
      <c r="U93" s="35" t="str">
        <f t="shared" si="22"/>
        <v>102AMEW</v>
      </c>
      <c r="W93" s="20" t="str">
        <f t="shared" si="23"/>
        <v/>
      </c>
      <c r="X93" s="20" t="str">
        <f t="shared" si="24"/>
        <v/>
      </c>
      <c r="Y93" s="20" t="str">
        <f t="shared" si="25"/>
        <v/>
      </c>
      <c r="Z93" s="20" t="str">
        <f t="shared" si="26"/>
        <v/>
      </c>
      <c r="AA93" s="20">
        <f t="shared" si="14"/>
        <v>0</v>
      </c>
      <c r="AB93" s="20">
        <f t="shared" si="15"/>
        <v>0</v>
      </c>
      <c r="AC93" s="20">
        <f t="shared" si="16"/>
        <v>3</v>
      </c>
      <c r="AD93" s="16">
        <f t="shared" si="27"/>
        <v>1</v>
      </c>
      <c r="AE93" s="16">
        <f>IF(ISBLANK(T93),AE92,IF(COUNTIF(T$2:T93,T93)&gt;1,AE92,1+MAX(AE92,0)))</f>
        <v>3</v>
      </c>
    </row>
    <row r="94" spans="1:31" x14ac:dyDescent="0.25">
      <c r="A94" s="42">
        <v>102</v>
      </c>
      <c r="B94" s="42" t="s">
        <v>65</v>
      </c>
      <c r="C94" s="42" t="s">
        <v>651</v>
      </c>
      <c r="E94" s="42">
        <v>2</v>
      </c>
      <c r="F94" s="42">
        <v>4</v>
      </c>
      <c r="G94" s="42">
        <v>1</v>
      </c>
      <c r="H94" s="42">
        <v>2</v>
      </c>
      <c r="I94" s="42">
        <v>0</v>
      </c>
      <c r="J94" s="42">
        <v>1</v>
      </c>
      <c r="K94" s="42">
        <v>0</v>
      </c>
      <c r="L94" s="42">
        <v>0</v>
      </c>
      <c r="M94" s="188" t="s">
        <v>653</v>
      </c>
      <c r="N94"/>
      <c r="O94" s="101">
        <f>IF(ISBLANK(C94),O93,IF(COUNTIF(C$2:C94,C94)&gt;1,O93,1+MAX(O93,0)))</f>
        <v>3</v>
      </c>
      <c r="P94" s="45">
        <f t="shared" si="17"/>
        <v>2</v>
      </c>
      <c r="Q94" s="33" t="str">
        <f t="shared" si="18"/>
        <v/>
      </c>
      <c r="R94" s="33">
        <f t="shared" si="19"/>
        <v>8</v>
      </c>
      <c r="S94" s="33" t="str">
        <f t="shared" si="20"/>
        <v>102_8</v>
      </c>
      <c r="T94" s="35" t="str">
        <f t="shared" si="21"/>
        <v>102AM</v>
      </c>
      <c r="U94" s="35" t="str">
        <f t="shared" si="22"/>
        <v>102AMNS</v>
      </c>
      <c r="W94" s="20" t="str">
        <f t="shared" si="23"/>
        <v/>
      </c>
      <c r="X94" s="20" t="str">
        <f t="shared" si="24"/>
        <v/>
      </c>
      <c r="Y94" s="20" t="str">
        <f t="shared" si="25"/>
        <v/>
      </c>
      <c r="Z94" s="20" t="str">
        <f t="shared" si="26"/>
        <v/>
      </c>
      <c r="AA94" s="20">
        <f t="shared" si="14"/>
        <v>0</v>
      </c>
      <c r="AB94" s="20">
        <f t="shared" si="15"/>
        <v>0</v>
      </c>
      <c r="AC94" s="20">
        <f t="shared" si="16"/>
        <v>3</v>
      </c>
      <c r="AD94" s="16">
        <f t="shared" si="27"/>
        <v>1</v>
      </c>
      <c r="AE94" s="16">
        <f>IF(ISBLANK(T94),AE93,IF(COUNTIF(T$2:T94,T94)&gt;1,AE93,1+MAX(AE93,0)))</f>
        <v>3</v>
      </c>
    </row>
    <row r="95" spans="1:31" x14ac:dyDescent="0.25">
      <c r="A95" s="42">
        <v>102</v>
      </c>
      <c r="B95" s="42" t="s">
        <v>65</v>
      </c>
      <c r="C95" s="42" t="s">
        <v>651</v>
      </c>
      <c r="E95" s="42">
        <v>2</v>
      </c>
      <c r="F95" s="42">
        <v>4</v>
      </c>
      <c r="G95" s="42">
        <v>2</v>
      </c>
      <c r="H95" s="42">
        <v>9</v>
      </c>
      <c r="I95" s="42">
        <v>3</v>
      </c>
      <c r="J95" s="42">
        <v>4</v>
      </c>
      <c r="K95" s="42">
        <v>2</v>
      </c>
      <c r="L95" s="42">
        <v>2</v>
      </c>
      <c r="M95" s="188" t="s">
        <v>653</v>
      </c>
      <c r="N95"/>
      <c r="O95" s="101">
        <f>IF(ISBLANK(C95),O94,IF(COUNTIF(C$2:C95,C95)&gt;1,O94,1+MAX(O94,0)))</f>
        <v>3</v>
      </c>
      <c r="P95" s="45">
        <f t="shared" si="17"/>
        <v>2</v>
      </c>
      <c r="Q95" s="33" t="str">
        <f t="shared" si="18"/>
        <v/>
      </c>
      <c r="R95" s="33">
        <f t="shared" si="19"/>
        <v>8</v>
      </c>
      <c r="S95" s="33" t="str">
        <f t="shared" si="20"/>
        <v>102_8</v>
      </c>
      <c r="T95" s="35" t="str">
        <f t="shared" si="21"/>
        <v>102AM</v>
      </c>
      <c r="U95" s="35" t="str">
        <f t="shared" si="22"/>
        <v>102AMNS</v>
      </c>
      <c r="W95" s="20" t="str">
        <f t="shared" si="23"/>
        <v/>
      </c>
      <c r="X95" s="20" t="str">
        <f t="shared" si="24"/>
        <v/>
      </c>
      <c r="Y95" s="20" t="str">
        <f t="shared" si="25"/>
        <v/>
      </c>
      <c r="Z95" s="20" t="str">
        <f t="shared" si="26"/>
        <v/>
      </c>
      <c r="AA95" s="20">
        <f t="shared" si="14"/>
        <v>1</v>
      </c>
      <c r="AB95" s="20">
        <f t="shared" si="15"/>
        <v>0</v>
      </c>
      <c r="AC95" s="20">
        <f t="shared" si="16"/>
        <v>3</v>
      </c>
      <c r="AD95" s="16">
        <f t="shared" si="27"/>
        <v>1</v>
      </c>
      <c r="AE95" s="16">
        <f>IF(ISBLANK(T95),AE94,IF(COUNTIF(T$2:T95,T95)&gt;1,AE94,1+MAX(AE94,0)))</f>
        <v>3</v>
      </c>
    </row>
    <row r="96" spans="1:31" x14ac:dyDescent="0.25">
      <c r="A96" s="42">
        <v>102</v>
      </c>
      <c r="B96" s="42" t="s">
        <v>65</v>
      </c>
      <c r="C96" s="42" t="s">
        <v>651</v>
      </c>
      <c r="E96" s="42">
        <v>2</v>
      </c>
      <c r="F96" s="42">
        <v>4</v>
      </c>
      <c r="G96" s="42">
        <v>3</v>
      </c>
      <c r="H96" s="42">
        <v>1</v>
      </c>
      <c r="I96" s="42">
        <v>0</v>
      </c>
      <c r="J96" s="42">
        <v>0</v>
      </c>
      <c r="K96" s="42">
        <v>0</v>
      </c>
      <c r="L96" s="42">
        <v>0</v>
      </c>
      <c r="M96" s="188" t="s">
        <v>653</v>
      </c>
      <c r="N96"/>
      <c r="O96" s="101">
        <f>IF(ISBLANK(C96),O95,IF(COUNTIF(C$2:C96,C96)&gt;1,O95,1+MAX(O95,0)))</f>
        <v>3</v>
      </c>
      <c r="P96" s="45">
        <f t="shared" si="17"/>
        <v>2</v>
      </c>
      <c r="Q96" s="33" t="str">
        <f t="shared" si="18"/>
        <v/>
      </c>
      <c r="R96" s="33">
        <f t="shared" si="19"/>
        <v>8</v>
      </c>
      <c r="S96" s="33" t="str">
        <f t="shared" si="20"/>
        <v>102_8</v>
      </c>
      <c r="T96" s="35" t="str">
        <f t="shared" si="21"/>
        <v>102AM</v>
      </c>
      <c r="U96" s="35" t="str">
        <f t="shared" si="22"/>
        <v>102AMEW</v>
      </c>
      <c r="W96" s="20" t="str">
        <f t="shared" si="23"/>
        <v/>
      </c>
      <c r="X96" s="20" t="str">
        <f t="shared" si="24"/>
        <v/>
      </c>
      <c r="Y96" s="20" t="str">
        <f t="shared" si="25"/>
        <v/>
      </c>
      <c r="Z96" s="20" t="str">
        <f t="shared" si="26"/>
        <v/>
      </c>
      <c r="AA96" s="20">
        <f t="shared" si="14"/>
        <v>1</v>
      </c>
      <c r="AB96" s="20">
        <f t="shared" si="15"/>
        <v>0</v>
      </c>
      <c r="AC96" s="20">
        <f t="shared" si="16"/>
        <v>3</v>
      </c>
      <c r="AD96" s="16">
        <f t="shared" si="27"/>
        <v>1</v>
      </c>
      <c r="AE96" s="16">
        <f>IF(ISBLANK(T96),AE95,IF(COUNTIF(T$2:T96,T96)&gt;1,AE95,1+MAX(AE95,0)))</f>
        <v>3</v>
      </c>
    </row>
    <row r="97" spans="1:31" x14ac:dyDescent="0.25">
      <c r="A97" s="42">
        <v>102</v>
      </c>
      <c r="B97" s="42" t="s">
        <v>65</v>
      </c>
      <c r="C97" s="42" t="s">
        <v>651</v>
      </c>
      <c r="E97" s="42">
        <v>2</v>
      </c>
      <c r="F97" s="42">
        <v>4</v>
      </c>
      <c r="G97" s="42">
        <v>4</v>
      </c>
      <c r="H97" s="42">
        <v>2</v>
      </c>
      <c r="I97" s="42">
        <v>0</v>
      </c>
      <c r="J97" s="42">
        <v>1</v>
      </c>
      <c r="K97" s="42">
        <v>0</v>
      </c>
      <c r="L97" s="42">
        <v>1</v>
      </c>
      <c r="M97" s="188" t="s">
        <v>653</v>
      </c>
      <c r="N97"/>
      <c r="O97" s="101">
        <f>IF(ISBLANK(C97),O96,IF(COUNTIF(C$2:C97,C97)&gt;1,O96,1+MAX(O96,0)))</f>
        <v>3</v>
      </c>
      <c r="P97" s="45">
        <f t="shared" si="17"/>
        <v>2</v>
      </c>
      <c r="Q97" s="33" t="str">
        <f t="shared" si="18"/>
        <v/>
      </c>
      <c r="R97" s="33">
        <f t="shared" si="19"/>
        <v>8</v>
      </c>
      <c r="S97" s="33" t="str">
        <f t="shared" si="20"/>
        <v>102_8</v>
      </c>
      <c r="T97" s="35" t="str">
        <f t="shared" si="21"/>
        <v>102AM</v>
      </c>
      <c r="U97" s="35" t="str">
        <f t="shared" si="22"/>
        <v>102AMEW</v>
      </c>
      <c r="W97" s="20" t="str">
        <f t="shared" si="23"/>
        <v/>
      </c>
      <c r="X97" s="20" t="str">
        <f t="shared" si="24"/>
        <v/>
      </c>
      <c r="Y97" s="20" t="str">
        <f t="shared" si="25"/>
        <v/>
      </c>
      <c r="Z97" s="20" t="str">
        <f t="shared" si="26"/>
        <v/>
      </c>
      <c r="AA97" s="20">
        <f t="shared" si="14"/>
        <v>0</v>
      </c>
      <c r="AB97" s="20">
        <f t="shared" si="15"/>
        <v>0</v>
      </c>
      <c r="AC97" s="20">
        <f t="shared" si="16"/>
        <v>3</v>
      </c>
      <c r="AD97" s="16">
        <f t="shared" si="27"/>
        <v>1</v>
      </c>
      <c r="AE97" s="16">
        <f>IF(ISBLANK(T97),AE96,IF(COUNTIF(T$2:T97,T97)&gt;1,AE96,1+MAX(AE96,0)))</f>
        <v>3</v>
      </c>
    </row>
    <row r="98" spans="1:31" x14ac:dyDescent="0.25">
      <c r="A98" s="42">
        <v>102</v>
      </c>
      <c r="B98" s="42" t="s">
        <v>66</v>
      </c>
      <c r="C98" s="42" t="s">
        <v>654</v>
      </c>
      <c r="E98" s="42">
        <v>1</v>
      </c>
      <c r="F98" s="42">
        <v>1</v>
      </c>
      <c r="G98" s="42">
        <v>1</v>
      </c>
      <c r="H98" s="42">
        <v>8</v>
      </c>
      <c r="I98" s="42">
        <v>2</v>
      </c>
      <c r="J98" s="42">
        <v>1</v>
      </c>
      <c r="K98" s="42">
        <v>1</v>
      </c>
      <c r="L98" s="42">
        <v>4</v>
      </c>
      <c r="M98" s="188"/>
      <c r="N98"/>
      <c r="O98" s="101">
        <f>IF(ISBLANK(C98),O97,IF(COUNTIF(C$2:C98,C98)&gt;1,O97,1+MAX(O97,0)))</f>
        <v>4</v>
      </c>
      <c r="P98" s="45">
        <f t="shared" si="17"/>
        <v>2</v>
      </c>
      <c r="Q98" s="33" t="str">
        <f t="shared" si="18"/>
        <v/>
      </c>
      <c r="R98" s="33">
        <f t="shared" si="19"/>
        <v>9</v>
      </c>
      <c r="S98" s="33" t="str">
        <f t="shared" si="20"/>
        <v>102_9</v>
      </c>
      <c r="T98" s="35" t="str">
        <f t="shared" si="21"/>
        <v>102PM</v>
      </c>
      <c r="U98" s="35" t="str">
        <f t="shared" si="22"/>
        <v>102PMNS</v>
      </c>
      <c r="W98" s="20" t="str">
        <f t="shared" si="23"/>
        <v/>
      </c>
      <c r="X98" s="20" t="str">
        <f t="shared" si="24"/>
        <v/>
      </c>
      <c r="Y98" s="20" t="str">
        <f t="shared" si="25"/>
        <v/>
      </c>
      <c r="Z98" s="20" t="str">
        <f t="shared" si="26"/>
        <v/>
      </c>
      <c r="AA98" s="20">
        <f t="shared" si="14"/>
        <v>0</v>
      </c>
      <c r="AB98" s="20">
        <f t="shared" si="15"/>
        <v>1</v>
      </c>
      <c r="AC98" s="20">
        <f t="shared" si="16"/>
        <v>0</v>
      </c>
      <c r="AD98" s="16">
        <f t="shared" si="27"/>
        <v>0</v>
      </c>
      <c r="AE98" s="16">
        <f>IF(ISBLANK(T98),AE97,IF(COUNTIF(T$2:T98,T98)&gt;1,AE97,1+MAX(AE97,0)))</f>
        <v>4</v>
      </c>
    </row>
    <row r="99" spans="1:31" x14ac:dyDescent="0.25">
      <c r="A99" s="42">
        <v>102</v>
      </c>
      <c r="B99" s="42" t="s">
        <v>66</v>
      </c>
      <c r="C99" s="42" t="s">
        <v>654</v>
      </c>
      <c r="E99" s="42">
        <v>1</v>
      </c>
      <c r="F99" s="42">
        <v>1</v>
      </c>
      <c r="G99" s="42">
        <v>2</v>
      </c>
      <c r="H99" s="42">
        <v>7</v>
      </c>
      <c r="I99" s="42">
        <v>4</v>
      </c>
      <c r="J99" s="42">
        <v>0</v>
      </c>
      <c r="K99" s="42">
        <v>4</v>
      </c>
      <c r="L99" s="42">
        <v>4</v>
      </c>
      <c r="M99" s="188"/>
      <c r="N99"/>
      <c r="O99" s="101">
        <f>IF(ISBLANK(C99),O98,IF(COUNTIF(C$2:C99,C99)&gt;1,O98,1+MAX(O98,0)))</f>
        <v>4</v>
      </c>
      <c r="P99" s="45">
        <f t="shared" si="17"/>
        <v>2</v>
      </c>
      <c r="Q99" s="33" t="str">
        <f t="shared" si="18"/>
        <v/>
      </c>
      <c r="R99" s="33">
        <f t="shared" si="19"/>
        <v>9</v>
      </c>
      <c r="S99" s="33" t="str">
        <f t="shared" si="20"/>
        <v>102_9</v>
      </c>
      <c r="T99" s="35" t="str">
        <f t="shared" si="21"/>
        <v>102PM</v>
      </c>
      <c r="U99" s="35" t="str">
        <f t="shared" si="22"/>
        <v>102PMNS</v>
      </c>
      <c r="W99" s="20" t="str">
        <f t="shared" si="23"/>
        <v/>
      </c>
      <c r="X99" s="20" t="str">
        <f t="shared" si="24"/>
        <v/>
      </c>
      <c r="Y99" s="20" t="str">
        <f t="shared" si="25"/>
        <v/>
      </c>
      <c r="Z99" s="20" t="str">
        <f t="shared" si="26"/>
        <v/>
      </c>
      <c r="AA99" s="20">
        <f t="shared" si="14"/>
        <v>0</v>
      </c>
      <c r="AB99" s="20">
        <f t="shared" si="15"/>
        <v>0</v>
      </c>
      <c r="AC99" s="20">
        <f t="shared" si="16"/>
        <v>0</v>
      </c>
      <c r="AD99" s="16">
        <f t="shared" si="27"/>
        <v>0</v>
      </c>
      <c r="AE99" s="16">
        <f>IF(ISBLANK(T99),AE98,IF(COUNTIF(T$2:T99,T99)&gt;1,AE98,1+MAX(AE98,0)))</f>
        <v>4</v>
      </c>
    </row>
    <row r="100" spans="1:31" x14ac:dyDescent="0.25">
      <c r="A100" s="42">
        <v>102</v>
      </c>
      <c r="B100" s="42" t="s">
        <v>66</v>
      </c>
      <c r="C100" s="42" t="s">
        <v>654</v>
      </c>
      <c r="E100" s="42">
        <v>1</v>
      </c>
      <c r="F100" s="42">
        <v>1</v>
      </c>
      <c r="G100" s="42">
        <v>3</v>
      </c>
      <c r="H100" s="42">
        <v>1</v>
      </c>
      <c r="I100" s="42">
        <v>0</v>
      </c>
      <c r="J100" s="42">
        <v>0</v>
      </c>
      <c r="K100" s="42">
        <v>1</v>
      </c>
      <c r="L100" s="42">
        <v>1</v>
      </c>
      <c r="M100" s="188"/>
      <c r="N100"/>
      <c r="O100" s="101">
        <f>IF(ISBLANK(C100),O99,IF(COUNTIF(C$2:C100,C100)&gt;1,O99,1+MAX(O99,0)))</f>
        <v>4</v>
      </c>
      <c r="P100" s="45">
        <f t="shared" si="17"/>
        <v>2</v>
      </c>
      <c r="Q100" s="33" t="str">
        <f t="shared" si="18"/>
        <v/>
      </c>
      <c r="R100" s="33">
        <f t="shared" si="19"/>
        <v>9</v>
      </c>
      <c r="S100" s="33" t="str">
        <f t="shared" si="20"/>
        <v>102_9</v>
      </c>
      <c r="T100" s="35" t="str">
        <f t="shared" si="21"/>
        <v>102PM</v>
      </c>
      <c r="U100" s="35" t="str">
        <f t="shared" si="22"/>
        <v>102PMEW</v>
      </c>
      <c r="W100" s="20" t="str">
        <f t="shared" si="23"/>
        <v/>
      </c>
      <c r="X100" s="20" t="str">
        <f t="shared" si="24"/>
        <v/>
      </c>
      <c r="Y100" s="20" t="str">
        <f t="shared" si="25"/>
        <v/>
      </c>
      <c r="Z100" s="20" t="str">
        <f t="shared" si="26"/>
        <v/>
      </c>
      <c r="AA100" s="20">
        <f t="shared" si="14"/>
        <v>0</v>
      </c>
      <c r="AB100" s="20">
        <f t="shared" si="15"/>
        <v>0</v>
      </c>
      <c r="AC100" s="20">
        <f t="shared" si="16"/>
        <v>0</v>
      </c>
      <c r="AD100" s="16">
        <f t="shared" si="27"/>
        <v>0</v>
      </c>
      <c r="AE100" s="16">
        <f>IF(ISBLANK(T100),AE99,IF(COUNTIF(T$2:T100,T100)&gt;1,AE99,1+MAX(AE99,0)))</f>
        <v>4</v>
      </c>
    </row>
    <row r="101" spans="1:31" x14ac:dyDescent="0.25">
      <c r="A101" s="42">
        <v>102</v>
      </c>
      <c r="B101" s="42" t="s">
        <v>66</v>
      </c>
      <c r="C101" s="42" t="s">
        <v>654</v>
      </c>
      <c r="E101" s="42">
        <v>1</v>
      </c>
      <c r="F101" s="42">
        <v>1</v>
      </c>
      <c r="G101" s="42">
        <v>4</v>
      </c>
      <c r="H101" s="42">
        <v>0</v>
      </c>
      <c r="I101" s="42">
        <v>0</v>
      </c>
      <c r="J101" s="42">
        <v>0</v>
      </c>
      <c r="K101" s="42">
        <v>0</v>
      </c>
      <c r="L101" s="42">
        <v>0</v>
      </c>
      <c r="M101" s="188"/>
      <c r="N101"/>
      <c r="O101" s="101">
        <f>IF(ISBLANK(C101),O100,IF(COUNTIF(C$2:C101,C101)&gt;1,O100,1+MAX(O100,0)))</f>
        <v>4</v>
      </c>
      <c r="P101" s="45">
        <f t="shared" si="17"/>
        <v>2</v>
      </c>
      <c r="Q101" s="33" t="str">
        <f t="shared" si="18"/>
        <v/>
      </c>
      <c r="R101" s="33">
        <f t="shared" si="19"/>
        <v>9</v>
      </c>
      <c r="S101" s="33" t="str">
        <f t="shared" si="20"/>
        <v>102_9</v>
      </c>
      <c r="T101" s="35" t="str">
        <f t="shared" si="21"/>
        <v>102PM</v>
      </c>
      <c r="U101" s="35" t="str">
        <f t="shared" si="22"/>
        <v>102PMEW</v>
      </c>
      <c r="W101" s="20" t="str">
        <f t="shared" si="23"/>
        <v/>
      </c>
      <c r="X101" s="20" t="str">
        <f t="shared" si="24"/>
        <v/>
      </c>
      <c r="Y101" s="20" t="str">
        <f t="shared" si="25"/>
        <v/>
      </c>
      <c r="Z101" s="20" t="str">
        <f t="shared" si="26"/>
        <v/>
      </c>
      <c r="AA101" s="20">
        <f t="shared" si="14"/>
        <v>0</v>
      </c>
      <c r="AB101" s="20">
        <f t="shared" si="15"/>
        <v>1</v>
      </c>
      <c r="AC101" s="20">
        <f t="shared" si="16"/>
        <v>0</v>
      </c>
      <c r="AD101" s="16">
        <f t="shared" si="27"/>
        <v>0</v>
      </c>
      <c r="AE101" s="16">
        <f>IF(ISBLANK(T101),AE100,IF(COUNTIF(T$2:T101,T101)&gt;1,AE100,1+MAX(AE100,0)))</f>
        <v>4</v>
      </c>
    </row>
    <row r="102" spans="1:31" x14ac:dyDescent="0.25">
      <c r="A102" s="42">
        <v>102</v>
      </c>
      <c r="B102" s="42" t="s">
        <v>66</v>
      </c>
      <c r="C102" s="42" t="s">
        <v>654</v>
      </c>
      <c r="E102" s="42">
        <v>1</v>
      </c>
      <c r="F102" s="42">
        <v>2</v>
      </c>
      <c r="G102" s="42">
        <v>1</v>
      </c>
      <c r="H102" s="42">
        <v>5</v>
      </c>
      <c r="I102" s="42">
        <v>1</v>
      </c>
      <c r="J102" s="42">
        <v>3</v>
      </c>
      <c r="K102" s="42">
        <v>0</v>
      </c>
      <c r="L102" s="42">
        <v>1</v>
      </c>
      <c r="M102" s="188"/>
      <c r="N102"/>
      <c r="O102" s="101">
        <f>IF(ISBLANK(C102),O101,IF(COUNTIF(C$2:C102,C102)&gt;1,O101,1+MAX(O101,0)))</f>
        <v>4</v>
      </c>
      <c r="P102" s="45">
        <f t="shared" si="17"/>
        <v>2</v>
      </c>
      <c r="Q102" s="33" t="str">
        <f t="shared" si="18"/>
        <v/>
      </c>
      <c r="R102" s="33">
        <f t="shared" si="19"/>
        <v>10</v>
      </c>
      <c r="S102" s="33" t="str">
        <f t="shared" si="20"/>
        <v>102_10</v>
      </c>
      <c r="T102" s="35" t="str">
        <f t="shared" si="21"/>
        <v>102PM</v>
      </c>
      <c r="U102" s="35" t="str">
        <f t="shared" si="22"/>
        <v>102PMNS</v>
      </c>
      <c r="W102" s="20" t="str">
        <f t="shared" si="23"/>
        <v/>
      </c>
      <c r="X102" s="20" t="str">
        <f t="shared" si="24"/>
        <v/>
      </c>
      <c r="Y102" s="20" t="str">
        <f t="shared" si="25"/>
        <v/>
      </c>
      <c r="Z102" s="20" t="str">
        <f t="shared" si="26"/>
        <v/>
      </c>
      <c r="AA102" s="20">
        <f t="shared" si="14"/>
        <v>0</v>
      </c>
      <c r="AB102" s="20">
        <f t="shared" si="15"/>
        <v>1</v>
      </c>
      <c r="AC102" s="20">
        <f t="shared" si="16"/>
        <v>0</v>
      </c>
      <c r="AD102" s="16">
        <f t="shared" si="27"/>
        <v>0</v>
      </c>
      <c r="AE102" s="16">
        <f>IF(ISBLANK(T102),AE101,IF(COUNTIF(T$2:T102,T102)&gt;1,AE101,1+MAX(AE101,0)))</f>
        <v>4</v>
      </c>
    </row>
    <row r="103" spans="1:31" x14ac:dyDescent="0.25">
      <c r="A103" s="42">
        <v>102</v>
      </c>
      <c r="B103" s="42" t="s">
        <v>66</v>
      </c>
      <c r="C103" s="42" t="s">
        <v>654</v>
      </c>
      <c r="E103" s="42">
        <v>1</v>
      </c>
      <c r="F103" s="42">
        <v>2</v>
      </c>
      <c r="G103" s="42">
        <v>2</v>
      </c>
      <c r="H103" s="42">
        <v>7</v>
      </c>
      <c r="I103" s="42">
        <v>1</v>
      </c>
      <c r="J103" s="42">
        <v>5</v>
      </c>
      <c r="K103" s="42">
        <v>1</v>
      </c>
      <c r="L103" s="42">
        <v>1</v>
      </c>
      <c r="M103" s="188"/>
      <c r="N103"/>
      <c r="O103" s="101">
        <f>IF(ISBLANK(C103),O102,IF(COUNTIF(C$2:C103,C103)&gt;1,O102,1+MAX(O102,0)))</f>
        <v>4</v>
      </c>
      <c r="P103" s="45">
        <f t="shared" si="17"/>
        <v>2</v>
      </c>
      <c r="Q103" s="33" t="str">
        <f t="shared" si="18"/>
        <v/>
      </c>
      <c r="R103" s="33">
        <f t="shared" si="19"/>
        <v>10</v>
      </c>
      <c r="S103" s="33" t="str">
        <f t="shared" si="20"/>
        <v>102_10</v>
      </c>
      <c r="T103" s="35" t="str">
        <f t="shared" si="21"/>
        <v>102PM</v>
      </c>
      <c r="U103" s="35" t="str">
        <f t="shared" si="22"/>
        <v>102PMNS</v>
      </c>
      <c r="W103" s="20" t="str">
        <f t="shared" si="23"/>
        <v/>
      </c>
      <c r="X103" s="20" t="str">
        <f t="shared" si="24"/>
        <v/>
      </c>
      <c r="Y103" s="20" t="str">
        <f t="shared" si="25"/>
        <v/>
      </c>
      <c r="Z103" s="20" t="str">
        <f t="shared" si="26"/>
        <v/>
      </c>
      <c r="AA103" s="20">
        <f t="shared" si="14"/>
        <v>0</v>
      </c>
      <c r="AB103" s="20">
        <f t="shared" si="15"/>
        <v>0</v>
      </c>
      <c r="AC103" s="20">
        <f t="shared" si="16"/>
        <v>0</v>
      </c>
      <c r="AD103" s="16">
        <f t="shared" si="27"/>
        <v>0</v>
      </c>
      <c r="AE103" s="16">
        <f>IF(ISBLANK(T103),AE102,IF(COUNTIF(T$2:T103,T103)&gt;1,AE102,1+MAX(AE102,0)))</f>
        <v>4</v>
      </c>
    </row>
    <row r="104" spans="1:31" x14ac:dyDescent="0.25">
      <c r="A104" s="42">
        <v>102</v>
      </c>
      <c r="B104" s="42" t="s">
        <v>66</v>
      </c>
      <c r="C104" s="42" t="s">
        <v>654</v>
      </c>
      <c r="E104" s="42">
        <v>1</v>
      </c>
      <c r="F104" s="42">
        <v>2</v>
      </c>
      <c r="G104" s="42">
        <v>3</v>
      </c>
      <c r="H104" s="42">
        <v>0</v>
      </c>
      <c r="I104" s="42">
        <v>0</v>
      </c>
      <c r="J104" s="42">
        <v>0</v>
      </c>
      <c r="K104" s="42">
        <v>0</v>
      </c>
      <c r="L104" s="42">
        <v>0</v>
      </c>
      <c r="M104" s="188"/>
      <c r="N104"/>
      <c r="O104" s="101">
        <f>IF(ISBLANK(C104),O103,IF(COUNTIF(C$2:C104,C104)&gt;1,O103,1+MAX(O103,0)))</f>
        <v>4</v>
      </c>
      <c r="P104" s="45">
        <f t="shared" si="17"/>
        <v>2</v>
      </c>
      <c r="Q104" s="33" t="str">
        <f t="shared" si="18"/>
        <v/>
      </c>
      <c r="R104" s="33">
        <f t="shared" si="19"/>
        <v>10</v>
      </c>
      <c r="S104" s="33" t="str">
        <f t="shared" si="20"/>
        <v>102_10</v>
      </c>
      <c r="T104" s="35" t="str">
        <f t="shared" si="21"/>
        <v>102PM</v>
      </c>
      <c r="U104" s="35" t="str">
        <f t="shared" si="22"/>
        <v>102PMEW</v>
      </c>
      <c r="W104" s="20" t="str">
        <f t="shared" si="23"/>
        <v/>
      </c>
      <c r="X104" s="20" t="str">
        <f t="shared" si="24"/>
        <v/>
      </c>
      <c r="Y104" s="20" t="str">
        <f t="shared" si="25"/>
        <v/>
      </c>
      <c r="Z104" s="20" t="str">
        <f t="shared" si="26"/>
        <v/>
      </c>
      <c r="AA104" s="20">
        <f t="shared" si="14"/>
        <v>0</v>
      </c>
      <c r="AB104" s="20">
        <f t="shared" si="15"/>
        <v>0</v>
      </c>
      <c r="AC104" s="20">
        <f t="shared" si="16"/>
        <v>0</v>
      </c>
      <c r="AD104" s="16">
        <f t="shared" si="27"/>
        <v>0</v>
      </c>
      <c r="AE104" s="16">
        <f>IF(ISBLANK(T104),AE103,IF(COUNTIF(T$2:T104,T104)&gt;1,AE103,1+MAX(AE103,0)))</f>
        <v>4</v>
      </c>
    </row>
    <row r="105" spans="1:31" x14ac:dyDescent="0.25">
      <c r="A105" s="42">
        <v>102</v>
      </c>
      <c r="B105" s="42" t="s">
        <v>66</v>
      </c>
      <c r="C105" s="42" t="s">
        <v>654</v>
      </c>
      <c r="E105" s="42">
        <v>1</v>
      </c>
      <c r="F105" s="42">
        <v>2</v>
      </c>
      <c r="G105" s="42">
        <v>4</v>
      </c>
      <c r="H105" s="42">
        <v>3</v>
      </c>
      <c r="I105" s="42">
        <v>2</v>
      </c>
      <c r="J105" s="42">
        <v>1</v>
      </c>
      <c r="K105" s="42">
        <v>3</v>
      </c>
      <c r="L105" s="42">
        <v>3</v>
      </c>
      <c r="M105" s="188"/>
      <c r="N105"/>
      <c r="O105" s="101">
        <f>IF(ISBLANK(C105),O104,IF(COUNTIF(C$2:C105,C105)&gt;1,O104,1+MAX(O104,0)))</f>
        <v>4</v>
      </c>
      <c r="P105" s="45">
        <f t="shared" si="17"/>
        <v>2</v>
      </c>
      <c r="Q105" s="33" t="str">
        <f t="shared" si="18"/>
        <v/>
      </c>
      <c r="R105" s="33">
        <f t="shared" si="19"/>
        <v>10</v>
      </c>
      <c r="S105" s="33" t="str">
        <f t="shared" si="20"/>
        <v>102_10</v>
      </c>
      <c r="T105" s="35" t="str">
        <f t="shared" si="21"/>
        <v>102PM</v>
      </c>
      <c r="U105" s="35" t="str">
        <f t="shared" si="22"/>
        <v>102PMEW</v>
      </c>
      <c r="W105" s="20" t="str">
        <f t="shared" si="23"/>
        <v/>
      </c>
      <c r="X105" s="20" t="str">
        <f t="shared" si="24"/>
        <v/>
      </c>
      <c r="Y105" s="20" t="str">
        <f t="shared" si="25"/>
        <v/>
      </c>
      <c r="Z105" s="20" t="str">
        <f t="shared" si="26"/>
        <v/>
      </c>
      <c r="AA105" s="20">
        <f t="shared" si="14"/>
        <v>0</v>
      </c>
      <c r="AB105" s="20">
        <f t="shared" si="15"/>
        <v>1</v>
      </c>
      <c r="AC105" s="20">
        <f t="shared" si="16"/>
        <v>0</v>
      </c>
      <c r="AD105" s="16">
        <f t="shared" si="27"/>
        <v>0</v>
      </c>
      <c r="AE105" s="16">
        <f>IF(ISBLANK(T105),AE104,IF(COUNTIF(T$2:T105,T105)&gt;1,AE104,1+MAX(AE104,0)))</f>
        <v>4</v>
      </c>
    </row>
    <row r="106" spans="1:31" x14ac:dyDescent="0.25">
      <c r="A106" s="42">
        <v>102</v>
      </c>
      <c r="B106" s="42" t="s">
        <v>66</v>
      </c>
      <c r="C106" s="42" t="s">
        <v>654</v>
      </c>
      <c r="E106" s="42">
        <v>1</v>
      </c>
      <c r="F106" s="42">
        <v>3</v>
      </c>
      <c r="G106" s="42">
        <v>1</v>
      </c>
      <c r="H106" s="42">
        <v>7</v>
      </c>
      <c r="I106" s="42">
        <v>3</v>
      </c>
      <c r="J106" s="42">
        <v>2</v>
      </c>
      <c r="K106" s="42">
        <v>2</v>
      </c>
      <c r="L106" s="42">
        <v>1</v>
      </c>
      <c r="M106" s="188"/>
      <c r="N106"/>
      <c r="O106" s="101">
        <f>IF(ISBLANK(C106),O105,IF(COUNTIF(C$2:C106,C106)&gt;1,O105,1+MAX(O105,0)))</f>
        <v>4</v>
      </c>
      <c r="P106" s="45">
        <f t="shared" si="17"/>
        <v>2</v>
      </c>
      <c r="Q106" s="33" t="str">
        <f t="shared" si="18"/>
        <v/>
      </c>
      <c r="R106" s="33">
        <f t="shared" si="19"/>
        <v>11</v>
      </c>
      <c r="S106" s="33" t="str">
        <f t="shared" si="20"/>
        <v>102_11</v>
      </c>
      <c r="T106" s="35" t="str">
        <f t="shared" si="21"/>
        <v>102PM</v>
      </c>
      <c r="U106" s="35" t="str">
        <f t="shared" si="22"/>
        <v>102PMNS</v>
      </c>
      <c r="W106" s="20" t="str">
        <f t="shared" si="23"/>
        <v/>
      </c>
      <c r="X106" s="20" t="str">
        <f t="shared" si="24"/>
        <v/>
      </c>
      <c r="Y106" s="20" t="str">
        <f t="shared" si="25"/>
        <v/>
      </c>
      <c r="Z106" s="20" t="str">
        <f t="shared" si="26"/>
        <v/>
      </c>
      <c r="AA106" s="20">
        <f t="shared" si="14"/>
        <v>0</v>
      </c>
      <c r="AB106" s="20">
        <f t="shared" si="15"/>
        <v>1</v>
      </c>
      <c r="AC106" s="20">
        <f t="shared" si="16"/>
        <v>0</v>
      </c>
      <c r="AD106" s="16">
        <f t="shared" si="27"/>
        <v>0</v>
      </c>
      <c r="AE106" s="16">
        <f>IF(ISBLANK(T106),AE105,IF(COUNTIF(T$2:T106,T106)&gt;1,AE105,1+MAX(AE105,0)))</f>
        <v>4</v>
      </c>
    </row>
    <row r="107" spans="1:31" x14ac:dyDescent="0.25">
      <c r="A107" s="42">
        <v>102</v>
      </c>
      <c r="B107" s="42" t="s">
        <v>66</v>
      </c>
      <c r="C107" s="42" t="s">
        <v>654</v>
      </c>
      <c r="E107" s="42">
        <v>1</v>
      </c>
      <c r="F107" s="42">
        <v>3</v>
      </c>
      <c r="G107" s="42">
        <v>2</v>
      </c>
      <c r="H107" s="42">
        <v>7</v>
      </c>
      <c r="I107" s="42">
        <v>1</v>
      </c>
      <c r="J107" s="42">
        <v>3</v>
      </c>
      <c r="K107" s="42">
        <v>2</v>
      </c>
      <c r="L107" s="42">
        <v>3</v>
      </c>
      <c r="M107" s="188"/>
      <c r="N107"/>
      <c r="O107" s="101">
        <f>IF(ISBLANK(C107),O106,IF(COUNTIF(C$2:C107,C107)&gt;1,O106,1+MAX(O106,0)))</f>
        <v>4</v>
      </c>
      <c r="P107" s="45">
        <f t="shared" si="17"/>
        <v>2</v>
      </c>
      <c r="Q107" s="33" t="str">
        <f t="shared" si="18"/>
        <v/>
      </c>
      <c r="R107" s="33">
        <f t="shared" si="19"/>
        <v>11</v>
      </c>
      <c r="S107" s="33" t="str">
        <f t="shared" si="20"/>
        <v>102_11</v>
      </c>
      <c r="T107" s="35" t="str">
        <f t="shared" si="21"/>
        <v>102PM</v>
      </c>
      <c r="U107" s="35" t="str">
        <f t="shared" si="22"/>
        <v>102PMNS</v>
      </c>
      <c r="W107" s="20" t="str">
        <f t="shared" si="23"/>
        <v/>
      </c>
      <c r="X107" s="20" t="str">
        <f t="shared" si="24"/>
        <v/>
      </c>
      <c r="Y107" s="20" t="str">
        <f t="shared" si="25"/>
        <v/>
      </c>
      <c r="Z107" s="20" t="str">
        <f t="shared" si="26"/>
        <v/>
      </c>
      <c r="AA107" s="20">
        <f t="shared" si="14"/>
        <v>0</v>
      </c>
      <c r="AB107" s="20">
        <f t="shared" si="15"/>
        <v>0</v>
      </c>
      <c r="AC107" s="20">
        <f t="shared" si="16"/>
        <v>0</v>
      </c>
      <c r="AD107" s="16">
        <f t="shared" si="27"/>
        <v>0</v>
      </c>
      <c r="AE107" s="16">
        <f>IF(ISBLANK(T107),AE106,IF(COUNTIF(T$2:T107,T107)&gt;1,AE106,1+MAX(AE106,0)))</f>
        <v>4</v>
      </c>
    </row>
    <row r="108" spans="1:31" x14ac:dyDescent="0.25">
      <c r="A108" s="42">
        <v>102</v>
      </c>
      <c r="B108" s="42" t="s">
        <v>66</v>
      </c>
      <c r="C108" s="42" t="s">
        <v>654</v>
      </c>
      <c r="E108" s="42">
        <v>1</v>
      </c>
      <c r="F108" s="42">
        <v>3</v>
      </c>
      <c r="G108" s="42">
        <v>3</v>
      </c>
      <c r="H108" s="42">
        <v>3</v>
      </c>
      <c r="I108" s="42">
        <v>2</v>
      </c>
      <c r="J108" s="42">
        <v>2</v>
      </c>
      <c r="K108" s="42">
        <v>0</v>
      </c>
      <c r="L108" s="42">
        <v>1</v>
      </c>
      <c r="M108" s="188"/>
      <c r="N108"/>
      <c r="O108" s="101">
        <f>IF(ISBLANK(C108),O107,IF(COUNTIF(C$2:C108,C108)&gt;1,O107,1+MAX(O107,0)))</f>
        <v>4</v>
      </c>
      <c r="P108" s="45">
        <f t="shared" si="17"/>
        <v>2</v>
      </c>
      <c r="Q108" s="33" t="str">
        <f t="shared" si="18"/>
        <v/>
      </c>
      <c r="R108" s="33">
        <f t="shared" si="19"/>
        <v>11</v>
      </c>
      <c r="S108" s="33" t="str">
        <f t="shared" si="20"/>
        <v>102_11</v>
      </c>
      <c r="T108" s="35" t="str">
        <f t="shared" si="21"/>
        <v>102PM</v>
      </c>
      <c r="U108" s="35" t="str">
        <f t="shared" si="22"/>
        <v>102PMEW</v>
      </c>
      <c r="W108" s="20" t="str">
        <f t="shared" si="23"/>
        <v/>
      </c>
      <c r="X108" s="20" t="str">
        <f t="shared" si="24"/>
        <v/>
      </c>
      <c r="Y108" s="20" t="str">
        <f t="shared" si="25"/>
        <v/>
      </c>
      <c r="Z108" s="20" t="str">
        <f t="shared" si="26"/>
        <v/>
      </c>
      <c r="AA108" s="20">
        <f t="shared" si="14"/>
        <v>0</v>
      </c>
      <c r="AB108" s="20">
        <f t="shared" si="15"/>
        <v>0</v>
      </c>
      <c r="AC108" s="20">
        <f t="shared" si="16"/>
        <v>0</v>
      </c>
      <c r="AD108" s="16">
        <f t="shared" si="27"/>
        <v>0</v>
      </c>
      <c r="AE108" s="16">
        <f>IF(ISBLANK(T108),AE107,IF(COUNTIF(T$2:T108,T108)&gt;1,AE107,1+MAX(AE107,0)))</f>
        <v>4</v>
      </c>
    </row>
    <row r="109" spans="1:31" x14ac:dyDescent="0.25">
      <c r="A109" s="42">
        <v>102</v>
      </c>
      <c r="B109" s="42" t="s">
        <v>66</v>
      </c>
      <c r="C109" s="42" t="s">
        <v>654</v>
      </c>
      <c r="E109" s="42">
        <v>1</v>
      </c>
      <c r="F109" s="42">
        <v>3</v>
      </c>
      <c r="G109" s="42">
        <v>4</v>
      </c>
      <c r="H109" s="42">
        <v>6</v>
      </c>
      <c r="I109" s="42">
        <v>1</v>
      </c>
      <c r="J109" s="42">
        <v>4</v>
      </c>
      <c r="K109" s="42">
        <v>0</v>
      </c>
      <c r="L109" s="42">
        <v>0</v>
      </c>
      <c r="M109" s="188"/>
      <c r="N109"/>
      <c r="O109" s="101">
        <f>IF(ISBLANK(C109),O108,IF(COUNTIF(C$2:C109,C109)&gt;1,O108,1+MAX(O108,0)))</f>
        <v>4</v>
      </c>
      <c r="P109" s="45">
        <f t="shared" si="17"/>
        <v>2</v>
      </c>
      <c r="Q109" s="33" t="str">
        <f t="shared" si="18"/>
        <v/>
      </c>
      <c r="R109" s="33">
        <f t="shared" si="19"/>
        <v>11</v>
      </c>
      <c r="S109" s="33" t="str">
        <f t="shared" si="20"/>
        <v>102_11</v>
      </c>
      <c r="T109" s="35" t="str">
        <f t="shared" si="21"/>
        <v>102PM</v>
      </c>
      <c r="U109" s="35" t="str">
        <f t="shared" si="22"/>
        <v>102PMEW</v>
      </c>
      <c r="W109" s="20" t="str">
        <f t="shared" si="23"/>
        <v/>
      </c>
      <c r="X109" s="20" t="str">
        <f t="shared" si="24"/>
        <v/>
      </c>
      <c r="Y109" s="20" t="str">
        <f t="shared" si="25"/>
        <v/>
      </c>
      <c r="Z109" s="20" t="str">
        <f t="shared" si="26"/>
        <v/>
      </c>
      <c r="AA109" s="20">
        <f t="shared" si="14"/>
        <v>0</v>
      </c>
      <c r="AB109" s="20">
        <f t="shared" si="15"/>
        <v>1</v>
      </c>
      <c r="AC109" s="20">
        <f t="shared" si="16"/>
        <v>0</v>
      </c>
      <c r="AD109" s="16">
        <f t="shared" si="27"/>
        <v>0</v>
      </c>
      <c r="AE109" s="16">
        <f>IF(ISBLANK(T109),AE108,IF(COUNTIF(T$2:T109,T109)&gt;1,AE108,1+MAX(AE108,0)))</f>
        <v>4</v>
      </c>
    </row>
    <row r="110" spans="1:31" x14ac:dyDescent="0.25">
      <c r="A110" s="42">
        <v>102</v>
      </c>
      <c r="B110" s="42" t="s">
        <v>66</v>
      </c>
      <c r="C110" s="42" t="s">
        <v>654</v>
      </c>
      <c r="E110" s="42">
        <v>1</v>
      </c>
      <c r="F110" s="42">
        <v>4</v>
      </c>
      <c r="G110" s="42">
        <v>1</v>
      </c>
      <c r="H110" s="42">
        <v>8</v>
      </c>
      <c r="I110" s="42">
        <v>0</v>
      </c>
      <c r="J110" s="42">
        <v>4</v>
      </c>
      <c r="K110" s="42">
        <v>0</v>
      </c>
      <c r="L110" s="42">
        <v>1</v>
      </c>
      <c r="M110" s="188"/>
      <c r="N110"/>
      <c r="O110" s="101">
        <f>IF(ISBLANK(C110),O109,IF(COUNTIF(C$2:C110,C110)&gt;1,O109,1+MAX(O109,0)))</f>
        <v>4</v>
      </c>
      <c r="P110" s="45">
        <f t="shared" si="17"/>
        <v>2</v>
      </c>
      <c r="Q110" s="33" t="str">
        <f t="shared" si="18"/>
        <v/>
      </c>
      <c r="R110" s="33">
        <f t="shared" si="19"/>
        <v>12</v>
      </c>
      <c r="S110" s="33" t="str">
        <f t="shared" si="20"/>
        <v>102_12</v>
      </c>
      <c r="T110" s="35" t="str">
        <f t="shared" si="21"/>
        <v>102PM</v>
      </c>
      <c r="U110" s="35" t="str">
        <f t="shared" si="22"/>
        <v>102PMNS</v>
      </c>
      <c r="W110" s="20" t="str">
        <f t="shared" si="23"/>
        <v/>
      </c>
      <c r="X110" s="20" t="str">
        <f t="shared" si="24"/>
        <v/>
      </c>
      <c r="Y110" s="20" t="str">
        <f t="shared" si="25"/>
        <v/>
      </c>
      <c r="Z110" s="20" t="str">
        <f t="shared" si="26"/>
        <v/>
      </c>
      <c r="AA110" s="20">
        <f t="shared" si="14"/>
        <v>0</v>
      </c>
      <c r="AB110" s="20">
        <f t="shared" si="15"/>
        <v>1</v>
      </c>
      <c r="AC110" s="20">
        <f t="shared" si="16"/>
        <v>0</v>
      </c>
      <c r="AD110" s="16">
        <f t="shared" si="27"/>
        <v>0</v>
      </c>
      <c r="AE110" s="16">
        <f>IF(ISBLANK(T110),AE109,IF(COUNTIF(T$2:T110,T110)&gt;1,AE109,1+MAX(AE109,0)))</f>
        <v>4</v>
      </c>
    </row>
    <row r="111" spans="1:31" x14ac:dyDescent="0.25">
      <c r="A111" s="42">
        <v>102</v>
      </c>
      <c r="B111" s="42" t="s">
        <v>66</v>
      </c>
      <c r="C111" s="42" t="s">
        <v>654</v>
      </c>
      <c r="E111" s="42">
        <v>1</v>
      </c>
      <c r="F111" s="42">
        <v>4</v>
      </c>
      <c r="G111" s="42">
        <v>2</v>
      </c>
      <c r="H111" s="42">
        <v>11</v>
      </c>
      <c r="I111" s="42">
        <v>3</v>
      </c>
      <c r="J111" s="42">
        <v>4</v>
      </c>
      <c r="K111" s="42">
        <v>0</v>
      </c>
      <c r="L111" s="42">
        <v>5</v>
      </c>
      <c r="M111" s="188"/>
      <c r="N111"/>
      <c r="O111" s="101">
        <f>IF(ISBLANK(C111),O110,IF(COUNTIF(C$2:C111,C111)&gt;1,O110,1+MAX(O110,0)))</f>
        <v>4</v>
      </c>
      <c r="P111" s="45">
        <f t="shared" si="17"/>
        <v>2</v>
      </c>
      <c r="Q111" s="33" t="str">
        <f t="shared" si="18"/>
        <v/>
      </c>
      <c r="R111" s="33">
        <f t="shared" si="19"/>
        <v>12</v>
      </c>
      <c r="S111" s="33" t="str">
        <f t="shared" si="20"/>
        <v>102_12</v>
      </c>
      <c r="T111" s="35" t="str">
        <f t="shared" si="21"/>
        <v>102PM</v>
      </c>
      <c r="U111" s="35" t="str">
        <f t="shared" si="22"/>
        <v>102PMNS</v>
      </c>
      <c r="W111" s="20" t="str">
        <f t="shared" si="23"/>
        <v/>
      </c>
      <c r="X111" s="20" t="str">
        <f t="shared" si="24"/>
        <v/>
      </c>
      <c r="Y111" s="20" t="str">
        <f t="shared" si="25"/>
        <v/>
      </c>
      <c r="Z111" s="20" t="str">
        <f t="shared" si="26"/>
        <v/>
      </c>
      <c r="AA111" s="20">
        <f t="shared" si="14"/>
        <v>0</v>
      </c>
      <c r="AB111" s="20">
        <f t="shared" si="15"/>
        <v>0</v>
      </c>
      <c r="AC111" s="20">
        <f t="shared" si="16"/>
        <v>0</v>
      </c>
      <c r="AD111" s="16">
        <f t="shared" si="27"/>
        <v>0</v>
      </c>
      <c r="AE111" s="16">
        <f>IF(ISBLANK(T111),AE110,IF(COUNTIF(T$2:T111,T111)&gt;1,AE110,1+MAX(AE110,0)))</f>
        <v>4</v>
      </c>
    </row>
    <row r="112" spans="1:31" x14ac:dyDescent="0.25">
      <c r="A112" s="42">
        <v>102</v>
      </c>
      <c r="B112" s="42" t="s">
        <v>66</v>
      </c>
      <c r="C112" s="42" t="s">
        <v>654</v>
      </c>
      <c r="E112" s="42">
        <v>1</v>
      </c>
      <c r="F112" s="42">
        <v>4</v>
      </c>
      <c r="G112" s="42">
        <v>3</v>
      </c>
      <c r="H112" s="42">
        <v>0</v>
      </c>
      <c r="I112" s="42">
        <v>0</v>
      </c>
      <c r="J112" s="42">
        <v>0</v>
      </c>
      <c r="K112" s="42">
        <v>0</v>
      </c>
      <c r="L112" s="42">
        <v>0</v>
      </c>
      <c r="M112" s="188"/>
      <c r="N112"/>
      <c r="O112" s="101">
        <f>IF(ISBLANK(C112),O111,IF(COUNTIF(C$2:C112,C112)&gt;1,O111,1+MAX(O111,0)))</f>
        <v>4</v>
      </c>
      <c r="P112" s="45">
        <f t="shared" si="17"/>
        <v>2</v>
      </c>
      <c r="Q112" s="33" t="str">
        <f t="shared" si="18"/>
        <v/>
      </c>
      <c r="R112" s="33">
        <f t="shared" si="19"/>
        <v>12</v>
      </c>
      <c r="S112" s="33" t="str">
        <f t="shared" si="20"/>
        <v>102_12</v>
      </c>
      <c r="T112" s="35" t="str">
        <f t="shared" si="21"/>
        <v>102PM</v>
      </c>
      <c r="U112" s="35" t="str">
        <f t="shared" si="22"/>
        <v>102PMEW</v>
      </c>
      <c r="W112" s="20" t="str">
        <f t="shared" si="23"/>
        <v/>
      </c>
      <c r="X112" s="20" t="str">
        <f t="shared" si="24"/>
        <v/>
      </c>
      <c r="Y112" s="20" t="str">
        <f t="shared" si="25"/>
        <v/>
      </c>
      <c r="Z112" s="20" t="str">
        <f t="shared" si="26"/>
        <v/>
      </c>
      <c r="AA112" s="20">
        <f t="shared" si="14"/>
        <v>0</v>
      </c>
      <c r="AB112" s="20">
        <f t="shared" si="15"/>
        <v>0</v>
      </c>
      <c r="AC112" s="20">
        <f t="shared" si="16"/>
        <v>0</v>
      </c>
      <c r="AD112" s="16">
        <f t="shared" si="27"/>
        <v>0</v>
      </c>
      <c r="AE112" s="16">
        <f>IF(ISBLANK(T112),AE111,IF(COUNTIF(T$2:T112,T112)&gt;1,AE111,1+MAX(AE111,0)))</f>
        <v>4</v>
      </c>
    </row>
    <row r="113" spans="1:31" x14ac:dyDescent="0.25">
      <c r="A113" s="42">
        <v>102</v>
      </c>
      <c r="B113" s="42" t="s">
        <v>66</v>
      </c>
      <c r="C113" s="42" t="s">
        <v>654</v>
      </c>
      <c r="E113" s="42">
        <v>1</v>
      </c>
      <c r="F113" s="42">
        <v>4</v>
      </c>
      <c r="G113" s="42">
        <v>4</v>
      </c>
      <c r="H113" s="42">
        <v>2</v>
      </c>
      <c r="I113" s="42">
        <v>0</v>
      </c>
      <c r="J113" s="42">
        <v>0</v>
      </c>
      <c r="K113" s="42">
        <v>0</v>
      </c>
      <c r="L113" s="42">
        <v>1</v>
      </c>
      <c r="M113" s="188"/>
      <c r="N113"/>
      <c r="O113" s="101">
        <f>IF(ISBLANK(C113),O112,IF(COUNTIF(C$2:C113,C113)&gt;1,O112,1+MAX(O112,0)))</f>
        <v>4</v>
      </c>
      <c r="P113" s="45">
        <f t="shared" si="17"/>
        <v>2</v>
      </c>
      <c r="Q113" s="33" t="str">
        <f t="shared" si="18"/>
        <v/>
      </c>
      <c r="R113" s="33">
        <f t="shared" si="19"/>
        <v>12</v>
      </c>
      <c r="S113" s="33" t="str">
        <f t="shared" si="20"/>
        <v>102_12</v>
      </c>
      <c r="T113" s="35" t="str">
        <f t="shared" si="21"/>
        <v>102PM</v>
      </c>
      <c r="U113" s="35" t="str">
        <f t="shared" si="22"/>
        <v>102PMEW</v>
      </c>
      <c r="W113" s="20" t="str">
        <f t="shared" si="23"/>
        <v/>
      </c>
      <c r="X113" s="20" t="str">
        <f t="shared" si="24"/>
        <v/>
      </c>
      <c r="Y113" s="20" t="str">
        <f t="shared" si="25"/>
        <v/>
      </c>
      <c r="Z113" s="20" t="str">
        <f t="shared" si="26"/>
        <v/>
      </c>
      <c r="AA113" s="20">
        <f t="shared" si="14"/>
        <v>0</v>
      </c>
      <c r="AB113" s="20">
        <f t="shared" si="15"/>
        <v>1</v>
      </c>
      <c r="AC113" s="20">
        <f t="shared" si="16"/>
        <v>0</v>
      </c>
      <c r="AD113" s="16">
        <f t="shared" si="27"/>
        <v>0</v>
      </c>
      <c r="AE113" s="16">
        <f>IF(ISBLANK(T113),AE112,IF(COUNTIF(T$2:T113,T113)&gt;1,AE112,1+MAX(AE112,0)))</f>
        <v>4</v>
      </c>
    </row>
    <row r="114" spans="1:31" x14ac:dyDescent="0.25">
      <c r="A114" s="42">
        <v>102</v>
      </c>
      <c r="B114" s="42" t="s">
        <v>66</v>
      </c>
      <c r="C114" s="42" t="s">
        <v>654</v>
      </c>
      <c r="E114" s="42">
        <v>2</v>
      </c>
      <c r="F114" s="42">
        <v>1</v>
      </c>
      <c r="G114" s="42">
        <v>1</v>
      </c>
      <c r="H114" s="42">
        <v>10</v>
      </c>
      <c r="I114" s="42">
        <v>1</v>
      </c>
      <c r="J114" s="42">
        <v>3</v>
      </c>
      <c r="K114" s="42">
        <v>1</v>
      </c>
      <c r="L114" s="42">
        <v>3</v>
      </c>
      <c r="M114" s="188"/>
      <c r="N114"/>
      <c r="O114" s="101">
        <f>IF(ISBLANK(C114),O113,IF(COUNTIF(C$2:C114,C114)&gt;1,O113,1+MAX(O113,0)))</f>
        <v>4</v>
      </c>
      <c r="P114" s="45">
        <f t="shared" si="17"/>
        <v>2</v>
      </c>
      <c r="Q114" s="33" t="str">
        <f t="shared" si="18"/>
        <v/>
      </c>
      <c r="R114" s="33">
        <f t="shared" si="19"/>
        <v>13</v>
      </c>
      <c r="S114" s="33" t="str">
        <f t="shared" si="20"/>
        <v>102_13</v>
      </c>
      <c r="T114" s="35" t="str">
        <f t="shared" si="21"/>
        <v>102PM</v>
      </c>
      <c r="U114" s="35" t="str">
        <f t="shared" si="22"/>
        <v>102PMNS</v>
      </c>
      <c r="W114" s="20" t="str">
        <f t="shared" si="23"/>
        <v/>
      </c>
      <c r="X114" s="20" t="str">
        <f t="shared" si="24"/>
        <v/>
      </c>
      <c r="Y114" s="20" t="str">
        <f t="shared" si="25"/>
        <v/>
      </c>
      <c r="Z114" s="20" t="str">
        <f t="shared" si="26"/>
        <v/>
      </c>
      <c r="AA114" s="20">
        <f t="shared" si="14"/>
        <v>0</v>
      </c>
      <c r="AB114" s="20">
        <f t="shared" si="15"/>
        <v>1</v>
      </c>
      <c r="AC114" s="20">
        <f t="shared" si="16"/>
        <v>0</v>
      </c>
      <c r="AD114" s="16">
        <f t="shared" si="27"/>
        <v>0</v>
      </c>
      <c r="AE114" s="16">
        <f>IF(ISBLANK(T114),AE113,IF(COUNTIF(T$2:T114,T114)&gt;1,AE113,1+MAX(AE113,0)))</f>
        <v>4</v>
      </c>
    </row>
    <row r="115" spans="1:31" x14ac:dyDescent="0.25">
      <c r="A115" s="42">
        <v>102</v>
      </c>
      <c r="B115" s="42" t="s">
        <v>66</v>
      </c>
      <c r="C115" s="42" t="s">
        <v>654</v>
      </c>
      <c r="E115" s="42">
        <v>2</v>
      </c>
      <c r="F115" s="42">
        <v>1</v>
      </c>
      <c r="G115" s="42">
        <v>2</v>
      </c>
      <c r="H115" s="42">
        <v>8</v>
      </c>
      <c r="I115" s="42">
        <v>1</v>
      </c>
      <c r="J115" s="42">
        <v>2</v>
      </c>
      <c r="K115" s="42">
        <v>1</v>
      </c>
      <c r="L115" s="42">
        <v>3</v>
      </c>
      <c r="M115" s="188"/>
      <c r="N115"/>
      <c r="O115" s="101">
        <f>IF(ISBLANK(C115),O114,IF(COUNTIF(C$2:C115,C115)&gt;1,O114,1+MAX(O114,0)))</f>
        <v>4</v>
      </c>
      <c r="P115" s="45">
        <f t="shared" si="17"/>
        <v>2</v>
      </c>
      <c r="Q115" s="33" t="str">
        <f t="shared" si="18"/>
        <v/>
      </c>
      <c r="R115" s="33">
        <f t="shared" si="19"/>
        <v>13</v>
      </c>
      <c r="S115" s="33" t="str">
        <f t="shared" si="20"/>
        <v>102_13</v>
      </c>
      <c r="T115" s="35" t="str">
        <f t="shared" si="21"/>
        <v>102PM</v>
      </c>
      <c r="U115" s="35" t="str">
        <f t="shared" si="22"/>
        <v>102PMNS</v>
      </c>
      <c r="W115" s="20" t="str">
        <f t="shared" si="23"/>
        <v/>
      </c>
      <c r="X115" s="20" t="str">
        <f t="shared" si="24"/>
        <v/>
      </c>
      <c r="Y115" s="20" t="str">
        <f t="shared" si="25"/>
        <v/>
      </c>
      <c r="Z115" s="20" t="str">
        <f t="shared" si="26"/>
        <v/>
      </c>
      <c r="AA115" s="20">
        <f t="shared" si="14"/>
        <v>0</v>
      </c>
      <c r="AB115" s="20">
        <f t="shared" si="15"/>
        <v>0</v>
      </c>
      <c r="AC115" s="20">
        <f t="shared" si="16"/>
        <v>0</v>
      </c>
      <c r="AD115" s="16">
        <f t="shared" si="27"/>
        <v>0</v>
      </c>
      <c r="AE115" s="16">
        <f>IF(ISBLANK(T115),AE114,IF(COUNTIF(T$2:T115,T115)&gt;1,AE114,1+MAX(AE114,0)))</f>
        <v>4</v>
      </c>
    </row>
    <row r="116" spans="1:31" x14ac:dyDescent="0.25">
      <c r="A116" s="42">
        <v>102</v>
      </c>
      <c r="B116" s="42" t="s">
        <v>66</v>
      </c>
      <c r="C116" s="42" t="s">
        <v>654</v>
      </c>
      <c r="E116" s="42">
        <v>2</v>
      </c>
      <c r="F116" s="42">
        <v>1</v>
      </c>
      <c r="G116" s="42">
        <v>3</v>
      </c>
      <c r="H116" s="42">
        <v>0</v>
      </c>
      <c r="I116" s="42">
        <v>0</v>
      </c>
      <c r="J116" s="42">
        <v>0</v>
      </c>
      <c r="K116" s="42">
        <v>0</v>
      </c>
      <c r="L116" s="42">
        <v>0</v>
      </c>
      <c r="M116" s="188"/>
      <c r="N116"/>
      <c r="O116" s="101">
        <f>IF(ISBLANK(C116),O115,IF(COUNTIF(C$2:C116,C116)&gt;1,O115,1+MAX(O115,0)))</f>
        <v>4</v>
      </c>
      <c r="P116" s="45">
        <f t="shared" si="17"/>
        <v>2</v>
      </c>
      <c r="Q116" s="33" t="str">
        <f t="shared" si="18"/>
        <v/>
      </c>
      <c r="R116" s="33">
        <f t="shared" si="19"/>
        <v>13</v>
      </c>
      <c r="S116" s="33" t="str">
        <f t="shared" si="20"/>
        <v>102_13</v>
      </c>
      <c r="T116" s="35" t="str">
        <f t="shared" si="21"/>
        <v>102PM</v>
      </c>
      <c r="U116" s="35" t="str">
        <f t="shared" si="22"/>
        <v>102PMEW</v>
      </c>
      <c r="W116" s="20" t="str">
        <f t="shared" si="23"/>
        <v/>
      </c>
      <c r="X116" s="20" t="str">
        <f t="shared" si="24"/>
        <v/>
      </c>
      <c r="Y116" s="20" t="str">
        <f t="shared" si="25"/>
        <v/>
      </c>
      <c r="Z116" s="20" t="str">
        <f t="shared" si="26"/>
        <v/>
      </c>
      <c r="AA116" s="20">
        <f t="shared" si="14"/>
        <v>0</v>
      </c>
      <c r="AB116" s="20">
        <f t="shared" si="15"/>
        <v>0</v>
      </c>
      <c r="AC116" s="20">
        <f t="shared" si="16"/>
        <v>0</v>
      </c>
      <c r="AD116" s="16">
        <f t="shared" si="27"/>
        <v>0</v>
      </c>
      <c r="AE116" s="16">
        <f>IF(ISBLANK(T116),AE115,IF(COUNTIF(T$2:T116,T116)&gt;1,AE115,1+MAX(AE115,0)))</f>
        <v>4</v>
      </c>
    </row>
    <row r="117" spans="1:31" x14ac:dyDescent="0.25">
      <c r="A117" s="42">
        <v>102</v>
      </c>
      <c r="B117" s="42" t="s">
        <v>66</v>
      </c>
      <c r="C117" s="42" t="s">
        <v>654</v>
      </c>
      <c r="E117" s="42">
        <v>2</v>
      </c>
      <c r="F117" s="42">
        <v>1</v>
      </c>
      <c r="G117" s="42">
        <v>4</v>
      </c>
      <c r="H117" s="42">
        <v>3</v>
      </c>
      <c r="I117" s="42">
        <v>1</v>
      </c>
      <c r="J117" s="42">
        <v>1</v>
      </c>
      <c r="K117" s="42">
        <v>2</v>
      </c>
      <c r="L117" s="42">
        <v>3</v>
      </c>
      <c r="M117" s="188"/>
      <c r="N117"/>
      <c r="O117" s="101">
        <f>IF(ISBLANK(C117),O116,IF(COUNTIF(C$2:C117,C117)&gt;1,O116,1+MAX(O116,0)))</f>
        <v>4</v>
      </c>
      <c r="P117" s="45">
        <f t="shared" si="17"/>
        <v>2</v>
      </c>
      <c r="Q117" s="33" t="str">
        <f t="shared" si="18"/>
        <v/>
      </c>
      <c r="R117" s="33">
        <f t="shared" si="19"/>
        <v>13</v>
      </c>
      <c r="S117" s="33" t="str">
        <f t="shared" si="20"/>
        <v>102_13</v>
      </c>
      <c r="T117" s="35" t="str">
        <f t="shared" si="21"/>
        <v>102PM</v>
      </c>
      <c r="U117" s="35" t="str">
        <f t="shared" si="22"/>
        <v>102PMEW</v>
      </c>
      <c r="W117" s="20" t="str">
        <f t="shared" si="23"/>
        <v/>
      </c>
      <c r="X117" s="20" t="str">
        <f t="shared" si="24"/>
        <v/>
      </c>
      <c r="Y117" s="20" t="str">
        <f t="shared" si="25"/>
        <v/>
      </c>
      <c r="Z117" s="20" t="str">
        <f t="shared" si="26"/>
        <v/>
      </c>
      <c r="AA117" s="20">
        <f t="shared" si="14"/>
        <v>0</v>
      </c>
      <c r="AB117" s="20">
        <f t="shared" si="15"/>
        <v>1</v>
      </c>
      <c r="AC117" s="20">
        <f t="shared" si="16"/>
        <v>0</v>
      </c>
      <c r="AD117" s="16">
        <f t="shared" si="27"/>
        <v>0</v>
      </c>
      <c r="AE117" s="16">
        <f>IF(ISBLANK(T117),AE116,IF(COUNTIF(T$2:T117,T117)&gt;1,AE116,1+MAX(AE116,0)))</f>
        <v>4</v>
      </c>
    </row>
    <row r="118" spans="1:31" x14ac:dyDescent="0.25">
      <c r="A118" s="42">
        <v>102</v>
      </c>
      <c r="B118" s="42" t="s">
        <v>66</v>
      </c>
      <c r="C118" s="42" t="s">
        <v>654</v>
      </c>
      <c r="E118" s="42">
        <v>2</v>
      </c>
      <c r="F118" s="42">
        <v>2</v>
      </c>
      <c r="G118" s="42">
        <v>1</v>
      </c>
      <c r="H118" s="42">
        <v>9</v>
      </c>
      <c r="I118" s="42">
        <v>2</v>
      </c>
      <c r="J118" s="42">
        <v>5</v>
      </c>
      <c r="K118" s="42">
        <v>1</v>
      </c>
      <c r="L118" s="42">
        <v>3</v>
      </c>
      <c r="M118" s="188"/>
      <c r="N118"/>
      <c r="O118" s="101">
        <f>IF(ISBLANK(C118),O117,IF(COUNTIF(C$2:C118,C118)&gt;1,O117,1+MAX(O117,0)))</f>
        <v>4</v>
      </c>
      <c r="P118" s="45">
        <f t="shared" si="17"/>
        <v>2</v>
      </c>
      <c r="Q118" s="33" t="str">
        <f t="shared" si="18"/>
        <v/>
      </c>
      <c r="R118" s="33">
        <f t="shared" si="19"/>
        <v>14</v>
      </c>
      <c r="S118" s="33" t="str">
        <f t="shared" si="20"/>
        <v>102_14</v>
      </c>
      <c r="T118" s="35" t="str">
        <f t="shared" si="21"/>
        <v>102PM</v>
      </c>
      <c r="U118" s="35" t="str">
        <f t="shared" si="22"/>
        <v>102PMNS</v>
      </c>
      <c r="W118" s="20" t="str">
        <f t="shared" si="23"/>
        <v/>
      </c>
      <c r="X118" s="20" t="str">
        <f t="shared" si="24"/>
        <v/>
      </c>
      <c r="Y118" s="20" t="str">
        <f t="shared" si="25"/>
        <v/>
      </c>
      <c r="Z118" s="20" t="str">
        <f t="shared" si="26"/>
        <v/>
      </c>
      <c r="AA118" s="20">
        <f t="shared" si="14"/>
        <v>0</v>
      </c>
      <c r="AB118" s="20">
        <f t="shared" si="15"/>
        <v>1</v>
      </c>
      <c r="AC118" s="20">
        <f t="shared" si="16"/>
        <v>0</v>
      </c>
      <c r="AD118" s="16">
        <f t="shared" si="27"/>
        <v>0</v>
      </c>
      <c r="AE118" s="16">
        <f>IF(ISBLANK(T118),AE117,IF(COUNTIF(T$2:T118,T118)&gt;1,AE117,1+MAX(AE117,0)))</f>
        <v>4</v>
      </c>
    </row>
    <row r="119" spans="1:31" x14ac:dyDescent="0.25">
      <c r="A119" s="42">
        <v>102</v>
      </c>
      <c r="B119" s="42" t="s">
        <v>66</v>
      </c>
      <c r="C119" s="42" t="s">
        <v>654</v>
      </c>
      <c r="E119" s="42">
        <v>2</v>
      </c>
      <c r="F119" s="42">
        <v>2</v>
      </c>
      <c r="G119" s="42">
        <v>2</v>
      </c>
      <c r="H119" s="42">
        <v>4</v>
      </c>
      <c r="I119" s="42">
        <v>2</v>
      </c>
      <c r="J119" s="42">
        <v>1</v>
      </c>
      <c r="K119" s="42">
        <v>1</v>
      </c>
      <c r="L119" s="42">
        <v>3</v>
      </c>
      <c r="M119" s="188"/>
      <c r="N119"/>
      <c r="O119" s="101">
        <f>IF(ISBLANK(C119),O118,IF(COUNTIF(C$2:C119,C119)&gt;1,O118,1+MAX(O118,0)))</f>
        <v>4</v>
      </c>
      <c r="P119" s="45">
        <f t="shared" si="17"/>
        <v>2</v>
      </c>
      <c r="Q119" s="33" t="str">
        <f t="shared" si="18"/>
        <v/>
      </c>
      <c r="R119" s="33">
        <f t="shared" si="19"/>
        <v>14</v>
      </c>
      <c r="S119" s="33" t="str">
        <f t="shared" si="20"/>
        <v>102_14</v>
      </c>
      <c r="T119" s="35" t="str">
        <f t="shared" si="21"/>
        <v>102PM</v>
      </c>
      <c r="U119" s="35" t="str">
        <f t="shared" si="22"/>
        <v>102PMNS</v>
      </c>
      <c r="W119" s="20" t="str">
        <f t="shared" si="23"/>
        <v/>
      </c>
      <c r="X119" s="20" t="str">
        <f t="shared" si="24"/>
        <v/>
      </c>
      <c r="Y119" s="20" t="str">
        <f t="shared" si="25"/>
        <v/>
      </c>
      <c r="Z119" s="20" t="str">
        <f t="shared" si="26"/>
        <v/>
      </c>
      <c r="AA119" s="20">
        <f t="shared" si="14"/>
        <v>0</v>
      </c>
      <c r="AB119" s="20">
        <f t="shared" si="15"/>
        <v>0</v>
      </c>
      <c r="AC119" s="20">
        <f t="shared" si="16"/>
        <v>0</v>
      </c>
      <c r="AD119" s="16">
        <f t="shared" si="27"/>
        <v>0</v>
      </c>
      <c r="AE119" s="16">
        <f>IF(ISBLANK(T119),AE118,IF(COUNTIF(T$2:T119,T119)&gt;1,AE118,1+MAX(AE118,0)))</f>
        <v>4</v>
      </c>
    </row>
    <row r="120" spans="1:31" x14ac:dyDescent="0.25">
      <c r="A120" s="42">
        <v>102</v>
      </c>
      <c r="B120" s="42" t="s">
        <v>66</v>
      </c>
      <c r="C120" s="42" t="s">
        <v>654</v>
      </c>
      <c r="E120" s="42">
        <v>2</v>
      </c>
      <c r="F120" s="42">
        <v>2</v>
      </c>
      <c r="G120" s="42">
        <v>3</v>
      </c>
      <c r="H120" s="42">
        <v>0</v>
      </c>
      <c r="I120" s="42">
        <v>0</v>
      </c>
      <c r="J120" s="42">
        <v>0</v>
      </c>
      <c r="K120" s="42">
        <v>0</v>
      </c>
      <c r="L120" s="42">
        <v>0</v>
      </c>
      <c r="M120" s="188"/>
      <c r="N120"/>
      <c r="O120" s="101">
        <f>IF(ISBLANK(C120),O119,IF(COUNTIF(C$2:C120,C120)&gt;1,O119,1+MAX(O119,0)))</f>
        <v>4</v>
      </c>
      <c r="P120" s="45">
        <f t="shared" si="17"/>
        <v>2</v>
      </c>
      <c r="Q120" s="33" t="str">
        <f t="shared" si="18"/>
        <v/>
      </c>
      <c r="R120" s="33">
        <f t="shared" si="19"/>
        <v>14</v>
      </c>
      <c r="S120" s="33" t="str">
        <f t="shared" si="20"/>
        <v>102_14</v>
      </c>
      <c r="T120" s="35" t="str">
        <f t="shared" si="21"/>
        <v>102PM</v>
      </c>
      <c r="U120" s="35" t="str">
        <f t="shared" si="22"/>
        <v>102PMEW</v>
      </c>
      <c r="W120" s="20" t="str">
        <f t="shared" si="23"/>
        <v/>
      </c>
      <c r="X120" s="20" t="str">
        <f t="shared" si="24"/>
        <v/>
      </c>
      <c r="Y120" s="20" t="str">
        <f t="shared" si="25"/>
        <v/>
      </c>
      <c r="Z120" s="20" t="str">
        <f t="shared" si="26"/>
        <v/>
      </c>
      <c r="AA120" s="20">
        <f t="shared" si="14"/>
        <v>0</v>
      </c>
      <c r="AB120" s="20">
        <f t="shared" si="15"/>
        <v>0</v>
      </c>
      <c r="AC120" s="20">
        <f t="shared" si="16"/>
        <v>0</v>
      </c>
      <c r="AD120" s="16">
        <f t="shared" si="27"/>
        <v>0</v>
      </c>
      <c r="AE120" s="16">
        <f>IF(ISBLANK(T120),AE119,IF(COUNTIF(T$2:T120,T120)&gt;1,AE119,1+MAX(AE119,0)))</f>
        <v>4</v>
      </c>
    </row>
    <row r="121" spans="1:31" x14ac:dyDescent="0.25">
      <c r="A121" s="42">
        <v>102</v>
      </c>
      <c r="B121" s="42" t="s">
        <v>66</v>
      </c>
      <c r="C121" s="42" t="s">
        <v>654</v>
      </c>
      <c r="E121" s="42">
        <v>2</v>
      </c>
      <c r="F121" s="42">
        <v>2</v>
      </c>
      <c r="G121" s="42">
        <v>4</v>
      </c>
      <c r="H121" s="42">
        <v>0</v>
      </c>
      <c r="I121" s="42">
        <v>0</v>
      </c>
      <c r="J121" s="42">
        <v>0</v>
      </c>
      <c r="K121" s="42">
        <v>0</v>
      </c>
      <c r="L121" s="42">
        <v>0</v>
      </c>
      <c r="M121" s="188"/>
      <c r="N121"/>
      <c r="O121" s="101">
        <f>IF(ISBLANK(C121),O120,IF(COUNTIF(C$2:C121,C121)&gt;1,O120,1+MAX(O120,0)))</f>
        <v>4</v>
      </c>
      <c r="P121" s="45">
        <f t="shared" si="17"/>
        <v>2</v>
      </c>
      <c r="Q121" s="33" t="str">
        <f t="shared" si="18"/>
        <v/>
      </c>
      <c r="R121" s="33">
        <f t="shared" si="19"/>
        <v>14</v>
      </c>
      <c r="S121" s="33" t="str">
        <f t="shared" si="20"/>
        <v>102_14</v>
      </c>
      <c r="T121" s="35" t="str">
        <f t="shared" si="21"/>
        <v>102PM</v>
      </c>
      <c r="U121" s="35" t="str">
        <f t="shared" si="22"/>
        <v>102PMEW</v>
      </c>
      <c r="W121" s="20" t="str">
        <f t="shared" si="23"/>
        <v/>
      </c>
      <c r="X121" s="20" t="str">
        <f t="shared" si="24"/>
        <v/>
      </c>
      <c r="Y121" s="20" t="str">
        <f t="shared" si="25"/>
        <v/>
      </c>
      <c r="Z121" s="20" t="str">
        <f t="shared" si="26"/>
        <v/>
      </c>
      <c r="AA121" s="20">
        <f t="shared" si="14"/>
        <v>0</v>
      </c>
      <c r="AB121" s="20">
        <f t="shared" si="15"/>
        <v>1</v>
      </c>
      <c r="AC121" s="20">
        <f t="shared" si="16"/>
        <v>0</v>
      </c>
      <c r="AD121" s="16">
        <f t="shared" si="27"/>
        <v>0</v>
      </c>
      <c r="AE121" s="16">
        <f>IF(ISBLANK(T121),AE120,IF(COUNTIF(T$2:T121,T121)&gt;1,AE120,1+MAX(AE120,0)))</f>
        <v>4</v>
      </c>
    </row>
    <row r="122" spans="1:31" x14ac:dyDescent="0.25">
      <c r="A122" s="42">
        <v>102</v>
      </c>
      <c r="B122" s="42" t="s">
        <v>66</v>
      </c>
      <c r="C122" s="42" t="s">
        <v>654</v>
      </c>
      <c r="E122" s="42">
        <v>2</v>
      </c>
      <c r="F122" s="42">
        <v>3</v>
      </c>
      <c r="G122" s="42">
        <v>1</v>
      </c>
      <c r="H122" s="42">
        <v>13</v>
      </c>
      <c r="I122" s="42">
        <v>2</v>
      </c>
      <c r="J122" s="42">
        <v>3</v>
      </c>
      <c r="K122" s="42">
        <v>0</v>
      </c>
      <c r="L122" s="42">
        <v>0</v>
      </c>
      <c r="M122" s="188"/>
      <c r="N122"/>
      <c r="O122" s="101">
        <f>IF(ISBLANK(C122),O121,IF(COUNTIF(C$2:C122,C122)&gt;1,O121,1+MAX(O121,0)))</f>
        <v>4</v>
      </c>
      <c r="P122" s="45">
        <f t="shared" si="17"/>
        <v>2</v>
      </c>
      <c r="Q122" s="33" t="str">
        <f t="shared" si="18"/>
        <v/>
      </c>
      <c r="R122" s="33">
        <f t="shared" si="19"/>
        <v>15</v>
      </c>
      <c r="S122" s="33" t="str">
        <f t="shared" si="20"/>
        <v>102_15</v>
      </c>
      <c r="T122" s="35" t="str">
        <f t="shared" si="21"/>
        <v>102PM</v>
      </c>
      <c r="U122" s="35" t="str">
        <f t="shared" si="22"/>
        <v>102PMNS</v>
      </c>
      <c r="W122" s="20" t="str">
        <f t="shared" si="23"/>
        <v/>
      </c>
      <c r="X122" s="20" t="str">
        <f t="shared" si="24"/>
        <v/>
      </c>
      <c r="Y122" s="20" t="str">
        <f t="shared" si="25"/>
        <v/>
      </c>
      <c r="Z122" s="20" t="str">
        <f t="shared" si="26"/>
        <v/>
      </c>
      <c r="AA122" s="20">
        <f t="shared" si="14"/>
        <v>0</v>
      </c>
      <c r="AB122" s="20">
        <f t="shared" si="15"/>
        <v>1</v>
      </c>
      <c r="AC122" s="20">
        <f t="shared" si="16"/>
        <v>0</v>
      </c>
      <c r="AD122" s="16">
        <f t="shared" si="27"/>
        <v>0</v>
      </c>
      <c r="AE122" s="16">
        <f>IF(ISBLANK(T122),AE121,IF(COUNTIF(T$2:T122,T122)&gt;1,AE121,1+MAX(AE121,0)))</f>
        <v>4</v>
      </c>
    </row>
    <row r="123" spans="1:31" x14ac:dyDescent="0.25">
      <c r="A123" s="42">
        <v>102</v>
      </c>
      <c r="B123" s="42" t="s">
        <v>66</v>
      </c>
      <c r="C123" s="42" t="s">
        <v>654</v>
      </c>
      <c r="E123" s="42">
        <v>2</v>
      </c>
      <c r="F123" s="42">
        <v>3</v>
      </c>
      <c r="G123" s="42">
        <v>2</v>
      </c>
      <c r="H123" s="42">
        <v>20</v>
      </c>
      <c r="I123" s="42">
        <v>2</v>
      </c>
      <c r="J123" s="42">
        <v>10</v>
      </c>
      <c r="K123" s="42">
        <v>3</v>
      </c>
      <c r="L123" s="42">
        <v>8</v>
      </c>
      <c r="M123" s="188"/>
      <c r="N123"/>
      <c r="O123" s="101">
        <f>IF(ISBLANK(C123),O122,IF(COUNTIF(C$2:C123,C123)&gt;1,O122,1+MAX(O122,0)))</f>
        <v>4</v>
      </c>
      <c r="P123" s="45">
        <f t="shared" si="17"/>
        <v>2</v>
      </c>
      <c r="Q123" s="33" t="str">
        <f t="shared" si="18"/>
        <v/>
      </c>
      <c r="R123" s="33">
        <f t="shared" si="19"/>
        <v>15</v>
      </c>
      <c r="S123" s="33" t="str">
        <f t="shared" si="20"/>
        <v>102_15</v>
      </c>
      <c r="T123" s="35" t="str">
        <f t="shared" si="21"/>
        <v>102PM</v>
      </c>
      <c r="U123" s="35" t="str">
        <f t="shared" si="22"/>
        <v>102PMNS</v>
      </c>
      <c r="W123" s="20" t="str">
        <f t="shared" si="23"/>
        <v/>
      </c>
      <c r="X123" s="20" t="str">
        <f t="shared" si="24"/>
        <v/>
      </c>
      <c r="Y123" s="20" t="str">
        <f t="shared" si="25"/>
        <v/>
      </c>
      <c r="Z123" s="20" t="str">
        <f t="shared" si="26"/>
        <v/>
      </c>
      <c r="AA123" s="20">
        <f t="shared" si="14"/>
        <v>0</v>
      </c>
      <c r="AB123" s="20">
        <f t="shared" si="15"/>
        <v>0</v>
      </c>
      <c r="AC123" s="20">
        <f t="shared" si="16"/>
        <v>0</v>
      </c>
      <c r="AD123" s="16">
        <f t="shared" si="27"/>
        <v>0</v>
      </c>
      <c r="AE123" s="16">
        <f>IF(ISBLANK(T123),AE122,IF(COUNTIF(T$2:T123,T123)&gt;1,AE122,1+MAX(AE122,0)))</f>
        <v>4</v>
      </c>
    </row>
    <row r="124" spans="1:31" x14ac:dyDescent="0.25">
      <c r="A124" s="42">
        <v>102</v>
      </c>
      <c r="B124" s="42" t="s">
        <v>66</v>
      </c>
      <c r="C124" s="42" t="s">
        <v>654</v>
      </c>
      <c r="E124" s="42">
        <v>2</v>
      </c>
      <c r="F124" s="42">
        <v>3</v>
      </c>
      <c r="G124" s="42">
        <v>3</v>
      </c>
      <c r="H124" s="42">
        <v>1</v>
      </c>
      <c r="I124" s="42">
        <v>1</v>
      </c>
      <c r="J124" s="42">
        <v>1</v>
      </c>
      <c r="K124" s="42">
        <v>0</v>
      </c>
      <c r="L124" s="42">
        <v>0</v>
      </c>
      <c r="M124" s="188"/>
      <c r="N124"/>
      <c r="O124" s="101">
        <f>IF(ISBLANK(C124),O123,IF(COUNTIF(C$2:C124,C124)&gt;1,O123,1+MAX(O123,0)))</f>
        <v>4</v>
      </c>
      <c r="P124" s="45">
        <f t="shared" si="17"/>
        <v>2</v>
      </c>
      <c r="Q124" s="33" t="str">
        <f t="shared" si="18"/>
        <v/>
      </c>
      <c r="R124" s="33">
        <f t="shared" si="19"/>
        <v>15</v>
      </c>
      <c r="S124" s="33" t="str">
        <f t="shared" si="20"/>
        <v>102_15</v>
      </c>
      <c r="T124" s="35" t="str">
        <f t="shared" si="21"/>
        <v>102PM</v>
      </c>
      <c r="U124" s="35" t="str">
        <f t="shared" si="22"/>
        <v>102PMEW</v>
      </c>
      <c r="W124" s="20" t="str">
        <f t="shared" si="23"/>
        <v/>
      </c>
      <c r="X124" s="20" t="str">
        <f t="shared" si="24"/>
        <v/>
      </c>
      <c r="Y124" s="20" t="str">
        <f t="shared" si="25"/>
        <v/>
      </c>
      <c r="Z124" s="20" t="str">
        <f t="shared" si="26"/>
        <v/>
      </c>
      <c r="AA124" s="20">
        <f t="shared" si="14"/>
        <v>0</v>
      </c>
      <c r="AB124" s="20">
        <f t="shared" si="15"/>
        <v>0</v>
      </c>
      <c r="AC124" s="20">
        <f t="shared" si="16"/>
        <v>0</v>
      </c>
      <c r="AD124" s="16">
        <f t="shared" si="27"/>
        <v>0</v>
      </c>
      <c r="AE124" s="16">
        <f>IF(ISBLANK(T124),AE123,IF(COUNTIF(T$2:T124,T124)&gt;1,AE123,1+MAX(AE123,0)))</f>
        <v>4</v>
      </c>
    </row>
    <row r="125" spans="1:31" x14ac:dyDescent="0.25">
      <c r="A125" s="42">
        <v>102</v>
      </c>
      <c r="B125" s="42" t="s">
        <v>66</v>
      </c>
      <c r="C125" s="42" t="s">
        <v>654</v>
      </c>
      <c r="E125" s="42">
        <v>2</v>
      </c>
      <c r="F125" s="42">
        <v>3</v>
      </c>
      <c r="G125" s="42">
        <v>4</v>
      </c>
      <c r="H125" s="42">
        <v>5</v>
      </c>
      <c r="I125" s="42">
        <v>3</v>
      </c>
      <c r="J125" s="42">
        <v>5</v>
      </c>
      <c r="K125" s="42">
        <v>0</v>
      </c>
      <c r="L125" s="42">
        <v>0</v>
      </c>
      <c r="M125" s="188"/>
      <c r="N125"/>
      <c r="O125" s="101">
        <f>IF(ISBLANK(C125),O124,IF(COUNTIF(C$2:C125,C125)&gt;1,O124,1+MAX(O124,0)))</f>
        <v>4</v>
      </c>
      <c r="P125" s="45">
        <f t="shared" si="17"/>
        <v>2</v>
      </c>
      <c r="Q125" s="33" t="str">
        <f t="shared" si="18"/>
        <v/>
      </c>
      <c r="R125" s="33">
        <f t="shared" si="19"/>
        <v>15</v>
      </c>
      <c r="S125" s="33" t="str">
        <f t="shared" si="20"/>
        <v>102_15</v>
      </c>
      <c r="T125" s="35" t="str">
        <f t="shared" si="21"/>
        <v>102PM</v>
      </c>
      <c r="U125" s="35" t="str">
        <f t="shared" si="22"/>
        <v>102PMEW</v>
      </c>
      <c r="W125" s="20" t="str">
        <f t="shared" si="23"/>
        <v/>
      </c>
      <c r="X125" s="20" t="str">
        <f t="shared" si="24"/>
        <v/>
      </c>
      <c r="Y125" s="20" t="str">
        <f t="shared" si="25"/>
        <v/>
      </c>
      <c r="Z125" s="20" t="str">
        <f t="shared" si="26"/>
        <v/>
      </c>
      <c r="AA125" s="20">
        <f t="shared" si="14"/>
        <v>0</v>
      </c>
      <c r="AB125" s="20">
        <f t="shared" si="15"/>
        <v>1</v>
      </c>
      <c r="AC125" s="20">
        <f t="shared" si="16"/>
        <v>0</v>
      </c>
      <c r="AD125" s="16">
        <f t="shared" si="27"/>
        <v>0</v>
      </c>
      <c r="AE125" s="16">
        <f>IF(ISBLANK(T125),AE124,IF(COUNTIF(T$2:T125,T125)&gt;1,AE124,1+MAX(AE124,0)))</f>
        <v>4</v>
      </c>
    </row>
    <row r="126" spans="1:31" x14ac:dyDescent="0.25">
      <c r="A126" s="42">
        <v>102</v>
      </c>
      <c r="B126" s="42" t="s">
        <v>66</v>
      </c>
      <c r="C126" s="42" t="s">
        <v>654</v>
      </c>
      <c r="E126" s="42">
        <v>2</v>
      </c>
      <c r="F126" s="42">
        <v>4</v>
      </c>
      <c r="G126" s="42">
        <v>1</v>
      </c>
      <c r="H126" s="42">
        <v>13</v>
      </c>
      <c r="I126" s="42">
        <v>3</v>
      </c>
      <c r="J126" s="42">
        <v>6</v>
      </c>
      <c r="K126" s="42">
        <v>0</v>
      </c>
      <c r="L126" s="42">
        <v>0</v>
      </c>
      <c r="M126" s="188"/>
      <c r="N126"/>
      <c r="O126" s="101">
        <f>IF(ISBLANK(C126),O125,IF(COUNTIF(C$2:C126,C126)&gt;1,O125,1+MAX(O125,0)))</f>
        <v>4</v>
      </c>
      <c r="P126" s="45">
        <f t="shared" si="17"/>
        <v>2</v>
      </c>
      <c r="Q126" s="33" t="str">
        <f t="shared" si="18"/>
        <v/>
      </c>
      <c r="R126" s="33">
        <f t="shared" si="19"/>
        <v>16</v>
      </c>
      <c r="S126" s="33" t="str">
        <f t="shared" si="20"/>
        <v>102_16</v>
      </c>
      <c r="T126" s="35" t="str">
        <f t="shared" si="21"/>
        <v>102PM</v>
      </c>
      <c r="U126" s="35" t="str">
        <f t="shared" si="22"/>
        <v>102PMNS</v>
      </c>
      <c r="W126" s="20" t="str">
        <f t="shared" si="23"/>
        <v/>
      </c>
      <c r="X126" s="20" t="str">
        <f t="shared" si="24"/>
        <v/>
      </c>
      <c r="Y126" s="20" t="str">
        <f t="shared" si="25"/>
        <v/>
      </c>
      <c r="Z126" s="20" t="str">
        <f t="shared" si="26"/>
        <v/>
      </c>
      <c r="AA126" s="20">
        <f t="shared" si="14"/>
        <v>0</v>
      </c>
      <c r="AB126" s="20">
        <f t="shared" si="15"/>
        <v>1</v>
      </c>
      <c r="AC126" s="20">
        <f t="shared" si="16"/>
        <v>0</v>
      </c>
      <c r="AD126" s="16">
        <f t="shared" si="27"/>
        <v>0</v>
      </c>
      <c r="AE126" s="16">
        <f>IF(ISBLANK(T126),AE125,IF(COUNTIF(T$2:T126,T126)&gt;1,AE125,1+MAX(AE125,0)))</f>
        <v>4</v>
      </c>
    </row>
    <row r="127" spans="1:31" x14ac:dyDescent="0.25">
      <c r="A127" s="42">
        <v>102</v>
      </c>
      <c r="B127" s="42" t="s">
        <v>66</v>
      </c>
      <c r="C127" s="42" t="s">
        <v>654</v>
      </c>
      <c r="E127" s="42">
        <v>2</v>
      </c>
      <c r="F127" s="42">
        <v>4</v>
      </c>
      <c r="G127" s="42">
        <v>2</v>
      </c>
      <c r="H127" s="42">
        <v>15</v>
      </c>
      <c r="I127" s="42">
        <v>4</v>
      </c>
      <c r="J127" s="42">
        <v>6</v>
      </c>
      <c r="K127" s="42">
        <v>9</v>
      </c>
      <c r="L127" s="42">
        <v>9</v>
      </c>
      <c r="M127" s="188"/>
      <c r="N127"/>
      <c r="O127" s="101">
        <f>IF(ISBLANK(C127),O126,IF(COUNTIF(C$2:C127,C127)&gt;1,O126,1+MAX(O126,0)))</f>
        <v>4</v>
      </c>
      <c r="P127" s="45">
        <f t="shared" si="17"/>
        <v>2</v>
      </c>
      <c r="Q127" s="33" t="str">
        <f t="shared" si="18"/>
        <v/>
      </c>
      <c r="R127" s="33">
        <f t="shared" si="19"/>
        <v>16</v>
      </c>
      <c r="S127" s="33" t="str">
        <f t="shared" si="20"/>
        <v>102_16</v>
      </c>
      <c r="T127" s="35" t="str">
        <f t="shared" si="21"/>
        <v>102PM</v>
      </c>
      <c r="U127" s="35" t="str">
        <f t="shared" si="22"/>
        <v>102PMNS</v>
      </c>
      <c r="W127" s="20" t="str">
        <f t="shared" si="23"/>
        <v/>
      </c>
      <c r="X127" s="20" t="str">
        <f t="shared" si="24"/>
        <v/>
      </c>
      <c r="Y127" s="20" t="str">
        <f t="shared" si="25"/>
        <v/>
      </c>
      <c r="Z127" s="20" t="str">
        <f t="shared" si="26"/>
        <v/>
      </c>
      <c r="AA127" s="20">
        <f t="shared" si="14"/>
        <v>0</v>
      </c>
      <c r="AB127" s="20">
        <f t="shared" si="15"/>
        <v>0</v>
      </c>
      <c r="AC127" s="20">
        <f t="shared" si="16"/>
        <v>0</v>
      </c>
      <c r="AD127" s="16">
        <f t="shared" si="27"/>
        <v>0</v>
      </c>
      <c r="AE127" s="16">
        <f>IF(ISBLANK(T127),AE126,IF(COUNTIF(T$2:T127,T127)&gt;1,AE126,1+MAX(AE126,0)))</f>
        <v>4</v>
      </c>
    </row>
    <row r="128" spans="1:31" x14ac:dyDescent="0.25">
      <c r="A128" s="42">
        <v>102</v>
      </c>
      <c r="B128" s="42" t="s">
        <v>66</v>
      </c>
      <c r="C128" s="42" t="s">
        <v>654</v>
      </c>
      <c r="E128" s="42">
        <v>2</v>
      </c>
      <c r="F128" s="42">
        <v>4</v>
      </c>
      <c r="G128" s="42">
        <v>3</v>
      </c>
      <c r="H128" s="42">
        <v>3</v>
      </c>
      <c r="I128" s="42">
        <v>1</v>
      </c>
      <c r="J128" s="42">
        <v>2</v>
      </c>
      <c r="K128" s="42">
        <v>0</v>
      </c>
      <c r="L128" s="42">
        <v>0</v>
      </c>
      <c r="M128" s="188"/>
      <c r="N128"/>
      <c r="O128" s="101">
        <f>IF(ISBLANK(C128),O127,IF(COUNTIF(C$2:C128,C128)&gt;1,O127,1+MAX(O127,0)))</f>
        <v>4</v>
      </c>
      <c r="P128" s="45">
        <f t="shared" si="17"/>
        <v>2</v>
      </c>
      <c r="Q128" s="33" t="str">
        <f t="shared" si="18"/>
        <v/>
      </c>
      <c r="R128" s="33">
        <f t="shared" si="19"/>
        <v>16</v>
      </c>
      <c r="S128" s="33" t="str">
        <f t="shared" si="20"/>
        <v>102_16</v>
      </c>
      <c r="T128" s="35" t="str">
        <f t="shared" si="21"/>
        <v>102PM</v>
      </c>
      <c r="U128" s="35" t="str">
        <f t="shared" si="22"/>
        <v>102PMEW</v>
      </c>
      <c r="W128" s="20" t="str">
        <f t="shared" si="23"/>
        <v/>
      </c>
      <c r="X128" s="20" t="str">
        <f t="shared" si="24"/>
        <v/>
      </c>
      <c r="Y128" s="20" t="str">
        <f t="shared" si="25"/>
        <v/>
      </c>
      <c r="Z128" s="20" t="str">
        <f t="shared" si="26"/>
        <v/>
      </c>
      <c r="AA128" s="20">
        <f t="shared" si="14"/>
        <v>0</v>
      </c>
      <c r="AB128" s="20">
        <f t="shared" si="15"/>
        <v>0</v>
      </c>
      <c r="AC128" s="20">
        <f t="shared" si="16"/>
        <v>0</v>
      </c>
      <c r="AD128" s="16">
        <f t="shared" si="27"/>
        <v>0</v>
      </c>
      <c r="AE128" s="16">
        <f>IF(ISBLANK(T128),AE127,IF(COUNTIF(T$2:T128,T128)&gt;1,AE127,1+MAX(AE127,0)))</f>
        <v>4</v>
      </c>
    </row>
    <row r="129" spans="1:31" x14ac:dyDescent="0.25">
      <c r="A129" s="42">
        <v>102</v>
      </c>
      <c r="B129" s="42" t="s">
        <v>66</v>
      </c>
      <c r="C129" s="42" t="s">
        <v>654</v>
      </c>
      <c r="E129" s="42">
        <v>2</v>
      </c>
      <c r="F129" s="42">
        <v>4</v>
      </c>
      <c r="G129" s="42">
        <v>4</v>
      </c>
      <c r="H129" s="42">
        <v>0</v>
      </c>
      <c r="I129" s="42">
        <v>0</v>
      </c>
      <c r="J129" s="42">
        <v>0</v>
      </c>
      <c r="K129" s="42">
        <v>0</v>
      </c>
      <c r="L129" s="42">
        <v>0</v>
      </c>
      <c r="M129" s="188"/>
      <c r="N129"/>
      <c r="O129" s="101">
        <f>IF(ISBLANK(C129),O128,IF(COUNTIF(C$2:C129,C129)&gt;1,O128,1+MAX(O128,0)))</f>
        <v>4</v>
      </c>
      <c r="P129" s="45">
        <f t="shared" si="17"/>
        <v>2</v>
      </c>
      <c r="Q129" s="33" t="str">
        <f t="shared" si="18"/>
        <v/>
      </c>
      <c r="R129" s="33">
        <f t="shared" si="19"/>
        <v>16</v>
      </c>
      <c r="S129" s="33" t="str">
        <f t="shared" si="20"/>
        <v>102_16</v>
      </c>
      <c r="T129" s="35" t="str">
        <f t="shared" si="21"/>
        <v>102PM</v>
      </c>
      <c r="U129" s="35" t="str">
        <f t="shared" si="22"/>
        <v>102PMEW</v>
      </c>
      <c r="W129" s="20" t="str">
        <f t="shared" si="23"/>
        <v/>
      </c>
      <c r="X129" s="20" t="str">
        <f t="shared" si="24"/>
        <v/>
      </c>
      <c r="Y129" s="20" t="str">
        <f t="shared" si="25"/>
        <v/>
      </c>
      <c r="Z129" s="20" t="str">
        <f t="shared" si="26"/>
        <v/>
      </c>
      <c r="AA129" s="20">
        <f t="shared" si="14"/>
        <v>0</v>
      </c>
      <c r="AB129" s="20">
        <f t="shared" si="15"/>
        <v>1</v>
      </c>
      <c r="AC129" s="20">
        <f t="shared" si="16"/>
        <v>0</v>
      </c>
      <c r="AD129" s="16">
        <f t="shared" si="27"/>
        <v>0</v>
      </c>
      <c r="AE129" s="16">
        <f>IF(ISBLANK(T129),AE128,IF(COUNTIF(T$2:T129,T129)&gt;1,AE128,1+MAX(AE128,0)))</f>
        <v>4</v>
      </c>
    </row>
    <row r="130" spans="1:31" x14ac:dyDescent="0.25">
      <c r="A130" s="42">
        <v>103</v>
      </c>
      <c r="B130" s="42" t="s">
        <v>65</v>
      </c>
      <c r="C130" s="42" t="s">
        <v>655</v>
      </c>
      <c r="E130" s="42">
        <v>1</v>
      </c>
      <c r="F130" s="42">
        <v>1</v>
      </c>
      <c r="G130" s="42">
        <v>1</v>
      </c>
      <c r="H130" s="42">
        <v>1</v>
      </c>
      <c r="I130" s="42">
        <v>0</v>
      </c>
      <c r="J130" s="42">
        <v>0</v>
      </c>
      <c r="K130" s="42">
        <v>0</v>
      </c>
      <c r="L130" s="42">
        <v>1</v>
      </c>
      <c r="M130" s="188" t="s">
        <v>656</v>
      </c>
      <c r="N130"/>
      <c r="O130" s="101">
        <f>IF(ISBLANK(C130),O129,IF(COUNTIF(C$2:C130,C130)&gt;1,O129,1+MAX(O129,0)))</f>
        <v>5</v>
      </c>
      <c r="P130" s="45">
        <f t="shared" si="17"/>
        <v>3</v>
      </c>
      <c r="Q130" s="33">
        <f t="shared" si="18"/>
        <v>3</v>
      </c>
      <c r="R130" s="33">
        <f t="shared" si="19"/>
        <v>1</v>
      </c>
      <c r="S130" s="33" t="str">
        <f t="shared" si="20"/>
        <v>103_1</v>
      </c>
      <c r="T130" s="35" t="str">
        <f t="shared" si="21"/>
        <v>103AM</v>
      </c>
      <c r="U130" s="35" t="str">
        <f t="shared" si="22"/>
        <v>103AMNS</v>
      </c>
      <c r="W130" s="20" t="str">
        <f t="shared" si="23"/>
        <v/>
      </c>
      <c r="X130" s="20" t="str">
        <f t="shared" si="24"/>
        <v/>
      </c>
      <c r="Y130" s="20" t="str">
        <f t="shared" si="25"/>
        <v/>
      </c>
      <c r="Z130" s="20" t="str">
        <f t="shared" si="26"/>
        <v/>
      </c>
      <c r="AA130" s="20">
        <f t="shared" ref="AA130:AA193" si="28">IF(AND(ISNUMBER($G130),$B130="AM"),INDEX(Cordon,MATCH($A130,loc_ID,0),$G130),0)</f>
        <v>0</v>
      </c>
      <c r="AB130" s="20">
        <f t="shared" ref="AB130:AB193" si="29">IF(AND(ISNUMBER($G130),$B130="PM"),INDEX(Cordon,MATCH($A130,loc_ID,0),VLOOKUP($G130,Reverse_dir,2,FALSE)),0)</f>
        <v>0</v>
      </c>
      <c r="AC130" s="20">
        <f t="shared" ref="AC130:AC193" si="30">IF(AND(ISNUMBER($G130),$B130="AM"),INDEX(Lane,MATCH($A130,loc_ID,0),$G130),0)</f>
        <v>0</v>
      </c>
      <c r="AD130" s="16">
        <f t="shared" si="27"/>
        <v>0</v>
      </c>
      <c r="AE130" s="16">
        <f>IF(ISBLANK(T130),AE129,IF(COUNTIF(T$2:T130,T130)&gt;1,AE129,1+MAX(AE129,0)))</f>
        <v>5</v>
      </c>
    </row>
    <row r="131" spans="1:31" x14ac:dyDescent="0.25">
      <c r="A131" s="42">
        <v>103</v>
      </c>
      <c r="B131" s="42" t="s">
        <v>65</v>
      </c>
      <c r="C131" s="42" t="s">
        <v>655</v>
      </c>
      <c r="E131" s="42">
        <v>1</v>
      </c>
      <c r="F131" s="42">
        <v>1</v>
      </c>
      <c r="G131" s="42">
        <v>2</v>
      </c>
      <c r="H131" s="42">
        <v>3</v>
      </c>
      <c r="I131" s="42">
        <v>3</v>
      </c>
      <c r="J131" s="42">
        <v>0</v>
      </c>
      <c r="K131" s="42">
        <v>1</v>
      </c>
      <c r="L131" s="42">
        <v>3</v>
      </c>
      <c r="M131" s="188" t="s">
        <v>656</v>
      </c>
      <c r="N131"/>
      <c r="O131" s="101">
        <f>IF(ISBLANK(C131),O130,IF(COUNTIF(C$2:C131,C131)&gt;1,O130,1+MAX(O130,0)))</f>
        <v>5</v>
      </c>
      <c r="P131" s="45">
        <f t="shared" ref="P131:P194" si="31">IF(A131=A130,P130,IF(ISNUMBER(P130),P130+1,1))</f>
        <v>3</v>
      </c>
      <c r="Q131" s="33" t="str">
        <f t="shared" ref="Q131:Q194" si="32">IF(OR(P131=P130,LEN(A131)&lt;1),"",P131)</f>
        <v/>
      </c>
      <c r="R131" s="33">
        <f t="shared" ref="R131:R194" si="33">IF(ISNUMBER(F131),F131+4*(E131-1)+8*IF(B131="PM",1,0),"")</f>
        <v>1</v>
      </c>
      <c r="S131" s="33" t="str">
        <f t="shared" ref="S131:S194" si="34">IF(ISNUMBER(R131),A131&amp;"_"&amp;R131,"")</f>
        <v>103_1</v>
      </c>
      <c r="T131" s="35" t="str">
        <f t="shared" ref="T131:T194" si="35">A131&amp;B131</f>
        <v>103AM</v>
      </c>
      <c r="U131" s="35" t="str">
        <f t="shared" ref="U131:U194" si="36">IF(OR(G131=1,G131=2),T131&amp;"NS",IF(OR(G131=3,G131=4),T131&amp;"EW",""))</f>
        <v>103AMNS</v>
      </c>
      <c r="W131" s="20" t="str">
        <f t="shared" ref="W131:W194" si="37">IF(I131&gt;$H131,1,"")</f>
        <v/>
      </c>
      <c r="X131" s="20" t="str">
        <f t="shared" ref="X131:X194" si="38">IF(J131&gt;$H131,1,"")</f>
        <v/>
      </c>
      <c r="Y131" s="20" t="str">
        <f t="shared" ref="Y131:Y194" si="39">IF(K131&gt;$H131,1,"")</f>
        <v/>
      </c>
      <c r="Z131" s="20" t="str">
        <f t="shared" ref="Z131:Z194" si="40">IF(L131&gt;$H131,1,"")</f>
        <v/>
      </c>
      <c r="AA131" s="20">
        <f t="shared" si="28"/>
        <v>1</v>
      </c>
      <c r="AB131" s="20">
        <f t="shared" si="29"/>
        <v>0</v>
      </c>
      <c r="AC131" s="20">
        <f t="shared" si="30"/>
        <v>0</v>
      </c>
      <c r="AD131" s="16">
        <f t="shared" ref="AD131:AD194" si="41">IF(AND(AC131&gt;0,ISNUMBER(AC131)),1,0)</f>
        <v>0</v>
      </c>
      <c r="AE131" s="16">
        <f>IF(ISBLANK(T131),AE130,IF(COUNTIF(T$2:T131,T131)&gt;1,AE130,1+MAX(AE130,0)))</f>
        <v>5</v>
      </c>
    </row>
    <row r="132" spans="1:31" x14ac:dyDescent="0.25">
      <c r="A132" s="42">
        <v>103</v>
      </c>
      <c r="B132" s="42" t="s">
        <v>65</v>
      </c>
      <c r="C132" s="42" t="s">
        <v>655</v>
      </c>
      <c r="E132" s="42">
        <v>1</v>
      </c>
      <c r="F132" s="42">
        <v>1</v>
      </c>
      <c r="G132" s="42">
        <v>3</v>
      </c>
      <c r="H132" s="42">
        <v>1</v>
      </c>
      <c r="I132" s="42">
        <v>0</v>
      </c>
      <c r="J132" s="42">
        <v>1</v>
      </c>
      <c r="K132" s="42">
        <v>0</v>
      </c>
      <c r="L132" s="42">
        <v>0</v>
      </c>
      <c r="M132" s="188" t="s">
        <v>656</v>
      </c>
      <c r="N132"/>
      <c r="O132" s="101">
        <f>IF(ISBLANK(C132),O131,IF(COUNTIF(C$2:C132,C132)&gt;1,O131,1+MAX(O131,0)))</f>
        <v>5</v>
      </c>
      <c r="P132" s="45">
        <f t="shared" si="31"/>
        <v>3</v>
      </c>
      <c r="Q132" s="33" t="str">
        <f t="shared" si="32"/>
        <v/>
      </c>
      <c r="R132" s="33">
        <f t="shared" si="33"/>
        <v>1</v>
      </c>
      <c r="S132" s="33" t="str">
        <f t="shared" si="34"/>
        <v>103_1</v>
      </c>
      <c r="T132" s="35" t="str">
        <f t="shared" si="35"/>
        <v>103AM</v>
      </c>
      <c r="U132" s="35" t="str">
        <f t="shared" si="36"/>
        <v>103AMEW</v>
      </c>
      <c r="W132" s="20" t="str">
        <f t="shared" si="37"/>
        <v/>
      </c>
      <c r="X132" s="20" t="str">
        <f t="shared" si="38"/>
        <v/>
      </c>
      <c r="Y132" s="20" t="str">
        <f t="shared" si="39"/>
        <v/>
      </c>
      <c r="Z132" s="20" t="str">
        <f t="shared" si="40"/>
        <v/>
      </c>
      <c r="AA132" s="20">
        <f t="shared" si="28"/>
        <v>0</v>
      </c>
      <c r="AB132" s="20">
        <f t="shared" si="29"/>
        <v>0</v>
      </c>
      <c r="AC132" s="20">
        <f t="shared" si="30"/>
        <v>3</v>
      </c>
      <c r="AD132" s="16">
        <f t="shared" si="41"/>
        <v>1</v>
      </c>
      <c r="AE132" s="16">
        <f>IF(ISBLANK(T132),AE131,IF(COUNTIF(T$2:T132,T132)&gt;1,AE131,1+MAX(AE131,0)))</f>
        <v>5</v>
      </c>
    </row>
    <row r="133" spans="1:31" x14ac:dyDescent="0.25">
      <c r="A133" s="42">
        <v>103</v>
      </c>
      <c r="B133" s="42" t="s">
        <v>65</v>
      </c>
      <c r="C133" s="42" t="s">
        <v>655</v>
      </c>
      <c r="E133" s="42">
        <v>1</v>
      </c>
      <c r="F133" s="42">
        <v>1</v>
      </c>
      <c r="G133" s="42">
        <v>4</v>
      </c>
      <c r="H133" s="42">
        <v>3</v>
      </c>
      <c r="I133" s="42">
        <v>0</v>
      </c>
      <c r="J133" s="42">
        <v>2</v>
      </c>
      <c r="K133" s="42">
        <v>1</v>
      </c>
      <c r="L133" s="42">
        <v>1</v>
      </c>
      <c r="M133" s="188" t="s">
        <v>656</v>
      </c>
      <c r="N133"/>
      <c r="O133" s="101">
        <f>IF(ISBLANK(C133),O132,IF(COUNTIF(C$2:C133,C133)&gt;1,O132,1+MAX(O132,0)))</f>
        <v>5</v>
      </c>
      <c r="P133" s="45">
        <f t="shared" si="31"/>
        <v>3</v>
      </c>
      <c r="Q133" s="33" t="str">
        <f t="shared" si="32"/>
        <v/>
      </c>
      <c r="R133" s="33">
        <f t="shared" si="33"/>
        <v>1</v>
      </c>
      <c r="S133" s="33" t="str">
        <f t="shared" si="34"/>
        <v>103_1</v>
      </c>
      <c r="T133" s="35" t="str">
        <f t="shared" si="35"/>
        <v>103AM</v>
      </c>
      <c r="U133" s="35" t="str">
        <f t="shared" si="36"/>
        <v>103AMEW</v>
      </c>
      <c r="W133" s="20" t="str">
        <f t="shared" si="37"/>
        <v/>
      </c>
      <c r="X133" s="20" t="str">
        <f t="shared" si="38"/>
        <v/>
      </c>
      <c r="Y133" s="20" t="str">
        <f t="shared" si="39"/>
        <v/>
      </c>
      <c r="Z133" s="20" t="str">
        <f t="shared" si="40"/>
        <v/>
      </c>
      <c r="AA133" s="20">
        <f t="shared" si="28"/>
        <v>1</v>
      </c>
      <c r="AB133" s="20">
        <f t="shared" si="29"/>
        <v>0</v>
      </c>
      <c r="AC133" s="20">
        <f t="shared" si="30"/>
        <v>3</v>
      </c>
      <c r="AD133" s="16">
        <f t="shared" si="41"/>
        <v>1</v>
      </c>
      <c r="AE133" s="16">
        <f>IF(ISBLANK(T133),AE132,IF(COUNTIF(T$2:T133,T133)&gt;1,AE132,1+MAX(AE132,0)))</f>
        <v>5</v>
      </c>
    </row>
    <row r="134" spans="1:31" x14ac:dyDescent="0.25">
      <c r="A134" s="42">
        <v>103</v>
      </c>
      <c r="B134" s="42" t="s">
        <v>65</v>
      </c>
      <c r="C134" s="42" t="s">
        <v>655</v>
      </c>
      <c r="E134" s="42">
        <v>1</v>
      </c>
      <c r="F134" s="42">
        <v>2</v>
      </c>
      <c r="G134" s="42">
        <v>1</v>
      </c>
      <c r="H134" s="42">
        <v>2</v>
      </c>
      <c r="I134" s="42">
        <v>0</v>
      </c>
      <c r="J134" s="42">
        <v>0</v>
      </c>
      <c r="K134" s="42">
        <v>2</v>
      </c>
      <c r="L134" s="42">
        <v>2</v>
      </c>
      <c r="M134" s="188" t="s">
        <v>656</v>
      </c>
      <c r="N134"/>
      <c r="O134" s="101">
        <f>IF(ISBLANK(C134),O133,IF(COUNTIF(C$2:C134,C134)&gt;1,O133,1+MAX(O133,0)))</f>
        <v>5</v>
      </c>
      <c r="P134" s="45">
        <f t="shared" si="31"/>
        <v>3</v>
      </c>
      <c r="Q134" s="33" t="str">
        <f t="shared" si="32"/>
        <v/>
      </c>
      <c r="R134" s="33">
        <f t="shared" si="33"/>
        <v>2</v>
      </c>
      <c r="S134" s="33" t="str">
        <f t="shared" si="34"/>
        <v>103_2</v>
      </c>
      <c r="T134" s="35" t="str">
        <f t="shared" si="35"/>
        <v>103AM</v>
      </c>
      <c r="U134" s="35" t="str">
        <f t="shared" si="36"/>
        <v>103AMNS</v>
      </c>
      <c r="W134" s="20" t="str">
        <f t="shared" si="37"/>
        <v/>
      </c>
      <c r="X134" s="20" t="str">
        <f t="shared" si="38"/>
        <v/>
      </c>
      <c r="Y134" s="20" t="str">
        <f t="shared" si="39"/>
        <v/>
      </c>
      <c r="Z134" s="20" t="str">
        <f t="shared" si="40"/>
        <v/>
      </c>
      <c r="AA134" s="20">
        <f t="shared" si="28"/>
        <v>0</v>
      </c>
      <c r="AB134" s="20">
        <f t="shared" si="29"/>
        <v>0</v>
      </c>
      <c r="AC134" s="20">
        <f t="shared" si="30"/>
        <v>0</v>
      </c>
      <c r="AD134" s="16">
        <f t="shared" si="41"/>
        <v>0</v>
      </c>
      <c r="AE134" s="16">
        <f>IF(ISBLANK(T134),AE133,IF(COUNTIF(T$2:T134,T134)&gt;1,AE133,1+MAX(AE133,0)))</f>
        <v>5</v>
      </c>
    </row>
    <row r="135" spans="1:31" x14ac:dyDescent="0.25">
      <c r="A135" s="42">
        <v>103</v>
      </c>
      <c r="B135" s="42" t="s">
        <v>65</v>
      </c>
      <c r="C135" s="42" t="s">
        <v>655</v>
      </c>
      <c r="E135" s="42">
        <v>1</v>
      </c>
      <c r="F135" s="42">
        <v>2</v>
      </c>
      <c r="G135" s="42">
        <v>2</v>
      </c>
      <c r="H135" s="42">
        <v>9</v>
      </c>
      <c r="I135" s="42">
        <v>3</v>
      </c>
      <c r="J135" s="42">
        <v>1</v>
      </c>
      <c r="K135" s="42">
        <v>4</v>
      </c>
      <c r="L135" s="42">
        <v>9</v>
      </c>
      <c r="M135" s="188" t="s">
        <v>656</v>
      </c>
      <c r="N135"/>
      <c r="O135" s="101">
        <f>IF(ISBLANK(C135),O134,IF(COUNTIF(C$2:C135,C135)&gt;1,O134,1+MAX(O134,0)))</f>
        <v>5</v>
      </c>
      <c r="P135" s="45">
        <f t="shared" si="31"/>
        <v>3</v>
      </c>
      <c r="Q135" s="33" t="str">
        <f t="shared" si="32"/>
        <v/>
      </c>
      <c r="R135" s="33">
        <f t="shared" si="33"/>
        <v>2</v>
      </c>
      <c r="S135" s="33" t="str">
        <f t="shared" si="34"/>
        <v>103_2</v>
      </c>
      <c r="T135" s="35" t="str">
        <f t="shared" si="35"/>
        <v>103AM</v>
      </c>
      <c r="U135" s="35" t="str">
        <f t="shared" si="36"/>
        <v>103AMNS</v>
      </c>
      <c r="W135" s="20" t="str">
        <f t="shared" si="37"/>
        <v/>
      </c>
      <c r="X135" s="20" t="str">
        <f t="shared" si="38"/>
        <v/>
      </c>
      <c r="Y135" s="20" t="str">
        <f t="shared" si="39"/>
        <v/>
      </c>
      <c r="Z135" s="20" t="str">
        <f t="shared" si="40"/>
        <v/>
      </c>
      <c r="AA135" s="20">
        <f t="shared" si="28"/>
        <v>1</v>
      </c>
      <c r="AB135" s="20">
        <f t="shared" si="29"/>
        <v>0</v>
      </c>
      <c r="AC135" s="20">
        <f t="shared" si="30"/>
        <v>0</v>
      </c>
      <c r="AD135" s="16">
        <f t="shared" si="41"/>
        <v>0</v>
      </c>
      <c r="AE135" s="16">
        <f>IF(ISBLANK(T135),AE134,IF(COUNTIF(T$2:T135,T135)&gt;1,AE134,1+MAX(AE134,0)))</f>
        <v>5</v>
      </c>
    </row>
    <row r="136" spans="1:31" x14ac:dyDescent="0.25">
      <c r="A136" s="42">
        <v>103</v>
      </c>
      <c r="B136" s="42" t="s">
        <v>65</v>
      </c>
      <c r="C136" s="42" t="s">
        <v>655</v>
      </c>
      <c r="E136" s="42">
        <v>1</v>
      </c>
      <c r="F136" s="42">
        <v>2</v>
      </c>
      <c r="G136" s="42">
        <v>3</v>
      </c>
      <c r="H136" s="42">
        <v>0</v>
      </c>
      <c r="I136" s="42">
        <v>0</v>
      </c>
      <c r="J136" s="42">
        <v>0</v>
      </c>
      <c r="K136" s="42">
        <v>0</v>
      </c>
      <c r="L136" s="42">
        <v>0</v>
      </c>
      <c r="M136" s="188" t="s">
        <v>656</v>
      </c>
      <c r="N136"/>
      <c r="O136" s="101">
        <f>IF(ISBLANK(C136),O135,IF(COUNTIF(C$2:C136,C136)&gt;1,O135,1+MAX(O135,0)))</f>
        <v>5</v>
      </c>
      <c r="P136" s="45">
        <f t="shared" si="31"/>
        <v>3</v>
      </c>
      <c r="Q136" s="33" t="str">
        <f t="shared" si="32"/>
        <v/>
      </c>
      <c r="R136" s="33">
        <f t="shared" si="33"/>
        <v>2</v>
      </c>
      <c r="S136" s="33" t="str">
        <f t="shared" si="34"/>
        <v>103_2</v>
      </c>
      <c r="T136" s="35" t="str">
        <f t="shared" si="35"/>
        <v>103AM</v>
      </c>
      <c r="U136" s="35" t="str">
        <f t="shared" si="36"/>
        <v>103AMEW</v>
      </c>
      <c r="W136" s="20" t="str">
        <f t="shared" si="37"/>
        <v/>
      </c>
      <c r="X136" s="20" t="str">
        <f t="shared" si="38"/>
        <v/>
      </c>
      <c r="Y136" s="20" t="str">
        <f t="shared" si="39"/>
        <v/>
      </c>
      <c r="Z136" s="20" t="str">
        <f t="shared" si="40"/>
        <v/>
      </c>
      <c r="AA136" s="20">
        <f t="shared" si="28"/>
        <v>0</v>
      </c>
      <c r="AB136" s="20">
        <f t="shared" si="29"/>
        <v>0</v>
      </c>
      <c r="AC136" s="20">
        <f t="shared" si="30"/>
        <v>3</v>
      </c>
      <c r="AD136" s="16">
        <f t="shared" si="41"/>
        <v>1</v>
      </c>
      <c r="AE136" s="16">
        <f>IF(ISBLANK(T136),AE135,IF(COUNTIF(T$2:T136,T136)&gt;1,AE135,1+MAX(AE135,0)))</f>
        <v>5</v>
      </c>
    </row>
    <row r="137" spans="1:31" x14ac:dyDescent="0.25">
      <c r="A137" s="42">
        <v>103</v>
      </c>
      <c r="B137" s="42" t="s">
        <v>65</v>
      </c>
      <c r="C137" s="42" t="s">
        <v>655</v>
      </c>
      <c r="E137" s="42">
        <v>1</v>
      </c>
      <c r="F137" s="42">
        <v>2</v>
      </c>
      <c r="G137" s="42">
        <v>4</v>
      </c>
      <c r="H137" s="42">
        <v>5</v>
      </c>
      <c r="I137" s="42">
        <v>0</v>
      </c>
      <c r="J137" s="42">
        <v>5</v>
      </c>
      <c r="K137" s="42">
        <v>0</v>
      </c>
      <c r="L137" s="42">
        <v>0</v>
      </c>
      <c r="M137" s="188" t="s">
        <v>656</v>
      </c>
      <c r="N137"/>
      <c r="O137" s="101">
        <f>IF(ISBLANK(C137),O136,IF(COUNTIF(C$2:C137,C137)&gt;1,O136,1+MAX(O136,0)))</f>
        <v>5</v>
      </c>
      <c r="P137" s="45">
        <f t="shared" si="31"/>
        <v>3</v>
      </c>
      <c r="Q137" s="33" t="str">
        <f t="shared" si="32"/>
        <v/>
      </c>
      <c r="R137" s="33">
        <f t="shared" si="33"/>
        <v>2</v>
      </c>
      <c r="S137" s="33" t="str">
        <f t="shared" si="34"/>
        <v>103_2</v>
      </c>
      <c r="T137" s="35" t="str">
        <f t="shared" si="35"/>
        <v>103AM</v>
      </c>
      <c r="U137" s="35" t="str">
        <f t="shared" si="36"/>
        <v>103AMEW</v>
      </c>
      <c r="W137" s="20" t="str">
        <f t="shared" si="37"/>
        <v/>
      </c>
      <c r="X137" s="20" t="str">
        <f t="shared" si="38"/>
        <v/>
      </c>
      <c r="Y137" s="20" t="str">
        <f t="shared" si="39"/>
        <v/>
      </c>
      <c r="Z137" s="20" t="str">
        <f t="shared" si="40"/>
        <v/>
      </c>
      <c r="AA137" s="20">
        <f t="shared" si="28"/>
        <v>1</v>
      </c>
      <c r="AB137" s="20">
        <f t="shared" si="29"/>
        <v>0</v>
      </c>
      <c r="AC137" s="20">
        <f t="shared" si="30"/>
        <v>3</v>
      </c>
      <c r="AD137" s="16">
        <f t="shared" si="41"/>
        <v>1</v>
      </c>
      <c r="AE137" s="16">
        <f>IF(ISBLANK(T137),AE136,IF(COUNTIF(T$2:T137,T137)&gt;1,AE136,1+MAX(AE136,0)))</f>
        <v>5</v>
      </c>
    </row>
    <row r="138" spans="1:31" x14ac:dyDescent="0.25">
      <c r="A138" s="42">
        <v>103</v>
      </c>
      <c r="B138" s="42" t="s">
        <v>65</v>
      </c>
      <c r="C138" s="42" t="s">
        <v>655</v>
      </c>
      <c r="E138" s="42">
        <v>1</v>
      </c>
      <c r="F138" s="42">
        <v>3</v>
      </c>
      <c r="G138" s="42">
        <v>1</v>
      </c>
      <c r="H138" s="42">
        <v>0</v>
      </c>
      <c r="I138" s="42">
        <v>0</v>
      </c>
      <c r="J138" s="42">
        <v>0</v>
      </c>
      <c r="K138" s="42">
        <v>0</v>
      </c>
      <c r="L138" s="42">
        <v>0</v>
      </c>
      <c r="M138" s="188" t="s">
        <v>656</v>
      </c>
      <c r="N138"/>
      <c r="O138" s="101">
        <f>IF(ISBLANK(C138),O137,IF(COUNTIF(C$2:C138,C138)&gt;1,O137,1+MAX(O137,0)))</f>
        <v>5</v>
      </c>
      <c r="P138" s="45">
        <f t="shared" si="31"/>
        <v>3</v>
      </c>
      <c r="Q138" s="33" t="str">
        <f t="shared" si="32"/>
        <v/>
      </c>
      <c r="R138" s="33">
        <f t="shared" si="33"/>
        <v>3</v>
      </c>
      <c r="S138" s="33" t="str">
        <f t="shared" si="34"/>
        <v>103_3</v>
      </c>
      <c r="T138" s="35" t="str">
        <f t="shared" si="35"/>
        <v>103AM</v>
      </c>
      <c r="U138" s="35" t="str">
        <f t="shared" si="36"/>
        <v>103AMNS</v>
      </c>
      <c r="W138" s="20" t="str">
        <f t="shared" si="37"/>
        <v/>
      </c>
      <c r="X138" s="20" t="str">
        <f t="shared" si="38"/>
        <v/>
      </c>
      <c r="Y138" s="20" t="str">
        <f t="shared" si="39"/>
        <v/>
      </c>
      <c r="Z138" s="20" t="str">
        <f t="shared" si="40"/>
        <v/>
      </c>
      <c r="AA138" s="20">
        <f t="shared" si="28"/>
        <v>0</v>
      </c>
      <c r="AB138" s="20">
        <f t="shared" si="29"/>
        <v>0</v>
      </c>
      <c r="AC138" s="20">
        <f t="shared" si="30"/>
        <v>0</v>
      </c>
      <c r="AD138" s="16">
        <f t="shared" si="41"/>
        <v>0</v>
      </c>
      <c r="AE138" s="16">
        <f>IF(ISBLANK(T138),AE137,IF(COUNTIF(T$2:T138,T138)&gt;1,AE137,1+MAX(AE137,0)))</f>
        <v>5</v>
      </c>
    </row>
    <row r="139" spans="1:31" x14ac:dyDescent="0.25">
      <c r="A139" s="42">
        <v>103</v>
      </c>
      <c r="B139" s="42" t="s">
        <v>65</v>
      </c>
      <c r="C139" s="42" t="s">
        <v>655</v>
      </c>
      <c r="E139" s="42">
        <v>1</v>
      </c>
      <c r="F139" s="42">
        <v>3</v>
      </c>
      <c r="G139" s="42">
        <v>2</v>
      </c>
      <c r="H139" s="42">
        <v>5</v>
      </c>
      <c r="I139" s="42">
        <v>1</v>
      </c>
      <c r="J139" s="42">
        <v>1</v>
      </c>
      <c r="K139" s="42">
        <v>0</v>
      </c>
      <c r="L139" s="42">
        <v>5</v>
      </c>
      <c r="M139" s="188" t="s">
        <v>656</v>
      </c>
      <c r="N139"/>
      <c r="O139" s="101">
        <f>IF(ISBLANK(C139),O138,IF(COUNTIF(C$2:C139,C139)&gt;1,O138,1+MAX(O138,0)))</f>
        <v>5</v>
      </c>
      <c r="P139" s="45">
        <f t="shared" si="31"/>
        <v>3</v>
      </c>
      <c r="Q139" s="33" t="str">
        <f t="shared" si="32"/>
        <v/>
      </c>
      <c r="R139" s="33">
        <f t="shared" si="33"/>
        <v>3</v>
      </c>
      <c r="S139" s="33" t="str">
        <f t="shared" si="34"/>
        <v>103_3</v>
      </c>
      <c r="T139" s="35" t="str">
        <f t="shared" si="35"/>
        <v>103AM</v>
      </c>
      <c r="U139" s="35" t="str">
        <f t="shared" si="36"/>
        <v>103AMNS</v>
      </c>
      <c r="W139" s="20" t="str">
        <f t="shared" si="37"/>
        <v/>
      </c>
      <c r="X139" s="20" t="str">
        <f t="shared" si="38"/>
        <v/>
      </c>
      <c r="Y139" s="20" t="str">
        <f t="shared" si="39"/>
        <v/>
      </c>
      <c r="Z139" s="20" t="str">
        <f t="shared" si="40"/>
        <v/>
      </c>
      <c r="AA139" s="20">
        <f t="shared" si="28"/>
        <v>1</v>
      </c>
      <c r="AB139" s="20">
        <f t="shared" si="29"/>
        <v>0</v>
      </c>
      <c r="AC139" s="20">
        <f t="shared" si="30"/>
        <v>0</v>
      </c>
      <c r="AD139" s="16">
        <f t="shared" si="41"/>
        <v>0</v>
      </c>
      <c r="AE139" s="16">
        <f>IF(ISBLANK(T139),AE138,IF(COUNTIF(T$2:T139,T139)&gt;1,AE138,1+MAX(AE138,0)))</f>
        <v>5</v>
      </c>
    </row>
    <row r="140" spans="1:31" x14ac:dyDescent="0.25">
      <c r="A140" s="42">
        <v>103</v>
      </c>
      <c r="B140" s="42" t="s">
        <v>65</v>
      </c>
      <c r="C140" s="42" t="s">
        <v>655</v>
      </c>
      <c r="E140" s="42">
        <v>1</v>
      </c>
      <c r="F140" s="42">
        <v>3</v>
      </c>
      <c r="G140" s="42">
        <v>3</v>
      </c>
      <c r="H140" s="42">
        <v>3</v>
      </c>
      <c r="I140" s="42">
        <v>1</v>
      </c>
      <c r="J140" s="42">
        <v>3</v>
      </c>
      <c r="K140" s="42">
        <v>0</v>
      </c>
      <c r="L140" s="42">
        <v>0</v>
      </c>
      <c r="M140" s="188" t="s">
        <v>656</v>
      </c>
      <c r="N140"/>
      <c r="O140" s="101">
        <f>IF(ISBLANK(C140),O139,IF(COUNTIF(C$2:C140,C140)&gt;1,O139,1+MAX(O139,0)))</f>
        <v>5</v>
      </c>
      <c r="P140" s="45">
        <f t="shared" si="31"/>
        <v>3</v>
      </c>
      <c r="Q140" s="33" t="str">
        <f t="shared" si="32"/>
        <v/>
      </c>
      <c r="R140" s="33">
        <f t="shared" si="33"/>
        <v>3</v>
      </c>
      <c r="S140" s="33" t="str">
        <f t="shared" si="34"/>
        <v>103_3</v>
      </c>
      <c r="T140" s="35" t="str">
        <f t="shared" si="35"/>
        <v>103AM</v>
      </c>
      <c r="U140" s="35" t="str">
        <f t="shared" si="36"/>
        <v>103AMEW</v>
      </c>
      <c r="W140" s="20" t="str">
        <f t="shared" si="37"/>
        <v/>
      </c>
      <c r="X140" s="20" t="str">
        <f t="shared" si="38"/>
        <v/>
      </c>
      <c r="Y140" s="20" t="str">
        <f t="shared" si="39"/>
        <v/>
      </c>
      <c r="Z140" s="20" t="str">
        <f t="shared" si="40"/>
        <v/>
      </c>
      <c r="AA140" s="20">
        <f t="shared" si="28"/>
        <v>0</v>
      </c>
      <c r="AB140" s="20">
        <f t="shared" si="29"/>
        <v>0</v>
      </c>
      <c r="AC140" s="20">
        <f t="shared" si="30"/>
        <v>3</v>
      </c>
      <c r="AD140" s="16">
        <f t="shared" si="41"/>
        <v>1</v>
      </c>
      <c r="AE140" s="16">
        <f>IF(ISBLANK(T140),AE139,IF(COUNTIF(T$2:T140,T140)&gt;1,AE139,1+MAX(AE139,0)))</f>
        <v>5</v>
      </c>
    </row>
    <row r="141" spans="1:31" x14ac:dyDescent="0.25">
      <c r="A141" s="42">
        <v>103</v>
      </c>
      <c r="B141" s="42" t="s">
        <v>65</v>
      </c>
      <c r="C141" s="42" t="s">
        <v>655</v>
      </c>
      <c r="E141" s="42">
        <v>1</v>
      </c>
      <c r="F141" s="42">
        <v>3</v>
      </c>
      <c r="G141" s="42">
        <v>4</v>
      </c>
      <c r="H141" s="42">
        <v>2</v>
      </c>
      <c r="I141" s="42">
        <v>0</v>
      </c>
      <c r="J141" s="42">
        <v>1</v>
      </c>
      <c r="K141" s="42">
        <v>0</v>
      </c>
      <c r="L141" s="42">
        <v>2</v>
      </c>
      <c r="M141" s="188" t="s">
        <v>656</v>
      </c>
      <c r="N141"/>
      <c r="O141" s="101">
        <f>IF(ISBLANK(C141),O140,IF(COUNTIF(C$2:C141,C141)&gt;1,O140,1+MAX(O140,0)))</f>
        <v>5</v>
      </c>
      <c r="P141" s="45">
        <f t="shared" si="31"/>
        <v>3</v>
      </c>
      <c r="Q141" s="33" t="str">
        <f t="shared" si="32"/>
        <v/>
      </c>
      <c r="R141" s="33">
        <f t="shared" si="33"/>
        <v>3</v>
      </c>
      <c r="S141" s="33" t="str">
        <f t="shared" si="34"/>
        <v>103_3</v>
      </c>
      <c r="T141" s="35" t="str">
        <f t="shared" si="35"/>
        <v>103AM</v>
      </c>
      <c r="U141" s="35" t="str">
        <f t="shared" si="36"/>
        <v>103AMEW</v>
      </c>
      <c r="W141" s="20" t="str">
        <f t="shared" si="37"/>
        <v/>
      </c>
      <c r="X141" s="20" t="str">
        <f t="shared" si="38"/>
        <v/>
      </c>
      <c r="Y141" s="20" t="str">
        <f t="shared" si="39"/>
        <v/>
      </c>
      <c r="Z141" s="20" t="str">
        <f t="shared" si="40"/>
        <v/>
      </c>
      <c r="AA141" s="20">
        <f t="shared" si="28"/>
        <v>1</v>
      </c>
      <c r="AB141" s="20">
        <f t="shared" si="29"/>
        <v>0</v>
      </c>
      <c r="AC141" s="20">
        <f t="shared" si="30"/>
        <v>3</v>
      </c>
      <c r="AD141" s="16">
        <f t="shared" si="41"/>
        <v>1</v>
      </c>
      <c r="AE141" s="16">
        <f>IF(ISBLANK(T141),AE140,IF(COUNTIF(T$2:T141,T141)&gt;1,AE140,1+MAX(AE140,0)))</f>
        <v>5</v>
      </c>
    </row>
    <row r="142" spans="1:31" x14ac:dyDescent="0.25">
      <c r="A142" s="42">
        <v>103</v>
      </c>
      <c r="B142" s="42" t="s">
        <v>65</v>
      </c>
      <c r="C142" s="42" t="s">
        <v>655</v>
      </c>
      <c r="E142" s="42">
        <v>1</v>
      </c>
      <c r="F142" s="42">
        <v>4</v>
      </c>
      <c r="G142" s="42">
        <v>1</v>
      </c>
      <c r="H142" s="42">
        <v>3</v>
      </c>
      <c r="I142" s="42">
        <v>0</v>
      </c>
      <c r="J142" s="42">
        <v>0</v>
      </c>
      <c r="K142" s="42">
        <v>3</v>
      </c>
      <c r="L142" s="42">
        <v>3</v>
      </c>
      <c r="M142" s="188" t="s">
        <v>656</v>
      </c>
      <c r="N142"/>
      <c r="O142" s="101">
        <f>IF(ISBLANK(C142),O141,IF(COUNTIF(C$2:C142,C142)&gt;1,O141,1+MAX(O141,0)))</f>
        <v>5</v>
      </c>
      <c r="P142" s="45">
        <f t="shared" si="31"/>
        <v>3</v>
      </c>
      <c r="Q142" s="33" t="str">
        <f t="shared" si="32"/>
        <v/>
      </c>
      <c r="R142" s="33">
        <f t="shared" si="33"/>
        <v>4</v>
      </c>
      <c r="S142" s="33" t="str">
        <f t="shared" si="34"/>
        <v>103_4</v>
      </c>
      <c r="T142" s="35" t="str">
        <f t="shared" si="35"/>
        <v>103AM</v>
      </c>
      <c r="U142" s="35" t="str">
        <f t="shared" si="36"/>
        <v>103AMNS</v>
      </c>
      <c r="W142" s="20" t="str">
        <f t="shared" si="37"/>
        <v/>
      </c>
      <c r="X142" s="20" t="str">
        <f t="shared" si="38"/>
        <v/>
      </c>
      <c r="Y142" s="20" t="str">
        <f t="shared" si="39"/>
        <v/>
      </c>
      <c r="Z142" s="20" t="str">
        <f t="shared" si="40"/>
        <v/>
      </c>
      <c r="AA142" s="20">
        <f t="shared" si="28"/>
        <v>0</v>
      </c>
      <c r="AB142" s="20">
        <f t="shared" si="29"/>
        <v>0</v>
      </c>
      <c r="AC142" s="20">
        <f t="shared" si="30"/>
        <v>0</v>
      </c>
      <c r="AD142" s="16">
        <f t="shared" si="41"/>
        <v>0</v>
      </c>
      <c r="AE142" s="16">
        <f>IF(ISBLANK(T142),AE141,IF(COUNTIF(T$2:T142,T142)&gt;1,AE141,1+MAX(AE141,0)))</f>
        <v>5</v>
      </c>
    </row>
    <row r="143" spans="1:31" x14ac:dyDescent="0.25">
      <c r="A143" s="42">
        <v>103</v>
      </c>
      <c r="B143" s="42" t="s">
        <v>65</v>
      </c>
      <c r="C143" s="42" t="s">
        <v>655</v>
      </c>
      <c r="E143" s="42">
        <v>1</v>
      </c>
      <c r="F143" s="42">
        <v>4</v>
      </c>
      <c r="G143" s="42">
        <v>2</v>
      </c>
      <c r="H143" s="42">
        <v>6</v>
      </c>
      <c r="I143" s="42">
        <v>2</v>
      </c>
      <c r="J143" s="42">
        <v>2</v>
      </c>
      <c r="K143" s="42">
        <v>2</v>
      </c>
      <c r="L143" s="42">
        <v>6</v>
      </c>
      <c r="M143" s="188" t="s">
        <v>656</v>
      </c>
      <c r="N143"/>
      <c r="O143" s="101">
        <f>IF(ISBLANK(C143),O142,IF(COUNTIF(C$2:C143,C143)&gt;1,O142,1+MAX(O142,0)))</f>
        <v>5</v>
      </c>
      <c r="P143" s="45">
        <f t="shared" si="31"/>
        <v>3</v>
      </c>
      <c r="Q143" s="33" t="str">
        <f t="shared" si="32"/>
        <v/>
      </c>
      <c r="R143" s="33">
        <f t="shared" si="33"/>
        <v>4</v>
      </c>
      <c r="S143" s="33" t="str">
        <f t="shared" si="34"/>
        <v>103_4</v>
      </c>
      <c r="T143" s="35" t="str">
        <f t="shared" si="35"/>
        <v>103AM</v>
      </c>
      <c r="U143" s="35" t="str">
        <f t="shared" si="36"/>
        <v>103AMNS</v>
      </c>
      <c r="W143" s="20" t="str">
        <f t="shared" si="37"/>
        <v/>
      </c>
      <c r="X143" s="20" t="str">
        <f t="shared" si="38"/>
        <v/>
      </c>
      <c r="Y143" s="20" t="str">
        <f t="shared" si="39"/>
        <v/>
      </c>
      <c r="Z143" s="20" t="str">
        <f t="shared" si="40"/>
        <v/>
      </c>
      <c r="AA143" s="20">
        <f t="shared" si="28"/>
        <v>1</v>
      </c>
      <c r="AB143" s="20">
        <f t="shared" si="29"/>
        <v>0</v>
      </c>
      <c r="AC143" s="20">
        <f t="shared" si="30"/>
        <v>0</v>
      </c>
      <c r="AD143" s="16">
        <f t="shared" si="41"/>
        <v>0</v>
      </c>
      <c r="AE143" s="16">
        <f>IF(ISBLANK(T143),AE142,IF(COUNTIF(T$2:T143,T143)&gt;1,AE142,1+MAX(AE142,0)))</f>
        <v>5</v>
      </c>
    </row>
    <row r="144" spans="1:31" x14ac:dyDescent="0.25">
      <c r="A144" s="42">
        <v>103</v>
      </c>
      <c r="B144" s="42" t="s">
        <v>65</v>
      </c>
      <c r="C144" s="42" t="s">
        <v>655</v>
      </c>
      <c r="E144" s="42">
        <v>1</v>
      </c>
      <c r="F144" s="42">
        <v>4</v>
      </c>
      <c r="G144" s="42">
        <v>3</v>
      </c>
      <c r="H144" s="42">
        <v>0</v>
      </c>
      <c r="I144" s="42">
        <v>0</v>
      </c>
      <c r="J144" s="42">
        <v>0</v>
      </c>
      <c r="K144" s="42">
        <v>0</v>
      </c>
      <c r="L144" s="42">
        <v>0</v>
      </c>
      <c r="M144" s="188" t="s">
        <v>656</v>
      </c>
      <c r="N144"/>
      <c r="O144" s="101">
        <f>IF(ISBLANK(C144),O143,IF(COUNTIF(C$2:C144,C144)&gt;1,O143,1+MAX(O143,0)))</f>
        <v>5</v>
      </c>
      <c r="P144" s="45">
        <f t="shared" si="31"/>
        <v>3</v>
      </c>
      <c r="Q144" s="33" t="str">
        <f t="shared" si="32"/>
        <v/>
      </c>
      <c r="R144" s="33">
        <f t="shared" si="33"/>
        <v>4</v>
      </c>
      <c r="S144" s="33" t="str">
        <f t="shared" si="34"/>
        <v>103_4</v>
      </c>
      <c r="T144" s="35" t="str">
        <f t="shared" si="35"/>
        <v>103AM</v>
      </c>
      <c r="U144" s="35" t="str">
        <f t="shared" si="36"/>
        <v>103AMEW</v>
      </c>
      <c r="W144" s="20" t="str">
        <f t="shared" si="37"/>
        <v/>
      </c>
      <c r="X144" s="20" t="str">
        <f t="shared" si="38"/>
        <v/>
      </c>
      <c r="Y144" s="20" t="str">
        <f t="shared" si="39"/>
        <v/>
      </c>
      <c r="Z144" s="20" t="str">
        <f t="shared" si="40"/>
        <v/>
      </c>
      <c r="AA144" s="20">
        <f t="shared" si="28"/>
        <v>0</v>
      </c>
      <c r="AB144" s="20">
        <f t="shared" si="29"/>
        <v>0</v>
      </c>
      <c r="AC144" s="20">
        <f t="shared" si="30"/>
        <v>3</v>
      </c>
      <c r="AD144" s="16">
        <f t="shared" si="41"/>
        <v>1</v>
      </c>
      <c r="AE144" s="16">
        <f>IF(ISBLANK(T144),AE143,IF(COUNTIF(T$2:T144,T144)&gt;1,AE143,1+MAX(AE143,0)))</f>
        <v>5</v>
      </c>
    </row>
    <row r="145" spans="1:31" x14ac:dyDescent="0.25">
      <c r="A145" s="42">
        <v>103</v>
      </c>
      <c r="B145" s="42" t="s">
        <v>65</v>
      </c>
      <c r="C145" s="42" t="s">
        <v>655</v>
      </c>
      <c r="E145" s="42">
        <v>1</v>
      </c>
      <c r="F145" s="42">
        <v>4</v>
      </c>
      <c r="G145" s="42">
        <v>4</v>
      </c>
      <c r="H145" s="42">
        <v>1</v>
      </c>
      <c r="I145" s="42">
        <v>1</v>
      </c>
      <c r="J145" s="42">
        <v>1</v>
      </c>
      <c r="K145" s="42">
        <v>0</v>
      </c>
      <c r="L145" s="42">
        <v>1</v>
      </c>
      <c r="M145" s="188" t="s">
        <v>656</v>
      </c>
      <c r="N145"/>
      <c r="O145" s="101">
        <f>IF(ISBLANK(C145),O144,IF(COUNTIF(C$2:C145,C145)&gt;1,O144,1+MAX(O144,0)))</f>
        <v>5</v>
      </c>
      <c r="P145" s="45">
        <f t="shared" si="31"/>
        <v>3</v>
      </c>
      <c r="Q145" s="33" t="str">
        <f t="shared" si="32"/>
        <v/>
      </c>
      <c r="R145" s="33">
        <f t="shared" si="33"/>
        <v>4</v>
      </c>
      <c r="S145" s="33" t="str">
        <f t="shared" si="34"/>
        <v>103_4</v>
      </c>
      <c r="T145" s="35" t="str">
        <f t="shared" si="35"/>
        <v>103AM</v>
      </c>
      <c r="U145" s="35" t="str">
        <f t="shared" si="36"/>
        <v>103AMEW</v>
      </c>
      <c r="W145" s="20" t="str">
        <f t="shared" si="37"/>
        <v/>
      </c>
      <c r="X145" s="20" t="str">
        <f t="shared" si="38"/>
        <v/>
      </c>
      <c r="Y145" s="20" t="str">
        <f t="shared" si="39"/>
        <v/>
      </c>
      <c r="Z145" s="20" t="str">
        <f t="shared" si="40"/>
        <v/>
      </c>
      <c r="AA145" s="20">
        <f t="shared" si="28"/>
        <v>1</v>
      </c>
      <c r="AB145" s="20">
        <f t="shared" si="29"/>
        <v>0</v>
      </c>
      <c r="AC145" s="20">
        <f t="shared" si="30"/>
        <v>3</v>
      </c>
      <c r="AD145" s="16">
        <f t="shared" si="41"/>
        <v>1</v>
      </c>
      <c r="AE145" s="16">
        <f>IF(ISBLANK(T145),AE144,IF(COUNTIF(T$2:T145,T145)&gt;1,AE144,1+MAX(AE144,0)))</f>
        <v>5</v>
      </c>
    </row>
    <row r="146" spans="1:31" hidden="1" x14ac:dyDescent="0.25">
      <c r="A146" s="42">
        <v>103</v>
      </c>
      <c r="B146" s="42" t="s">
        <v>66</v>
      </c>
      <c r="C146" s="42" t="s">
        <v>657</v>
      </c>
      <c r="E146" s="42">
        <v>1</v>
      </c>
      <c r="F146" s="42">
        <v>1</v>
      </c>
      <c r="G146" s="42">
        <v>1</v>
      </c>
      <c r="H146" s="42">
        <v>8</v>
      </c>
      <c r="I146" s="42">
        <v>3</v>
      </c>
      <c r="J146" s="42">
        <v>2</v>
      </c>
      <c r="K146" s="42">
        <v>4</v>
      </c>
      <c r="L146" s="42">
        <v>8</v>
      </c>
      <c r="M146" s="188" t="s">
        <v>658</v>
      </c>
      <c r="N146"/>
      <c r="O146" s="101">
        <f>IF(ISBLANK(C146),O145,IF(COUNTIF(C$2:C146,C146)&gt;1,O145,1+MAX(O145,0)))</f>
        <v>6</v>
      </c>
      <c r="P146" s="45">
        <f t="shared" si="31"/>
        <v>3</v>
      </c>
      <c r="Q146" s="33" t="str">
        <f t="shared" si="32"/>
        <v/>
      </c>
      <c r="R146" s="33">
        <f t="shared" si="33"/>
        <v>9</v>
      </c>
      <c r="S146" s="33" t="str">
        <f t="shared" si="34"/>
        <v>103_9</v>
      </c>
      <c r="T146" s="35" t="str">
        <f t="shared" si="35"/>
        <v>103PM</v>
      </c>
      <c r="U146" s="35" t="str">
        <f t="shared" si="36"/>
        <v>103PMNS</v>
      </c>
      <c r="W146" s="20" t="str">
        <f t="shared" si="37"/>
        <v/>
      </c>
      <c r="X146" s="20" t="str">
        <f t="shared" si="38"/>
        <v/>
      </c>
      <c r="Y146" s="20" t="str">
        <f t="shared" si="39"/>
        <v/>
      </c>
      <c r="Z146" s="20" t="str">
        <f t="shared" si="40"/>
        <v/>
      </c>
      <c r="AA146" s="20">
        <f t="shared" si="28"/>
        <v>0</v>
      </c>
      <c r="AB146" s="20">
        <f t="shared" si="29"/>
        <v>1</v>
      </c>
      <c r="AC146" s="20">
        <f t="shared" si="30"/>
        <v>0</v>
      </c>
      <c r="AD146" s="16">
        <f t="shared" si="41"/>
        <v>0</v>
      </c>
      <c r="AE146" s="16">
        <f>IF(ISBLANK(T146),AE145,IF(COUNTIF(T$2:T146,T146)&gt;1,AE145,1+MAX(AE145,0)))</f>
        <v>6</v>
      </c>
    </row>
    <row r="147" spans="1:31" hidden="1" x14ac:dyDescent="0.25">
      <c r="A147" s="42">
        <v>103</v>
      </c>
      <c r="B147" s="42" t="s">
        <v>66</v>
      </c>
      <c r="C147" s="42" t="s">
        <v>657</v>
      </c>
      <c r="E147" s="42">
        <v>1</v>
      </c>
      <c r="F147" s="42">
        <v>1</v>
      </c>
      <c r="G147" s="42">
        <v>2</v>
      </c>
      <c r="H147" s="42">
        <v>16</v>
      </c>
      <c r="I147" s="42">
        <v>4</v>
      </c>
      <c r="J147" s="42">
        <v>3</v>
      </c>
      <c r="K147" s="42">
        <v>5</v>
      </c>
      <c r="L147" s="42">
        <v>16</v>
      </c>
      <c r="M147" s="188" t="s">
        <v>658</v>
      </c>
      <c r="N147"/>
      <c r="O147" s="101">
        <f>IF(ISBLANK(C147),O146,IF(COUNTIF(C$2:C147,C147)&gt;1,O146,1+MAX(O146,0)))</f>
        <v>6</v>
      </c>
      <c r="P147" s="45">
        <f t="shared" si="31"/>
        <v>3</v>
      </c>
      <c r="Q147" s="33" t="str">
        <f t="shared" si="32"/>
        <v/>
      </c>
      <c r="R147" s="33">
        <f t="shared" si="33"/>
        <v>9</v>
      </c>
      <c r="S147" s="33" t="str">
        <f t="shared" si="34"/>
        <v>103_9</v>
      </c>
      <c r="T147" s="35" t="str">
        <f t="shared" si="35"/>
        <v>103PM</v>
      </c>
      <c r="U147" s="35" t="str">
        <f t="shared" si="36"/>
        <v>103PMNS</v>
      </c>
      <c r="W147" s="20" t="str">
        <f t="shared" si="37"/>
        <v/>
      </c>
      <c r="X147" s="20" t="str">
        <f t="shared" si="38"/>
        <v/>
      </c>
      <c r="Y147" s="20" t="str">
        <f t="shared" si="39"/>
        <v/>
      </c>
      <c r="Z147" s="20" t="str">
        <f t="shared" si="40"/>
        <v/>
      </c>
      <c r="AA147" s="20">
        <f t="shared" si="28"/>
        <v>0</v>
      </c>
      <c r="AB147" s="20">
        <f t="shared" si="29"/>
        <v>0</v>
      </c>
      <c r="AC147" s="20">
        <f t="shared" si="30"/>
        <v>0</v>
      </c>
      <c r="AD147" s="16">
        <f t="shared" si="41"/>
        <v>0</v>
      </c>
      <c r="AE147" s="16">
        <f>IF(ISBLANK(T147),AE146,IF(COUNTIF(T$2:T147,T147)&gt;1,AE146,1+MAX(AE146,0)))</f>
        <v>6</v>
      </c>
    </row>
    <row r="148" spans="1:31" hidden="1" x14ac:dyDescent="0.25">
      <c r="A148" s="42">
        <v>103</v>
      </c>
      <c r="B148" s="42" t="s">
        <v>66</v>
      </c>
      <c r="C148" s="42" t="s">
        <v>657</v>
      </c>
      <c r="E148" s="42">
        <v>1</v>
      </c>
      <c r="F148" s="42">
        <v>1</v>
      </c>
      <c r="G148" s="42">
        <v>3</v>
      </c>
      <c r="H148" s="42">
        <v>2</v>
      </c>
      <c r="I148" s="42">
        <v>0</v>
      </c>
      <c r="J148" s="42">
        <v>2</v>
      </c>
      <c r="K148" s="42">
        <v>0</v>
      </c>
      <c r="L148" s="42">
        <v>1</v>
      </c>
      <c r="M148" s="188" t="s">
        <v>658</v>
      </c>
      <c r="N148"/>
      <c r="O148" s="101">
        <f>IF(ISBLANK(C148),O147,IF(COUNTIF(C$2:C148,C148)&gt;1,O147,1+MAX(O147,0)))</f>
        <v>6</v>
      </c>
      <c r="P148" s="45">
        <f t="shared" si="31"/>
        <v>3</v>
      </c>
      <c r="Q148" s="33" t="str">
        <f t="shared" si="32"/>
        <v/>
      </c>
      <c r="R148" s="33">
        <f t="shared" si="33"/>
        <v>9</v>
      </c>
      <c r="S148" s="33" t="str">
        <f t="shared" si="34"/>
        <v>103_9</v>
      </c>
      <c r="T148" s="35" t="str">
        <f t="shared" si="35"/>
        <v>103PM</v>
      </c>
      <c r="U148" s="35" t="str">
        <f t="shared" si="36"/>
        <v>103PMEW</v>
      </c>
      <c r="W148" s="20" t="str">
        <f t="shared" si="37"/>
        <v/>
      </c>
      <c r="X148" s="20" t="str">
        <f t="shared" si="38"/>
        <v/>
      </c>
      <c r="Y148" s="20" t="str">
        <f t="shared" si="39"/>
        <v/>
      </c>
      <c r="Z148" s="20" t="str">
        <f t="shared" si="40"/>
        <v/>
      </c>
      <c r="AA148" s="20">
        <f t="shared" si="28"/>
        <v>0</v>
      </c>
      <c r="AB148" s="20">
        <f t="shared" si="29"/>
        <v>1</v>
      </c>
      <c r="AC148" s="20">
        <f t="shared" si="30"/>
        <v>0</v>
      </c>
      <c r="AD148" s="16">
        <f t="shared" si="41"/>
        <v>0</v>
      </c>
      <c r="AE148" s="16">
        <f>IF(ISBLANK(T148),AE147,IF(COUNTIF(T$2:T148,T148)&gt;1,AE147,1+MAX(AE147,0)))</f>
        <v>6</v>
      </c>
    </row>
    <row r="149" spans="1:31" hidden="1" x14ac:dyDescent="0.25">
      <c r="A149" s="42">
        <v>103</v>
      </c>
      <c r="B149" s="42" t="s">
        <v>66</v>
      </c>
      <c r="C149" s="42" t="s">
        <v>657</v>
      </c>
      <c r="E149" s="42">
        <v>1</v>
      </c>
      <c r="F149" s="42">
        <v>1</v>
      </c>
      <c r="G149" s="42">
        <v>4</v>
      </c>
      <c r="H149" s="42">
        <v>2</v>
      </c>
      <c r="I149" s="42">
        <v>0</v>
      </c>
      <c r="J149" s="42">
        <v>0</v>
      </c>
      <c r="K149" s="42">
        <v>0</v>
      </c>
      <c r="L149" s="42">
        <v>2</v>
      </c>
      <c r="M149" s="188" t="s">
        <v>658</v>
      </c>
      <c r="N149"/>
      <c r="O149" s="101">
        <f>IF(ISBLANK(C149),O148,IF(COUNTIF(C$2:C149,C149)&gt;1,O148,1+MAX(O148,0)))</f>
        <v>6</v>
      </c>
      <c r="P149" s="45">
        <f t="shared" si="31"/>
        <v>3</v>
      </c>
      <c r="Q149" s="33" t="str">
        <f t="shared" si="32"/>
        <v/>
      </c>
      <c r="R149" s="33">
        <f t="shared" si="33"/>
        <v>9</v>
      </c>
      <c r="S149" s="33" t="str">
        <f t="shared" si="34"/>
        <v>103_9</v>
      </c>
      <c r="T149" s="35" t="str">
        <f t="shared" si="35"/>
        <v>103PM</v>
      </c>
      <c r="U149" s="35" t="str">
        <f t="shared" si="36"/>
        <v>103PMEW</v>
      </c>
      <c r="W149" s="20" t="str">
        <f t="shared" si="37"/>
        <v/>
      </c>
      <c r="X149" s="20" t="str">
        <f t="shared" si="38"/>
        <v/>
      </c>
      <c r="Y149" s="20" t="str">
        <f t="shared" si="39"/>
        <v/>
      </c>
      <c r="Z149" s="20" t="str">
        <f t="shared" si="40"/>
        <v/>
      </c>
      <c r="AA149" s="20">
        <f t="shared" si="28"/>
        <v>0</v>
      </c>
      <c r="AB149" s="20">
        <f t="shared" si="29"/>
        <v>0</v>
      </c>
      <c r="AC149" s="20">
        <f t="shared" si="30"/>
        <v>0</v>
      </c>
      <c r="AD149" s="16">
        <f t="shared" si="41"/>
        <v>0</v>
      </c>
      <c r="AE149" s="16">
        <f>IF(ISBLANK(T149),AE148,IF(COUNTIF(T$2:T149,T149)&gt;1,AE148,1+MAX(AE148,0)))</f>
        <v>6</v>
      </c>
    </row>
    <row r="150" spans="1:31" hidden="1" x14ac:dyDescent="0.25">
      <c r="A150" s="42">
        <v>103</v>
      </c>
      <c r="B150" s="42" t="s">
        <v>66</v>
      </c>
      <c r="C150" s="42" t="s">
        <v>657</v>
      </c>
      <c r="E150" s="42">
        <v>1</v>
      </c>
      <c r="F150" s="42">
        <v>2</v>
      </c>
      <c r="G150" s="42">
        <v>1</v>
      </c>
      <c r="H150" s="42">
        <v>8</v>
      </c>
      <c r="I150" s="42">
        <v>0</v>
      </c>
      <c r="J150" s="42">
        <v>1</v>
      </c>
      <c r="K150" s="42">
        <v>4</v>
      </c>
      <c r="L150" s="42">
        <v>8</v>
      </c>
      <c r="M150" s="188" t="s">
        <v>658</v>
      </c>
      <c r="N150"/>
      <c r="O150" s="101">
        <f>IF(ISBLANK(C150),O149,IF(COUNTIF(C$2:C150,C150)&gt;1,O149,1+MAX(O149,0)))</f>
        <v>6</v>
      </c>
      <c r="P150" s="45">
        <f t="shared" si="31"/>
        <v>3</v>
      </c>
      <c r="Q150" s="33" t="str">
        <f t="shared" si="32"/>
        <v/>
      </c>
      <c r="R150" s="33">
        <f t="shared" si="33"/>
        <v>10</v>
      </c>
      <c r="S150" s="33" t="str">
        <f t="shared" si="34"/>
        <v>103_10</v>
      </c>
      <c r="T150" s="35" t="str">
        <f t="shared" si="35"/>
        <v>103PM</v>
      </c>
      <c r="U150" s="35" t="str">
        <f t="shared" si="36"/>
        <v>103PMNS</v>
      </c>
      <c r="W150" s="20" t="str">
        <f t="shared" si="37"/>
        <v/>
      </c>
      <c r="X150" s="20" t="str">
        <f t="shared" si="38"/>
        <v/>
      </c>
      <c r="Y150" s="20" t="str">
        <f t="shared" si="39"/>
        <v/>
      </c>
      <c r="Z150" s="20" t="str">
        <f t="shared" si="40"/>
        <v/>
      </c>
      <c r="AA150" s="20">
        <f t="shared" si="28"/>
        <v>0</v>
      </c>
      <c r="AB150" s="20">
        <f t="shared" si="29"/>
        <v>1</v>
      </c>
      <c r="AC150" s="20">
        <f t="shared" si="30"/>
        <v>0</v>
      </c>
      <c r="AD150" s="16">
        <f t="shared" si="41"/>
        <v>0</v>
      </c>
      <c r="AE150" s="16">
        <f>IF(ISBLANK(T150),AE149,IF(COUNTIF(T$2:T150,T150)&gt;1,AE149,1+MAX(AE149,0)))</f>
        <v>6</v>
      </c>
    </row>
    <row r="151" spans="1:31" hidden="1" x14ac:dyDescent="0.25">
      <c r="A151" s="42">
        <v>103</v>
      </c>
      <c r="B151" s="42" t="s">
        <v>66</v>
      </c>
      <c r="C151" s="42" t="s">
        <v>657</v>
      </c>
      <c r="E151" s="42">
        <v>1</v>
      </c>
      <c r="F151" s="42">
        <v>2</v>
      </c>
      <c r="G151" s="42">
        <v>2</v>
      </c>
      <c r="H151" s="42">
        <v>11</v>
      </c>
      <c r="I151" s="42">
        <v>3</v>
      </c>
      <c r="J151" s="42">
        <v>3</v>
      </c>
      <c r="K151" s="42">
        <v>3</v>
      </c>
      <c r="L151" s="42">
        <v>11</v>
      </c>
      <c r="M151" s="188" t="s">
        <v>658</v>
      </c>
      <c r="N151"/>
      <c r="O151" s="101">
        <f>IF(ISBLANK(C151),O150,IF(COUNTIF(C$2:C151,C151)&gt;1,O150,1+MAX(O150,0)))</f>
        <v>6</v>
      </c>
      <c r="P151" s="45">
        <f t="shared" si="31"/>
        <v>3</v>
      </c>
      <c r="Q151" s="33" t="str">
        <f t="shared" si="32"/>
        <v/>
      </c>
      <c r="R151" s="33">
        <f t="shared" si="33"/>
        <v>10</v>
      </c>
      <c r="S151" s="33" t="str">
        <f t="shared" si="34"/>
        <v>103_10</v>
      </c>
      <c r="T151" s="35" t="str">
        <f t="shared" si="35"/>
        <v>103PM</v>
      </c>
      <c r="U151" s="35" t="str">
        <f t="shared" si="36"/>
        <v>103PMNS</v>
      </c>
      <c r="W151" s="20" t="str">
        <f t="shared" si="37"/>
        <v/>
      </c>
      <c r="X151" s="20" t="str">
        <f t="shared" si="38"/>
        <v/>
      </c>
      <c r="Y151" s="20" t="str">
        <f t="shared" si="39"/>
        <v/>
      </c>
      <c r="Z151" s="20" t="str">
        <f t="shared" si="40"/>
        <v/>
      </c>
      <c r="AA151" s="20">
        <f t="shared" si="28"/>
        <v>0</v>
      </c>
      <c r="AB151" s="20">
        <f t="shared" si="29"/>
        <v>0</v>
      </c>
      <c r="AC151" s="20">
        <f t="shared" si="30"/>
        <v>0</v>
      </c>
      <c r="AD151" s="16">
        <f t="shared" si="41"/>
        <v>0</v>
      </c>
      <c r="AE151" s="16">
        <f>IF(ISBLANK(T151),AE150,IF(COUNTIF(T$2:T151,T151)&gt;1,AE150,1+MAX(AE150,0)))</f>
        <v>6</v>
      </c>
    </row>
    <row r="152" spans="1:31" hidden="1" x14ac:dyDescent="0.25">
      <c r="A152" s="42">
        <v>103</v>
      </c>
      <c r="B152" s="42" t="s">
        <v>66</v>
      </c>
      <c r="C152" s="42" t="s">
        <v>657</v>
      </c>
      <c r="E152" s="42">
        <v>1</v>
      </c>
      <c r="F152" s="42">
        <v>2</v>
      </c>
      <c r="G152" s="42">
        <v>3</v>
      </c>
      <c r="H152" s="42">
        <v>10</v>
      </c>
      <c r="I152" s="42">
        <v>2</v>
      </c>
      <c r="J152" s="42">
        <v>4</v>
      </c>
      <c r="K152" s="42">
        <v>6</v>
      </c>
      <c r="L152" s="42">
        <v>10</v>
      </c>
      <c r="M152" s="188" t="s">
        <v>658</v>
      </c>
      <c r="N152"/>
      <c r="O152" s="101">
        <f>IF(ISBLANK(C152),O151,IF(COUNTIF(C$2:C152,C152)&gt;1,O151,1+MAX(O151,0)))</f>
        <v>6</v>
      </c>
      <c r="P152" s="45">
        <f t="shared" si="31"/>
        <v>3</v>
      </c>
      <c r="Q152" s="33" t="str">
        <f t="shared" si="32"/>
        <v/>
      </c>
      <c r="R152" s="33">
        <f t="shared" si="33"/>
        <v>10</v>
      </c>
      <c r="S152" s="33" t="str">
        <f t="shared" si="34"/>
        <v>103_10</v>
      </c>
      <c r="T152" s="35" t="str">
        <f t="shared" si="35"/>
        <v>103PM</v>
      </c>
      <c r="U152" s="35" t="str">
        <f t="shared" si="36"/>
        <v>103PMEW</v>
      </c>
      <c r="W152" s="20" t="str">
        <f t="shared" si="37"/>
        <v/>
      </c>
      <c r="X152" s="20" t="str">
        <f t="shared" si="38"/>
        <v/>
      </c>
      <c r="Y152" s="20" t="str">
        <f t="shared" si="39"/>
        <v/>
      </c>
      <c r="Z152" s="20" t="str">
        <f t="shared" si="40"/>
        <v/>
      </c>
      <c r="AA152" s="20">
        <f t="shared" si="28"/>
        <v>0</v>
      </c>
      <c r="AB152" s="20">
        <f t="shared" si="29"/>
        <v>1</v>
      </c>
      <c r="AC152" s="20">
        <f t="shared" si="30"/>
        <v>0</v>
      </c>
      <c r="AD152" s="16">
        <f t="shared" si="41"/>
        <v>0</v>
      </c>
      <c r="AE152" s="16">
        <f>IF(ISBLANK(T152),AE151,IF(COUNTIF(T$2:T152,T152)&gt;1,AE151,1+MAX(AE151,0)))</f>
        <v>6</v>
      </c>
    </row>
    <row r="153" spans="1:31" hidden="1" x14ac:dyDescent="0.25">
      <c r="A153" s="42">
        <v>103</v>
      </c>
      <c r="B153" s="42" t="s">
        <v>66</v>
      </c>
      <c r="C153" s="42" t="s">
        <v>657</v>
      </c>
      <c r="E153" s="42">
        <v>1</v>
      </c>
      <c r="F153" s="42">
        <v>2</v>
      </c>
      <c r="G153" s="42">
        <v>4</v>
      </c>
      <c r="H153" s="42">
        <v>0</v>
      </c>
      <c r="I153" s="42">
        <v>0</v>
      </c>
      <c r="J153" s="42">
        <v>0</v>
      </c>
      <c r="K153" s="42">
        <v>0</v>
      </c>
      <c r="L153" s="42">
        <v>0</v>
      </c>
      <c r="M153" s="188" t="s">
        <v>658</v>
      </c>
      <c r="N153"/>
      <c r="O153" s="101">
        <f>IF(ISBLANK(C153),O152,IF(COUNTIF(C$2:C153,C153)&gt;1,O152,1+MAX(O152,0)))</f>
        <v>6</v>
      </c>
      <c r="P153" s="45">
        <f t="shared" si="31"/>
        <v>3</v>
      </c>
      <c r="Q153" s="33" t="str">
        <f t="shared" si="32"/>
        <v/>
      </c>
      <c r="R153" s="33">
        <f t="shared" si="33"/>
        <v>10</v>
      </c>
      <c r="S153" s="33" t="str">
        <f t="shared" si="34"/>
        <v>103_10</v>
      </c>
      <c r="T153" s="35" t="str">
        <f t="shared" si="35"/>
        <v>103PM</v>
      </c>
      <c r="U153" s="35" t="str">
        <f t="shared" si="36"/>
        <v>103PMEW</v>
      </c>
      <c r="W153" s="20" t="str">
        <f t="shared" si="37"/>
        <v/>
      </c>
      <c r="X153" s="20" t="str">
        <f t="shared" si="38"/>
        <v/>
      </c>
      <c r="Y153" s="20" t="str">
        <f t="shared" si="39"/>
        <v/>
      </c>
      <c r="Z153" s="20" t="str">
        <f t="shared" si="40"/>
        <v/>
      </c>
      <c r="AA153" s="20">
        <f t="shared" si="28"/>
        <v>0</v>
      </c>
      <c r="AB153" s="20">
        <f t="shared" si="29"/>
        <v>0</v>
      </c>
      <c r="AC153" s="20">
        <f t="shared" si="30"/>
        <v>0</v>
      </c>
      <c r="AD153" s="16">
        <f t="shared" si="41"/>
        <v>0</v>
      </c>
      <c r="AE153" s="16">
        <f>IF(ISBLANK(T153),AE152,IF(COUNTIF(T$2:T153,T153)&gt;1,AE152,1+MAX(AE152,0)))</f>
        <v>6</v>
      </c>
    </row>
    <row r="154" spans="1:31" hidden="1" x14ac:dyDescent="0.25">
      <c r="A154" s="42">
        <v>103</v>
      </c>
      <c r="B154" s="42" t="s">
        <v>66</v>
      </c>
      <c r="C154" s="42" t="s">
        <v>657</v>
      </c>
      <c r="E154" s="42">
        <v>1</v>
      </c>
      <c r="F154" s="42">
        <v>3</v>
      </c>
      <c r="G154" s="42">
        <v>1</v>
      </c>
      <c r="H154" s="42">
        <v>10</v>
      </c>
      <c r="I154" s="42">
        <v>1</v>
      </c>
      <c r="J154" s="42">
        <v>0</v>
      </c>
      <c r="K154" s="42">
        <v>4</v>
      </c>
      <c r="L154" s="42">
        <v>10</v>
      </c>
      <c r="M154" s="188" t="s">
        <v>658</v>
      </c>
      <c r="N154"/>
      <c r="O154" s="101">
        <f>IF(ISBLANK(C154),O153,IF(COUNTIF(C$2:C154,C154)&gt;1,O153,1+MAX(O153,0)))</f>
        <v>6</v>
      </c>
      <c r="P154" s="45">
        <f t="shared" si="31"/>
        <v>3</v>
      </c>
      <c r="Q154" s="33" t="str">
        <f t="shared" si="32"/>
        <v/>
      </c>
      <c r="R154" s="33">
        <f t="shared" si="33"/>
        <v>11</v>
      </c>
      <c r="S154" s="33" t="str">
        <f t="shared" si="34"/>
        <v>103_11</v>
      </c>
      <c r="T154" s="35" t="str">
        <f t="shared" si="35"/>
        <v>103PM</v>
      </c>
      <c r="U154" s="35" t="str">
        <f t="shared" si="36"/>
        <v>103PMNS</v>
      </c>
      <c r="W154" s="20" t="str">
        <f t="shared" si="37"/>
        <v/>
      </c>
      <c r="X154" s="20" t="str">
        <f t="shared" si="38"/>
        <v/>
      </c>
      <c r="Y154" s="20" t="str">
        <f t="shared" si="39"/>
        <v/>
      </c>
      <c r="Z154" s="20" t="str">
        <f t="shared" si="40"/>
        <v/>
      </c>
      <c r="AA154" s="20">
        <f t="shared" si="28"/>
        <v>0</v>
      </c>
      <c r="AB154" s="20">
        <f t="shared" si="29"/>
        <v>1</v>
      </c>
      <c r="AC154" s="20">
        <f t="shared" si="30"/>
        <v>0</v>
      </c>
      <c r="AD154" s="16">
        <f t="shared" si="41"/>
        <v>0</v>
      </c>
      <c r="AE154" s="16">
        <f>IF(ISBLANK(T154),AE153,IF(COUNTIF(T$2:T154,T154)&gt;1,AE153,1+MAX(AE153,0)))</f>
        <v>6</v>
      </c>
    </row>
    <row r="155" spans="1:31" hidden="1" x14ac:dyDescent="0.25">
      <c r="A155" s="42">
        <v>103</v>
      </c>
      <c r="B155" s="42" t="s">
        <v>66</v>
      </c>
      <c r="C155" s="42" t="s">
        <v>657</v>
      </c>
      <c r="E155" s="42">
        <v>1</v>
      </c>
      <c r="F155" s="42">
        <v>3</v>
      </c>
      <c r="G155" s="42">
        <v>2</v>
      </c>
      <c r="H155" s="42">
        <v>7</v>
      </c>
      <c r="I155" s="42">
        <v>0</v>
      </c>
      <c r="J155" s="42">
        <v>1</v>
      </c>
      <c r="K155" s="42">
        <v>0</v>
      </c>
      <c r="L155" s="42">
        <v>7</v>
      </c>
      <c r="M155" s="188" t="s">
        <v>658</v>
      </c>
      <c r="N155"/>
      <c r="O155" s="101">
        <f>IF(ISBLANK(C155),O154,IF(COUNTIF(C$2:C155,C155)&gt;1,O154,1+MAX(O154,0)))</f>
        <v>6</v>
      </c>
      <c r="P155" s="45">
        <f t="shared" si="31"/>
        <v>3</v>
      </c>
      <c r="Q155" s="33" t="str">
        <f t="shared" si="32"/>
        <v/>
      </c>
      <c r="R155" s="33">
        <f t="shared" si="33"/>
        <v>11</v>
      </c>
      <c r="S155" s="33" t="str">
        <f t="shared" si="34"/>
        <v>103_11</v>
      </c>
      <c r="T155" s="35" t="str">
        <f t="shared" si="35"/>
        <v>103PM</v>
      </c>
      <c r="U155" s="35" t="str">
        <f t="shared" si="36"/>
        <v>103PMNS</v>
      </c>
      <c r="W155" s="20" t="str">
        <f t="shared" si="37"/>
        <v/>
      </c>
      <c r="X155" s="20" t="str">
        <f t="shared" si="38"/>
        <v/>
      </c>
      <c r="Y155" s="20" t="str">
        <f t="shared" si="39"/>
        <v/>
      </c>
      <c r="Z155" s="20" t="str">
        <f t="shared" si="40"/>
        <v/>
      </c>
      <c r="AA155" s="20">
        <f t="shared" si="28"/>
        <v>0</v>
      </c>
      <c r="AB155" s="20">
        <f t="shared" si="29"/>
        <v>0</v>
      </c>
      <c r="AC155" s="20">
        <f t="shared" si="30"/>
        <v>0</v>
      </c>
      <c r="AD155" s="16">
        <f t="shared" si="41"/>
        <v>0</v>
      </c>
      <c r="AE155" s="16">
        <f>IF(ISBLANK(T155),AE154,IF(COUNTIF(T$2:T155,T155)&gt;1,AE154,1+MAX(AE154,0)))</f>
        <v>6</v>
      </c>
    </row>
    <row r="156" spans="1:31" hidden="1" x14ac:dyDescent="0.25">
      <c r="A156" s="42">
        <v>103</v>
      </c>
      <c r="B156" s="42" t="s">
        <v>66</v>
      </c>
      <c r="C156" s="42" t="s">
        <v>657</v>
      </c>
      <c r="E156" s="42">
        <v>1</v>
      </c>
      <c r="F156" s="42">
        <v>3</v>
      </c>
      <c r="G156" s="42">
        <v>3</v>
      </c>
      <c r="H156" s="42">
        <v>11</v>
      </c>
      <c r="I156" s="42">
        <v>4</v>
      </c>
      <c r="J156" s="42">
        <v>4</v>
      </c>
      <c r="K156" s="42">
        <v>1</v>
      </c>
      <c r="L156" s="42">
        <v>8</v>
      </c>
      <c r="M156" s="188" t="s">
        <v>658</v>
      </c>
      <c r="N156"/>
      <c r="O156" s="101">
        <f>IF(ISBLANK(C156),O155,IF(COUNTIF(C$2:C156,C156)&gt;1,O155,1+MAX(O155,0)))</f>
        <v>6</v>
      </c>
      <c r="P156" s="45">
        <f t="shared" si="31"/>
        <v>3</v>
      </c>
      <c r="Q156" s="33" t="str">
        <f t="shared" si="32"/>
        <v/>
      </c>
      <c r="R156" s="33">
        <f t="shared" si="33"/>
        <v>11</v>
      </c>
      <c r="S156" s="33" t="str">
        <f t="shared" si="34"/>
        <v>103_11</v>
      </c>
      <c r="T156" s="35" t="str">
        <f t="shared" si="35"/>
        <v>103PM</v>
      </c>
      <c r="U156" s="35" t="str">
        <f t="shared" si="36"/>
        <v>103PMEW</v>
      </c>
      <c r="W156" s="20" t="str">
        <f t="shared" si="37"/>
        <v/>
      </c>
      <c r="X156" s="20" t="str">
        <f t="shared" si="38"/>
        <v/>
      </c>
      <c r="Y156" s="20" t="str">
        <f t="shared" si="39"/>
        <v/>
      </c>
      <c r="Z156" s="20" t="str">
        <f t="shared" si="40"/>
        <v/>
      </c>
      <c r="AA156" s="20">
        <f t="shared" si="28"/>
        <v>0</v>
      </c>
      <c r="AB156" s="20">
        <f t="shared" si="29"/>
        <v>1</v>
      </c>
      <c r="AC156" s="20">
        <f t="shared" si="30"/>
        <v>0</v>
      </c>
      <c r="AD156" s="16">
        <f t="shared" si="41"/>
        <v>0</v>
      </c>
      <c r="AE156" s="16">
        <f>IF(ISBLANK(T156),AE155,IF(COUNTIF(T$2:T156,T156)&gt;1,AE155,1+MAX(AE155,0)))</f>
        <v>6</v>
      </c>
    </row>
    <row r="157" spans="1:31" hidden="1" x14ac:dyDescent="0.25">
      <c r="A157" s="42">
        <v>103</v>
      </c>
      <c r="B157" s="42" t="s">
        <v>66</v>
      </c>
      <c r="C157" s="42" t="s">
        <v>657</v>
      </c>
      <c r="E157" s="42">
        <v>1</v>
      </c>
      <c r="F157" s="42">
        <v>3</v>
      </c>
      <c r="G157" s="42">
        <v>4</v>
      </c>
      <c r="H157" s="42">
        <v>2</v>
      </c>
      <c r="I157" s="42">
        <v>0</v>
      </c>
      <c r="J157" s="42">
        <v>2</v>
      </c>
      <c r="K157" s="42">
        <v>0</v>
      </c>
      <c r="L157" s="42">
        <v>0</v>
      </c>
      <c r="M157" s="188" t="s">
        <v>658</v>
      </c>
      <c r="N157"/>
      <c r="O157" s="101">
        <f>IF(ISBLANK(C157),O156,IF(COUNTIF(C$2:C157,C157)&gt;1,O156,1+MAX(O156,0)))</f>
        <v>6</v>
      </c>
      <c r="P157" s="45">
        <f t="shared" si="31"/>
        <v>3</v>
      </c>
      <c r="Q157" s="33" t="str">
        <f t="shared" si="32"/>
        <v/>
      </c>
      <c r="R157" s="33">
        <f t="shared" si="33"/>
        <v>11</v>
      </c>
      <c r="S157" s="33" t="str">
        <f t="shared" si="34"/>
        <v>103_11</v>
      </c>
      <c r="T157" s="35" t="str">
        <f t="shared" si="35"/>
        <v>103PM</v>
      </c>
      <c r="U157" s="35" t="str">
        <f t="shared" si="36"/>
        <v>103PMEW</v>
      </c>
      <c r="W157" s="20" t="str">
        <f t="shared" si="37"/>
        <v/>
      </c>
      <c r="X157" s="20" t="str">
        <f t="shared" si="38"/>
        <v/>
      </c>
      <c r="Y157" s="20" t="str">
        <f t="shared" si="39"/>
        <v/>
      </c>
      <c r="Z157" s="20" t="str">
        <f t="shared" si="40"/>
        <v/>
      </c>
      <c r="AA157" s="20">
        <f t="shared" si="28"/>
        <v>0</v>
      </c>
      <c r="AB157" s="20">
        <f t="shared" si="29"/>
        <v>0</v>
      </c>
      <c r="AC157" s="20">
        <f t="shared" si="30"/>
        <v>0</v>
      </c>
      <c r="AD157" s="16">
        <f t="shared" si="41"/>
        <v>0</v>
      </c>
      <c r="AE157" s="16">
        <f>IF(ISBLANK(T157),AE156,IF(COUNTIF(T$2:T157,T157)&gt;1,AE156,1+MAX(AE156,0)))</f>
        <v>6</v>
      </c>
    </row>
    <row r="158" spans="1:31" hidden="1" x14ac:dyDescent="0.25">
      <c r="A158" s="42">
        <v>103</v>
      </c>
      <c r="B158" s="42" t="s">
        <v>66</v>
      </c>
      <c r="C158" s="42" t="s">
        <v>657</v>
      </c>
      <c r="E158" s="42">
        <v>1</v>
      </c>
      <c r="F158" s="42">
        <v>4</v>
      </c>
      <c r="G158" s="42">
        <v>1</v>
      </c>
      <c r="H158" s="42">
        <v>5</v>
      </c>
      <c r="I158" s="42">
        <v>0</v>
      </c>
      <c r="J158" s="42">
        <v>1</v>
      </c>
      <c r="K158" s="42">
        <v>0</v>
      </c>
      <c r="L158" s="42">
        <v>5</v>
      </c>
      <c r="M158" s="188" t="s">
        <v>658</v>
      </c>
      <c r="N158"/>
      <c r="O158" s="101">
        <f>IF(ISBLANK(C158),O157,IF(COUNTIF(C$2:C158,C158)&gt;1,O157,1+MAX(O157,0)))</f>
        <v>6</v>
      </c>
      <c r="P158" s="45">
        <f t="shared" si="31"/>
        <v>3</v>
      </c>
      <c r="Q158" s="33" t="str">
        <f t="shared" si="32"/>
        <v/>
      </c>
      <c r="R158" s="33">
        <f t="shared" si="33"/>
        <v>12</v>
      </c>
      <c r="S158" s="33" t="str">
        <f t="shared" si="34"/>
        <v>103_12</v>
      </c>
      <c r="T158" s="35" t="str">
        <f t="shared" si="35"/>
        <v>103PM</v>
      </c>
      <c r="U158" s="35" t="str">
        <f t="shared" si="36"/>
        <v>103PMNS</v>
      </c>
      <c r="W158" s="20" t="str">
        <f t="shared" si="37"/>
        <v/>
      </c>
      <c r="X158" s="20" t="str">
        <f t="shared" si="38"/>
        <v/>
      </c>
      <c r="Y158" s="20" t="str">
        <f t="shared" si="39"/>
        <v/>
      </c>
      <c r="Z158" s="20" t="str">
        <f t="shared" si="40"/>
        <v/>
      </c>
      <c r="AA158" s="20">
        <f t="shared" si="28"/>
        <v>0</v>
      </c>
      <c r="AB158" s="20">
        <f t="shared" si="29"/>
        <v>1</v>
      </c>
      <c r="AC158" s="20">
        <f t="shared" si="30"/>
        <v>0</v>
      </c>
      <c r="AD158" s="16">
        <f t="shared" si="41"/>
        <v>0</v>
      </c>
      <c r="AE158" s="16">
        <f>IF(ISBLANK(T158),AE157,IF(COUNTIF(T$2:T158,T158)&gt;1,AE157,1+MAX(AE157,0)))</f>
        <v>6</v>
      </c>
    </row>
    <row r="159" spans="1:31" hidden="1" x14ac:dyDescent="0.25">
      <c r="A159" s="42">
        <v>103</v>
      </c>
      <c r="B159" s="42" t="s">
        <v>66</v>
      </c>
      <c r="C159" s="42" t="s">
        <v>657</v>
      </c>
      <c r="E159" s="42">
        <v>1</v>
      </c>
      <c r="F159" s="42">
        <v>4</v>
      </c>
      <c r="G159" s="42">
        <v>2</v>
      </c>
      <c r="H159" s="42">
        <v>7</v>
      </c>
      <c r="I159" s="42">
        <v>2</v>
      </c>
      <c r="J159" s="42">
        <v>3</v>
      </c>
      <c r="K159" s="42">
        <v>1</v>
      </c>
      <c r="L159" s="42">
        <v>7</v>
      </c>
      <c r="M159" s="188" t="s">
        <v>658</v>
      </c>
      <c r="N159"/>
      <c r="O159" s="101">
        <f>IF(ISBLANK(C159),O158,IF(COUNTIF(C$2:C159,C159)&gt;1,O158,1+MAX(O158,0)))</f>
        <v>6</v>
      </c>
      <c r="P159" s="45">
        <f t="shared" si="31"/>
        <v>3</v>
      </c>
      <c r="Q159" s="33" t="str">
        <f t="shared" si="32"/>
        <v/>
      </c>
      <c r="R159" s="33">
        <f t="shared" si="33"/>
        <v>12</v>
      </c>
      <c r="S159" s="33" t="str">
        <f t="shared" si="34"/>
        <v>103_12</v>
      </c>
      <c r="T159" s="35" t="str">
        <f t="shared" si="35"/>
        <v>103PM</v>
      </c>
      <c r="U159" s="35" t="str">
        <f t="shared" si="36"/>
        <v>103PMNS</v>
      </c>
      <c r="W159" s="20" t="str">
        <f t="shared" si="37"/>
        <v/>
      </c>
      <c r="X159" s="20" t="str">
        <f t="shared" si="38"/>
        <v/>
      </c>
      <c r="Y159" s="20" t="str">
        <f t="shared" si="39"/>
        <v/>
      </c>
      <c r="Z159" s="20" t="str">
        <f t="shared" si="40"/>
        <v/>
      </c>
      <c r="AA159" s="20">
        <f t="shared" si="28"/>
        <v>0</v>
      </c>
      <c r="AB159" s="20">
        <f t="shared" si="29"/>
        <v>0</v>
      </c>
      <c r="AC159" s="20">
        <f t="shared" si="30"/>
        <v>0</v>
      </c>
      <c r="AD159" s="16">
        <f t="shared" si="41"/>
        <v>0</v>
      </c>
      <c r="AE159" s="16">
        <f>IF(ISBLANK(T159),AE158,IF(COUNTIF(T$2:T159,T159)&gt;1,AE158,1+MAX(AE158,0)))</f>
        <v>6</v>
      </c>
    </row>
    <row r="160" spans="1:31" hidden="1" x14ac:dyDescent="0.25">
      <c r="A160" s="42">
        <v>103</v>
      </c>
      <c r="B160" s="42" t="s">
        <v>66</v>
      </c>
      <c r="C160" s="42" t="s">
        <v>657</v>
      </c>
      <c r="E160" s="42">
        <v>1</v>
      </c>
      <c r="F160" s="42">
        <v>4</v>
      </c>
      <c r="G160" s="42">
        <v>3</v>
      </c>
      <c r="H160" s="42">
        <v>3</v>
      </c>
      <c r="I160" s="42">
        <v>0</v>
      </c>
      <c r="J160" s="42">
        <v>0</v>
      </c>
      <c r="K160" s="42">
        <v>2</v>
      </c>
      <c r="L160" s="42">
        <v>2</v>
      </c>
      <c r="M160" s="188" t="s">
        <v>658</v>
      </c>
      <c r="N160"/>
      <c r="O160" s="101">
        <f>IF(ISBLANK(C160),O159,IF(COUNTIF(C$2:C160,C160)&gt;1,O159,1+MAX(O159,0)))</f>
        <v>6</v>
      </c>
      <c r="P160" s="45">
        <f t="shared" si="31"/>
        <v>3</v>
      </c>
      <c r="Q160" s="33" t="str">
        <f t="shared" si="32"/>
        <v/>
      </c>
      <c r="R160" s="33">
        <f t="shared" si="33"/>
        <v>12</v>
      </c>
      <c r="S160" s="33" t="str">
        <f t="shared" si="34"/>
        <v>103_12</v>
      </c>
      <c r="T160" s="35" t="str">
        <f t="shared" si="35"/>
        <v>103PM</v>
      </c>
      <c r="U160" s="35" t="str">
        <f t="shared" si="36"/>
        <v>103PMEW</v>
      </c>
      <c r="W160" s="20" t="str">
        <f t="shared" si="37"/>
        <v/>
      </c>
      <c r="X160" s="20" t="str">
        <f t="shared" si="38"/>
        <v/>
      </c>
      <c r="Y160" s="20" t="str">
        <f t="shared" si="39"/>
        <v/>
      </c>
      <c r="Z160" s="20" t="str">
        <f t="shared" si="40"/>
        <v/>
      </c>
      <c r="AA160" s="20">
        <f t="shared" si="28"/>
        <v>0</v>
      </c>
      <c r="AB160" s="20">
        <f t="shared" si="29"/>
        <v>1</v>
      </c>
      <c r="AC160" s="20">
        <f t="shared" si="30"/>
        <v>0</v>
      </c>
      <c r="AD160" s="16">
        <f t="shared" si="41"/>
        <v>0</v>
      </c>
      <c r="AE160" s="16">
        <f>IF(ISBLANK(T160),AE159,IF(COUNTIF(T$2:T160,T160)&gt;1,AE159,1+MAX(AE159,0)))</f>
        <v>6</v>
      </c>
    </row>
    <row r="161" spans="1:32" hidden="1" x14ac:dyDescent="0.25">
      <c r="A161" s="42">
        <v>103</v>
      </c>
      <c r="B161" s="42" t="s">
        <v>66</v>
      </c>
      <c r="C161" s="42" t="s">
        <v>657</v>
      </c>
      <c r="E161" s="42">
        <v>1</v>
      </c>
      <c r="F161" s="42">
        <v>4</v>
      </c>
      <c r="G161" s="42">
        <v>4</v>
      </c>
      <c r="H161" s="42">
        <v>2</v>
      </c>
      <c r="I161" s="42">
        <v>0</v>
      </c>
      <c r="J161" s="42">
        <v>2</v>
      </c>
      <c r="K161" s="42">
        <v>0</v>
      </c>
      <c r="L161" s="42">
        <v>0</v>
      </c>
      <c r="M161" s="188" t="s">
        <v>658</v>
      </c>
      <c r="N161"/>
      <c r="O161" s="101">
        <f>IF(ISBLANK(C161),O160,IF(COUNTIF(C$2:C161,C161)&gt;1,O160,1+MAX(O160,0)))</f>
        <v>6</v>
      </c>
      <c r="P161" s="45">
        <f t="shared" si="31"/>
        <v>3</v>
      </c>
      <c r="Q161" s="33" t="str">
        <f t="shared" si="32"/>
        <v/>
      </c>
      <c r="R161" s="33">
        <f t="shared" si="33"/>
        <v>12</v>
      </c>
      <c r="S161" s="33" t="str">
        <f t="shared" si="34"/>
        <v>103_12</v>
      </c>
      <c r="T161" s="35" t="str">
        <f t="shared" si="35"/>
        <v>103PM</v>
      </c>
      <c r="U161" s="35" t="str">
        <f t="shared" si="36"/>
        <v>103PMEW</v>
      </c>
      <c r="W161" s="20" t="str">
        <f t="shared" si="37"/>
        <v/>
      </c>
      <c r="X161" s="20" t="str">
        <f t="shared" si="38"/>
        <v/>
      </c>
      <c r="Y161" s="20" t="str">
        <f t="shared" si="39"/>
        <v/>
      </c>
      <c r="Z161" s="20" t="str">
        <f t="shared" si="40"/>
        <v/>
      </c>
      <c r="AA161" s="20">
        <f t="shared" si="28"/>
        <v>0</v>
      </c>
      <c r="AB161" s="20">
        <f t="shared" si="29"/>
        <v>0</v>
      </c>
      <c r="AC161" s="20">
        <f t="shared" si="30"/>
        <v>0</v>
      </c>
      <c r="AD161" s="16">
        <f t="shared" si="41"/>
        <v>0</v>
      </c>
      <c r="AE161" s="16">
        <f>IF(ISBLANK(T161),AE160,IF(COUNTIF(T$2:T161,T161)&gt;1,AE160,1+MAX(AE160,0)))</f>
        <v>6</v>
      </c>
    </row>
    <row r="162" spans="1:32" hidden="1" x14ac:dyDescent="0.25">
      <c r="A162" s="42">
        <v>103</v>
      </c>
      <c r="B162" s="42" t="s">
        <v>66</v>
      </c>
      <c r="C162" s="42" t="s">
        <v>657</v>
      </c>
      <c r="E162" s="42">
        <v>2</v>
      </c>
      <c r="F162" s="42">
        <v>1</v>
      </c>
      <c r="G162" s="42">
        <v>1</v>
      </c>
      <c r="H162" s="42">
        <v>2</v>
      </c>
      <c r="I162" s="42">
        <v>0</v>
      </c>
      <c r="J162" s="42">
        <v>1</v>
      </c>
      <c r="K162" s="42">
        <v>1</v>
      </c>
      <c r="L162" s="42">
        <v>2</v>
      </c>
      <c r="M162" s="188"/>
      <c r="N162"/>
      <c r="O162" s="101">
        <f>IF(ISBLANK(C162),O161,IF(COUNTIF(C$2:C162,C162)&gt;1,O161,1+MAX(O161,0)))</f>
        <v>6</v>
      </c>
      <c r="P162" s="45">
        <f t="shared" si="31"/>
        <v>3</v>
      </c>
      <c r="Q162" s="33" t="str">
        <f t="shared" si="32"/>
        <v/>
      </c>
      <c r="R162" s="33">
        <f t="shared" si="33"/>
        <v>13</v>
      </c>
      <c r="S162" s="33" t="str">
        <f t="shared" si="34"/>
        <v>103_13</v>
      </c>
      <c r="T162" s="35" t="str">
        <f t="shared" si="35"/>
        <v>103PM</v>
      </c>
      <c r="U162" s="35" t="str">
        <f t="shared" si="36"/>
        <v>103PMNS</v>
      </c>
      <c r="W162" s="20" t="str">
        <f t="shared" si="37"/>
        <v/>
      </c>
      <c r="X162" s="20" t="str">
        <f t="shared" si="38"/>
        <v/>
      </c>
      <c r="Y162" s="20" t="str">
        <f t="shared" si="39"/>
        <v/>
      </c>
      <c r="Z162" s="20" t="str">
        <f t="shared" si="40"/>
        <v/>
      </c>
      <c r="AA162" s="20">
        <f t="shared" si="28"/>
        <v>0</v>
      </c>
      <c r="AB162" s="20">
        <f t="shared" si="29"/>
        <v>1</v>
      </c>
      <c r="AC162" s="20">
        <f t="shared" si="30"/>
        <v>0</v>
      </c>
      <c r="AD162" s="16">
        <f t="shared" si="41"/>
        <v>0</v>
      </c>
      <c r="AE162" s="16">
        <f>IF(ISBLANK(T162),AE161,IF(COUNTIF(T$2:T162,T162)&gt;1,AE161,1+MAX(AE161,0)))</f>
        <v>6</v>
      </c>
    </row>
    <row r="163" spans="1:32" hidden="1" x14ac:dyDescent="0.25">
      <c r="A163" s="42">
        <v>103</v>
      </c>
      <c r="B163" s="42" t="s">
        <v>66</v>
      </c>
      <c r="C163" s="42" t="s">
        <v>657</v>
      </c>
      <c r="E163" s="42">
        <v>2</v>
      </c>
      <c r="F163" s="42">
        <v>1</v>
      </c>
      <c r="G163" s="42">
        <v>2</v>
      </c>
      <c r="H163" s="42">
        <v>5</v>
      </c>
      <c r="I163" s="42">
        <v>0</v>
      </c>
      <c r="J163" s="42">
        <v>1</v>
      </c>
      <c r="K163" s="42">
        <v>0</v>
      </c>
      <c r="L163" s="42">
        <v>5</v>
      </c>
      <c r="M163" s="188"/>
      <c r="N163"/>
      <c r="O163" s="101">
        <f>IF(ISBLANK(C163),O162,IF(COUNTIF(C$2:C163,C163)&gt;1,O162,1+MAX(O162,0)))</f>
        <v>6</v>
      </c>
      <c r="P163" s="45">
        <f t="shared" si="31"/>
        <v>3</v>
      </c>
      <c r="Q163" s="33" t="str">
        <f t="shared" si="32"/>
        <v/>
      </c>
      <c r="R163" s="33">
        <f t="shared" si="33"/>
        <v>13</v>
      </c>
      <c r="S163" s="33" t="str">
        <f t="shared" si="34"/>
        <v>103_13</v>
      </c>
      <c r="T163" s="35" t="str">
        <f t="shared" si="35"/>
        <v>103PM</v>
      </c>
      <c r="U163" s="35" t="str">
        <f t="shared" si="36"/>
        <v>103PMNS</v>
      </c>
      <c r="W163" s="20" t="str">
        <f t="shared" si="37"/>
        <v/>
      </c>
      <c r="X163" s="20" t="str">
        <f t="shared" si="38"/>
        <v/>
      </c>
      <c r="Y163" s="20" t="str">
        <f t="shared" si="39"/>
        <v/>
      </c>
      <c r="Z163" s="20" t="str">
        <f t="shared" si="40"/>
        <v/>
      </c>
      <c r="AA163" s="20">
        <f t="shared" si="28"/>
        <v>0</v>
      </c>
      <c r="AB163" s="20">
        <f t="shared" si="29"/>
        <v>0</v>
      </c>
      <c r="AC163" s="20">
        <f t="shared" si="30"/>
        <v>0</v>
      </c>
      <c r="AD163" s="16">
        <f t="shared" si="41"/>
        <v>0</v>
      </c>
      <c r="AE163" s="16">
        <f>IF(ISBLANK(T163),AE162,IF(COUNTIF(T$2:T163,T163)&gt;1,AE162,1+MAX(AE162,0)))</f>
        <v>6</v>
      </c>
    </row>
    <row r="164" spans="1:32" hidden="1" x14ac:dyDescent="0.25">
      <c r="A164" s="42">
        <v>103</v>
      </c>
      <c r="B164" s="42" t="s">
        <v>66</v>
      </c>
      <c r="C164" s="42" t="s">
        <v>657</v>
      </c>
      <c r="E164" s="42">
        <v>2</v>
      </c>
      <c r="F164" s="42">
        <v>1</v>
      </c>
      <c r="G164" s="42">
        <v>3</v>
      </c>
      <c r="H164" s="42">
        <v>4</v>
      </c>
      <c r="I164" s="42">
        <v>0</v>
      </c>
      <c r="J164" s="42">
        <v>1</v>
      </c>
      <c r="K164" s="42">
        <v>2</v>
      </c>
      <c r="L164" s="42">
        <v>2</v>
      </c>
      <c r="M164" s="188"/>
      <c r="N164"/>
      <c r="O164" s="101">
        <f>IF(ISBLANK(C164),O163,IF(COUNTIF(C$2:C164,C164)&gt;1,O163,1+MAX(O163,0)))</f>
        <v>6</v>
      </c>
      <c r="P164" s="45">
        <f t="shared" si="31"/>
        <v>3</v>
      </c>
      <c r="Q164" s="33" t="str">
        <f t="shared" si="32"/>
        <v/>
      </c>
      <c r="R164" s="33">
        <f t="shared" si="33"/>
        <v>13</v>
      </c>
      <c r="S164" s="33" t="str">
        <f t="shared" si="34"/>
        <v>103_13</v>
      </c>
      <c r="T164" s="35" t="str">
        <f t="shared" si="35"/>
        <v>103PM</v>
      </c>
      <c r="U164" s="35" t="str">
        <f t="shared" si="36"/>
        <v>103PMEW</v>
      </c>
      <c r="W164" s="20" t="str">
        <f t="shared" si="37"/>
        <v/>
      </c>
      <c r="X164" s="20" t="str">
        <f t="shared" si="38"/>
        <v/>
      </c>
      <c r="Y164" s="20" t="str">
        <f t="shared" si="39"/>
        <v/>
      </c>
      <c r="Z164" s="20" t="str">
        <f t="shared" si="40"/>
        <v/>
      </c>
      <c r="AA164" s="20">
        <f t="shared" si="28"/>
        <v>0</v>
      </c>
      <c r="AB164" s="20">
        <f t="shared" si="29"/>
        <v>1</v>
      </c>
      <c r="AC164" s="20">
        <f t="shared" si="30"/>
        <v>0</v>
      </c>
      <c r="AD164" s="16">
        <f t="shared" si="41"/>
        <v>0</v>
      </c>
      <c r="AE164" s="16">
        <f>IF(ISBLANK(T164),AE163,IF(COUNTIF(T$2:T164,T164)&gt;1,AE163,1+MAX(AE163,0)))</f>
        <v>6</v>
      </c>
    </row>
    <row r="165" spans="1:32" hidden="1" x14ac:dyDescent="0.25">
      <c r="A165" s="42">
        <v>103</v>
      </c>
      <c r="B165" s="42" t="s">
        <v>66</v>
      </c>
      <c r="C165" s="42" t="s">
        <v>657</v>
      </c>
      <c r="E165" s="42">
        <v>2</v>
      </c>
      <c r="F165" s="42">
        <v>1</v>
      </c>
      <c r="G165" s="42">
        <v>4</v>
      </c>
      <c r="H165" s="42">
        <v>0</v>
      </c>
      <c r="I165" s="42">
        <v>0</v>
      </c>
      <c r="J165" s="42">
        <v>0</v>
      </c>
      <c r="K165" s="42">
        <v>0</v>
      </c>
      <c r="L165" s="42">
        <v>0</v>
      </c>
      <c r="M165" s="188"/>
      <c r="N165"/>
      <c r="O165" s="101">
        <f>IF(ISBLANK(C165),O164,IF(COUNTIF(C$2:C165,C165)&gt;1,O164,1+MAX(O164,0)))</f>
        <v>6</v>
      </c>
      <c r="P165" s="45">
        <f t="shared" si="31"/>
        <v>3</v>
      </c>
      <c r="Q165" s="33" t="str">
        <f t="shared" si="32"/>
        <v/>
      </c>
      <c r="R165" s="33">
        <f t="shared" si="33"/>
        <v>13</v>
      </c>
      <c r="S165" s="33" t="str">
        <f t="shared" si="34"/>
        <v>103_13</v>
      </c>
      <c r="T165" s="35" t="str">
        <f t="shared" si="35"/>
        <v>103PM</v>
      </c>
      <c r="U165" s="35" t="str">
        <f t="shared" si="36"/>
        <v>103PMEW</v>
      </c>
      <c r="W165" s="20" t="str">
        <f t="shared" si="37"/>
        <v/>
      </c>
      <c r="X165" s="20" t="str">
        <f t="shared" si="38"/>
        <v/>
      </c>
      <c r="Y165" s="20" t="str">
        <f t="shared" si="39"/>
        <v/>
      </c>
      <c r="Z165" s="20" t="str">
        <f t="shared" si="40"/>
        <v/>
      </c>
      <c r="AA165" s="20">
        <f t="shared" si="28"/>
        <v>0</v>
      </c>
      <c r="AB165" s="20">
        <f t="shared" si="29"/>
        <v>0</v>
      </c>
      <c r="AC165" s="20">
        <f t="shared" si="30"/>
        <v>0</v>
      </c>
      <c r="AD165" s="16">
        <f t="shared" si="41"/>
        <v>0</v>
      </c>
      <c r="AE165" s="16">
        <f>IF(ISBLANK(T165),AE164,IF(COUNTIF(T$2:T165,T165)&gt;1,AE164,1+MAX(AE164,0)))</f>
        <v>6</v>
      </c>
    </row>
    <row r="166" spans="1:32" hidden="1" x14ac:dyDescent="0.25">
      <c r="A166" s="42">
        <v>103</v>
      </c>
      <c r="B166" s="42" t="s">
        <v>66</v>
      </c>
      <c r="C166" s="42" t="s">
        <v>657</v>
      </c>
      <c r="E166" s="42">
        <v>2</v>
      </c>
      <c r="F166" s="42">
        <v>2</v>
      </c>
      <c r="G166" s="42">
        <v>1</v>
      </c>
      <c r="H166" s="42">
        <v>6</v>
      </c>
      <c r="I166" s="42">
        <v>0</v>
      </c>
      <c r="J166" s="42">
        <v>2</v>
      </c>
      <c r="K166" s="42">
        <v>3</v>
      </c>
      <c r="L166" s="42">
        <v>5</v>
      </c>
      <c r="M166" s="188"/>
      <c r="N166"/>
      <c r="O166" s="101">
        <f>IF(ISBLANK(C166),O165,IF(COUNTIF(C$2:C166,C166)&gt;1,O165,1+MAX(O165,0)))</f>
        <v>6</v>
      </c>
      <c r="P166" s="45">
        <f t="shared" si="31"/>
        <v>3</v>
      </c>
      <c r="Q166" s="33" t="str">
        <f t="shared" si="32"/>
        <v/>
      </c>
      <c r="R166" s="33">
        <f t="shared" si="33"/>
        <v>14</v>
      </c>
      <c r="S166" s="33" t="str">
        <f t="shared" si="34"/>
        <v>103_14</v>
      </c>
      <c r="T166" s="35" t="str">
        <f t="shared" si="35"/>
        <v>103PM</v>
      </c>
      <c r="U166" s="35" t="str">
        <f t="shared" si="36"/>
        <v>103PMNS</v>
      </c>
      <c r="W166" s="20" t="str">
        <f t="shared" si="37"/>
        <v/>
      </c>
      <c r="X166" s="20" t="str">
        <f t="shared" si="38"/>
        <v/>
      </c>
      <c r="Y166" s="20" t="str">
        <f t="shared" si="39"/>
        <v/>
      </c>
      <c r="Z166" s="20" t="str">
        <f t="shared" si="40"/>
        <v/>
      </c>
      <c r="AA166" s="20">
        <f t="shared" si="28"/>
        <v>0</v>
      </c>
      <c r="AB166" s="20">
        <f t="shared" si="29"/>
        <v>1</v>
      </c>
      <c r="AC166" s="20">
        <f t="shared" si="30"/>
        <v>0</v>
      </c>
      <c r="AD166" s="16">
        <f t="shared" si="41"/>
        <v>0</v>
      </c>
      <c r="AE166" s="16">
        <f>IF(ISBLANK(T166),AE165,IF(COUNTIF(T$2:T166,T166)&gt;1,AE165,1+MAX(AE165,0)))</f>
        <v>6</v>
      </c>
    </row>
    <row r="167" spans="1:32" hidden="1" x14ac:dyDescent="0.25">
      <c r="A167" s="42">
        <v>103</v>
      </c>
      <c r="B167" s="42" t="s">
        <v>66</v>
      </c>
      <c r="C167" s="42" t="s">
        <v>657</v>
      </c>
      <c r="E167" s="42">
        <v>2</v>
      </c>
      <c r="F167" s="42">
        <v>2</v>
      </c>
      <c r="G167" s="42">
        <v>2</v>
      </c>
      <c r="H167" s="42">
        <v>2</v>
      </c>
      <c r="I167" s="42">
        <v>1</v>
      </c>
      <c r="J167" s="42">
        <v>1</v>
      </c>
      <c r="K167" s="42">
        <v>0</v>
      </c>
      <c r="L167" s="42">
        <v>2</v>
      </c>
      <c r="M167" s="188"/>
      <c r="N167"/>
      <c r="O167" s="101">
        <f>IF(ISBLANK(C167),O166,IF(COUNTIF(C$2:C167,C167)&gt;1,O166,1+MAX(O166,0)))</f>
        <v>6</v>
      </c>
      <c r="P167" s="45">
        <f t="shared" si="31"/>
        <v>3</v>
      </c>
      <c r="Q167" s="33" t="str">
        <f t="shared" si="32"/>
        <v/>
      </c>
      <c r="R167" s="33">
        <f t="shared" si="33"/>
        <v>14</v>
      </c>
      <c r="S167" s="33" t="str">
        <f t="shared" si="34"/>
        <v>103_14</v>
      </c>
      <c r="T167" s="35" t="str">
        <f t="shared" si="35"/>
        <v>103PM</v>
      </c>
      <c r="U167" s="35" t="str">
        <f t="shared" si="36"/>
        <v>103PMNS</v>
      </c>
      <c r="W167" s="20" t="str">
        <f t="shared" si="37"/>
        <v/>
      </c>
      <c r="X167" s="20" t="str">
        <f t="shared" si="38"/>
        <v/>
      </c>
      <c r="Y167" s="20" t="str">
        <f t="shared" si="39"/>
        <v/>
      </c>
      <c r="Z167" s="20" t="str">
        <f t="shared" si="40"/>
        <v/>
      </c>
      <c r="AA167" s="20">
        <f t="shared" si="28"/>
        <v>0</v>
      </c>
      <c r="AB167" s="20">
        <f t="shared" si="29"/>
        <v>0</v>
      </c>
      <c r="AC167" s="20">
        <f t="shared" si="30"/>
        <v>0</v>
      </c>
      <c r="AD167" s="16">
        <f t="shared" si="41"/>
        <v>0</v>
      </c>
      <c r="AE167" s="16">
        <f>IF(ISBLANK(T167),AE166,IF(COUNTIF(T$2:T167,T167)&gt;1,AE166,1+MAX(AE166,0)))</f>
        <v>6</v>
      </c>
    </row>
    <row r="168" spans="1:32" hidden="1" x14ac:dyDescent="0.25">
      <c r="A168" s="42">
        <v>103</v>
      </c>
      <c r="B168" s="42" t="s">
        <v>66</v>
      </c>
      <c r="C168" s="42" t="s">
        <v>657</v>
      </c>
      <c r="E168" s="42">
        <v>2</v>
      </c>
      <c r="F168" s="42">
        <v>2</v>
      </c>
      <c r="G168" s="42">
        <v>3</v>
      </c>
      <c r="H168" s="42">
        <v>7</v>
      </c>
      <c r="I168" s="42">
        <v>2</v>
      </c>
      <c r="J168" s="42">
        <v>3</v>
      </c>
      <c r="K168" s="42">
        <v>0</v>
      </c>
      <c r="L168" s="42">
        <v>5</v>
      </c>
      <c r="M168" s="188"/>
      <c r="N168"/>
      <c r="O168" s="101">
        <f>IF(ISBLANK(C168),O167,IF(COUNTIF(C$2:C168,C168)&gt;1,O167,1+MAX(O167,0)))</f>
        <v>6</v>
      </c>
      <c r="P168" s="45">
        <f t="shared" si="31"/>
        <v>3</v>
      </c>
      <c r="Q168" s="33" t="str">
        <f t="shared" si="32"/>
        <v/>
      </c>
      <c r="R168" s="33">
        <f t="shared" si="33"/>
        <v>14</v>
      </c>
      <c r="S168" s="33" t="str">
        <f t="shared" si="34"/>
        <v>103_14</v>
      </c>
      <c r="T168" s="35" t="str">
        <f t="shared" si="35"/>
        <v>103PM</v>
      </c>
      <c r="U168" s="35" t="str">
        <f t="shared" si="36"/>
        <v>103PMEW</v>
      </c>
      <c r="W168" s="20" t="str">
        <f t="shared" si="37"/>
        <v/>
      </c>
      <c r="X168" s="20" t="str">
        <f t="shared" si="38"/>
        <v/>
      </c>
      <c r="Y168" s="20" t="str">
        <f t="shared" si="39"/>
        <v/>
      </c>
      <c r="Z168" s="20" t="str">
        <f t="shared" si="40"/>
        <v/>
      </c>
      <c r="AA168" s="20">
        <f t="shared" si="28"/>
        <v>0</v>
      </c>
      <c r="AB168" s="20">
        <f t="shared" si="29"/>
        <v>1</v>
      </c>
      <c r="AC168" s="20">
        <f t="shared" si="30"/>
        <v>0</v>
      </c>
      <c r="AD168" s="16">
        <f t="shared" si="41"/>
        <v>0</v>
      </c>
      <c r="AE168" s="16">
        <f>IF(ISBLANK(T168),AE167,IF(COUNTIF(T$2:T168,T168)&gt;1,AE167,1+MAX(AE167,0)))</f>
        <v>6</v>
      </c>
    </row>
    <row r="169" spans="1:32" hidden="1" x14ac:dyDescent="0.25">
      <c r="A169" s="42">
        <v>103</v>
      </c>
      <c r="B169" s="42" t="s">
        <v>66</v>
      </c>
      <c r="C169" s="42" t="s">
        <v>657</v>
      </c>
      <c r="E169" s="42">
        <v>2</v>
      </c>
      <c r="F169" s="42">
        <v>2</v>
      </c>
      <c r="G169" s="42">
        <v>4</v>
      </c>
      <c r="H169" s="42">
        <v>5</v>
      </c>
      <c r="I169" s="42">
        <v>2</v>
      </c>
      <c r="J169" s="42">
        <v>3</v>
      </c>
      <c r="K169" s="42">
        <v>2</v>
      </c>
      <c r="L169" s="42">
        <v>3</v>
      </c>
      <c r="M169" s="188"/>
      <c r="N169"/>
      <c r="O169" s="101">
        <f>IF(ISBLANK(C169),O168,IF(COUNTIF(C$2:C169,C169)&gt;1,O168,1+MAX(O168,0)))</f>
        <v>6</v>
      </c>
      <c r="P169" s="45">
        <f t="shared" si="31"/>
        <v>3</v>
      </c>
      <c r="Q169" s="33" t="str">
        <f t="shared" si="32"/>
        <v/>
      </c>
      <c r="R169" s="33">
        <f t="shared" si="33"/>
        <v>14</v>
      </c>
      <c r="S169" s="33" t="str">
        <f t="shared" si="34"/>
        <v>103_14</v>
      </c>
      <c r="T169" s="35" t="str">
        <f t="shared" si="35"/>
        <v>103PM</v>
      </c>
      <c r="U169" s="35" t="str">
        <f t="shared" si="36"/>
        <v>103PMEW</v>
      </c>
      <c r="W169" s="20" t="str">
        <f t="shared" si="37"/>
        <v/>
      </c>
      <c r="X169" s="20" t="str">
        <f t="shared" si="38"/>
        <v/>
      </c>
      <c r="Y169" s="20" t="str">
        <f t="shared" si="39"/>
        <v/>
      </c>
      <c r="Z169" s="20" t="str">
        <f t="shared" si="40"/>
        <v/>
      </c>
      <c r="AA169" s="20">
        <f t="shared" si="28"/>
        <v>0</v>
      </c>
      <c r="AB169" s="20">
        <f t="shared" si="29"/>
        <v>0</v>
      </c>
      <c r="AC169" s="20">
        <f t="shared" si="30"/>
        <v>0</v>
      </c>
      <c r="AD169" s="16">
        <f t="shared" si="41"/>
        <v>0</v>
      </c>
      <c r="AE169" s="16">
        <f>IF(ISBLANK(T169),AE168,IF(COUNTIF(T$2:T169,T169)&gt;1,AE168,1+MAX(AE168,0)))</f>
        <v>6</v>
      </c>
    </row>
    <row r="170" spans="1:32" ht="26.4" hidden="1" x14ac:dyDescent="0.25">
      <c r="A170" s="244">
        <v>103</v>
      </c>
      <c r="B170" s="244" t="s">
        <v>66</v>
      </c>
      <c r="C170" s="244" t="s">
        <v>657</v>
      </c>
      <c r="D170" s="244"/>
      <c r="E170" s="244">
        <v>2</v>
      </c>
      <c r="F170" s="244">
        <v>3</v>
      </c>
      <c r="G170" s="244">
        <v>1</v>
      </c>
      <c r="H170" s="247">
        <v>8</v>
      </c>
      <c r="I170" s="244">
        <v>4</v>
      </c>
      <c r="J170" s="244">
        <v>3</v>
      </c>
      <c r="K170" s="244">
        <v>2</v>
      </c>
      <c r="L170" s="244">
        <v>8</v>
      </c>
      <c r="M170" s="188"/>
      <c r="N170"/>
      <c r="O170" s="101">
        <f>IF(ISBLANK(C170),O169,IF(COUNTIF(C$2:C170,C170)&gt;1,O169,1+MAX(O169,0)))</f>
        <v>6</v>
      </c>
      <c r="P170" s="45">
        <f t="shared" si="31"/>
        <v>3</v>
      </c>
      <c r="Q170" s="33" t="str">
        <f t="shared" si="32"/>
        <v/>
      </c>
      <c r="R170" s="33">
        <f t="shared" si="33"/>
        <v>15</v>
      </c>
      <c r="S170" s="33" t="str">
        <f t="shared" si="34"/>
        <v>103_15</v>
      </c>
      <c r="T170" s="35" t="str">
        <f t="shared" si="35"/>
        <v>103PM</v>
      </c>
      <c r="U170" s="35" t="str">
        <f t="shared" si="36"/>
        <v>103PMNS</v>
      </c>
      <c r="W170" s="20" t="str">
        <f t="shared" si="37"/>
        <v/>
      </c>
      <c r="X170" s="20" t="str">
        <f t="shared" si="38"/>
        <v/>
      </c>
      <c r="Y170" s="20" t="str">
        <f t="shared" si="39"/>
        <v/>
      </c>
      <c r="Z170" s="20" t="str">
        <f t="shared" si="40"/>
        <v/>
      </c>
      <c r="AA170" s="20">
        <f t="shared" si="28"/>
        <v>0</v>
      </c>
      <c r="AB170" s="20">
        <f t="shared" si="29"/>
        <v>1</v>
      </c>
      <c r="AC170" s="20">
        <f t="shared" si="30"/>
        <v>0</v>
      </c>
      <c r="AD170" s="16">
        <f t="shared" si="41"/>
        <v>0</v>
      </c>
      <c r="AE170" s="16">
        <f>IF(ISBLANK(T170),AE169,IF(COUNTIF(T$2:T170,T170)&gt;1,AE169,1+MAX(AE169,0)))</f>
        <v>6</v>
      </c>
      <c r="AF170" s="66" t="s">
        <v>862</v>
      </c>
    </row>
    <row r="171" spans="1:32" hidden="1" x14ac:dyDescent="0.25">
      <c r="A171" s="42">
        <v>103</v>
      </c>
      <c r="B171" s="42" t="s">
        <v>66</v>
      </c>
      <c r="C171" s="42" t="s">
        <v>657</v>
      </c>
      <c r="E171" s="42">
        <v>2</v>
      </c>
      <c r="F171" s="42">
        <v>3</v>
      </c>
      <c r="G171" s="42">
        <v>2</v>
      </c>
      <c r="H171" s="42">
        <v>9</v>
      </c>
      <c r="I171" s="42">
        <v>1</v>
      </c>
      <c r="J171" s="42">
        <v>4</v>
      </c>
      <c r="K171" s="42">
        <v>0</v>
      </c>
      <c r="L171" s="42">
        <v>9</v>
      </c>
      <c r="M171" s="188"/>
      <c r="N171"/>
      <c r="O171" s="101">
        <f>IF(ISBLANK(C171),O170,IF(COUNTIF(C$2:C171,C171)&gt;1,O170,1+MAX(O170,0)))</f>
        <v>6</v>
      </c>
      <c r="P171" s="45">
        <f t="shared" si="31"/>
        <v>3</v>
      </c>
      <c r="Q171" s="33" t="str">
        <f t="shared" si="32"/>
        <v/>
      </c>
      <c r="R171" s="33">
        <f t="shared" si="33"/>
        <v>15</v>
      </c>
      <c r="S171" s="33" t="str">
        <f t="shared" si="34"/>
        <v>103_15</v>
      </c>
      <c r="T171" s="35" t="str">
        <f t="shared" si="35"/>
        <v>103PM</v>
      </c>
      <c r="U171" s="35" t="str">
        <f t="shared" si="36"/>
        <v>103PMNS</v>
      </c>
      <c r="W171" s="20" t="str">
        <f t="shared" si="37"/>
        <v/>
      </c>
      <c r="X171" s="20" t="str">
        <f t="shared" si="38"/>
        <v/>
      </c>
      <c r="Y171" s="20" t="str">
        <f t="shared" si="39"/>
        <v/>
      </c>
      <c r="Z171" s="20" t="str">
        <f t="shared" si="40"/>
        <v/>
      </c>
      <c r="AA171" s="20">
        <f t="shared" si="28"/>
        <v>0</v>
      </c>
      <c r="AB171" s="20">
        <f t="shared" si="29"/>
        <v>0</v>
      </c>
      <c r="AC171" s="20">
        <f t="shared" si="30"/>
        <v>0</v>
      </c>
      <c r="AD171" s="16">
        <f t="shared" si="41"/>
        <v>0</v>
      </c>
      <c r="AE171" s="16">
        <f>IF(ISBLANK(T171),AE170,IF(COUNTIF(T$2:T171,T171)&gt;1,AE170,1+MAX(AE170,0)))</f>
        <v>6</v>
      </c>
    </row>
    <row r="172" spans="1:32" hidden="1" x14ac:dyDescent="0.25">
      <c r="A172" s="42">
        <v>103</v>
      </c>
      <c r="B172" s="42" t="s">
        <v>66</v>
      </c>
      <c r="C172" s="42" t="s">
        <v>657</v>
      </c>
      <c r="E172" s="42">
        <v>2</v>
      </c>
      <c r="F172" s="42">
        <v>3</v>
      </c>
      <c r="G172" s="42">
        <v>3</v>
      </c>
      <c r="H172" s="42">
        <v>1</v>
      </c>
      <c r="I172" s="42">
        <v>0</v>
      </c>
      <c r="J172" s="42">
        <v>0</v>
      </c>
      <c r="K172" s="42">
        <v>0</v>
      </c>
      <c r="L172" s="42">
        <v>1</v>
      </c>
      <c r="M172" s="188"/>
      <c r="N172"/>
      <c r="O172" s="101">
        <f>IF(ISBLANK(C172),O171,IF(COUNTIF(C$2:C172,C172)&gt;1,O171,1+MAX(O171,0)))</f>
        <v>6</v>
      </c>
      <c r="P172" s="45">
        <f t="shared" si="31"/>
        <v>3</v>
      </c>
      <c r="Q172" s="33" t="str">
        <f t="shared" si="32"/>
        <v/>
      </c>
      <c r="R172" s="33">
        <f t="shared" si="33"/>
        <v>15</v>
      </c>
      <c r="S172" s="33" t="str">
        <f t="shared" si="34"/>
        <v>103_15</v>
      </c>
      <c r="T172" s="35" t="str">
        <f t="shared" si="35"/>
        <v>103PM</v>
      </c>
      <c r="U172" s="35" t="str">
        <f t="shared" si="36"/>
        <v>103PMEW</v>
      </c>
      <c r="W172" s="20" t="str">
        <f t="shared" si="37"/>
        <v/>
      </c>
      <c r="X172" s="20" t="str">
        <f t="shared" si="38"/>
        <v/>
      </c>
      <c r="Y172" s="20" t="str">
        <f t="shared" si="39"/>
        <v/>
      </c>
      <c r="Z172" s="20" t="str">
        <f t="shared" si="40"/>
        <v/>
      </c>
      <c r="AA172" s="20">
        <f t="shared" si="28"/>
        <v>0</v>
      </c>
      <c r="AB172" s="20">
        <f t="shared" si="29"/>
        <v>1</v>
      </c>
      <c r="AC172" s="20">
        <f t="shared" si="30"/>
        <v>0</v>
      </c>
      <c r="AD172" s="16">
        <f t="shared" si="41"/>
        <v>0</v>
      </c>
      <c r="AE172" s="16">
        <f>IF(ISBLANK(T172),AE171,IF(COUNTIF(T$2:T172,T172)&gt;1,AE171,1+MAX(AE171,0)))</f>
        <v>6</v>
      </c>
    </row>
    <row r="173" spans="1:32" hidden="1" x14ac:dyDescent="0.25">
      <c r="A173" s="42">
        <v>103</v>
      </c>
      <c r="B173" s="42" t="s">
        <v>66</v>
      </c>
      <c r="C173" s="42" t="s">
        <v>657</v>
      </c>
      <c r="E173" s="42">
        <v>2</v>
      </c>
      <c r="F173" s="42">
        <v>3</v>
      </c>
      <c r="G173" s="42">
        <v>4</v>
      </c>
      <c r="H173" s="42">
        <v>1</v>
      </c>
      <c r="I173" s="42">
        <v>0</v>
      </c>
      <c r="J173" s="42">
        <v>0</v>
      </c>
      <c r="K173" s="42">
        <v>0</v>
      </c>
      <c r="L173" s="42">
        <v>1</v>
      </c>
      <c r="M173" s="188"/>
      <c r="N173"/>
      <c r="O173" s="101">
        <f>IF(ISBLANK(C173),O172,IF(COUNTIF(C$2:C173,C173)&gt;1,O172,1+MAX(O172,0)))</f>
        <v>6</v>
      </c>
      <c r="P173" s="45">
        <f t="shared" si="31"/>
        <v>3</v>
      </c>
      <c r="Q173" s="33" t="str">
        <f t="shared" si="32"/>
        <v/>
      </c>
      <c r="R173" s="33">
        <f t="shared" si="33"/>
        <v>15</v>
      </c>
      <c r="S173" s="33" t="str">
        <f t="shared" si="34"/>
        <v>103_15</v>
      </c>
      <c r="T173" s="35" t="str">
        <f t="shared" si="35"/>
        <v>103PM</v>
      </c>
      <c r="U173" s="35" t="str">
        <f t="shared" si="36"/>
        <v>103PMEW</v>
      </c>
      <c r="W173" s="20" t="str">
        <f t="shared" si="37"/>
        <v/>
      </c>
      <c r="X173" s="20" t="str">
        <f t="shared" si="38"/>
        <v/>
      </c>
      <c r="Y173" s="20" t="str">
        <f t="shared" si="39"/>
        <v/>
      </c>
      <c r="Z173" s="20" t="str">
        <f t="shared" si="40"/>
        <v/>
      </c>
      <c r="AA173" s="20">
        <f t="shared" si="28"/>
        <v>0</v>
      </c>
      <c r="AB173" s="20">
        <f t="shared" si="29"/>
        <v>0</v>
      </c>
      <c r="AC173" s="20">
        <f t="shared" si="30"/>
        <v>0</v>
      </c>
      <c r="AD173" s="16">
        <f t="shared" si="41"/>
        <v>0</v>
      </c>
      <c r="AE173" s="16">
        <f>IF(ISBLANK(T173),AE172,IF(COUNTIF(T$2:T173,T173)&gt;1,AE172,1+MAX(AE172,0)))</f>
        <v>6</v>
      </c>
    </row>
    <row r="174" spans="1:32" hidden="1" x14ac:dyDescent="0.25">
      <c r="A174" s="42">
        <v>103</v>
      </c>
      <c r="B174" s="42" t="s">
        <v>66</v>
      </c>
      <c r="C174" s="42" t="s">
        <v>657</v>
      </c>
      <c r="E174" s="42">
        <v>2</v>
      </c>
      <c r="F174" s="42">
        <v>4</v>
      </c>
      <c r="G174" s="42">
        <v>1</v>
      </c>
      <c r="H174" s="42">
        <v>7</v>
      </c>
      <c r="I174" s="42">
        <v>1</v>
      </c>
      <c r="J174" s="42">
        <v>0</v>
      </c>
      <c r="K174" s="42">
        <v>2</v>
      </c>
      <c r="L174" s="42">
        <v>7</v>
      </c>
      <c r="M174" s="188"/>
      <c r="N174"/>
      <c r="O174" s="101">
        <f>IF(ISBLANK(C174),O173,IF(COUNTIF(C$2:C174,C174)&gt;1,O173,1+MAX(O173,0)))</f>
        <v>6</v>
      </c>
      <c r="P174" s="45">
        <f t="shared" si="31"/>
        <v>3</v>
      </c>
      <c r="Q174" s="33" t="str">
        <f t="shared" si="32"/>
        <v/>
      </c>
      <c r="R174" s="33">
        <f t="shared" si="33"/>
        <v>16</v>
      </c>
      <c r="S174" s="33" t="str">
        <f t="shared" si="34"/>
        <v>103_16</v>
      </c>
      <c r="T174" s="35" t="str">
        <f t="shared" si="35"/>
        <v>103PM</v>
      </c>
      <c r="U174" s="35" t="str">
        <f t="shared" si="36"/>
        <v>103PMNS</v>
      </c>
      <c r="W174" s="20" t="str">
        <f t="shared" si="37"/>
        <v/>
      </c>
      <c r="X174" s="20" t="str">
        <f t="shared" si="38"/>
        <v/>
      </c>
      <c r="Y174" s="20" t="str">
        <f t="shared" si="39"/>
        <v/>
      </c>
      <c r="Z174" s="20" t="str">
        <f t="shared" si="40"/>
        <v/>
      </c>
      <c r="AA174" s="20">
        <f t="shared" si="28"/>
        <v>0</v>
      </c>
      <c r="AB174" s="20">
        <f t="shared" si="29"/>
        <v>1</v>
      </c>
      <c r="AC174" s="20">
        <f t="shared" si="30"/>
        <v>0</v>
      </c>
      <c r="AD174" s="16">
        <f t="shared" si="41"/>
        <v>0</v>
      </c>
      <c r="AE174" s="16">
        <f>IF(ISBLANK(T174),AE173,IF(COUNTIF(T$2:T174,T174)&gt;1,AE173,1+MAX(AE173,0)))</f>
        <v>6</v>
      </c>
    </row>
    <row r="175" spans="1:32" hidden="1" x14ac:dyDescent="0.25">
      <c r="A175" s="42">
        <v>103</v>
      </c>
      <c r="B175" s="42" t="s">
        <v>66</v>
      </c>
      <c r="C175" s="42" t="s">
        <v>657</v>
      </c>
      <c r="E175" s="42">
        <v>2</v>
      </c>
      <c r="F175" s="42">
        <v>4</v>
      </c>
      <c r="G175" s="42">
        <v>2</v>
      </c>
      <c r="H175" s="42">
        <v>10</v>
      </c>
      <c r="I175" s="42">
        <v>2</v>
      </c>
      <c r="J175" s="42">
        <v>0</v>
      </c>
      <c r="K175" s="42">
        <v>1</v>
      </c>
      <c r="L175" s="42">
        <v>10</v>
      </c>
      <c r="M175" s="188"/>
      <c r="N175"/>
      <c r="O175" s="101">
        <f>IF(ISBLANK(C175),O174,IF(COUNTIF(C$2:C175,C175)&gt;1,O174,1+MAX(O174,0)))</f>
        <v>6</v>
      </c>
      <c r="P175" s="45">
        <f t="shared" si="31"/>
        <v>3</v>
      </c>
      <c r="Q175" s="33" t="str">
        <f t="shared" si="32"/>
        <v/>
      </c>
      <c r="R175" s="33">
        <f t="shared" si="33"/>
        <v>16</v>
      </c>
      <c r="S175" s="33" t="str">
        <f t="shared" si="34"/>
        <v>103_16</v>
      </c>
      <c r="T175" s="35" t="str">
        <f t="shared" si="35"/>
        <v>103PM</v>
      </c>
      <c r="U175" s="35" t="str">
        <f t="shared" si="36"/>
        <v>103PMNS</v>
      </c>
      <c r="W175" s="20" t="str">
        <f t="shared" si="37"/>
        <v/>
      </c>
      <c r="X175" s="20" t="str">
        <f t="shared" si="38"/>
        <v/>
      </c>
      <c r="Y175" s="20" t="str">
        <f t="shared" si="39"/>
        <v/>
      </c>
      <c r="Z175" s="20" t="str">
        <f t="shared" si="40"/>
        <v/>
      </c>
      <c r="AA175" s="20">
        <f t="shared" si="28"/>
        <v>0</v>
      </c>
      <c r="AB175" s="20">
        <f t="shared" si="29"/>
        <v>0</v>
      </c>
      <c r="AC175" s="20">
        <f t="shared" si="30"/>
        <v>0</v>
      </c>
      <c r="AD175" s="16">
        <f t="shared" si="41"/>
        <v>0</v>
      </c>
      <c r="AE175" s="16">
        <f>IF(ISBLANK(T175),AE174,IF(COUNTIF(T$2:T175,T175)&gt;1,AE174,1+MAX(AE174,0)))</f>
        <v>6</v>
      </c>
    </row>
    <row r="176" spans="1:32" hidden="1" x14ac:dyDescent="0.25">
      <c r="A176" s="42">
        <v>103</v>
      </c>
      <c r="B176" s="42" t="s">
        <v>66</v>
      </c>
      <c r="C176" s="42" t="s">
        <v>657</v>
      </c>
      <c r="E176" s="42">
        <v>2</v>
      </c>
      <c r="F176" s="42">
        <v>4</v>
      </c>
      <c r="G176" s="42">
        <v>3</v>
      </c>
      <c r="H176" s="42">
        <v>7</v>
      </c>
      <c r="I176" s="42">
        <v>3</v>
      </c>
      <c r="J176" s="42">
        <v>3</v>
      </c>
      <c r="K176" s="42">
        <v>2</v>
      </c>
      <c r="L176" s="42">
        <v>5</v>
      </c>
      <c r="M176" s="188"/>
      <c r="N176"/>
      <c r="O176" s="101">
        <f>IF(ISBLANK(C176),O175,IF(COUNTIF(C$2:C176,C176)&gt;1,O175,1+MAX(O175,0)))</f>
        <v>6</v>
      </c>
      <c r="P176" s="45">
        <f t="shared" si="31"/>
        <v>3</v>
      </c>
      <c r="Q176" s="33" t="str">
        <f t="shared" si="32"/>
        <v/>
      </c>
      <c r="R176" s="33">
        <f t="shared" si="33"/>
        <v>16</v>
      </c>
      <c r="S176" s="33" t="str">
        <f t="shared" si="34"/>
        <v>103_16</v>
      </c>
      <c r="T176" s="35" t="str">
        <f t="shared" si="35"/>
        <v>103PM</v>
      </c>
      <c r="U176" s="35" t="str">
        <f t="shared" si="36"/>
        <v>103PMEW</v>
      </c>
      <c r="W176" s="20" t="str">
        <f t="shared" si="37"/>
        <v/>
      </c>
      <c r="X176" s="20" t="str">
        <f t="shared" si="38"/>
        <v/>
      </c>
      <c r="Y176" s="20" t="str">
        <f t="shared" si="39"/>
        <v/>
      </c>
      <c r="Z176" s="20" t="str">
        <f t="shared" si="40"/>
        <v/>
      </c>
      <c r="AA176" s="20">
        <f t="shared" si="28"/>
        <v>0</v>
      </c>
      <c r="AB176" s="20">
        <f t="shared" si="29"/>
        <v>1</v>
      </c>
      <c r="AC176" s="20">
        <f t="shared" si="30"/>
        <v>0</v>
      </c>
      <c r="AD176" s="16">
        <f t="shared" si="41"/>
        <v>0</v>
      </c>
      <c r="AE176" s="16">
        <f>IF(ISBLANK(T176),AE175,IF(COUNTIF(T$2:T176,T176)&gt;1,AE175,1+MAX(AE175,0)))</f>
        <v>6</v>
      </c>
    </row>
    <row r="177" spans="1:32" hidden="1" x14ac:dyDescent="0.25">
      <c r="A177" s="42">
        <v>103</v>
      </c>
      <c r="B177" s="42" t="s">
        <v>66</v>
      </c>
      <c r="C177" s="42" t="s">
        <v>657</v>
      </c>
      <c r="E177" s="42">
        <v>2</v>
      </c>
      <c r="F177" s="42">
        <v>4</v>
      </c>
      <c r="G177" s="42">
        <v>4</v>
      </c>
      <c r="H177" s="42">
        <v>1</v>
      </c>
      <c r="I177" s="42">
        <v>0</v>
      </c>
      <c r="J177" s="42">
        <v>1</v>
      </c>
      <c r="K177" s="42">
        <v>0</v>
      </c>
      <c r="L177" s="42">
        <v>0</v>
      </c>
      <c r="M177" s="188"/>
      <c r="N177"/>
      <c r="O177" s="101">
        <f>IF(ISBLANK(C177),O176,IF(COUNTIF(C$2:C177,C177)&gt;1,O176,1+MAX(O176,0)))</f>
        <v>6</v>
      </c>
      <c r="P177" s="45">
        <f t="shared" si="31"/>
        <v>3</v>
      </c>
      <c r="Q177" s="33" t="str">
        <f t="shared" si="32"/>
        <v/>
      </c>
      <c r="R177" s="33">
        <f t="shared" si="33"/>
        <v>16</v>
      </c>
      <c r="S177" s="33" t="str">
        <f t="shared" si="34"/>
        <v>103_16</v>
      </c>
      <c r="T177" s="35" t="str">
        <f t="shared" si="35"/>
        <v>103PM</v>
      </c>
      <c r="U177" s="35" t="str">
        <f t="shared" si="36"/>
        <v>103PMEW</v>
      </c>
      <c r="W177" s="20" t="str">
        <f t="shared" si="37"/>
        <v/>
      </c>
      <c r="X177" s="20" t="str">
        <f t="shared" si="38"/>
        <v/>
      </c>
      <c r="Y177" s="20" t="str">
        <f t="shared" si="39"/>
        <v/>
      </c>
      <c r="Z177" s="20" t="str">
        <f t="shared" si="40"/>
        <v/>
      </c>
      <c r="AA177" s="20">
        <f t="shared" si="28"/>
        <v>0</v>
      </c>
      <c r="AB177" s="20">
        <f t="shared" si="29"/>
        <v>0</v>
      </c>
      <c r="AC177" s="20">
        <f t="shared" si="30"/>
        <v>0</v>
      </c>
      <c r="AD177" s="16">
        <f t="shared" si="41"/>
        <v>0</v>
      </c>
      <c r="AE177" s="16">
        <f>IF(ISBLANK(T177),AE176,IF(COUNTIF(T$2:T177,T177)&gt;1,AE176,1+MAX(AE176,0)))</f>
        <v>6</v>
      </c>
    </row>
    <row r="178" spans="1:32" x14ac:dyDescent="0.25">
      <c r="A178" s="42">
        <v>103</v>
      </c>
      <c r="B178" s="257" t="s">
        <v>65</v>
      </c>
      <c r="C178" s="42" t="s">
        <v>655</v>
      </c>
      <c r="E178" s="42">
        <v>2</v>
      </c>
      <c r="F178" s="42">
        <v>1</v>
      </c>
      <c r="G178" s="42">
        <v>1</v>
      </c>
      <c r="H178" s="42">
        <v>0</v>
      </c>
      <c r="I178" s="42">
        <v>0</v>
      </c>
      <c r="J178" s="42">
        <v>0</v>
      </c>
      <c r="K178" s="42">
        <v>0</v>
      </c>
      <c r="L178" s="42">
        <v>0</v>
      </c>
      <c r="M178" s="188" t="s">
        <v>659</v>
      </c>
      <c r="N178"/>
      <c r="O178" s="101">
        <f>IF(ISBLANK(C178),O177,IF(COUNTIF(C$2:C178,C178)&gt;1,O177,1+MAX(O177,0)))</f>
        <v>6</v>
      </c>
      <c r="P178" s="45">
        <f t="shared" si="31"/>
        <v>3</v>
      </c>
      <c r="Q178" s="33" t="str">
        <f t="shared" si="32"/>
        <v/>
      </c>
      <c r="R178" s="33">
        <f t="shared" si="33"/>
        <v>5</v>
      </c>
      <c r="S178" s="33" t="str">
        <f t="shared" si="34"/>
        <v>103_5</v>
      </c>
      <c r="T178" s="35" t="str">
        <f t="shared" si="35"/>
        <v>103AM</v>
      </c>
      <c r="U178" s="35" t="str">
        <f t="shared" si="36"/>
        <v>103AMNS</v>
      </c>
      <c r="W178" s="20" t="str">
        <f t="shared" si="37"/>
        <v/>
      </c>
      <c r="X178" s="20" t="str">
        <f t="shared" si="38"/>
        <v/>
      </c>
      <c r="Y178" s="20" t="str">
        <f t="shared" si="39"/>
        <v/>
      </c>
      <c r="Z178" s="20" t="str">
        <f t="shared" si="40"/>
        <v/>
      </c>
      <c r="AA178" s="20">
        <f t="shared" si="28"/>
        <v>0</v>
      </c>
      <c r="AB178" s="20">
        <f t="shared" si="29"/>
        <v>0</v>
      </c>
      <c r="AC178" s="20">
        <f t="shared" si="30"/>
        <v>0</v>
      </c>
      <c r="AD178" s="16">
        <f t="shared" si="41"/>
        <v>0</v>
      </c>
      <c r="AE178" s="16">
        <f>IF(ISBLANK(T178),AE177,IF(COUNTIF(T$2:T178,T178)&gt;1,AE177,1+MAX(AE177,0)))</f>
        <v>6</v>
      </c>
      <c r="AF178" s="257" t="s">
        <v>867</v>
      </c>
    </row>
    <row r="179" spans="1:32" x14ac:dyDescent="0.25">
      <c r="A179" s="42">
        <v>103</v>
      </c>
      <c r="B179" s="257" t="s">
        <v>65</v>
      </c>
      <c r="C179" s="42" t="s">
        <v>655</v>
      </c>
      <c r="E179" s="42">
        <v>2</v>
      </c>
      <c r="F179" s="42">
        <v>1</v>
      </c>
      <c r="G179" s="42">
        <v>2</v>
      </c>
      <c r="H179" s="42">
        <v>8</v>
      </c>
      <c r="I179" s="42">
        <v>3</v>
      </c>
      <c r="J179" s="42">
        <v>3</v>
      </c>
      <c r="K179" s="42">
        <v>2</v>
      </c>
      <c r="L179" s="42">
        <v>8</v>
      </c>
      <c r="M179" s="188" t="s">
        <v>659</v>
      </c>
      <c r="N179"/>
      <c r="O179" s="101">
        <f>IF(ISBLANK(C179),O178,IF(COUNTIF(C$2:C179,C179)&gt;1,O178,1+MAX(O178,0)))</f>
        <v>6</v>
      </c>
      <c r="P179" s="45">
        <f t="shared" si="31"/>
        <v>3</v>
      </c>
      <c r="Q179" s="33" t="str">
        <f t="shared" si="32"/>
        <v/>
      </c>
      <c r="R179" s="33">
        <f t="shared" si="33"/>
        <v>5</v>
      </c>
      <c r="S179" s="33" t="str">
        <f t="shared" si="34"/>
        <v>103_5</v>
      </c>
      <c r="T179" s="35" t="str">
        <f t="shared" si="35"/>
        <v>103AM</v>
      </c>
      <c r="U179" s="35" t="str">
        <f t="shared" si="36"/>
        <v>103AMNS</v>
      </c>
      <c r="W179" s="20" t="str">
        <f t="shared" si="37"/>
        <v/>
      </c>
      <c r="X179" s="20" t="str">
        <f t="shared" si="38"/>
        <v/>
      </c>
      <c r="Y179" s="20" t="str">
        <f t="shared" si="39"/>
        <v/>
      </c>
      <c r="Z179" s="20" t="str">
        <f t="shared" si="40"/>
        <v/>
      </c>
      <c r="AA179" s="20">
        <f t="shared" si="28"/>
        <v>1</v>
      </c>
      <c r="AB179" s="20">
        <f t="shared" si="29"/>
        <v>0</v>
      </c>
      <c r="AC179" s="20">
        <f t="shared" si="30"/>
        <v>0</v>
      </c>
      <c r="AD179" s="16">
        <f t="shared" si="41"/>
        <v>0</v>
      </c>
      <c r="AE179" s="16">
        <f>IF(ISBLANK(T179),AE178,IF(COUNTIF(T$2:T179,T179)&gt;1,AE178,1+MAX(AE178,0)))</f>
        <v>6</v>
      </c>
      <c r="AF179" s="257" t="s">
        <v>867</v>
      </c>
    </row>
    <row r="180" spans="1:32" x14ac:dyDescent="0.25">
      <c r="A180" s="42">
        <v>103</v>
      </c>
      <c r="B180" s="257" t="s">
        <v>65</v>
      </c>
      <c r="C180" s="42" t="s">
        <v>655</v>
      </c>
      <c r="E180" s="42">
        <v>2</v>
      </c>
      <c r="F180" s="42">
        <v>1</v>
      </c>
      <c r="G180" s="42">
        <v>3</v>
      </c>
      <c r="H180" s="42">
        <v>0</v>
      </c>
      <c r="I180" s="42">
        <v>0</v>
      </c>
      <c r="J180" s="42">
        <v>0</v>
      </c>
      <c r="K180" s="42">
        <v>0</v>
      </c>
      <c r="L180" s="42">
        <v>0</v>
      </c>
      <c r="M180" s="188" t="s">
        <v>659</v>
      </c>
      <c r="N180"/>
      <c r="O180" s="101">
        <f>IF(ISBLANK(C180),O179,IF(COUNTIF(C$2:C180,C180)&gt;1,O179,1+MAX(O179,0)))</f>
        <v>6</v>
      </c>
      <c r="P180" s="45">
        <f t="shared" si="31"/>
        <v>3</v>
      </c>
      <c r="Q180" s="33" t="str">
        <f t="shared" si="32"/>
        <v/>
      </c>
      <c r="R180" s="33">
        <f t="shared" si="33"/>
        <v>5</v>
      </c>
      <c r="S180" s="33" t="str">
        <f t="shared" si="34"/>
        <v>103_5</v>
      </c>
      <c r="T180" s="35" t="str">
        <f t="shared" si="35"/>
        <v>103AM</v>
      </c>
      <c r="U180" s="35" t="str">
        <f t="shared" si="36"/>
        <v>103AMEW</v>
      </c>
      <c r="W180" s="20" t="str">
        <f t="shared" si="37"/>
        <v/>
      </c>
      <c r="X180" s="20" t="str">
        <f t="shared" si="38"/>
        <v/>
      </c>
      <c r="Y180" s="20" t="str">
        <f t="shared" si="39"/>
        <v/>
      </c>
      <c r="Z180" s="20" t="str">
        <f t="shared" si="40"/>
        <v/>
      </c>
      <c r="AA180" s="20">
        <f t="shared" si="28"/>
        <v>0</v>
      </c>
      <c r="AB180" s="20">
        <f t="shared" si="29"/>
        <v>0</v>
      </c>
      <c r="AC180" s="20">
        <f t="shared" si="30"/>
        <v>3</v>
      </c>
      <c r="AD180" s="16">
        <f t="shared" si="41"/>
        <v>1</v>
      </c>
      <c r="AE180" s="16">
        <f>IF(ISBLANK(T180),AE179,IF(COUNTIF(T$2:T180,T180)&gt;1,AE179,1+MAX(AE179,0)))</f>
        <v>6</v>
      </c>
      <c r="AF180" s="257" t="s">
        <v>867</v>
      </c>
    </row>
    <row r="181" spans="1:32" x14ac:dyDescent="0.25">
      <c r="A181" s="42">
        <v>103</v>
      </c>
      <c r="B181" s="257" t="s">
        <v>65</v>
      </c>
      <c r="C181" s="42" t="s">
        <v>655</v>
      </c>
      <c r="E181" s="42">
        <v>2</v>
      </c>
      <c r="F181" s="42">
        <v>1</v>
      </c>
      <c r="G181" s="42">
        <v>4</v>
      </c>
      <c r="H181" s="42">
        <v>1</v>
      </c>
      <c r="I181" s="42">
        <v>0</v>
      </c>
      <c r="J181" s="42">
        <v>0</v>
      </c>
      <c r="K181" s="42">
        <v>0</v>
      </c>
      <c r="L181" s="42">
        <v>1</v>
      </c>
      <c r="M181" s="188" t="s">
        <v>659</v>
      </c>
      <c r="N181"/>
      <c r="O181" s="101">
        <f>IF(ISBLANK(C181),O180,IF(COUNTIF(C$2:C181,C181)&gt;1,O180,1+MAX(O180,0)))</f>
        <v>6</v>
      </c>
      <c r="P181" s="45">
        <f t="shared" si="31"/>
        <v>3</v>
      </c>
      <c r="Q181" s="33" t="str">
        <f t="shared" si="32"/>
        <v/>
      </c>
      <c r="R181" s="33">
        <f t="shared" si="33"/>
        <v>5</v>
      </c>
      <c r="S181" s="33" t="str">
        <f t="shared" si="34"/>
        <v>103_5</v>
      </c>
      <c r="T181" s="35" t="str">
        <f t="shared" si="35"/>
        <v>103AM</v>
      </c>
      <c r="U181" s="35" t="str">
        <f t="shared" si="36"/>
        <v>103AMEW</v>
      </c>
      <c r="W181" s="20" t="str">
        <f t="shared" si="37"/>
        <v/>
      </c>
      <c r="X181" s="20" t="str">
        <f t="shared" si="38"/>
        <v/>
      </c>
      <c r="Y181" s="20" t="str">
        <f t="shared" si="39"/>
        <v/>
      </c>
      <c r="Z181" s="20" t="str">
        <f t="shared" si="40"/>
        <v/>
      </c>
      <c r="AA181" s="20">
        <f t="shared" si="28"/>
        <v>1</v>
      </c>
      <c r="AB181" s="20">
        <f t="shared" si="29"/>
        <v>0</v>
      </c>
      <c r="AC181" s="20">
        <f t="shared" si="30"/>
        <v>3</v>
      </c>
      <c r="AD181" s="16">
        <f t="shared" si="41"/>
        <v>1</v>
      </c>
      <c r="AE181" s="16">
        <f>IF(ISBLANK(T181),AE180,IF(COUNTIF(T$2:T181,T181)&gt;1,AE180,1+MAX(AE180,0)))</f>
        <v>6</v>
      </c>
      <c r="AF181" s="257" t="s">
        <v>867</v>
      </c>
    </row>
    <row r="182" spans="1:32" x14ac:dyDescent="0.25">
      <c r="A182" s="42">
        <v>103</v>
      </c>
      <c r="B182" s="257" t="s">
        <v>65</v>
      </c>
      <c r="C182" s="42" t="s">
        <v>655</v>
      </c>
      <c r="E182" s="42">
        <v>2</v>
      </c>
      <c r="F182" s="42">
        <v>2</v>
      </c>
      <c r="G182" s="42">
        <v>1</v>
      </c>
      <c r="H182" s="42">
        <v>2</v>
      </c>
      <c r="I182" s="42">
        <v>0</v>
      </c>
      <c r="J182" s="42">
        <v>0</v>
      </c>
      <c r="K182" s="42">
        <v>0</v>
      </c>
      <c r="L182" s="42">
        <v>2</v>
      </c>
      <c r="M182" s="188" t="s">
        <v>659</v>
      </c>
      <c r="N182"/>
      <c r="O182" s="101">
        <f>IF(ISBLANK(C182),O181,IF(COUNTIF(C$2:C182,C182)&gt;1,O181,1+MAX(O181,0)))</f>
        <v>6</v>
      </c>
      <c r="P182" s="45">
        <f t="shared" si="31"/>
        <v>3</v>
      </c>
      <c r="Q182" s="33" t="str">
        <f t="shared" si="32"/>
        <v/>
      </c>
      <c r="R182" s="33">
        <f t="shared" si="33"/>
        <v>6</v>
      </c>
      <c r="S182" s="33" t="str">
        <f t="shared" si="34"/>
        <v>103_6</v>
      </c>
      <c r="T182" s="35" t="str">
        <f t="shared" si="35"/>
        <v>103AM</v>
      </c>
      <c r="U182" s="35" t="str">
        <f t="shared" si="36"/>
        <v>103AMNS</v>
      </c>
      <c r="W182" s="20" t="str">
        <f t="shared" si="37"/>
        <v/>
      </c>
      <c r="X182" s="20" t="str">
        <f t="shared" si="38"/>
        <v/>
      </c>
      <c r="Y182" s="20" t="str">
        <f t="shared" si="39"/>
        <v/>
      </c>
      <c r="Z182" s="20" t="str">
        <f t="shared" si="40"/>
        <v/>
      </c>
      <c r="AA182" s="20">
        <f t="shared" si="28"/>
        <v>0</v>
      </c>
      <c r="AB182" s="20">
        <f t="shared" si="29"/>
        <v>0</v>
      </c>
      <c r="AC182" s="20">
        <f t="shared" si="30"/>
        <v>0</v>
      </c>
      <c r="AD182" s="16">
        <f t="shared" si="41"/>
        <v>0</v>
      </c>
      <c r="AE182" s="16">
        <f>IF(ISBLANK(T182),AE181,IF(COUNTIF(T$2:T182,T182)&gt;1,AE181,1+MAX(AE181,0)))</f>
        <v>6</v>
      </c>
      <c r="AF182" s="257" t="s">
        <v>867</v>
      </c>
    </row>
    <row r="183" spans="1:32" x14ac:dyDescent="0.25">
      <c r="A183" s="42">
        <v>103</v>
      </c>
      <c r="B183" s="257" t="s">
        <v>65</v>
      </c>
      <c r="C183" s="42" t="s">
        <v>655</v>
      </c>
      <c r="E183" s="42">
        <v>2</v>
      </c>
      <c r="F183" s="42">
        <v>2</v>
      </c>
      <c r="G183" s="42">
        <v>2</v>
      </c>
      <c r="H183" s="42">
        <v>7</v>
      </c>
      <c r="I183" s="42">
        <v>2</v>
      </c>
      <c r="J183" s="42">
        <v>1</v>
      </c>
      <c r="K183" s="42">
        <v>4</v>
      </c>
      <c r="L183" s="42">
        <v>7</v>
      </c>
      <c r="M183" s="188" t="s">
        <v>659</v>
      </c>
      <c r="N183"/>
      <c r="O183" s="101">
        <f>IF(ISBLANK(C183),O182,IF(COUNTIF(C$2:C183,C183)&gt;1,O182,1+MAX(O182,0)))</f>
        <v>6</v>
      </c>
      <c r="P183" s="45">
        <f t="shared" si="31"/>
        <v>3</v>
      </c>
      <c r="Q183" s="33" t="str">
        <f t="shared" si="32"/>
        <v/>
      </c>
      <c r="R183" s="33">
        <f t="shared" si="33"/>
        <v>6</v>
      </c>
      <c r="S183" s="33" t="str">
        <f t="shared" si="34"/>
        <v>103_6</v>
      </c>
      <c r="T183" s="35" t="str">
        <f t="shared" si="35"/>
        <v>103AM</v>
      </c>
      <c r="U183" s="35" t="str">
        <f t="shared" si="36"/>
        <v>103AMNS</v>
      </c>
      <c r="W183" s="20" t="str">
        <f t="shared" si="37"/>
        <v/>
      </c>
      <c r="X183" s="20" t="str">
        <f t="shared" si="38"/>
        <v/>
      </c>
      <c r="Y183" s="20" t="str">
        <f t="shared" si="39"/>
        <v/>
      </c>
      <c r="Z183" s="20" t="str">
        <f t="shared" si="40"/>
        <v/>
      </c>
      <c r="AA183" s="20">
        <f t="shared" si="28"/>
        <v>1</v>
      </c>
      <c r="AB183" s="20">
        <f t="shared" si="29"/>
        <v>0</v>
      </c>
      <c r="AC183" s="20">
        <f t="shared" si="30"/>
        <v>0</v>
      </c>
      <c r="AD183" s="16">
        <f t="shared" si="41"/>
        <v>0</v>
      </c>
      <c r="AE183" s="16">
        <f>IF(ISBLANK(T183),AE182,IF(COUNTIF(T$2:T183,T183)&gt;1,AE182,1+MAX(AE182,0)))</f>
        <v>6</v>
      </c>
      <c r="AF183" s="257" t="s">
        <v>867</v>
      </c>
    </row>
    <row r="184" spans="1:32" x14ac:dyDescent="0.25">
      <c r="A184" s="42">
        <v>103</v>
      </c>
      <c r="B184" s="257" t="s">
        <v>65</v>
      </c>
      <c r="C184" s="42" t="s">
        <v>655</v>
      </c>
      <c r="E184" s="42">
        <v>2</v>
      </c>
      <c r="F184" s="42">
        <v>2</v>
      </c>
      <c r="G184" s="42">
        <v>3</v>
      </c>
      <c r="H184" s="42">
        <v>1</v>
      </c>
      <c r="I184" s="42">
        <v>0</v>
      </c>
      <c r="J184" s="42">
        <v>0</v>
      </c>
      <c r="K184" s="42">
        <v>1</v>
      </c>
      <c r="L184" s="42">
        <v>1</v>
      </c>
      <c r="M184" s="188" t="s">
        <v>659</v>
      </c>
      <c r="N184"/>
      <c r="O184" s="101">
        <f>IF(ISBLANK(C184),O183,IF(COUNTIF(C$2:C184,C184)&gt;1,O183,1+MAX(O183,0)))</f>
        <v>6</v>
      </c>
      <c r="P184" s="45">
        <f t="shared" si="31"/>
        <v>3</v>
      </c>
      <c r="Q184" s="33" t="str">
        <f t="shared" si="32"/>
        <v/>
      </c>
      <c r="R184" s="33">
        <f t="shared" si="33"/>
        <v>6</v>
      </c>
      <c r="S184" s="33" t="str">
        <f t="shared" si="34"/>
        <v>103_6</v>
      </c>
      <c r="T184" s="35" t="str">
        <f t="shared" si="35"/>
        <v>103AM</v>
      </c>
      <c r="U184" s="35" t="str">
        <f t="shared" si="36"/>
        <v>103AMEW</v>
      </c>
      <c r="W184" s="20" t="str">
        <f t="shared" si="37"/>
        <v/>
      </c>
      <c r="X184" s="20" t="str">
        <f t="shared" si="38"/>
        <v/>
      </c>
      <c r="Y184" s="20" t="str">
        <f t="shared" si="39"/>
        <v/>
      </c>
      <c r="Z184" s="20" t="str">
        <f t="shared" si="40"/>
        <v/>
      </c>
      <c r="AA184" s="20">
        <f t="shared" si="28"/>
        <v>0</v>
      </c>
      <c r="AB184" s="20">
        <f t="shared" si="29"/>
        <v>0</v>
      </c>
      <c r="AC184" s="20">
        <f t="shared" si="30"/>
        <v>3</v>
      </c>
      <c r="AD184" s="16">
        <f t="shared" si="41"/>
        <v>1</v>
      </c>
      <c r="AE184" s="16">
        <f>IF(ISBLANK(T184),AE183,IF(COUNTIF(T$2:T184,T184)&gt;1,AE183,1+MAX(AE183,0)))</f>
        <v>6</v>
      </c>
      <c r="AF184" s="257" t="s">
        <v>867</v>
      </c>
    </row>
    <row r="185" spans="1:32" x14ac:dyDescent="0.25">
      <c r="A185" s="42">
        <v>103</v>
      </c>
      <c r="B185" s="257" t="s">
        <v>65</v>
      </c>
      <c r="C185" s="42" t="s">
        <v>655</v>
      </c>
      <c r="E185" s="42">
        <v>2</v>
      </c>
      <c r="F185" s="42">
        <v>2</v>
      </c>
      <c r="G185" s="42">
        <v>4</v>
      </c>
      <c r="H185" s="42">
        <v>2</v>
      </c>
      <c r="I185" s="42">
        <v>0</v>
      </c>
      <c r="J185" s="42">
        <v>1</v>
      </c>
      <c r="K185" s="42">
        <v>0</v>
      </c>
      <c r="L185" s="42">
        <v>0</v>
      </c>
      <c r="M185" s="188" t="s">
        <v>659</v>
      </c>
      <c r="N185"/>
      <c r="O185" s="101">
        <f>IF(ISBLANK(C185),O184,IF(COUNTIF(C$2:C185,C185)&gt;1,O184,1+MAX(O184,0)))</f>
        <v>6</v>
      </c>
      <c r="P185" s="45">
        <f t="shared" si="31"/>
        <v>3</v>
      </c>
      <c r="Q185" s="33" t="str">
        <f t="shared" si="32"/>
        <v/>
      </c>
      <c r="R185" s="33">
        <f t="shared" si="33"/>
        <v>6</v>
      </c>
      <c r="S185" s="33" t="str">
        <f t="shared" si="34"/>
        <v>103_6</v>
      </c>
      <c r="T185" s="35" t="str">
        <f t="shared" si="35"/>
        <v>103AM</v>
      </c>
      <c r="U185" s="35" t="str">
        <f t="shared" si="36"/>
        <v>103AMEW</v>
      </c>
      <c r="W185" s="20" t="str">
        <f t="shared" si="37"/>
        <v/>
      </c>
      <c r="X185" s="20" t="str">
        <f t="shared" si="38"/>
        <v/>
      </c>
      <c r="Y185" s="20" t="str">
        <f t="shared" si="39"/>
        <v/>
      </c>
      <c r="Z185" s="20" t="str">
        <f t="shared" si="40"/>
        <v/>
      </c>
      <c r="AA185" s="20">
        <f t="shared" si="28"/>
        <v>1</v>
      </c>
      <c r="AB185" s="20">
        <f t="shared" si="29"/>
        <v>0</v>
      </c>
      <c r="AC185" s="20">
        <f t="shared" si="30"/>
        <v>3</v>
      </c>
      <c r="AD185" s="16">
        <f t="shared" si="41"/>
        <v>1</v>
      </c>
      <c r="AE185" s="16">
        <f>IF(ISBLANK(T185),AE184,IF(COUNTIF(T$2:T185,T185)&gt;1,AE184,1+MAX(AE184,0)))</f>
        <v>6</v>
      </c>
      <c r="AF185" s="257" t="s">
        <v>867</v>
      </c>
    </row>
    <row r="186" spans="1:32" x14ac:dyDescent="0.25">
      <c r="A186" s="42">
        <v>103</v>
      </c>
      <c r="B186" s="257" t="s">
        <v>65</v>
      </c>
      <c r="C186" s="42" t="s">
        <v>655</v>
      </c>
      <c r="E186" s="42">
        <v>2</v>
      </c>
      <c r="F186" s="42">
        <v>3</v>
      </c>
      <c r="G186" s="42">
        <v>1</v>
      </c>
      <c r="H186" s="42">
        <v>2</v>
      </c>
      <c r="I186" s="42">
        <v>0</v>
      </c>
      <c r="J186" s="42">
        <v>0</v>
      </c>
      <c r="K186" s="42">
        <v>0</v>
      </c>
      <c r="L186" s="42">
        <v>2</v>
      </c>
      <c r="M186" s="188" t="s">
        <v>659</v>
      </c>
      <c r="N186"/>
      <c r="O186" s="101">
        <f>IF(ISBLANK(C186),O185,IF(COUNTIF(C$2:C186,C186)&gt;1,O185,1+MAX(O185,0)))</f>
        <v>6</v>
      </c>
      <c r="P186" s="45">
        <f t="shared" si="31"/>
        <v>3</v>
      </c>
      <c r="Q186" s="33" t="str">
        <f t="shared" si="32"/>
        <v/>
      </c>
      <c r="R186" s="33">
        <f t="shared" si="33"/>
        <v>7</v>
      </c>
      <c r="S186" s="33" t="str">
        <f t="shared" si="34"/>
        <v>103_7</v>
      </c>
      <c r="T186" s="35" t="str">
        <f t="shared" si="35"/>
        <v>103AM</v>
      </c>
      <c r="U186" s="35" t="str">
        <f t="shared" si="36"/>
        <v>103AMNS</v>
      </c>
      <c r="W186" s="20" t="str">
        <f t="shared" si="37"/>
        <v/>
      </c>
      <c r="X186" s="20" t="str">
        <f t="shared" si="38"/>
        <v/>
      </c>
      <c r="Y186" s="20" t="str">
        <f t="shared" si="39"/>
        <v/>
      </c>
      <c r="Z186" s="20" t="str">
        <f t="shared" si="40"/>
        <v/>
      </c>
      <c r="AA186" s="20">
        <f t="shared" si="28"/>
        <v>0</v>
      </c>
      <c r="AB186" s="20">
        <f t="shared" si="29"/>
        <v>0</v>
      </c>
      <c r="AC186" s="20">
        <f t="shared" si="30"/>
        <v>0</v>
      </c>
      <c r="AD186" s="16">
        <f t="shared" si="41"/>
        <v>0</v>
      </c>
      <c r="AE186" s="16">
        <f>IF(ISBLANK(T186),AE185,IF(COUNTIF(T$2:T186,T186)&gt;1,AE185,1+MAX(AE185,0)))</f>
        <v>6</v>
      </c>
      <c r="AF186" s="257" t="s">
        <v>867</v>
      </c>
    </row>
    <row r="187" spans="1:32" x14ac:dyDescent="0.25">
      <c r="A187" s="42">
        <v>103</v>
      </c>
      <c r="B187" s="257" t="s">
        <v>65</v>
      </c>
      <c r="C187" s="42" t="s">
        <v>655</v>
      </c>
      <c r="E187" s="42">
        <v>2</v>
      </c>
      <c r="F187" s="42">
        <v>3</v>
      </c>
      <c r="G187" s="42">
        <v>2</v>
      </c>
      <c r="H187" s="42">
        <v>8</v>
      </c>
      <c r="I187" s="42">
        <v>3</v>
      </c>
      <c r="J187" s="42">
        <v>2</v>
      </c>
      <c r="K187" s="42">
        <v>2</v>
      </c>
      <c r="L187" s="42">
        <v>8</v>
      </c>
      <c r="M187" s="188" t="s">
        <v>659</v>
      </c>
      <c r="N187"/>
      <c r="O187" s="101">
        <f>IF(ISBLANK(C187),O186,IF(COUNTIF(C$2:C187,C187)&gt;1,O186,1+MAX(O186,0)))</f>
        <v>6</v>
      </c>
      <c r="P187" s="45">
        <f t="shared" si="31"/>
        <v>3</v>
      </c>
      <c r="Q187" s="33" t="str">
        <f t="shared" si="32"/>
        <v/>
      </c>
      <c r="R187" s="33">
        <f t="shared" si="33"/>
        <v>7</v>
      </c>
      <c r="S187" s="33" t="str">
        <f t="shared" si="34"/>
        <v>103_7</v>
      </c>
      <c r="T187" s="35" t="str">
        <f t="shared" si="35"/>
        <v>103AM</v>
      </c>
      <c r="U187" s="35" t="str">
        <f t="shared" si="36"/>
        <v>103AMNS</v>
      </c>
      <c r="W187" s="20" t="str">
        <f t="shared" si="37"/>
        <v/>
      </c>
      <c r="X187" s="20" t="str">
        <f t="shared" si="38"/>
        <v/>
      </c>
      <c r="Y187" s="20" t="str">
        <f t="shared" si="39"/>
        <v/>
      </c>
      <c r="Z187" s="20" t="str">
        <f t="shared" si="40"/>
        <v/>
      </c>
      <c r="AA187" s="20">
        <f t="shared" si="28"/>
        <v>1</v>
      </c>
      <c r="AB187" s="20">
        <f t="shared" si="29"/>
        <v>0</v>
      </c>
      <c r="AC187" s="20">
        <f t="shared" si="30"/>
        <v>0</v>
      </c>
      <c r="AD187" s="16">
        <f t="shared" si="41"/>
        <v>0</v>
      </c>
      <c r="AE187" s="16">
        <f>IF(ISBLANK(T187),AE186,IF(COUNTIF(T$2:T187,T187)&gt;1,AE186,1+MAX(AE186,0)))</f>
        <v>6</v>
      </c>
      <c r="AF187" s="257" t="s">
        <v>867</v>
      </c>
    </row>
    <row r="188" spans="1:32" x14ac:dyDescent="0.25">
      <c r="A188" s="42">
        <v>103</v>
      </c>
      <c r="B188" s="257" t="s">
        <v>65</v>
      </c>
      <c r="C188" s="42" t="s">
        <v>655</v>
      </c>
      <c r="E188" s="42">
        <v>2</v>
      </c>
      <c r="F188" s="42">
        <v>3</v>
      </c>
      <c r="G188" s="42">
        <v>3</v>
      </c>
      <c r="H188" s="42">
        <v>2</v>
      </c>
      <c r="I188" s="42">
        <v>0</v>
      </c>
      <c r="J188" s="42">
        <v>2</v>
      </c>
      <c r="K188" s="42">
        <v>0</v>
      </c>
      <c r="L188" s="42">
        <v>0</v>
      </c>
      <c r="M188" s="188" t="s">
        <v>659</v>
      </c>
      <c r="N188"/>
      <c r="O188" s="101">
        <f>IF(ISBLANK(C188),O187,IF(COUNTIF(C$2:C188,C188)&gt;1,O187,1+MAX(O187,0)))</f>
        <v>6</v>
      </c>
      <c r="P188" s="45">
        <f t="shared" si="31"/>
        <v>3</v>
      </c>
      <c r="Q188" s="33" t="str">
        <f t="shared" si="32"/>
        <v/>
      </c>
      <c r="R188" s="33">
        <f t="shared" si="33"/>
        <v>7</v>
      </c>
      <c r="S188" s="33" t="str">
        <f t="shared" si="34"/>
        <v>103_7</v>
      </c>
      <c r="T188" s="35" t="str">
        <f t="shared" si="35"/>
        <v>103AM</v>
      </c>
      <c r="U188" s="35" t="str">
        <f t="shared" si="36"/>
        <v>103AMEW</v>
      </c>
      <c r="W188" s="20" t="str">
        <f t="shared" si="37"/>
        <v/>
      </c>
      <c r="X188" s="20" t="str">
        <f t="shared" si="38"/>
        <v/>
      </c>
      <c r="Y188" s="20" t="str">
        <f t="shared" si="39"/>
        <v/>
      </c>
      <c r="Z188" s="20" t="str">
        <f t="shared" si="40"/>
        <v/>
      </c>
      <c r="AA188" s="20">
        <f t="shared" si="28"/>
        <v>0</v>
      </c>
      <c r="AB188" s="20">
        <f t="shared" si="29"/>
        <v>0</v>
      </c>
      <c r="AC188" s="20">
        <f t="shared" si="30"/>
        <v>3</v>
      </c>
      <c r="AD188" s="16">
        <f t="shared" si="41"/>
        <v>1</v>
      </c>
      <c r="AE188" s="16">
        <f>IF(ISBLANK(T188),AE187,IF(COUNTIF(T$2:T188,T188)&gt;1,AE187,1+MAX(AE187,0)))</f>
        <v>6</v>
      </c>
      <c r="AF188" s="257" t="s">
        <v>867</v>
      </c>
    </row>
    <row r="189" spans="1:32" x14ac:dyDescent="0.25">
      <c r="A189" s="42">
        <v>103</v>
      </c>
      <c r="B189" s="257" t="s">
        <v>65</v>
      </c>
      <c r="C189" s="42" t="s">
        <v>655</v>
      </c>
      <c r="E189" s="42">
        <v>2</v>
      </c>
      <c r="F189" s="42">
        <v>3</v>
      </c>
      <c r="G189" s="42">
        <v>4</v>
      </c>
      <c r="H189" s="42">
        <v>1</v>
      </c>
      <c r="I189" s="42">
        <v>0</v>
      </c>
      <c r="J189" s="42">
        <v>0</v>
      </c>
      <c r="K189" s="42">
        <v>0</v>
      </c>
      <c r="L189" s="42">
        <v>1</v>
      </c>
      <c r="M189" s="188" t="s">
        <v>659</v>
      </c>
      <c r="N189"/>
      <c r="O189" s="101">
        <f>IF(ISBLANK(C189),O188,IF(COUNTIF(C$2:C189,C189)&gt;1,O188,1+MAX(O188,0)))</f>
        <v>6</v>
      </c>
      <c r="P189" s="45">
        <f t="shared" si="31"/>
        <v>3</v>
      </c>
      <c r="Q189" s="33" t="str">
        <f t="shared" si="32"/>
        <v/>
      </c>
      <c r="R189" s="33">
        <f t="shared" si="33"/>
        <v>7</v>
      </c>
      <c r="S189" s="33" t="str">
        <f t="shared" si="34"/>
        <v>103_7</v>
      </c>
      <c r="T189" s="35" t="str">
        <f t="shared" si="35"/>
        <v>103AM</v>
      </c>
      <c r="U189" s="35" t="str">
        <f t="shared" si="36"/>
        <v>103AMEW</v>
      </c>
      <c r="W189" s="20" t="str">
        <f t="shared" si="37"/>
        <v/>
      </c>
      <c r="X189" s="20" t="str">
        <f t="shared" si="38"/>
        <v/>
      </c>
      <c r="Y189" s="20" t="str">
        <f t="shared" si="39"/>
        <v/>
      </c>
      <c r="Z189" s="20" t="str">
        <f t="shared" si="40"/>
        <v/>
      </c>
      <c r="AA189" s="20">
        <f t="shared" si="28"/>
        <v>1</v>
      </c>
      <c r="AB189" s="20">
        <f t="shared" si="29"/>
        <v>0</v>
      </c>
      <c r="AC189" s="20">
        <f t="shared" si="30"/>
        <v>3</v>
      </c>
      <c r="AD189" s="16">
        <f t="shared" si="41"/>
        <v>1</v>
      </c>
      <c r="AE189" s="16">
        <f>IF(ISBLANK(T189),AE188,IF(COUNTIF(T$2:T189,T189)&gt;1,AE188,1+MAX(AE188,0)))</f>
        <v>6</v>
      </c>
      <c r="AF189" s="257" t="s">
        <v>867</v>
      </c>
    </row>
    <row r="190" spans="1:32" x14ac:dyDescent="0.25">
      <c r="A190" s="42">
        <v>103</v>
      </c>
      <c r="B190" s="257" t="s">
        <v>65</v>
      </c>
      <c r="C190" s="42" t="s">
        <v>655</v>
      </c>
      <c r="E190" s="42">
        <v>2</v>
      </c>
      <c r="F190" s="42">
        <v>4</v>
      </c>
      <c r="G190" s="42">
        <v>1</v>
      </c>
      <c r="H190" s="42">
        <v>2</v>
      </c>
      <c r="I190" s="42">
        <v>1</v>
      </c>
      <c r="J190" s="42">
        <v>0</v>
      </c>
      <c r="K190" s="42">
        <v>0</v>
      </c>
      <c r="L190" s="42">
        <v>2</v>
      </c>
      <c r="M190" s="188" t="s">
        <v>659</v>
      </c>
      <c r="N190"/>
      <c r="O190" s="101">
        <f>IF(ISBLANK(C190),O189,IF(COUNTIF(C$2:C190,C190)&gt;1,O189,1+MAX(O189,0)))</f>
        <v>6</v>
      </c>
      <c r="P190" s="45">
        <f t="shared" si="31"/>
        <v>3</v>
      </c>
      <c r="Q190" s="33" t="str">
        <f t="shared" si="32"/>
        <v/>
      </c>
      <c r="R190" s="33">
        <f t="shared" si="33"/>
        <v>8</v>
      </c>
      <c r="S190" s="33" t="str">
        <f t="shared" si="34"/>
        <v>103_8</v>
      </c>
      <c r="T190" s="35" t="str">
        <f t="shared" si="35"/>
        <v>103AM</v>
      </c>
      <c r="U190" s="35" t="str">
        <f t="shared" si="36"/>
        <v>103AMNS</v>
      </c>
      <c r="W190" s="20" t="str">
        <f t="shared" si="37"/>
        <v/>
      </c>
      <c r="X190" s="20" t="str">
        <f t="shared" si="38"/>
        <v/>
      </c>
      <c r="Y190" s="20" t="str">
        <f t="shared" si="39"/>
        <v/>
      </c>
      <c r="Z190" s="20" t="str">
        <f t="shared" si="40"/>
        <v/>
      </c>
      <c r="AA190" s="20">
        <f t="shared" si="28"/>
        <v>0</v>
      </c>
      <c r="AB190" s="20">
        <f t="shared" si="29"/>
        <v>0</v>
      </c>
      <c r="AC190" s="20">
        <f t="shared" si="30"/>
        <v>0</v>
      </c>
      <c r="AD190" s="16">
        <f t="shared" si="41"/>
        <v>0</v>
      </c>
      <c r="AE190" s="16">
        <f>IF(ISBLANK(T190),AE189,IF(COUNTIF(T$2:T190,T190)&gt;1,AE189,1+MAX(AE189,0)))</f>
        <v>6</v>
      </c>
      <c r="AF190" s="257" t="s">
        <v>867</v>
      </c>
    </row>
    <row r="191" spans="1:32" x14ac:dyDescent="0.25">
      <c r="A191" s="42">
        <v>103</v>
      </c>
      <c r="B191" s="257" t="s">
        <v>65</v>
      </c>
      <c r="C191" s="42" t="s">
        <v>655</v>
      </c>
      <c r="E191" s="42">
        <v>2</v>
      </c>
      <c r="F191" s="42">
        <v>4</v>
      </c>
      <c r="G191" s="42">
        <v>2</v>
      </c>
      <c r="H191" s="42">
        <v>19</v>
      </c>
      <c r="I191" s="42">
        <v>6</v>
      </c>
      <c r="J191" s="42">
        <v>5</v>
      </c>
      <c r="K191" s="42">
        <v>5</v>
      </c>
      <c r="L191" s="42">
        <v>19</v>
      </c>
      <c r="M191" s="188" t="s">
        <v>659</v>
      </c>
      <c r="N191"/>
      <c r="O191" s="101">
        <f>IF(ISBLANK(C191),O190,IF(COUNTIF(C$2:C191,C191)&gt;1,O190,1+MAX(O190,0)))</f>
        <v>6</v>
      </c>
      <c r="P191" s="45">
        <f t="shared" si="31"/>
        <v>3</v>
      </c>
      <c r="Q191" s="33" t="str">
        <f t="shared" si="32"/>
        <v/>
      </c>
      <c r="R191" s="33">
        <f t="shared" si="33"/>
        <v>8</v>
      </c>
      <c r="S191" s="33" t="str">
        <f t="shared" si="34"/>
        <v>103_8</v>
      </c>
      <c r="T191" s="35" t="str">
        <f t="shared" si="35"/>
        <v>103AM</v>
      </c>
      <c r="U191" s="35" t="str">
        <f t="shared" si="36"/>
        <v>103AMNS</v>
      </c>
      <c r="W191" s="20" t="str">
        <f t="shared" si="37"/>
        <v/>
      </c>
      <c r="X191" s="20" t="str">
        <f t="shared" si="38"/>
        <v/>
      </c>
      <c r="Y191" s="20" t="str">
        <f t="shared" si="39"/>
        <v/>
      </c>
      <c r="Z191" s="20" t="str">
        <f t="shared" si="40"/>
        <v/>
      </c>
      <c r="AA191" s="20">
        <f t="shared" si="28"/>
        <v>1</v>
      </c>
      <c r="AB191" s="20">
        <f t="shared" si="29"/>
        <v>0</v>
      </c>
      <c r="AC191" s="20">
        <f t="shared" si="30"/>
        <v>0</v>
      </c>
      <c r="AD191" s="16">
        <f t="shared" si="41"/>
        <v>0</v>
      </c>
      <c r="AE191" s="16">
        <f>IF(ISBLANK(T191),AE190,IF(COUNTIF(T$2:T191,T191)&gt;1,AE190,1+MAX(AE190,0)))</f>
        <v>6</v>
      </c>
      <c r="AF191" s="257" t="s">
        <v>867</v>
      </c>
    </row>
    <row r="192" spans="1:32" x14ac:dyDescent="0.25">
      <c r="A192" s="42">
        <v>103</v>
      </c>
      <c r="B192" s="257" t="s">
        <v>65</v>
      </c>
      <c r="C192" s="42" t="s">
        <v>655</v>
      </c>
      <c r="E192" s="42">
        <v>2</v>
      </c>
      <c r="F192" s="42">
        <v>4</v>
      </c>
      <c r="G192" s="42">
        <v>3</v>
      </c>
      <c r="H192" s="42">
        <v>2</v>
      </c>
      <c r="I192" s="42">
        <v>0</v>
      </c>
      <c r="J192" s="42">
        <v>2</v>
      </c>
      <c r="K192" s="42">
        <v>0</v>
      </c>
      <c r="L192" s="42">
        <v>0</v>
      </c>
      <c r="M192" s="188" t="s">
        <v>659</v>
      </c>
      <c r="N192"/>
      <c r="O192" s="101">
        <f>IF(ISBLANK(C192),O191,IF(COUNTIF(C$2:C192,C192)&gt;1,O191,1+MAX(O191,0)))</f>
        <v>6</v>
      </c>
      <c r="P192" s="45">
        <f t="shared" si="31"/>
        <v>3</v>
      </c>
      <c r="Q192" s="33" t="str">
        <f t="shared" si="32"/>
        <v/>
      </c>
      <c r="R192" s="33">
        <f t="shared" si="33"/>
        <v>8</v>
      </c>
      <c r="S192" s="33" t="str">
        <f t="shared" si="34"/>
        <v>103_8</v>
      </c>
      <c r="T192" s="35" t="str">
        <f t="shared" si="35"/>
        <v>103AM</v>
      </c>
      <c r="U192" s="35" t="str">
        <f t="shared" si="36"/>
        <v>103AMEW</v>
      </c>
      <c r="W192" s="20" t="str">
        <f t="shared" si="37"/>
        <v/>
      </c>
      <c r="X192" s="20" t="str">
        <f t="shared" si="38"/>
        <v/>
      </c>
      <c r="Y192" s="20" t="str">
        <f t="shared" si="39"/>
        <v/>
      </c>
      <c r="Z192" s="20" t="str">
        <f t="shared" si="40"/>
        <v/>
      </c>
      <c r="AA192" s="20">
        <f t="shared" si="28"/>
        <v>0</v>
      </c>
      <c r="AB192" s="20">
        <f t="shared" si="29"/>
        <v>0</v>
      </c>
      <c r="AC192" s="20">
        <f t="shared" si="30"/>
        <v>3</v>
      </c>
      <c r="AD192" s="16">
        <f t="shared" si="41"/>
        <v>1</v>
      </c>
      <c r="AE192" s="16">
        <f>IF(ISBLANK(T192),AE191,IF(COUNTIF(T$2:T192,T192)&gt;1,AE191,1+MAX(AE191,0)))</f>
        <v>6</v>
      </c>
      <c r="AF192" s="257" t="s">
        <v>867</v>
      </c>
    </row>
    <row r="193" spans="1:32" x14ac:dyDescent="0.25">
      <c r="A193" s="42">
        <v>103</v>
      </c>
      <c r="B193" s="257" t="s">
        <v>65</v>
      </c>
      <c r="C193" s="42" t="s">
        <v>655</v>
      </c>
      <c r="E193" s="42">
        <v>2</v>
      </c>
      <c r="F193" s="42">
        <v>4</v>
      </c>
      <c r="G193" s="42">
        <v>4</v>
      </c>
      <c r="H193" s="42">
        <v>1</v>
      </c>
      <c r="I193" s="42">
        <v>0</v>
      </c>
      <c r="J193" s="42">
        <v>1</v>
      </c>
      <c r="K193" s="42">
        <v>0</v>
      </c>
      <c r="L193" s="42">
        <v>0</v>
      </c>
      <c r="M193" s="188" t="s">
        <v>659</v>
      </c>
      <c r="N193"/>
      <c r="O193" s="101">
        <f>IF(ISBLANK(C193),O192,IF(COUNTIF(C$2:C193,C193)&gt;1,O192,1+MAX(O192,0)))</f>
        <v>6</v>
      </c>
      <c r="P193" s="45">
        <f t="shared" si="31"/>
        <v>3</v>
      </c>
      <c r="Q193" s="33" t="str">
        <f t="shared" si="32"/>
        <v/>
      </c>
      <c r="R193" s="33">
        <f t="shared" si="33"/>
        <v>8</v>
      </c>
      <c r="S193" s="33" t="str">
        <f t="shared" si="34"/>
        <v>103_8</v>
      </c>
      <c r="T193" s="35" t="str">
        <f t="shared" si="35"/>
        <v>103AM</v>
      </c>
      <c r="U193" s="35" t="str">
        <f t="shared" si="36"/>
        <v>103AMEW</v>
      </c>
      <c r="W193" s="20" t="str">
        <f t="shared" si="37"/>
        <v/>
      </c>
      <c r="X193" s="20" t="str">
        <f t="shared" si="38"/>
        <v/>
      </c>
      <c r="Y193" s="20" t="str">
        <f t="shared" si="39"/>
        <v/>
      </c>
      <c r="Z193" s="20" t="str">
        <f t="shared" si="40"/>
        <v/>
      </c>
      <c r="AA193" s="20">
        <f t="shared" si="28"/>
        <v>1</v>
      </c>
      <c r="AB193" s="20">
        <f t="shared" si="29"/>
        <v>0</v>
      </c>
      <c r="AC193" s="20">
        <f t="shared" si="30"/>
        <v>3</v>
      </c>
      <c r="AD193" s="16">
        <f t="shared" si="41"/>
        <v>1</v>
      </c>
      <c r="AE193" s="16">
        <f>IF(ISBLANK(T193),AE192,IF(COUNTIF(T$2:T193,T193)&gt;1,AE192,1+MAX(AE192,0)))</f>
        <v>6</v>
      </c>
      <c r="AF193" s="257" t="s">
        <v>867</v>
      </c>
    </row>
    <row r="194" spans="1:32" x14ac:dyDescent="0.25">
      <c r="A194" s="42">
        <v>104</v>
      </c>
      <c r="B194" s="42" t="s">
        <v>65</v>
      </c>
      <c r="C194" s="42" t="s">
        <v>655</v>
      </c>
      <c r="E194" s="42">
        <v>1</v>
      </c>
      <c r="F194" s="42">
        <v>1</v>
      </c>
      <c r="G194" s="42">
        <v>1</v>
      </c>
      <c r="H194" s="42">
        <v>0</v>
      </c>
      <c r="I194" s="42">
        <v>0</v>
      </c>
      <c r="J194" s="42">
        <v>0</v>
      </c>
      <c r="K194" s="42">
        <v>0</v>
      </c>
      <c r="L194" s="42">
        <v>0</v>
      </c>
      <c r="M194" s="188" t="s">
        <v>660</v>
      </c>
      <c r="N194"/>
      <c r="O194" s="101">
        <f>IF(ISBLANK(C194),O193,IF(COUNTIF(C$2:C194,C194)&gt;1,O193,1+MAX(O193,0)))</f>
        <v>6</v>
      </c>
      <c r="P194" s="45">
        <f t="shared" si="31"/>
        <v>4</v>
      </c>
      <c r="Q194" s="33">
        <f t="shared" si="32"/>
        <v>4</v>
      </c>
      <c r="R194" s="33">
        <f t="shared" si="33"/>
        <v>1</v>
      </c>
      <c r="S194" s="33" t="str">
        <f t="shared" si="34"/>
        <v>104_1</v>
      </c>
      <c r="T194" s="35" t="str">
        <f t="shared" si="35"/>
        <v>104AM</v>
      </c>
      <c r="U194" s="35" t="str">
        <f t="shared" si="36"/>
        <v>104AMNS</v>
      </c>
      <c r="W194" s="20" t="str">
        <f t="shared" si="37"/>
        <v/>
      </c>
      <c r="X194" s="20" t="str">
        <f t="shared" si="38"/>
        <v/>
      </c>
      <c r="Y194" s="20" t="str">
        <f t="shared" si="39"/>
        <v/>
      </c>
      <c r="Z194" s="20" t="str">
        <f t="shared" si="40"/>
        <v/>
      </c>
      <c r="AA194" s="20">
        <f t="shared" ref="AA194:AA257" si="42">IF(AND(ISNUMBER($G194),$B194="AM"),INDEX(Cordon,MATCH($A194,loc_ID,0),$G194),0)</f>
        <v>0</v>
      </c>
      <c r="AB194" s="20">
        <f t="shared" ref="AB194:AB257" si="43">IF(AND(ISNUMBER($G194),$B194="PM"),INDEX(Cordon,MATCH($A194,loc_ID,0),VLOOKUP($G194,Reverse_dir,2,FALSE)),0)</f>
        <v>0</v>
      </c>
      <c r="AC194" s="20">
        <f t="shared" ref="AC194:AC257" si="44">IF(AND(ISNUMBER($G194),$B194="AM"),INDEX(Lane,MATCH($A194,loc_ID,0),$G194),0)</f>
        <v>0</v>
      </c>
      <c r="AD194" s="16">
        <f t="shared" si="41"/>
        <v>0</v>
      </c>
      <c r="AE194" s="16">
        <f>IF(ISBLANK(T194),AE193,IF(COUNTIF(T$2:T194,T194)&gt;1,AE193,1+MAX(AE193,0)))</f>
        <v>7</v>
      </c>
    </row>
    <row r="195" spans="1:32" x14ac:dyDescent="0.25">
      <c r="A195" s="42">
        <v>104</v>
      </c>
      <c r="B195" s="42" t="s">
        <v>65</v>
      </c>
      <c r="C195" s="42" t="s">
        <v>655</v>
      </c>
      <c r="E195" s="42">
        <v>1</v>
      </c>
      <c r="F195" s="42">
        <v>1</v>
      </c>
      <c r="G195" s="42">
        <v>2</v>
      </c>
      <c r="H195" s="42">
        <v>2</v>
      </c>
      <c r="I195" s="42">
        <v>1</v>
      </c>
      <c r="J195" s="42">
        <v>1</v>
      </c>
      <c r="K195" s="42">
        <v>0</v>
      </c>
      <c r="L195" s="42">
        <v>2</v>
      </c>
      <c r="M195" s="188" t="s">
        <v>660</v>
      </c>
      <c r="N195"/>
      <c r="O195" s="101">
        <f>IF(ISBLANK(C195),O194,IF(COUNTIF(C$2:C195,C195)&gt;1,O194,1+MAX(O194,0)))</f>
        <v>6</v>
      </c>
      <c r="P195" s="45">
        <f t="shared" ref="P195:P258" si="45">IF(A195=A194,P194,IF(ISNUMBER(P194),P194+1,1))</f>
        <v>4</v>
      </c>
      <c r="Q195" s="33" t="str">
        <f t="shared" ref="Q195:Q258" si="46">IF(OR(P195=P194,LEN(A195)&lt;1),"",P195)</f>
        <v/>
      </c>
      <c r="R195" s="33">
        <f t="shared" ref="R195:R258" si="47">IF(ISNUMBER(F195),F195+4*(E195-1)+8*IF(B195="PM",1,0),"")</f>
        <v>1</v>
      </c>
      <c r="S195" s="33" t="str">
        <f t="shared" ref="S195:S258" si="48">IF(ISNUMBER(R195),A195&amp;"_"&amp;R195,"")</f>
        <v>104_1</v>
      </c>
      <c r="T195" s="35" t="str">
        <f t="shared" ref="T195:T258" si="49">A195&amp;B195</f>
        <v>104AM</v>
      </c>
      <c r="U195" s="35" t="str">
        <f t="shared" ref="U195:U258" si="50">IF(OR(G195=1,G195=2),T195&amp;"NS",IF(OR(G195=3,G195=4),T195&amp;"EW",""))</f>
        <v>104AMNS</v>
      </c>
      <c r="W195" s="20" t="str">
        <f t="shared" ref="W195:W258" si="51">IF(I195&gt;$H195,1,"")</f>
        <v/>
      </c>
      <c r="X195" s="20" t="str">
        <f t="shared" ref="X195:X258" si="52">IF(J195&gt;$H195,1,"")</f>
        <v/>
      </c>
      <c r="Y195" s="20" t="str">
        <f t="shared" ref="Y195:Y258" si="53">IF(K195&gt;$H195,1,"")</f>
        <v/>
      </c>
      <c r="Z195" s="20" t="str">
        <f t="shared" ref="Z195:Z258" si="54">IF(L195&gt;$H195,1,"")</f>
        <v/>
      </c>
      <c r="AA195" s="20">
        <f t="shared" si="42"/>
        <v>0</v>
      </c>
      <c r="AB195" s="20">
        <f t="shared" si="43"/>
        <v>0</v>
      </c>
      <c r="AC195" s="20">
        <f t="shared" si="44"/>
        <v>0</v>
      </c>
      <c r="AD195" s="16">
        <f t="shared" ref="AD195:AD258" si="55">IF(AND(AC195&gt;0,ISNUMBER(AC195)),1,0)</f>
        <v>0</v>
      </c>
      <c r="AE195" s="16">
        <f>IF(ISBLANK(T195),AE194,IF(COUNTIF(T$2:T195,T195)&gt;1,AE194,1+MAX(AE194,0)))</f>
        <v>7</v>
      </c>
    </row>
    <row r="196" spans="1:32" x14ac:dyDescent="0.25">
      <c r="A196" s="42">
        <v>104</v>
      </c>
      <c r="B196" s="42" t="s">
        <v>65</v>
      </c>
      <c r="C196" s="42" t="s">
        <v>655</v>
      </c>
      <c r="E196" s="42">
        <v>1</v>
      </c>
      <c r="F196" s="42">
        <v>1</v>
      </c>
      <c r="G196" s="42">
        <v>3</v>
      </c>
      <c r="H196" s="42">
        <v>0</v>
      </c>
      <c r="I196" s="42">
        <v>0</v>
      </c>
      <c r="J196" s="42">
        <v>0</v>
      </c>
      <c r="K196" s="42">
        <v>0</v>
      </c>
      <c r="L196" s="42">
        <v>0</v>
      </c>
      <c r="M196" s="188" t="s">
        <v>660</v>
      </c>
      <c r="N196"/>
      <c r="O196" s="101">
        <f>IF(ISBLANK(C196),O195,IF(COUNTIF(C$2:C196,C196)&gt;1,O195,1+MAX(O195,0)))</f>
        <v>6</v>
      </c>
      <c r="P196" s="45">
        <f t="shared" si="45"/>
        <v>4</v>
      </c>
      <c r="Q196" s="33" t="str">
        <f t="shared" si="46"/>
        <v/>
      </c>
      <c r="R196" s="33">
        <f t="shared" si="47"/>
        <v>1</v>
      </c>
      <c r="S196" s="33" t="str">
        <f t="shared" si="48"/>
        <v>104_1</v>
      </c>
      <c r="T196" s="35" t="str">
        <f t="shared" si="49"/>
        <v>104AM</v>
      </c>
      <c r="U196" s="35" t="str">
        <f t="shared" si="50"/>
        <v>104AMEW</v>
      </c>
      <c r="W196" s="20" t="str">
        <f t="shared" si="51"/>
        <v/>
      </c>
      <c r="X196" s="20" t="str">
        <f t="shared" si="52"/>
        <v/>
      </c>
      <c r="Y196" s="20" t="str">
        <f t="shared" si="53"/>
        <v/>
      </c>
      <c r="Z196" s="20" t="str">
        <f t="shared" si="54"/>
        <v/>
      </c>
      <c r="AA196" s="20">
        <f t="shared" si="42"/>
        <v>0</v>
      </c>
      <c r="AB196" s="20">
        <f t="shared" si="43"/>
        <v>0</v>
      </c>
      <c r="AC196" s="20">
        <f t="shared" si="44"/>
        <v>3</v>
      </c>
      <c r="AD196" s="16">
        <f t="shared" si="55"/>
        <v>1</v>
      </c>
      <c r="AE196" s="16">
        <f>IF(ISBLANK(T196),AE195,IF(COUNTIF(T$2:T196,T196)&gt;1,AE195,1+MAX(AE195,0)))</f>
        <v>7</v>
      </c>
    </row>
    <row r="197" spans="1:32" x14ac:dyDescent="0.25">
      <c r="A197" s="42">
        <v>104</v>
      </c>
      <c r="B197" s="42" t="s">
        <v>65</v>
      </c>
      <c r="C197" s="42" t="s">
        <v>655</v>
      </c>
      <c r="E197" s="42">
        <v>1</v>
      </c>
      <c r="F197" s="42">
        <v>1</v>
      </c>
      <c r="G197" s="42">
        <v>4</v>
      </c>
      <c r="H197" s="42">
        <v>0</v>
      </c>
      <c r="I197" s="42">
        <v>0</v>
      </c>
      <c r="J197" s="42">
        <v>0</v>
      </c>
      <c r="K197" s="42">
        <v>0</v>
      </c>
      <c r="L197" s="42">
        <v>0</v>
      </c>
      <c r="M197" s="188" t="s">
        <v>660</v>
      </c>
      <c r="N197"/>
      <c r="O197" s="101">
        <f>IF(ISBLANK(C197),O196,IF(COUNTIF(C$2:C197,C197)&gt;1,O196,1+MAX(O196,0)))</f>
        <v>6</v>
      </c>
      <c r="P197" s="45">
        <f t="shared" si="45"/>
        <v>4</v>
      </c>
      <c r="Q197" s="33" t="str">
        <f t="shared" si="46"/>
        <v/>
      </c>
      <c r="R197" s="33">
        <f t="shared" si="47"/>
        <v>1</v>
      </c>
      <c r="S197" s="33" t="str">
        <f t="shared" si="48"/>
        <v>104_1</v>
      </c>
      <c r="T197" s="35" t="str">
        <f t="shared" si="49"/>
        <v>104AM</v>
      </c>
      <c r="U197" s="35" t="str">
        <f t="shared" si="50"/>
        <v>104AMEW</v>
      </c>
      <c r="W197" s="20" t="str">
        <f t="shared" si="51"/>
        <v/>
      </c>
      <c r="X197" s="20" t="str">
        <f t="shared" si="52"/>
        <v/>
      </c>
      <c r="Y197" s="20" t="str">
        <f t="shared" si="53"/>
        <v/>
      </c>
      <c r="Z197" s="20" t="str">
        <f t="shared" si="54"/>
        <v/>
      </c>
      <c r="AA197" s="20">
        <f t="shared" si="42"/>
        <v>0</v>
      </c>
      <c r="AB197" s="20">
        <f t="shared" si="43"/>
        <v>0</v>
      </c>
      <c r="AC197" s="20">
        <f t="shared" si="44"/>
        <v>3</v>
      </c>
      <c r="AD197" s="16">
        <f t="shared" si="55"/>
        <v>1</v>
      </c>
      <c r="AE197" s="16">
        <f>IF(ISBLANK(T197),AE196,IF(COUNTIF(T$2:T197,T197)&gt;1,AE196,1+MAX(AE196,0)))</f>
        <v>7</v>
      </c>
    </row>
    <row r="198" spans="1:32" x14ac:dyDescent="0.25">
      <c r="A198" s="42">
        <v>104</v>
      </c>
      <c r="B198" s="42" t="s">
        <v>65</v>
      </c>
      <c r="C198" s="42" t="s">
        <v>655</v>
      </c>
      <c r="E198" s="42">
        <v>1</v>
      </c>
      <c r="F198" s="42">
        <v>2</v>
      </c>
      <c r="G198" s="42">
        <v>1</v>
      </c>
      <c r="H198" s="42">
        <v>0</v>
      </c>
      <c r="I198" s="42">
        <v>0</v>
      </c>
      <c r="J198" s="42">
        <v>0</v>
      </c>
      <c r="K198" s="42">
        <v>0</v>
      </c>
      <c r="L198" s="42">
        <v>0</v>
      </c>
      <c r="M198" s="188" t="s">
        <v>660</v>
      </c>
      <c r="N198"/>
      <c r="O198" s="101">
        <f>IF(ISBLANK(C198),O197,IF(COUNTIF(C$2:C198,C198)&gt;1,O197,1+MAX(O197,0)))</f>
        <v>6</v>
      </c>
      <c r="P198" s="45">
        <f t="shared" si="45"/>
        <v>4</v>
      </c>
      <c r="Q198" s="33" t="str">
        <f t="shared" si="46"/>
        <v/>
      </c>
      <c r="R198" s="33">
        <f t="shared" si="47"/>
        <v>2</v>
      </c>
      <c r="S198" s="33" t="str">
        <f t="shared" si="48"/>
        <v>104_2</v>
      </c>
      <c r="T198" s="35" t="str">
        <f t="shared" si="49"/>
        <v>104AM</v>
      </c>
      <c r="U198" s="35" t="str">
        <f t="shared" si="50"/>
        <v>104AMNS</v>
      </c>
      <c r="W198" s="20" t="str">
        <f t="shared" si="51"/>
        <v/>
      </c>
      <c r="X198" s="20" t="str">
        <f t="shared" si="52"/>
        <v/>
      </c>
      <c r="Y198" s="20" t="str">
        <f t="shared" si="53"/>
        <v/>
      </c>
      <c r="Z198" s="20" t="str">
        <f t="shared" si="54"/>
        <v/>
      </c>
      <c r="AA198" s="20">
        <f t="shared" si="42"/>
        <v>0</v>
      </c>
      <c r="AB198" s="20">
        <f t="shared" si="43"/>
        <v>0</v>
      </c>
      <c r="AC198" s="20">
        <f t="shared" si="44"/>
        <v>0</v>
      </c>
      <c r="AD198" s="16">
        <f t="shared" si="55"/>
        <v>0</v>
      </c>
      <c r="AE198" s="16">
        <f>IF(ISBLANK(T198),AE197,IF(COUNTIF(T$2:T198,T198)&gt;1,AE197,1+MAX(AE197,0)))</f>
        <v>7</v>
      </c>
    </row>
    <row r="199" spans="1:32" x14ac:dyDescent="0.25">
      <c r="A199" s="42">
        <v>104</v>
      </c>
      <c r="B199" s="42" t="s">
        <v>65</v>
      </c>
      <c r="C199" s="42" t="s">
        <v>655</v>
      </c>
      <c r="E199" s="42">
        <v>1</v>
      </c>
      <c r="F199" s="42">
        <v>2</v>
      </c>
      <c r="G199" s="42">
        <v>2</v>
      </c>
      <c r="H199" s="42">
        <v>0</v>
      </c>
      <c r="I199" s="42">
        <v>0</v>
      </c>
      <c r="J199" s="42">
        <v>0</v>
      </c>
      <c r="K199" s="42">
        <v>0</v>
      </c>
      <c r="L199" s="42">
        <v>0</v>
      </c>
      <c r="M199" s="188" t="s">
        <v>660</v>
      </c>
      <c r="N199"/>
      <c r="O199" s="101">
        <f>IF(ISBLANK(C199),O198,IF(COUNTIF(C$2:C199,C199)&gt;1,O198,1+MAX(O198,0)))</f>
        <v>6</v>
      </c>
      <c r="P199" s="45">
        <f t="shared" si="45"/>
        <v>4</v>
      </c>
      <c r="Q199" s="33" t="str">
        <f t="shared" si="46"/>
        <v/>
      </c>
      <c r="R199" s="33">
        <f t="shared" si="47"/>
        <v>2</v>
      </c>
      <c r="S199" s="33" t="str">
        <f t="shared" si="48"/>
        <v>104_2</v>
      </c>
      <c r="T199" s="35" t="str">
        <f t="shared" si="49"/>
        <v>104AM</v>
      </c>
      <c r="U199" s="35" t="str">
        <f t="shared" si="50"/>
        <v>104AMNS</v>
      </c>
      <c r="W199" s="20" t="str">
        <f t="shared" si="51"/>
        <v/>
      </c>
      <c r="X199" s="20" t="str">
        <f t="shared" si="52"/>
        <v/>
      </c>
      <c r="Y199" s="20" t="str">
        <f t="shared" si="53"/>
        <v/>
      </c>
      <c r="Z199" s="20" t="str">
        <f t="shared" si="54"/>
        <v/>
      </c>
      <c r="AA199" s="20">
        <f t="shared" si="42"/>
        <v>0</v>
      </c>
      <c r="AB199" s="20">
        <f t="shared" si="43"/>
        <v>0</v>
      </c>
      <c r="AC199" s="20">
        <f t="shared" si="44"/>
        <v>0</v>
      </c>
      <c r="AD199" s="16">
        <f t="shared" si="55"/>
        <v>0</v>
      </c>
      <c r="AE199" s="16">
        <f>IF(ISBLANK(T199),AE198,IF(COUNTIF(T$2:T199,T199)&gt;1,AE198,1+MAX(AE198,0)))</f>
        <v>7</v>
      </c>
    </row>
    <row r="200" spans="1:32" x14ac:dyDescent="0.25">
      <c r="A200" s="42">
        <v>104</v>
      </c>
      <c r="B200" s="42" t="s">
        <v>65</v>
      </c>
      <c r="C200" s="42" t="s">
        <v>655</v>
      </c>
      <c r="E200" s="42">
        <v>1</v>
      </c>
      <c r="F200" s="42">
        <v>2</v>
      </c>
      <c r="G200" s="42">
        <v>3</v>
      </c>
      <c r="H200" s="42">
        <v>0</v>
      </c>
      <c r="I200" s="42">
        <v>0</v>
      </c>
      <c r="J200" s="42">
        <v>0</v>
      </c>
      <c r="K200" s="42">
        <v>0</v>
      </c>
      <c r="L200" s="42">
        <v>0</v>
      </c>
      <c r="M200" s="188" t="s">
        <v>660</v>
      </c>
      <c r="N200"/>
      <c r="O200" s="101">
        <f>IF(ISBLANK(C200),O199,IF(COUNTIF(C$2:C200,C200)&gt;1,O199,1+MAX(O199,0)))</f>
        <v>6</v>
      </c>
      <c r="P200" s="45">
        <f t="shared" si="45"/>
        <v>4</v>
      </c>
      <c r="Q200" s="33" t="str">
        <f t="shared" si="46"/>
        <v/>
      </c>
      <c r="R200" s="33">
        <f t="shared" si="47"/>
        <v>2</v>
      </c>
      <c r="S200" s="33" t="str">
        <f t="shared" si="48"/>
        <v>104_2</v>
      </c>
      <c r="T200" s="35" t="str">
        <f t="shared" si="49"/>
        <v>104AM</v>
      </c>
      <c r="U200" s="35" t="str">
        <f t="shared" si="50"/>
        <v>104AMEW</v>
      </c>
      <c r="W200" s="20" t="str">
        <f t="shared" si="51"/>
        <v/>
      </c>
      <c r="X200" s="20" t="str">
        <f t="shared" si="52"/>
        <v/>
      </c>
      <c r="Y200" s="20" t="str">
        <f t="shared" si="53"/>
        <v/>
      </c>
      <c r="Z200" s="20" t="str">
        <f t="shared" si="54"/>
        <v/>
      </c>
      <c r="AA200" s="20">
        <f t="shared" si="42"/>
        <v>0</v>
      </c>
      <c r="AB200" s="20">
        <f t="shared" si="43"/>
        <v>0</v>
      </c>
      <c r="AC200" s="20">
        <f t="shared" si="44"/>
        <v>3</v>
      </c>
      <c r="AD200" s="16">
        <f t="shared" si="55"/>
        <v>1</v>
      </c>
      <c r="AE200" s="16">
        <f>IF(ISBLANK(T200),AE199,IF(COUNTIF(T$2:T200,T200)&gt;1,AE199,1+MAX(AE199,0)))</f>
        <v>7</v>
      </c>
    </row>
    <row r="201" spans="1:32" x14ac:dyDescent="0.25">
      <c r="A201" s="42">
        <v>104</v>
      </c>
      <c r="B201" s="42" t="s">
        <v>65</v>
      </c>
      <c r="C201" s="42" t="s">
        <v>655</v>
      </c>
      <c r="E201" s="42">
        <v>1</v>
      </c>
      <c r="F201" s="42">
        <v>2</v>
      </c>
      <c r="G201" s="42">
        <v>4</v>
      </c>
      <c r="H201" s="42">
        <v>0</v>
      </c>
      <c r="I201" s="42">
        <v>0</v>
      </c>
      <c r="J201" s="42">
        <v>0</v>
      </c>
      <c r="K201" s="42">
        <v>0</v>
      </c>
      <c r="L201" s="42">
        <v>0</v>
      </c>
      <c r="M201" s="188" t="s">
        <v>660</v>
      </c>
      <c r="N201"/>
      <c r="O201" s="101">
        <f>IF(ISBLANK(C201),O200,IF(COUNTIF(C$2:C201,C201)&gt;1,O200,1+MAX(O200,0)))</f>
        <v>6</v>
      </c>
      <c r="P201" s="45">
        <f t="shared" si="45"/>
        <v>4</v>
      </c>
      <c r="Q201" s="33" t="str">
        <f t="shared" si="46"/>
        <v/>
      </c>
      <c r="R201" s="33">
        <f t="shared" si="47"/>
        <v>2</v>
      </c>
      <c r="S201" s="33" t="str">
        <f t="shared" si="48"/>
        <v>104_2</v>
      </c>
      <c r="T201" s="35" t="str">
        <f t="shared" si="49"/>
        <v>104AM</v>
      </c>
      <c r="U201" s="35" t="str">
        <f t="shared" si="50"/>
        <v>104AMEW</v>
      </c>
      <c r="W201" s="20" t="str">
        <f t="shared" si="51"/>
        <v/>
      </c>
      <c r="X201" s="20" t="str">
        <f t="shared" si="52"/>
        <v/>
      </c>
      <c r="Y201" s="20" t="str">
        <f t="shared" si="53"/>
        <v/>
      </c>
      <c r="Z201" s="20" t="str">
        <f t="shared" si="54"/>
        <v/>
      </c>
      <c r="AA201" s="20">
        <f t="shared" si="42"/>
        <v>0</v>
      </c>
      <c r="AB201" s="20">
        <f t="shared" si="43"/>
        <v>0</v>
      </c>
      <c r="AC201" s="20">
        <f t="shared" si="44"/>
        <v>3</v>
      </c>
      <c r="AD201" s="16">
        <f t="shared" si="55"/>
        <v>1</v>
      </c>
      <c r="AE201" s="16">
        <f>IF(ISBLANK(T201),AE200,IF(COUNTIF(T$2:T201,T201)&gt;1,AE200,1+MAX(AE200,0)))</f>
        <v>7</v>
      </c>
    </row>
    <row r="202" spans="1:32" x14ac:dyDescent="0.25">
      <c r="A202" s="42">
        <v>104</v>
      </c>
      <c r="B202" s="42" t="s">
        <v>65</v>
      </c>
      <c r="C202" s="42" t="s">
        <v>655</v>
      </c>
      <c r="E202" s="42">
        <v>1</v>
      </c>
      <c r="F202" s="42">
        <v>3</v>
      </c>
      <c r="G202" s="42">
        <v>1</v>
      </c>
      <c r="H202" s="42">
        <v>0</v>
      </c>
      <c r="I202" s="42">
        <v>0</v>
      </c>
      <c r="J202" s="42">
        <v>0</v>
      </c>
      <c r="K202" s="42">
        <v>0</v>
      </c>
      <c r="L202" s="42">
        <v>0</v>
      </c>
      <c r="M202" s="188" t="s">
        <v>660</v>
      </c>
      <c r="N202"/>
      <c r="O202" s="101">
        <f>IF(ISBLANK(C202),O201,IF(COUNTIF(C$2:C202,C202)&gt;1,O201,1+MAX(O201,0)))</f>
        <v>6</v>
      </c>
      <c r="P202" s="45">
        <f t="shared" si="45"/>
        <v>4</v>
      </c>
      <c r="Q202" s="33" t="str">
        <f t="shared" si="46"/>
        <v/>
      </c>
      <c r="R202" s="33">
        <f t="shared" si="47"/>
        <v>3</v>
      </c>
      <c r="S202" s="33" t="str">
        <f t="shared" si="48"/>
        <v>104_3</v>
      </c>
      <c r="T202" s="35" t="str">
        <f t="shared" si="49"/>
        <v>104AM</v>
      </c>
      <c r="U202" s="35" t="str">
        <f t="shared" si="50"/>
        <v>104AMNS</v>
      </c>
      <c r="W202" s="20" t="str">
        <f t="shared" si="51"/>
        <v/>
      </c>
      <c r="X202" s="20" t="str">
        <f t="shared" si="52"/>
        <v/>
      </c>
      <c r="Y202" s="20" t="str">
        <f t="shared" si="53"/>
        <v/>
      </c>
      <c r="Z202" s="20" t="str">
        <f t="shared" si="54"/>
        <v/>
      </c>
      <c r="AA202" s="20">
        <f t="shared" si="42"/>
        <v>0</v>
      </c>
      <c r="AB202" s="20">
        <f t="shared" si="43"/>
        <v>0</v>
      </c>
      <c r="AC202" s="20">
        <f t="shared" si="44"/>
        <v>0</v>
      </c>
      <c r="AD202" s="16">
        <f t="shared" si="55"/>
        <v>0</v>
      </c>
      <c r="AE202" s="16">
        <f>IF(ISBLANK(T202),AE201,IF(COUNTIF(T$2:T202,T202)&gt;1,AE201,1+MAX(AE201,0)))</f>
        <v>7</v>
      </c>
    </row>
    <row r="203" spans="1:32" x14ac:dyDescent="0.25">
      <c r="A203" s="42">
        <v>104</v>
      </c>
      <c r="B203" s="42" t="s">
        <v>65</v>
      </c>
      <c r="C203" s="42" t="s">
        <v>655</v>
      </c>
      <c r="E203" s="42">
        <v>1</v>
      </c>
      <c r="F203" s="42">
        <v>3</v>
      </c>
      <c r="G203" s="42">
        <v>2</v>
      </c>
      <c r="H203" s="42">
        <v>0</v>
      </c>
      <c r="I203" s="42">
        <v>0</v>
      </c>
      <c r="J203" s="42">
        <v>0</v>
      </c>
      <c r="K203" s="42">
        <v>0</v>
      </c>
      <c r="L203" s="42">
        <v>0</v>
      </c>
      <c r="M203" s="188" t="s">
        <v>660</v>
      </c>
      <c r="N203"/>
      <c r="O203" s="101">
        <f>IF(ISBLANK(C203),O202,IF(COUNTIF(C$2:C203,C203)&gt;1,O202,1+MAX(O202,0)))</f>
        <v>6</v>
      </c>
      <c r="P203" s="45">
        <f t="shared" si="45"/>
        <v>4</v>
      </c>
      <c r="Q203" s="33" t="str">
        <f t="shared" si="46"/>
        <v/>
      </c>
      <c r="R203" s="33">
        <f t="shared" si="47"/>
        <v>3</v>
      </c>
      <c r="S203" s="33" t="str">
        <f t="shared" si="48"/>
        <v>104_3</v>
      </c>
      <c r="T203" s="35" t="str">
        <f t="shared" si="49"/>
        <v>104AM</v>
      </c>
      <c r="U203" s="35" t="str">
        <f t="shared" si="50"/>
        <v>104AMNS</v>
      </c>
      <c r="W203" s="20" t="str">
        <f t="shared" si="51"/>
        <v/>
      </c>
      <c r="X203" s="20" t="str">
        <f t="shared" si="52"/>
        <v/>
      </c>
      <c r="Y203" s="20" t="str">
        <f t="shared" si="53"/>
        <v/>
      </c>
      <c r="Z203" s="20" t="str">
        <f t="shared" si="54"/>
        <v/>
      </c>
      <c r="AA203" s="20">
        <f t="shared" si="42"/>
        <v>0</v>
      </c>
      <c r="AB203" s="20">
        <f t="shared" si="43"/>
        <v>0</v>
      </c>
      <c r="AC203" s="20">
        <f t="shared" si="44"/>
        <v>0</v>
      </c>
      <c r="AD203" s="16">
        <f t="shared" si="55"/>
        <v>0</v>
      </c>
      <c r="AE203" s="16">
        <f>IF(ISBLANK(T203),AE202,IF(COUNTIF(T$2:T203,T203)&gt;1,AE202,1+MAX(AE202,0)))</f>
        <v>7</v>
      </c>
    </row>
    <row r="204" spans="1:32" x14ac:dyDescent="0.25">
      <c r="A204" s="42">
        <v>104</v>
      </c>
      <c r="B204" s="42" t="s">
        <v>65</v>
      </c>
      <c r="C204" s="42" t="s">
        <v>655</v>
      </c>
      <c r="E204" s="42">
        <v>1</v>
      </c>
      <c r="F204" s="42">
        <v>3</v>
      </c>
      <c r="G204" s="42">
        <v>3</v>
      </c>
      <c r="H204" s="42">
        <v>0</v>
      </c>
      <c r="I204" s="42">
        <v>0</v>
      </c>
      <c r="J204" s="42">
        <v>0</v>
      </c>
      <c r="K204" s="42">
        <v>0</v>
      </c>
      <c r="L204" s="42">
        <v>0</v>
      </c>
      <c r="M204" s="188" t="s">
        <v>660</v>
      </c>
      <c r="N204"/>
      <c r="O204" s="101">
        <f>IF(ISBLANK(C204),O203,IF(COUNTIF(C$2:C204,C204)&gt;1,O203,1+MAX(O203,0)))</f>
        <v>6</v>
      </c>
      <c r="P204" s="45">
        <f t="shared" si="45"/>
        <v>4</v>
      </c>
      <c r="Q204" s="33" t="str">
        <f t="shared" si="46"/>
        <v/>
      </c>
      <c r="R204" s="33">
        <f t="shared" si="47"/>
        <v>3</v>
      </c>
      <c r="S204" s="33" t="str">
        <f t="shared" si="48"/>
        <v>104_3</v>
      </c>
      <c r="T204" s="35" t="str">
        <f t="shared" si="49"/>
        <v>104AM</v>
      </c>
      <c r="U204" s="35" t="str">
        <f t="shared" si="50"/>
        <v>104AMEW</v>
      </c>
      <c r="W204" s="20" t="str">
        <f t="shared" si="51"/>
        <v/>
      </c>
      <c r="X204" s="20" t="str">
        <f t="shared" si="52"/>
        <v/>
      </c>
      <c r="Y204" s="20" t="str">
        <f t="shared" si="53"/>
        <v/>
      </c>
      <c r="Z204" s="20" t="str">
        <f t="shared" si="54"/>
        <v/>
      </c>
      <c r="AA204" s="20">
        <f t="shared" si="42"/>
        <v>0</v>
      </c>
      <c r="AB204" s="20">
        <f t="shared" si="43"/>
        <v>0</v>
      </c>
      <c r="AC204" s="20">
        <f t="shared" si="44"/>
        <v>3</v>
      </c>
      <c r="AD204" s="16">
        <f t="shared" si="55"/>
        <v>1</v>
      </c>
      <c r="AE204" s="16">
        <f>IF(ISBLANK(T204),AE203,IF(COUNTIF(T$2:T204,T204)&gt;1,AE203,1+MAX(AE203,0)))</f>
        <v>7</v>
      </c>
    </row>
    <row r="205" spans="1:32" x14ac:dyDescent="0.25">
      <c r="A205" s="42">
        <v>104</v>
      </c>
      <c r="B205" s="42" t="s">
        <v>65</v>
      </c>
      <c r="C205" s="42" t="s">
        <v>655</v>
      </c>
      <c r="E205" s="42">
        <v>1</v>
      </c>
      <c r="F205" s="42">
        <v>3</v>
      </c>
      <c r="G205" s="42">
        <v>4</v>
      </c>
      <c r="H205" s="42">
        <v>1</v>
      </c>
      <c r="I205" s="42">
        <v>0</v>
      </c>
      <c r="J205" s="42">
        <v>1</v>
      </c>
      <c r="K205" s="42">
        <v>0</v>
      </c>
      <c r="L205" s="42">
        <v>0</v>
      </c>
      <c r="M205" s="188" t="s">
        <v>660</v>
      </c>
      <c r="N205"/>
      <c r="O205" s="101">
        <f>IF(ISBLANK(C205),O204,IF(COUNTIF(C$2:C205,C205)&gt;1,O204,1+MAX(O204,0)))</f>
        <v>6</v>
      </c>
      <c r="P205" s="45">
        <f t="shared" si="45"/>
        <v>4</v>
      </c>
      <c r="Q205" s="33" t="str">
        <f t="shared" si="46"/>
        <v/>
      </c>
      <c r="R205" s="33">
        <f t="shared" si="47"/>
        <v>3</v>
      </c>
      <c r="S205" s="33" t="str">
        <f t="shared" si="48"/>
        <v>104_3</v>
      </c>
      <c r="T205" s="35" t="str">
        <f t="shared" si="49"/>
        <v>104AM</v>
      </c>
      <c r="U205" s="35" t="str">
        <f t="shared" si="50"/>
        <v>104AMEW</v>
      </c>
      <c r="W205" s="20" t="str">
        <f t="shared" si="51"/>
        <v/>
      </c>
      <c r="X205" s="20" t="str">
        <f t="shared" si="52"/>
        <v/>
      </c>
      <c r="Y205" s="20" t="str">
        <f t="shared" si="53"/>
        <v/>
      </c>
      <c r="Z205" s="20" t="str">
        <f t="shared" si="54"/>
        <v/>
      </c>
      <c r="AA205" s="20">
        <f t="shared" si="42"/>
        <v>0</v>
      </c>
      <c r="AB205" s="20">
        <f t="shared" si="43"/>
        <v>0</v>
      </c>
      <c r="AC205" s="20">
        <f t="shared" si="44"/>
        <v>3</v>
      </c>
      <c r="AD205" s="16">
        <f t="shared" si="55"/>
        <v>1</v>
      </c>
      <c r="AE205" s="16">
        <f>IF(ISBLANK(T205),AE204,IF(COUNTIF(T$2:T205,T205)&gt;1,AE204,1+MAX(AE204,0)))</f>
        <v>7</v>
      </c>
    </row>
    <row r="206" spans="1:32" x14ac:dyDescent="0.25">
      <c r="A206" s="42">
        <v>104</v>
      </c>
      <c r="B206" s="42" t="s">
        <v>65</v>
      </c>
      <c r="C206" s="42" t="s">
        <v>655</v>
      </c>
      <c r="E206" s="42">
        <v>1</v>
      </c>
      <c r="F206" s="42">
        <v>4</v>
      </c>
      <c r="G206" s="42">
        <v>1</v>
      </c>
      <c r="H206" s="42">
        <v>1</v>
      </c>
      <c r="I206" s="42">
        <v>1</v>
      </c>
      <c r="J206" s="42">
        <v>0</v>
      </c>
      <c r="K206" s="42">
        <v>1</v>
      </c>
      <c r="L206" s="42">
        <v>1</v>
      </c>
      <c r="M206" s="188" t="s">
        <v>660</v>
      </c>
      <c r="N206"/>
      <c r="O206" s="101">
        <f>IF(ISBLANK(C206),O205,IF(COUNTIF(C$2:C206,C206)&gt;1,O205,1+MAX(O205,0)))</f>
        <v>6</v>
      </c>
      <c r="P206" s="45">
        <f t="shared" si="45"/>
        <v>4</v>
      </c>
      <c r="Q206" s="33" t="str">
        <f t="shared" si="46"/>
        <v/>
      </c>
      <c r="R206" s="33">
        <f t="shared" si="47"/>
        <v>4</v>
      </c>
      <c r="S206" s="33" t="str">
        <f t="shared" si="48"/>
        <v>104_4</v>
      </c>
      <c r="T206" s="35" t="str">
        <f t="shared" si="49"/>
        <v>104AM</v>
      </c>
      <c r="U206" s="35" t="str">
        <f t="shared" si="50"/>
        <v>104AMNS</v>
      </c>
      <c r="W206" s="20" t="str">
        <f t="shared" si="51"/>
        <v/>
      </c>
      <c r="X206" s="20" t="str">
        <f t="shared" si="52"/>
        <v/>
      </c>
      <c r="Y206" s="20" t="str">
        <f t="shared" si="53"/>
        <v/>
      </c>
      <c r="Z206" s="20" t="str">
        <f t="shared" si="54"/>
        <v/>
      </c>
      <c r="AA206" s="20">
        <f t="shared" si="42"/>
        <v>0</v>
      </c>
      <c r="AB206" s="20">
        <f t="shared" si="43"/>
        <v>0</v>
      </c>
      <c r="AC206" s="20">
        <f t="shared" si="44"/>
        <v>0</v>
      </c>
      <c r="AD206" s="16">
        <f t="shared" si="55"/>
        <v>0</v>
      </c>
      <c r="AE206" s="16">
        <f>IF(ISBLANK(T206),AE205,IF(COUNTIF(T$2:T206,T206)&gt;1,AE205,1+MAX(AE205,0)))</f>
        <v>7</v>
      </c>
    </row>
    <row r="207" spans="1:32" x14ac:dyDescent="0.25">
      <c r="A207" s="42">
        <v>104</v>
      </c>
      <c r="B207" s="42" t="s">
        <v>65</v>
      </c>
      <c r="C207" s="42" t="s">
        <v>655</v>
      </c>
      <c r="E207" s="42">
        <v>1</v>
      </c>
      <c r="F207" s="42">
        <v>4</v>
      </c>
      <c r="G207" s="42">
        <v>2</v>
      </c>
      <c r="H207" s="42">
        <v>5</v>
      </c>
      <c r="I207" s="42">
        <v>0</v>
      </c>
      <c r="J207" s="42">
        <v>1</v>
      </c>
      <c r="K207" s="42">
        <v>2</v>
      </c>
      <c r="L207" s="42">
        <v>5</v>
      </c>
      <c r="M207" s="188" t="s">
        <v>660</v>
      </c>
      <c r="N207"/>
      <c r="O207" s="101">
        <f>IF(ISBLANK(C207),O206,IF(COUNTIF(C$2:C207,C207)&gt;1,O206,1+MAX(O206,0)))</f>
        <v>6</v>
      </c>
      <c r="P207" s="45">
        <f t="shared" si="45"/>
        <v>4</v>
      </c>
      <c r="Q207" s="33" t="str">
        <f t="shared" si="46"/>
        <v/>
      </c>
      <c r="R207" s="33">
        <f t="shared" si="47"/>
        <v>4</v>
      </c>
      <c r="S207" s="33" t="str">
        <f t="shared" si="48"/>
        <v>104_4</v>
      </c>
      <c r="T207" s="35" t="str">
        <f t="shared" si="49"/>
        <v>104AM</v>
      </c>
      <c r="U207" s="35" t="str">
        <f t="shared" si="50"/>
        <v>104AMNS</v>
      </c>
      <c r="W207" s="20" t="str">
        <f t="shared" si="51"/>
        <v/>
      </c>
      <c r="X207" s="20" t="str">
        <f t="shared" si="52"/>
        <v/>
      </c>
      <c r="Y207" s="20" t="str">
        <f t="shared" si="53"/>
        <v/>
      </c>
      <c r="Z207" s="20" t="str">
        <f t="shared" si="54"/>
        <v/>
      </c>
      <c r="AA207" s="20">
        <f t="shared" si="42"/>
        <v>0</v>
      </c>
      <c r="AB207" s="20">
        <f t="shared" si="43"/>
        <v>0</v>
      </c>
      <c r="AC207" s="20">
        <f t="shared" si="44"/>
        <v>0</v>
      </c>
      <c r="AD207" s="16">
        <f t="shared" si="55"/>
        <v>0</v>
      </c>
      <c r="AE207" s="16">
        <f>IF(ISBLANK(T207),AE206,IF(COUNTIF(T$2:T207,T207)&gt;1,AE206,1+MAX(AE206,0)))</f>
        <v>7</v>
      </c>
    </row>
    <row r="208" spans="1:32" x14ac:dyDescent="0.25">
      <c r="A208" s="42">
        <v>104</v>
      </c>
      <c r="B208" s="42" t="s">
        <v>65</v>
      </c>
      <c r="C208" s="42" t="s">
        <v>655</v>
      </c>
      <c r="E208" s="42">
        <v>1</v>
      </c>
      <c r="F208" s="42">
        <v>4</v>
      </c>
      <c r="G208" s="42">
        <v>3</v>
      </c>
      <c r="H208" s="42">
        <v>1</v>
      </c>
      <c r="I208" s="42">
        <v>0</v>
      </c>
      <c r="J208" s="42">
        <v>0</v>
      </c>
      <c r="K208" s="42">
        <v>0</v>
      </c>
      <c r="L208" s="42">
        <v>1</v>
      </c>
      <c r="M208" s="188" t="s">
        <v>660</v>
      </c>
      <c r="N208"/>
      <c r="O208" s="101">
        <f>IF(ISBLANK(C208),O207,IF(COUNTIF(C$2:C208,C208)&gt;1,O207,1+MAX(O207,0)))</f>
        <v>6</v>
      </c>
      <c r="P208" s="45">
        <f t="shared" si="45"/>
        <v>4</v>
      </c>
      <c r="Q208" s="33" t="str">
        <f t="shared" si="46"/>
        <v/>
      </c>
      <c r="R208" s="33">
        <f t="shared" si="47"/>
        <v>4</v>
      </c>
      <c r="S208" s="33" t="str">
        <f t="shared" si="48"/>
        <v>104_4</v>
      </c>
      <c r="T208" s="35" t="str">
        <f t="shared" si="49"/>
        <v>104AM</v>
      </c>
      <c r="U208" s="35" t="str">
        <f t="shared" si="50"/>
        <v>104AMEW</v>
      </c>
      <c r="W208" s="20" t="str">
        <f t="shared" si="51"/>
        <v/>
      </c>
      <c r="X208" s="20" t="str">
        <f t="shared" si="52"/>
        <v/>
      </c>
      <c r="Y208" s="20" t="str">
        <f t="shared" si="53"/>
        <v/>
      </c>
      <c r="Z208" s="20" t="str">
        <f t="shared" si="54"/>
        <v/>
      </c>
      <c r="AA208" s="20">
        <f t="shared" si="42"/>
        <v>0</v>
      </c>
      <c r="AB208" s="20">
        <f t="shared" si="43"/>
        <v>0</v>
      </c>
      <c r="AC208" s="20">
        <f t="shared" si="44"/>
        <v>3</v>
      </c>
      <c r="AD208" s="16">
        <f t="shared" si="55"/>
        <v>1</v>
      </c>
      <c r="AE208" s="16">
        <f>IF(ISBLANK(T208),AE207,IF(COUNTIF(T$2:T208,T208)&gt;1,AE207,1+MAX(AE207,0)))</f>
        <v>7</v>
      </c>
    </row>
    <row r="209" spans="1:31" x14ac:dyDescent="0.25">
      <c r="A209" s="42">
        <v>104</v>
      </c>
      <c r="B209" s="42" t="s">
        <v>65</v>
      </c>
      <c r="C209" s="42" t="s">
        <v>655</v>
      </c>
      <c r="E209" s="42">
        <v>1</v>
      </c>
      <c r="F209" s="42">
        <v>4</v>
      </c>
      <c r="G209" s="42">
        <v>4</v>
      </c>
      <c r="H209" s="42">
        <v>4</v>
      </c>
      <c r="I209" s="42">
        <v>1</v>
      </c>
      <c r="J209" s="42">
        <v>1</v>
      </c>
      <c r="K209" s="42">
        <v>2</v>
      </c>
      <c r="L209" s="42">
        <v>3</v>
      </c>
      <c r="M209" s="188" t="s">
        <v>660</v>
      </c>
      <c r="N209"/>
      <c r="O209" s="101">
        <f>IF(ISBLANK(C209),O208,IF(COUNTIF(C$2:C209,C209)&gt;1,O208,1+MAX(O208,0)))</f>
        <v>6</v>
      </c>
      <c r="P209" s="45">
        <f t="shared" si="45"/>
        <v>4</v>
      </c>
      <c r="Q209" s="33" t="str">
        <f t="shared" si="46"/>
        <v/>
      </c>
      <c r="R209" s="33">
        <f t="shared" si="47"/>
        <v>4</v>
      </c>
      <c r="S209" s="33" t="str">
        <f t="shared" si="48"/>
        <v>104_4</v>
      </c>
      <c r="T209" s="35" t="str">
        <f t="shared" si="49"/>
        <v>104AM</v>
      </c>
      <c r="U209" s="35" t="str">
        <f t="shared" si="50"/>
        <v>104AMEW</v>
      </c>
      <c r="W209" s="20" t="str">
        <f t="shared" si="51"/>
        <v/>
      </c>
      <c r="X209" s="20" t="str">
        <f t="shared" si="52"/>
        <v/>
      </c>
      <c r="Y209" s="20" t="str">
        <f t="shared" si="53"/>
        <v/>
      </c>
      <c r="Z209" s="20" t="str">
        <f t="shared" si="54"/>
        <v/>
      </c>
      <c r="AA209" s="20">
        <f t="shared" si="42"/>
        <v>0</v>
      </c>
      <c r="AB209" s="20">
        <f t="shared" si="43"/>
        <v>0</v>
      </c>
      <c r="AC209" s="20">
        <f t="shared" si="44"/>
        <v>3</v>
      </c>
      <c r="AD209" s="16">
        <f t="shared" si="55"/>
        <v>1</v>
      </c>
      <c r="AE209" s="16">
        <f>IF(ISBLANK(T209),AE208,IF(COUNTIF(T$2:T209,T209)&gt;1,AE208,1+MAX(AE208,0)))</f>
        <v>7</v>
      </c>
    </row>
    <row r="210" spans="1:31" x14ac:dyDescent="0.25">
      <c r="A210" s="42">
        <v>104</v>
      </c>
      <c r="B210" s="42" t="s">
        <v>65</v>
      </c>
      <c r="C210" s="42" t="s">
        <v>655</v>
      </c>
      <c r="E210" s="42">
        <v>2</v>
      </c>
      <c r="F210" s="42">
        <v>1</v>
      </c>
      <c r="G210" s="42">
        <v>1</v>
      </c>
      <c r="H210" s="42">
        <v>0</v>
      </c>
      <c r="I210" s="42">
        <v>0</v>
      </c>
      <c r="J210" s="42">
        <v>0</v>
      </c>
      <c r="K210" s="42">
        <v>0</v>
      </c>
      <c r="L210" s="42">
        <v>0</v>
      </c>
      <c r="M210" s="188" t="s">
        <v>661</v>
      </c>
      <c r="N210"/>
      <c r="O210" s="101">
        <f>IF(ISBLANK(C210),O209,IF(COUNTIF(C$2:C210,C210)&gt;1,O209,1+MAX(O209,0)))</f>
        <v>6</v>
      </c>
      <c r="P210" s="45">
        <f t="shared" si="45"/>
        <v>4</v>
      </c>
      <c r="Q210" s="33" t="str">
        <f t="shared" si="46"/>
        <v/>
      </c>
      <c r="R210" s="33">
        <f t="shared" si="47"/>
        <v>5</v>
      </c>
      <c r="S210" s="33" t="str">
        <f t="shared" si="48"/>
        <v>104_5</v>
      </c>
      <c r="T210" s="35" t="str">
        <f t="shared" si="49"/>
        <v>104AM</v>
      </c>
      <c r="U210" s="35" t="str">
        <f t="shared" si="50"/>
        <v>104AMNS</v>
      </c>
      <c r="W210" s="20" t="str">
        <f t="shared" si="51"/>
        <v/>
      </c>
      <c r="X210" s="20" t="str">
        <f t="shared" si="52"/>
        <v/>
      </c>
      <c r="Y210" s="20" t="str">
        <f t="shared" si="53"/>
        <v/>
      </c>
      <c r="Z210" s="20" t="str">
        <f t="shared" si="54"/>
        <v/>
      </c>
      <c r="AA210" s="20">
        <f t="shared" si="42"/>
        <v>0</v>
      </c>
      <c r="AB210" s="20">
        <f t="shared" si="43"/>
        <v>0</v>
      </c>
      <c r="AC210" s="20">
        <f t="shared" si="44"/>
        <v>0</v>
      </c>
      <c r="AD210" s="16">
        <f t="shared" si="55"/>
        <v>0</v>
      </c>
      <c r="AE210" s="16">
        <f>IF(ISBLANK(T210),AE209,IF(COUNTIF(T$2:T210,T210)&gt;1,AE209,1+MAX(AE209,0)))</f>
        <v>7</v>
      </c>
    </row>
    <row r="211" spans="1:31" x14ac:dyDescent="0.25">
      <c r="A211" s="42">
        <v>104</v>
      </c>
      <c r="B211" s="42" t="s">
        <v>65</v>
      </c>
      <c r="C211" s="42" t="s">
        <v>655</v>
      </c>
      <c r="E211" s="42">
        <v>2</v>
      </c>
      <c r="F211" s="42">
        <v>1</v>
      </c>
      <c r="G211" s="42">
        <v>2</v>
      </c>
      <c r="H211" s="42">
        <v>2</v>
      </c>
      <c r="I211" s="42">
        <v>0</v>
      </c>
      <c r="J211" s="42">
        <v>0</v>
      </c>
      <c r="K211" s="42">
        <v>0</v>
      </c>
      <c r="L211" s="42">
        <v>2</v>
      </c>
      <c r="M211" s="188" t="s">
        <v>661</v>
      </c>
      <c r="N211"/>
      <c r="O211" s="101">
        <f>IF(ISBLANK(C211),O210,IF(COUNTIF(C$2:C211,C211)&gt;1,O210,1+MAX(O210,0)))</f>
        <v>6</v>
      </c>
      <c r="P211" s="45">
        <f t="shared" si="45"/>
        <v>4</v>
      </c>
      <c r="Q211" s="33" t="str">
        <f t="shared" si="46"/>
        <v/>
      </c>
      <c r="R211" s="33">
        <f t="shared" si="47"/>
        <v>5</v>
      </c>
      <c r="S211" s="33" t="str">
        <f t="shared" si="48"/>
        <v>104_5</v>
      </c>
      <c r="T211" s="35" t="str">
        <f t="shared" si="49"/>
        <v>104AM</v>
      </c>
      <c r="U211" s="35" t="str">
        <f t="shared" si="50"/>
        <v>104AMNS</v>
      </c>
      <c r="W211" s="20" t="str">
        <f t="shared" si="51"/>
        <v/>
      </c>
      <c r="X211" s="20" t="str">
        <f t="shared" si="52"/>
        <v/>
      </c>
      <c r="Y211" s="20" t="str">
        <f t="shared" si="53"/>
        <v/>
      </c>
      <c r="Z211" s="20" t="str">
        <f t="shared" si="54"/>
        <v/>
      </c>
      <c r="AA211" s="20">
        <f t="shared" si="42"/>
        <v>0</v>
      </c>
      <c r="AB211" s="20">
        <f t="shared" si="43"/>
        <v>0</v>
      </c>
      <c r="AC211" s="20">
        <f t="shared" si="44"/>
        <v>0</v>
      </c>
      <c r="AD211" s="16">
        <f t="shared" si="55"/>
        <v>0</v>
      </c>
      <c r="AE211" s="16">
        <f>IF(ISBLANK(T211),AE210,IF(COUNTIF(T$2:T211,T211)&gt;1,AE210,1+MAX(AE210,0)))</f>
        <v>7</v>
      </c>
    </row>
    <row r="212" spans="1:31" x14ac:dyDescent="0.25">
      <c r="A212" s="42">
        <v>104</v>
      </c>
      <c r="B212" s="42" t="s">
        <v>65</v>
      </c>
      <c r="C212" s="42" t="s">
        <v>655</v>
      </c>
      <c r="E212" s="42">
        <v>2</v>
      </c>
      <c r="F212" s="42">
        <v>1</v>
      </c>
      <c r="G212" s="42">
        <v>3</v>
      </c>
      <c r="H212" s="42">
        <v>1</v>
      </c>
      <c r="I212" s="42">
        <v>0</v>
      </c>
      <c r="J212" s="42">
        <v>1</v>
      </c>
      <c r="K212" s="42">
        <v>0</v>
      </c>
      <c r="L212" s="42">
        <v>0</v>
      </c>
      <c r="M212" s="188" t="s">
        <v>661</v>
      </c>
      <c r="N212"/>
      <c r="O212" s="101">
        <f>IF(ISBLANK(C212),O211,IF(COUNTIF(C$2:C212,C212)&gt;1,O211,1+MAX(O211,0)))</f>
        <v>6</v>
      </c>
      <c r="P212" s="45">
        <f t="shared" si="45"/>
        <v>4</v>
      </c>
      <c r="Q212" s="33" t="str">
        <f t="shared" si="46"/>
        <v/>
      </c>
      <c r="R212" s="33">
        <f t="shared" si="47"/>
        <v>5</v>
      </c>
      <c r="S212" s="33" t="str">
        <f t="shared" si="48"/>
        <v>104_5</v>
      </c>
      <c r="T212" s="35" t="str">
        <f t="shared" si="49"/>
        <v>104AM</v>
      </c>
      <c r="U212" s="35" t="str">
        <f t="shared" si="50"/>
        <v>104AMEW</v>
      </c>
      <c r="W212" s="20" t="str">
        <f t="shared" si="51"/>
        <v/>
      </c>
      <c r="X212" s="20" t="str">
        <f t="shared" si="52"/>
        <v/>
      </c>
      <c r="Y212" s="20" t="str">
        <f t="shared" si="53"/>
        <v/>
      </c>
      <c r="Z212" s="20" t="str">
        <f t="shared" si="54"/>
        <v/>
      </c>
      <c r="AA212" s="20">
        <f t="shared" si="42"/>
        <v>0</v>
      </c>
      <c r="AB212" s="20">
        <f t="shared" si="43"/>
        <v>0</v>
      </c>
      <c r="AC212" s="20">
        <f t="shared" si="44"/>
        <v>3</v>
      </c>
      <c r="AD212" s="16">
        <f t="shared" si="55"/>
        <v>1</v>
      </c>
      <c r="AE212" s="16">
        <f>IF(ISBLANK(T212),AE211,IF(COUNTIF(T$2:T212,T212)&gt;1,AE211,1+MAX(AE211,0)))</f>
        <v>7</v>
      </c>
    </row>
    <row r="213" spans="1:31" x14ac:dyDescent="0.25">
      <c r="A213" s="42">
        <v>104</v>
      </c>
      <c r="B213" s="42" t="s">
        <v>65</v>
      </c>
      <c r="C213" s="42" t="s">
        <v>655</v>
      </c>
      <c r="E213" s="42">
        <v>2</v>
      </c>
      <c r="F213" s="42">
        <v>1</v>
      </c>
      <c r="G213" s="42">
        <v>4</v>
      </c>
      <c r="H213" s="42">
        <v>4</v>
      </c>
      <c r="I213" s="42">
        <v>1</v>
      </c>
      <c r="J213" s="42">
        <v>2</v>
      </c>
      <c r="K213" s="42">
        <v>3</v>
      </c>
      <c r="L213" s="42">
        <v>3</v>
      </c>
      <c r="M213" s="188" t="s">
        <v>661</v>
      </c>
      <c r="N213"/>
      <c r="O213" s="101">
        <f>IF(ISBLANK(C213),O212,IF(COUNTIF(C$2:C213,C213)&gt;1,O212,1+MAX(O212,0)))</f>
        <v>6</v>
      </c>
      <c r="P213" s="45">
        <f t="shared" si="45"/>
        <v>4</v>
      </c>
      <c r="Q213" s="33" t="str">
        <f t="shared" si="46"/>
        <v/>
      </c>
      <c r="R213" s="33">
        <f t="shared" si="47"/>
        <v>5</v>
      </c>
      <c r="S213" s="33" t="str">
        <f t="shared" si="48"/>
        <v>104_5</v>
      </c>
      <c r="T213" s="35" t="str">
        <f t="shared" si="49"/>
        <v>104AM</v>
      </c>
      <c r="U213" s="35" t="str">
        <f t="shared" si="50"/>
        <v>104AMEW</v>
      </c>
      <c r="W213" s="20" t="str">
        <f t="shared" si="51"/>
        <v/>
      </c>
      <c r="X213" s="20" t="str">
        <f t="shared" si="52"/>
        <v/>
      </c>
      <c r="Y213" s="20" t="str">
        <f t="shared" si="53"/>
        <v/>
      </c>
      <c r="Z213" s="20" t="str">
        <f t="shared" si="54"/>
        <v/>
      </c>
      <c r="AA213" s="20">
        <f t="shared" si="42"/>
        <v>0</v>
      </c>
      <c r="AB213" s="20">
        <f t="shared" si="43"/>
        <v>0</v>
      </c>
      <c r="AC213" s="20">
        <f t="shared" si="44"/>
        <v>3</v>
      </c>
      <c r="AD213" s="16">
        <f t="shared" si="55"/>
        <v>1</v>
      </c>
      <c r="AE213" s="16">
        <f>IF(ISBLANK(T213),AE212,IF(COUNTIF(T$2:T213,T213)&gt;1,AE212,1+MAX(AE212,0)))</f>
        <v>7</v>
      </c>
    </row>
    <row r="214" spans="1:31" x14ac:dyDescent="0.25">
      <c r="A214" s="42">
        <v>104</v>
      </c>
      <c r="B214" s="42" t="s">
        <v>65</v>
      </c>
      <c r="C214" s="42" t="s">
        <v>655</v>
      </c>
      <c r="E214" s="42">
        <v>2</v>
      </c>
      <c r="F214" s="42">
        <v>2</v>
      </c>
      <c r="G214" s="42">
        <v>1</v>
      </c>
      <c r="H214" s="42">
        <v>1</v>
      </c>
      <c r="I214" s="42">
        <v>0</v>
      </c>
      <c r="J214" s="42">
        <v>0</v>
      </c>
      <c r="K214" s="42">
        <v>0</v>
      </c>
      <c r="L214" s="42">
        <v>1</v>
      </c>
      <c r="M214" s="188" t="s">
        <v>661</v>
      </c>
      <c r="N214"/>
      <c r="O214" s="101">
        <f>IF(ISBLANK(C214),O213,IF(COUNTIF(C$2:C214,C214)&gt;1,O213,1+MAX(O213,0)))</f>
        <v>6</v>
      </c>
      <c r="P214" s="45">
        <f t="shared" si="45"/>
        <v>4</v>
      </c>
      <c r="Q214" s="33" t="str">
        <f t="shared" si="46"/>
        <v/>
      </c>
      <c r="R214" s="33">
        <f t="shared" si="47"/>
        <v>6</v>
      </c>
      <c r="S214" s="33" t="str">
        <f t="shared" si="48"/>
        <v>104_6</v>
      </c>
      <c r="T214" s="35" t="str">
        <f t="shared" si="49"/>
        <v>104AM</v>
      </c>
      <c r="U214" s="35" t="str">
        <f t="shared" si="50"/>
        <v>104AMNS</v>
      </c>
      <c r="W214" s="20" t="str">
        <f t="shared" si="51"/>
        <v/>
      </c>
      <c r="X214" s="20" t="str">
        <f t="shared" si="52"/>
        <v/>
      </c>
      <c r="Y214" s="20" t="str">
        <f t="shared" si="53"/>
        <v/>
      </c>
      <c r="Z214" s="20" t="str">
        <f t="shared" si="54"/>
        <v/>
      </c>
      <c r="AA214" s="20">
        <f t="shared" si="42"/>
        <v>0</v>
      </c>
      <c r="AB214" s="20">
        <f t="shared" si="43"/>
        <v>0</v>
      </c>
      <c r="AC214" s="20">
        <f t="shared" si="44"/>
        <v>0</v>
      </c>
      <c r="AD214" s="16">
        <f t="shared" si="55"/>
        <v>0</v>
      </c>
      <c r="AE214" s="16">
        <f>IF(ISBLANK(T214),AE213,IF(COUNTIF(T$2:T214,T214)&gt;1,AE213,1+MAX(AE213,0)))</f>
        <v>7</v>
      </c>
    </row>
    <row r="215" spans="1:31" x14ac:dyDescent="0.25">
      <c r="A215" s="42">
        <v>104</v>
      </c>
      <c r="B215" s="42" t="s">
        <v>65</v>
      </c>
      <c r="C215" s="42" t="s">
        <v>655</v>
      </c>
      <c r="E215" s="42">
        <v>2</v>
      </c>
      <c r="F215" s="42">
        <v>2</v>
      </c>
      <c r="G215" s="42">
        <v>2</v>
      </c>
      <c r="H215" s="42">
        <v>1</v>
      </c>
      <c r="I215" s="42">
        <v>0</v>
      </c>
      <c r="J215" s="42">
        <v>0</v>
      </c>
      <c r="K215" s="42">
        <v>1</v>
      </c>
      <c r="L215" s="42">
        <v>1</v>
      </c>
      <c r="M215" s="188" t="s">
        <v>661</v>
      </c>
      <c r="N215"/>
      <c r="O215" s="101">
        <f>IF(ISBLANK(C215),O214,IF(COUNTIF(C$2:C215,C215)&gt;1,O214,1+MAX(O214,0)))</f>
        <v>6</v>
      </c>
      <c r="P215" s="45">
        <f t="shared" si="45"/>
        <v>4</v>
      </c>
      <c r="Q215" s="33" t="str">
        <f t="shared" si="46"/>
        <v/>
      </c>
      <c r="R215" s="33">
        <f t="shared" si="47"/>
        <v>6</v>
      </c>
      <c r="S215" s="33" t="str">
        <f t="shared" si="48"/>
        <v>104_6</v>
      </c>
      <c r="T215" s="35" t="str">
        <f t="shared" si="49"/>
        <v>104AM</v>
      </c>
      <c r="U215" s="35" t="str">
        <f t="shared" si="50"/>
        <v>104AMNS</v>
      </c>
      <c r="W215" s="20" t="str">
        <f t="shared" si="51"/>
        <v/>
      </c>
      <c r="X215" s="20" t="str">
        <f t="shared" si="52"/>
        <v/>
      </c>
      <c r="Y215" s="20" t="str">
        <f t="shared" si="53"/>
        <v/>
      </c>
      <c r="Z215" s="20" t="str">
        <f t="shared" si="54"/>
        <v/>
      </c>
      <c r="AA215" s="20">
        <f t="shared" si="42"/>
        <v>0</v>
      </c>
      <c r="AB215" s="20">
        <f t="shared" si="43"/>
        <v>0</v>
      </c>
      <c r="AC215" s="20">
        <f t="shared" si="44"/>
        <v>0</v>
      </c>
      <c r="AD215" s="16">
        <f t="shared" si="55"/>
        <v>0</v>
      </c>
      <c r="AE215" s="16">
        <f>IF(ISBLANK(T215),AE214,IF(COUNTIF(T$2:T215,T215)&gt;1,AE214,1+MAX(AE214,0)))</f>
        <v>7</v>
      </c>
    </row>
    <row r="216" spans="1:31" x14ac:dyDescent="0.25">
      <c r="A216" s="42">
        <v>104</v>
      </c>
      <c r="B216" s="42" t="s">
        <v>65</v>
      </c>
      <c r="C216" s="42" t="s">
        <v>655</v>
      </c>
      <c r="E216" s="42">
        <v>2</v>
      </c>
      <c r="F216" s="42">
        <v>2</v>
      </c>
      <c r="G216" s="42">
        <v>3</v>
      </c>
      <c r="H216" s="42">
        <v>0</v>
      </c>
      <c r="I216" s="42">
        <v>0</v>
      </c>
      <c r="J216" s="42">
        <v>0</v>
      </c>
      <c r="K216" s="42">
        <v>0</v>
      </c>
      <c r="L216" s="42">
        <v>0</v>
      </c>
      <c r="M216" s="188" t="s">
        <v>661</v>
      </c>
      <c r="N216"/>
      <c r="O216" s="101">
        <f>IF(ISBLANK(C216),O215,IF(COUNTIF(C$2:C216,C216)&gt;1,O215,1+MAX(O215,0)))</f>
        <v>6</v>
      </c>
      <c r="P216" s="45">
        <f t="shared" si="45"/>
        <v>4</v>
      </c>
      <c r="Q216" s="33" t="str">
        <f t="shared" si="46"/>
        <v/>
      </c>
      <c r="R216" s="33">
        <f t="shared" si="47"/>
        <v>6</v>
      </c>
      <c r="S216" s="33" t="str">
        <f t="shared" si="48"/>
        <v>104_6</v>
      </c>
      <c r="T216" s="35" t="str">
        <f t="shared" si="49"/>
        <v>104AM</v>
      </c>
      <c r="U216" s="35" t="str">
        <f t="shared" si="50"/>
        <v>104AMEW</v>
      </c>
      <c r="W216" s="20" t="str">
        <f t="shared" si="51"/>
        <v/>
      </c>
      <c r="X216" s="20" t="str">
        <f t="shared" si="52"/>
        <v/>
      </c>
      <c r="Y216" s="20" t="str">
        <f t="shared" si="53"/>
        <v/>
      </c>
      <c r="Z216" s="20" t="str">
        <f t="shared" si="54"/>
        <v/>
      </c>
      <c r="AA216" s="20">
        <f t="shared" si="42"/>
        <v>0</v>
      </c>
      <c r="AB216" s="20">
        <f t="shared" si="43"/>
        <v>0</v>
      </c>
      <c r="AC216" s="20">
        <f t="shared" si="44"/>
        <v>3</v>
      </c>
      <c r="AD216" s="16">
        <f t="shared" si="55"/>
        <v>1</v>
      </c>
      <c r="AE216" s="16">
        <f>IF(ISBLANK(T216),AE215,IF(COUNTIF(T$2:T216,T216)&gt;1,AE215,1+MAX(AE215,0)))</f>
        <v>7</v>
      </c>
    </row>
    <row r="217" spans="1:31" x14ac:dyDescent="0.25">
      <c r="A217" s="42">
        <v>104</v>
      </c>
      <c r="B217" s="42" t="s">
        <v>65</v>
      </c>
      <c r="C217" s="42" t="s">
        <v>655</v>
      </c>
      <c r="E217" s="42">
        <v>2</v>
      </c>
      <c r="F217" s="42">
        <v>2</v>
      </c>
      <c r="G217" s="42">
        <v>4</v>
      </c>
      <c r="H217" s="42">
        <v>3</v>
      </c>
      <c r="I217" s="42">
        <v>0</v>
      </c>
      <c r="J217" s="42">
        <v>1</v>
      </c>
      <c r="K217" s="42">
        <v>0</v>
      </c>
      <c r="L217" s="42">
        <v>0</v>
      </c>
      <c r="M217" s="188" t="s">
        <v>661</v>
      </c>
      <c r="N217"/>
      <c r="O217" s="101">
        <f>IF(ISBLANK(C217),O216,IF(COUNTIF(C$2:C217,C217)&gt;1,O216,1+MAX(O216,0)))</f>
        <v>6</v>
      </c>
      <c r="P217" s="45">
        <f t="shared" si="45"/>
        <v>4</v>
      </c>
      <c r="Q217" s="33" t="str">
        <f t="shared" si="46"/>
        <v/>
      </c>
      <c r="R217" s="33">
        <f t="shared" si="47"/>
        <v>6</v>
      </c>
      <c r="S217" s="33" t="str">
        <f t="shared" si="48"/>
        <v>104_6</v>
      </c>
      <c r="T217" s="35" t="str">
        <f t="shared" si="49"/>
        <v>104AM</v>
      </c>
      <c r="U217" s="35" t="str">
        <f t="shared" si="50"/>
        <v>104AMEW</v>
      </c>
      <c r="W217" s="20" t="str">
        <f t="shared" si="51"/>
        <v/>
      </c>
      <c r="X217" s="20" t="str">
        <f t="shared" si="52"/>
        <v/>
      </c>
      <c r="Y217" s="20" t="str">
        <f t="shared" si="53"/>
        <v/>
      </c>
      <c r="Z217" s="20" t="str">
        <f t="shared" si="54"/>
        <v/>
      </c>
      <c r="AA217" s="20">
        <f t="shared" si="42"/>
        <v>0</v>
      </c>
      <c r="AB217" s="20">
        <f t="shared" si="43"/>
        <v>0</v>
      </c>
      <c r="AC217" s="20">
        <f t="shared" si="44"/>
        <v>3</v>
      </c>
      <c r="AD217" s="16">
        <f t="shared" si="55"/>
        <v>1</v>
      </c>
      <c r="AE217" s="16">
        <f>IF(ISBLANK(T217),AE216,IF(COUNTIF(T$2:T217,T217)&gt;1,AE216,1+MAX(AE216,0)))</f>
        <v>7</v>
      </c>
    </row>
    <row r="218" spans="1:31" x14ac:dyDescent="0.25">
      <c r="A218" s="42">
        <v>104</v>
      </c>
      <c r="B218" s="42" t="s">
        <v>65</v>
      </c>
      <c r="C218" s="42" t="s">
        <v>655</v>
      </c>
      <c r="E218" s="42">
        <v>2</v>
      </c>
      <c r="F218" s="42">
        <v>3</v>
      </c>
      <c r="G218" s="42">
        <v>1</v>
      </c>
      <c r="H218" s="42">
        <v>1</v>
      </c>
      <c r="I218" s="42">
        <v>1</v>
      </c>
      <c r="J218" s="42">
        <v>0</v>
      </c>
      <c r="K218" s="42">
        <v>0</v>
      </c>
      <c r="L218" s="42">
        <v>1</v>
      </c>
      <c r="M218" s="188" t="s">
        <v>661</v>
      </c>
      <c r="N218"/>
      <c r="O218" s="101">
        <f>IF(ISBLANK(C218),O217,IF(COUNTIF(C$2:C218,C218)&gt;1,O217,1+MAX(O217,0)))</f>
        <v>6</v>
      </c>
      <c r="P218" s="45">
        <f t="shared" si="45"/>
        <v>4</v>
      </c>
      <c r="Q218" s="33" t="str">
        <f t="shared" si="46"/>
        <v/>
      </c>
      <c r="R218" s="33">
        <f t="shared" si="47"/>
        <v>7</v>
      </c>
      <c r="S218" s="33" t="str">
        <f t="shared" si="48"/>
        <v>104_7</v>
      </c>
      <c r="T218" s="35" t="str">
        <f t="shared" si="49"/>
        <v>104AM</v>
      </c>
      <c r="U218" s="35" t="str">
        <f t="shared" si="50"/>
        <v>104AMNS</v>
      </c>
      <c r="W218" s="20" t="str">
        <f t="shared" si="51"/>
        <v/>
      </c>
      <c r="X218" s="20" t="str">
        <f t="shared" si="52"/>
        <v/>
      </c>
      <c r="Y218" s="20" t="str">
        <f t="shared" si="53"/>
        <v/>
      </c>
      <c r="Z218" s="20" t="str">
        <f t="shared" si="54"/>
        <v/>
      </c>
      <c r="AA218" s="20">
        <f t="shared" si="42"/>
        <v>0</v>
      </c>
      <c r="AB218" s="20">
        <f t="shared" si="43"/>
        <v>0</v>
      </c>
      <c r="AC218" s="20">
        <f t="shared" si="44"/>
        <v>0</v>
      </c>
      <c r="AD218" s="16">
        <f t="shared" si="55"/>
        <v>0</v>
      </c>
      <c r="AE218" s="16">
        <f>IF(ISBLANK(T218),AE217,IF(COUNTIF(T$2:T218,T218)&gt;1,AE217,1+MAX(AE217,0)))</f>
        <v>7</v>
      </c>
    </row>
    <row r="219" spans="1:31" x14ac:dyDescent="0.25">
      <c r="A219" s="42">
        <v>104</v>
      </c>
      <c r="B219" s="42" t="s">
        <v>65</v>
      </c>
      <c r="C219" s="42" t="s">
        <v>655</v>
      </c>
      <c r="E219" s="42">
        <v>2</v>
      </c>
      <c r="F219" s="42">
        <v>3</v>
      </c>
      <c r="G219" s="42">
        <v>2</v>
      </c>
      <c r="H219" s="42">
        <v>3</v>
      </c>
      <c r="I219" s="42">
        <v>0</v>
      </c>
      <c r="J219" s="42">
        <v>0</v>
      </c>
      <c r="K219" s="42">
        <v>1</v>
      </c>
      <c r="L219" s="42">
        <v>3</v>
      </c>
      <c r="M219" s="188" t="s">
        <v>661</v>
      </c>
      <c r="N219"/>
      <c r="O219" s="101">
        <f>IF(ISBLANK(C219),O218,IF(COUNTIF(C$2:C219,C219)&gt;1,O218,1+MAX(O218,0)))</f>
        <v>6</v>
      </c>
      <c r="P219" s="45">
        <f t="shared" si="45"/>
        <v>4</v>
      </c>
      <c r="Q219" s="33" t="str">
        <f t="shared" si="46"/>
        <v/>
      </c>
      <c r="R219" s="33">
        <f t="shared" si="47"/>
        <v>7</v>
      </c>
      <c r="S219" s="33" t="str">
        <f t="shared" si="48"/>
        <v>104_7</v>
      </c>
      <c r="T219" s="35" t="str">
        <f t="shared" si="49"/>
        <v>104AM</v>
      </c>
      <c r="U219" s="35" t="str">
        <f t="shared" si="50"/>
        <v>104AMNS</v>
      </c>
      <c r="W219" s="20" t="str">
        <f t="shared" si="51"/>
        <v/>
      </c>
      <c r="X219" s="20" t="str">
        <f t="shared" si="52"/>
        <v/>
      </c>
      <c r="Y219" s="20" t="str">
        <f t="shared" si="53"/>
        <v/>
      </c>
      <c r="Z219" s="20" t="str">
        <f t="shared" si="54"/>
        <v/>
      </c>
      <c r="AA219" s="20">
        <f t="shared" si="42"/>
        <v>0</v>
      </c>
      <c r="AB219" s="20">
        <f t="shared" si="43"/>
        <v>0</v>
      </c>
      <c r="AC219" s="20">
        <f t="shared" si="44"/>
        <v>0</v>
      </c>
      <c r="AD219" s="16">
        <f t="shared" si="55"/>
        <v>0</v>
      </c>
      <c r="AE219" s="16">
        <f>IF(ISBLANK(T219),AE218,IF(COUNTIF(T$2:T219,T219)&gt;1,AE218,1+MAX(AE218,0)))</f>
        <v>7</v>
      </c>
    </row>
    <row r="220" spans="1:31" x14ac:dyDescent="0.25">
      <c r="A220" s="42">
        <v>104</v>
      </c>
      <c r="B220" s="42" t="s">
        <v>65</v>
      </c>
      <c r="C220" s="42" t="s">
        <v>655</v>
      </c>
      <c r="E220" s="42">
        <v>2</v>
      </c>
      <c r="F220" s="42">
        <v>3</v>
      </c>
      <c r="G220" s="42">
        <v>3</v>
      </c>
      <c r="H220" s="42">
        <v>0</v>
      </c>
      <c r="I220" s="42">
        <v>0</v>
      </c>
      <c r="J220" s="42">
        <v>0</v>
      </c>
      <c r="K220" s="42">
        <v>0</v>
      </c>
      <c r="L220" s="42">
        <v>0</v>
      </c>
      <c r="M220" s="188" t="s">
        <v>661</v>
      </c>
      <c r="N220"/>
      <c r="O220" s="101">
        <f>IF(ISBLANK(C220),O219,IF(COUNTIF(C$2:C220,C220)&gt;1,O219,1+MAX(O219,0)))</f>
        <v>6</v>
      </c>
      <c r="P220" s="45">
        <f t="shared" si="45"/>
        <v>4</v>
      </c>
      <c r="Q220" s="33" t="str">
        <f t="shared" si="46"/>
        <v/>
      </c>
      <c r="R220" s="33">
        <f t="shared" si="47"/>
        <v>7</v>
      </c>
      <c r="S220" s="33" t="str">
        <f t="shared" si="48"/>
        <v>104_7</v>
      </c>
      <c r="T220" s="35" t="str">
        <f t="shared" si="49"/>
        <v>104AM</v>
      </c>
      <c r="U220" s="35" t="str">
        <f t="shared" si="50"/>
        <v>104AMEW</v>
      </c>
      <c r="W220" s="20" t="str">
        <f t="shared" si="51"/>
        <v/>
      </c>
      <c r="X220" s="20" t="str">
        <f t="shared" si="52"/>
        <v/>
      </c>
      <c r="Y220" s="20" t="str">
        <f t="shared" si="53"/>
        <v/>
      </c>
      <c r="Z220" s="20" t="str">
        <f t="shared" si="54"/>
        <v/>
      </c>
      <c r="AA220" s="20">
        <f t="shared" si="42"/>
        <v>0</v>
      </c>
      <c r="AB220" s="20">
        <f t="shared" si="43"/>
        <v>0</v>
      </c>
      <c r="AC220" s="20">
        <f t="shared" si="44"/>
        <v>3</v>
      </c>
      <c r="AD220" s="16">
        <f t="shared" si="55"/>
        <v>1</v>
      </c>
      <c r="AE220" s="16">
        <f>IF(ISBLANK(T220),AE219,IF(COUNTIF(T$2:T220,T220)&gt;1,AE219,1+MAX(AE219,0)))</f>
        <v>7</v>
      </c>
    </row>
    <row r="221" spans="1:31" x14ac:dyDescent="0.25">
      <c r="A221" s="42">
        <v>104</v>
      </c>
      <c r="B221" s="42" t="s">
        <v>65</v>
      </c>
      <c r="C221" s="42" t="s">
        <v>655</v>
      </c>
      <c r="E221" s="42">
        <v>2</v>
      </c>
      <c r="F221" s="42">
        <v>3</v>
      </c>
      <c r="G221" s="42">
        <v>4</v>
      </c>
      <c r="H221" s="42">
        <v>3</v>
      </c>
      <c r="I221" s="42">
        <v>0</v>
      </c>
      <c r="J221" s="42">
        <v>3</v>
      </c>
      <c r="K221" s="42">
        <v>0</v>
      </c>
      <c r="L221" s="42">
        <v>0</v>
      </c>
      <c r="M221" s="188" t="s">
        <v>661</v>
      </c>
      <c r="N221"/>
      <c r="O221" s="101">
        <f>IF(ISBLANK(C221),O220,IF(COUNTIF(C$2:C221,C221)&gt;1,O220,1+MAX(O220,0)))</f>
        <v>6</v>
      </c>
      <c r="P221" s="45">
        <f t="shared" si="45"/>
        <v>4</v>
      </c>
      <c r="Q221" s="33" t="str">
        <f t="shared" si="46"/>
        <v/>
      </c>
      <c r="R221" s="33">
        <f t="shared" si="47"/>
        <v>7</v>
      </c>
      <c r="S221" s="33" t="str">
        <f t="shared" si="48"/>
        <v>104_7</v>
      </c>
      <c r="T221" s="35" t="str">
        <f t="shared" si="49"/>
        <v>104AM</v>
      </c>
      <c r="U221" s="35" t="str">
        <f t="shared" si="50"/>
        <v>104AMEW</v>
      </c>
      <c r="W221" s="20" t="str">
        <f t="shared" si="51"/>
        <v/>
      </c>
      <c r="X221" s="20" t="str">
        <f t="shared" si="52"/>
        <v/>
      </c>
      <c r="Y221" s="20" t="str">
        <f t="shared" si="53"/>
        <v/>
      </c>
      <c r="Z221" s="20" t="str">
        <f t="shared" si="54"/>
        <v/>
      </c>
      <c r="AA221" s="20">
        <f t="shared" si="42"/>
        <v>0</v>
      </c>
      <c r="AB221" s="20">
        <f t="shared" si="43"/>
        <v>0</v>
      </c>
      <c r="AC221" s="20">
        <f t="shared" si="44"/>
        <v>3</v>
      </c>
      <c r="AD221" s="16">
        <f t="shared" si="55"/>
        <v>1</v>
      </c>
      <c r="AE221" s="16">
        <f>IF(ISBLANK(T221),AE220,IF(COUNTIF(T$2:T221,T221)&gt;1,AE220,1+MAX(AE220,0)))</f>
        <v>7</v>
      </c>
    </row>
    <row r="222" spans="1:31" x14ac:dyDescent="0.25">
      <c r="A222" s="42">
        <v>104</v>
      </c>
      <c r="B222" s="42" t="s">
        <v>65</v>
      </c>
      <c r="C222" s="42" t="s">
        <v>655</v>
      </c>
      <c r="E222" s="42">
        <v>2</v>
      </c>
      <c r="F222" s="42">
        <v>4</v>
      </c>
      <c r="G222" s="42">
        <v>1</v>
      </c>
      <c r="H222" s="42">
        <v>2</v>
      </c>
      <c r="I222" s="42">
        <v>1</v>
      </c>
      <c r="J222" s="42">
        <v>0</v>
      </c>
      <c r="K222" s="42">
        <v>1</v>
      </c>
      <c r="L222" s="42">
        <v>2</v>
      </c>
      <c r="M222" s="188" t="s">
        <v>661</v>
      </c>
      <c r="N222"/>
      <c r="O222" s="101">
        <f>IF(ISBLANK(C222),O221,IF(COUNTIF(C$2:C222,C222)&gt;1,O221,1+MAX(O221,0)))</f>
        <v>6</v>
      </c>
      <c r="P222" s="45">
        <f t="shared" si="45"/>
        <v>4</v>
      </c>
      <c r="Q222" s="33" t="str">
        <f t="shared" si="46"/>
        <v/>
      </c>
      <c r="R222" s="33">
        <f t="shared" si="47"/>
        <v>8</v>
      </c>
      <c r="S222" s="33" t="str">
        <f t="shared" si="48"/>
        <v>104_8</v>
      </c>
      <c r="T222" s="35" t="str">
        <f t="shared" si="49"/>
        <v>104AM</v>
      </c>
      <c r="U222" s="35" t="str">
        <f t="shared" si="50"/>
        <v>104AMNS</v>
      </c>
      <c r="W222" s="20" t="str">
        <f t="shared" si="51"/>
        <v/>
      </c>
      <c r="X222" s="20" t="str">
        <f t="shared" si="52"/>
        <v/>
      </c>
      <c r="Y222" s="20" t="str">
        <f t="shared" si="53"/>
        <v/>
      </c>
      <c r="Z222" s="20" t="str">
        <f t="shared" si="54"/>
        <v/>
      </c>
      <c r="AA222" s="20">
        <f t="shared" si="42"/>
        <v>0</v>
      </c>
      <c r="AB222" s="20">
        <f t="shared" si="43"/>
        <v>0</v>
      </c>
      <c r="AC222" s="20">
        <f t="shared" si="44"/>
        <v>0</v>
      </c>
      <c r="AD222" s="16">
        <f t="shared" si="55"/>
        <v>0</v>
      </c>
      <c r="AE222" s="16">
        <f>IF(ISBLANK(T222),AE221,IF(COUNTIF(T$2:T222,T222)&gt;1,AE221,1+MAX(AE221,0)))</f>
        <v>7</v>
      </c>
    </row>
    <row r="223" spans="1:31" x14ac:dyDescent="0.25">
      <c r="A223" s="42">
        <v>104</v>
      </c>
      <c r="B223" s="42" t="s">
        <v>65</v>
      </c>
      <c r="C223" s="42" t="s">
        <v>655</v>
      </c>
      <c r="E223" s="42">
        <v>2</v>
      </c>
      <c r="F223" s="42">
        <v>4</v>
      </c>
      <c r="G223" s="42">
        <v>2</v>
      </c>
      <c r="H223" s="42">
        <v>1</v>
      </c>
      <c r="I223" s="42">
        <v>0</v>
      </c>
      <c r="J223" s="42">
        <v>0</v>
      </c>
      <c r="K223" s="42">
        <v>0</v>
      </c>
      <c r="L223" s="42">
        <v>1</v>
      </c>
      <c r="M223" s="188" t="s">
        <v>661</v>
      </c>
      <c r="N223"/>
      <c r="O223" s="101">
        <f>IF(ISBLANK(C223),O222,IF(COUNTIF(C$2:C223,C223)&gt;1,O222,1+MAX(O222,0)))</f>
        <v>6</v>
      </c>
      <c r="P223" s="45">
        <f t="shared" si="45"/>
        <v>4</v>
      </c>
      <c r="Q223" s="33" t="str">
        <f t="shared" si="46"/>
        <v/>
      </c>
      <c r="R223" s="33">
        <f t="shared" si="47"/>
        <v>8</v>
      </c>
      <c r="S223" s="33" t="str">
        <f t="shared" si="48"/>
        <v>104_8</v>
      </c>
      <c r="T223" s="35" t="str">
        <f t="shared" si="49"/>
        <v>104AM</v>
      </c>
      <c r="U223" s="35" t="str">
        <f t="shared" si="50"/>
        <v>104AMNS</v>
      </c>
      <c r="W223" s="20" t="str">
        <f t="shared" si="51"/>
        <v/>
      </c>
      <c r="X223" s="20" t="str">
        <f t="shared" si="52"/>
        <v/>
      </c>
      <c r="Y223" s="20" t="str">
        <f t="shared" si="53"/>
        <v/>
      </c>
      <c r="Z223" s="20" t="str">
        <f t="shared" si="54"/>
        <v/>
      </c>
      <c r="AA223" s="20">
        <f t="shared" si="42"/>
        <v>0</v>
      </c>
      <c r="AB223" s="20">
        <f t="shared" si="43"/>
        <v>0</v>
      </c>
      <c r="AC223" s="20">
        <f t="shared" si="44"/>
        <v>0</v>
      </c>
      <c r="AD223" s="16">
        <f t="shared" si="55"/>
        <v>0</v>
      </c>
      <c r="AE223" s="16">
        <f>IF(ISBLANK(T223),AE222,IF(COUNTIF(T$2:T223,T223)&gt;1,AE222,1+MAX(AE222,0)))</f>
        <v>7</v>
      </c>
    </row>
    <row r="224" spans="1:31" x14ac:dyDescent="0.25">
      <c r="A224" s="42">
        <v>104</v>
      </c>
      <c r="B224" s="42" t="s">
        <v>65</v>
      </c>
      <c r="C224" s="42" t="s">
        <v>655</v>
      </c>
      <c r="E224" s="42">
        <v>2</v>
      </c>
      <c r="F224" s="42">
        <v>4</v>
      </c>
      <c r="G224" s="42">
        <v>3</v>
      </c>
      <c r="H224" s="42">
        <v>2</v>
      </c>
      <c r="I224" s="42">
        <v>0</v>
      </c>
      <c r="J224" s="42">
        <v>1</v>
      </c>
      <c r="K224" s="42">
        <v>0</v>
      </c>
      <c r="L224" s="42">
        <v>1</v>
      </c>
      <c r="M224" s="188" t="s">
        <v>661</v>
      </c>
      <c r="N224"/>
      <c r="O224" s="101">
        <f>IF(ISBLANK(C224),O223,IF(COUNTIF(C$2:C224,C224)&gt;1,O223,1+MAX(O223,0)))</f>
        <v>6</v>
      </c>
      <c r="P224" s="45">
        <f t="shared" si="45"/>
        <v>4</v>
      </c>
      <c r="Q224" s="33" t="str">
        <f t="shared" si="46"/>
        <v/>
      </c>
      <c r="R224" s="33">
        <f t="shared" si="47"/>
        <v>8</v>
      </c>
      <c r="S224" s="33" t="str">
        <f t="shared" si="48"/>
        <v>104_8</v>
      </c>
      <c r="T224" s="35" t="str">
        <f t="shared" si="49"/>
        <v>104AM</v>
      </c>
      <c r="U224" s="35" t="str">
        <f t="shared" si="50"/>
        <v>104AMEW</v>
      </c>
      <c r="W224" s="20" t="str">
        <f t="shared" si="51"/>
        <v/>
      </c>
      <c r="X224" s="20" t="str">
        <f t="shared" si="52"/>
        <v/>
      </c>
      <c r="Y224" s="20" t="str">
        <f t="shared" si="53"/>
        <v/>
      </c>
      <c r="Z224" s="20" t="str">
        <f t="shared" si="54"/>
        <v/>
      </c>
      <c r="AA224" s="20">
        <f t="shared" si="42"/>
        <v>0</v>
      </c>
      <c r="AB224" s="20">
        <f t="shared" si="43"/>
        <v>0</v>
      </c>
      <c r="AC224" s="20">
        <f t="shared" si="44"/>
        <v>3</v>
      </c>
      <c r="AD224" s="16">
        <f t="shared" si="55"/>
        <v>1</v>
      </c>
      <c r="AE224" s="16">
        <f>IF(ISBLANK(T224),AE223,IF(COUNTIF(T$2:T224,T224)&gt;1,AE223,1+MAX(AE223,0)))</f>
        <v>7</v>
      </c>
    </row>
    <row r="225" spans="1:31" x14ac:dyDescent="0.25">
      <c r="A225" s="42">
        <v>104</v>
      </c>
      <c r="B225" s="42" t="s">
        <v>65</v>
      </c>
      <c r="C225" s="42" t="s">
        <v>655</v>
      </c>
      <c r="E225" s="42">
        <v>2</v>
      </c>
      <c r="F225" s="42">
        <v>4</v>
      </c>
      <c r="G225" s="42">
        <v>4</v>
      </c>
      <c r="H225" s="42">
        <v>4</v>
      </c>
      <c r="I225" s="42">
        <v>0</v>
      </c>
      <c r="J225" s="42">
        <v>4</v>
      </c>
      <c r="K225" s="42">
        <v>0</v>
      </c>
      <c r="L225" s="42">
        <v>1</v>
      </c>
      <c r="M225" s="188" t="s">
        <v>661</v>
      </c>
      <c r="N225"/>
      <c r="O225" s="101">
        <f>IF(ISBLANK(C225),O224,IF(COUNTIF(C$2:C225,C225)&gt;1,O224,1+MAX(O224,0)))</f>
        <v>6</v>
      </c>
      <c r="P225" s="45">
        <f t="shared" si="45"/>
        <v>4</v>
      </c>
      <c r="Q225" s="33" t="str">
        <f t="shared" si="46"/>
        <v/>
      </c>
      <c r="R225" s="33">
        <f t="shared" si="47"/>
        <v>8</v>
      </c>
      <c r="S225" s="33" t="str">
        <f t="shared" si="48"/>
        <v>104_8</v>
      </c>
      <c r="T225" s="35" t="str">
        <f t="shared" si="49"/>
        <v>104AM</v>
      </c>
      <c r="U225" s="35" t="str">
        <f t="shared" si="50"/>
        <v>104AMEW</v>
      </c>
      <c r="W225" s="20" t="str">
        <f t="shared" si="51"/>
        <v/>
      </c>
      <c r="X225" s="20" t="str">
        <f t="shared" si="52"/>
        <v/>
      </c>
      <c r="Y225" s="20" t="str">
        <f t="shared" si="53"/>
        <v/>
      </c>
      <c r="Z225" s="20" t="str">
        <f t="shared" si="54"/>
        <v/>
      </c>
      <c r="AA225" s="20">
        <f t="shared" si="42"/>
        <v>0</v>
      </c>
      <c r="AB225" s="20">
        <f t="shared" si="43"/>
        <v>0</v>
      </c>
      <c r="AC225" s="20">
        <f t="shared" si="44"/>
        <v>3</v>
      </c>
      <c r="AD225" s="16">
        <f t="shared" si="55"/>
        <v>1</v>
      </c>
      <c r="AE225" s="16">
        <f>IF(ISBLANK(T225),AE224,IF(COUNTIF(T$2:T225,T225)&gt;1,AE224,1+MAX(AE224,0)))</f>
        <v>7</v>
      </c>
    </row>
    <row r="226" spans="1:31" x14ac:dyDescent="0.25">
      <c r="A226" s="42">
        <v>105</v>
      </c>
      <c r="B226" s="42" t="s">
        <v>65</v>
      </c>
      <c r="C226" s="42" t="s">
        <v>662</v>
      </c>
      <c r="E226" s="42">
        <v>1</v>
      </c>
      <c r="F226" s="42">
        <v>1</v>
      </c>
      <c r="G226" s="42">
        <v>1</v>
      </c>
      <c r="H226" s="42">
        <v>4</v>
      </c>
      <c r="I226" s="42">
        <v>0</v>
      </c>
      <c r="J226" s="42">
        <v>3</v>
      </c>
      <c r="K226" s="42">
        <v>0</v>
      </c>
      <c r="L226" s="42">
        <v>0</v>
      </c>
      <c r="M226" s="188"/>
      <c r="N226"/>
      <c r="O226" s="101">
        <f>IF(ISBLANK(C226),O225,IF(COUNTIF(C$2:C226,C226)&gt;1,O225,1+MAX(O225,0)))</f>
        <v>7</v>
      </c>
      <c r="P226" s="45">
        <f t="shared" si="45"/>
        <v>5</v>
      </c>
      <c r="Q226" s="33">
        <f t="shared" si="46"/>
        <v>5</v>
      </c>
      <c r="R226" s="33">
        <f t="shared" si="47"/>
        <v>1</v>
      </c>
      <c r="S226" s="33" t="str">
        <f t="shared" si="48"/>
        <v>105_1</v>
      </c>
      <c r="T226" s="35" t="str">
        <f t="shared" si="49"/>
        <v>105AM</v>
      </c>
      <c r="U226" s="35" t="str">
        <f t="shared" si="50"/>
        <v>105AMNS</v>
      </c>
      <c r="W226" s="20" t="str">
        <f t="shared" si="51"/>
        <v/>
      </c>
      <c r="X226" s="20" t="str">
        <f t="shared" si="52"/>
        <v/>
      </c>
      <c r="Y226" s="20" t="str">
        <f t="shared" si="53"/>
        <v/>
      </c>
      <c r="Z226" s="20" t="str">
        <f t="shared" si="54"/>
        <v/>
      </c>
      <c r="AA226" s="20">
        <f t="shared" si="42"/>
        <v>0</v>
      </c>
      <c r="AB226" s="20">
        <f t="shared" si="43"/>
        <v>0</v>
      </c>
      <c r="AC226" s="20">
        <f t="shared" si="44"/>
        <v>3</v>
      </c>
      <c r="AD226" s="16">
        <f t="shared" si="55"/>
        <v>1</v>
      </c>
      <c r="AE226" s="16">
        <f>IF(ISBLANK(T226),AE225,IF(COUNTIF(T$2:T226,T226)&gt;1,AE225,1+MAX(AE225,0)))</f>
        <v>8</v>
      </c>
    </row>
    <row r="227" spans="1:31" x14ac:dyDescent="0.25">
      <c r="A227" s="42">
        <v>105</v>
      </c>
      <c r="B227" s="42" t="s">
        <v>65</v>
      </c>
      <c r="C227" s="42" t="s">
        <v>662</v>
      </c>
      <c r="E227" s="42">
        <v>1</v>
      </c>
      <c r="F227" s="42">
        <v>1</v>
      </c>
      <c r="G227" s="42">
        <v>2</v>
      </c>
      <c r="H227" s="42">
        <v>0</v>
      </c>
      <c r="I227" s="42">
        <v>0</v>
      </c>
      <c r="J227" s="42">
        <v>0</v>
      </c>
      <c r="K227" s="42">
        <v>0</v>
      </c>
      <c r="L227" s="42">
        <v>0</v>
      </c>
      <c r="M227" s="188"/>
      <c r="N227"/>
      <c r="O227" s="101">
        <f>IF(ISBLANK(C227),O226,IF(COUNTIF(C$2:C227,C227)&gt;1,O226,1+MAX(O226,0)))</f>
        <v>7</v>
      </c>
      <c r="P227" s="45">
        <f t="shared" si="45"/>
        <v>5</v>
      </c>
      <c r="Q227" s="33" t="str">
        <f t="shared" si="46"/>
        <v/>
      </c>
      <c r="R227" s="33">
        <f t="shared" si="47"/>
        <v>1</v>
      </c>
      <c r="S227" s="33" t="str">
        <f t="shared" si="48"/>
        <v>105_1</v>
      </c>
      <c r="T227" s="35" t="str">
        <f t="shared" si="49"/>
        <v>105AM</v>
      </c>
      <c r="U227" s="35" t="str">
        <f t="shared" si="50"/>
        <v>105AMNS</v>
      </c>
      <c r="W227" s="20" t="str">
        <f t="shared" si="51"/>
        <v/>
      </c>
      <c r="X227" s="20" t="str">
        <f t="shared" si="52"/>
        <v/>
      </c>
      <c r="Y227" s="20" t="str">
        <f t="shared" si="53"/>
        <v/>
      </c>
      <c r="Z227" s="20" t="str">
        <f t="shared" si="54"/>
        <v/>
      </c>
      <c r="AA227" s="20">
        <f t="shared" si="42"/>
        <v>0</v>
      </c>
      <c r="AB227" s="20">
        <f t="shared" si="43"/>
        <v>0</v>
      </c>
      <c r="AC227" s="20">
        <f t="shared" si="44"/>
        <v>4</v>
      </c>
      <c r="AD227" s="16">
        <f t="shared" si="55"/>
        <v>1</v>
      </c>
      <c r="AE227" s="16">
        <f>IF(ISBLANK(T227),AE226,IF(COUNTIF(T$2:T227,T227)&gt;1,AE226,1+MAX(AE226,0)))</f>
        <v>8</v>
      </c>
    </row>
    <row r="228" spans="1:31" x14ac:dyDescent="0.25">
      <c r="A228" s="42">
        <v>105</v>
      </c>
      <c r="B228" s="42" t="s">
        <v>65</v>
      </c>
      <c r="C228" s="42" t="s">
        <v>662</v>
      </c>
      <c r="E228" s="42">
        <v>1</v>
      </c>
      <c r="F228" s="42">
        <v>1</v>
      </c>
      <c r="G228" s="42">
        <v>3</v>
      </c>
      <c r="H228" s="42">
        <v>0</v>
      </c>
      <c r="I228" s="42">
        <v>0</v>
      </c>
      <c r="J228" s="42">
        <v>0</v>
      </c>
      <c r="K228" s="42">
        <v>0</v>
      </c>
      <c r="L228" s="42">
        <v>0</v>
      </c>
      <c r="M228" s="188"/>
      <c r="N228"/>
      <c r="O228" s="101">
        <f>IF(ISBLANK(C228),O227,IF(COUNTIF(C$2:C228,C228)&gt;1,O227,1+MAX(O227,0)))</f>
        <v>7</v>
      </c>
      <c r="P228" s="45">
        <f t="shared" si="45"/>
        <v>5</v>
      </c>
      <c r="Q228" s="33" t="str">
        <f t="shared" si="46"/>
        <v/>
      </c>
      <c r="R228" s="33">
        <f t="shared" si="47"/>
        <v>1</v>
      </c>
      <c r="S228" s="33" t="str">
        <f t="shared" si="48"/>
        <v>105_1</v>
      </c>
      <c r="T228" s="35" t="str">
        <f t="shared" si="49"/>
        <v>105AM</v>
      </c>
      <c r="U228" s="35" t="str">
        <f t="shared" si="50"/>
        <v>105AMEW</v>
      </c>
      <c r="W228" s="20" t="str">
        <f t="shared" si="51"/>
        <v/>
      </c>
      <c r="X228" s="20" t="str">
        <f t="shared" si="52"/>
        <v/>
      </c>
      <c r="Y228" s="20" t="str">
        <f t="shared" si="53"/>
        <v/>
      </c>
      <c r="Z228" s="20" t="str">
        <f t="shared" si="54"/>
        <v/>
      </c>
      <c r="AA228" s="20">
        <f t="shared" si="42"/>
        <v>0</v>
      </c>
      <c r="AB228" s="20">
        <f t="shared" si="43"/>
        <v>0</v>
      </c>
      <c r="AC228" s="20">
        <f t="shared" si="44"/>
        <v>1</v>
      </c>
      <c r="AD228" s="16">
        <f t="shared" si="55"/>
        <v>1</v>
      </c>
      <c r="AE228" s="16">
        <f>IF(ISBLANK(T228),AE227,IF(COUNTIF(T$2:T228,T228)&gt;1,AE227,1+MAX(AE227,0)))</f>
        <v>8</v>
      </c>
    </row>
    <row r="229" spans="1:31" x14ac:dyDescent="0.25">
      <c r="A229" s="42">
        <v>105</v>
      </c>
      <c r="B229" s="42" t="s">
        <v>65</v>
      </c>
      <c r="C229" s="42" t="s">
        <v>662</v>
      </c>
      <c r="E229" s="42">
        <v>1</v>
      </c>
      <c r="F229" s="42">
        <v>1</v>
      </c>
      <c r="G229" s="42">
        <v>4</v>
      </c>
      <c r="H229" s="42">
        <v>1</v>
      </c>
      <c r="I229" s="42">
        <v>0</v>
      </c>
      <c r="J229" s="42">
        <v>1</v>
      </c>
      <c r="K229" s="42">
        <v>0</v>
      </c>
      <c r="L229" s="42">
        <v>0</v>
      </c>
      <c r="M229" s="188"/>
      <c r="N229"/>
      <c r="O229" s="101">
        <f>IF(ISBLANK(C229),O228,IF(COUNTIF(C$2:C229,C229)&gt;1,O228,1+MAX(O228,0)))</f>
        <v>7</v>
      </c>
      <c r="P229" s="45">
        <f t="shared" si="45"/>
        <v>5</v>
      </c>
      <c r="Q229" s="33" t="str">
        <f t="shared" si="46"/>
        <v/>
      </c>
      <c r="R229" s="33">
        <f t="shared" si="47"/>
        <v>1</v>
      </c>
      <c r="S229" s="33" t="str">
        <f t="shared" si="48"/>
        <v>105_1</v>
      </c>
      <c r="T229" s="35" t="str">
        <f t="shared" si="49"/>
        <v>105AM</v>
      </c>
      <c r="U229" s="35" t="str">
        <f t="shared" si="50"/>
        <v>105AMEW</v>
      </c>
      <c r="W229" s="20" t="str">
        <f t="shared" si="51"/>
        <v/>
      </c>
      <c r="X229" s="20" t="str">
        <f t="shared" si="52"/>
        <v/>
      </c>
      <c r="Y229" s="20" t="str">
        <f t="shared" si="53"/>
        <v/>
      </c>
      <c r="Z229" s="20" t="str">
        <f t="shared" si="54"/>
        <v/>
      </c>
      <c r="AA229" s="20">
        <f t="shared" si="42"/>
        <v>0</v>
      </c>
      <c r="AB229" s="20">
        <f t="shared" si="43"/>
        <v>0</v>
      </c>
      <c r="AC229" s="20">
        <f t="shared" si="44"/>
        <v>1</v>
      </c>
      <c r="AD229" s="16">
        <f t="shared" si="55"/>
        <v>1</v>
      </c>
      <c r="AE229" s="16">
        <f>IF(ISBLANK(T229),AE228,IF(COUNTIF(T$2:T229,T229)&gt;1,AE228,1+MAX(AE228,0)))</f>
        <v>8</v>
      </c>
    </row>
    <row r="230" spans="1:31" x14ac:dyDescent="0.25">
      <c r="A230" s="42">
        <v>105</v>
      </c>
      <c r="B230" s="42" t="s">
        <v>65</v>
      </c>
      <c r="C230" s="42" t="s">
        <v>662</v>
      </c>
      <c r="E230" s="42">
        <v>1</v>
      </c>
      <c r="F230" s="42">
        <v>2</v>
      </c>
      <c r="G230" s="42">
        <v>1</v>
      </c>
      <c r="H230" s="42">
        <v>0</v>
      </c>
      <c r="I230" s="42">
        <v>0</v>
      </c>
      <c r="J230" s="42">
        <v>0</v>
      </c>
      <c r="K230" s="42">
        <v>0</v>
      </c>
      <c r="L230" s="42">
        <v>0</v>
      </c>
      <c r="M230" s="188"/>
      <c r="N230"/>
      <c r="O230" s="101">
        <f>IF(ISBLANK(C230),O229,IF(COUNTIF(C$2:C230,C230)&gt;1,O229,1+MAX(O229,0)))</f>
        <v>7</v>
      </c>
      <c r="P230" s="45">
        <f t="shared" si="45"/>
        <v>5</v>
      </c>
      <c r="Q230" s="33" t="str">
        <f t="shared" si="46"/>
        <v/>
      </c>
      <c r="R230" s="33">
        <f t="shared" si="47"/>
        <v>2</v>
      </c>
      <c r="S230" s="33" t="str">
        <f t="shared" si="48"/>
        <v>105_2</v>
      </c>
      <c r="T230" s="35" t="str">
        <f t="shared" si="49"/>
        <v>105AM</v>
      </c>
      <c r="U230" s="35" t="str">
        <f t="shared" si="50"/>
        <v>105AMNS</v>
      </c>
      <c r="W230" s="20" t="str">
        <f t="shared" si="51"/>
        <v/>
      </c>
      <c r="X230" s="20" t="str">
        <f t="shared" si="52"/>
        <v/>
      </c>
      <c r="Y230" s="20" t="str">
        <f t="shared" si="53"/>
        <v/>
      </c>
      <c r="Z230" s="20" t="str">
        <f t="shared" si="54"/>
        <v/>
      </c>
      <c r="AA230" s="20">
        <f t="shared" si="42"/>
        <v>0</v>
      </c>
      <c r="AB230" s="20">
        <f t="shared" si="43"/>
        <v>0</v>
      </c>
      <c r="AC230" s="20">
        <f t="shared" si="44"/>
        <v>3</v>
      </c>
      <c r="AD230" s="16">
        <f t="shared" si="55"/>
        <v>1</v>
      </c>
      <c r="AE230" s="16">
        <f>IF(ISBLANK(T230),AE229,IF(COUNTIF(T$2:T230,T230)&gt;1,AE229,1+MAX(AE229,0)))</f>
        <v>8</v>
      </c>
    </row>
    <row r="231" spans="1:31" x14ac:dyDescent="0.25">
      <c r="A231" s="42">
        <v>105</v>
      </c>
      <c r="B231" s="42" t="s">
        <v>65</v>
      </c>
      <c r="C231" s="42" t="s">
        <v>662</v>
      </c>
      <c r="E231" s="42">
        <v>1</v>
      </c>
      <c r="F231" s="42">
        <v>2</v>
      </c>
      <c r="G231" s="42">
        <v>2</v>
      </c>
      <c r="H231" s="42">
        <v>1</v>
      </c>
      <c r="I231" s="42">
        <v>0</v>
      </c>
      <c r="J231" s="42">
        <v>1</v>
      </c>
      <c r="K231" s="42">
        <v>0</v>
      </c>
      <c r="L231" s="42">
        <v>0</v>
      </c>
      <c r="M231" s="188"/>
      <c r="N231"/>
      <c r="O231" s="101">
        <f>IF(ISBLANK(C231),O230,IF(COUNTIF(C$2:C231,C231)&gt;1,O230,1+MAX(O230,0)))</f>
        <v>7</v>
      </c>
      <c r="P231" s="45">
        <f t="shared" si="45"/>
        <v>5</v>
      </c>
      <c r="Q231" s="33" t="str">
        <f t="shared" si="46"/>
        <v/>
      </c>
      <c r="R231" s="33">
        <f t="shared" si="47"/>
        <v>2</v>
      </c>
      <c r="S231" s="33" t="str">
        <f t="shared" si="48"/>
        <v>105_2</v>
      </c>
      <c r="T231" s="35" t="str">
        <f t="shared" si="49"/>
        <v>105AM</v>
      </c>
      <c r="U231" s="35" t="str">
        <f t="shared" si="50"/>
        <v>105AMNS</v>
      </c>
      <c r="W231" s="20" t="str">
        <f t="shared" si="51"/>
        <v/>
      </c>
      <c r="X231" s="20" t="str">
        <f t="shared" si="52"/>
        <v/>
      </c>
      <c r="Y231" s="20" t="str">
        <f t="shared" si="53"/>
        <v/>
      </c>
      <c r="Z231" s="20" t="str">
        <f t="shared" si="54"/>
        <v/>
      </c>
      <c r="AA231" s="20">
        <f t="shared" si="42"/>
        <v>0</v>
      </c>
      <c r="AB231" s="20">
        <f t="shared" si="43"/>
        <v>0</v>
      </c>
      <c r="AC231" s="20">
        <f t="shared" si="44"/>
        <v>4</v>
      </c>
      <c r="AD231" s="16">
        <f t="shared" si="55"/>
        <v>1</v>
      </c>
      <c r="AE231" s="16">
        <f>IF(ISBLANK(T231),AE230,IF(COUNTIF(T$2:T231,T231)&gt;1,AE230,1+MAX(AE230,0)))</f>
        <v>8</v>
      </c>
    </row>
    <row r="232" spans="1:31" x14ac:dyDescent="0.25">
      <c r="A232" s="42">
        <v>105</v>
      </c>
      <c r="B232" s="42" t="s">
        <v>65</v>
      </c>
      <c r="C232" s="42" t="s">
        <v>662</v>
      </c>
      <c r="E232" s="42">
        <v>1</v>
      </c>
      <c r="F232" s="42">
        <v>2</v>
      </c>
      <c r="G232" s="42">
        <v>3</v>
      </c>
      <c r="H232" s="42">
        <v>0</v>
      </c>
      <c r="I232" s="42">
        <v>0</v>
      </c>
      <c r="J232" s="42">
        <v>0</v>
      </c>
      <c r="K232" s="42">
        <v>0</v>
      </c>
      <c r="L232" s="42">
        <v>0</v>
      </c>
      <c r="M232" s="188"/>
      <c r="N232"/>
      <c r="O232" s="101">
        <f>IF(ISBLANK(C232),O231,IF(COUNTIF(C$2:C232,C232)&gt;1,O231,1+MAX(O231,0)))</f>
        <v>7</v>
      </c>
      <c r="P232" s="45">
        <f t="shared" si="45"/>
        <v>5</v>
      </c>
      <c r="Q232" s="33" t="str">
        <f t="shared" si="46"/>
        <v/>
      </c>
      <c r="R232" s="33">
        <f t="shared" si="47"/>
        <v>2</v>
      </c>
      <c r="S232" s="33" t="str">
        <f t="shared" si="48"/>
        <v>105_2</v>
      </c>
      <c r="T232" s="35" t="str">
        <f t="shared" si="49"/>
        <v>105AM</v>
      </c>
      <c r="U232" s="35" t="str">
        <f t="shared" si="50"/>
        <v>105AMEW</v>
      </c>
      <c r="W232" s="20" t="str">
        <f t="shared" si="51"/>
        <v/>
      </c>
      <c r="X232" s="20" t="str">
        <f t="shared" si="52"/>
        <v/>
      </c>
      <c r="Y232" s="20" t="str">
        <f t="shared" si="53"/>
        <v/>
      </c>
      <c r="Z232" s="20" t="str">
        <f t="shared" si="54"/>
        <v/>
      </c>
      <c r="AA232" s="20">
        <f t="shared" si="42"/>
        <v>0</v>
      </c>
      <c r="AB232" s="20">
        <f t="shared" si="43"/>
        <v>0</v>
      </c>
      <c r="AC232" s="20">
        <f t="shared" si="44"/>
        <v>1</v>
      </c>
      <c r="AD232" s="16">
        <f t="shared" si="55"/>
        <v>1</v>
      </c>
      <c r="AE232" s="16">
        <f>IF(ISBLANK(T232),AE231,IF(COUNTIF(T$2:T232,T232)&gt;1,AE231,1+MAX(AE231,0)))</f>
        <v>8</v>
      </c>
    </row>
    <row r="233" spans="1:31" x14ac:dyDescent="0.25">
      <c r="A233" s="42">
        <v>105</v>
      </c>
      <c r="B233" s="42" t="s">
        <v>65</v>
      </c>
      <c r="C233" s="42" t="s">
        <v>662</v>
      </c>
      <c r="E233" s="42">
        <v>1</v>
      </c>
      <c r="F233" s="42">
        <v>2</v>
      </c>
      <c r="G233" s="42">
        <v>4</v>
      </c>
      <c r="H233" s="42">
        <v>0</v>
      </c>
      <c r="I233" s="42">
        <v>0</v>
      </c>
      <c r="J233" s="42">
        <v>0</v>
      </c>
      <c r="K233" s="42">
        <v>0</v>
      </c>
      <c r="L233" s="42">
        <v>0</v>
      </c>
      <c r="M233" s="188"/>
      <c r="N233"/>
      <c r="O233" s="101">
        <f>IF(ISBLANK(C233),O232,IF(COUNTIF(C$2:C233,C233)&gt;1,O232,1+MAX(O232,0)))</f>
        <v>7</v>
      </c>
      <c r="P233" s="45">
        <f t="shared" si="45"/>
        <v>5</v>
      </c>
      <c r="Q233" s="33" t="str">
        <f t="shared" si="46"/>
        <v/>
      </c>
      <c r="R233" s="33">
        <f t="shared" si="47"/>
        <v>2</v>
      </c>
      <c r="S233" s="33" t="str">
        <f t="shared" si="48"/>
        <v>105_2</v>
      </c>
      <c r="T233" s="35" t="str">
        <f t="shared" si="49"/>
        <v>105AM</v>
      </c>
      <c r="U233" s="35" t="str">
        <f t="shared" si="50"/>
        <v>105AMEW</v>
      </c>
      <c r="W233" s="20" t="str">
        <f t="shared" si="51"/>
        <v/>
      </c>
      <c r="X233" s="20" t="str">
        <f t="shared" si="52"/>
        <v/>
      </c>
      <c r="Y233" s="20" t="str">
        <f t="shared" si="53"/>
        <v/>
      </c>
      <c r="Z233" s="20" t="str">
        <f t="shared" si="54"/>
        <v/>
      </c>
      <c r="AA233" s="20">
        <f t="shared" si="42"/>
        <v>0</v>
      </c>
      <c r="AB233" s="20">
        <f t="shared" si="43"/>
        <v>0</v>
      </c>
      <c r="AC233" s="20">
        <f t="shared" si="44"/>
        <v>1</v>
      </c>
      <c r="AD233" s="16">
        <f t="shared" si="55"/>
        <v>1</v>
      </c>
      <c r="AE233" s="16">
        <f>IF(ISBLANK(T233),AE232,IF(COUNTIF(T$2:T233,T233)&gt;1,AE232,1+MAX(AE232,0)))</f>
        <v>8</v>
      </c>
    </row>
    <row r="234" spans="1:31" x14ac:dyDescent="0.25">
      <c r="A234" s="42">
        <v>105</v>
      </c>
      <c r="B234" s="42" t="s">
        <v>65</v>
      </c>
      <c r="C234" s="42" t="s">
        <v>662</v>
      </c>
      <c r="E234" s="42">
        <v>1</v>
      </c>
      <c r="F234" s="42">
        <v>3</v>
      </c>
      <c r="G234" s="42">
        <v>1</v>
      </c>
      <c r="H234" s="42">
        <v>4</v>
      </c>
      <c r="I234" s="42">
        <v>0</v>
      </c>
      <c r="J234" s="42">
        <v>2</v>
      </c>
      <c r="K234" s="42">
        <v>4</v>
      </c>
      <c r="L234" s="42">
        <v>0</v>
      </c>
      <c r="M234" s="188"/>
      <c r="N234"/>
      <c r="O234" s="101">
        <f>IF(ISBLANK(C234),O233,IF(COUNTIF(C$2:C234,C234)&gt;1,O233,1+MAX(O233,0)))</f>
        <v>7</v>
      </c>
      <c r="P234" s="45">
        <f t="shared" si="45"/>
        <v>5</v>
      </c>
      <c r="Q234" s="33" t="str">
        <f t="shared" si="46"/>
        <v/>
      </c>
      <c r="R234" s="33">
        <f t="shared" si="47"/>
        <v>3</v>
      </c>
      <c r="S234" s="33" t="str">
        <f t="shared" si="48"/>
        <v>105_3</v>
      </c>
      <c r="T234" s="35" t="str">
        <f t="shared" si="49"/>
        <v>105AM</v>
      </c>
      <c r="U234" s="35" t="str">
        <f t="shared" si="50"/>
        <v>105AMNS</v>
      </c>
      <c r="W234" s="20" t="str">
        <f t="shared" si="51"/>
        <v/>
      </c>
      <c r="X234" s="20" t="str">
        <f t="shared" si="52"/>
        <v/>
      </c>
      <c r="Y234" s="20" t="str">
        <f t="shared" si="53"/>
        <v/>
      </c>
      <c r="Z234" s="20" t="str">
        <f t="shared" si="54"/>
        <v/>
      </c>
      <c r="AA234" s="20">
        <f t="shared" si="42"/>
        <v>0</v>
      </c>
      <c r="AB234" s="20">
        <f t="shared" si="43"/>
        <v>0</v>
      </c>
      <c r="AC234" s="20">
        <f t="shared" si="44"/>
        <v>3</v>
      </c>
      <c r="AD234" s="16">
        <f t="shared" si="55"/>
        <v>1</v>
      </c>
      <c r="AE234" s="16">
        <f>IF(ISBLANK(T234),AE233,IF(COUNTIF(T$2:T234,T234)&gt;1,AE233,1+MAX(AE233,0)))</f>
        <v>8</v>
      </c>
    </row>
    <row r="235" spans="1:31" x14ac:dyDescent="0.25">
      <c r="A235" s="42">
        <v>105</v>
      </c>
      <c r="B235" s="42" t="s">
        <v>65</v>
      </c>
      <c r="C235" s="42" t="s">
        <v>662</v>
      </c>
      <c r="E235" s="42">
        <v>1</v>
      </c>
      <c r="F235" s="42">
        <v>3</v>
      </c>
      <c r="G235" s="42">
        <v>2</v>
      </c>
      <c r="H235" s="42">
        <v>1</v>
      </c>
      <c r="I235" s="42">
        <v>0</v>
      </c>
      <c r="J235" s="42">
        <v>1</v>
      </c>
      <c r="K235" s="42">
        <v>0</v>
      </c>
      <c r="L235" s="42">
        <v>0</v>
      </c>
      <c r="M235" s="188"/>
      <c r="N235"/>
      <c r="O235" s="101">
        <f>IF(ISBLANK(C235),O234,IF(COUNTIF(C$2:C235,C235)&gt;1,O234,1+MAX(O234,0)))</f>
        <v>7</v>
      </c>
      <c r="P235" s="45">
        <f t="shared" si="45"/>
        <v>5</v>
      </c>
      <c r="Q235" s="33" t="str">
        <f t="shared" si="46"/>
        <v/>
      </c>
      <c r="R235" s="33">
        <f t="shared" si="47"/>
        <v>3</v>
      </c>
      <c r="S235" s="33" t="str">
        <f t="shared" si="48"/>
        <v>105_3</v>
      </c>
      <c r="T235" s="35" t="str">
        <f t="shared" si="49"/>
        <v>105AM</v>
      </c>
      <c r="U235" s="35" t="str">
        <f t="shared" si="50"/>
        <v>105AMNS</v>
      </c>
      <c r="W235" s="20" t="str">
        <f t="shared" si="51"/>
        <v/>
      </c>
      <c r="X235" s="20" t="str">
        <f t="shared" si="52"/>
        <v/>
      </c>
      <c r="Y235" s="20" t="str">
        <f t="shared" si="53"/>
        <v/>
      </c>
      <c r="Z235" s="20" t="str">
        <f t="shared" si="54"/>
        <v/>
      </c>
      <c r="AA235" s="20">
        <f t="shared" si="42"/>
        <v>0</v>
      </c>
      <c r="AB235" s="20">
        <f t="shared" si="43"/>
        <v>0</v>
      </c>
      <c r="AC235" s="20">
        <f t="shared" si="44"/>
        <v>4</v>
      </c>
      <c r="AD235" s="16">
        <f t="shared" si="55"/>
        <v>1</v>
      </c>
      <c r="AE235" s="16">
        <f>IF(ISBLANK(T235),AE234,IF(COUNTIF(T$2:T235,T235)&gt;1,AE234,1+MAX(AE234,0)))</f>
        <v>8</v>
      </c>
    </row>
    <row r="236" spans="1:31" x14ac:dyDescent="0.25">
      <c r="A236" s="42">
        <v>105</v>
      </c>
      <c r="B236" s="42" t="s">
        <v>65</v>
      </c>
      <c r="C236" s="42" t="s">
        <v>662</v>
      </c>
      <c r="E236" s="42">
        <v>1</v>
      </c>
      <c r="F236" s="42">
        <v>3</v>
      </c>
      <c r="G236" s="42">
        <v>3</v>
      </c>
      <c r="H236" s="42">
        <v>0</v>
      </c>
      <c r="I236" s="42">
        <v>0</v>
      </c>
      <c r="J236" s="42">
        <v>0</v>
      </c>
      <c r="K236" s="42">
        <v>0</v>
      </c>
      <c r="L236" s="42">
        <v>0</v>
      </c>
      <c r="M236" s="188"/>
      <c r="N236"/>
      <c r="O236" s="101">
        <f>IF(ISBLANK(C236),O235,IF(COUNTIF(C$2:C236,C236)&gt;1,O235,1+MAX(O235,0)))</f>
        <v>7</v>
      </c>
      <c r="P236" s="45">
        <f t="shared" si="45"/>
        <v>5</v>
      </c>
      <c r="Q236" s="33" t="str">
        <f t="shared" si="46"/>
        <v/>
      </c>
      <c r="R236" s="33">
        <f t="shared" si="47"/>
        <v>3</v>
      </c>
      <c r="S236" s="33" t="str">
        <f t="shared" si="48"/>
        <v>105_3</v>
      </c>
      <c r="T236" s="35" t="str">
        <f t="shared" si="49"/>
        <v>105AM</v>
      </c>
      <c r="U236" s="35" t="str">
        <f t="shared" si="50"/>
        <v>105AMEW</v>
      </c>
      <c r="W236" s="20" t="str">
        <f t="shared" si="51"/>
        <v/>
      </c>
      <c r="X236" s="20" t="str">
        <f t="shared" si="52"/>
        <v/>
      </c>
      <c r="Y236" s="20" t="str">
        <f t="shared" si="53"/>
        <v/>
      </c>
      <c r="Z236" s="20" t="str">
        <f t="shared" si="54"/>
        <v/>
      </c>
      <c r="AA236" s="20">
        <f t="shared" si="42"/>
        <v>0</v>
      </c>
      <c r="AB236" s="20">
        <f t="shared" si="43"/>
        <v>0</v>
      </c>
      <c r="AC236" s="20">
        <f t="shared" si="44"/>
        <v>1</v>
      </c>
      <c r="AD236" s="16">
        <f t="shared" si="55"/>
        <v>1</v>
      </c>
      <c r="AE236" s="16">
        <f>IF(ISBLANK(T236),AE235,IF(COUNTIF(T$2:T236,T236)&gt;1,AE235,1+MAX(AE235,0)))</f>
        <v>8</v>
      </c>
    </row>
    <row r="237" spans="1:31" x14ac:dyDescent="0.25">
      <c r="A237" s="42">
        <v>105</v>
      </c>
      <c r="B237" s="42" t="s">
        <v>65</v>
      </c>
      <c r="C237" s="42" t="s">
        <v>662</v>
      </c>
      <c r="E237" s="42">
        <v>1</v>
      </c>
      <c r="F237" s="42">
        <v>3</v>
      </c>
      <c r="G237" s="42">
        <v>4</v>
      </c>
      <c r="H237" s="42">
        <v>1</v>
      </c>
      <c r="I237" s="42">
        <v>0</v>
      </c>
      <c r="J237" s="42">
        <v>0</v>
      </c>
      <c r="K237" s="42">
        <v>1</v>
      </c>
      <c r="L237" s="42">
        <v>0</v>
      </c>
      <c r="M237" s="188"/>
      <c r="N237"/>
      <c r="O237" s="101">
        <f>IF(ISBLANK(C237),O236,IF(COUNTIF(C$2:C237,C237)&gt;1,O236,1+MAX(O236,0)))</f>
        <v>7</v>
      </c>
      <c r="P237" s="45">
        <f t="shared" si="45"/>
        <v>5</v>
      </c>
      <c r="Q237" s="33" t="str">
        <f t="shared" si="46"/>
        <v/>
      </c>
      <c r="R237" s="33">
        <f t="shared" si="47"/>
        <v>3</v>
      </c>
      <c r="S237" s="33" t="str">
        <f t="shared" si="48"/>
        <v>105_3</v>
      </c>
      <c r="T237" s="35" t="str">
        <f t="shared" si="49"/>
        <v>105AM</v>
      </c>
      <c r="U237" s="35" t="str">
        <f t="shared" si="50"/>
        <v>105AMEW</v>
      </c>
      <c r="W237" s="20" t="str">
        <f t="shared" si="51"/>
        <v/>
      </c>
      <c r="X237" s="20" t="str">
        <f t="shared" si="52"/>
        <v/>
      </c>
      <c r="Y237" s="20" t="str">
        <f t="shared" si="53"/>
        <v/>
      </c>
      <c r="Z237" s="20" t="str">
        <f t="shared" si="54"/>
        <v/>
      </c>
      <c r="AA237" s="20">
        <f t="shared" si="42"/>
        <v>0</v>
      </c>
      <c r="AB237" s="20">
        <f t="shared" si="43"/>
        <v>0</v>
      </c>
      <c r="AC237" s="20">
        <f t="shared" si="44"/>
        <v>1</v>
      </c>
      <c r="AD237" s="16">
        <f t="shared" si="55"/>
        <v>1</v>
      </c>
      <c r="AE237" s="16">
        <f>IF(ISBLANK(T237),AE236,IF(COUNTIF(T$2:T237,T237)&gt;1,AE236,1+MAX(AE236,0)))</f>
        <v>8</v>
      </c>
    </row>
    <row r="238" spans="1:31" x14ac:dyDescent="0.25">
      <c r="A238" s="42">
        <v>105</v>
      </c>
      <c r="B238" s="42" t="s">
        <v>65</v>
      </c>
      <c r="C238" s="42" t="s">
        <v>662</v>
      </c>
      <c r="E238" s="42">
        <v>1</v>
      </c>
      <c r="F238" s="42">
        <v>4</v>
      </c>
      <c r="G238" s="42">
        <v>1</v>
      </c>
      <c r="H238" s="42">
        <v>1</v>
      </c>
      <c r="I238" s="42">
        <v>0</v>
      </c>
      <c r="J238" s="42">
        <v>0</v>
      </c>
      <c r="K238" s="42">
        <v>1</v>
      </c>
      <c r="L238" s="42">
        <v>0</v>
      </c>
      <c r="M238" s="188"/>
      <c r="N238"/>
      <c r="O238" s="101">
        <f>IF(ISBLANK(C238),O237,IF(COUNTIF(C$2:C238,C238)&gt;1,O237,1+MAX(O237,0)))</f>
        <v>7</v>
      </c>
      <c r="P238" s="45">
        <f t="shared" si="45"/>
        <v>5</v>
      </c>
      <c r="Q238" s="33" t="str">
        <f t="shared" si="46"/>
        <v/>
      </c>
      <c r="R238" s="33">
        <f t="shared" si="47"/>
        <v>4</v>
      </c>
      <c r="S238" s="33" t="str">
        <f t="shared" si="48"/>
        <v>105_4</v>
      </c>
      <c r="T238" s="35" t="str">
        <f t="shared" si="49"/>
        <v>105AM</v>
      </c>
      <c r="U238" s="35" t="str">
        <f t="shared" si="50"/>
        <v>105AMNS</v>
      </c>
      <c r="W238" s="20" t="str">
        <f t="shared" si="51"/>
        <v/>
      </c>
      <c r="X238" s="20" t="str">
        <f t="shared" si="52"/>
        <v/>
      </c>
      <c r="Y238" s="20" t="str">
        <f t="shared" si="53"/>
        <v/>
      </c>
      <c r="Z238" s="20" t="str">
        <f t="shared" si="54"/>
        <v/>
      </c>
      <c r="AA238" s="20">
        <f t="shared" si="42"/>
        <v>0</v>
      </c>
      <c r="AB238" s="20">
        <f t="shared" si="43"/>
        <v>0</v>
      </c>
      <c r="AC238" s="20">
        <f t="shared" si="44"/>
        <v>3</v>
      </c>
      <c r="AD238" s="16">
        <f t="shared" si="55"/>
        <v>1</v>
      </c>
      <c r="AE238" s="16">
        <f>IF(ISBLANK(T238),AE237,IF(COUNTIF(T$2:T238,T238)&gt;1,AE237,1+MAX(AE237,0)))</f>
        <v>8</v>
      </c>
    </row>
    <row r="239" spans="1:31" x14ac:dyDescent="0.25">
      <c r="A239" s="42">
        <v>105</v>
      </c>
      <c r="B239" s="42" t="s">
        <v>65</v>
      </c>
      <c r="C239" s="42" t="s">
        <v>662</v>
      </c>
      <c r="E239" s="42">
        <v>1</v>
      </c>
      <c r="F239" s="42">
        <v>4</v>
      </c>
      <c r="G239" s="42">
        <v>2</v>
      </c>
      <c r="H239" s="42">
        <v>0</v>
      </c>
      <c r="I239" s="42">
        <v>0</v>
      </c>
      <c r="J239" s="42">
        <v>0</v>
      </c>
      <c r="K239" s="42">
        <v>0</v>
      </c>
      <c r="L239" s="42">
        <v>0</v>
      </c>
      <c r="M239" s="188"/>
      <c r="N239"/>
      <c r="O239" s="101">
        <f>IF(ISBLANK(C239),O238,IF(COUNTIF(C$2:C239,C239)&gt;1,O238,1+MAX(O238,0)))</f>
        <v>7</v>
      </c>
      <c r="P239" s="45">
        <f t="shared" si="45"/>
        <v>5</v>
      </c>
      <c r="Q239" s="33" t="str">
        <f t="shared" si="46"/>
        <v/>
      </c>
      <c r="R239" s="33">
        <f t="shared" si="47"/>
        <v>4</v>
      </c>
      <c r="S239" s="33" t="str">
        <f t="shared" si="48"/>
        <v>105_4</v>
      </c>
      <c r="T239" s="35" t="str">
        <f t="shared" si="49"/>
        <v>105AM</v>
      </c>
      <c r="U239" s="35" t="str">
        <f t="shared" si="50"/>
        <v>105AMNS</v>
      </c>
      <c r="W239" s="20" t="str">
        <f t="shared" si="51"/>
        <v/>
      </c>
      <c r="X239" s="20" t="str">
        <f t="shared" si="52"/>
        <v/>
      </c>
      <c r="Y239" s="20" t="str">
        <f t="shared" si="53"/>
        <v/>
      </c>
      <c r="Z239" s="20" t="str">
        <f t="shared" si="54"/>
        <v/>
      </c>
      <c r="AA239" s="20">
        <f t="shared" si="42"/>
        <v>0</v>
      </c>
      <c r="AB239" s="20">
        <f t="shared" si="43"/>
        <v>0</v>
      </c>
      <c r="AC239" s="20">
        <f t="shared" si="44"/>
        <v>4</v>
      </c>
      <c r="AD239" s="16">
        <f t="shared" si="55"/>
        <v>1</v>
      </c>
      <c r="AE239" s="16">
        <f>IF(ISBLANK(T239),AE238,IF(COUNTIF(T$2:T239,T239)&gt;1,AE238,1+MAX(AE238,0)))</f>
        <v>8</v>
      </c>
    </row>
    <row r="240" spans="1:31" x14ac:dyDescent="0.25">
      <c r="A240" s="42">
        <v>105</v>
      </c>
      <c r="B240" s="42" t="s">
        <v>65</v>
      </c>
      <c r="C240" s="42" t="s">
        <v>662</v>
      </c>
      <c r="E240" s="42">
        <v>1</v>
      </c>
      <c r="F240" s="42">
        <v>4</v>
      </c>
      <c r="G240" s="42">
        <v>3</v>
      </c>
      <c r="H240" s="42">
        <v>1</v>
      </c>
      <c r="I240" s="42">
        <v>0</v>
      </c>
      <c r="J240" s="42">
        <v>0</v>
      </c>
      <c r="K240" s="42">
        <v>0</v>
      </c>
      <c r="L240" s="42">
        <v>0</v>
      </c>
      <c r="M240" s="188"/>
      <c r="N240"/>
      <c r="O240" s="101">
        <f>IF(ISBLANK(C240),O239,IF(COUNTIF(C$2:C240,C240)&gt;1,O239,1+MAX(O239,0)))</f>
        <v>7</v>
      </c>
      <c r="P240" s="45">
        <f t="shared" si="45"/>
        <v>5</v>
      </c>
      <c r="Q240" s="33" t="str">
        <f t="shared" si="46"/>
        <v/>
      </c>
      <c r="R240" s="33">
        <f t="shared" si="47"/>
        <v>4</v>
      </c>
      <c r="S240" s="33" t="str">
        <f t="shared" si="48"/>
        <v>105_4</v>
      </c>
      <c r="T240" s="35" t="str">
        <f t="shared" si="49"/>
        <v>105AM</v>
      </c>
      <c r="U240" s="35" t="str">
        <f t="shared" si="50"/>
        <v>105AMEW</v>
      </c>
      <c r="W240" s="20" t="str">
        <f t="shared" si="51"/>
        <v/>
      </c>
      <c r="X240" s="20" t="str">
        <f t="shared" si="52"/>
        <v/>
      </c>
      <c r="Y240" s="20" t="str">
        <f t="shared" si="53"/>
        <v/>
      </c>
      <c r="Z240" s="20" t="str">
        <f t="shared" si="54"/>
        <v/>
      </c>
      <c r="AA240" s="20">
        <f t="shared" si="42"/>
        <v>0</v>
      </c>
      <c r="AB240" s="20">
        <f t="shared" si="43"/>
        <v>0</v>
      </c>
      <c r="AC240" s="20">
        <f t="shared" si="44"/>
        <v>1</v>
      </c>
      <c r="AD240" s="16">
        <f t="shared" si="55"/>
        <v>1</v>
      </c>
      <c r="AE240" s="16">
        <f>IF(ISBLANK(T240),AE239,IF(COUNTIF(T$2:T240,T240)&gt;1,AE239,1+MAX(AE239,0)))</f>
        <v>8</v>
      </c>
    </row>
    <row r="241" spans="1:32" x14ac:dyDescent="0.25">
      <c r="A241" s="42">
        <v>105</v>
      </c>
      <c r="B241" s="42" t="s">
        <v>65</v>
      </c>
      <c r="C241" s="42" t="s">
        <v>662</v>
      </c>
      <c r="E241" s="42">
        <v>1</v>
      </c>
      <c r="F241" s="42">
        <v>4</v>
      </c>
      <c r="G241" s="42">
        <v>4</v>
      </c>
      <c r="H241" s="42">
        <v>0</v>
      </c>
      <c r="I241" s="42">
        <v>0</v>
      </c>
      <c r="J241" s="42">
        <v>0</v>
      </c>
      <c r="K241" s="42">
        <v>0</v>
      </c>
      <c r="L241" s="42">
        <v>0</v>
      </c>
      <c r="M241" s="188"/>
      <c r="N241"/>
      <c r="O241" s="101">
        <f>IF(ISBLANK(C241),O240,IF(COUNTIF(C$2:C241,C241)&gt;1,O240,1+MAX(O240,0)))</f>
        <v>7</v>
      </c>
      <c r="P241" s="45">
        <f t="shared" si="45"/>
        <v>5</v>
      </c>
      <c r="Q241" s="33" t="str">
        <f t="shared" si="46"/>
        <v/>
      </c>
      <c r="R241" s="33">
        <f t="shared" si="47"/>
        <v>4</v>
      </c>
      <c r="S241" s="33" t="str">
        <f t="shared" si="48"/>
        <v>105_4</v>
      </c>
      <c r="T241" s="35" t="str">
        <f t="shared" si="49"/>
        <v>105AM</v>
      </c>
      <c r="U241" s="35" t="str">
        <f t="shared" si="50"/>
        <v>105AMEW</v>
      </c>
      <c r="W241" s="20" t="str">
        <f t="shared" si="51"/>
        <v/>
      </c>
      <c r="X241" s="20" t="str">
        <f t="shared" si="52"/>
        <v/>
      </c>
      <c r="Y241" s="20" t="str">
        <f t="shared" si="53"/>
        <v/>
      </c>
      <c r="Z241" s="20" t="str">
        <f t="shared" si="54"/>
        <v/>
      </c>
      <c r="AA241" s="20">
        <f t="shared" si="42"/>
        <v>0</v>
      </c>
      <c r="AB241" s="20">
        <f t="shared" si="43"/>
        <v>0</v>
      </c>
      <c r="AC241" s="20">
        <f t="shared" si="44"/>
        <v>1</v>
      </c>
      <c r="AD241" s="16">
        <f t="shared" si="55"/>
        <v>1</v>
      </c>
      <c r="AE241" s="16">
        <f>IF(ISBLANK(T241),AE240,IF(COUNTIF(T$2:T241,T241)&gt;1,AE240,1+MAX(AE240,0)))</f>
        <v>8</v>
      </c>
    </row>
    <row r="242" spans="1:32" x14ac:dyDescent="0.25">
      <c r="A242" s="42">
        <v>105</v>
      </c>
      <c r="B242" s="42" t="s">
        <v>65</v>
      </c>
      <c r="C242" s="42" t="s">
        <v>662</v>
      </c>
      <c r="E242" s="42">
        <v>2</v>
      </c>
      <c r="F242" s="42">
        <v>1</v>
      </c>
      <c r="G242" s="42">
        <v>1</v>
      </c>
      <c r="H242" s="42">
        <v>0</v>
      </c>
      <c r="I242" s="42">
        <v>0</v>
      </c>
      <c r="J242" s="42">
        <v>0</v>
      </c>
      <c r="K242" s="42">
        <v>0</v>
      </c>
      <c r="L242" s="42">
        <v>0</v>
      </c>
      <c r="M242" s="188"/>
      <c r="N242"/>
      <c r="O242" s="101">
        <f>IF(ISBLANK(C242),O241,IF(COUNTIF(C$2:C242,C242)&gt;1,O241,1+MAX(O241,0)))</f>
        <v>7</v>
      </c>
      <c r="P242" s="45">
        <f t="shared" si="45"/>
        <v>5</v>
      </c>
      <c r="Q242" s="33" t="str">
        <f t="shared" si="46"/>
        <v/>
      </c>
      <c r="R242" s="33">
        <f t="shared" si="47"/>
        <v>5</v>
      </c>
      <c r="S242" s="33" t="str">
        <f t="shared" si="48"/>
        <v>105_5</v>
      </c>
      <c r="T242" s="35" t="str">
        <f t="shared" si="49"/>
        <v>105AM</v>
      </c>
      <c r="U242" s="35" t="str">
        <f t="shared" si="50"/>
        <v>105AMNS</v>
      </c>
      <c r="W242" s="20" t="str">
        <f t="shared" si="51"/>
        <v/>
      </c>
      <c r="X242" s="20" t="str">
        <f t="shared" si="52"/>
        <v/>
      </c>
      <c r="Y242" s="20" t="str">
        <f t="shared" si="53"/>
        <v/>
      </c>
      <c r="Z242" s="20" t="str">
        <f t="shared" si="54"/>
        <v/>
      </c>
      <c r="AA242" s="20">
        <f t="shared" si="42"/>
        <v>0</v>
      </c>
      <c r="AB242" s="20">
        <f t="shared" si="43"/>
        <v>0</v>
      </c>
      <c r="AC242" s="20">
        <f t="shared" si="44"/>
        <v>3</v>
      </c>
      <c r="AD242" s="16">
        <f t="shared" si="55"/>
        <v>1</v>
      </c>
      <c r="AE242" s="16">
        <f>IF(ISBLANK(T242),AE241,IF(COUNTIF(T$2:T242,T242)&gt;1,AE241,1+MAX(AE241,0)))</f>
        <v>8</v>
      </c>
    </row>
    <row r="243" spans="1:32" x14ac:dyDescent="0.25">
      <c r="A243" s="42">
        <v>105</v>
      </c>
      <c r="B243" s="42" t="s">
        <v>65</v>
      </c>
      <c r="C243" s="42" t="s">
        <v>662</v>
      </c>
      <c r="E243" s="42">
        <v>2</v>
      </c>
      <c r="F243" s="42">
        <v>1</v>
      </c>
      <c r="G243" s="42">
        <v>2</v>
      </c>
      <c r="H243" s="42">
        <v>0</v>
      </c>
      <c r="I243" s="42">
        <v>0</v>
      </c>
      <c r="J243" s="42">
        <v>0</v>
      </c>
      <c r="K243" s="42">
        <v>0</v>
      </c>
      <c r="L243" s="42">
        <v>0</v>
      </c>
      <c r="M243" s="188"/>
      <c r="N243"/>
      <c r="O243" s="101">
        <f>IF(ISBLANK(C243),O242,IF(COUNTIF(C$2:C243,C243)&gt;1,O242,1+MAX(O242,0)))</f>
        <v>7</v>
      </c>
      <c r="P243" s="45">
        <f t="shared" si="45"/>
        <v>5</v>
      </c>
      <c r="Q243" s="33" t="str">
        <f t="shared" si="46"/>
        <v/>
      </c>
      <c r="R243" s="33">
        <f t="shared" si="47"/>
        <v>5</v>
      </c>
      <c r="S243" s="33" t="str">
        <f t="shared" si="48"/>
        <v>105_5</v>
      </c>
      <c r="T243" s="35" t="str">
        <f t="shared" si="49"/>
        <v>105AM</v>
      </c>
      <c r="U243" s="35" t="str">
        <f t="shared" si="50"/>
        <v>105AMNS</v>
      </c>
      <c r="W243" s="20" t="str">
        <f t="shared" si="51"/>
        <v/>
      </c>
      <c r="X243" s="20" t="str">
        <f t="shared" si="52"/>
        <v/>
      </c>
      <c r="Y243" s="20" t="str">
        <f t="shared" si="53"/>
        <v/>
      </c>
      <c r="Z243" s="20" t="str">
        <f t="shared" si="54"/>
        <v/>
      </c>
      <c r="AA243" s="20">
        <f t="shared" si="42"/>
        <v>0</v>
      </c>
      <c r="AB243" s="20">
        <f t="shared" si="43"/>
        <v>0</v>
      </c>
      <c r="AC243" s="20">
        <f t="shared" si="44"/>
        <v>4</v>
      </c>
      <c r="AD243" s="16">
        <f t="shared" si="55"/>
        <v>1</v>
      </c>
      <c r="AE243" s="16">
        <f>IF(ISBLANK(T243),AE242,IF(COUNTIF(T$2:T243,T243)&gt;1,AE242,1+MAX(AE242,0)))</f>
        <v>8</v>
      </c>
    </row>
    <row r="244" spans="1:32" x14ac:dyDescent="0.25">
      <c r="A244" s="42">
        <v>105</v>
      </c>
      <c r="B244" s="42" t="s">
        <v>65</v>
      </c>
      <c r="C244" s="42" t="s">
        <v>662</v>
      </c>
      <c r="E244" s="42">
        <v>2</v>
      </c>
      <c r="F244" s="42">
        <v>1</v>
      </c>
      <c r="G244" s="42">
        <v>3</v>
      </c>
      <c r="H244" s="42">
        <v>0</v>
      </c>
      <c r="I244" s="42">
        <v>0</v>
      </c>
      <c r="J244" s="42">
        <v>0</v>
      </c>
      <c r="K244" s="42">
        <v>0</v>
      </c>
      <c r="L244" s="42">
        <v>0</v>
      </c>
      <c r="M244" s="188"/>
      <c r="N244"/>
      <c r="O244" s="101">
        <f>IF(ISBLANK(C244),O243,IF(COUNTIF(C$2:C244,C244)&gt;1,O243,1+MAX(O243,0)))</f>
        <v>7</v>
      </c>
      <c r="P244" s="45">
        <f t="shared" si="45"/>
        <v>5</v>
      </c>
      <c r="Q244" s="33" t="str">
        <f t="shared" si="46"/>
        <v/>
      </c>
      <c r="R244" s="33">
        <f t="shared" si="47"/>
        <v>5</v>
      </c>
      <c r="S244" s="33" t="str">
        <f t="shared" si="48"/>
        <v>105_5</v>
      </c>
      <c r="T244" s="35" t="str">
        <f t="shared" si="49"/>
        <v>105AM</v>
      </c>
      <c r="U244" s="35" t="str">
        <f t="shared" si="50"/>
        <v>105AMEW</v>
      </c>
      <c r="W244" s="20" t="str">
        <f t="shared" si="51"/>
        <v/>
      </c>
      <c r="X244" s="20" t="str">
        <f t="shared" si="52"/>
        <v/>
      </c>
      <c r="Y244" s="20" t="str">
        <f t="shared" si="53"/>
        <v/>
      </c>
      <c r="Z244" s="20" t="str">
        <f t="shared" si="54"/>
        <v/>
      </c>
      <c r="AA244" s="20">
        <f t="shared" si="42"/>
        <v>0</v>
      </c>
      <c r="AB244" s="20">
        <f t="shared" si="43"/>
        <v>0</v>
      </c>
      <c r="AC244" s="20">
        <f t="shared" si="44"/>
        <v>1</v>
      </c>
      <c r="AD244" s="16">
        <f t="shared" si="55"/>
        <v>1</v>
      </c>
      <c r="AE244" s="16">
        <f>IF(ISBLANK(T244),AE243,IF(COUNTIF(T$2:T244,T244)&gt;1,AE243,1+MAX(AE243,0)))</f>
        <v>8</v>
      </c>
    </row>
    <row r="245" spans="1:32" x14ac:dyDescent="0.25">
      <c r="A245" s="42">
        <v>105</v>
      </c>
      <c r="B245" s="42" t="s">
        <v>65</v>
      </c>
      <c r="C245" s="42" t="s">
        <v>662</v>
      </c>
      <c r="E245" s="42">
        <v>2</v>
      </c>
      <c r="F245" s="42">
        <v>1</v>
      </c>
      <c r="G245" s="42">
        <v>4</v>
      </c>
      <c r="H245" s="42">
        <v>1</v>
      </c>
      <c r="I245" s="42">
        <v>0</v>
      </c>
      <c r="J245" s="42">
        <v>0</v>
      </c>
      <c r="K245" s="42">
        <v>0</v>
      </c>
      <c r="L245" s="42">
        <v>1</v>
      </c>
      <c r="M245" s="188"/>
      <c r="N245"/>
      <c r="O245" s="101">
        <f>IF(ISBLANK(C245),O244,IF(COUNTIF(C$2:C245,C245)&gt;1,O244,1+MAX(O244,0)))</f>
        <v>7</v>
      </c>
      <c r="P245" s="45">
        <f t="shared" si="45"/>
        <v>5</v>
      </c>
      <c r="Q245" s="33" t="str">
        <f t="shared" si="46"/>
        <v/>
      </c>
      <c r="R245" s="33">
        <f t="shared" si="47"/>
        <v>5</v>
      </c>
      <c r="S245" s="33" t="str">
        <f t="shared" si="48"/>
        <v>105_5</v>
      </c>
      <c r="T245" s="35" t="str">
        <f t="shared" si="49"/>
        <v>105AM</v>
      </c>
      <c r="U245" s="35" t="str">
        <f t="shared" si="50"/>
        <v>105AMEW</v>
      </c>
      <c r="W245" s="20" t="str">
        <f t="shared" si="51"/>
        <v/>
      </c>
      <c r="X245" s="20" t="str">
        <f t="shared" si="52"/>
        <v/>
      </c>
      <c r="Y245" s="20" t="str">
        <f t="shared" si="53"/>
        <v/>
      </c>
      <c r="Z245" s="20" t="str">
        <f t="shared" si="54"/>
        <v/>
      </c>
      <c r="AA245" s="20">
        <f t="shared" si="42"/>
        <v>0</v>
      </c>
      <c r="AB245" s="20">
        <f t="shared" si="43"/>
        <v>0</v>
      </c>
      <c r="AC245" s="20">
        <f t="shared" si="44"/>
        <v>1</v>
      </c>
      <c r="AD245" s="16">
        <f t="shared" si="55"/>
        <v>1</v>
      </c>
      <c r="AE245" s="16">
        <f>IF(ISBLANK(T245),AE244,IF(COUNTIF(T$2:T245,T245)&gt;1,AE244,1+MAX(AE244,0)))</f>
        <v>8</v>
      </c>
    </row>
    <row r="246" spans="1:32" x14ac:dyDescent="0.25">
      <c r="A246" s="42">
        <v>105</v>
      </c>
      <c r="B246" s="42" t="s">
        <v>65</v>
      </c>
      <c r="C246" s="42" t="s">
        <v>662</v>
      </c>
      <c r="E246" s="42">
        <v>2</v>
      </c>
      <c r="F246" s="42">
        <v>2</v>
      </c>
      <c r="G246" s="42">
        <v>1</v>
      </c>
      <c r="H246" s="42">
        <v>3</v>
      </c>
      <c r="I246" s="42">
        <v>0</v>
      </c>
      <c r="J246" s="42">
        <v>1</v>
      </c>
      <c r="K246" s="42">
        <v>0</v>
      </c>
      <c r="L246" s="42">
        <v>1</v>
      </c>
      <c r="M246" s="188"/>
      <c r="N246"/>
      <c r="O246" s="101">
        <f>IF(ISBLANK(C246),O245,IF(COUNTIF(C$2:C246,C246)&gt;1,O245,1+MAX(O245,0)))</f>
        <v>7</v>
      </c>
      <c r="P246" s="45">
        <f t="shared" si="45"/>
        <v>5</v>
      </c>
      <c r="Q246" s="33" t="str">
        <f t="shared" si="46"/>
        <v/>
      </c>
      <c r="R246" s="33">
        <f t="shared" si="47"/>
        <v>6</v>
      </c>
      <c r="S246" s="33" t="str">
        <f t="shared" si="48"/>
        <v>105_6</v>
      </c>
      <c r="T246" s="35" t="str">
        <f t="shared" si="49"/>
        <v>105AM</v>
      </c>
      <c r="U246" s="35" t="str">
        <f t="shared" si="50"/>
        <v>105AMNS</v>
      </c>
      <c r="W246" s="20" t="str">
        <f t="shared" si="51"/>
        <v/>
      </c>
      <c r="X246" s="20" t="str">
        <f t="shared" si="52"/>
        <v/>
      </c>
      <c r="Y246" s="20" t="str">
        <f t="shared" si="53"/>
        <v/>
      </c>
      <c r="Z246" s="20" t="str">
        <f t="shared" si="54"/>
        <v/>
      </c>
      <c r="AA246" s="20">
        <f t="shared" si="42"/>
        <v>0</v>
      </c>
      <c r="AB246" s="20">
        <f t="shared" si="43"/>
        <v>0</v>
      </c>
      <c r="AC246" s="20">
        <f t="shared" si="44"/>
        <v>3</v>
      </c>
      <c r="AD246" s="16">
        <f t="shared" si="55"/>
        <v>1</v>
      </c>
      <c r="AE246" s="16">
        <f>IF(ISBLANK(T246),AE245,IF(COUNTIF(T$2:T246,T246)&gt;1,AE245,1+MAX(AE245,0)))</f>
        <v>8</v>
      </c>
    </row>
    <row r="247" spans="1:32" x14ac:dyDescent="0.25">
      <c r="A247" s="42">
        <v>105</v>
      </c>
      <c r="B247" s="42" t="s">
        <v>65</v>
      </c>
      <c r="C247" s="42" t="s">
        <v>662</v>
      </c>
      <c r="E247" s="42">
        <v>2</v>
      </c>
      <c r="F247" s="42">
        <v>2</v>
      </c>
      <c r="G247" s="42">
        <v>2</v>
      </c>
      <c r="H247" s="42">
        <v>1</v>
      </c>
      <c r="I247" s="42">
        <v>0</v>
      </c>
      <c r="J247" s="42">
        <v>1</v>
      </c>
      <c r="K247" s="42">
        <v>0</v>
      </c>
      <c r="L247" s="42">
        <v>0</v>
      </c>
      <c r="M247" s="188"/>
      <c r="N247"/>
      <c r="O247" s="101">
        <f>IF(ISBLANK(C247),O246,IF(COUNTIF(C$2:C247,C247)&gt;1,O246,1+MAX(O246,0)))</f>
        <v>7</v>
      </c>
      <c r="P247" s="45">
        <f t="shared" si="45"/>
        <v>5</v>
      </c>
      <c r="Q247" s="33" t="str">
        <f t="shared" si="46"/>
        <v/>
      </c>
      <c r="R247" s="33">
        <f t="shared" si="47"/>
        <v>6</v>
      </c>
      <c r="S247" s="33" t="str">
        <f t="shared" si="48"/>
        <v>105_6</v>
      </c>
      <c r="T247" s="35" t="str">
        <f t="shared" si="49"/>
        <v>105AM</v>
      </c>
      <c r="U247" s="35" t="str">
        <f t="shared" si="50"/>
        <v>105AMNS</v>
      </c>
      <c r="W247" s="20" t="str">
        <f t="shared" si="51"/>
        <v/>
      </c>
      <c r="X247" s="20" t="str">
        <f t="shared" si="52"/>
        <v/>
      </c>
      <c r="Y247" s="20" t="str">
        <f t="shared" si="53"/>
        <v/>
      </c>
      <c r="Z247" s="20" t="str">
        <f t="shared" si="54"/>
        <v/>
      </c>
      <c r="AA247" s="20">
        <f t="shared" si="42"/>
        <v>0</v>
      </c>
      <c r="AB247" s="20">
        <f t="shared" si="43"/>
        <v>0</v>
      </c>
      <c r="AC247" s="20">
        <f t="shared" si="44"/>
        <v>4</v>
      </c>
      <c r="AD247" s="16">
        <f t="shared" si="55"/>
        <v>1</v>
      </c>
      <c r="AE247" s="16">
        <f>IF(ISBLANK(T247),AE246,IF(COUNTIF(T$2:T247,T247)&gt;1,AE246,1+MAX(AE246,0)))</f>
        <v>8</v>
      </c>
    </row>
    <row r="248" spans="1:32" s="244" customFormat="1" x14ac:dyDescent="0.25">
      <c r="A248" s="244">
        <v>105</v>
      </c>
      <c r="B248" s="244" t="s">
        <v>65</v>
      </c>
      <c r="C248" s="244" t="s">
        <v>662</v>
      </c>
      <c r="E248" s="244">
        <v>2</v>
      </c>
      <c r="F248" s="244">
        <v>2</v>
      </c>
      <c r="G248" s="244">
        <v>3</v>
      </c>
      <c r="H248" s="244">
        <v>0</v>
      </c>
      <c r="I248" s="244">
        <v>0</v>
      </c>
      <c r="J248" s="247">
        <v>0</v>
      </c>
      <c r="K248" s="244">
        <v>0</v>
      </c>
      <c r="L248" s="244">
        <v>0</v>
      </c>
      <c r="M248" s="245"/>
      <c r="O248" s="101">
        <f>IF(ISBLANK(C248),O247,IF(COUNTIF(C$2:C248,C248)&gt;1,O247,1+MAX(O247,0)))</f>
        <v>7</v>
      </c>
      <c r="P248" s="45">
        <f t="shared" si="45"/>
        <v>5</v>
      </c>
      <c r="Q248" s="33" t="str">
        <f t="shared" si="46"/>
        <v/>
      </c>
      <c r="R248" s="33">
        <f t="shared" si="47"/>
        <v>6</v>
      </c>
      <c r="S248" s="33" t="str">
        <f t="shared" si="48"/>
        <v>105_6</v>
      </c>
      <c r="T248" s="35" t="str">
        <f t="shared" si="49"/>
        <v>105AM</v>
      </c>
      <c r="U248" s="35" t="str">
        <f t="shared" si="50"/>
        <v>105AMEW</v>
      </c>
      <c r="V248" s="42"/>
      <c r="W248" s="20" t="str">
        <f t="shared" si="51"/>
        <v/>
      </c>
      <c r="X248" s="20" t="str">
        <f t="shared" si="52"/>
        <v/>
      </c>
      <c r="Y248" s="20" t="str">
        <f t="shared" si="53"/>
        <v/>
      </c>
      <c r="Z248" s="20" t="str">
        <f t="shared" si="54"/>
        <v/>
      </c>
      <c r="AA248" s="20">
        <f t="shared" si="42"/>
        <v>0</v>
      </c>
      <c r="AB248" s="20">
        <f t="shared" si="43"/>
        <v>0</v>
      </c>
      <c r="AC248" s="20">
        <f t="shared" si="44"/>
        <v>1</v>
      </c>
      <c r="AD248" s="16">
        <f t="shared" si="55"/>
        <v>1</v>
      </c>
      <c r="AE248" s="16">
        <f>IF(ISBLANK(T248),AE247,IF(COUNTIF(T$2:T248,T248)&gt;1,AE247,1+MAX(AE247,0)))</f>
        <v>8</v>
      </c>
      <c r="AF248" s="244" t="s">
        <v>855</v>
      </c>
    </row>
    <row r="249" spans="1:32" x14ac:dyDescent="0.25">
      <c r="A249" s="42">
        <v>105</v>
      </c>
      <c r="B249" s="42" t="s">
        <v>65</v>
      </c>
      <c r="C249" s="42" t="s">
        <v>662</v>
      </c>
      <c r="E249" s="42">
        <v>2</v>
      </c>
      <c r="F249" s="42">
        <v>2</v>
      </c>
      <c r="G249" s="42">
        <v>4</v>
      </c>
      <c r="H249" s="42">
        <v>3</v>
      </c>
      <c r="I249" s="42">
        <v>0</v>
      </c>
      <c r="J249" s="42">
        <v>1</v>
      </c>
      <c r="K249" s="42">
        <v>0</v>
      </c>
      <c r="L249" s="42">
        <v>0</v>
      </c>
      <c r="M249" s="188"/>
      <c r="N249"/>
      <c r="O249" s="101">
        <f>IF(ISBLANK(C249),O248,IF(COUNTIF(C$2:C249,C249)&gt;1,O248,1+MAX(O248,0)))</f>
        <v>7</v>
      </c>
      <c r="P249" s="45">
        <f t="shared" si="45"/>
        <v>5</v>
      </c>
      <c r="Q249" s="33" t="str">
        <f t="shared" si="46"/>
        <v/>
      </c>
      <c r="R249" s="33">
        <f t="shared" si="47"/>
        <v>6</v>
      </c>
      <c r="S249" s="33" t="str">
        <f t="shared" si="48"/>
        <v>105_6</v>
      </c>
      <c r="T249" s="35" t="str">
        <f t="shared" si="49"/>
        <v>105AM</v>
      </c>
      <c r="U249" s="35" t="str">
        <f t="shared" si="50"/>
        <v>105AMEW</v>
      </c>
      <c r="W249" s="20" t="str">
        <f t="shared" si="51"/>
        <v/>
      </c>
      <c r="X249" s="20" t="str">
        <f t="shared" si="52"/>
        <v/>
      </c>
      <c r="Y249" s="20" t="str">
        <f t="shared" si="53"/>
        <v/>
      </c>
      <c r="Z249" s="20" t="str">
        <f t="shared" si="54"/>
        <v/>
      </c>
      <c r="AA249" s="20">
        <f t="shared" si="42"/>
        <v>0</v>
      </c>
      <c r="AB249" s="20">
        <f t="shared" si="43"/>
        <v>0</v>
      </c>
      <c r="AC249" s="20">
        <f t="shared" si="44"/>
        <v>1</v>
      </c>
      <c r="AD249" s="16">
        <f t="shared" si="55"/>
        <v>1</v>
      </c>
      <c r="AE249" s="16">
        <f>IF(ISBLANK(T249),AE248,IF(COUNTIF(T$2:T249,T249)&gt;1,AE248,1+MAX(AE248,0)))</f>
        <v>8</v>
      </c>
    </row>
    <row r="250" spans="1:32" x14ac:dyDescent="0.25">
      <c r="A250" s="42">
        <v>105</v>
      </c>
      <c r="B250" s="42" t="s">
        <v>65</v>
      </c>
      <c r="C250" s="42" t="s">
        <v>662</v>
      </c>
      <c r="E250" s="42">
        <v>2</v>
      </c>
      <c r="F250" s="42">
        <v>3</v>
      </c>
      <c r="G250" s="42">
        <v>1</v>
      </c>
      <c r="H250" s="42">
        <v>1</v>
      </c>
      <c r="I250" s="42">
        <v>0</v>
      </c>
      <c r="J250" s="42">
        <v>0</v>
      </c>
      <c r="K250" s="42">
        <v>0</v>
      </c>
      <c r="L250" s="42">
        <v>0</v>
      </c>
      <c r="M250" s="188"/>
      <c r="N250"/>
      <c r="O250" s="101">
        <f>IF(ISBLANK(C250),O249,IF(COUNTIF(C$2:C250,C250)&gt;1,O249,1+MAX(O249,0)))</f>
        <v>7</v>
      </c>
      <c r="P250" s="45">
        <f t="shared" si="45"/>
        <v>5</v>
      </c>
      <c r="Q250" s="33" t="str">
        <f t="shared" si="46"/>
        <v/>
      </c>
      <c r="R250" s="33">
        <f t="shared" si="47"/>
        <v>7</v>
      </c>
      <c r="S250" s="33" t="str">
        <f t="shared" si="48"/>
        <v>105_7</v>
      </c>
      <c r="T250" s="35" t="str">
        <f t="shared" si="49"/>
        <v>105AM</v>
      </c>
      <c r="U250" s="35" t="str">
        <f t="shared" si="50"/>
        <v>105AMNS</v>
      </c>
      <c r="W250" s="20" t="str">
        <f t="shared" si="51"/>
        <v/>
      </c>
      <c r="X250" s="20" t="str">
        <f t="shared" si="52"/>
        <v/>
      </c>
      <c r="Y250" s="20" t="str">
        <f t="shared" si="53"/>
        <v/>
      </c>
      <c r="Z250" s="20" t="str">
        <f t="shared" si="54"/>
        <v/>
      </c>
      <c r="AA250" s="20">
        <f t="shared" si="42"/>
        <v>0</v>
      </c>
      <c r="AB250" s="20">
        <f t="shared" si="43"/>
        <v>0</v>
      </c>
      <c r="AC250" s="20">
        <f t="shared" si="44"/>
        <v>3</v>
      </c>
      <c r="AD250" s="16">
        <f t="shared" si="55"/>
        <v>1</v>
      </c>
      <c r="AE250" s="16">
        <f>IF(ISBLANK(T250),AE249,IF(COUNTIF(T$2:T250,T250)&gt;1,AE249,1+MAX(AE249,0)))</f>
        <v>8</v>
      </c>
    </row>
    <row r="251" spans="1:32" x14ac:dyDescent="0.25">
      <c r="A251" s="42">
        <v>105</v>
      </c>
      <c r="B251" s="42" t="s">
        <v>65</v>
      </c>
      <c r="C251" s="42" t="s">
        <v>662</v>
      </c>
      <c r="E251" s="42">
        <v>2</v>
      </c>
      <c r="F251" s="42">
        <v>3</v>
      </c>
      <c r="G251" s="42">
        <v>2</v>
      </c>
      <c r="H251" s="42">
        <v>0</v>
      </c>
      <c r="I251" s="42">
        <v>0</v>
      </c>
      <c r="J251" s="42">
        <v>0</v>
      </c>
      <c r="K251" s="42">
        <v>0</v>
      </c>
      <c r="L251" s="42">
        <v>0</v>
      </c>
      <c r="M251" s="188"/>
      <c r="N251"/>
      <c r="O251" s="101">
        <f>IF(ISBLANK(C251),O250,IF(COUNTIF(C$2:C251,C251)&gt;1,O250,1+MAX(O250,0)))</f>
        <v>7</v>
      </c>
      <c r="P251" s="45">
        <f t="shared" si="45"/>
        <v>5</v>
      </c>
      <c r="Q251" s="33" t="str">
        <f t="shared" si="46"/>
        <v/>
      </c>
      <c r="R251" s="33">
        <f t="shared" si="47"/>
        <v>7</v>
      </c>
      <c r="S251" s="33" t="str">
        <f t="shared" si="48"/>
        <v>105_7</v>
      </c>
      <c r="T251" s="35" t="str">
        <f t="shared" si="49"/>
        <v>105AM</v>
      </c>
      <c r="U251" s="35" t="str">
        <f t="shared" si="50"/>
        <v>105AMNS</v>
      </c>
      <c r="W251" s="20" t="str">
        <f t="shared" si="51"/>
        <v/>
      </c>
      <c r="X251" s="20" t="str">
        <f t="shared" si="52"/>
        <v/>
      </c>
      <c r="Y251" s="20" t="str">
        <f t="shared" si="53"/>
        <v/>
      </c>
      <c r="Z251" s="20" t="str">
        <f t="shared" si="54"/>
        <v/>
      </c>
      <c r="AA251" s="20">
        <f t="shared" si="42"/>
        <v>0</v>
      </c>
      <c r="AB251" s="20">
        <f t="shared" si="43"/>
        <v>0</v>
      </c>
      <c r="AC251" s="20">
        <f t="shared" si="44"/>
        <v>4</v>
      </c>
      <c r="AD251" s="16">
        <f t="shared" si="55"/>
        <v>1</v>
      </c>
      <c r="AE251" s="16">
        <f>IF(ISBLANK(T251),AE250,IF(COUNTIF(T$2:T251,T251)&gt;1,AE250,1+MAX(AE250,0)))</f>
        <v>8</v>
      </c>
    </row>
    <row r="252" spans="1:32" x14ac:dyDescent="0.25">
      <c r="A252" s="42">
        <v>105</v>
      </c>
      <c r="B252" s="42" t="s">
        <v>65</v>
      </c>
      <c r="C252" s="42" t="s">
        <v>662</v>
      </c>
      <c r="E252" s="42">
        <v>2</v>
      </c>
      <c r="F252" s="42">
        <v>3</v>
      </c>
      <c r="G252" s="42">
        <v>3</v>
      </c>
      <c r="H252" s="42">
        <v>0</v>
      </c>
      <c r="I252" s="42">
        <v>0</v>
      </c>
      <c r="J252" s="42">
        <v>0</v>
      </c>
      <c r="K252" s="42">
        <v>0</v>
      </c>
      <c r="L252" s="42">
        <v>0</v>
      </c>
      <c r="M252" s="188"/>
      <c r="N252"/>
      <c r="O252" s="101">
        <f>IF(ISBLANK(C252),O251,IF(COUNTIF(C$2:C252,C252)&gt;1,O251,1+MAX(O251,0)))</f>
        <v>7</v>
      </c>
      <c r="P252" s="45">
        <f t="shared" si="45"/>
        <v>5</v>
      </c>
      <c r="Q252" s="33" t="str">
        <f t="shared" si="46"/>
        <v/>
      </c>
      <c r="R252" s="33">
        <f t="shared" si="47"/>
        <v>7</v>
      </c>
      <c r="S252" s="33" t="str">
        <f t="shared" si="48"/>
        <v>105_7</v>
      </c>
      <c r="T252" s="35" t="str">
        <f t="shared" si="49"/>
        <v>105AM</v>
      </c>
      <c r="U252" s="35" t="str">
        <f t="shared" si="50"/>
        <v>105AMEW</v>
      </c>
      <c r="W252" s="20" t="str">
        <f t="shared" si="51"/>
        <v/>
      </c>
      <c r="X252" s="20" t="str">
        <f t="shared" si="52"/>
        <v/>
      </c>
      <c r="Y252" s="20" t="str">
        <f t="shared" si="53"/>
        <v/>
      </c>
      <c r="Z252" s="20" t="str">
        <f t="shared" si="54"/>
        <v/>
      </c>
      <c r="AA252" s="20">
        <f t="shared" si="42"/>
        <v>0</v>
      </c>
      <c r="AB252" s="20">
        <f t="shared" si="43"/>
        <v>0</v>
      </c>
      <c r="AC252" s="20">
        <f t="shared" si="44"/>
        <v>1</v>
      </c>
      <c r="AD252" s="16">
        <f t="shared" si="55"/>
        <v>1</v>
      </c>
      <c r="AE252" s="16">
        <f>IF(ISBLANK(T252),AE251,IF(COUNTIF(T$2:T252,T252)&gt;1,AE251,1+MAX(AE251,0)))</f>
        <v>8</v>
      </c>
    </row>
    <row r="253" spans="1:32" x14ac:dyDescent="0.25">
      <c r="A253" s="42">
        <v>105</v>
      </c>
      <c r="B253" s="42" t="s">
        <v>65</v>
      </c>
      <c r="C253" s="42" t="s">
        <v>662</v>
      </c>
      <c r="E253" s="42">
        <v>2</v>
      </c>
      <c r="F253" s="42">
        <v>3</v>
      </c>
      <c r="G253" s="42">
        <v>4</v>
      </c>
      <c r="H253" s="42">
        <v>2</v>
      </c>
      <c r="I253" s="42">
        <v>0</v>
      </c>
      <c r="J253" s="42">
        <v>1</v>
      </c>
      <c r="K253" s="42">
        <v>0</v>
      </c>
      <c r="L253" s="42">
        <v>0</v>
      </c>
      <c r="M253" s="188"/>
      <c r="N253"/>
      <c r="O253" s="101">
        <f>IF(ISBLANK(C253),O252,IF(COUNTIF(C$2:C253,C253)&gt;1,O252,1+MAX(O252,0)))</f>
        <v>7</v>
      </c>
      <c r="P253" s="45">
        <f t="shared" si="45"/>
        <v>5</v>
      </c>
      <c r="Q253" s="33" t="str">
        <f t="shared" si="46"/>
        <v/>
      </c>
      <c r="R253" s="33">
        <f t="shared" si="47"/>
        <v>7</v>
      </c>
      <c r="S253" s="33" t="str">
        <f t="shared" si="48"/>
        <v>105_7</v>
      </c>
      <c r="T253" s="35" t="str">
        <f t="shared" si="49"/>
        <v>105AM</v>
      </c>
      <c r="U253" s="35" t="str">
        <f t="shared" si="50"/>
        <v>105AMEW</v>
      </c>
      <c r="W253" s="20" t="str">
        <f t="shared" si="51"/>
        <v/>
      </c>
      <c r="X253" s="20" t="str">
        <f t="shared" si="52"/>
        <v/>
      </c>
      <c r="Y253" s="20" t="str">
        <f t="shared" si="53"/>
        <v/>
      </c>
      <c r="Z253" s="20" t="str">
        <f t="shared" si="54"/>
        <v/>
      </c>
      <c r="AA253" s="20">
        <f t="shared" si="42"/>
        <v>0</v>
      </c>
      <c r="AB253" s="20">
        <f t="shared" si="43"/>
        <v>0</v>
      </c>
      <c r="AC253" s="20">
        <f t="shared" si="44"/>
        <v>1</v>
      </c>
      <c r="AD253" s="16">
        <f t="shared" si="55"/>
        <v>1</v>
      </c>
      <c r="AE253" s="16">
        <f>IF(ISBLANK(T253),AE252,IF(COUNTIF(T$2:T253,T253)&gt;1,AE252,1+MAX(AE252,0)))</f>
        <v>8</v>
      </c>
    </row>
    <row r="254" spans="1:32" x14ac:dyDescent="0.25">
      <c r="A254" s="42">
        <v>105</v>
      </c>
      <c r="B254" s="42" t="s">
        <v>65</v>
      </c>
      <c r="C254" s="42" t="s">
        <v>662</v>
      </c>
      <c r="E254" s="42">
        <v>2</v>
      </c>
      <c r="F254" s="42">
        <v>4</v>
      </c>
      <c r="G254" s="42">
        <v>1</v>
      </c>
      <c r="H254" s="42">
        <v>6</v>
      </c>
      <c r="I254" s="42">
        <v>1</v>
      </c>
      <c r="J254" s="42">
        <v>3</v>
      </c>
      <c r="K254" s="42">
        <v>1</v>
      </c>
      <c r="L254" s="42">
        <v>1</v>
      </c>
      <c r="M254" s="188"/>
      <c r="N254"/>
      <c r="O254" s="101">
        <f>IF(ISBLANK(C254),O253,IF(COUNTIF(C$2:C254,C254)&gt;1,O253,1+MAX(O253,0)))</f>
        <v>7</v>
      </c>
      <c r="P254" s="45">
        <f t="shared" si="45"/>
        <v>5</v>
      </c>
      <c r="Q254" s="33" t="str">
        <f t="shared" si="46"/>
        <v/>
      </c>
      <c r="R254" s="33">
        <f t="shared" si="47"/>
        <v>8</v>
      </c>
      <c r="S254" s="33" t="str">
        <f t="shared" si="48"/>
        <v>105_8</v>
      </c>
      <c r="T254" s="35" t="str">
        <f t="shared" si="49"/>
        <v>105AM</v>
      </c>
      <c r="U254" s="35" t="str">
        <f t="shared" si="50"/>
        <v>105AMNS</v>
      </c>
      <c r="W254" s="20" t="str">
        <f t="shared" si="51"/>
        <v/>
      </c>
      <c r="X254" s="20" t="str">
        <f t="shared" si="52"/>
        <v/>
      </c>
      <c r="Y254" s="20" t="str">
        <f t="shared" si="53"/>
        <v/>
      </c>
      <c r="Z254" s="20" t="str">
        <f t="shared" si="54"/>
        <v/>
      </c>
      <c r="AA254" s="20">
        <f t="shared" si="42"/>
        <v>0</v>
      </c>
      <c r="AB254" s="20">
        <f t="shared" si="43"/>
        <v>0</v>
      </c>
      <c r="AC254" s="20">
        <f t="shared" si="44"/>
        <v>3</v>
      </c>
      <c r="AD254" s="16">
        <f t="shared" si="55"/>
        <v>1</v>
      </c>
      <c r="AE254" s="16">
        <f>IF(ISBLANK(T254),AE253,IF(COUNTIF(T$2:T254,T254)&gt;1,AE253,1+MAX(AE253,0)))</f>
        <v>8</v>
      </c>
    </row>
    <row r="255" spans="1:32" x14ac:dyDescent="0.25">
      <c r="A255" s="42">
        <v>105</v>
      </c>
      <c r="B255" s="42" t="s">
        <v>65</v>
      </c>
      <c r="C255" s="42" t="s">
        <v>662</v>
      </c>
      <c r="E255" s="42">
        <v>2</v>
      </c>
      <c r="F255" s="42">
        <v>4</v>
      </c>
      <c r="G255" s="42">
        <v>2</v>
      </c>
      <c r="H255" s="42">
        <v>2</v>
      </c>
      <c r="I255" s="42">
        <v>0</v>
      </c>
      <c r="J255" s="42">
        <v>1</v>
      </c>
      <c r="K255" s="42">
        <v>0</v>
      </c>
      <c r="L255" s="42">
        <v>0</v>
      </c>
      <c r="M255" s="188"/>
      <c r="N255"/>
      <c r="O255" s="101">
        <f>IF(ISBLANK(C255),O254,IF(COUNTIF(C$2:C255,C255)&gt;1,O254,1+MAX(O254,0)))</f>
        <v>7</v>
      </c>
      <c r="P255" s="45">
        <f t="shared" si="45"/>
        <v>5</v>
      </c>
      <c r="Q255" s="33" t="str">
        <f t="shared" si="46"/>
        <v/>
      </c>
      <c r="R255" s="33">
        <f t="shared" si="47"/>
        <v>8</v>
      </c>
      <c r="S255" s="33" t="str">
        <f t="shared" si="48"/>
        <v>105_8</v>
      </c>
      <c r="T255" s="35" t="str">
        <f t="shared" si="49"/>
        <v>105AM</v>
      </c>
      <c r="U255" s="35" t="str">
        <f t="shared" si="50"/>
        <v>105AMNS</v>
      </c>
      <c r="W255" s="20" t="str">
        <f t="shared" si="51"/>
        <v/>
      </c>
      <c r="X255" s="20" t="str">
        <f t="shared" si="52"/>
        <v/>
      </c>
      <c r="Y255" s="20" t="str">
        <f t="shared" si="53"/>
        <v/>
      </c>
      <c r="Z255" s="20" t="str">
        <f t="shared" si="54"/>
        <v/>
      </c>
      <c r="AA255" s="20">
        <f t="shared" si="42"/>
        <v>0</v>
      </c>
      <c r="AB255" s="20">
        <f t="shared" si="43"/>
        <v>0</v>
      </c>
      <c r="AC255" s="20">
        <f t="shared" si="44"/>
        <v>4</v>
      </c>
      <c r="AD255" s="16">
        <f t="shared" si="55"/>
        <v>1</v>
      </c>
      <c r="AE255" s="16">
        <f>IF(ISBLANK(T255),AE254,IF(COUNTIF(T$2:T255,T255)&gt;1,AE254,1+MAX(AE254,0)))</f>
        <v>8</v>
      </c>
    </row>
    <row r="256" spans="1:32" x14ac:dyDescent="0.25">
      <c r="A256" s="42">
        <v>105</v>
      </c>
      <c r="B256" s="42" t="s">
        <v>65</v>
      </c>
      <c r="C256" s="42" t="s">
        <v>662</v>
      </c>
      <c r="E256" s="42">
        <v>2</v>
      </c>
      <c r="F256" s="42">
        <v>4</v>
      </c>
      <c r="G256" s="42">
        <v>3</v>
      </c>
      <c r="H256" s="42">
        <v>0</v>
      </c>
      <c r="I256" s="42">
        <v>0</v>
      </c>
      <c r="J256" s="42">
        <v>0</v>
      </c>
      <c r="K256" s="42">
        <v>0</v>
      </c>
      <c r="L256" s="42">
        <v>0</v>
      </c>
      <c r="M256" s="188"/>
      <c r="N256"/>
      <c r="O256" s="101">
        <f>IF(ISBLANK(C256),O255,IF(COUNTIF(C$2:C256,C256)&gt;1,O255,1+MAX(O255,0)))</f>
        <v>7</v>
      </c>
      <c r="P256" s="45">
        <f t="shared" si="45"/>
        <v>5</v>
      </c>
      <c r="Q256" s="33" t="str">
        <f t="shared" si="46"/>
        <v/>
      </c>
      <c r="R256" s="33">
        <f t="shared" si="47"/>
        <v>8</v>
      </c>
      <c r="S256" s="33" t="str">
        <f t="shared" si="48"/>
        <v>105_8</v>
      </c>
      <c r="T256" s="35" t="str">
        <f t="shared" si="49"/>
        <v>105AM</v>
      </c>
      <c r="U256" s="35" t="str">
        <f t="shared" si="50"/>
        <v>105AMEW</v>
      </c>
      <c r="W256" s="20" t="str">
        <f t="shared" si="51"/>
        <v/>
      </c>
      <c r="X256" s="20" t="str">
        <f t="shared" si="52"/>
        <v/>
      </c>
      <c r="Y256" s="20" t="str">
        <f t="shared" si="53"/>
        <v/>
      </c>
      <c r="Z256" s="20" t="str">
        <f t="shared" si="54"/>
        <v/>
      </c>
      <c r="AA256" s="20">
        <f t="shared" si="42"/>
        <v>0</v>
      </c>
      <c r="AB256" s="20">
        <f t="shared" si="43"/>
        <v>0</v>
      </c>
      <c r="AC256" s="20">
        <f t="shared" si="44"/>
        <v>1</v>
      </c>
      <c r="AD256" s="16">
        <f t="shared" si="55"/>
        <v>1</v>
      </c>
      <c r="AE256" s="16">
        <f>IF(ISBLANK(T256),AE255,IF(COUNTIF(T$2:T256,T256)&gt;1,AE255,1+MAX(AE255,0)))</f>
        <v>8</v>
      </c>
    </row>
    <row r="257" spans="1:31" x14ac:dyDescent="0.25">
      <c r="A257" s="42">
        <v>105</v>
      </c>
      <c r="B257" s="42" t="s">
        <v>65</v>
      </c>
      <c r="C257" s="42" t="s">
        <v>662</v>
      </c>
      <c r="E257" s="42">
        <v>2</v>
      </c>
      <c r="F257" s="42">
        <v>4</v>
      </c>
      <c r="G257" s="42">
        <v>4</v>
      </c>
      <c r="H257" s="42">
        <v>1</v>
      </c>
      <c r="I257" s="42">
        <v>0</v>
      </c>
      <c r="J257" s="42">
        <v>1</v>
      </c>
      <c r="K257" s="42">
        <v>0</v>
      </c>
      <c r="L257" s="42">
        <v>0</v>
      </c>
      <c r="M257" s="188"/>
      <c r="N257"/>
      <c r="O257" s="101">
        <f>IF(ISBLANK(C257),O256,IF(COUNTIF(C$2:C257,C257)&gt;1,O256,1+MAX(O256,0)))</f>
        <v>7</v>
      </c>
      <c r="P257" s="45">
        <f t="shared" si="45"/>
        <v>5</v>
      </c>
      <c r="Q257" s="33" t="str">
        <f t="shared" si="46"/>
        <v/>
      </c>
      <c r="R257" s="33">
        <f t="shared" si="47"/>
        <v>8</v>
      </c>
      <c r="S257" s="33" t="str">
        <f t="shared" si="48"/>
        <v>105_8</v>
      </c>
      <c r="T257" s="35" t="str">
        <f t="shared" si="49"/>
        <v>105AM</v>
      </c>
      <c r="U257" s="35" t="str">
        <f t="shared" si="50"/>
        <v>105AMEW</v>
      </c>
      <c r="W257" s="20" t="str">
        <f t="shared" si="51"/>
        <v/>
      </c>
      <c r="X257" s="20" t="str">
        <f t="shared" si="52"/>
        <v/>
      </c>
      <c r="Y257" s="20" t="str">
        <f t="shared" si="53"/>
        <v/>
      </c>
      <c r="Z257" s="20" t="str">
        <f t="shared" si="54"/>
        <v/>
      </c>
      <c r="AA257" s="20">
        <f t="shared" si="42"/>
        <v>0</v>
      </c>
      <c r="AB257" s="20">
        <f t="shared" si="43"/>
        <v>0</v>
      </c>
      <c r="AC257" s="20">
        <f t="shared" si="44"/>
        <v>1</v>
      </c>
      <c r="AD257" s="16">
        <f t="shared" si="55"/>
        <v>1</v>
      </c>
      <c r="AE257" s="16">
        <f>IF(ISBLANK(T257),AE256,IF(COUNTIF(T$2:T257,T257)&gt;1,AE256,1+MAX(AE256,0)))</f>
        <v>8</v>
      </c>
    </row>
    <row r="258" spans="1:31" x14ac:dyDescent="0.25">
      <c r="A258" s="42">
        <v>105</v>
      </c>
      <c r="B258" s="42" t="s">
        <v>66</v>
      </c>
      <c r="C258" s="42" t="s">
        <v>662</v>
      </c>
      <c r="E258" s="42">
        <v>1</v>
      </c>
      <c r="F258" s="42">
        <v>1</v>
      </c>
      <c r="G258" s="42">
        <v>1</v>
      </c>
      <c r="H258" s="42">
        <v>3</v>
      </c>
      <c r="I258" s="42">
        <v>0</v>
      </c>
      <c r="J258" s="42">
        <v>1</v>
      </c>
      <c r="K258" s="42">
        <v>0</v>
      </c>
      <c r="L258" s="42">
        <v>0</v>
      </c>
      <c r="M258" s="188"/>
      <c r="N258"/>
      <c r="O258" s="101">
        <f>IF(ISBLANK(C258),O257,IF(COUNTIF(C$2:C258,C258)&gt;1,O257,1+MAX(O257,0)))</f>
        <v>7</v>
      </c>
      <c r="P258" s="45">
        <f t="shared" si="45"/>
        <v>5</v>
      </c>
      <c r="Q258" s="33" t="str">
        <f t="shared" si="46"/>
        <v/>
      </c>
      <c r="R258" s="33">
        <f t="shared" si="47"/>
        <v>9</v>
      </c>
      <c r="S258" s="33" t="str">
        <f t="shared" si="48"/>
        <v>105_9</v>
      </c>
      <c r="T258" s="35" t="str">
        <f t="shared" si="49"/>
        <v>105PM</v>
      </c>
      <c r="U258" s="35" t="str">
        <f t="shared" si="50"/>
        <v>105PMNS</v>
      </c>
      <c r="W258" s="20" t="str">
        <f t="shared" si="51"/>
        <v/>
      </c>
      <c r="X258" s="20" t="str">
        <f t="shared" si="52"/>
        <v/>
      </c>
      <c r="Y258" s="20" t="str">
        <f t="shared" si="53"/>
        <v/>
      </c>
      <c r="Z258" s="20" t="str">
        <f t="shared" si="54"/>
        <v/>
      </c>
      <c r="AA258" s="20">
        <f t="shared" ref="AA258:AA321" si="56">IF(AND(ISNUMBER($G258),$B258="AM"),INDEX(Cordon,MATCH($A258,loc_ID,0),$G258),0)</f>
        <v>0</v>
      </c>
      <c r="AB258" s="20">
        <f t="shared" ref="AB258:AB321" si="57">IF(AND(ISNUMBER($G258),$B258="PM"),INDEX(Cordon,MATCH($A258,loc_ID,0),VLOOKUP($G258,Reverse_dir,2,FALSE)),0)</f>
        <v>0</v>
      </c>
      <c r="AC258" s="20">
        <f t="shared" ref="AC258:AC321" si="58">IF(AND(ISNUMBER($G258),$B258="AM"),INDEX(Lane,MATCH($A258,loc_ID,0),$G258),0)</f>
        <v>0</v>
      </c>
      <c r="AD258" s="16">
        <f t="shared" si="55"/>
        <v>0</v>
      </c>
      <c r="AE258" s="16">
        <f>IF(ISBLANK(T258),AE257,IF(COUNTIF(T$2:T258,T258)&gt;1,AE257,1+MAX(AE257,0)))</f>
        <v>9</v>
      </c>
    </row>
    <row r="259" spans="1:31" x14ac:dyDescent="0.25">
      <c r="A259" s="42">
        <v>105</v>
      </c>
      <c r="B259" s="42" t="s">
        <v>66</v>
      </c>
      <c r="C259" s="42" t="s">
        <v>662</v>
      </c>
      <c r="E259" s="42">
        <v>1</v>
      </c>
      <c r="F259" s="42">
        <v>1</v>
      </c>
      <c r="G259" s="42">
        <v>2</v>
      </c>
      <c r="H259" s="42">
        <v>0</v>
      </c>
      <c r="I259" s="42">
        <v>0</v>
      </c>
      <c r="J259" s="42">
        <v>0</v>
      </c>
      <c r="K259" s="42">
        <v>0</v>
      </c>
      <c r="L259" s="42">
        <v>0</v>
      </c>
      <c r="M259" s="188"/>
      <c r="N259"/>
      <c r="O259" s="101">
        <f>IF(ISBLANK(C259),O258,IF(COUNTIF(C$2:C259,C259)&gt;1,O258,1+MAX(O258,0)))</f>
        <v>7</v>
      </c>
      <c r="P259" s="45">
        <f t="shared" ref="P259:P322" si="59">IF(A259=A258,P258,IF(ISNUMBER(P258),P258+1,1))</f>
        <v>5</v>
      </c>
      <c r="Q259" s="33" t="str">
        <f t="shared" ref="Q259:Q322" si="60">IF(OR(P259=P258,LEN(A259)&lt;1),"",P259)</f>
        <v/>
      </c>
      <c r="R259" s="33">
        <f t="shared" ref="R259:R322" si="61">IF(ISNUMBER(F259),F259+4*(E259-1)+8*IF(B259="PM",1,0),"")</f>
        <v>9</v>
      </c>
      <c r="S259" s="33" t="str">
        <f t="shared" ref="S259:S322" si="62">IF(ISNUMBER(R259),A259&amp;"_"&amp;R259,"")</f>
        <v>105_9</v>
      </c>
      <c r="T259" s="35" t="str">
        <f t="shared" ref="T259:T322" si="63">A259&amp;B259</f>
        <v>105PM</v>
      </c>
      <c r="U259" s="35" t="str">
        <f t="shared" ref="U259:U322" si="64">IF(OR(G259=1,G259=2),T259&amp;"NS",IF(OR(G259=3,G259=4),T259&amp;"EW",""))</f>
        <v>105PMNS</v>
      </c>
      <c r="W259" s="20" t="str">
        <f t="shared" ref="W259:W322" si="65">IF(I259&gt;$H259,1,"")</f>
        <v/>
      </c>
      <c r="X259" s="20" t="str">
        <f t="shared" ref="X259:X322" si="66">IF(J259&gt;$H259,1,"")</f>
        <v/>
      </c>
      <c r="Y259" s="20" t="str">
        <f t="shared" ref="Y259:Y322" si="67">IF(K259&gt;$H259,1,"")</f>
        <v/>
      </c>
      <c r="Z259" s="20" t="str">
        <f t="shared" ref="Z259:Z322" si="68">IF(L259&gt;$H259,1,"")</f>
        <v/>
      </c>
      <c r="AA259" s="20">
        <f t="shared" si="56"/>
        <v>0</v>
      </c>
      <c r="AB259" s="20">
        <f t="shared" si="57"/>
        <v>0</v>
      </c>
      <c r="AC259" s="20">
        <f t="shared" si="58"/>
        <v>0</v>
      </c>
      <c r="AD259" s="16">
        <f t="shared" ref="AD259:AD322" si="69">IF(AND(AC259&gt;0,ISNUMBER(AC259)),1,0)</f>
        <v>0</v>
      </c>
      <c r="AE259" s="16">
        <f>IF(ISBLANK(T259),AE258,IF(COUNTIF(T$2:T259,T259)&gt;1,AE258,1+MAX(AE258,0)))</f>
        <v>9</v>
      </c>
    </row>
    <row r="260" spans="1:31" x14ac:dyDescent="0.25">
      <c r="A260" s="42">
        <v>105</v>
      </c>
      <c r="B260" s="42" t="s">
        <v>66</v>
      </c>
      <c r="C260" s="42" t="s">
        <v>662</v>
      </c>
      <c r="E260" s="42">
        <v>1</v>
      </c>
      <c r="F260" s="42">
        <v>1</v>
      </c>
      <c r="G260" s="42">
        <v>3</v>
      </c>
      <c r="H260" s="42">
        <v>0</v>
      </c>
      <c r="I260" s="42">
        <v>0</v>
      </c>
      <c r="J260" s="42">
        <v>0</v>
      </c>
      <c r="K260" s="42">
        <v>0</v>
      </c>
      <c r="L260" s="42">
        <v>0</v>
      </c>
      <c r="M260" s="188"/>
      <c r="N260"/>
      <c r="O260" s="101">
        <f>IF(ISBLANK(C260),O259,IF(COUNTIF(C$2:C260,C260)&gt;1,O259,1+MAX(O259,0)))</f>
        <v>7</v>
      </c>
      <c r="P260" s="45">
        <f t="shared" si="59"/>
        <v>5</v>
      </c>
      <c r="Q260" s="33" t="str">
        <f t="shared" si="60"/>
        <v/>
      </c>
      <c r="R260" s="33">
        <f t="shared" si="61"/>
        <v>9</v>
      </c>
      <c r="S260" s="33" t="str">
        <f t="shared" si="62"/>
        <v>105_9</v>
      </c>
      <c r="T260" s="35" t="str">
        <f t="shared" si="63"/>
        <v>105PM</v>
      </c>
      <c r="U260" s="35" t="str">
        <f t="shared" si="64"/>
        <v>105PMEW</v>
      </c>
      <c r="W260" s="20" t="str">
        <f t="shared" si="65"/>
        <v/>
      </c>
      <c r="X260" s="20" t="str">
        <f t="shared" si="66"/>
        <v/>
      </c>
      <c r="Y260" s="20" t="str">
        <f t="shared" si="67"/>
        <v/>
      </c>
      <c r="Z260" s="20" t="str">
        <f t="shared" si="68"/>
        <v/>
      </c>
      <c r="AA260" s="20">
        <f t="shared" si="56"/>
        <v>0</v>
      </c>
      <c r="AB260" s="20">
        <f t="shared" si="57"/>
        <v>0</v>
      </c>
      <c r="AC260" s="20">
        <f t="shared" si="58"/>
        <v>0</v>
      </c>
      <c r="AD260" s="16">
        <f t="shared" si="69"/>
        <v>0</v>
      </c>
      <c r="AE260" s="16">
        <f>IF(ISBLANK(T260),AE259,IF(COUNTIF(T$2:T260,T260)&gt;1,AE259,1+MAX(AE259,0)))</f>
        <v>9</v>
      </c>
    </row>
    <row r="261" spans="1:31" x14ac:dyDescent="0.25">
      <c r="A261" s="42">
        <v>105</v>
      </c>
      <c r="B261" s="42" t="s">
        <v>66</v>
      </c>
      <c r="C261" s="42" t="s">
        <v>662</v>
      </c>
      <c r="E261" s="42">
        <v>1</v>
      </c>
      <c r="F261" s="42">
        <v>1</v>
      </c>
      <c r="G261" s="42">
        <v>4</v>
      </c>
      <c r="H261" s="42">
        <v>1</v>
      </c>
      <c r="I261" s="42">
        <v>0</v>
      </c>
      <c r="J261" s="42">
        <v>0</v>
      </c>
      <c r="K261" s="42">
        <v>0</v>
      </c>
      <c r="L261" s="42">
        <v>0</v>
      </c>
      <c r="M261" s="188"/>
      <c r="N261"/>
      <c r="O261" s="101">
        <f>IF(ISBLANK(C261),O260,IF(COUNTIF(C$2:C261,C261)&gt;1,O260,1+MAX(O260,0)))</f>
        <v>7</v>
      </c>
      <c r="P261" s="45">
        <f t="shared" si="59"/>
        <v>5</v>
      </c>
      <c r="Q261" s="33" t="str">
        <f t="shared" si="60"/>
        <v/>
      </c>
      <c r="R261" s="33">
        <f t="shared" si="61"/>
        <v>9</v>
      </c>
      <c r="S261" s="33" t="str">
        <f t="shared" si="62"/>
        <v>105_9</v>
      </c>
      <c r="T261" s="35" t="str">
        <f t="shared" si="63"/>
        <v>105PM</v>
      </c>
      <c r="U261" s="35" t="str">
        <f t="shared" si="64"/>
        <v>105PMEW</v>
      </c>
      <c r="W261" s="20" t="str">
        <f t="shared" si="65"/>
        <v/>
      </c>
      <c r="X261" s="20" t="str">
        <f t="shared" si="66"/>
        <v/>
      </c>
      <c r="Y261" s="20" t="str">
        <f t="shared" si="67"/>
        <v/>
      </c>
      <c r="Z261" s="20" t="str">
        <f t="shared" si="68"/>
        <v/>
      </c>
      <c r="AA261" s="20">
        <f t="shared" si="56"/>
        <v>0</v>
      </c>
      <c r="AB261" s="20">
        <f t="shared" si="57"/>
        <v>0</v>
      </c>
      <c r="AC261" s="20">
        <f t="shared" si="58"/>
        <v>0</v>
      </c>
      <c r="AD261" s="16">
        <f t="shared" si="69"/>
        <v>0</v>
      </c>
      <c r="AE261" s="16">
        <f>IF(ISBLANK(T261),AE260,IF(COUNTIF(T$2:T261,T261)&gt;1,AE260,1+MAX(AE260,0)))</f>
        <v>9</v>
      </c>
    </row>
    <row r="262" spans="1:31" x14ac:dyDescent="0.25">
      <c r="A262" s="42">
        <v>105</v>
      </c>
      <c r="B262" s="42" t="s">
        <v>66</v>
      </c>
      <c r="C262" s="42" t="s">
        <v>662</v>
      </c>
      <c r="E262" s="42">
        <v>1</v>
      </c>
      <c r="F262" s="42">
        <v>2</v>
      </c>
      <c r="G262" s="42">
        <v>1</v>
      </c>
      <c r="H262" s="42">
        <v>0</v>
      </c>
      <c r="I262" s="42">
        <v>0</v>
      </c>
      <c r="J262" s="42">
        <v>0</v>
      </c>
      <c r="K262" s="42">
        <v>0</v>
      </c>
      <c r="L262" s="42">
        <v>0</v>
      </c>
      <c r="M262" s="188"/>
      <c r="N262"/>
      <c r="O262" s="101">
        <f>IF(ISBLANK(C262),O261,IF(COUNTIF(C$2:C262,C262)&gt;1,O261,1+MAX(O261,0)))</f>
        <v>7</v>
      </c>
      <c r="P262" s="45">
        <f t="shared" si="59"/>
        <v>5</v>
      </c>
      <c r="Q262" s="33" t="str">
        <f t="shared" si="60"/>
        <v/>
      </c>
      <c r="R262" s="33">
        <f t="shared" si="61"/>
        <v>10</v>
      </c>
      <c r="S262" s="33" t="str">
        <f t="shared" si="62"/>
        <v>105_10</v>
      </c>
      <c r="T262" s="35" t="str">
        <f t="shared" si="63"/>
        <v>105PM</v>
      </c>
      <c r="U262" s="35" t="str">
        <f t="shared" si="64"/>
        <v>105PMNS</v>
      </c>
      <c r="W262" s="20" t="str">
        <f t="shared" si="65"/>
        <v/>
      </c>
      <c r="X262" s="20" t="str">
        <f t="shared" si="66"/>
        <v/>
      </c>
      <c r="Y262" s="20" t="str">
        <f t="shared" si="67"/>
        <v/>
      </c>
      <c r="Z262" s="20" t="str">
        <f t="shared" si="68"/>
        <v/>
      </c>
      <c r="AA262" s="20">
        <f t="shared" si="56"/>
        <v>0</v>
      </c>
      <c r="AB262" s="20">
        <f t="shared" si="57"/>
        <v>0</v>
      </c>
      <c r="AC262" s="20">
        <f t="shared" si="58"/>
        <v>0</v>
      </c>
      <c r="AD262" s="16">
        <f t="shared" si="69"/>
        <v>0</v>
      </c>
      <c r="AE262" s="16">
        <f>IF(ISBLANK(T262),AE261,IF(COUNTIF(T$2:T262,T262)&gt;1,AE261,1+MAX(AE261,0)))</f>
        <v>9</v>
      </c>
    </row>
    <row r="263" spans="1:31" x14ac:dyDescent="0.25">
      <c r="A263" s="42">
        <v>105</v>
      </c>
      <c r="B263" s="42" t="s">
        <v>66</v>
      </c>
      <c r="C263" s="42" t="s">
        <v>662</v>
      </c>
      <c r="E263" s="42">
        <v>1</v>
      </c>
      <c r="F263" s="42">
        <v>2</v>
      </c>
      <c r="G263" s="42">
        <v>2</v>
      </c>
      <c r="H263" s="42">
        <v>2</v>
      </c>
      <c r="I263" s="42">
        <v>1</v>
      </c>
      <c r="J263" s="42">
        <v>0</v>
      </c>
      <c r="K263" s="42">
        <v>0</v>
      </c>
      <c r="L263" s="42">
        <v>0</v>
      </c>
      <c r="M263" s="188"/>
      <c r="N263"/>
      <c r="O263" s="101">
        <f>IF(ISBLANK(C263),O262,IF(COUNTIF(C$2:C263,C263)&gt;1,O262,1+MAX(O262,0)))</f>
        <v>7</v>
      </c>
      <c r="P263" s="45">
        <f t="shared" si="59"/>
        <v>5</v>
      </c>
      <c r="Q263" s="33" t="str">
        <f t="shared" si="60"/>
        <v/>
      </c>
      <c r="R263" s="33">
        <f t="shared" si="61"/>
        <v>10</v>
      </c>
      <c r="S263" s="33" t="str">
        <f t="shared" si="62"/>
        <v>105_10</v>
      </c>
      <c r="T263" s="35" t="str">
        <f t="shared" si="63"/>
        <v>105PM</v>
      </c>
      <c r="U263" s="35" t="str">
        <f t="shared" si="64"/>
        <v>105PMNS</v>
      </c>
      <c r="W263" s="20" t="str">
        <f t="shared" si="65"/>
        <v/>
      </c>
      <c r="X263" s="20" t="str">
        <f t="shared" si="66"/>
        <v/>
      </c>
      <c r="Y263" s="20" t="str">
        <f t="shared" si="67"/>
        <v/>
      </c>
      <c r="Z263" s="20" t="str">
        <f t="shared" si="68"/>
        <v/>
      </c>
      <c r="AA263" s="20">
        <f t="shared" si="56"/>
        <v>0</v>
      </c>
      <c r="AB263" s="20">
        <f t="shared" si="57"/>
        <v>0</v>
      </c>
      <c r="AC263" s="20">
        <f t="shared" si="58"/>
        <v>0</v>
      </c>
      <c r="AD263" s="16">
        <f t="shared" si="69"/>
        <v>0</v>
      </c>
      <c r="AE263" s="16">
        <f>IF(ISBLANK(T263),AE262,IF(COUNTIF(T$2:T263,T263)&gt;1,AE262,1+MAX(AE262,0)))</f>
        <v>9</v>
      </c>
    </row>
    <row r="264" spans="1:31" x14ac:dyDescent="0.25">
      <c r="A264" s="42">
        <v>105</v>
      </c>
      <c r="B264" s="42" t="s">
        <v>66</v>
      </c>
      <c r="C264" s="42" t="s">
        <v>662</v>
      </c>
      <c r="E264" s="42">
        <v>1</v>
      </c>
      <c r="F264" s="42">
        <v>2</v>
      </c>
      <c r="G264" s="42">
        <v>3</v>
      </c>
      <c r="H264" s="42">
        <v>0</v>
      </c>
      <c r="I264" s="42">
        <v>0</v>
      </c>
      <c r="J264" s="42">
        <v>0</v>
      </c>
      <c r="K264" s="42">
        <v>0</v>
      </c>
      <c r="L264" s="42">
        <v>0</v>
      </c>
      <c r="M264" s="188"/>
      <c r="N264"/>
      <c r="O264" s="101">
        <f>IF(ISBLANK(C264),O263,IF(COUNTIF(C$2:C264,C264)&gt;1,O263,1+MAX(O263,0)))</f>
        <v>7</v>
      </c>
      <c r="P264" s="45">
        <f t="shared" si="59"/>
        <v>5</v>
      </c>
      <c r="Q264" s="33" t="str">
        <f t="shared" si="60"/>
        <v/>
      </c>
      <c r="R264" s="33">
        <f t="shared" si="61"/>
        <v>10</v>
      </c>
      <c r="S264" s="33" t="str">
        <f t="shared" si="62"/>
        <v>105_10</v>
      </c>
      <c r="T264" s="35" t="str">
        <f t="shared" si="63"/>
        <v>105PM</v>
      </c>
      <c r="U264" s="35" t="str">
        <f t="shared" si="64"/>
        <v>105PMEW</v>
      </c>
      <c r="W264" s="20" t="str">
        <f t="shared" si="65"/>
        <v/>
      </c>
      <c r="X264" s="20" t="str">
        <f t="shared" si="66"/>
        <v/>
      </c>
      <c r="Y264" s="20" t="str">
        <f t="shared" si="67"/>
        <v/>
      </c>
      <c r="Z264" s="20" t="str">
        <f t="shared" si="68"/>
        <v/>
      </c>
      <c r="AA264" s="20">
        <f t="shared" si="56"/>
        <v>0</v>
      </c>
      <c r="AB264" s="20">
        <f t="shared" si="57"/>
        <v>0</v>
      </c>
      <c r="AC264" s="20">
        <f t="shared" si="58"/>
        <v>0</v>
      </c>
      <c r="AD264" s="16">
        <f t="shared" si="69"/>
        <v>0</v>
      </c>
      <c r="AE264" s="16">
        <f>IF(ISBLANK(T264),AE263,IF(COUNTIF(T$2:T264,T264)&gt;1,AE263,1+MAX(AE263,0)))</f>
        <v>9</v>
      </c>
    </row>
    <row r="265" spans="1:31" x14ac:dyDescent="0.25">
      <c r="A265" s="42">
        <v>105</v>
      </c>
      <c r="B265" s="42" t="s">
        <v>66</v>
      </c>
      <c r="C265" s="42" t="s">
        <v>662</v>
      </c>
      <c r="E265" s="42">
        <v>1</v>
      </c>
      <c r="F265" s="42">
        <v>2</v>
      </c>
      <c r="G265" s="42">
        <v>4</v>
      </c>
      <c r="H265" s="42">
        <v>2</v>
      </c>
      <c r="I265" s="42">
        <v>0</v>
      </c>
      <c r="J265" s="42">
        <v>0</v>
      </c>
      <c r="K265" s="42">
        <v>0</v>
      </c>
      <c r="L265" s="42">
        <v>1</v>
      </c>
      <c r="M265" s="188"/>
      <c r="N265"/>
      <c r="O265" s="101">
        <f>IF(ISBLANK(C265),O264,IF(COUNTIF(C$2:C265,C265)&gt;1,O264,1+MAX(O264,0)))</f>
        <v>7</v>
      </c>
      <c r="P265" s="45">
        <f t="shared" si="59"/>
        <v>5</v>
      </c>
      <c r="Q265" s="33" t="str">
        <f t="shared" si="60"/>
        <v/>
      </c>
      <c r="R265" s="33">
        <f t="shared" si="61"/>
        <v>10</v>
      </c>
      <c r="S265" s="33" t="str">
        <f t="shared" si="62"/>
        <v>105_10</v>
      </c>
      <c r="T265" s="35" t="str">
        <f t="shared" si="63"/>
        <v>105PM</v>
      </c>
      <c r="U265" s="35" t="str">
        <f t="shared" si="64"/>
        <v>105PMEW</v>
      </c>
      <c r="W265" s="20" t="str">
        <f t="shared" si="65"/>
        <v/>
      </c>
      <c r="X265" s="20" t="str">
        <f t="shared" si="66"/>
        <v/>
      </c>
      <c r="Y265" s="20" t="str">
        <f t="shared" si="67"/>
        <v/>
      </c>
      <c r="Z265" s="20" t="str">
        <f t="shared" si="68"/>
        <v/>
      </c>
      <c r="AA265" s="20">
        <f t="shared" si="56"/>
        <v>0</v>
      </c>
      <c r="AB265" s="20">
        <f t="shared" si="57"/>
        <v>0</v>
      </c>
      <c r="AC265" s="20">
        <f t="shared" si="58"/>
        <v>0</v>
      </c>
      <c r="AD265" s="16">
        <f t="shared" si="69"/>
        <v>0</v>
      </c>
      <c r="AE265" s="16">
        <f>IF(ISBLANK(T265),AE264,IF(COUNTIF(T$2:T265,T265)&gt;1,AE264,1+MAX(AE264,0)))</f>
        <v>9</v>
      </c>
    </row>
    <row r="266" spans="1:31" x14ac:dyDescent="0.25">
      <c r="A266" s="42">
        <v>105</v>
      </c>
      <c r="B266" s="42" t="s">
        <v>66</v>
      </c>
      <c r="C266" s="42" t="s">
        <v>662</v>
      </c>
      <c r="E266" s="42">
        <v>1</v>
      </c>
      <c r="F266" s="42">
        <v>3</v>
      </c>
      <c r="G266" s="42">
        <v>1</v>
      </c>
      <c r="H266" s="42">
        <v>3</v>
      </c>
      <c r="I266" s="42">
        <v>0</v>
      </c>
      <c r="J266" s="42">
        <v>0</v>
      </c>
      <c r="K266" s="42">
        <v>0</v>
      </c>
      <c r="L266" s="42">
        <v>0</v>
      </c>
      <c r="M266" s="188"/>
      <c r="N266"/>
      <c r="O266" s="101">
        <f>IF(ISBLANK(C266),O265,IF(COUNTIF(C$2:C266,C266)&gt;1,O265,1+MAX(O265,0)))</f>
        <v>7</v>
      </c>
      <c r="P266" s="45">
        <f t="shared" si="59"/>
        <v>5</v>
      </c>
      <c r="Q266" s="33" t="str">
        <f t="shared" si="60"/>
        <v/>
      </c>
      <c r="R266" s="33">
        <f t="shared" si="61"/>
        <v>11</v>
      </c>
      <c r="S266" s="33" t="str">
        <f t="shared" si="62"/>
        <v>105_11</v>
      </c>
      <c r="T266" s="35" t="str">
        <f t="shared" si="63"/>
        <v>105PM</v>
      </c>
      <c r="U266" s="35" t="str">
        <f t="shared" si="64"/>
        <v>105PMNS</v>
      </c>
      <c r="W266" s="20" t="str">
        <f t="shared" si="65"/>
        <v/>
      </c>
      <c r="X266" s="20" t="str">
        <f t="shared" si="66"/>
        <v/>
      </c>
      <c r="Y266" s="20" t="str">
        <f t="shared" si="67"/>
        <v/>
      </c>
      <c r="Z266" s="20" t="str">
        <f t="shared" si="68"/>
        <v/>
      </c>
      <c r="AA266" s="20">
        <f t="shared" si="56"/>
        <v>0</v>
      </c>
      <c r="AB266" s="20">
        <f t="shared" si="57"/>
        <v>0</v>
      </c>
      <c r="AC266" s="20">
        <f t="shared" si="58"/>
        <v>0</v>
      </c>
      <c r="AD266" s="16">
        <f t="shared" si="69"/>
        <v>0</v>
      </c>
      <c r="AE266" s="16">
        <f>IF(ISBLANK(T266),AE265,IF(COUNTIF(T$2:T266,T266)&gt;1,AE265,1+MAX(AE265,0)))</f>
        <v>9</v>
      </c>
    </row>
    <row r="267" spans="1:31" x14ac:dyDescent="0.25">
      <c r="A267" s="42">
        <v>105</v>
      </c>
      <c r="B267" s="42" t="s">
        <v>66</v>
      </c>
      <c r="C267" s="42" t="s">
        <v>662</v>
      </c>
      <c r="E267" s="42">
        <v>1</v>
      </c>
      <c r="F267" s="42">
        <v>3</v>
      </c>
      <c r="G267" s="42">
        <v>2</v>
      </c>
      <c r="H267" s="42">
        <v>2</v>
      </c>
      <c r="I267" s="42">
        <v>0</v>
      </c>
      <c r="J267" s="42">
        <v>0</v>
      </c>
      <c r="K267" s="42">
        <v>0</v>
      </c>
      <c r="L267" s="42">
        <v>0</v>
      </c>
      <c r="M267" s="188"/>
      <c r="N267"/>
      <c r="O267" s="101">
        <f>IF(ISBLANK(C267),O266,IF(COUNTIF(C$2:C267,C267)&gt;1,O266,1+MAX(O266,0)))</f>
        <v>7</v>
      </c>
      <c r="P267" s="45">
        <f t="shared" si="59"/>
        <v>5</v>
      </c>
      <c r="Q267" s="33" t="str">
        <f t="shared" si="60"/>
        <v/>
      </c>
      <c r="R267" s="33">
        <f t="shared" si="61"/>
        <v>11</v>
      </c>
      <c r="S267" s="33" t="str">
        <f t="shared" si="62"/>
        <v>105_11</v>
      </c>
      <c r="T267" s="35" t="str">
        <f t="shared" si="63"/>
        <v>105PM</v>
      </c>
      <c r="U267" s="35" t="str">
        <f t="shared" si="64"/>
        <v>105PMNS</v>
      </c>
      <c r="W267" s="20" t="str">
        <f t="shared" si="65"/>
        <v/>
      </c>
      <c r="X267" s="20" t="str">
        <f t="shared" si="66"/>
        <v/>
      </c>
      <c r="Y267" s="20" t="str">
        <f t="shared" si="67"/>
        <v/>
      </c>
      <c r="Z267" s="20" t="str">
        <f t="shared" si="68"/>
        <v/>
      </c>
      <c r="AA267" s="20">
        <f t="shared" si="56"/>
        <v>0</v>
      </c>
      <c r="AB267" s="20">
        <f t="shared" si="57"/>
        <v>0</v>
      </c>
      <c r="AC267" s="20">
        <f t="shared" si="58"/>
        <v>0</v>
      </c>
      <c r="AD267" s="16">
        <f t="shared" si="69"/>
        <v>0</v>
      </c>
      <c r="AE267" s="16">
        <f>IF(ISBLANK(T267),AE266,IF(COUNTIF(T$2:T267,T267)&gt;1,AE266,1+MAX(AE266,0)))</f>
        <v>9</v>
      </c>
    </row>
    <row r="268" spans="1:31" x14ac:dyDescent="0.25">
      <c r="A268" s="42">
        <v>105</v>
      </c>
      <c r="B268" s="42" t="s">
        <v>66</v>
      </c>
      <c r="C268" s="42" t="s">
        <v>662</v>
      </c>
      <c r="E268" s="42">
        <v>1</v>
      </c>
      <c r="F268" s="42">
        <v>3</v>
      </c>
      <c r="G268" s="42">
        <v>3</v>
      </c>
      <c r="H268" s="42">
        <v>0</v>
      </c>
      <c r="I268" s="42">
        <v>0</v>
      </c>
      <c r="J268" s="42">
        <v>0</v>
      </c>
      <c r="K268" s="42">
        <v>0</v>
      </c>
      <c r="L268" s="42">
        <v>0</v>
      </c>
      <c r="M268" s="188"/>
      <c r="N268"/>
      <c r="O268" s="101">
        <f>IF(ISBLANK(C268),O267,IF(COUNTIF(C$2:C268,C268)&gt;1,O267,1+MAX(O267,0)))</f>
        <v>7</v>
      </c>
      <c r="P268" s="45">
        <f t="shared" si="59"/>
        <v>5</v>
      </c>
      <c r="Q268" s="33" t="str">
        <f t="shared" si="60"/>
        <v/>
      </c>
      <c r="R268" s="33">
        <f t="shared" si="61"/>
        <v>11</v>
      </c>
      <c r="S268" s="33" t="str">
        <f t="shared" si="62"/>
        <v>105_11</v>
      </c>
      <c r="T268" s="35" t="str">
        <f t="shared" si="63"/>
        <v>105PM</v>
      </c>
      <c r="U268" s="35" t="str">
        <f t="shared" si="64"/>
        <v>105PMEW</v>
      </c>
      <c r="W268" s="20" t="str">
        <f t="shared" si="65"/>
        <v/>
      </c>
      <c r="X268" s="20" t="str">
        <f t="shared" si="66"/>
        <v/>
      </c>
      <c r="Y268" s="20" t="str">
        <f t="shared" si="67"/>
        <v/>
      </c>
      <c r="Z268" s="20" t="str">
        <f t="shared" si="68"/>
        <v/>
      </c>
      <c r="AA268" s="20">
        <f t="shared" si="56"/>
        <v>0</v>
      </c>
      <c r="AB268" s="20">
        <f t="shared" si="57"/>
        <v>0</v>
      </c>
      <c r="AC268" s="20">
        <f t="shared" si="58"/>
        <v>0</v>
      </c>
      <c r="AD268" s="16">
        <f t="shared" si="69"/>
        <v>0</v>
      </c>
      <c r="AE268" s="16">
        <f>IF(ISBLANK(T268),AE267,IF(COUNTIF(T$2:T268,T268)&gt;1,AE267,1+MAX(AE267,0)))</f>
        <v>9</v>
      </c>
    </row>
    <row r="269" spans="1:31" x14ac:dyDescent="0.25">
      <c r="A269" s="42">
        <v>105</v>
      </c>
      <c r="B269" s="42" t="s">
        <v>66</v>
      </c>
      <c r="C269" s="42" t="s">
        <v>662</v>
      </c>
      <c r="E269" s="42">
        <v>1</v>
      </c>
      <c r="F269" s="42">
        <v>3</v>
      </c>
      <c r="G269" s="42">
        <v>4</v>
      </c>
      <c r="H269" s="42">
        <v>0</v>
      </c>
      <c r="I269" s="42">
        <v>0</v>
      </c>
      <c r="J269" s="42">
        <v>0</v>
      </c>
      <c r="K269" s="42">
        <v>0</v>
      </c>
      <c r="L269" s="42">
        <v>0</v>
      </c>
      <c r="M269" s="188"/>
      <c r="N269"/>
      <c r="O269" s="101">
        <f>IF(ISBLANK(C269),O268,IF(COUNTIF(C$2:C269,C269)&gt;1,O268,1+MAX(O268,0)))</f>
        <v>7</v>
      </c>
      <c r="P269" s="45">
        <f t="shared" si="59"/>
        <v>5</v>
      </c>
      <c r="Q269" s="33" t="str">
        <f t="shared" si="60"/>
        <v/>
      </c>
      <c r="R269" s="33">
        <f t="shared" si="61"/>
        <v>11</v>
      </c>
      <c r="S269" s="33" t="str">
        <f t="shared" si="62"/>
        <v>105_11</v>
      </c>
      <c r="T269" s="35" t="str">
        <f t="shared" si="63"/>
        <v>105PM</v>
      </c>
      <c r="U269" s="35" t="str">
        <f t="shared" si="64"/>
        <v>105PMEW</v>
      </c>
      <c r="W269" s="20" t="str">
        <f t="shared" si="65"/>
        <v/>
      </c>
      <c r="X269" s="20" t="str">
        <f t="shared" si="66"/>
        <v/>
      </c>
      <c r="Y269" s="20" t="str">
        <f t="shared" si="67"/>
        <v/>
      </c>
      <c r="Z269" s="20" t="str">
        <f t="shared" si="68"/>
        <v/>
      </c>
      <c r="AA269" s="20">
        <f t="shared" si="56"/>
        <v>0</v>
      </c>
      <c r="AB269" s="20">
        <f t="shared" si="57"/>
        <v>0</v>
      </c>
      <c r="AC269" s="20">
        <f t="shared" si="58"/>
        <v>0</v>
      </c>
      <c r="AD269" s="16">
        <f t="shared" si="69"/>
        <v>0</v>
      </c>
      <c r="AE269" s="16">
        <f>IF(ISBLANK(T269),AE268,IF(COUNTIF(T$2:T269,T269)&gt;1,AE268,1+MAX(AE268,0)))</f>
        <v>9</v>
      </c>
    </row>
    <row r="270" spans="1:31" x14ac:dyDescent="0.25">
      <c r="A270" s="42">
        <v>105</v>
      </c>
      <c r="B270" s="42" t="s">
        <v>66</v>
      </c>
      <c r="C270" s="42" t="s">
        <v>662</v>
      </c>
      <c r="E270" s="42">
        <v>1</v>
      </c>
      <c r="F270" s="42">
        <v>4</v>
      </c>
      <c r="G270" s="42">
        <v>1</v>
      </c>
      <c r="H270" s="42">
        <v>1</v>
      </c>
      <c r="I270" s="42">
        <v>1</v>
      </c>
      <c r="J270" s="42">
        <v>1</v>
      </c>
      <c r="K270" s="42">
        <v>0</v>
      </c>
      <c r="L270" s="42">
        <v>0</v>
      </c>
      <c r="M270" s="188"/>
      <c r="N270"/>
      <c r="O270" s="101">
        <f>IF(ISBLANK(C270),O269,IF(COUNTIF(C$2:C270,C270)&gt;1,O269,1+MAX(O269,0)))</f>
        <v>7</v>
      </c>
      <c r="P270" s="45">
        <f t="shared" si="59"/>
        <v>5</v>
      </c>
      <c r="Q270" s="33" t="str">
        <f t="shared" si="60"/>
        <v/>
      </c>
      <c r="R270" s="33">
        <f t="shared" si="61"/>
        <v>12</v>
      </c>
      <c r="S270" s="33" t="str">
        <f t="shared" si="62"/>
        <v>105_12</v>
      </c>
      <c r="T270" s="35" t="str">
        <f t="shared" si="63"/>
        <v>105PM</v>
      </c>
      <c r="U270" s="35" t="str">
        <f t="shared" si="64"/>
        <v>105PMNS</v>
      </c>
      <c r="W270" s="20" t="str">
        <f t="shared" si="65"/>
        <v/>
      </c>
      <c r="X270" s="20" t="str">
        <f t="shared" si="66"/>
        <v/>
      </c>
      <c r="Y270" s="20" t="str">
        <f t="shared" si="67"/>
        <v/>
      </c>
      <c r="Z270" s="20" t="str">
        <f t="shared" si="68"/>
        <v/>
      </c>
      <c r="AA270" s="20">
        <f t="shared" si="56"/>
        <v>0</v>
      </c>
      <c r="AB270" s="20">
        <f t="shared" si="57"/>
        <v>0</v>
      </c>
      <c r="AC270" s="20">
        <f t="shared" si="58"/>
        <v>0</v>
      </c>
      <c r="AD270" s="16">
        <f t="shared" si="69"/>
        <v>0</v>
      </c>
      <c r="AE270" s="16">
        <f>IF(ISBLANK(T270),AE269,IF(COUNTIF(T$2:T270,T270)&gt;1,AE269,1+MAX(AE269,0)))</f>
        <v>9</v>
      </c>
    </row>
    <row r="271" spans="1:31" x14ac:dyDescent="0.25">
      <c r="A271" s="42">
        <v>105</v>
      </c>
      <c r="B271" s="42" t="s">
        <v>66</v>
      </c>
      <c r="C271" s="42" t="s">
        <v>662</v>
      </c>
      <c r="E271" s="42">
        <v>1</v>
      </c>
      <c r="F271" s="42">
        <v>4</v>
      </c>
      <c r="G271" s="42">
        <v>2</v>
      </c>
      <c r="H271" s="42">
        <v>2</v>
      </c>
      <c r="I271" s="42">
        <v>0</v>
      </c>
      <c r="J271" s="42">
        <v>2</v>
      </c>
      <c r="K271" s="42">
        <v>0</v>
      </c>
      <c r="L271" s="42">
        <v>0</v>
      </c>
      <c r="M271" s="188"/>
      <c r="N271"/>
      <c r="O271" s="101">
        <f>IF(ISBLANK(C271),O270,IF(COUNTIF(C$2:C271,C271)&gt;1,O270,1+MAX(O270,0)))</f>
        <v>7</v>
      </c>
      <c r="P271" s="45">
        <f t="shared" si="59"/>
        <v>5</v>
      </c>
      <c r="Q271" s="33" t="str">
        <f t="shared" si="60"/>
        <v/>
      </c>
      <c r="R271" s="33">
        <f t="shared" si="61"/>
        <v>12</v>
      </c>
      <c r="S271" s="33" t="str">
        <f t="shared" si="62"/>
        <v>105_12</v>
      </c>
      <c r="T271" s="35" t="str">
        <f t="shared" si="63"/>
        <v>105PM</v>
      </c>
      <c r="U271" s="35" t="str">
        <f t="shared" si="64"/>
        <v>105PMNS</v>
      </c>
      <c r="W271" s="20" t="str">
        <f t="shared" si="65"/>
        <v/>
      </c>
      <c r="X271" s="20" t="str">
        <f t="shared" si="66"/>
        <v/>
      </c>
      <c r="Y271" s="20" t="str">
        <f t="shared" si="67"/>
        <v/>
      </c>
      <c r="Z271" s="20" t="str">
        <f t="shared" si="68"/>
        <v/>
      </c>
      <c r="AA271" s="20">
        <f t="shared" si="56"/>
        <v>0</v>
      </c>
      <c r="AB271" s="20">
        <f t="shared" si="57"/>
        <v>0</v>
      </c>
      <c r="AC271" s="20">
        <f t="shared" si="58"/>
        <v>0</v>
      </c>
      <c r="AD271" s="16">
        <f t="shared" si="69"/>
        <v>0</v>
      </c>
      <c r="AE271" s="16">
        <f>IF(ISBLANK(T271),AE270,IF(COUNTIF(T$2:T271,T271)&gt;1,AE270,1+MAX(AE270,0)))</f>
        <v>9</v>
      </c>
    </row>
    <row r="272" spans="1:31" x14ac:dyDescent="0.25">
      <c r="A272" s="42">
        <v>105</v>
      </c>
      <c r="B272" s="42" t="s">
        <v>66</v>
      </c>
      <c r="C272" s="42" t="s">
        <v>662</v>
      </c>
      <c r="E272" s="42">
        <v>1</v>
      </c>
      <c r="F272" s="42">
        <v>4</v>
      </c>
      <c r="G272" s="42">
        <v>3</v>
      </c>
      <c r="H272" s="42">
        <v>1</v>
      </c>
      <c r="I272" s="42">
        <v>0</v>
      </c>
      <c r="J272" s="42">
        <v>1</v>
      </c>
      <c r="K272" s="42">
        <v>0</v>
      </c>
      <c r="L272" s="42">
        <v>0</v>
      </c>
      <c r="M272" s="188"/>
      <c r="N272"/>
      <c r="O272" s="101">
        <f>IF(ISBLANK(C272),O271,IF(COUNTIF(C$2:C272,C272)&gt;1,O271,1+MAX(O271,0)))</f>
        <v>7</v>
      </c>
      <c r="P272" s="45">
        <f t="shared" si="59"/>
        <v>5</v>
      </c>
      <c r="Q272" s="33" t="str">
        <f t="shared" si="60"/>
        <v/>
      </c>
      <c r="R272" s="33">
        <f t="shared" si="61"/>
        <v>12</v>
      </c>
      <c r="S272" s="33" t="str">
        <f t="shared" si="62"/>
        <v>105_12</v>
      </c>
      <c r="T272" s="35" t="str">
        <f t="shared" si="63"/>
        <v>105PM</v>
      </c>
      <c r="U272" s="35" t="str">
        <f t="shared" si="64"/>
        <v>105PMEW</v>
      </c>
      <c r="W272" s="20" t="str">
        <f t="shared" si="65"/>
        <v/>
      </c>
      <c r="X272" s="20" t="str">
        <f t="shared" si="66"/>
        <v/>
      </c>
      <c r="Y272" s="20" t="str">
        <f t="shared" si="67"/>
        <v/>
      </c>
      <c r="Z272" s="20" t="str">
        <f t="shared" si="68"/>
        <v/>
      </c>
      <c r="AA272" s="20">
        <f t="shared" si="56"/>
        <v>0</v>
      </c>
      <c r="AB272" s="20">
        <f t="shared" si="57"/>
        <v>0</v>
      </c>
      <c r="AC272" s="20">
        <f t="shared" si="58"/>
        <v>0</v>
      </c>
      <c r="AD272" s="16">
        <f t="shared" si="69"/>
        <v>0</v>
      </c>
      <c r="AE272" s="16">
        <f>IF(ISBLANK(T272),AE271,IF(COUNTIF(T$2:T272,T272)&gt;1,AE271,1+MAX(AE271,0)))</f>
        <v>9</v>
      </c>
    </row>
    <row r="273" spans="1:31" x14ac:dyDescent="0.25">
      <c r="A273" s="42">
        <v>105</v>
      </c>
      <c r="B273" s="42" t="s">
        <v>66</v>
      </c>
      <c r="C273" s="42" t="s">
        <v>662</v>
      </c>
      <c r="E273" s="42">
        <v>1</v>
      </c>
      <c r="F273" s="42">
        <v>4</v>
      </c>
      <c r="G273" s="42">
        <v>4</v>
      </c>
      <c r="H273" s="42">
        <v>2</v>
      </c>
      <c r="I273" s="42">
        <v>0</v>
      </c>
      <c r="J273" s="42">
        <v>0</v>
      </c>
      <c r="K273" s="42">
        <v>0</v>
      </c>
      <c r="L273" s="42">
        <v>0</v>
      </c>
      <c r="M273" s="188"/>
      <c r="N273"/>
      <c r="O273" s="101">
        <f>IF(ISBLANK(C273),O272,IF(COUNTIF(C$2:C273,C273)&gt;1,O272,1+MAX(O272,0)))</f>
        <v>7</v>
      </c>
      <c r="P273" s="45">
        <f t="shared" si="59"/>
        <v>5</v>
      </c>
      <c r="Q273" s="33" t="str">
        <f t="shared" si="60"/>
        <v/>
      </c>
      <c r="R273" s="33">
        <f t="shared" si="61"/>
        <v>12</v>
      </c>
      <c r="S273" s="33" t="str">
        <f t="shared" si="62"/>
        <v>105_12</v>
      </c>
      <c r="T273" s="35" t="str">
        <f t="shared" si="63"/>
        <v>105PM</v>
      </c>
      <c r="U273" s="35" t="str">
        <f t="shared" si="64"/>
        <v>105PMEW</v>
      </c>
      <c r="W273" s="20" t="str">
        <f t="shared" si="65"/>
        <v/>
      </c>
      <c r="X273" s="20" t="str">
        <f t="shared" si="66"/>
        <v/>
      </c>
      <c r="Y273" s="20" t="str">
        <f t="shared" si="67"/>
        <v/>
      </c>
      <c r="Z273" s="20" t="str">
        <f t="shared" si="68"/>
        <v/>
      </c>
      <c r="AA273" s="20">
        <f t="shared" si="56"/>
        <v>0</v>
      </c>
      <c r="AB273" s="20">
        <f t="shared" si="57"/>
        <v>0</v>
      </c>
      <c r="AC273" s="20">
        <f t="shared" si="58"/>
        <v>0</v>
      </c>
      <c r="AD273" s="16">
        <f t="shared" si="69"/>
        <v>0</v>
      </c>
      <c r="AE273" s="16">
        <f>IF(ISBLANK(T273),AE272,IF(COUNTIF(T$2:T273,T273)&gt;1,AE272,1+MAX(AE272,0)))</f>
        <v>9</v>
      </c>
    </row>
    <row r="274" spans="1:31" x14ac:dyDescent="0.25">
      <c r="A274" s="42">
        <v>105</v>
      </c>
      <c r="B274" s="42" t="s">
        <v>66</v>
      </c>
      <c r="C274" s="42" t="s">
        <v>662</v>
      </c>
      <c r="E274" s="42">
        <v>2</v>
      </c>
      <c r="F274" s="42">
        <v>1</v>
      </c>
      <c r="G274" s="42">
        <v>1</v>
      </c>
      <c r="H274" s="42">
        <v>5</v>
      </c>
      <c r="I274" s="42">
        <v>2</v>
      </c>
      <c r="J274" s="42">
        <v>2</v>
      </c>
      <c r="K274" s="42">
        <v>0</v>
      </c>
      <c r="L274" s="42">
        <v>1</v>
      </c>
      <c r="M274" s="188"/>
      <c r="N274"/>
      <c r="O274" s="101">
        <f>IF(ISBLANK(C274),O273,IF(COUNTIF(C$2:C274,C274)&gt;1,O273,1+MAX(O273,0)))</f>
        <v>7</v>
      </c>
      <c r="P274" s="45">
        <f t="shared" si="59"/>
        <v>5</v>
      </c>
      <c r="Q274" s="33" t="str">
        <f t="shared" si="60"/>
        <v/>
      </c>
      <c r="R274" s="33">
        <f t="shared" si="61"/>
        <v>13</v>
      </c>
      <c r="S274" s="33" t="str">
        <f t="shared" si="62"/>
        <v>105_13</v>
      </c>
      <c r="T274" s="35" t="str">
        <f t="shared" si="63"/>
        <v>105PM</v>
      </c>
      <c r="U274" s="35" t="str">
        <f t="shared" si="64"/>
        <v>105PMNS</v>
      </c>
      <c r="W274" s="20" t="str">
        <f t="shared" si="65"/>
        <v/>
      </c>
      <c r="X274" s="20" t="str">
        <f t="shared" si="66"/>
        <v/>
      </c>
      <c r="Y274" s="20" t="str">
        <f t="shared" si="67"/>
        <v/>
      </c>
      <c r="Z274" s="20" t="str">
        <f t="shared" si="68"/>
        <v/>
      </c>
      <c r="AA274" s="20">
        <f t="shared" si="56"/>
        <v>0</v>
      </c>
      <c r="AB274" s="20">
        <f t="shared" si="57"/>
        <v>0</v>
      </c>
      <c r="AC274" s="20">
        <f t="shared" si="58"/>
        <v>0</v>
      </c>
      <c r="AD274" s="16">
        <f t="shared" si="69"/>
        <v>0</v>
      </c>
      <c r="AE274" s="16">
        <f>IF(ISBLANK(T274),AE273,IF(COUNTIF(T$2:T274,T274)&gt;1,AE273,1+MAX(AE273,0)))</f>
        <v>9</v>
      </c>
    </row>
    <row r="275" spans="1:31" x14ac:dyDescent="0.25">
      <c r="A275" s="42">
        <v>105</v>
      </c>
      <c r="B275" s="42" t="s">
        <v>66</v>
      </c>
      <c r="C275" s="42" t="s">
        <v>662</v>
      </c>
      <c r="E275" s="42">
        <v>2</v>
      </c>
      <c r="F275" s="42">
        <v>1</v>
      </c>
      <c r="G275" s="42">
        <v>2</v>
      </c>
      <c r="H275" s="42">
        <v>0</v>
      </c>
      <c r="I275" s="42">
        <v>0</v>
      </c>
      <c r="J275" s="42">
        <v>0</v>
      </c>
      <c r="K275" s="42">
        <v>0</v>
      </c>
      <c r="L275" s="42">
        <v>0</v>
      </c>
      <c r="M275" s="188"/>
      <c r="N275"/>
      <c r="O275" s="101">
        <f>IF(ISBLANK(C275),O274,IF(COUNTIF(C$2:C275,C275)&gt;1,O274,1+MAX(O274,0)))</f>
        <v>7</v>
      </c>
      <c r="P275" s="45">
        <f t="shared" si="59"/>
        <v>5</v>
      </c>
      <c r="Q275" s="33" t="str">
        <f t="shared" si="60"/>
        <v/>
      </c>
      <c r="R275" s="33">
        <f t="shared" si="61"/>
        <v>13</v>
      </c>
      <c r="S275" s="33" t="str">
        <f t="shared" si="62"/>
        <v>105_13</v>
      </c>
      <c r="T275" s="35" t="str">
        <f t="shared" si="63"/>
        <v>105PM</v>
      </c>
      <c r="U275" s="35" t="str">
        <f t="shared" si="64"/>
        <v>105PMNS</v>
      </c>
      <c r="W275" s="20" t="str">
        <f t="shared" si="65"/>
        <v/>
      </c>
      <c r="X275" s="20" t="str">
        <f t="shared" si="66"/>
        <v/>
      </c>
      <c r="Y275" s="20" t="str">
        <f t="shared" si="67"/>
        <v/>
      </c>
      <c r="Z275" s="20" t="str">
        <f t="shared" si="68"/>
        <v/>
      </c>
      <c r="AA275" s="20">
        <f t="shared" si="56"/>
        <v>0</v>
      </c>
      <c r="AB275" s="20">
        <f t="shared" si="57"/>
        <v>0</v>
      </c>
      <c r="AC275" s="20">
        <f t="shared" si="58"/>
        <v>0</v>
      </c>
      <c r="AD275" s="16">
        <f t="shared" si="69"/>
        <v>0</v>
      </c>
      <c r="AE275" s="16">
        <f>IF(ISBLANK(T275),AE274,IF(COUNTIF(T$2:T275,T275)&gt;1,AE274,1+MAX(AE274,0)))</f>
        <v>9</v>
      </c>
    </row>
    <row r="276" spans="1:31" x14ac:dyDescent="0.25">
      <c r="A276" s="42">
        <v>105</v>
      </c>
      <c r="B276" s="42" t="s">
        <v>66</v>
      </c>
      <c r="C276" s="42" t="s">
        <v>662</v>
      </c>
      <c r="E276" s="42">
        <v>2</v>
      </c>
      <c r="F276" s="42">
        <v>1</v>
      </c>
      <c r="G276" s="42">
        <v>3</v>
      </c>
      <c r="H276" s="42">
        <v>0</v>
      </c>
      <c r="I276" s="42">
        <v>0</v>
      </c>
      <c r="J276" s="42">
        <v>0</v>
      </c>
      <c r="K276" s="42">
        <v>0</v>
      </c>
      <c r="L276" s="42">
        <v>0</v>
      </c>
      <c r="M276" s="188"/>
      <c r="N276"/>
      <c r="O276" s="101">
        <f>IF(ISBLANK(C276),O275,IF(COUNTIF(C$2:C276,C276)&gt;1,O275,1+MAX(O275,0)))</f>
        <v>7</v>
      </c>
      <c r="P276" s="45">
        <f t="shared" si="59"/>
        <v>5</v>
      </c>
      <c r="Q276" s="33" t="str">
        <f t="shared" si="60"/>
        <v/>
      </c>
      <c r="R276" s="33">
        <f t="shared" si="61"/>
        <v>13</v>
      </c>
      <c r="S276" s="33" t="str">
        <f t="shared" si="62"/>
        <v>105_13</v>
      </c>
      <c r="T276" s="35" t="str">
        <f t="shared" si="63"/>
        <v>105PM</v>
      </c>
      <c r="U276" s="35" t="str">
        <f t="shared" si="64"/>
        <v>105PMEW</v>
      </c>
      <c r="W276" s="20" t="str">
        <f t="shared" si="65"/>
        <v/>
      </c>
      <c r="X276" s="20" t="str">
        <f t="shared" si="66"/>
        <v/>
      </c>
      <c r="Y276" s="20" t="str">
        <f t="shared" si="67"/>
        <v/>
      </c>
      <c r="Z276" s="20" t="str">
        <f t="shared" si="68"/>
        <v/>
      </c>
      <c r="AA276" s="20">
        <f t="shared" si="56"/>
        <v>0</v>
      </c>
      <c r="AB276" s="20">
        <f t="shared" si="57"/>
        <v>0</v>
      </c>
      <c r="AC276" s="20">
        <f t="shared" si="58"/>
        <v>0</v>
      </c>
      <c r="AD276" s="16">
        <f t="shared" si="69"/>
        <v>0</v>
      </c>
      <c r="AE276" s="16">
        <f>IF(ISBLANK(T276),AE275,IF(COUNTIF(T$2:T276,T276)&gt;1,AE275,1+MAX(AE275,0)))</f>
        <v>9</v>
      </c>
    </row>
    <row r="277" spans="1:31" x14ac:dyDescent="0.25">
      <c r="A277" s="42">
        <v>105</v>
      </c>
      <c r="B277" s="42" t="s">
        <v>66</v>
      </c>
      <c r="C277" s="42" t="s">
        <v>662</v>
      </c>
      <c r="E277" s="42">
        <v>2</v>
      </c>
      <c r="F277" s="42">
        <v>1</v>
      </c>
      <c r="G277" s="42">
        <v>4</v>
      </c>
      <c r="H277" s="42">
        <v>0</v>
      </c>
      <c r="I277" s="42">
        <v>0</v>
      </c>
      <c r="J277" s="42">
        <v>0</v>
      </c>
      <c r="K277" s="42">
        <v>0</v>
      </c>
      <c r="L277" s="42">
        <v>0</v>
      </c>
      <c r="M277" s="188"/>
      <c r="N277"/>
      <c r="O277" s="101">
        <f>IF(ISBLANK(C277),O276,IF(COUNTIF(C$2:C277,C277)&gt;1,O276,1+MAX(O276,0)))</f>
        <v>7</v>
      </c>
      <c r="P277" s="45">
        <f t="shared" si="59"/>
        <v>5</v>
      </c>
      <c r="Q277" s="33" t="str">
        <f t="shared" si="60"/>
        <v/>
      </c>
      <c r="R277" s="33">
        <f t="shared" si="61"/>
        <v>13</v>
      </c>
      <c r="S277" s="33" t="str">
        <f t="shared" si="62"/>
        <v>105_13</v>
      </c>
      <c r="T277" s="35" t="str">
        <f t="shared" si="63"/>
        <v>105PM</v>
      </c>
      <c r="U277" s="35" t="str">
        <f t="shared" si="64"/>
        <v>105PMEW</v>
      </c>
      <c r="W277" s="20" t="str">
        <f t="shared" si="65"/>
        <v/>
      </c>
      <c r="X277" s="20" t="str">
        <f t="shared" si="66"/>
        <v/>
      </c>
      <c r="Y277" s="20" t="str">
        <f t="shared" si="67"/>
        <v/>
      </c>
      <c r="Z277" s="20" t="str">
        <f t="shared" si="68"/>
        <v/>
      </c>
      <c r="AA277" s="20">
        <f t="shared" si="56"/>
        <v>0</v>
      </c>
      <c r="AB277" s="20">
        <f t="shared" si="57"/>
        <v>0</v>
      </c>
      <c r="AC277" s="20">
        <f t="shared" si="58"/>
        <v>0</v>
      </c>
      <c r="AD277" s="16">
        <f t="shared" si="69"/>
        <v>0</v>
      </c>
      <c r="AE277" s="16">
        <f>IF(ISBLANK(T277),AE276,IF(COUNTIF(T$2:T277,T277)&gt;1,AE276,1+MAX(AE276,0)))</f>
        <v>9</v>
      </c>
    </row>
    <row r="278" spans="1:31" x14ac:dyDescent="0.25">
      <c r="A278" s="42">
        <v>105</v>
      </c>
      <c r="B278" s="42" t="s">
        <v>66</v>
      </c>
      <c r="C278" s="42" t="s">
        <v>662</v>
      </c>
      <c r="E278" s="42">
        <v>2</v>
      </c>
      <c r="F278" s="42">
        <v>2</v>
      </c>
      <c r="G278" s="42">
        <v>1</v>
      </c>
      <c r="H278" s="42">
        <v>1</v>
      </c>
      <c r="I278" s="42">
        <v>1</v>
      </c>
      <c r="J278" s="42">
        <v>0</v>
      </c>
      <c r="K278" s="42">
        <v>0</v>
      </c>
      <c r="L278" s="42">
        <v>0</v>
      </c>
      <c r="M278" s="188"/>
      <c r="N278"/>
      <c r="O278" s="101">
        <f>IF(ISBLANK(C278),O277,IF(COUNTIF(C$2:C278,C278)&gt;1,O277,1+MAX(O277,0)))</f>
        <v>7</v>
      </c>
      <c r="P278" s="45">
        <f t="shared" si="59"/>
        <v>5</v>
      </c>
      <c r="Q278" s="33" t="str">
        <f t="shared" si="60"/>
        <v/>
      </c>
      <c r="R278" s="33">
        <f t="shared" si="61"/>
        <v>14</v>
      </c>
      <c r="S278" s="33" t="str">
        <f t="shared" si="62"/>
        <v>105_14</v>
      </c>
      <c r="T278" s="35" t="str">
        <f t="shared" si="63"/>
        <v>105PM</v>
      </c>
      <c r="U278" s="35" t="str">
        <f t="shared" si="64"/>
        <v>105PMNS</v>
      </c>
      <c r="W278" s="20" t="str">
        <f t="shared" si="65"/>
        <v/>
      </c>
      <c r="X278" s="20" t="str">
        <f t="shared" si="66"/>
        <v/>
      </c>
      <c r="Y278" s="20" t="str">
        <f t="shared" si="67"/>
        <v/>
      </c>
      <c r="Z278" s="20" t="str">
        <f t="shared" si="68"/>
        <v/>
      </c>
      <c r="AA278" s="20">
        <f t="shared" si="56"/>
        <v>0</v>
      </c>
      <c r="AB278" s="20">
        <f t="shared" si="57"/>
        <v>0</v>
      </c>
      <c r="AC278" s="20">
        <f t="shared" si="58"/>
        <v>0</v>
      </c>
      <c r="AD278" s="16">
        <f t="shared" si="69"/>
        <v>0</v>
      </c>
      <c r="AE278" s="16">
        <f>IF(ISBLANK(T278),AE277,IF(COUNTIF(T$2:T278,T278)&gt;1,AE277,1+MAX(AE277,0)))</f>
        <v>9</v>
      </c>
    </row>
    <row r="279" spans="1:31" x14ac:dyDescent="0.25">
      <c r="A279" s="42">
        <v>105</v>
      </c>
      <c r="B279" s="42" t="s">
        <v>66</v>
      </c>
      <c r="C279" s="42" t="s">
        <v>662</v>
      </c>
      <c r="E279" s="42">
        <v>2</v>
      </c>
      <c r="F279" s="42">
        <v>2</v>
      </c>
      <c r="G279" s="42">
        <v>2</v>
      </c>
      <c r="H279" s="42">
        <v>0</v>
      </c>
      <c r="I279" s="42">
        <v>0</v>
      </c>
      <c r="J279" s="42">
        <v>0</v>
      </c>
      <c r="K279" s="42">
        <v>0</v>
      </c>
      <c r="L279" s="42">
        <v>0</v>
      </c>
      <c r="M279" s="188"/>
      <c r="N279"/>
      <c r="O279" s="101">
        <f>IF(ISBLANK(C279),O278,IF(COUNTIF(C$2:C279,C279)&gt;1,O278,1+MAX(O278,0)))</f>
        <v>7</v>
      </c>
      <c r="P279" s="45">
        <f t="shared" si="59"/>
        <v>5</v>
      </c>
      <c r="Q279" s="33" t="str">
        <f t="shared" si="60"/>
        <v/>
      </c>
      <c r="R279" s="33">
        <f t="shared" si="61"/>
        <v>14</v>
      </c>
      <c r="S279" s="33" t="str">
        <f t="shared" si="62"/>
        <v>105_14</v>
      </c>
      <c r="T279" s="35" t="str">
        <f t="shared" si="63"/>
        <v>105PM</v>
      </c>
      <c r="U279" s="35" t="str">
        <f t="shared" si="64"/>
        <v>105PMNS</v>
      </c>
      <c r="W279" s="20" t="str">
        <f t="shared" si="65"/>
        <v/>
      </c>
      <c r="X279" s="20" t="str">
        <f t="shared" si="66"/>
        <v/>
      </c>
      <c r="Y279" s="20" t="str">
        <f t="shared" si="67"/>
        <v/>
      </c>
      <c r="Z279" s="20" t="str">
        <f t="shared" si="68"/>
        <v/>
      </c>
      <c r="AA279" s="20">
        <f t="shared" si="56"/>
        <v>0</v>
      </c>
      <c r="AB279" s="20">
        <f t="shared" si="57"/>
        <v>0</v>
      </c>
      <c r="AC279" s="20">
        <f t="shared" si="58"/>
        <v>0</v>
      </c>
      <c r="AD279" s="16">
        <f t="shared" si="69"/>
        <v>0</v>
      </c>
      <c r="AE279" s="16">
        <f>IF(ISBLANK(T279),AE278,IF(COUNTIF(T$2:T279,T279)&gt;1,AE278,1+MAX(AE278,0)))</f>
        <v>9</v>
      </c>
    </row>
    <row r="280" spans="1:31" x14ac:dyDescent="0.25">
      <c r="A280" s="42">
        <v>105</v>
      </c>
      <c r="B280" s="42" t="s">
        <v>66</v>
      </c>
      <c r="C280" s="42" t="s">
        <v>662</v>
      </c>
      <c r="E280" s="42">
        <v>2</v>
      </c>
      <c r="F280" s="42">
        <v>2</v>
      </c>
      <c r="G280" s="42">
        <v>3</v>
      </c>
      <c r="H280" s="42">
        <v>1</v>
      </c>
      <c r="I280" s="42">
        <v>0</v>
      </c>
      <c r="J280" s="42">
        <v>0</v>
      </c>
      <c r="K280" s="42">
        <v>1</v>
      </c>
      <c r="L280" s="42">
        <v>0</v>
      </c>
      <c r="M280" s="188"/>
      <c r="N280"/>
      <c r="O280" s="101">
        <f>IF(ISBLANK(C280),O279,IF(COUNTIF(C$2:C280,C280)&gt;1,O279,1+MAX(O279,0)))</f>
        <v>7</v>
      </c>
      <c r="P280" s="45">
        <f t="shared" si="59"/>
        <v>5</v>
      </c>
      <c r="Q280" s="33" t="str">
        <f t="shared" si="60"/>
        <v/>
      </c>
      <c r="R280" s="33">
        <f t="shared" si="61"/>
        <v>14</v>
      </c>
      <c r="S280" s="33" t="str">
        <f t="shared" si="62"/>
        <v>105_14</v>
      </c>
      <c r="T280" s="35" t="str">
        <f t="shared" si="63"/>
        <v>105PM</v>
      </c>
      <c r="U280" s="35" t="str">
        <f t="shared" si="64"/>
        <v>105PMEW</v>
      </c>
      <c r="W280" s="20" t="str">
        <f t="shared" si="65"/>
        <v/>
      </c>
      <c r="X280" s="20" t="str">
        <f t="shared" si="66"/>
        <v/>
      </c>
      <c r="Y280" s="20" t="str">
        <f t="shared" si="67"/>
        <v/>
      </c>
      <c r="Z280" s="20" t="str">
        <f t="shared" si="68"/>
        <v/>
      </c>
      <c r="AA280" s="20">
        <f t="shared" si="56"/>
        <v>0</v>
      </c>
      <c r="AB280" s="20">
        <f t="shared" si="57"/>
        <v>0</v>
      </c>
      <c r="AC280" s="20">
        <f t="shared" si="58"/>
        <v>0</v>
      </c>
      <c r="AD280" s="16">
        <f t="shared" si="69"/>
        <v>0</v>
      </c>
      <c r="AE280" s="16">
        <f>IF(ISBLANK(T280),AE279,IF(COUNTIF(T$2:T280,T280)&gt;1,AE279,1+MAX(AE279,0)))</f>
        <v>9</v>
      </c>
    </row>
    <row r="281" spans="1:31" x14ac:dyDescent="0.25">
      <c r="A281" s="42">
        <v>105</v>
      </c>
      <c r="B281" s="42" t="s">
        <v>66</v>
      </c>
      <c r="C281" s="42" t="s">
        <v>662</v>
      </c>
      <c r="E281" s="42">
        <v>2</v>
      </c>
      <c r="F281" s="42">
        <v>2</v>
      </c>
      <c r="G281" s="42">
        <v>4</v>
      </c>
      <c r="H281" s="42">
        <v>0</v>
      </c>
      <c r="I281" s="42">
        <v>0</v>
      </c>
      <c r="J281" s="42">
        <v>0</v>
      </c>
      <c r="K281" s="42">
        <v>0</v>
      </c>
      <c r="L281" s="42">
        <v>0</v>
      </c>
      <c r="M281" s="188"/>
      <c r="N281"/>
      <c r="O281" s="101">
        <f>IF(ISBLANK(C281),O280,IF(COUNTIF(C$2:C281,C281)&gt;1,O280,1+MAX(O280,0)))</f>
        <v>7</v>
      </c>
      <c r="P281" s="45">
        <f t="shared" si="59"/>
        <v>5</v>
      </c>
      <c r="Q281" s="33" t="str">
        <f t="shared" si="60"/>
        <v/>
      </c>
      <c r="R281" s="33">
        <f t="shared" si="61"/>
        <v>14</v>
      </c>
      <c r="S281" s="33" t="str">
        <f t="shared" si="62"/>
        <v>105_14</v>
      </c>
      <c r="T281" s="35" t="str">
        <f t="shared" si="63"/>
        <v>105PM</v>
      </c>
      <c r="U281" s="35" t="str">
        <f t="shared" si="64"/>
        <v>105PMEW</v>
      </c>
      <c r="W281" s="20" t="str">
        <f t="shared" si="65"/>
        <v/>
      </c>
      <c r="X281" s="20" t="str">
        <f t="shared" si="66"/>
        <v/>
      </c>
      <c r="Y281" s="20" t="str">
        <f t="shared" si="67"/>
        <v/>
      </c>
      <c r="Z281" s="20" t="str">
        <f t="shared" si="68"/>
        <v/>
      </c>
      <c r="AA281" s="20">
        <f t="shared" si="56"/>
        <v>0</v>
      </c>
      <c r="AB281" s="20">
        <f t="shared" si="57"/>
        <v>0</v>
      </c>
      <c r="AC281" s="20">
        <f t="shared" si="58"/>
        <v>0</v>
      </c>
      <c r="AD281" s="16">
        <f t="shared" si="69"/>
        <v>0</v>
      </c>
      <c r="AE281" s="16">
        <f>IF(ISBLANK(T281),AE280,IF(COUNTIF(T$2:T281,T281)&gt;1,AE280,1+MAX(AE280,0)))</f>
        <v>9</v>
      </c>
    </row>
    <row r="282" spans="1:31" x14ac:dyDescent="0.25">
      <c r="A282" s="42">
        <v>105</v>
      </c>
      <c r="B282" s="42" t="s">
        <v>66</v>
      </c>
      <c r="C282" s="42" t="s">
        <v>662</v>
      </c>
      <c r="E282" s="42">
        <v>2</v>
      </c>
      <c r="F282" s="42">
        <v>3</v>
      </c>
      <c r="G282" s="42">
        <v>1</v>
      </c>
      <c r="H282" s="42">
        <v>6</v>
      </c>
      <c r="I282" s="42">
        <v>1</v>
      </c>
      <c r="J282" s="42">
        <v>2</v>
      </c>
      <c r="K282" s="42">
        <v>0</v>
      </c>
      <c r="L282" s="42">
        <v>1</v>
      </c>
      <c r="M282" s="188"/>
      <c r="N282"/>
      <c r="O282" s="101">
        <f>IF(ISBLANK(C282),O281,IF(COUNTIF(C$2:C282,C282)&gt;1,O281,1+MAX(O281,0)))</f>
        <v>7</v>
      </c>
      <c r="P282" s="45">
        <f t="shared" si="59"/>
        <v>5</v>
      </c>
      <c r="Q282" s="33" t="str">
        <f t="shared" si="60"/>
        <v/>
      </c>
      <c r="R282" s="33">
        <f t="shared" si="61"/>
        <v>15</v>
      </c>
      <c r="S282" s="33" t="str">
        <f t="shared" si="62"/>
        <v>105_15</v>
      </c>
      <c r="T282" s="35" t="str">
        <f t="shared" si="63"/>
        <v>105PM</v>
      </c>
      <c r="U282" s="35" t="str">
        <f t="shared" si="64"/>
        <v>105PMNS</v>
      </c>
      <c r="W282" s="20" t="str">
        <f t="shared" si="65"/>
        <v/>
      </c>
      <c r="X282" s="20" t="str">
        <f t="shared" si="66"/>
        <v/>
      </c>
      <c r="Y282" s="20" t="str">
        <f t="shared" si="67"/>
        <v/>
      </c>
      <c r="Z282" s="20" t="str">
        <f t="shared" si="68"/>
        <v/>
      </c>
      <c r="AA282" s="20">
        <f t="shared" si="56"/>
        <v>0</v>
      </c>
      <c r="AB282" s="20">
        <f t="shared" si="57"/>
        <v>0</v>
      </c>
      <c r="AC282" s="20">
        <f t="shared" si="58"/>
        <v>0</v>
      </c>
      <c r="AD282" s="16">
        <f t="shared" si="69"/>
        <v>0</v>
      </c>
      <c r="AE282" s="16">
        <f>IF(ISBLANK(T282),AE281,IF(COUNTIF(T$2:T282,T282)&gt;1,AE281,1+MAX(AE281,0)))</f>
        <v>9</v>
      </c>
    </row>
    <row r="283" spans="1:31" x14ac:dyDescent="0.25">
      <c r="A283" s="42">
        <v>105</v>
      </c>
      <c r="B283" s="42" t="s">
        <v>66</v>
      </c>
      <c r="C283" s="42" t="s">
        <v>662</v>
      </c>
      <c r="E283" s="42">
        <v>2</v>
      </c>
      <c r="F283" s="42">
        <v>3</v>
      </c>
      <c r="G283" s="42">
        <v>2</v>
      </c>
      <c r="H283" s="42">
        <v>0</v>
      </c>
      <c r="I283" s="42">
        <v>0</v>
      </c>
      <c r="J283" s="42">
        <v>0</v>
      </c>
      <c r="K283" s="42">
        <v>0</v>
      </c>
      <c r="L283" s="42">
        <v>0</v>
      </c>
      <c r="M283" s="188"/>
      <c r="N283"/>
      <c r="O283" s="101">
        <f>IF(ISBLANK(C283),O282,IF(COUNTIF(C$2:C283,C283)&gt;1,O282,1+MAX(O282,0)))</f>
        <v>7</v>
      </c>
      <c r="P283" s="45">
        <f t="shared" si="59"/>
        <v>5</v>
      </c>
      <c r="Q283" s="33" t="str">
        <f t="shared" si="60"/>
        <v/>
      </c>
      <c r="R283" s="33">
        <f t="shared" si="61"/>
        <v>15</v>
      </c>
      <c r="S283" s="33" t="str">
        <f t="shared" si="62"/>
        <v>105_15</v>
      </c>
      <c r="T283" s="35" t="str">
        <f t="shared" si="63"/>
        <v>105PM</v>
      </c>
      <c r="U283" s="35" t="str">
        <f t="shared" si="64"/>
        <v>105PMNS</v>
      </c>
      <c r="W283" s="20" t="str">
        <f t="shared" si="65"/>
        <v/>
      </c>
      <c r="X283" s="20" t="str">
        <f t="shared" si="66"/>
        <v/>
      </c>
      <c r="Y283" s="20" t="str">
        <f t="shared" si="67"/>
        <v/>
      </c>
      <c r="Z283" s="20" t="str">
        <f t="shared" si="68"/>
        <v/>
      </c>
      <c r="AA283" s="20">
        <f t="shared" si="56"/>
        <v>0</v>
      </c>
      <c r="AB283" s="20">
        <f t="shared" si="57"/>
        <v>0</v>
      </c>
      <c r="AC283" s="20">
        <f t="shared" si="58"/>
        <v>0</v>
      </c>
      <c r="AD283" s="16">
        <f t="shared" si="69"/>
        <v>0</v>
      </c>
      <c r="AE283" s="16">
        <f>IF(ISBLANK(T283),AE282,IF(COUNTIF(T$2:T283,T283)&gt;1,AE282,1+MAX(AE282,0)))</f>
        <v>9</v>
      </c>
    </row>
    <row r="284" spans="1:31" x14ac:dyDescent="0.25">
      <c r="A284" s="42">
        <v>105</v>
      </c>
      <c r="B284" s="42" t="s">
        <v>66</v>
      </c>
      <c r="C284" s="42" t="s">
        <v>662</v>
      </c>
      <c r="E284" s="42">
        <v>2</v>
      </c>
      <c r="F284" s="42">
        <v>3</v>
      </c>
      <c r="G284" s="42">
        <v>3</v>
      </c>
      <c r="H284" s="42">
        <v>0</v>
      </c>
      <c r="I284" s="42">
        <v>0</v>
      </c>
      <c r="J284" s="42">
        <v>0</v>
      </c>
      <c r="K284" s="42">
        <v>0</v>
      </c>
      <c r="L284" s="42">
        <v>0</v>
      </c>
      <c r="M284" s="188"/>
      <c r="N284"/>
      <c r="O284" s="101">
        <f>IF(ISBLANK(C284),O283,IF(COUNTIF(C$2:C284,C284)&gt;1,O283,1+MAX(O283,0)))</f>
        <v>7</v>
      </c>
      <c r="P284" s="45">
        <f t="shared" si="59"/>
        <v>5</v>
      </c>
      <c r="Q284" s="33" t="str">
        <f t="shared" si="60"/>
        <v/>
      </c>
      <c r="R284" s="33">
        <f t="shared" si="61"/>
        <v>15</v>
      </c>
      <c r="S284" s="33" t="str">
        <f t="shared" si="62"/>
        <v>105_15</v>
      </c>
      <c r="T284" s="35" t="str">
        <f t="shared" si="63"/>
        <v>105PM</v>
      </c>
      <c r="U284" s="35" t="str">
        <f t="shared" si="64"/>
        <v>105PMEW</v>
      </c>
      <c r="W284" s="20" t="str">
        <f t="shared" si="65"/>
        <v/>
      </c>
      <c r="X284" s="20" t="str">
        <f t="shared" si="66"/>
        <v/>
      </c>
      <c r="Y284" s="20" t="str">
        <f t="shared" si="67"/>
        <v/>
      </c>
      <c r="Z284" s="20" t="str">
        <f t="shared" si="68"/>
        <v/>
      </c>
      <c r="AA284" s="20">
        <f t="shared" si="56"/>
        <v>0</v>
      </c>
      <c r="AB284" s="20">
        <f t="shared" si="57"/>
        <v>0</v>
      </c>
      <c r="AC284" s="20">
        <f t="shared" si="58"/>
        <v>0</v>
      </c>
      <c r="AD284" s="16">
        <f t="shared" si="69"/>
        <v>0</v>
      </c>
      <c r="AE284" s="16">
        <f>IF(ISBLANK(T284),AE283,IF(COUNTIF(T$2:T284,T284)&gt;1,AE283,1+MAX(AE283,0)))</f>
        <v>9</v>
      </c>
    </row>
    <row r="285" spans="1:31" x14ac:dyDescent="0.25">
      <c r="A285" s="42">
        <v>105</v>
      </c>
      <c r="B285" s="42" t="s">
        <v>66</v>
      </c>
      <c r="C285" s="42" t="s">
        <v>662</v>
      </c>
      <c r="E285" s="42">
        <v>2</v>
      </c>
      <c r="F285" s="42">
        <v>3</v>
      </c>
      <c r="G285" s="42">
        <v>4</v>
      </c>
      <c r="H285" s="42">
        <v>1</v>
      </c>
      <c r="I285" s="42">
        <v>0</v>
      </c>
      <c r="J285" s="42">
        <v>1</v>
      </c>
      <c r="K285" s="42">
        <v>0</v>
      </c>
      <c r="L285" s="42">
        <v>0</v>
      </c>
      <c r="M285" s="188"/>
      <c r="N285"/>
      <c r="O285" s="101">
        <f>IF(ISBLANK(C285),O284,IF(COUNTIF(C$2:C285,C285)&gt;1,O284,1+MAX(O284,0)))</f>
        <v>7</v>
      </c>
      <c r="P285" s="45">
        <f t="shared" si="59"/>
        <v>5</v>
      </c>
      <c r="Q285" s="33" t="str">
        <f t="shared" si="60"/>
        <v/>
      </c>
      <c r="R285" s="33">
        <f t="shared" si="61"/>
        <v>15</v>
      </c>
      <c r="S285" s="33" t="str">
        <f t="shared" si="62"/>
        <v>105_15</v>
      </c>
      <c r="T285" s="35" t="str">
        <f t="shared" si="63"/>
        <v>105PM</v>
      </c>
      <c r="U285" s="35" t="str">
        <f t="shared" si="64"/>
        <v>105PMEW</v>
      </c>
      <c r="W285" s="20" t="str">
        <f t="shared" si="65"/>
        <v/>
      </c>
      <c r="X285" s="20" t="str">
        <f t="shared" si="66"/>
        <v/>
      </c>
      <c r="Y285" s="20" t="str">
        <f t="shared" si="67"/>
        <v/>
      </c>
      <c r="Z285" s="20" t="str">
        <f t="shared" si="68"/>
        <v/>
      </c>
      <c r="AA285" s="20">
        <f t="shared" si="56"/>
        <v>0</v>
      </c>
      <c r="AB285" s="20">
        <f t="shared" si="57"/>
        <v>0</v>
      </c>
      <c r="AC285" s="20">
        <f t="shared" si="58"/>
        <v>0</v>
      </c>
      <c r="AD285" s="16">
        <f t="shared" si="69"/>
        <v>0</v>
      </c>
      <c r="AE285" s="16">
        <f>IF(ISBLANK(T285),AE284,IF(COUNTIF(T$2:T285,T285)&gt;1,AE284,1+MAX(AE284,0)))</f>
        <v>9</v>
      </c>
    </row>
    <row r="286" spans="1:31" x14ac:dyDescent="0.25">
      <c r="A286" s="42">
        <v>105</v>
      </c>
      <c r="B286" s="42" t="s">
        <v>66</v>
      </c>
      <c r="C286" s="42" t="s">
        <v>662</v>
      </c>
      <c r="E286" s="42">
        <v>2</v>
      </c>
      <c r="F286" s="42">
        <v>4</v>
      </c>
      <c r="G286" s="42">
        <v>1</v>
      </c>
      <c r="H286" s="42">
        <v>4</v>
      </c>
      <c r="I286" s="42">
        <v>0</v>
      </c>
      <c r="J286" s="42">
        <v>3</v>
      </c>
      <c r="K286" s="42">
        <v>0</v>
      </c>
      <c r="L286" s="42">
        <v>0</v>
      </c>
      <c r="M286" s="188"/>
      <c r="N286"/>
      <c r="O286" s="101">
        <f>IF(ISBLANK(C286),O285,IF(COUNTIF(C$2:C286,C286)&gt;1,O285,1+MAX(O285,0)))</f>
        <v>7</v>
      </c>
      <c r="P286" s="45">
        <f t="shared" si="59"/>
        <v>5</v>
      </c>
      <c r="Q286" s="33" t="str">
        <f t="shared" si="60"/>
        <v/>
      </c>
      <c r="R286" s="33">
        <f t="shared" si="61"/>
        <v>16</v>
      </c>
      <c r="S286" s="33" t="str">
        <f t="shared" si="62"/>
        <v>105_16</v>
      </c>
      <c r="T286" s="35" t="str">
        <f t="shared" si="63"/>
        <v>105PM</v>
      </c>
      <c r="U286" s="35" t="str">
        <f t="shared" si="64"/>
        <v>105PMNS</v>
      </c>
      <c r="W286" s="20" t="str">
        <f t="shared" si="65"/>
        <v/>
      </c>
      <c r="X286" s="20" t="str">
        <f t="shared" si="66"/>
        <v/>
      </c>
      <c r="Y286" s="20" t="str">
        <f t="shared" si="67"/>
        <v/>
      </c>
      <c r="Z286" s="20" t="str">
        <f t="shared" si="68"/>
        <v/>
      </c>
      <c r="AA286" s="20">
        <f t="shared" si="56"/>
        <v>0</v>
      </c>
      <c r="AB286" s="20">
        <f t="shared" si="57"/>
        <v>0</v>
      </c>
      <c r="AC286" s="20">
        <f t="shared" si="58"/>
        <v>0</v>
      </c>
      <c r="AD286" s="16">
        <f t="shared" si="69"/>
        <v>0</v>
      </c>
      <c r="AE286" s="16">
        <f>IF(ISBLANK(T286),AE285,IF(COUNTIF(T$2:T286,T286)&gt;1,AE285,1+MAX(AE285,0)))</f>
        <v>9</v>
      </c>
    </row>
    <row r="287" spans="1:31" x14ac:dyDescent="0.25">
      <c r="A287" s="42">
        <v>105</v>
      </c>
      <c r="B287" s="42" t="s">
        <v>66</v>
      </c>
      <c r="C287" s="42" t="s">
        <v>662</v>
      </c>
      <c r="E287" s="42">
        <v>2</v>
      </c>
      <c r="F287" s="42">
        <v>4</v>
      </c>
      <c r="G287" s="42">
        <v>2</v>
      </c>
      <c r="H287" s="42">
        <v>2</v>
      </c>
      <c r="I287" s="42">
        <v>0</v>
      </c>
      <c r="J287" s="42">
        <v>0</v>
      </c>
      <c r="K287" s="42">
        <v>0</v>
      </c>
      <c r="L287" s="42">
        <v>0</v>
      </c>
      <c r="M287" s="188"/>
      <c r="N287"/>
      <c r="O287" s="101">
        <f>IF(ISBLANK(C287),O286,IF(COUNTIF(C$2:C287,C287)&gt;1,O286,1+MAX(O286,0)))</f>
        <v>7</v>
      </c>
      <c r="P287" s="45">
        <f t="shared" si="59"/>
        <v>5</v>
      </c>
      <c r="Q287" s="33" t="str">
        <f t="shared" si="60"/>
        <v/>
      </c>
      <c r="R287" s="33">
        <f t="shared" si="61"/>
        <v>16</v>
      </c>
      <c r="S287" s="33" t="str">
        <f t="shared" si="62"/>
        <v>105_16</v>
      </c>
      <c r="T287" s="35" t="str">
        <f t="shared" si="63"/>
        <v>105PM</v>
      </c>
      <c r="U287" s="35" t="str">
        <f t="shared" si="64"/>
        <v>105PMNS</v>
      </c>
      <c r="W287" s="20" t="str">
        <f t="shared" si="65"/>
        <v/>
      </c>
      <c r="X287" s="20" t="str">
        <f t="shared" si="66"/>
        <v/>
      </c>
      <c r="Y287" s="20" t="str">
        <f t="shared" si="67"/>
        <v/>
      </c>
      <c r="Z287" s="20" t="str">
        <f t="shared" si="68"/>
        <v/>
      </c>
      <c r="AA287" s="20">
        <f t="shared" si="56"/>
        <v>0</v>
      </c>
      <c r="AB287" s="20">
        <f t="shared" si="57"/>
        <v>0</v>
      </c>
      <c r="AC287" s="20">
        <f t="shared" si="58"/>
        <v>0</v>
      </c>
      <c r="AD287" s="16">
        <f t="shared" si="69"/>
        <v>0</v>
      </c>
      <c r="AE287" s="16">
        <f>IF(ISBLANK(T287),AE286,IF(COUNTIF(T$2:T287,T287)&gt;1,AE286,1+MAX(AE286,0)))</f>
        <v>9</v>
      </c>
    </row>
    <row r="288" spans="1:31" x14ac:dyDescent="0.25">
      <c r="A288" s="42">
        <v>105</v>
      </c>
      <c r="B288" s="42" t="s">
        <v>66</v>
      </c>
      <c r="C288" s="42" t="s">
        <v>662</v>
      </c>
      <c r="E288" s="42">
        <v>2</v>
      </c>
      <c r="F288" s="42">
        <v>4</v>
      </c>
      <c r="G288" s="42">
        <v>3</v>
      </c>
      <c r="H288" s="42">
        <v>2</v>
      </c>
      <c r="I288" s="42">
        <v>0</v>
      </c>
      <c r="J288" s="42">
        <v>0</v>
      </c>
      <c r="K288" s="42">
        <v>0</v>
      </c>
      <c r="L288" s="42">
        <v>0</v>
      </c>
      <c r="M288" s="188"/>
      <c r="N288"/>
      <c r="O288" s="101">
        <f>IF(ISBLANK(C288),O287,IF(COUNTIF(C$2:C288,C288)&gt;1,O287,1+MAX(O287,0)))</f>
        <v>7</v>
      </c>
      <c r="P288" s="45">
        <f t="shared" si="59"/>
        <v>5</v>
      </c>
      <c r="Q288" s="33" t="str">
        <f t="shared" si="60"/>
        <v/>
      </c>
      <c r="R288" s="33">
        <f t="shared" si="61"/>
        <v>16</v>
      </c>
      <c r="S288" s="33" t="str">
        <f t="shared" si="62"/>
        <v>105_16</v>
      </c>
      <c r="T288" s="35" t="str">
        <f t="shared" si="63"/>
        <v>105PM</v>
      </c>
      <c r="U288" s="35" t="str">
        <f t="shared" si="64"/>
        <v>105PMEW</v>
      </c>
      <c r="W288" s="20" t="str">
        <f t="shared" si="65"/>
        <v/>
      </c>
      <c r="X288" s="20" t="str">
        <f t="shared" si="66"/>
        <v/>
      </c>
      <c r="Y288" s="20" t="str">
        <f t="shared" si="67"/>
        <v/>
      </c>
      <c r="Z288" s="20" t="str">
        <f t="shared" si="68"/>
        <v/>
      </c>
      <c r="AA288" s="20">
        <f t="shared" si="56"/>
        <v>0</v>
      </c>
      <c r="AB288" s="20">
        <f t="shared" si="57"/>
        <v>0</v>
      </c>
      <c r="AC288" s="20">
        <f t="shared" si="58"/>
        <v>0</v>
      </c>
      <c r="AD288" s="16">
        <f t="shared" si="69"/>
        <v>0</v>
      </c>
      <c r="AE288" s="16">
        <f>IF(ISBLANK(T288),AE287,IF(COUNTIF(T$2:T288,T288)&gt;1,AE287,1+MAX(AE287,0)))</f>
        <v>9</v>
      </c>
    </row>
    <row r="289" spans="1:31" x14ac:dyDescent="0.25">
      <c r="A289" s="42">
        <v>105</v>
      </c>
      <c r="B289" s="42" t="s">
        <v>66</v>
      </c>
      <c r="C289" s="42" t="s">
        <v>662</v>
      </c>
      <c r="E289" s="42">
        <v>2</v>
      </c>
      <c r="F289" s="42">
        <v>4</v>
      </c>
      <c r="G289" s="42">
        <v>4</v>
      </c>
      <c r="H289" s="42">
        <v>0</v>
      </c>
      <c r="I289" s="42">
        <v>0</v>
      </c>
      <c r="J289" s="42">
        <v>0</v>
      </c>
      <c r="K289" s="42">
        <v>0</v>
      </c>
      <c r="L289" s="42">
        <v>0</v>
      </c>
      <c r="M289" s="188"/>
      <c r="N289"/>
      <c r="O289" s="101">
        <f>IF(ISBLANK(C289),O288,IF(COUNTIF(C$2:C289,C289)&gt;1,O288,1+MAX(O288,0)))</f>
        <v>7</v>
      </c>
      <c r="P289" s="45">
        <f t="shared" si="59"/>
        <v>5</v>
      </c>
      <c r="Q289" s="33" t="str">
        <f t="shared" si="60"/>
        <v/>
      </c>
      <c r="R289" s="33">
        <f t="shared" si="61"/>
        <v>16</v>
      </c>
      <c r="S289" s="33" t="str">
        <f t="shared" si="62"/>
        <v>105_16</v>
      </c>
      <c r="T289" s="35" t="str">
        <f t="shared" si="63"/>
        <v>105PM</v>
      </c>
      <c r="U289" s="35" t="str">
        <f t="shared" si="64"/>
        <v>105PMEW</v>
      </c>
      <c r="W289" s="20" t="str">
        <f t="shared" si="65"/>
        <v/>
      </c>
      <c r="X289" s="20" t="str">
        <f t="shared" si="66"/>
        <v/>
      </c>
      <c r="Y289" s="20" t="str">
        <f t="shared" si="67"/>
        <v/>
      </c>
      <c r="Z289" s="20" t="str">
        <f t="shared" si="68"/>
        <v/>
      </c>
      <c r="AA289" s="20">
        <f t="shared" si="56"/>
        <v>0</v>
      </c>
      <c r="AB289" s="20">
        <f t="shared" si="57"/>
        <v>0</v>
      </c>
      <c r="AC289" s="20">
        <f t="shared" si="58"/>
        <v>0</v>
      </c>
      <c r="AD289" s="16">
        <f t="shared" si="69"/>
        <v>0</v>
      </c>
      <c r="AE289" s="16">
        <f>IF(ISBLANK(T289),AE288,IF(COUNTIF(T$2:T289,T289)&gt;1,AE288,1+MAX(AE288,0)))</f>
        <v>9</v>
      </c>
    </row>
    <row r="290" spans="1:31" x14ac:dyDescent="0.25">
      <c r="A290" s="42">
        <v>106</v>
      </c>
      <c r="B290" s="42" t="s">
        <v>65</v>
      </c>
      <c r="C290" s="42" t="s">
        <v>663</v>
      </c>
      <c r="E290" s="42">
        <v>1</v>
      </c>
      <c r="F290" s="42">
        <v>1</v>
      </c>
      <c r="G290" s="42">
        <v>1</v>
      </c>
      <c r="H290" s="42">
        <v>7</v>
      </c>
      <c r="I290" s="42">
        <v>0</v>
      </c>
      <c r="J290" s="42">
        <v>3</v>
      </c>
      <c r="K290" s="42">
        <v>1</v>
      </c>
      <c r="L290" s="42">
        <v>1</v>
      </c>
      <c r="M290" s="188" t="s">
        <v>664</v>
      </c>
      <c r="N290"/>
      <c r="O290" s="101">
        <f>IF(ISBLANK(C290),O289,IF(COUNTIF(C$2:C290,C290)&gt;1,O289,1+MAX(O289,0)))</f>
        <v>8</v>
      </c>
      <c r="P290" s="45">
        <f t="shared" si="59"/>
        <v>6</v>
      </c>
      <c r="Q290" s="33">
        <f t="shared" si="60"/>
        <v>6</v>
      </c>
      <c r="R290" s="33">
        <f t="shared" si="61"/>
        <v>1</v>
      </c>
      <c r="S290" s="33" t="str">
        <f t="shared" si="62"/>
        <v>106_1</v>
      </c>
      <c r="T290" s="35" t="str">
        <f t="shared" si="63"/>
        <v>106AM</v>
      </c>
      <c r="U290" s="35" t="str">
        <f t="shared" si="64"/>
        <v>106AMNS</v>
      </c>
      <c r="W290" s="20" t="str">
        <f t="shared" si="65"/>
        <v/>
      </c>
      <c r="X290" s="20" t="str">
        <f t="shared" si="66"/>
        <v/>
      </c>
      <c r="Y290" s="20" t="str">
        <f t="shared" si="67"/>
        <v/>
      </c>
      <c r="Z290" s="20" t="str">
        <f t="shared" si="68"/>
        <v/>
      </c>
      <c r="AA290" s="20">
        <f t="shared" si="56"/>
        <v>0</v>
      </c>
      <c r="AB290" s="20">
        <f t="shared" si="57"/>
        <v>0</v>
      </c>
      <c r="AC290" s="20">
        <f t="shared" si="58"/>
        <v>3</v>
      </c>
      <c r="AD290" s="16">
        <f t="shared" si="69"/>
        <v>1</v>
      </c>
      <c r="AE290" s="16">
        <f>IF(ISBLANK(T290),AE289,IF(COUNTIF(T$2:T290,T290)&gt;1,AE289,1+MAX(AE289,0)))</f>
        <v>10</v>
      </c>
    </row>
    <row r="291" spans="1:31" x14ac:dyDescent="0.25">
      <c r="A291" s="42">
        <v>106</v>
      </c>
      <c r="B291" s="42" t="s">
        <v>65</v>
      </c>
      <c r="C291" s="42" t="s">
        <v>663</v>
      </c>
      <c r="E291" s="42">
        <v>1</v>
      </c>
      <c r="F291" s="42">
        <v>1</v>
      </c>
      <c r="G291" s="42">
        <v>2</v>
      </c>
      <c r="H291" s="42">
        <v>6</v>
      </c>
      <c r="I291" s="42">
        <v>3</v>
      </c>
      <c r="J291" s="42">
        <v>2</v>
      </c>
      <c r="K291" s="42">
        <v>1</v>
      </c>
      <c r="L291" s="42">
        <v>1</v>
      </c>
      <c r="M291" s="188" t="s">
        <v>664</v>
      </c>
      <c r="N291"/>
      <c r="O291" s="101">
        <f>IF(ISBLANK(C291),O290,IF(COUNTIF(C$2:C291,C291)&gt;1,O290,1+MAX(O290,0)))</f>
        <v>8</v>
      </c>
      <c r="P291" s="45">
        <f t="shared" si="59"/>
        <v>6</v>
      </c>
      <c r="Q291" s="33" t="str">
        <f t="shared" si="60"/>
        <v/>
      </c>
      <c r="R291" s="33">
        <f t="shared" si="61"/>
        <v>1</v>
      </c>
      <c r="S291" s="33" t="str">
        <f t="shared" si="62"/>
        <v>106_1</v>
      </c>
      <c r="T291" s="35" t="str">
        <f t="shared" si="63"/>
        <v>106AM</v>
      </c>
      <c r="U291" s="35" t="str">
        <f t="shared" si="64"/>
        <v>106AMNS</v>
      </c>
      <c r="W291" s="20" t="str">
        <f t="shared" si="65"/>
        <v/>
      </c>
      <c r="X291" s="20" t="str">
        <f t="shared" si="66"/>
        <v/>
      </c>
      <c r="Y291" s="20" t="str">
        <f t="shared" si="67"/>
        <v/>
      </c>
      <c r="Z291" s="20" t="str">
        <f t="shared" si="68"/>
        <v/>
      </c>
      <c r="AA291" s="20">
        <f t="shared" si="56"/>
        <v>0</v>
      </c>
      <c r="AB291" s="20">
        <f t="shared" si="57"/>
        <v>0</v>
      </c>
      <c r="AC291" s="20">
        <f t="shared" si="58"/>
        <v>3</v>
      </c>
      <c r="AD291" s="16">
        <f t="shared" si="69"/>
        <v>1</v>
      </c>
      <c r="AE291" s="16">
        <f>IF(ISBLANK(T291),AE290,IF(COUNTIF(T$2:T291,T291)&gt;1,AE290,1+MAX(AE290,0)))</f>
        <v>10</v>
      </c>
    </row>
    <row r="292" spans="1:31" x14ac:dyDescent="0.25">
      <c r="A292" s="42">
        <v>106</v>
      </c>
      <c r="B292" s="42" t="s">
        <v>65</v>
      </c>
      <c r="C292" s="42" t="s">
        <v>663</v>
      </c>
      <c r="E292" s="42">
        <v>1</v>
      </c>
      <c r="F292" s="42">
        <v>1</v>
      </c>
      <c r="G292" s="42">
        <v>3</v>
      </c>
      <c r="H292" s="42">
        <v>3</v>
      </c>
      <c r="I292" s="42">
        <v>1</v>
      </c>
      <c r="J292" s="42">
        <v>2</v>
      </c>
      <c r="K292" s="42">
        <v>0</v>
      </c>
      <c r="L292" s="42">
        <v>0</v>
      </c>
      <c r="M292" s="188" t="s">
        <v>664</v>
      </c>
      <c r="N292"/>
      <c r="O292" s="101">
        <f>IF(ISBLANK(C292),O291,IF(COUNTIF(C$2:C292,C292)&gt;1,O291,1+MAX(O291,0)))</f>
        <v>8</v>
      </c>
      <c r="P292" s="45">
        <f t="shared" si="59"/>
        <v>6</v>
      </c>
      <c r="Q292" s="33" t="str">
        <f t="shared" si="60"/>
        <v/>
      </c>
      <c r="R292" s="33">
        <f t="shared" si="61"/>
        <v>1</v>
      </c>
      <c r="S292" s="33" t="str">
        <f t="shared" si="62"/>
        <v>106_1</v>
      </c>
      <c r="T292" s="35" t="str">
        <f t="shared" si="63"/>
        <v>106AM</v>
      </c>
      <c r="U292" s="35" t="str">
        <f t="shared" si="64"/>
        <v>106AMEW</v>
      </c>
      <c r="W292" s="20" t="str">
        <f t="shared" si="65"/>
        <v/>
      </c>
      <c r="X292" s="20" t="str">
        <f t="shared" si="66"/>
        <v/>
      </c>
      <c r="Y292" s="20" t="str">
        <f t="shared" si="67"/>
        <v/>
      </c>
      <c r="Z292" s="20" t="str">
        <f t="shared" si="68"/>
        <v/>
      </c>
      <c r="AA292" s="20">
        <f t="shared" si="56"/>
        <v>1</v>
      </c>
      <c r="AB292" s="20">
        <f t="shared" si="57"/>
        <v>0</v>
      </c>
      <c r="AC292" s="20">
        <f t="shared" si="58"/>
        <v>3</v>
      </c>
      <c r="AD292" s="16">
        <f t="shared" si="69"/>
        <v>1</v>
      </c>
      <c r="AE292" s="16">
        <f>IF(ISBLANK(T292),AE291,IF(COUNTIF(T$2:T292,T292)&gt;1,AE291,1+MAX(AE291,0)))</f>
        <v>10</v>
      </c>
    </row>
    <row r="293" spans="1:31" x14ac:dyDescent="0.25">
      <c r="A293" s="42">
        <v>106</v>
      </c>
      <c r="B293" s="42" t="s">
        <v>65</v>
      </c>
      <c r="C293" s="42" t="s">
        <v>663</v>
      </c>
      <c r="E293" s="42">
        <v>1</v>
      </c>
      <c r="F293" s="42">
        <v>1</v>
      </c>
      <c r="G293" s="42">
        <v>4</v>
      </c>
      <c r="H293" s="42">
        <v>2</v>
      </c>
      <c r="I293" s="42">
        <v>2</v>
      </c>
      <c r="J293" s="42">
        <v>2</v>
      </c>
      <c r="K293" s="42">
        <v>0</v>
      </c>
      <c r="L293" s="42">
        <v>0</v>
      </c>
      <c r="M293" s="188" t="s">
        <v>664</v>
      </c>
      <c r="N293"/>
      <c r="O293" s="101">
        <f>IF(ISBLANK(C293),O292,IF(COUNTIF(C$2:C293,C293)&gt;1,O292,1+MAX(O292,0)))</f>
        <v>8</v>
      </c>
      <c r="P293" s="45">
        <f t="shared" si="59"/>
        <v>6</v>
      </c>
      <c r="Q293" s="33" t="str">
        <f t="shared" si="60"/>
        <v/>
      </c>
      <c r="R293" s="33">
        <f t="shared" si="61"/>
        <v>1</v>
      </c>
      <c r="S293" s="33" t="str">
        <f t="shared" si="62"/>
        <v>106_1</v>
      </c>
      <c r="T293" s="35" t="str">
        <f t="shared" si="63"/>
        <v>106AM</v>
      </c>
      <c r="U293" s="35" t="str">
        <f t="shared" si="64"/>
        <v>106AMEW</v>
      </c>
      <c r="W293" s="20" t="str">
        <f t="shared" si="65"/>
        <v/>
      </c>
      <c r="X293" s="20" t="str">
        <f t="shared" si="66"/>
        <v/>
      </c>
      <c r="Y293" s="20" t="str">
        <f t="shared" si="67"/>
        <v/>
      </c>
      <c r="Z293" s="20" t="str">
        <f t="shared" si="68"/>
        <v/>
      </c>
      <c r="AA293" s="20">
        <f t="shared" si="56"/>
        <v>0</v>
      </c>
      <c r="AB293" s="20">
        <f t="shared" si="57"/>
        <v>0</v>
      </c>
      <c r="AC293" s="20">
        <f t="shared" si="58"/>
        <v>3</v>
      </c>
      <c r="AD293" s="16">
        <f t="shared" si="69"/>
        <v>1</v>
      </c>
      <c r="AE293" s="16">
        <f>IF(ISBLANK(T293),AE292,IF(COUNTIF(T$2:T293,T293)&gt;1,AE292,1+MAX(AE292,0)))</f>
        <v>10</v>
      </c>
    </row>
    <row r="294" spans="1:31" x14ac:dyDescent="0.25">
      <c r="A294" s="42">
        <v>106</v>
      </c>
      <c r="B294" s="42" t="s">
        <v>65</v>
      </c>
      <c r="C294" s="42" t="s">
        <v>663</v>
      </c>
      <c r="E294" s="42">
        <v>1</v>
      </c>
      <c r="F294" s="42">
        <v>2</v>
      </c>
      <c r="G294" s="42">
        <v>1</v>
      </c>
      <c r="H294" s="42">
        <v>2</v>
      </c>
      <c r="I294" s="42">
        <v>1</v>
      </c>
      <c r="J294" s="42">
        <v>1</v>
      </c>
      <c r="K294" s="42">
        <v>0</v>
      </c>
      <c r="L294" s="42">
        <v>0</v>
      </c>
      <c r="M294" s="188" t="s">
        <v>664</v>
      </c>
      <c r="N294"/>
      <c r="O294" s="101">
        <f>IF(ISBLANK(C294),O293,IF(COUNTIF(C$2:C294,C294)&gt;1,O293,1+MAX(O293,0)))</f>
        <v>8</v>
      </c>
      <c r="P294" s="45">
        <f t="shared" si="59"/>
        <v>6</v>
      </c>
      <c r="Q294" s="33" t="str">
        <f t="shared" si="60"/>
        <v/>
      </c>
      <c r="R294" s="33">
        <f t="shared" si="61"/>
        <v>2</v>
      </c>
      <c r="S294" s="33" t="str">
        <f t="shared" si="62"/>
        <v>106_2</v>
      </c>
      <c r="T294" s="35" t="str">
        <f t="shared" si="63"/>
        <v>106AM</v>
      </c>
      <c r="U294" s="35" t="str">
        <f t="shared" si="64"/>
        <v>106AMNS</v>
      </c>
      <c r="W294" s="20" t="str">
        <f t="shared" si="65"/>
        <v/>
      </c>
      <c r="X294" s="20" t="str">
        <f t="shared" si="66"/>
        <v/>
      </c>
      <c r="Y294" s="20" t="str">
        <f t="shared" si="67"/>
        <v/>
      </c>
      <c r="Z294" s="20" t="str">
        <f t="shared" si="68"/>
        <v/>
      </c>
      <c r="AA294" s="20">
        <f t="shared" si="56"/>
        <v>0</v>
      </c>
      <c r="AB294" s="20">
        <f t="shared" si="57"/>
        <v>0</v>
      </c>
      <c r="AC294" s="20">
        <f t="shared" si="58"/>
        <v>3</v>
      </c>
      <c r="AD294" s="16">
        <f t="shared" si="69"/>
        <v>1</v>
      </c>
      <c r="AE294" s="16">
        <f>IF(ISBLANK(T294),AE293,IF(COUNTIF(T$2:T294,T294)&gt;1,AE293,1+MAX(AE293,0)))</f>
        <v>10</v>
      </c>
    </row>
    <row r="295" spans="1:31" x14ac:dyDescent="0.25">
      <c r="A295" s="42">
        <v>106</v>
      </c>
      <c r="B295" s="42" t="s">
        <v>65</v>
      </c>
      <c r="C295" s="42" t="s">
        <v>663</v>
      </c>
      <c r="E295" s="42">
        <v>1</v>
      </c>
      <c r="F295" s="42">
        <v>2</v>
      </c>
      <c r="G295" s="42">
        <v>2</v>
      </c>
      <c r="H295" s="42">
        <v>7</v>
      </c>
      <c r="I295" s="42">
        <v>0</v>
      </c>
      <c r="J295" s="42">
        <v>4</v>
      </c>
      <c r="K295" s="42">
        <v>0</v>
      </c>
      <c r="L295" s="42">
        <v>0</v>
      </c>
      <c r="M295" s="188" t="s">
        <v>664</v>
      </c>
      <c r="N295"/>
      <c r="O295" s="101">
        <f>IF(ISBLANK(C295),O294,IF(COUNTIF(C$2:C295,C295)&gt;1,O294,1+MAX(O294,0)))</f>
        <v>8</v>
      </c>
      <c r="P295" s="45">
        <f t="shared" si="59"/>
        <v>6</v>
      </c>
      <c r="Q295" s="33" t="str">
        <f t="shared" si="60"/>
        <v/>
      </c>
      <c r="R295" s="33">
        <f t="shared" si="61"/>
        <v>2</v>
      </c>
      <c r="S295" s="33" t="str">
        <f t="shared" si="62"/>
        <v>106_2</v>
      </c>
      <c r="T295" s="35" t="str">
        <f t="shared" si="63"/>
        <v>106AM</v>
      </c>
      <c r="U295" s="35" t="str">
        <f t="shared" si="64"/>
        <v>106AMNS</v>
      </c>
      <c r="W295" s="20" t="str">
        <f t="shared" si="65"/>
        <v/>
      </c>
      <c r="X295" s="20" t="str">
        <f t="shared" si="66"/>
        <v/>
      </c>
      <c r="Y295" s="20" t="str">
        <f t="shared" si="67"/>
        <v/>
      </c>
      <c r="Z295" s="20" t="str">
        <f t="shared" si="68"/>
        <v/>
      </c>
      <c r="AA295" s="20">
        <f t="shared" si="56"/>
        <v>0</v>
      </c>
      <c r="AB295" s="20">
        <f t="shared" si="57"/>
        <v>0</v>
      </c>
      <c r="AC295" s="20">
        <f t="shared" si="58"/>
        <v>3</v>
      </c>
      <c r="AD295" s="16">
        <f t="shared" si="69"/>
        <v>1</v>
      </c>
      <c r="AE295" s="16">
        <f>IF(ISBLANK(T295),AE294,IF(COUNTIF(T$2:T295,T295)&gt;1,AE294,1+MAX(AE294,0)))</f>
        <v>10</v>
      </c>
    </row>
    <row r="296" spans="1:31" x14ac:dyDescent="0.25">
      <c r="A296" s="42">
        <v>106</v>
      </c>
      <c r="B296" s="42" t="s">
        <v>65</v>
      </c>
      <c r="C296" s="42" t="s">
        <v>663</v>
      </c>
      <c r="E296" s="42">
        <v>1</v>
      </c>
      <c r="F296" s="42">
        <v>2</v>
      </c>
      <c r="G296" s="42">
        <v>3</v>
      </c>
      <c r="H296" s="42">
        <v>4</v>
      </c>
      <c r="I296" s="42">
        <v>2</v>
      </c>
      <c r="J296" s="42">
        <v>0</v>
      </c>
      <c r="K296" s="42">
        <v>1</v>
      </c>
      <c r="L296" s="42">
        <v>2</v>
      </c>
      <c r="M296" s="188" t="s">
        <v>664</v>
      </c>
      <c r="N296"/>
      <c r="O296" s="101">
        <f>IF(ISBLANK(C296),O295,IF(COUNTIF(C$2:C296,C296)&gt;1,O295,1+MAX(O295,0)))</f>
        <v>8</v>
      </c>
      <c r="P296" s="45">
        <f t="shared" si="59"/>
        <v>6</v>
      </c>
      <c r="Q296" s="33" t="str">
        <f t="shared" si="60"/>
        <v/>
      </c>
      <c r="R296" s="33">
        <f t="shared" si="61"/>
        <v>2</v>
      </c>
      <c r="S296" s="33" t="str">
        <f t="shared" si="62"/>
        <v>106_2</v>
      </c>
      <c r="T296" s="35" t="str">
        <f t="shared" si="63"/>
        <v>106AM</v>
      </c>
      <c r="U296" s="35" t="str">
        <f t="shared" si="64"/>
        <v>106AMEW</v>
      </c>
      <c r="W296" s="20" t="str">
        <f t="shared" si="65"/>
        <v/>
      </c>
      <c r="X296" s="20" t="str">
        <f t="shared" si="66"/>
        <v/>
      </c>
      <c r="Y296" s="20" t="str">
        <f t="shared" si="67"/>
        <v/>
      </c>
      <c r="Z296" s="20" t="str">
        <f t="shared" si="68"/>
        <v/>
      </c>
      <c r="AA296" s="20">
        <f t="shared" si="56"/>
        <v>1</v>
      </c>
      <c r="AB296" s="20">
        <f t="shared" si="57"/>
        <v>0</v>
      </c>
      <c r="AC296" s="20">
        <f t="shared" si="58"/>
        <v>3</v>
      </c>
      <c r="AD296" s="16">
        <f t="shared" si="69"/>
        <v>1</v>
      </c>
      <c r="AE296" s="16">
        <f>IF(ISBLANK(T296),AE295,IF(COUNTIF(T$2:T296,T296)&gt;1,AE295,1+MAX(AE295,0)))</f>
        <v>10</v>
      </c>
    </row>
    <row r="297" spans="1:31" x14ac:dyDescent="0.25">
      <c r="A297" s="42">
        <v>106</v>
      </c>
      <c r="B297" s="42" t="s">
        <v>65</v>
      </c>
      <c r="C297" s="42" t="s">
        <v>663</v>
      </c>
      <c r="E297" s="42">
        <v>1</v>
      </c>
      <c r="F297" s="42">
        <v>2</v>
      </c>
      <c r="G297" s="42">
        <v>4</v>
      </c>
      <c r="H297" s="42">
        <v>1</v>
      </c>
      <c r="I297" s="42">
        <v>0</v>
      </c>
      <c r="J297" s="42">
        <v>0</v>
      </c>
      <c r="K297" s="42">
        <v>0</v>
      </c>
      <c r="L297" s="42">
        <v>0</v>
      </c>
      <c r="M297" s="188" t="s">
        <v>664</v>
      </c>
      <c r="N297"/>
      <c r="O297" s="101">
        <f>IF(ISBLANK(C297),O296,IF(COUNTIF(C$2:C297,C297)&gt;1,O296,1+MAX(O296,0)))</f>
        <v>8</v>
      </c>
      <c r="P297" s="45">
        <f t="shared" si="59"/>
        <v>6</v>
      </c>
      <c r="Q297" s="33" t="str">
        <f t="shared" si="60"/>
        <v/>
      </c>
      <c r="R297" s="33">
        <f t="shared" si="61"/>
        <v>2</v>
      </c>
      <c r="S297" s="33" t="str">
        <f t="shared" si="62"/>
        <v>106_2</v>
      </c>
      <c r="T297" s="35" t="str">
        <f t="shared" si="63"/>
        <v>106AM</v>
      </c>
      <c r="U297" s="35" t="str">
        <f t="shared" si="64"/>
        <v>106AMEW</v>
      </c>
      <c r="W297" s="20" t="str">
        <f t="shared" si="65"/>
        <v/>
      </c>
      <c r="X297" s="20" t="str">
        <f t="shared" si="66"/>
        <v/>
      </c>
      <c r="Y297" s="20" t="str">
        <f t="shared" si="67"/>
        <v/>
      </c>
      <c r="Z297" s="20" t="str">
        <f t="shared" si="68"/>
        <v/>
      </c>
      <c r="AA297" s="20">
        <f t="shared" si="56"/>
        <v>0</v>
      </c>
      <c r="AB297" s="20">
        <f t="shared" si="57"/>
        <v>0</v>
      </c>
      <c r="AC297" s="20">
        <f t="shared" si="58"/>
        <v>3</v>
      </c>
      <c r="AD297" s="16">
        <f t="shared" si="69"/>
        <v>1</v>
      </c>
      <c r="AE297" s="16">
        <f>IF(ISBLANK(T297),AE296,IF(COUNTIF(T$2:T297,T297)&gt;1,AE296,1+MAX(AE296,0)))</f>
        <v>10</v>
      </c>
    </row>
    <row r="298" spans="1:31" x14ac:dyDescent="0.25">
      <c r="A298" s="42">
        <v>106</v>
      </c>
      <c r="B298" s="42" t="s">
        <v>65</v>
      </c>
      <c r="C298" s="42" t="s">
        <v>663</v>
      </c>
      <c r="E298" s="42">
        <v>1</v>
      </c>
      <c r="F298" s="42">
        <v>3</v>
      </c>
      <c r="G298" s="42">
        <v>1</v>
      </c>
      <c r="H298" s="42">
        <v>5</v>
      </c>
      <c r="I298" s="42">
        <v>0</v>
      </c>
      <c r="J298" s="42">
        <v>5</v>
      </c>
      <c r="K298" s="42">
        <v>0</v>
      </c>
      <c r="L298" s="42">
        <v>0</v>
      </c>
      <c r="M298" s="188" t="s">
        <v>664</v>
      </c>
      <c r="N298"/>
      <c r="O298" s="101">
        <f>IF(ISBLANK(C298),O297,IF(COUNTIF(C$2:C298,C298)&gt;1,O297,1+MAX(O297,0)))</f>
        <v>8</v>
      </c>
      <c r="P298" s="45">
        <f t="shared" si="59"/>
        <v>6</v>
      </c>
      <c r="Q298" s="33" t="str">
        <f t="shared" si="60"/>
        <v/>
      </c>
      <c r="R298" s="33">
        <f t="shared" si="61"/>
        <v>3</v>
      </c>
      <c r="S298" s="33" t="str">
        <f t="shared" si="62"/>
        <v>106_3</v>
      </c>
      <c r="T298" s="35" t="str">
        <f t="shared" si="63"/>
        <v>106AM</v>
      </c>
      <c r="U298" s="35" t="str">
        <f t="shared" si="64"/>
        <v>106AMNS</v>
      </c>
      <c r="W298" s="20" t="str">
        <f t="shared" si="65"/>
        <v/>
      </c>
      <c r="X298" s="20" t="str">
        <f t="shared" si="66"/>
        <v/>
      </c>
      <c r="Y298" s="20" t="str">
        <f t="shared" si="67"/>
        <v/>
      </c>
      <c r="Z298" s="20" t="str">
        <f t="shared" si="68"/>
        <v/>
      </c>
      <c r="AA298" s="20">
        <f t="shared" si="56"/>
        <v>0</v>
      </c>
      <c r="AB298" s="20">
        <f t="shared" si="57"/>
        <v>0</v>
      </c>
      <c r="AC298" s="20">
        <f t="shared" si="58"/>
        <v>3</v>
      </c>
      <c r="AD298" s="16">
        <f t="shared" si="69"/>
        <v>1</v>
      </c>
      <c r="AE298" s="16">
        <f>IF(ISBLANK(T298),AE297,IF(COUNTIF(T$2:T298,T298)&gt;1,AE297,1+MAX(AE297,0)))</f>
        <v>10</v>
      </c>
    </row>
    <row r="299" spans="1:31" x14ac:dyDescent="0.25">
      <c r="A299" s="42">
        <v>106</v>
      </c>
      <c r="B299" s="42" t="s">
        <v>65</v>
      </c>
      <c r="C299" s="42" t="s">
        <v>663</v>
      </c>
      <c r="E299" s="42">
        <v>1</v>
      </c>
      <c r="F299" s="42">
        <v>3</v>
      </c>
      <c r="G299" s="42">
        <v>2</v>
      </c>
      <c r="H299" s="42">
        <v>4</v>
      </c>
      <c r="I299" s="42">
        <v>0</v>
      </c>
      <c r="J299" s="42">
        <v>2</v>
      </c>
      <c r="K299" s="42">
        <v>0</v>
      </c>
      <c r="L299" s="42">
        <v>0</v>
      </c>
      <c r="M299" s="188" t="s">
        <v>664</v>
      </c>
      <c r="N299"/>
      <c r="O299" s="101">
        <f>IF(ISBLANK(C299),O298,IF(COUNTIF(C$2:C299,C299)&gt;1,O298,1+MAX(O298,0)))</f>
        <v>8</v>
      </c>
      <c r="P299" s="45">
        <f t="shared" si="59"/>
        <v>6</v>
      </c>
      <c r="Q299" s="33" t="str">
        <f t="shared" si="60"/>
        <v/>
      </c>
      <c r="R299" s="33">
        <f t="shared" si="61"/>
        <v>3</v>
      </c>
      <c r="S299" s="33" t="str">
        <f t="shared" si="62"/>
        <v>106_3</v>
      </c>
      <c r="T299" s="35" t="str">
        <f t="shared" si="63"/>
        <v>106AM</v>
      </c>
      <c r="U299" s="35" t="str">
        <f t="shared" si="64"/>
        <v>106AMNS</v>
      </c>
      <c r="W299" s="20" t="str">
        <f t="shared" si="65"/>
        <v/>
      </c>
      <c r="X299" s="20" t="str">
        <f t="shared" si="66"/>
        <v/>
      </c>
      <c r="Y299" s="20" t="str">
        <f t="shared" si="67"/>
        <v/>
      </c>
      <c r="Z299" s="20" t="str">
        <f t="shared" si="68"/>
        <v/>
      </c>
      <c r="AA299" s="20">
        <f t="shared" si="56"/>
        <v>0</v>
      </c>
      <c r="AB299" s="20">
        <f t="shared" si="57"/>
        <v>0</v>
      </c>
      <c r="AC299" s="20">
        <f t="shared" si="58"/>
        <v>3</v>
      </c>
      <c r="AD299" s="16">
        <f t="shared" si="69"/>
        <v>1</v>
      </c>
      <c r="AE299" s="16">
        <f>IF(ISBLANK(T299),AE298,IF(COUNTIF(T$2:T299,T299)&gt;1,AE298,1+MAX(AE298,0)))</f>
        <v>10</v>
      </c>
    </row>
    <row r="300" spans="1:31" x14ac:dyDescent="0.25">
      <c r="A300" s="42">
        <v>106</v>
      </c>
      <c r="B300" s="42" t="s">
        <v>65</v>
      </c>
      <c r="C300" s="42" t="s">
        <v>663</v>
      </c>
      <c r="E300" s="42">
        <v>1</v>
      </c>
      <c r="F300" s="42">
        <v>3</v>
      </c>
      <c r="G300" s="42">
        <v>3</v>
      </c>
      <c r="H300" s="42">
        <v>1</v>
      </c>
      <c r="I300" s="42">
        <v>0</v>
      </c>
      <c r="J300" s="42">
        <v>0</v>
      </c>
      <c r="K300" s="42">
        <v>0</v>
      </c>
      <c r="L300" s="42">
        <v>0</v>
      </c>
      <c r="M300" s="188" t="s">
        <v>664</v>
      </c>
      <c r="N300"/>
      <c r="O300" s="101">
        <f>IF(ISBLANK(C300),O299,IF(COUNTIF(C$2:C300,C300)&gt;1,O299,1+MAX(O299,0)))</f>
        <v>8</v>
      </c>
      <c r="P300" s="45">
        <f t="shared" si="59"/>
        <v>6</v>
      </c>
      <c r="Q300" s="33" t="str">
        <f t="shared" si="60"/>
        <v/>
      </c>
      <c r="R300" s="33">
        <f t="shared" si="61"/>
        <v>3</v>
      </c>
      <c r="S300" s="33" t="str">
        <f t="shared" si="62"/>
        <v>106_3</v>
      </c>
      <c r="T300" s="35" t="str">
        <f t="shared" si="63"/>
        <v>106AM</v>
      </c>
      <c r="U300" s="35" t="str">
        <f t="shared" si="64"/>
        <v>106AMEW</v>
      </c>
      <c r="W300" s="20" t="str">
        <f t="shared" si="65"/>
        <v/>
      </c>
      <c r="X300" s="20" t="str">
        <f t="shared" si="66"/>
        <v/>
      </c>
      <c r="Y300" s="20" t="str">
        <f t="shared" si="67"/>
        <v/>
      </c>
      <c r="Z300" s="20" t="str">
        <f t="shared" si="68"/>
        <v/>
      </c>
      <c r="AA300" s="20">
        <f t="shared" si="56"/>
        <v>1</v>
      </c>
      <c r="AB300" s="20">
        <f t="shared" si="57"/>
        <v>0</v>
      </c>
      <c r="AC300" s="20">
        <f t="shared" si="58"/>
        <v>3</v>
      </c>
      <c r="AD300" s="16">
        <f t="shared" si="69"/>
        <v>1</v>
      </c>
      <c r="AE300" s="16">
        <f>IF(ISBLANK(T300),AE299,IF(COUNTIF(T$2:T300,T300)&gt;1,AE299,1+MAX(AE299,0)))</f>
        <v>10</v>
      </c>
    </row>
    <row r="301" spans="1:31" x14ac:dyDescent="0.25">
      <c r="A301" s="42">
        <v>106</v>
      </c>
      <c r="B301" s="42" t="s">
        <v>65</v>
      </c>
      <c r="C301" s="42" t="s">
        <v>663</v>
      </c>
      <c r="E301" s="42">
        <v>1</v>
      </c>
      <c r="F301" s="42">
        <v>3</v>
      </c>
      <c r="G301" s="42">
        <v>4</v>
      </c>
      <c r="H301" s="42">
        <v>0</v>
      </c>
      <c r="I301" s="42">
        <v>0</v>
      </c>
      <c r="J301" s="42">
        <v>0</v>
      </c>
      <c r="K301" s="42">
        <v>0</v>
      </c>
      <c r="L301" s="42">
        <v>0</v>
      </c>
      <c r="M301" s="188" t="s">
        <v>664</v>
      </c>
      <c r="N301"/>
      <c r="O301" s="101">
        <f>IF(ISBLANK(C301),O300,IF(COUNTIF(C$2:C301,C301)&gt;1,O300,1+MAX(O300,0)))</f>
        <v>8</v>
      </c>
      <c r="P301" s="45">
        <f t="shared" si="59"/>
        <v>6</v>
      </c>
      <c r="Q301" s="33" t="str">
        <f t="shared" si="60"/>
        <v/>
      </c>
      <c r="R301" s="33">
        <f t="shared" si="61"/>
        <v>3</v>
      </c>
      <c r="S301" s="33" t="str">
        <f t="shared" si="62"/>
        <v>106_3</v>
      </c>
      <c r="T301" s="35" t="str">
        <f t="shared" si="63"/>
        <v>106AM</v>
      </c>
      <c r="U301" s="35" t="str">
        <f t="shared" si="64"/>
        <v>106AMEW</v>
      </c>
      <c r="W301" s="20" t="str">
        <f t="shared" si="65"/>
        <v/>
      </c>
      <c r="X301" s="20" t="str">
        <f t="shared" si="66"/>
        <v/>
      </c>
      <c r="Y301" s="20" t="str">
        <f t="shared" si="67"/>
        <v/>
      </c>
      <c r="Z301" s="20" t="str">
        <f t="shared" si="68"/>
        <v/>
      </c>
      <c r="AA301" s="20">
        <f t="shared" si="56"/>
        <v>0</v>
      </c>
      <c r="AB301" s="20">
        <f t="shared" si="57"/>
        <v>0</v>
      </c>
      <c r="AC301" s="20">
        <f t="shared" si="58"/>
        <v>3</v>
      </c>
      <c r="AD301" s="16">
        <f t="shared" si="69"/>
        <v>1</v>
      </c>
      <c r="AE301" s="16">
        <f>IF(ISBLANK(T301),AE300,IF(COUNTIF(T$2:T301,T301)&gt;1,AE300,1+MAX(AE300,0)))</f>
        <v>10</v>
      </c>
    </row>
    <row r="302" spans="1:31" x14ac:dyDescent="0.25">
      <c r="A302" s="42">
        <v>106</v>
      </c>
      <c r="B302" s="42" t="s">
        <v>65</v>
      </c>
      <c r="C302" s="42" t="s">
        <v>663</v>
      </c>
      <c r="E302" s="42">
        <v>1</v>
      </c>
      <c r="F302" s="42">
        <v>4</v>
      </c>
      <c r="G302" s="42">
        <v>1</v>
      </c>
      <c r="H302" s="42">
        <v>7</v>
      </c>
      <c r="I302" s="42">
        <v>1</v>
      </c>
      <c r="J302" s="42">
        <v>2</v>
      </c>
      <c r="K302" s="42">
        <v>1</v>
      </c>
      <c r="L302" s="42">
        <v>1</v>
      </c>
      <c r="M302" s="188" t="s">
        <v>664</v>
      </c>
      <c r="N302"/>
      <c r="O302" s="101">
        <f>IF(ISBLANK(C302),O301,IF(COUNTIF(C$2:C302,C302)&gt;1,O301,1+MAX(O301,0)))</f>
        <v>8</v>
      </c>
      <c r="P302" s="45">
        <f t="shared" si="59"/>
        <v>6</v>
      </c>
      <c r="Q302" s="33" t="str">
        <f t="shared" si="60"/>
        <v/>
      </c>
      <c r="R302" s="33">
        <f t="shared" si="61"/>
        <v>4</v>
      </c>
      <c r="S302" s="33" t="str">
        <f t="shared" si="62"/>
        <v>106_4</v>
      </c>
      <c r="T302" s="35" t="str">
        <f t="shared" si="63"/>
        <v>106AM</v>
      </c>
      <c r="U302" s="35" t="str">
        <f t="shared" si="64"/>
        <v>106AMNS</v>
      </c>
      <c r="W302" s="20" t="str">
        <f t="shared" si="65"/>
        <v/>
      </c>
      <c r="X302" s="20" t="str">
        <f t="shared" si="66"/>
        <v/>
      </c>
      <c r="Y302" s="20" t="str">
        <f t="shared" si="67"/>
        <v/>
      </c>
      <c r="Z302" s="20" t="str">
        <f t="shared" si="68"/>
        <v/>
      </c>
      <c r="AA302" s="20">
        <f t="shared" si="56"/>
        <v>0</v>
      </c>
      <c r="AB302" s="20">
        <f t="shared" si="57"/>
        <v>0</v>
      </c>
      <c r="AC302" s="20">
        <f t="shared" si="58"/>
        <v>3</v>
      </c>
      <c r="AD302" s="16">
        <f t="shared" si="69"/>
        <v>1</v>
      </c>
      <c r="AE302" s="16">
        <f>IF(ISBLANK(T302),AE301,IF(COUNTIF(T$2:T302,T302)&gt;1,AE301,1+MAX(AE301,0)))</f>
        <v>10</v>
      </c>
    </row>
    <row r="303" spans="1:31" x14ac:dyDescent="0.25">
      <c r="A303" s="42">
        <v>106</v>
      </c>
      <c r="B303" s="42" t="s">
        <v>65</v>
      </c>
      <c r="C303" s="42" t="s">
        <v>663</v>
      </c>
      <c r="E303" s="42">
        <v>1</v>
      </c>
      <c r="F303" s="42">
        <v>4</v>
      </c>
      <c r="G303" s="42">
        <v>2</v>
      </c>
      <c r="H303" s="42">
        <v>7</v>
      </c>
      <c r="I303" s="42">
        <v>3</v>
      </c>
      <c r="J303" s="42">
        <v>4</v>
      </c>
      <c r="K303" s="42">
        <v>0</v>
      </c>
      <c r="L303" s="42">
        <v>2</v>
      </c>
      <c r="M303" s="188" t="s">
        <v>664</v>
      </c>
      <c r="N303"/>
      <c r="O303" s="101">
        <f>IF(ISBLANK(C303),O302,IF(COUNTIF(C$2:C303,C303)&gt;1,O302,1+MAX(O302,0)))</f>
        <v>8</v>
      </c>
      <c r="P303" s="45">
        <f t="shared" si="59"/>
        <v>6</v>
      </c>
      <c r="Q303" s="33" t="str">
        <f t="shared" si="60"/>
        <v/>
      </c>
      <c r="R303" s="33">
        <f t="shared" si="61"/>
        <v>4</v>
      </c>
      <c r="S303" s="33" t="str">
        <f t="shared" si="62"/>
        <v>106_4</v>
      </c>
      <c r="T303" s="35" t="str">
        <f t="shared" si="63"/>
        <v>106AM</v>
      </c>
      <c r="U303" s="35" t="str">
        <f t="shared" si="64"/>
        <v>106AMNS</v>
      </c>
      <c r="W303" s="20" t="str">
        <f t="shared" si="65"/>
        <v/>
      </c>
      <c r="X303" s="20" t="str">
        <f t="shared" si="66"/>
        <v/>
      </c>
      <c r="Y303" s="20" t="str">
        <f t="shared" si="67"/>
        <v/>
      </c>
      <c r="Z303" s="20" t="str">
        <f t="shared" si="68"/>
        <v/>
      </c>
      <c r="AA303" s="20">
        <f t="shared" si="56"/>
        <v>0</v>
      </c>
      <c r="AB303" s="20">
        <f t="shared" si="57"/>
        <v>0</v>
      </c>
      <c r="AC303" s="20">
        <f t="shared" si="58"/>
        <v>3</v>
      </c>
      <c r="AD303" s="16">
        <f t="shared" si="69"/>
        <v>1</v>
      </c>
      <c r="AE303" s="16">
        <f>IF(ISBLANK(T303),AE302,IF(COUNTIF(T$2:T303,T303)&gt;1,AE302,1+MAX(AE302,0)))</f>
        <v>10</v>
      </c>
    </row>
    <row r="304" spans="1:31" x14ac:dyDescent="0.25">
      <c r="A304" s="42">
        <v>106</v>
      </c>
      <c r="B304" s="42" t="s">
        <v>65</v>
      </c>
      <c r="C304" s="42" t="s">
        <v>663</v>
      </c>
      <c r="E304" s="42">
        <v>1</v>
      </c>
      <c r="F304" s="42">
        <v>4</v>
      </c>
      <c r="G304" s="42">
        <v>3</v>
      </c>
      <c r="H304" s="42">
        <v>7</v>
      </c>
      <c r="I304" s="42">
        <v>3</v>
      </c>
      <c r="J304" s="42">
        <v>1</v>
      </c>
      <c r="K304" s="42">
        <v>0</v>
      </c>
      <c r="L304" s="42">
        <v>0</v>
      </c>
      <c r="M304" s="188" t="s">
        <v>664</v>
      </c>
      <c r="N304"/>
      <c r="O304" s="101">
        <f>IF(ISBLANK(C304),O303,IF(COUNTIF(C$2:C304,C304)&gt;1,O303,1+MAX(O303,0)))</f>
        <v>8</v>
      </c>
      <c r="P304" s="45">
        <f t="shared" si="59"/>
        <v>6</v>
      </c>
      <c r="Q304" s="33" t="str">
        <f t="shared" si="60"/>
        <v/>
      </c>
      <c r="R304" s="33">
        <f t="shared" si="61"/>
        <v>4</v>
      </c>
      <c r="S304" s="33" t="str">
        <f t="shared" si="62"/>
        <v>106_4</v>
      </c>
      <c r="T304" s="35" t="str">
        <f t="shared" si="63"/>
        <v>106AM</v>
      </c>
      <c r="U304" s="35" t="str">
        <f t="shared" si="64"/>
        <v>106AMEW</v>
      </c>
      <c r="W304" s="20" t="str">
        <f t="shared" si="65"/>
        <v/>
      </c>
      <c r="X304" s="20" t="str">
        <f t="shared" si="66"/>
        <v/>
      </c>
      <c r="Y304" s="20" t="str">
        <f t="shared" si="67"/>
        <v/>
      </c>
      <c r="Z304" s="20" t="str">
        <f t="shared" si="68"/>
        <v/>
      </c>
      <c r="AA304" s="20">
        <f t="shared" si="56"/>
        <v>1</v>
      </c>
      <c r="AB304" s="20">
        <f t="shared" si="57"/>
        <v>0</v>
      </c>
      <c r="AC304" s="20">
        <f t="shared" si="58"/>
        <v>3</v>
      </c>
      <c r="AD304" s="16">
        <f t="shared" si="69"/>
        <v>1</v>
      </c>
      <c r="AE304" s="16">
        <f>IF(ISBLANK(T304),AE303,IF(COUNTIF(T$2:T304,T304)&gt;1,AE303,1+MAX(AE303,0)))</f>
        <v>10</v>
      </c>
    </row>
    <row r="305" spans="1:31" x14ac:dyDescent="0.25">
      <c r="A305" s="42">
        <v>106</v>
      </c>
      <c r="B305" s="42" t="s">
        <v>65</v>
      </c>
      <c r="C305" s="42" t="s">
        <v>663</v>
      </c>
      <c r="E305" s="42">
        <v>1</v>
      </c>
      <c r="F305" s="42">
        <v>4</v>
      </c>
      <c r="G305" s="42">
        <v>4</v>
      </c>
      <c r="H305" s="42">
        <v>0</v>
      </c>
      <c r="I305" s="42">
        <v>0</v>
      </c>
      <c r="J305" s="42">
        <v>0</v>
      </c>
      <c r="K305" s="42">
        <v>0</v>
      </c>
      <c r="L305" s="42">
        <v>0</v>
      </c>
      <c r="M305" s="188" t="s">
        <v>664</v>
      </c>
      <c r="N305"/>
      <c r="O305" s="101">
        <f>IF(ISBLANK(C305),O304,IF(COUNTIF(C$2:C305,C305)&gt;1,O304,1+MAX(O304,0)))</f>
        <v>8</v>
      </c>
      <c r="P305" s="45">
        <f t="shared" si="59"/>
        <v>6</v>
      </c>
      <c r="Q305" s="33" t="str">
        <f t="shared" si="60"/>
        <v/>
      </c>
      <c r="R305" s="33">
        <f t="shared" si="61"/>
        <v>4</v>
      </c>
      <c r="S305" s="33" t="str">
        <f t="shared" si="62"/>
        <v>106_4</v>
      </c>
      <c r="T305" s="35" t="str">
        <f t="shared" si="63"/>
        <v>106AM</v>
      </c>
      <c r="U305" s="35" t="str">
        <f t="shared" si="64"/>
        <v>106AMEW</v>
      </c>
      <c r="W305" s="20" t="str">
        <f t="shared" si="65"/>
        <v/>
      </c>
      <c r="X305" s="20" t="str">
        <f t="shared" si="66"/>
        <v/>
      </c>
      <c r="Y305" s="20" t="str">
        <f t="shared" si="67"/>
        <v/>
      </c>
      <c r="Z305" s="20" t="str">
        <f t="shared" si="68"/>
        <v/>
      </c>
      <c r="AA305" s="20">
        <f t="shared" si="56"/>
        <v>0</v>
      </c>
      <c r="AB305" s="20">
        <f t="shared" si="57"/>
        <v>0</v>
      </c>
      <c r="AC305" s="20">
        <f t="shared" si="58"/>
        <v>3</v>
      </c>
      <c r="AD305" s="16">
        <f t="shared" si="69"/>
        <v>1</v>
      </c>
      <c r="AE305" s="16">
        <f>IF(ISBLANK(T305),AE304,IF(COUNTIF(T$2:T305,T305)&gt;1,AE304,1+MAX(AE304,0)))</f>
        <v>10</v>
      </c>
    </row>
    <row r="306" spans="1:31" x14ac:dyDescent="0.25">
      <c r="A306" s="42">
        <v>106</v>
      </c>
      <c r="B306" s="42" t="s">
        <v>65</v>
      </c>
      <c r="C306" s="42" t="s">
        <v>657</v>
      </c>
      <c r="E306" s="42">
        <v>2</v>
      </c>
      <c r="F306" s="42">
        <v>1</v>
      </c>
      <c r="G306" s="42">
        <v>1</v>
      </c>
      <c r="H306" s="42">
        <v>3</v>
      </c>
      <c r="I306" s="42">
        <v>0</v>
      </c>
      <c r="J306" s="42">
        <v>3</v>
      </c>
      <c r="K306" s="42">
        <v>0</v>
      </c>
      <c r="L306" s="42">
        <v>0</v>
      </c>
      <c r="M306" s="188" t="s">
        <v>665</v>
      </c>
      <c r="N306"/>
      <c r="O306" s="101">
        <f>IF(ISBLANK(C306),O305,IF(COUNTIF(C$2:C306,C306)&gt;1,O305,1+MAX(O305,0)))</f>
        <v>8</v>
      </c>
      <c r="P306" s="45">
        <f t="shared" si="59"/>
        <v>6</v>
      </c>
      <c r="Q306" s="33" t="str">
        <f t="shared" si="60"/>
        <v/>
      </c>
      <c r="R306" s="33">
        <f t="shared" si="61"/>
        <v>5</v>
      </c>
      <c r="S306" s="33" t="str">
        <f t="shared" si="62"/>
        <v>106_5</v>
      </c>
      <c r="T306" s="35" t="str">
        <f t="shared" si="63"/>
        <v>106AM</v>
      </c>
      <c r="U306" s="35" t="str">
        <f t="shared" si="64"/>
        <v>106AMNS</v>
      </c>
      <c r="W306" s="20" t="str">
        <f t="shared" si="65"/>
        <v/>
      </c>
      <c r="X306" s="20" t="str">
        <f t="shared" si="66"/>
        <v/>
      </c>
      <c r="Y306" s="20" t="str">
        <f t="shared" si="67"/>
        <v/>
      </c>
      <c r="Z306" s="20" t="str">
        <f t="shared" si="68"/>
        <v/>
      </c>
      <c r="AA306" s="20">
        <f t="shared" si="56"/>
        <v>0</v>
      </c>
      <c r="AB306" s="20">
        <f t="shared" si="57"/>
        <v>0</v>
      </c>
      <c r="AC306" s="20">
        <f t="shared" si="58"/>
        <v>3</v>
      </c>
      <c r="AD306" s="16">
        <f t="shared" si="69"/>
        <v>1</v>
      </c>
      <c r="AE306" s="16">
        <f>IF(ISBLANK(T306),AE305,IF(COUNTIF(T$2:T306,T306)&gt;1,AE305,1+MAX(AE305,0)))</f>
        <v>10</v>
      </c>
    </row>
    <row r="307" spans="1:31" x14ac:dyDescent="0.25">
      <c r="A307" s="42">
        <v>106</v>
      </c>
      <c r="B307" s="42" t="s">
        <v>65</v>
      </c>
      <c r="C307" s="42" t="s">
        <v>657</v>
      </c>
      <c r="E307" s="42">
        <v>2</v>
      </c>
      <c r="F307" s="42">
        <v>1</v>
      </c>
      <c r="G307" s="42">
        <v>2</v>
      </c>
      <c r="H307" s="42">
        <v>7</v>
      </c>
      <c r="I307" s="42">
        <v>0</v>
      </c>
      <c r="J307" s="42">
        <v>4</v>
      </c>
      <c r="K307" s="42">
        <v>0</v>
      </c>
      <c r="L307" s="42">
        <v>0</v>
      </c>
      <c r="M307" s="188" t="s">
        <v>665</v>
      </c>
      <c r="N307"/>
      <c r="O307" s="101">
        <f>IF(ISBLANK(C307),O306,IF(COUNTIF(C$2:C307,C307)&gt;1,O306,1+MAX(O306,0)))</f>
        <v>8</v>
      </c>
      <c r="P307" s="45">
        <f t="shared" si="59"/>
        <v>6</v>
      </c>
      <c r="Q307" s="33" t="str">
        <f t="shared" si="60"/>
        <v/>
      </c>
      <c r="R307" s="33">
        <f t="shared" si="61"/>
        <v>5</v>
      </c>
      <c r="S307" s="33" t="str">
        <f t="shared" si="62"/>
        <v>106_5</v>
      </c>
      <c r="T307" s="35" t="str">
        <f t="shared" si="63"/>
        <v>106AM</v>
      </c>
      <c r="U307" s="35" t="str">
        <f t="shared" si="64"/>
        <v>106AMNS</v>
      </c>
      <c r="W307" s="20" t="str">
        <f t="shared" si="65"/>
        <v/>
      </c>
      <c r="X307" s="20" t="str">
        <f t="shared" si="66"/>
        <v/>
      </c>
      <c r="Y307" s="20" t="str">
        <f t="shared" si="67"/>
        <v/>
      </c>
      <c r="Z307" s="20" t="str">
        <f t="shared" si="68"/>
        <v/>
      </c>
      <c r="AA307" s="20">
        <f t="shared" si="56"/>
        <v>0</v>
      </c>
      <c r="AB307" s="20">
        <f t="shared" si="57"/>
        <v>0</v>
      </c>
      <c r="AC307" s="20">
        <f t="shared" si="58"/>
        <v>3</v>
      </c>
      <c r="AD307" s="16">
        <f t="shared" si="69"/>
        <v>1</v>
      </c>
      <c r="AE307" s="16">
        <f>IF(ISBLANK(T307),AE306,IF(COUNTIF(T$2:T307,T307)&gt;1,AE306,1+MAX(AE306,0)))</f>
        <v>10</v>
      </c>
    </row>
    <row r="308" spans="1:31" x14ac:dyDescent="0.25">
      <c r="A308" s="42">
        <v>106</v>
      </c>
      <c r="B308" s="42" t="s">
        <v>65</v>
      </c>
      <c r="C308" s="42" t="s">
        <v>657</v>
      </c>
      <c r="E308" s="42">
        <v>2</v>
      </c>
      <c r="F308" s="42">
        <v>1</v>
      </c>
      <c r="G308" s="42">
        <v>3</v>
      </c>
      <c r="H308" s="42">
        <v>8</v>
      </c>
      <c r="I308" s="42">
        <v>7</v>
      </c>
      <c r="J308" s="42">
        <v>4</v>
      </c>
      <c r="K308" s="42">
        <v>0</v>
      </c>
      <c r="L308" s="42">
        <v>0</v>
      </c>
      <c r="M308" s="188" t="s">
        <v>665</v>
      </c>
      <c r="N308"/>
      <c r="O308" s="101">
        <f>IF(ISBLANK(C308),O307,IF(COUNTIF(C$2:C308,C308)&gt;1,O307,1+MAX(O307,0)))</f>
        <v>8</v>
      </c>
      <c r="P308" s="45">
        <f t="shared" si="59"/>
        <v>6</v>
      </c>
      <c r="Q308" s="33" t="str">
        <f t="shared" si="60"/>
        <v/>
      </c>
      <c r="R308" s="33">
        <f t="shared" si="61"/>
        <v>5</v>
      </c>
      <c r="S308" s="33" t="str">
        <f t="shared" si="62"/>
        <v>106_5</v>
      </c>
      <c r="T308" s="35" t="str">
        <f t="shared" si="63"/>
        <v>106AM</v>
      </c>
      <c r="U308" s="35" t="str">
        <f t="shared" si="64"/>
        <v>106AMEW</v>
      </c>
      <c r="W308" s="20" t="str">
        <f t="shared" si="65"/>
        <v/>
      </c>
      <c r="X308" s="20" t="str">
        <f t="shared" si="66"/>
        <v/>
      </c>
      <c r="Y308" s="20" t="str">
        <f t="shared" si="67"/>
        <v/>
      </c>
      <c r="Z308" s="20" t="str">
        <f t="shared" si="68"/>
        <v/>
      </c>
      <c r="AA308" s="20">
        <f t="shared" si="56"/>
        <v>1</v>
      </c>
      <c r="AB308" s="20">
        <f t="shared" si="57"/>
        <v>0</v>
      </c>
      <c r="AC308" s="20">
        <f t="shared" si="58"/>
        <v>3</v>
      </c>
      <c r="AD308" s="16">
        <f t="shared" si="69"/>
        <v>1</v>
      </c>
      <c r="AE308" s="16">
        <f>IF(ISBLANK(T308),AE307,IF(COUNTIF(T$2:T308,T308)&gt;1,AE307,1+MAX(AE307,0)))</f>
        <v>10</v>
      </c>
    </row>
    <row r="309" spans="1:31" x14ac:dyDescent="0.25">
      <c r="A309" s="42">
        <v>106</v>
      </c>
      <c r="B309" s="42" t="s">
        <v>65</v>
      </c>
      <c r="C309" s="42" t="s">
        <v>657</v>
      </c>
      <c r="E309" s="42">
        <v>2</v>
      </c>
      <c r="F309" s="42">
        <v>1</v>
      </c>
      <c r="G309" s="42">
        <v>4</v>
      </c>
      <c r="H309" s="42">
        <v>3</v>
      </c>
      <c r="I309" s="42">
        <v>0</v>
      </c>
      <c r="J309" s="42">
        <v>2</v>
      </c>
      <c r="K309" s="42">
        <v>0</v>
      </c>
      <c r="L309" s="42">
        <v>0</v>
      </c>
      <c r="M309" s="188" t="s">
        <v>665</v>
      </c>
      <c r="N309"/>
      <c r="O309" s="101">
        <f>IF(ISBLANK(C309),O308,IF(COUNTIF(C$2:C309,C309)&gt;1,O308,1+MAX(O308,0)))</f>
        <v>8</v>
      </c>
      <c r="P309" s="45">
        <f t="shared" si="59"/>
        <v>6</v>
      </c>
      <c r="Q309" s="33" t="str">
        <f t="shared" si="60"/>
        <v/>
      </c>
      <c r="R309" s="33">
        <f t="shared" si="61"/>
        <v>5</v>
      </c>
      <c r="S309" s="33" t="str">
        <f t="shared" si="62"/>
        <v>106_5</v>
      </c>
      <c r="T309" s="35" t="str">
        <f t="shared" si="63"/>
        <v>106AM</v>
      </c>
      <c r="U309" s="35" t="str">
        <f t="shared" si="64"/>
        <v>106AMEW</v>
      </c>
      <c r="W309" s="20" t="str">
        <f t="shared" si="65"/>
        <v/>
      </c>
      <c r="X309" s="20" t="str">
        <f t="shared" si="66"/>
        <v/>
      </c>
      <c r="Y309" s="20" t="str">
        <f t="shared" si="67"/>
        <v/>
      </c>
      <c r="Z309" s="20" t="str">
        <f t="shared" si="68"/>
        <v/>
      </c>
      <c r="AA309" s="20">
        <f t="shared" si="56"/>
        <v>0</v>
      </c>
      <c r="AB309" s="20">
        <f t="shared" si="57"/>
        <v>0</v>
      </c>
      <c r="AC309" s="20">
        <f t="shared" si="58"/>
        <v>3</v>
      </c>
      <c r="AD309" s="16">
        <f t="shared" si="69"/>
        <v>1</v>
      </c>
      <c r="AE309" s="16">
        <f>IF(ISBLANK(T309),AE308,IF(COUNTIF(T$2:T309,T309)&gt;1,AE308,1+MAX(AE308,0)))</f>
        <v>10</v>
      </c>
    </row>
    <row r="310" spans="1:31" x14ac:dyDescent="0.25">
      <c r="A310" s="42">
        <v>106</v>
      </c>
      <c r="B310" s="42" t="s">
        <v>65</v>
      </c>
      <c r="C310" s="42" t="s">
        <v>657</v>
      </c>
      <c r="E310" s="42">
        <v>2</v>
      </c>
      <c r="F310" s="42">
        <v>2</v>
      </c>
      <c r="G310" s="42">
        <v>1</v>
      </c>
      <c r="H310" s="42">
        <v>6</v>
      </c>
      <c r="I310" s="42">
        <v>2</v>
      </c>
      <c r="J310" s="42">
        <v>3</v>
      </c>
      <c r="K310" s="42">
        <v>0</v>
      </c>
      <c r="L310" s="42">
        <v>0</v>
      </c>
      <c r="M310" s="188" t="s">
        <v>665</v>
      </c>
      <c r="N310"/>
      <c r="O310" s="101">
        <f>IF(ISBLANK(C310),O309,IF(COUNTIF(C$2:C310,C310)&gt;1,O309,1+MAX(O309,0)))</f>
        <v>8</v>
      </c>
      <c r="P310" s="45">
        <f t="shared" si="59"/>
        <v>6</v>
      </c>
      <c r="Q310" s="33" t="str">
        <f t="shared" si="60"/>
        <v/>
      </c>
      <c r="R310" s="33">
        <f t="shared" si="61"/>
        <v>6</v>
      </c>
      <c r="S310" s="33" t="str">
        <f t="shared" si="62"/>
        <v>106_6</v>
      </c>
      <c r="T310" s="35" t="str">
        <f t="shared" si="63"/>
        <v>106AM</v>
      </c>
      <c r="U310" s="35" t="str">
        <f t="shared" si="64"/>
        <v>106AMNS</v>
      </c>
      <c r="W310" s="20" t="str">
        <f t="shared" si="65"/>
        <v/>
      </c>
      <c r="X310" s="20" t="str">
        <f t="shared" si="66"/>
        <v/>
      </c>
      <c r="Y310" s="20" t="str">
        <f t="shared" si="67"/>
        <v/>
      </c>
      <c r="Z310" s="20" t="str">
        <f t="shared" si="68"/>
        <v/>
      </c>
      <c r="AA310" s="20">
        <f t="shared" si="56"/>
        <v>0</v>
      </c>
      <c r="AB310" s="20">
        <f t="shared" si="57"/>
        <v>0</v>
      </c>
      <c r="AC310" s="20">
        <f t="shared" si="58"/>
        <v>3</v>
      </c>
      <c r="AD310" s="16">
        <f t="shared" si="69"/>
        <v>1</v>
      </c>
      <c r="AE310" s="16">
        <f>IF(ISBLANK(T310),AE309,IF(COUNTIF(T$2:T310,T310)&gt;1,AE309,1+MAX(AE309,0)))</f>
        <v>10</v>
      </c>
    </row>
    <row r="311" spans="1:31" x14ac:dyDescent="0.25">
      <c r="A311" s="42">
        <v>106</v>
      </c>
      <c r="B311" s="42" t="s">
        <v>65</v>
      </c>
      <c r="C311" s="42" t="s">
        <v>657</v>
      </c>
      <c r="E311" s="42">
        <v>2</v>
      </c>
      <c r="F311" s="42">
        <v>2</v>
      </c>
      <c r="G311" s="42">
        <v>2</v>
      </c>
      <c r="H311" s="42">
        <v>4</v>
      </c>
      <c r="I311" s="42">
        <v>3</v>
      </c>
      <c r="J311" s="42">
        <v>3</v>
      </c>
      <c r="K311" s="42">
        <v>0</v>
      </c>
      <c r="L311" s="42">
        <v>0</v>
      </c>
      <c r="M311" s="188" t="s">
        <v>665</v>
      </c>
      <c r="N311"/>
      <c r="O311" s="101">
        <f>IF(ISBLANK(C311),O310,IF(COUNTIF(C$2:C311,C311)&gt;1,O310,1+MAX(O310,0)))</f>
        <v>8</v>
      </c>
      <c r="P311" s="45">
        <f t="shared" si="59"/>
        <v>6</v>
      </c>
      <c r="Q311" s="33" t="str">
        <f t="shared" si="60"/>
        <v/>
      </c>
      <c r="R311" s="33">
        <f t="shared" si="61"/>
        <v>6</v>
      </c>
      <c r="S311" s="33" t="str">
        <f t="shared" si="62"/>
        <v>106_6</v>
      </c>
      <c r="T311" s="35" t="str">
        <f t="shared" si="63"/>
        <v>106AM</v>
      </c>
      <c r="U311" s="35" t="str">
        <f t="shared" si="64"/>
        <v>106AMNS</v>
      </c>
      <c r="W311" s="20" t="str">
        <f t="shared" si="65"/>
        <v/>
      </c>
      <c r="X311" s="20" t="str">
        <f t="shared" si="66"/>
        <v/>
      </c>
      <c r="Y311" s="20" t="str">
        <f t="shared" si="67"/>
        <v/>
      </c>
      <c r="Z311" s="20" t="str">
        <f t="shared" si="68"/>
        <v/>
      </c>
      <c r="AA311" s="20">
        <f t="shared" si="56"/>
        <v>0</v>
      </c>
      <c r="AB311" s="20">
        <f t="shared" si="57"/>
        <v>0</v>
      </c>
      <c r="AC311" s="20">
        <f t="shared" si="58"/>
        <v>3</v>
      </c>
      <c r="AD311" s="16">
        <f t="shared" si="69"/>
        <v>1</v>
      </c>
      <c r="AE311" s="16">
        <f>IF(ISBLANK(T311),AE310,IF(COUNTIF(T$2:T311,T311)&gt;1,AE310,1+MAX(AE310,0)))</f>
        <v>10</v>
      </c>
    </row>
    <row r="312" spans="1:31" x14ac:dyDescent="0.25">
      <c r="A312" s="42">
        <v>106</v>
      </c>
      <c r="B312" s="42" t="s">
        <v>65</v>
      </c>
      <c r="C312" s="42" t="s">
        <v>657</v>
      </c>
      <c r="E312" s="42">
        <v>2</v>
      </c>
      <c r="F312" s="42">
        <v>2</v>
      </c>
      <c r="G312" s="42">
        <v>3</v>
      </c>
      <c r="H312" s="42">
        <v>16</v>
      </c>
      <c r="I312" s="42">
        <v>2</v>
      </c>
      <c r="J312" s="42">
        <v>5</v>
      </c>
      <c r="K312" s="42">
        <v>1</v>
      </c>
      <c r="L312" s="42">
        <v>0</v>
      </c>
      <c r="M312" s="188" t="s">
        <v>665</v>
      </c>
      <c r="N312"/>
      <c r="O312" s="101">
        <f>IF(ISBLANK(C312),O311,IF(COUNTIF(C$2:C312,C312)&gt;1,O311,1+MAX(O311,0)))</f>
        <v>8</v>
      </c>
      <c r="P312" s="45">
        <f t="shared" si="59"/>
        <v>6</v>
      </c>
      <c r="Q312" s="33" t="str">
        <f t="shared" si="60"/>
        <v/>
      </c>
      <c r="R312" s="33">
        <f t="shared" si="61"/>
        <v>6</v>
      </c>
      <c r="S312" s="33" t="str">
        <f t="shared" si="62"/>
        <v>106_6</v>
      </c>
      <c r="T312" s="35" t="str">
        <f t="shared" si="63"/>
        <v>106AM</v>
      </c>
      <c r="U312" s="35" t="str">
        <f t="shared" si="64"/>
        <v>106AMEW</v>
      </c>
      <c r="W312" s="20" t="str">
        <f t="shared" si="65"/>
        <v/>
      </c>
      <c r="X312" s="20" t="str">
        <f t="shared" si="66"/>
        <v/>
      </c>
      <c r="Y312" s="20" t="str">
        <f t="shared" si="67"/>
        <v/>
      </c>
      <c r="Z312" s="20" t="str">
        <f t="shared" si="68"/>
        <v/>
      </c>
      <c r="AA312" s="20">
        <f t="shared" si="56"/>
        <v>1</v>
      </c>
      <c r="AB312" s="20">
        <f t="shared" si="57"/>
        <v>0</v>
      </c>
      <c r="AC312" s="20">
        <f t="shared" si="58"/>
        <v>3</v>
      </c>
      <c r="AD312" s="16">
        <f t="shared" si="69"/>
        <v>1</v>
      </c>
      <c r="AE312" s="16">
        <f>IF(ISBLANK(T312),AE311,IF(COUNTIF(T$2:T312,T312)&gt;1,AE311,1+MAX(AE311,0)))</f>
        <v>10</v>
      </c>
    </row>
    <row r="313" spans="1:31" x14ac:dyDescent="0.25">
      <c r="A313" s="42">
        <v>106</v>
      </c>
      <c r="B313" s="42" t="s">
        <v>65</v>
      </c>
      <c r="C313" s="42" t="s">
        <v>657</v>
      </c>
      <c r="E313" s="42">
        <v>2</v>
      </c>
      <c r="F313" s="42">
        <v>2</v>
      </c>
      <c r="G313" s="42">
        <v>4</v>
      </c>
      <c r="H313" s="42">
        <v>0</v>
      </c>
      <c r="I313" s="42">
        <v>0</v>
      </c>
      <c r="J313" s="42">
        <v>0</v>
      </c>
      <c r="K313" s="42">
        <v>0</v>
      </c>
      <c r="L313" s="42">
        <v>0</v>
      </c>
      <c r="M313" s="188" t="s">
        <v>665</v>
      </c>
      <c r="N313"/>
      <c r="O313" s="101">
        <f>IF(ISBLANK(C313),O312,IF(COUNTIF(C$2:C313,C313)&gt;1,O312,1+MAX(O312,0)))</f>
        <v>8</v>
      </c>
      <c r="P313" s="45">
        <f t="shared" si="59"/>
        <v>6</v>
      </c>
      <c r="Q313" s="33" t="str">
        <f t="shared" si="60"/>
        <v/>
      </c>
      <c r="R313" s="33">
        <f t="shared" si="61"/>
        <v>6</v>
      </c>
      <c r="S313" s="33" t="str">
        <f t="shared" si="62"/>
        <v>106_6</v>
      </c>
      <c r="T313" s="35" t="str">
        <f t="shared" si="63"/>
        <v>106AM</v>
      </c>
      <c r="U313" s="35" t="str">
        <f t="shared" si="64"/>
        <v>106AMEW</v>
      </c>
      <c r="W313" s="20" t="str">
        <f t="shared" si="65"/>
        <v/>
      </c>
      <c r="X313" s="20" t="str">
        <f t="shared" si="66"/>
        <v/>
      </c>
      <c r="Y313" s="20" t="str">
        <f t="shared" si="67"/>
        <v/>
      </c>
      <c r="Z313" s="20" t="str">
        <f t="shared" si="68"/>
        <v/>
      </c>
      <c r="AA313" s="20">
        <f t="shared" si="56"/>
        <v>0</v>
      </c>
      <c r="AB313" s="20">
        <f t="shared" si="57"/>
        <v>0</v>
      </c>
      <c r="AC313" s="20">
        <f t="shared" si="58"/>
        <v>3</v>
      </c>
      <c r="AD313" s="16">
        <f t="shared" si="69"/>
        <v>1</v>
      </c>
      <c r="AE313" s="16">
        <f>IF(ISBLANK(T313),AE312,IF(COUNTIF(T$2:T313,T313)&gt;1,AE312,1+MAX(AE312,0)))</f>
        <v>10</v>
      </c>
    </row>
    <row r="314" spans="1:31" x14ac:dyDescent="0.25">
      <c r="A314" s="42">
        <v>106</v>
      </c>
      <c r="B314" s="42" t="s">
        <v>65</v>
      </c>
      <c r="C314" s="42" t="s">
        <v>657</v>
      </c>
      <c r="E314" s="42">
        <v>2</v>
      </c>
      <c r="F314" s="42">
        <v>3</v>
      </c>
      <c r="G314" s="42">
        <v>1</v>
      </c>
      <c r="H314" s="42">
        <v>2</v>
      </c>
      <c r="I314" s="42">
        <v>1</v>
      </c>
      <c r="J314" s="42">
        <v>1</v>
      </c>
      <c r="K314" s="42">
        <v>0</v>
      </c>
      <c r="L314" s="42">
        <v>0</v>
      </c>
      <c r="M314" s="188" t="s">
        <v>665</v>
      </c>
      <c r="N314"/>
      <c r="O314" s="101">
        <f>IF(ISBLANK(C314),O313,IF(COUNTIF(C$2:C314,C314)&gt;1,O313,1+MAX(O313,0)))</f>
        <v>8</v>
      </c>
      <c r="P314" s="45">
        <f t="shared" si="59"/>
        <v>6</v>
      </c>
      <c r="Q314" s="33" t="str">
        <f t="shared" si="60"/>
        <v/>
      </c>
      <c r="R314" s="33">
        <f t="shared" si="61"/>
        <v>7</v>
      </c>
      <c r="S314" s="33" t="str">
        <f t="shared" si="62"/>
        <v>106_7</v>
      </c>
      <c r="T314" s="35" t="str">
        <f t="shared" si="63"/>
        <v>106AM</v>
      </c>
      <c r="U314" s="35" t="str">
        <f t="shared" si="64"/>
        <v>106AMNS</v>
      </c>
      <c r="W314" s="20" t="str">
        <f t="shared" si="65"/>
        <v/>
      </c>
      <c r="X314" s="20" t="str">
        <f t="shared" si="66"/>
        <v/>
      </c>
      <c r="Y314" s="20" t="str">
        <f t="shared" si="67"/>
        <v/>
      </c>
      <c r="Z314" s="20" t="str">
        <f t="shared" si="68"/>
        <v/>
      </c>
      <c r="AA314" s="20">
        <f t="shared" si="56"/>
        <v>0</v>
      </c>
      <c r="AB314" s="20">
        <f t="shared" si="57"/>
        <v>0</v>
      </c>
      <c r="AC314" s="20">
        <f t="shared" si="58"/>
        <v>3</v>
      </c>
      <c r="AD314" s="16">
        <f t="shared" si="69"/>
        <v>1</v>
      </c>
      <c r="AE314" s="16">
        <f>IF(ISBLANK(T314),AE313,IF(COUNTIF(T$2:T314,T314)&gt;1,AE313,1+MAX(AE313,0)))</f>
        <v>10</v>
      </c>
    </row>
    <row r="315" spans="1:31" x14ac:dyDescent="0.25">
      <c r="A315" s="42">
        <v>106</v>
      </c>
      <c r="B315" s="42" t="s">
        <v>65</v>
      </c>
      <c r="C315" s="42" t="s">
        <v>657</v>
      </c>
      <c r="E315" s="42">
        <v>2</v>
      </c>
      <c r="F315" s="42">
        <v>3</v>
      </c>
      <c r="G315" s="42">
        <v>2</v>
      </c>
      <c r="H315" s="42">
        <v>5</v>
      </c>
      <c r="I315" s="42">
        <v>0</v>
      </c>
      <c r="J315" s="42">
        <v>1</v>
      </c>
      <c r="K315" s="42">
        <v>0</v>
      </c>
      <c r="L315" s="42">
        <v>1</v>
      </c>
      <c r="M315" s="188" t="s">
        <v>665</v>
      </c>
      <c r="N315"/>
      <c r="O315" s="101">
        <f>IF(ISBLANK(C315),O314,IF(COUNTIF(C$2:C315,C315)&gt;1,O314,1+MAX(O314,0)))</f>
        <v>8</v>
      </c>
      <c r="P315" s="45">
        <f t="shared" si="59"/>
        <v>6</v>
      </c>
      <c r="Q315" s="33" t="str">
        <f t="shared" si="60"/>
        <v/>
      </c>
      <c r="R315" s="33">
        <f t="shared" si="61"/>
        <v>7</v>
      </c>
      <c r="S315" s="33" t="str">
        <f t="shared" si="62"/>
        <v>106_7</v>
      </c>
      <c r="T315" s="35" t="str">
        <f t="shared" si="63"/>
        <v>106AM</v>
      </c>
      <c r="U315" s="35" t="str">
        <f t="shared" si="64"/>
        <v>106AMNS</v>
      </c>
      <c r="W315" s="20" t="str">
        <f t="shared" si="65"/>
        <v/>
      </c>
      <c r="X315" s="20" t="str">
        <f t="shared" si="66"/>
        <v/>
      </c>
      <c r="Y315" s="20" t="str">
        <f t="shared" si="67"/>
        <v/>
      </c>
      <c r="Z315" s="20" t="str">
        <f t="shared" si="68"/>
        <v/>
      </c>
      <c r="AA315" s="20">
        <f t="shared" si="56"/>
        <v>0</v>
      </c>
      <c r="AB315" s="20">
        <f t="shared" si="57"/>
        <v>0</v>
      </c>
      <c r="AC315" s="20">
        <f t="shared" si="58"/>
        <v>3</v>
      </c>
      <c r="AD315" s="16">
        <f t="shared" si="69"/>
        <v>1</v>
      </c>
      <c r="AE315" s="16">
        <f>IF(ISBLANK(T315),AE314,IF(COUNTIF(T$2:T315,T315)&gt;1,AE314,1+MAX(AE314,0)))</f>
        <v>10</v>
      </c>
    </row>
    <row r="316" spans="1:31" x14ac:dyDescent="0.25">
      <c r="A316" s="42">
        <v>106</v>
      </c>
      <c r="B316" s="42" t="s">
        <v>65</v>
      </c>
      <c r="C316" s="42" t="s">
        <v>657</v>
      </c>
      <c r="E316" s="42">
        <v>2</v>
      </c>
      <c r="F316" s="42">
        <v>3</v>
      </c>
      <c r="G316" s="42">
        <v>3</v>
      </c>
      <c r="H316" s="42">
        <v>18</v>
      </c>
      <c r="I316" s="42">
        <v>7</v>
      </c>
      <c r="J316" s="42">
        <v>2</v>
      </c>
      <c r="K316" s="42">
        <v>1</v>
      </c>
      <c r="L316" s="42">
        <v>2</v>
      </c>
      <c r="M316" s="188" t="s">
        <v>665</v>
      </c>
      <c r="N316"/>
      <c r="O316" s="101">
        <f>IF(ISBLANK(C316),O315,IF(COUNTIF(C$2:C316,C316)&gt;1,O315,1+MAX(O315,0)))</f>
        <v>8</v>
      </c>
      <c r="P316" s="45">
        <f t="shared" si="59"/>
        <v>6</v>
      </c>
      <c r="Q316" s="33" t="str">
        <f t="shared" si="60"/>
        <v/>
      </c>
      <c r="R316" s="33">
        <f t="shared" si="61"/>
        <v>7</v>
      </c>
      <c r="S316" s="33" t="str">
        <f t="shared" si="62"/>
        <v>106_7</v>
      </c>
      <c r="T316" s="35" t="str">
        <f t="shared" si="63"/>
        <v>106AM</v>
      </c>
      <c r="U316" s="35" t="str">
        <f t="shared" si="64"/>
        <v>106AMEW</v>
      </c>
      <c r="W316" s="20" t="str">
        <f t="shared" si="65"/>
        <v/>
      </c>
      <c r="X316" s="20" t="str">
        <f t="shared" si="66"/>
        <v/>
      </c>
      <c r="Y316" s="20" t="str">
        <f t="shared" si="67"/>
        <v/>
      </c>
      <c r="Z316" s="20" t="str">
        <f t="shared" si="68"/>
        <v/>
      </c>
      <c r="AA316" s="20">
        <f t="shared" si="56"/>
        <v>1</v>
      </c>
      <c r="AB316" s="20">
        <f t="shared" si="57"/>
        <v>0</v>
      </c>
      <c r="AC316" s="20">
        <f t="shared" si="58"/>
        <v>3</v>
      </c>
      <c r="AD316" s="16">
        <f t="shared" si="69"/>
        <v>1</v>
      </c>
      <c r="AE316" s="16">
        <f>IF(ISBLANK(T316),AE315,IF(COUNTIF(T$2:T316,T316)&gt;1,AE315,1+MAX(AE315,0)))</f>
        <v>10</v>
      </c>
    </row>
    <row r="317" spans="1:31" x14ac:dyDescent="0.25">
      <c r="A317" s="42">
        <v>106</v>
      </c>
      <c r="B317" s="42" t="s">
        <v>65</v>
      </c>
      <c r="C317" s="42" t="s">
        <v>657</v>
      </c>
      <c r="E317" s="42">
        <v>2</v>
      </c>
      <c r="F317" s="42">
        <v>3</v>
      </c>
      <c r="G317" s="42">
        <v>4</v>
      </c>
      <c r="H317" s="42">
        <v>2</v>
      </c>
      <c r="I317" s="42">
        <v>0</v>
      </c>
      <c r="J317" s="42">
        <v>1</v>
      </c>
      <c r="K317" s="42">
        <v>0</v>
      </c>
      <c r="L317" s="42">
        <v>0</v>
      </c>
      <c r="M317" s="188" t="s">
        <v>665</v>
      </c>
      <c r="N317"/>
      <c r="O317" s="101">
        <f>IF(ISBLANK(C317),O316,IF(COUNTIF(C$2:C317,C317)&gt;1,O316,1+MAX(O316,0)))</f>
        <v>8</v>
      </c>
      <c r="P317" s="45">
        <f t="shared" si="59"/>
        <v>6</v>
      </c>
      <c r="Q317" s="33" t="str">
        <f t="shared" si="60"/>
        <v/>
      </c>
      <c r="R317" s="33">
        <f t="shared" si="61"/>
        <v>7</v>
      </c>
      <c r="S317" s="33" t="str">
        <f t="shared" si="62"/>
        <v>106_7</v>
      </c>
      <c r="T317" s="35" t="str">
        <f t="shared" si="63"/>
        <v>106AM</v>
      </c>
      <c r="U317" s="35" t="str">
        <f t="shared" si="64"/>
        <v>106AMEW</v>
      </c>
      <c r="W317" s="20" t="str">
        <f t="shared" si="65"/>
        <v/>
      </c>
      <c r="X317" s="20" t="str">
        <f t="shared" si="66"/>
        <v/>
      </c>
      <c r="Y317" s="20" t="str">
        <f t="shared" si="67"/>
        <v/>
      </c>
      <c r="Z317" s="20" t="str">
        <f t="shared" si="68"/>
        <v/>
      </c>
      <c r="AA317" s="20">
        <f t="shared" si="56"/>
        <v>0</v>
      </c>
      <c r="AB317" s="20">
        <f t="shared" si="57"/>
        <v>0</v>
      </c>
      <c r="AC317" s="20">
        <f t="shared" si="58"/>
        <v>3</v>
      </c>
      <c r="AD317" s="16">
        <f t="shared" si="69"/>
        <v>1</v>
      </c>
      <c r="AE317" s="16">
        <f>IF(ISBLANK(T317),AE316,IF(COUNTIF(T$2:T317,T317)&gt;1,AE316,1+MAX(AE316,0)))</f>
        <v>10</v>
      </c>
    </row>
    <row r="318" spans="1:31" x14ac:dyDescent="0.25">
      <c r="A318" s="42">
        <v>106</v>
      </c>
      <c r="B318" s="42" t="s">
        <v>65</v>
      </c>
      <c r="C318" s="42" t="s">
        <v>657</v>
      </c>
      <c r="E318" s="42">
        <v>2</v>
      </c>
      <c r="F318" s="42">
        <v>4</v>
      </c>
      <c r="G318" s="42">
        <v>1</v>
      </c>
      <c r="H318" s="42">
        <v>8</v>
      </c>
      <c r="I318" s="42">
        <v>3</v>
      </c>
      <c r="J318" s="42">
        <v>2</v>
      </c>
      <c r="K318" s="42">
        <v>0</v>
      </c>
      <c r="L318" s="42">
        <v>2</v>
      </c>
      <c r="M318" s="188" t="s">
        <v>665</v>
      </c>
      <c r="N318"/>
      <c r="O318" s="101">
        <f>IF(ISBLANK(C318),O317,IF(COUNTIF(C$2:C318,C318)&gt;1,O317,1+MAX(O317,0)))</f>
        <v>8</v>
      </c>
      <c r="P318" s="45">
        <f t="shared" si="59"/>
        <v>6</v>
      </c>
      <c r="Q318" s="33" t="str">
        <f t="shared" si="60"/>
        <v/>
      </c>
      <c r="R318" s="33">
        <f t="shared" si="61"/>
        <v>8</v>
      </c>
      <c r="S318" s="33" t="str">
        <f t="shared" si="62"/>
        <v>106_8</v>
      </c>
      <c r="T318" s="35" t="str">
        <f t="shared" si="63"/>
        <v>106AM</v>
      </c>
      <c r="U318" s="35" t="str">
        <f t="shared" si="64"/>
        <v>106AMNS</v>
      </c>
      <c r="W318" s="20" t="str">
        <f t="shared" si="65"/>
        <v/>
      </c>
      <c r="X318" s="20" t="str">
        <f t="shared" si="66"/>
        <v/>
      </c>
      <c r="Y318" s="20" t="str">
        <f t="shared" si="67"/>
        <v/>
      </c>
      <c r="Z318" s="20" t="str">
        <f t="shared" si="68"/>
        <v/>
      </c>
      <c r="AA318" s="20">
        <f t="shared" si="56"/>
        <v>0</v>
      </c>
      <c r="AB318" s="20">
        <f t="shared" si="57"/>
        <v>0</v>
      </c>
      <c r="AC318" s="20">
        <f t="shared" si="58"/>
        <v>3</v>
      </c>
      <c r="AD318" s="16">
        <f t="shared" si="69"/>
        <v>1</v>
      </c>
      <c r="AE318" s="16">
        <f>IF(ISBLANK(T318),AE317,IF(COUNTIF(T$2:T318,T318)&gt;1,AE317,1+MAX(AE317,0)))</f>
        <v>10</v>
      </c>
    </row>
    <row r="319" spans="1:31" x14ac:dyDescent="0.25">
      <c r="A319" s="42">
        <v>106</v>
      </c>
      <c r="B319" s="42" t="s">
        <v>65</v>
      </c>
      <c r="C319" s="42" t="s">
        <v>657</v>
      </c>
      <c r="E319" s="42">
        <v>2</v>
      </c>
      <c r="F319" s="42">
        <v>4</v>
      </c>
      <c r="G319" s="42">
        <v>2</v>
      </c>
      <c r="H319" s="42">
        <v>10</v>
      </c>
      <c r="I319" s="42">
        <v>1</v>
      </c>
      <c r="J319" s="42">
        <v>0</v>
      </c>
      <c r="K319" s="42">
        <v>1</v>
      </c>
      <c r="L319" s="42">
        <v>1</v>
      </c>
      <c r="M319" s="188" t="s">
        <v>665</v>
      </c>
      <c r="N319"/>
      <c r="O319" s="101">
        <f>IF(ISBLANK(C319),O318,IF(COUNTIF(C$2:C319,C319)&gt;1,O318,1+MAX(O318,0)))</f>
        <v>8</v>
      </c>
      <c r="P319" s="45">
        <f t="shared" si="59"/>
        <v>6</v>
      </c>
      <c r="Q319" s="33" t="str">
        <f t="shared" si="60"/>
        <v/>
      </c>
      <c r="R319" s="33">
        <f t="shared" si="61"/>
        <v>8</v>
      </c>
      <c r="S319" s="33" t="str">
        <f t="shared" si="62"/>
        <v>106_8</v>
      </c>
      <c r="T319" s="35" t="str">
        <f t="shared" si="63"/>
        <v>106AM</v>
      </c>
      <c r="U319" s="35" t="str">
        <f t="shared" si="64"/>
        <v>106AMNS</v>
      </c>
      <c r="W319" s="20" t="str">
        <f t="shared" si="65"/>
        <v/>
      </c>
      <c r="X319" s="20" t="str">
        <f t="shared" si="66"/>
        <v/>
      </c>
      <c r="Y319" s="20" t="str">
        <f t="shared" si="67"/>
        <v/>
      </c>
      <c r="Z319" s="20" t="str">
        <f t="shared" si="68"/>
        <v/>
      </c>
      <c r="AA319" s="20">
        <f t="shared" si="56"/>
        <v>0</v>
      </c>
      <c r="AB319" s="20">
        <f t="shared" si="57"/>
        <v>0</v>
      </c>
      <c r="AC319" s="20">
        <f t="shared" si="58"/>
        <v>3</v>
      </c>
      <c r="AD319" s="16">
        <f t="shared" si="69"/>
        <v>1</v>
      </c>
      <c r="AE319" s="16">
        <f>IF(ISBLANK(T319),AE318,IF(COUNTIF(T$2:T319,T319)&gt;1,AE318,1+MAX(AE318,0)))</f>
        <v>10</v>
      </c>
    </row>
    <row r="320" spans="1:31" x14ac:dyDescent="0.25">
      <c r="A320" s="42">
        <v>106</v>
      </c>
      <c r="B320" s="42" t="s">
        <v>65</v>
      </c>
      <c r="C320" s="42" t="s">
        <v>657</v>
      </c>
      <c r="E320" s="42">
        <v>2</v>
      </c>
      <c r="F320" s="42">
        <v>4</v>
      </c>
      <c r="G320" s="42">
        <v>3</v>
      </c>
      <c r="H320" s="42">
        <v>17</v>
      </c>
      <c r="I320" s="42">
        <v>6</v>
      </c>
      <c r="J320" s="42">
        <v>1</v>
      </c>
      <c r="K320" s="42">
        <v>0</v>
      </c>
      <c r="L320" s="42">
        <v>1</v>
      </c>
      <c r="M320" s="188" t="s">
        <v>665</v>
      </c>
      <c r="N320"/>
      <c r="O320" s="101">
        <f>IF(ISBLANK(C320),O319,IF(COUNTIF(C$2:C320,C320)&gt;1,O319,1+MAX(O319,0)))</f>
        <v>8</v>
      </c>
      <c r="P320" s="45">
        <f t="shared" si="59"/>
        <v>6</v>
      </c>
      <c r="Q320" s="33" t="str">
        <f t="shared" si="60"/>
        <v/>
      </c>
      <c r="R320" s="33">
        <f t="shared" si="61"/>
        <v>8</v>
      </c>
      <c r="S320" s="33" t="str">
        <f t="shared" si="62"/>
        <v>106_8</v>
      </c>
      <c r="T320" s="35" t="str">
        <f t="shared" si="63"/>
        <v>106AM</v>
      </c>
      <c r="U320" s="35" t="str">
        <f t="shared" si="64"/>
        <v>106AMEW</v>
      </c>
      <c r="W320" s="20" t="str">
        <f t="shared" si="65"/>
        <v/>
      </c>
      <c r="X320" s="20" t="str">
        <f t="shared" si="66"/>
        <v/>
      </c>
      <c r="Y320" s="20" t="str">
        <f t="shared" si="67"/>
        <v/>
      </c>
      <c r="Z320" s="20" t="str">
        <f t="shared" si="68"/>
        <v/>
      </c>
      <c r="AA320" s="20">
        <f t="shared" si="56"/>
        <v>1</v>
      </c>
      <c r="AB320" s="20">
        <f t="shared" si="57"/>
        <v>0</v>
      </c>
      <c r="AC320" s="20">
        <f t="shared" si="58"/>
        <v>3</v>
      </c>
      <c r="AD320" s="16">
        <f t="shared" si="69"/>
        <v>1</v>
      </c>
      <c r="AE320" s="16">
        <f>IF(ISBLANK(T320),AE319,IF(COUNTIF(T$2:T320,T320)&gt;1,AE319,1+MAX(AE319,0)))</f>
        <v>10</v>
      </c>
    </row>
    <row r="321" spans="1:31" x14ac:dyDescent="0.25">
      <c r="A321" s="42">
        <v>106</v>
      </c>
      <c r="B321" s="42" t="s">
        <v>65</v>
      </c>
      <c r="C321" s="42" t="s">
        <v>657</v>
      </c>
      <c r="E321" s="42">
        <v>2</v>
      </c>
      <c r="F321" s="42">
        <v>4</v>
      </c>
      <c r="G321" s="42">
        <v>4</v>
      </c>
      <c r="H321" s="42">
        <v>1</v>
      </c>
      <c r="I321" s="42">
        <v>0</v>
      </c>
      <c r="J321" s="42">
        <v>0</v>
      </c>
      <c r="K321" s="42">
        <v>0</v>
      </c>
      <c r="L321" s="42">
        <v>0</v>
      </c>
      <c r="M321" s="188" t="s">
        <v>665</v>
      </c>
      <c r="N321"/>
      <c r="O321" s="101">
        <f>IF(ISBLANK(C321),O320,IF(COUNTIF(C$2:C321,C321)&gt;1,O320,1+MAX(O320,0)))</f>
        <v>8</v>
      </c>
      <c r="P321" s="45">
        <f t="shared" si="59"/>
        <v>6</v>
      </c>
      <c r="Q321" s="33" t="str">
        <f t="shared" si="60"/>
        <v/>
      </c>
      <c r="R321" s="33">
        <f t="shared" si="61"/>
        <v>8</v>
      </c>
      <c r="S321" s="33" t="str">
        <f t="shared" si="62"/>
        <v>106_8</v>
      </c>
      <c r="T321" s="35" t="str">
        <f t="shared" si="63"/>
        <v>106AM</v>
      </c>
      <c r="U321" s="35" t="str">
        <f t="shared" si="64"/>
        <v>106AMEW</v>
      </c>
      <c r="W321" s="20" t="str">
        <f t="shared" si="65"/>
        <v/>
      </c>
      <c r="X321" s="20" t="str">
        <f t="shared" si="66"/>
        <v/>
      </c>
      <c r="Y321" s="20" t="str">
        <f t="shared" si="67"/>
        <v/>
      </c>
      <c r="Z321" s="20" t="str">
        <f t="shared" si="68"/>
        <v/>
      </c>
      <c r="AA321" s="20">
        <f t="shared" si="56"/>
        <v>0</v>
      </c>
      <c r="AB321" s="20">
        <f t="shared" si="57"/>
        <v>0</v>
      </c>
      <c r="AC321" s="20">
        <f t="shared" si="58"/>
        <v>3</v>
      </c>
      <c r="AD321" s="16">
        <f t="shared" si="69"/>
        <v>1</v>
      </c>
      <c r="AE321" s="16">
        <f>IF(ISBLANK(T321),AE320,IF(COUNTIF(T$2:T321,T321)&gt;1,AE320,1+MAX(AE320,0)))</f>
        <v>10</v>
      </c>
    </row>
    <row r="322" spans="1:31" x14ac:dyDescent="0.25">
      <c r="A322" s="42">
        <v>106</v>
      </c>
      <c r="B322" s="42" t="s">
        <v>66</v>
      </c>
      <c r="C322" s="42" t="s">
        <v>666</v>
      </c>
      <c r="E322" s="42">
        <v>1</v>
      </c>
      <c r="F322" s="42">
        <v>1</v>
      </c>
      <c r="G322" s="42">
        <v>1</v>
      </c>
      <c r="H322" s="42">
        <v>12</v>
      </c>
      <c r="I322" s="42">
        <v>5</v>
      </c>
      <c r="J322" s="42">
        <v>1</v>
      </c>
      <c r="K322" s="42">
        <v>1</v>
      </c>
      <c r="L322" s="42">
        <v>2</v>
      </c>
      <c r="M322" s="235"/>
      <c r="N322"/>
      <c r="O322" s="101">
        <f>IF(ISBLANK(C322),O321,IF(COUNTIF(C$2:C322,C322)&gt;1,O321,1+MAX(O321,0)))</f>
        <v>9</v>
      </c>
      <c r="P322" s="45">
        <f t="shared" si="59"/>
        <v>6</v>
      </c>
      <c r="Q322" s="33" t="str">
        <f t="shared" si="60"/>
        <v/>
      </c>
      <c r="R322" s="33">
        <f t="shared" si="61"/>
        <v>9</v>
      </c>
      <c r="S322" s="33" t="str">
        <f t="shared" si="62"/>
        <v>106_9</v>
      </c>
      <c r="T322" s="35" t="str">
        <f t="shared" si="63"/>
        <v>106PM</v>
      </c>
      <c r="U322" s="35" t="str">
        <f t="shared" si="64"/>
        <v>106PMNS</v>
      </c>
      <c r="W322" s="20" t="str">
        <f t="shared" si="65"/>
        <v/>
      </c>
      <c r="X322" s="20" t="str">
        <f t="shared" si="66"/>
        <v/>
      </c>
      <c r="Y322" s="20" t="str">
        <f t="shared" si="67"/>
        <v/>
      </c>
      <c r="Z322" s="20" t="str">
        <f t="shared" si="68"/>
        <v/>
      </c>
      <c r="AA322" s="20">
        <f t="shared" ref="AA322:AA385" si="70">IF(AND(ISNUMBER($G322),$B322="AM"),INDEX(Cordon,MATCH($A322,loc_ID,0),$G322),0)</f>
        <v>0</v>
      </c>
      <c r="AB322" s="20">
        <f t="shared" ref="AB322:AB385" si="71">IF(AND(ISNUMBER($G322),$B322="PM"),INDEX(Cordon,MATCH($A322,loc_ID,0),VLOOKUP($G322,Reverse_dir,2,FALSE)),0)</f>
        <v>0</v>
      </c>
      <c r="AC322" s="20">
        <f t="shared" ref="AC322:AC385" si="72">IF(AND(ISNUMBER($G322),$B322="AM"),INDEX(Lane,MATCH($A322,loc_ID,0),$G322),0)</f>
        <v>0</v>
      </c>
      <c r="AD322" s="16">
        <f t="shared" si="69"/>
        <v>0</v>
      </c>
      <c r="AE322" s="16">
        <f>IF(ISBLANK(T322),AE321,IF(COUNTIF(T$2:T322,T322)&gt;1,AE321,1+MAX(AE321,0)))</f>
        <v>11</v>
      </c>
    </row>
    <row r="323" spans="1:31" x14ac:dyDescent="0.25">
      <c r="A323" s="42">
        <v>106</v>
      </c>
      <c r="B323" s="42" t="s">
        <v>66</v>
      </c>
      <c r="C323" s="42" t="s">
        <v>666</v>
      </c>
      <c r="E323" s="42">
        <v>1</v>
      </c>
      <c r="F323" s="42">
        <v>1</v>
      </c>
      <c r="G323" s="42">
        <v>2</v>
      </c>
      <c r="H323" s="42">
        <v>12</v>
      </c>
      <c r="I323" s="42">
        <v>3</v>
      </c>
      <c r="J323" s="42">
        <v>0</v>
      </c>
      <c r="K323" s="42">
        <v>1</v>
      </c>
      <c r="L323" s="42">
        <v>0</v>
      </c>
      <c r="M323" s="235"/>
      <c r="N323"/>
      <c r="O323" s="101">
        <f>IF(ISBLANK(C323),O322,IF(COUNTIF(C$2:C323,C323)&gt;1,O322,1+MAX(O322,0)))</f>
        <v>9</v>
      </c>
      <c r="P323" s="45">
        <f t="shared" ref="P323:P386" si="73">IF(A323=A322,P322,IF(ISNUMBER(P322),P322+1,1))</f>
        <v>6</v>
      </c>
      <c r="Q323" s="33" t="str">
        <f t="shared" ref="Q323:Q386" si="74">IF(OR(P323=P322,LEN(A323)&lt;1),"",P323)</f>
        <v/>
      </c>
      <c r="R323" s="33">
        <f t="shared" ref="R323:R386" si="75">IF(ISNUMBER(F323),F323+4*(E323-1)+8*IF(B323="PM",1,0),"")</f>
        <v>9</v>
      </c>
      <c r="S323" s="33" t="str">
        <f t="shared" ref="S323:S386" si="76">IF(ISNUMBER(R323),A323&amp;"_"&amp;R323,"")</f>
        <v>106_9</v>
      </c>
      <c r="T323" s="35" t="str">
        <f t="shared" ref="T323:T386" si="77">A323&amp;B323</f>
        <v>106PM</v>
      </c>
      <c r="U323" s="35" t="str">
        <f t="shared" ref="U323:U386" si="78">IF(OR(G323=1,G323=2),T323&amp;"NS",IF(OR(G323=3,G323=4),T323&amp;"EW",""))</f>
        <v>106PMNS</v>
      </c>
      <c r="W323" s="20" t="str">
        <f t="shared" ref="W323:W386" si="79">IF(I323&gt;$H323,1,"")</f>
        <v/>
      </c>
      <c r="X323" s="20" t="str">
        <f t="shared" ref="X323:X386" si="80">IF(J323&gt;$H323,1,"")</f>
        <v/>
      </c>
      <c r="Y323" s="20" t="str">
        <f t="shared" ref="Y323:Y386" si="81">IF(K323&gt;$H323,1,"")</f>
        <v/>
      </c>
      <c r="Z323" s="20" t="str">
        <f t="shared" ref="Z323:Z386" si="82">IF(L323&gt;$H323,1,"")</f>
        <v/>
      </c>
      <c r="AA323" s="20">
        <f t="shared" si="70"/>
        <v>0</v>
      </c>
      <c r="AB323" s="20">
        <f t="shared" si="71"/>
        <v>0</v>
      </c>
      <c r="AC323" s="20">
        <f t="shared" si="72"/>
        <v>0</v>
      </c>
      <c r="AD323" s="16">
        <f t="shared" ref="AD323:AD386" si="83">IF(AND(AC323&gt;0,ISNUMBER(AC323)),1,0)</f>
        <v>0</v>
      </c>
      <c r="AE323" s="16">
        <f>IF(ISBLANK(T323),AE322,IF(COUNTIF(T$2:T323,T323)&gt;1,AE322,1+MAX(AE322,0)))</f>
        <v>11</v>
      </c>
    </row>
    <row r="324" spans="1:31" x14ac:dyDescent="0.25">
      <c r="A324" s="42">
        <v>106</v>
      </c>
      <c r="B324" s="42" t="s">
        <v>66</v>
      </c>
      <c r="C324" s="42" t="s">
        <v>666</v>
      </c>
      <c r="E324" s="42">
        <v>1</v>
      </c>
      <c r="F324" s="42">
        <v>1</v>
      </c>
      <c r="G324" s="42">
        <v>3</v>
      </c>
      <c r="H324" s="42">
        <v>6</v>
      </c>
      <c r="I324" s="42">
        <v>3</v>
      </c>
      <c r="J324" s="42">
        <v>1</v>
      </c>
      <c r="K324" s="42">
        <v>1</v>
      </c>
      <c r="L324" s="42">
        <v>0</v>
      </c>
      <c r="M324" s="235"/>
      <c r="N324"/>
      <c r="O324" s="101">
        <f>IF(ISBLANK(C324),O323,IF(COUNTIF(C$2:C324,C324)&gt;1,O323,1+MAX(O323,0)))</f>
        <v>9</v>
      </c>
      <c r="P324" s="45">
        <f t="shared" si="73"/>
        <v>6</v>
      </c>
      <c r="Q324" s="33" t="str">
        <f t="shared" si="74"/>
        <v/>
      </c>
      <c r="R324" s="33">
        <f t="shared" si="75"/>
        <v>9</v>
      </c>
      <c r="S324" s="33" t="str">
        <f t="shared" si="76"/>
        <v>106_9</v>
      </c>
      <c r="T324" s="35" t="str">
        <f t="shared" si="77"/>
        <v>106PM</v>
      </c>
      <c r="U324" s="35" t="str">
        <f t="shared" si="78"/>
        <v>106PMEW</v>
      </c>
      <c r="W324" s="20" t="str">
        <f t="shared" si="79"/>
        <v/>
      </c>
      <c r="X324" s="20" t="str">
        <f t="shared" si="80"/>
        <v/>
      </c>
      <c r="Y324" s="20" t="str">
        <f t="shared" si="81"/>
        <v/>
      </c>
      <c r="Z324" s="20" t="str">
        <f t="shared" si="82"/>
        <v/>
      </c>
      <c r="AA324" s="20">
        <f t="shared" si="70"/>
        <v>0</v>
      </c>
      <c r="AB324" s="20">
        <f t="shared" si="71"/>
        <v>0</v>
      </c>
      <c r="AC324" s="20">
        <f t="shared" si="72"/>
        <v>0</v>
      </c>
      <c r="AD324" s="16">
        <f t="shared" si="83"/>
        <v>0</v>
      </c>
      <c r="AE324" s="16">
        <f>IF(ISBLANK(T324),AE323,IF(COUNTIF(T$2:T324,T324)&gt;1,AE323,1+MAX(AE323,0)))</f>
        <v>11</v>
      </c>
    </row>
    <row r="325" spans="1:31" x14ac:dyDescent="0.25">
      <c r="A325" s="42">
        <v>106</v>
      </c>
      <c r="B325" s="42" t="s">
        <v>66</v>
      </c>
      <c r="C325" s="42" t="s">
        <v>666</v>
      </c>
      <c r="E325" s="42">
        <v>1</v>
      </c>
      <c r="F325" s="42">
        <v>1</v>
      </c>
      <c r="G325" s="42">
        <v>4</v>
      </c>
      <c r="H325" s="42">
        <v>7</v>
      </c>
      <c r="I325" s="42">
        <v>3</v>
      </c>
      <c r="J325" s="42">
        <v>3</v>
      </c>
      <c r="K325" s="42">
        <v>0</v>
      </c>
      <c r="L325" s="42">
        <v>3</v>
      </c>
      <c r="M325" s="235"/>
      <c r="N325"/>
      <c r="O325" s="101">
        <f>IF(ISBLANK(C325),O324,IF(COUNTIF(C$2:C325,C325)&gt;1,O324,1+MAX(O324,0)))</f>
        <v>9</v>
      </c>
      <c r="P325" s="45">
        <f t="shared" si="73"/>
        <v>6</v>
      </c>
      <c r="Q325" s="33" t="str">
        <f t="shared" si="74"/>
        <v/>
      </c>
      <c r="R325" s="33">
        <f t="shared" si="75"/>
        <v>9</v>
      </c>
      <c r="S325" s="33" t="str">
        <f t="shared" si="76"/>
        <v>106_9</v>
      </c>
      <c r="T325" s="35" t="str">
        <f t="shared" si="77"/>
        <v>106PM</v>
      </c>
      <c r="U325" s="35" t="str">
        <f t="shared" si="78"/>
        <v>106PMEW</v>
      </c>
      <c r="W325" s="20" t="str">
        <f t="shared" si="79"/>
        <v/>
      </c>
      <c r="X325" s="20" t="str">
        <f t="shared" si="80"/>
        <v/>
      </c>
      <c r="Y325" s="20" t="str">
        <f t="shared" si="81"/>
        <v/>
      </c>
      <c r="Z325" s="20" t="str">
        <f t="shared" si="82"/>
        <v/>
      </c>
      <c r="AA325" s="20">
        <f t="shared" si="70"/>
        <v>0</v>
      </c>
      <c r="AB325" s="20">
        <f t="shared" si="71"/>
        <v>1</v>
      </c>
      <c r="AC325" s="20">
        <f t="shared" si="72"/>
        <v>0</v>
      </c>
      <c r="AD325" s="16">
        <f t="shared" si="83"/>
        <v>0</v>
      </c>
      <c r="AE325" s="16">
        <f>IF(ISBLANK(T325),AE324,IF(COUNTIF(T$2:T325,T325)&gt;1,AE324,1+MAX(AE324,0)))</f>
        <v>11</v>
      </c>
    </row>
    <row r="326" spans="1:31" x14ac:dyDescent="0.25">
      <c r="A326" s="42">
        <v>106</v>
      </c>
      <c r="B326" s="42" t="s">
        <v>66</v>
      </c>
      <c r="C326" s="42" t="s">
        <v>666</v>
      </c>
      <c r="E326" s="42">
        <v>1</v>
      </c>
      <c r="F326" s="42">
        <v>2</v>
      </c>
      <c r="G326" s="42">
        <v>1</v>
      </c>
      <c r="H326" s="42">
        <v>17</v>
      </c>
      <c r="I326" s="42">
        <v>5</v>
      </c>
      <c r="J326" s="42">
        <v>3</v>
      </c>
      <c r="K326" s="42">
        <v>3</v>
      </c>
      <c r="L326" s="42">
        <v>2</v>
      </c>
      <c r="M326" s="188"/>
      <c r="N326"/>
      <c r="O326" s="101">
        <f>IF(ISBLANK(C326),O325,IF(COUNTIF(C$2:C326,C326)&gt;1,O325,1+MAX(O325,0)))</f>
        <v>9</v>
      </c>
      <c r="P326" s="45">
        <f t="shared" si="73"/>
        <v>6</v>
      </c>
      <c r="Q326" s="33" t="str">
        <f t="shared" si="74"/>
        <v/>
      </c>
      <c r="R326" s="33">
        <f t="shared" si="75"/>
        <v>10</v>
      </c>
      <c r="S326" s="33" t="str">
        <f t="shared" si="76"/>
        <v>106_10</v>
      </c>
      <c r="T326" s="35" t="str">
        <f t="shared" si="77"/>
        <v>106PM</v>
      </c>
      <c r="U326" s="35" t="str">
        <f t="shared" si="78"/>
        <v>106PMNS</v>
      </c>
      <c r="W326" s="20" t="str">
        <f t="shared" si="79"/>
        <v/>
      </c>
      <c r="X326" s="20" t="str">
        <f t="shared" si="80"/>
        <v/>
      </c>
      <c r="Y326" s="20" t="str">
        <f t="shared" si="81"/>
        <v/>
      </c>
      <c r="Z326" s="20" t="str">
        <f t="shared" si="82"/>
        <v/>
      </c>
      <c r="AA326" s="20">
        <f t="shared" si="70"/>
        <v>0</v>
      </c>
      <c r="AB326" s="20">
        <f t="shared" si="71"/>
        <v>0</v>
      </c>
      <c r="AC326" s="20">
        <f t="shared" si="72"/>
        <v>0</v>
      </c>
      <c r="AD326" s="16">
        <f t="shared" si="83"/>
        <v>0</v>
      </c>
      <c r="AE326" s="16">
        <f>IF(ISBLANK(T326),AE325,IF(COUNTIF(T$2:T326,T326)&gt;1,AE325,1+MAX(AE325,0)))</f>
        <v>11</v>
      </c>
    </row>
    <row r="327" spans="1:31" x14ac:dyDescent="0.25">
      <c r="A327" s="42">
        <v>106</v>
      </c>
      <c r="B327" s="42" t="s">
        <v>66</v>
      </c>
      <c r="C327" s="42" t="s">
        <v>666</v>
      </c>
      <c r="E327" s="42">
        <v>1</v>
      </c>
      <c r="F327" s="42">
        <v>2</v>
      </c>
      <c r="G327" s="42">
        <v>2</v>
      </c>
      <c r="H327" s="42">
        <v>4</v>
      </c>
      <c r="I327" s="42">
        <v>2</v>
      </c>
      <c r="J327" s="42">
        <v>1</v>
      </c>
      <c r="K327" s="42">
        <v>0</v>
      </c>
      <c r="L327" s="42">
        <v>0</v>
      </c>
      <c r="M327" s="188"/>
      <c r="N327"/>
      <c r="O327" s="101">
        <f>IF(ISBLANK(C327),O326,IF(COUNTIF(C$2:C327,C327)&gt;1,O326,1+MAX(O326,0)))</f>
        <v>9</v>
      </c>
      <c r="P327" s="45">
        <f t="shared" si="73"/>
        <v>6</v>
      </c>
      <c r="Q327" s="33" t="str">
        <f t="shared" si="74"/>
        <v/>
      </c>
      <c r="R327" s="33">
        <f t="shared" si="75"/>
        <v>10</v>
      </c>
      <c r="S327" s="33" t="str">
        <f t="shared" si="76"/>
        <v>106_10</v>
      </c>
      <c r="T327" s="35" t="str">
        <f t="shared" si="77"/>
        <v>106PM</v>
      </c>
      <c r="U327" s="35" t="str">
        <f t="shared" si="78"/>
        <v>106PMNS</v>
      </c>
      <c r="W327" s="20" t="str">
        <f t="shared" si="79"/>
        <v/>
      </c>
      <c r="X327" s="20" t="str">
        <f t="shared" si="80"/>
        <v/>
      </c>
      <c r="Y327" s="20" t="str">
        <f t="shared" si="81"/>
        <v/>
      </c>
      <c r="Z327" s="20" t="str">
        <f t="shared" si="82"/>
        <v/>
      </c>
      <c r="AA327" s="20">
        <f t="shared" si="70"/>
        <v>0</v>
      </c>
      <c r="AB327" s="20">
        <f t="shared" si="71"/>
        <v>0</v>
      </c>
      <c r="AC327" s="20">
        <f t="shared" si="72"/>
        <v>0</v>
      </c>
      <c r="AD327" s="16">
        <f t="shared" si="83"/>
        <v>0</v>
      </c>
      <c r="AE327" s="16">
        <f>IF(ISBLANK(T327),AE326,IF(COUNTIF(T$2:T327,T327)&gt;1,AE326,1+MAX(AE326,0)))</f>
        <v>11</v>
      </c>
    </row>
    <row r="328" spans="1:31" x14ac:dyDescent="0.25">
      <c r="A328" s="42">
        <v>106</v>
      </c>
      <c r="B328" s="42" t="s">
        <v>66</v>
      </c>
      <c r="C328" s="42" t="s">
        <v>666</v>
      </c>
      <c r="E328" s="42">
        <v>1</v>
      </c>
      <c r="F328" s="42">
        <v>2</v>
      </c>
      <c r="G328" s="42">
        <v>3</v>
      </c>
      <c r="H328" s="42">
        <v>10</v>
      </c>
      <c r="I328" s="42">
        <v>2</v>
      </c>
      <c r="J328" s="42">
        <v>1</v>
      </c>
      <c r="K328" s="42">
        <v>0</v>
      </c>
      <c r="L328" s="42">
        <v>1</v>
      </c>
      <c r="M328" s="188"/>
      <c r="N328"/>
      <c r="O328" s="101">
        <f>IF(ISBLANK(C328),O327,IF(COUNTIF(C$2:C328,C328)&gt;1,O327,1+MAX(O327,0)))</f>
        <v>9</v>
      </c>
      <c r="P328" s="45">
        <f t="shared" si="73"/>
        <v>6</v>
      </c>
      <c r="Q328" s="33" t="str">
        <f t="shared" si="74"/>
        <v/>
      </c>
      <c r="R328" s="33">
        <f t="shared" si="75"/>
        <v>10</v>
      </c>
      <c r="S328" s="33" t="str">
        <f t="shared" si="76"/>
        <v>106_10</v>
      </c>
      <c r="T328" s="35" t="str">
        <f t="shared" si="77"/>
        <v>106PM</v>
      </c>
      <c r="U328" s="35" t="str">
        <f t="shared" si="78"/>
        <v>106PMEW</v>
      </c>
      <c r="W328" s="20" t="str">
        <f t="shared" si="79"/>
        <v/>
      </c>
      <c r="X328" s="20" t="str">
        <f t="shared" si="80"/>
        <v/>
      </c>
      <c r="Y328" s="20" t="str">
        <f t="shared" si="81"/>
        <v/>
      </c>
      <c r="Z328" s="20" t="str">
        <f t="shared" si="82"/>
        <v/>
      </c>
      <c r="AA328" s="20">
        <f t="shared" si="70"/>
        <v>0</v>
      </c>
      <c r="AB328" s="20">
        <f t="shared" si="71"/>
        <v>0</v>
      </c>
      <c r="AC328" s="20">
        <f t="shared" si="72"/>
        <v>0</v>
      </c>
      <c r="AD328" s="16">
        <f t="shared" si="83"/>
        <v>0</v>
      </c>
      <c r="AE328" s="16">
        <f>IF(ISBLANK(T328),AE327,IF(COUNTIF(T$2:T328,T328)&gt;1,AE327,1+MAX(AE327,0)))</f>
        <v>11</v>
      </c>
    </row>
    <row r="329" spans="1:31" x14ac:dyDescent="0.25">
      <c r="A329" s="42">
        <v>106</v>
      </c>
      <c r="B329" s="42" t="s">
        <v>66</v>
      </c>
      <c r="C329" s="42" t="s">
        <v>666</v>
      </c>
      <c r="E329" s="42">
        <v>1</v>
      </c>
      <c r="F329" s="42">
        <v>2</v>
      </c>
      <c r="G329" s="42">
        <v>4</v>
      </c>
      <c r="H329" s="42">
        <v>18</v>
      </c>
      <c r="I329" s="42">
        <v>6</v>
      </c>
      <c r="J329" s="42">
        <v>3</v>
      </c>
      <c r="K329" s="42">
        <v>0</v>
      </c>
      <c r="L329" s="42">
        <v>0</v>
      </c>
      <c r="M329" s="188"/>
      <c r="N329"/>
      <c r="O329" s="101">
        <f>IF(ISBLANK(C329),O328,IF(COUNTIF(C$2:C329,C329)&gt;1,O328,1+MAX(O328,0)))</f>
        <v>9</v>
      </c>
      <c r="P329" s="45">
        <f t="shared" si="73"/>
        <v>6</v>
      </c>
      <c r="Q329" s="33" t="str">
        <f t="shared" si="74"/>
        <v/>
      </c>
      <c r="R329" s="33">
        <f t="shared" si="75"/>
        <v>10</v>
      </c>
      <c r="S329" s="33" t="str">
        <f t="shared" si="76"/>
        <v>106_10</v>
      </c>
      <c r="T329" s="35" t="str">
        <f t="shared" si="77"/>
        <v>106PM</v>
      </c>
      <c r="U329" s="35" t="str">
        <f t="shared" si="78"/>
        <v>106PMEW</v>
      </c>
      <c r="W329" s="20" t="str">
        <f t="shared" si="79"/>
        <v/>
      </c>
      <c r="X329" s="20" t="str">
        <f t="shared" si="80"/>
        <v/>
      </c>
      <c r="Y329" s="20" t="str">
        <f t="shared" si="81"/>
        <v/>
      </c>
      <c r="Z329" s="20" t="str">
        <f t="shared" si="82"/>
        <v/>
      </c>
      <c r="AA329" s="20">
        <f t="shared" si="70"/>
        <v>0</v>
      </c>
      <c r="AB329" s="20">
        <f t="shared" si="71"/>
        <v>1</v>
      </c>
      <c r="AC329" s="20">
        <f t="shared" si="72"/>
        <v>0</v>
      </c>
      <c r="AD329" s="16">
        <f t="shared" si="83"/>
        <v>0</v>
      </c>
      <c r="AE329" s="16">
        <f>IF(ISBLANK(T329),AE328,IF(COUNTIF(T$2:T329,T329)&gt;1,AE328,1+MAX(AE328,0)))</f>
        <v>11</v>
      </c>
    </row>
    <row r="330" spans="1:31" x14ac:dyDescent="0.25">
      <c r="A330" s="42">
        <v>106</v>
      </c>
      <c r="B330" s="42" t="s">
        <v>66</v>
      </c>
      <c r="C330" s="42" t="s">
        <v>666</v>
      </c>
      <c r="E330" s="42">
        <v>1</v>
      </c>
      <c r="F330" s="42">
        <v>3</v>
      </c>
      <c r="G330" s="42">
        <v>1</v>
      </c>
      <c r="H330" s="42">
        <v>5</v>
      </c>
      <c r="I330" s="42">
        <v>0</v>
      </c>
      <c r="J330" s="42">
        <v>0</v>
      </c>
      <c r="K330" s="42">
        <v>1</v>
      </c>
      <c r="L330" s="42">
        <v>0</v>
      </c>
      <c r="M330" s="188"/>
      <c r="N330"/>
      <c r="O330" s="101">
        <f>IF(ISBLANK(C330),O329,IF(COUNTIF(C$2:C330,C330)&gt;1,O329,1+MAX(O329,0)))</f>
        <v>9</v>
      </c>
      <c r="P330" s="45">
        <f t="shared" si="73"/>
        <v>6</v>
      </c>
      <c r="Q330" s="33" t="str">
        <f t="shared" si="74"/>
        <v/>
      </c>
      <c r="R330" s="33">
        <f t="shared" si="75"/>
        <v>11</v>
      </c>
      <c r="S330" s="33" t="str">
        <f t="shared" si="76"/>
        <v>106_11</v>
      </c>
      <c r="T330" s="35" t="str">
        <f t="shared" si="77"/>
        <v>106PM</v>
      </c>
      <c r="U330" s="35" t="str">
        <f t="shared" si="78"/>
        <v>106PMNS</v>
      </c>
      <c r="W330" s="20" t="str">
        <f t="shared" si="79"/>
        <v/>
      </c>
      <c r="X330" s="20" t="str">
        <f t="shared" si="80"/>
        <v/>
      </c>
      <c r="Y330" s="20" t="str">
        <f t="shared" si="81"/>
        <v/>
      </c>
      <c r="Z330" s="20" t="str">
        <f t="shared" si="82"/>
        <v/>
      </c>
      <c r="AA330" s="20">
        <f t="shared" si="70"/>
        <v>0</v>
      </c>
      <c r="AB330" s="20">
        <f t="shared" si="71"/>
        <v>0</v>
      </c>
      <c r="AC330" s="20">
        <f t="shared" si="72"/>
        <v>0</v>
      </c>
      <c r="AD330" s="16">
        <f t="shared" si="83"/>
        <v>0</v>
      </c>
      <c r="AE330" s="16">
        <f>IF(ISBLANK(T330),AE329,IF(COUNTIF(T$2:T330,T330)&gt;1,AE329,1+MAX(AE329,0)))</f>
        <v>11</v>
      </c>
    </row>
    <row r="331" spans="1:31" x14ac:dyDescent="0.25">
      <c r="A331" s="42">
        <v>106</v>
      </c>
      <c r="B331" s="42" t="s">
        <v>66</v>
      </c>
      <c r="C331" s="42" t="s">
        <v>666</v>
      </c>
      <c r="E331" s="42">
        <v>1</v>
      </c>
      <c r="F331" s="42">
        <v>3</v>
      </c>
      <c r="G331" s="42">
        <v>2</v>
      </c>
      <c r="H331" s="42">
        <v>5</v>
      </c>
      <c r="I331" s="42">
        <v>2</v>
      </c>
      <c r="J331" s="42">
        <v>1</v>
      </c>
      <c r="K331" s="42">
        <v>1</v>
      </c>
      <c r="L331" s="42">
        <v>1</v>
      </c>
      <c r="M331" s="188"/>
      <c r="N331"/>
      <c r="O331" s="101">
        <f>IF(ISBLANK(C331),O330,IF(COUNTIF(C$2:C331,C331)&gt;1,O330,1+MAX(O330,0)))</f>
        <v>9</v>
      </c>
      <c r="P331" s="45">
        <f t="shared" si="73"/>
        <v>6</v>
      </c>
      <c r="Q331" s="33" t="str">
        <f t="shared" si="74"/>
        <v/>
      </c>
      <c r="R331" s="33">
        <f t="shared" si="75"/>
        <v>11</v>
      </c>
      <c r="S331" s="33" t="str">
        <f t="shared" si="76"/>
        <v>106_11</v>
      </c>
      <c r="T331" s="35" t="str">
        <f t="shared" si="77"/>
        <v>106PM</v>
      </c>
      <c r="U331" s="35" t="str">
        <f t="shared" si="78"/>
        <v>106PMNS</v>
      </c>
      <c r="W331" s="20" t="str">
        <f t="shared" si="79"/>
        <v/>
      </c>
      <c r="X331" s="20" t="str">
        <f t="shared" si="80"/>
        <v/>
      </c>
      <c r="Y331" s="20" t="str">
        <f t="shared" si="81"/>
        <v/>
      </c>
      <c r="Z331" s="20" t="str">
        <f t="shared" si="82"/>
        <v/>
      </c>
      <c r="AA331" s="20">
        <f t="shared" si="70"/>
        <v>0</v>
      </c>
      <c r="AB331" s="20">
        <f t="shared" si="71"/>
        <v>0</v>
      </c>
      <c r="AC331" s="20">
        <f t="shared" si="72"/>
        <v>0</v>
      </c>
      <c r="AD331" s="16">
        <f t="shared" si="83"/>
        <v>0</v>
      </c>
      <c r="AE331" s="16">
        <f>IF(ISBLANK(T331),AE330,IF(COUNTIF(T$2:T331,T331)&gt;1,AE330,1+MAX(AE330,0)))</f>
        <v>11</v>
      </c>
    </row>
    <row r="332" spans="1:31" x14ac:dyDescent="0.25">
      <c r="A332" s="42">
        <v>106</v>
      </c>
      <c r="B332" s="42" t="s">
        <v>66</v>
      </c>
      <c r="C332" s="42" t="s">
        <v>666</v>
      </c>
      <c r="E332" s="42">
        <v>1</v>
      </c>
      <c r="F332" s="42">
        <v>3</v>
      </c>
      <c r="G332" s="42">
        <v>3</v>
      </c>
      <c r="H332" s="42">
        <v>5</v>
      </c>
      <c r="I332" s="42">
        <v>3</v>
      </c>
      <c r="J332" s="42">
        <v>0</v>
      </c>
      <c r="K332" s="42">
        <v>1</v>
      </c>
      <c r="L332" s="42">
        <v>1</v>
      </c>
      <c r="M332" s="188"/>
      <c r="N332"/>
      <c r="O332" s="101">
        <f>IF(ISBLANK(C332),O331,IF(COUNTIF(C$2:C332,C332)&gt;1,O331,1+MAX(O331,0)))</f>
        <v>9</v>
      </c>
      <c r="P332" s="45">
        <f t="shared" si="73"/>
        <v>6</v>
      </c>
      <c r="Q332" s="33" t="str">
        <f t="shared" si="74"/>
        <v/>
      </c>
      <c r="R332" s="33">
        <f t="shared" si="75"/>
        <v>11</v>
      </c>
      <c r="S332" s="33" t="str">
        <f t="shared" si="76"/>
        <v>106_11</v>
      </c>
      <c r="T332" s="35" t="str">
        <f t="shared" si="77"/>
        <v>106PM</v>
      </c>
      <c r="U332" s="35" t="str">
        <f t="shared" si="78"/>
        <v>106PMEW</v>
      </c>
      <c r="W332" s="20" t="str">
        <f t="shared" si="79"/>
        <v/>
      </c>
      <c r="X332" s="20" t="str">
        <f t="shared" si="80"/>
        <v/>
      </c>
      <c r="Y332" s="20" t="str">
        <f t="shared" si="81"/>
        <v/>
      </c>
      <c r="Z332" s="20" t="str">
        <f t="shared" si="82"/>
        <v/>
      </c>
      <c r="AA332" s="20">
        <f t="shared" si="70"/>
        <v>0</v>
      </c>
      <c r="AB332" s="20">
        <f t="shared" si="71"/>
        <v>0</v>
      </c>
      <c r="AC332" s="20">
        <f t="shared" si="72"/>
        <v>0</v>
      </c>
      <c r="AD332" s="16">
        <f t="shared" si="83"/>
        <v>0</v>
      </c>
      <c r="AE332" s="16">
        <f>IF(ISBLANK(T332),AE331,IF(COUNTIF(T$2:T332,T332)&gt;1,AE331,1+MAX(AE331,0)))</f>
        <v>11</v>
      </c>
    </row>
    <row r="333" spans="1:31" x14ac:dyDescent="0.25">
      <c r="A333" s="42">
        <v>106</v>
      </c>
      <c r="B333" s="42" t="s">
        <v>66</v>
      </c>
      <c r="C333" s="42" t="s">
        <v>666</v>
      </c>
      <c r="E333" s="238">
        <v>1</v>
      </c>
      <c r="F333" s="238">
        <v>3</v>
      </c>
      <c r="G333" s="238">
        <v>4</v>
      </c>
      <c r="H333" s="238">
        <v>11</v>
      </c>
      <c r="I333" s="238">
        <v>3</v>
      </c>
      <c r="J333" s="42">
        <v>2</v>
      </c>
      <c r="K333" s="42">
        <v>0</v>
      </c>
      <c r="L333" s="42">
        <v>0</v>
      </c>
      <c r="M333" s="188"/>
      <c r="N333"/>
      <c r="O333" s="101">
        <f>IF(ISBLANK(C333),O332,IF(COUNTIF(C$2:C333,C333)&gt;1,O332,1+MAX(O332,0)))</f>
        <v>9</v>
      </c>
      <c r="P333" s="45">
        <f t="shared" si="73"/>
        <v>6</v>
      </c>
      <c r="Q333" s="33" t="str">
        <f t="shared" si="74"/>
        <v/>
      </c>
      <c r="R333" s="33">
        <f t="shared" si="75"/>
        <v>11</v>
      </c>
      <c r="S333" s="33" t="str">
        <f t="shared" si="76"/>
        <v>106_11</v>
      </c>
      <c r="T333" s="35" t="str">
        <f t="shared" si="77"/>
        <v>106PM</v>
      </c>
      <c r="U333" s="35" t="str">
        <f t="shared" si="78"/>
        <v>106PMEW</v>
      </c>
      <c r="W333" s="20" t="str">
        <f t="shared" si="79"/>
        <v/>
      </c>
      <c r="X333" s="20" t="str">
        <f t="shared" si="80"/>
        <v/>
      </c>
      <c r="Y333" s="20" t="str">
        <f t="shared" si="81"/>
        <v/>
      </c>
      <c r="Z333" s="20" t="str">
        <f t="shared" si="82"/>
        <v/>
      </c>
      <c r="AA333" s="20">
        <f t="shared" si="70"/>
        <v>0</v>
      </c>
      <c r="AB333" s="20">
        <f t="shared" si="71"/>
        <v>1</v>
      </c>
      <c r="AC333" s="20">
        <f t="shared" si="72"/>
        <v>0</v>
      </c>
      <c r="AD333" s="16">
        <f t="shared" si="83"/>
        <v>0</v>
      </c>
      <c r="AE333" s="16">
        <f>IF(ISBLANK(T333),AE332,IF(COUNTIF(T$2:T333,T333)&gt;1,AE332,1+MAX(AE332,0)))</f>
        <v>11</v>
      </c>
    </row>
    <row r="334" spans="1:31" x14ac:dyDescent="0.25">
      <c r="A334" s="42">
        <v>106</v>
      </c>
      <c r="B334" s="42" t="s">
        <v>66</v>
      </c>
      <c r="C334" s="42" t="s">
        <v>666</v>
      </c>
      <c r="E334" s="238">
        <v>1</v>
      </c>
      <c r="F334" s="238">
        <v>4</v>
      </c>
      <c r="G334" s="238">
        <v>1</v>
      </c>
      <c r="H334" s="238">
        <v>9</v>
      </c>
      <c r="I334" s="238">
        <v>3</v>
      </c>
      <c r="J334" s="42">
        <v>0</v>
      </c>
      <c r="K334" s="42">
        <v>0</v>
      </c>
      <c r="L334" s="42">
        <v>2</v>
      </c>
      <c r="M334" s="188"/>
      <c r="N334"/>
      <c r="O334" s="101">
        <f>IF(ISBLANK(C334),O333,IF(COUNTIF(C$2:C334,C334)&gt;1,O333,1+MAX(O333,0)))</f>
        <v>9</v>
      </c>
      <c r="P334" s="45">
        <f t="shared" si="73"/>
        <v>6</v>
      </c>
      <c r="Q334" s="33" t="str">
        <f t="shared" si="74"/>
        <v/>
      </c>
      <c r="R334" s="33">
        <f t="shared" si="75"/>
        <v>12</v>
      </c>
      <c r="S334" s="33" t="str">
        <f t="shared" si="76"/>
        <v>106_12</v>
      </c>
      <c r="T334" s="35" t="str">
        <f t="shared" si="77"/>
        <v>106PM</v>
      </c>
      <c r="U334" s="35" t="str">
        <f t="shared" si="78"/>
        <v>106PMNS</v>
      </c>
      <c r="W334" s="20" t="str">
        <f t="shared" si="79"/>
        <v/>
      </c>
      <c r="X334" s="20" t="str">
        <f t="shared" si="80"/>
        <v/>
      </c>
      <c r="Y334" s="20" t="str">
        <f t="shared" si="81"/>
        <v/>
      </c>
      <c r="Z334" s="20" t="str">
        <f t="shared" si="82"/>
        <v/>
      </c>
      <c r="AA334" s="20">
        <f t="shared" si="70"/>
        <v>0</v>
      </c>
      <c r="AB334" s="20">
        <f t="shared" si="71"/>
        <v>0</v>
      </c>
      <c r="AC334" s="20">
        <f t="shared" si="72"/>
        <v>0</v>
      </c>
      <c r="AD334" s="16">
        <f t="shared" si="83"/>
        <v>0</v>
      </c>
      <c r="AE334" s="16">
        <f>IF(ISBLANK(T334),AE333,IF(COUNTIF(T$2:T334,T334)&gt;1,AE333,1+MAX(AE333,0)))</f>
        <v>11</v>
      </c>
    </row>
    <row r="335" spans="1:31" x14ac:dyDescent="0.25">
      <c r="A335" s="42">
        <v>106</v>
      </c>
      <c r="B335" s="42" t="s">
        <v>66</v>
      </c>
      <c r="C335" s="42" t="s">
        <v>666</v>
      </c>
      <c r="E335" s="238">
        <v>1</v>
      </c>
      <c r="F335" s="238">
        <v>4</v>
      </c>
      <c r="G335" s="238">
        <v>2</v>
      </c>
      <c r="H335" s="238">
        <v>7</v>
      </c>
      <c r="I335" s="238">
        <v>1</v>
      </c>
      <c r="J335" s="42">
        <v>3</v>
      </c>
      <c r="K335" s="42">
        <v>1</v>
      </c>
      <c r="L335" s="42">
        <v>0</v>
      </c>
      <c r="M335" s="188"/>
      <c r="N335"/>
      <c r="O335" s="101">
        <f>IF(ISBLANK(C335),O334,IF(COUNTIF(C$2:C335,C335)&gt;1,O334,1+MAX(O334,0)))</f>
        <v>9</v>
      </c>
      <c r="P335" s="45">
        <f t="shared" si="73"/>
        <v>6</v>
      </c>
      <c r="Q335" s="33" t="str">
        <f t="shared" si="74"/>
        <v/>
      </c>
      <c r="R335" s="33">
        <f t="shared" si="75"/>
        <v>12</v>
      </c>
      <c r="S335" s="33" t="str">
        <f t="shared" si="76"/>
        <v>106_12</v>
      </c>
      <c r="T335" s="35" t="str">
        <f t="shared" si="77"/>
        <v>106PM</v>
      </c>
      <c r="U335" s="35" t="str">
        <f t="shared" si="78"/>
        <v>106PMNS</v>
      </c>
      <c r="W335" s="20" t="str">
        <f t="shared" si="79"/>
        <v/>
      </c>
      <c r="X335" s="20" t="str">
        <f t="shared" si="80"/>
        <v/>
      </c>
      <c r="Y335" s="20" t="str">
        <f t="shared" si="81"/>
        <v/>
      </c>
      <c r="Z335" s="20" t="str">
        <f t="shared" si="82"/>
        <v/>
      </c>
      <c r="AA335" s="20">
        <f t="shared" si="70"/>
        <v>0</v>
      </c>
      <c r="AB335" s="20">
        <f t="shared" si="71"/>
        <v>0</v>
      </c>
      <c r="AC335" s="20">
        <f t="shared" si="72"/>
        <v>0</v>
      </c>
      <c r="AD335" s="16">
        <f t="shared" si="83"/>
        <v>0</v>
      </c>
      <c r="AE335" s="16">
        <f>IF(ISBLANK(T335),AE334,IF(COUNTIF(T$2:T335,T335)&gt;1,AE334,1+MAX(AE334,0)))</f>
        <v>11</v>
      </c>
    </row>
    <row r="336" spans="1:31" x14ac:dyDescent="0.25">
      <c r="A336" s="42">
        <v>106</v>
      </c>
      <c r="B336" s="42" t="s">
        <v>66</v>
      </c>
      <c r="C336" s="42" t="s">
        <v>666</v>
      </c>
      <c r="E336" s="238">
        <v>1</v>
      </c>
      <c r="F336" s="238">
        <v>4</v>
      </c>
      <c r="G336" s="238">
        <v>3</v>
      </c>
      <c r="H336" s="238">
        <v>3</v>
      </c>
      <c r="I336" s="238">
        <v>1</v>
      </c>
      <c r="J336" s="42">
        <v>0</v>
      </c>
      <c r="K336" s="42">
        <v>0</v>
      </c>
      <c r="L336" s="42">
        <v>0</v>
      </c>
      <c r="M336" s="188"/>
      <c r="N336"/>
      <c r="O336" s="101">
        <f>IF(ISBLANK(C336),O335,IF(COUNTIF(C$2:C336,C336)&gt;1,O335,1+MAX(O335,0)))</f>
        <v>9</v>
      </c>
      <c r="P336" s="45">
        <f t="shared" si="73"/>
        <v>6</v>
      </c>
      <c r="Q336" s="33" t="str">
        <f t="shared" si="74"/>
        <v/>
      </c>
      <c r="R336" s="33">
        <f t="shared" si="75"/>
        <v>12</v>
      </c>
      <c r="S336" s="33" t="str">
        <f t="shared" si="76"/>
        <v>106_12</v>
      </c>
      <c r="T336" s="35" t="str">
        <f t="shared" si="77"/>
        <v>106PM</v>
      </c>
      <c r="U336" s="35" t="str">
        <f t="shared" si="78"/>
        <v>106PMEW</v>
      </c>
      <c r="W336" s="20" t="str">
        <f t="shared" si="79"/>
        <v/>
      </c>
      <c r="X336" s="20" t="str">
        <f t="shared" si="80"/>
        <v/>
      </c>
      <c r="Y336" s="20" t="str">
        <f t="shared" si="81"/>
        <v/>
      </c>
      <c r="Z336" s="20" t="str">
        <f t="shared" si="82"/>
        <v/>
      </c>
      <c r="AA336" s="20">
        <f t="shared" si="70"/>
        <v>0</v>
      </c>
      <c r="AB336" s="20">
        <f t="shared" si="71"/>
        <v>0</v>
      </c>
      <c r="AC336" s="20">
        <f t="shared" si="72"/>
        <v>0</v>
      </c>
      <c r="AD336" s="16">
        <f t="shared" si="83"/>
        <v>0</v>
      </c>
      <c r="AE336" s="16">
        <f>IF(ISBLANK(T336),AE335,IF(COUNTIF(T$2:T336,T336)&gt;1,AE335,1+MAX(AE335,0)))</f>
        <v>11</v>
      </c>
    </row>
    <row r="337" spans="1:31" x14ac:dyDescent="0.25">
      <c r="A337" s="42">
        <v>106</v>
      </c>
      <c r="B337" s="42" t="s">
        <v>66</v>
      </c>
      <c r="C337" s="42" t="s">
        <v>666</v>
      </c>
      <c r="E337" s="238">
        <v>1</v>
      </c>
      <c r="F337" s="238">
        <v>4</v>
      </c>
      <c r="G337" s="238">
        <v>4</v>
      </c>
      <c r="H337" s="238">
        <v>10</v>
      </c>
      <c r="I337" s="238">
        <v>5</v>
      </c>
      <c r="J337" s="42">
        <v>3</v>
      </c>
      <c r="K337" s="42">
        <v>1</v>
      </c>
      <c r="L337" s="42">
        <v>3</v>
      </c>
      <c r="M337" s="188"/>
      <c r="N337"/>
      <c r="O337" s="101">
        <f>IF(ISBLANK(C337),O336,IF(COUNTIF(C$2:C337,C337)&gt;1,O336,1+MAX(O336,0)))</f>
        <v>9</v>
      </c>
      <c r="P337" s="45">
        <f t="shared" si="73"/>
        <v>6</v>
      </c>
      <c r="Q337" s="33" t="str">
        <f t="shared" si="74"/>
        <v/>
      </c>
      <c r="R337" s="33">
        <f t="shared" si="75"/>
        <v>12</v>
      </c>
      <c r="S337" s="33" t="str">
        <f t="shared" si="76"/>
        <v>106_12</v>
      </c>
      <c r="T337" s="35" t="str">
        <f t="shared" si="77"/>
        <v>106PM</v>
      </c>
      <c r="U337" s="35" t="str">
        <f t="shared" si="78"/>
        <v>106PMEW</v>
      </c>
      <c r="W337" s="20" t="str">
        <f t="shared" si="79"/>
        <v/>
      </c>
      <c r="X337" s="20" t="str">
        <f t="shared" si="80"/>
        <v/>
      </c>
      <c r="Y337" s="20" t="str">
        <f t="shared" si="81"/>
        <v/>
      </c>
      <c r="Z337" s="20" t="str">
        <f t="shared" si="82"/>
        <v/>
      </c>
      <c r="AA337" s="20">
        <f t="shared" si="70"/>
        <v>0</v>
      </c>
      <c r="AB337" s="20">
        <f t="shared" si="71"/>
        <v>1</v>
      </c>
      <c r="AC337" s="20">
        <f t="shared" si="72"/>
        <v>0</v>
      </c>
      <c r="AD337" s="16">
        <f t="shared" si="83"/>
        <v>0</v>
      </c>
      <c r="AE337" s="16">
        <f>IF(ISBLANK(T337),AE336,IF(COUNTIF(T$2:T337,T337)&gt;1,AE336,1+MAX(AE336,0)))</f>
        <v>11</v>
      </c>
    </row>
    <row r="338" spans="1:31" x14ac:dyDescent="0.25">
      <c r="A338" s="42">
        <v>106</v>
      </c>
      <c r="B338" s="42" t="s">
        <v>66</v>
      </c>
      <c r="C338" s="42" t="s">
        <v>666</v>
      </c>
      <c r="E338" s="238">
        <v>2</v>
      </c>
      <c r="F338" s="238">
        <v>1</v>
      </c>
      <c r="G338" s="238">
        <v>1</v>
      </c>
      <c r="H338" s="238">
        <v>8</v>
      </c>
      <c r="I338" s="238">
        <v>4</v>
      </c>
      <c r="J338" s="42">
        <v>5</v>
      </c>
      <c r="K338" s="42">
        <v>0</v>
      </c>
      <c r="L338" s="42">
        <v>2</v>
      </c>
      <c r="M338" s="188"/>
      <c r="N338"/>
      <c r="O338" s="101">
        <f>IF(ISBLANK(C338),O337,IF(COUNTIF(C$2:C338,C338)&gt;1,O337,1+MAX(O337,0)))</f>
        <v>9</v>
      </c>
      <c r="P338" s="45">
        <f t="shared" si="73"/>
        <v>6</v>
      </c>
      <c r="Q338" s="33" t="str">
        <f t="shared" si="74"/>
        <v/>
      </c>
      <c r="R338" s="33">
        <f t="shared" si="75"/>
        <v>13</v>
      </c>
      <c r="S338" s="33" t="str">
        <f t="shared" si="76"/>
        <v>106_13</v>
      </c>
      <c r="T338" s="35" t="str">
        <f t="shared" si="77"/>
        <v>106PM</v>
      </c>
      <c r="U338" s="35" t="str">
        <f t="shared" si="78"/>
        <v>106PMNS</v>
      </c>
      <c r="W338" s="20" t="str">
        <f t="shared" si="79"/>
        <v/>
      </c>
      <c r="X338" s="20" t="str">
        <f t="shared" si="80"/>
        <v/>
      </c>
      <c r="Y338" s="20" t="str">
        <f t="shared" si="81"/>
        <v/>
      </c>
      <c r="Z338" s="20" t="str">
        <f t="shared" si="82"/>
        <v/>
      </c>
      <c r="AA338" s="20">
        <f t="shared" si="70"/>
        <v>0</v>
      </c>
      <c r="AB338" s="20">
        <f t="shared" si="71"/>
        <v>0</v>
      </c>
      <c r="AC338" s="20">
        <f t="shared" si="72"/>
        <v>0</v>
      </c>
      <c r="AD338" s="16">
        <f t="shared" si="83"/>
        <v>0</v>
      </c>
      <c r="AE338" s="16">
        <f>IF(ISBLANK(T338),AE337,IF(COUNTIF(T$2:T338,T338)&gt;1,AE337,1+MAX(AE337,0)))</f>
        <v>11</v>
      </c>
    </row>
    <row r="339" spans="1:31" x14ac:dyDescent="0.25">
      <c r="A339" s="42">
        <v>106</v>
      </c>
      <c r="B339" s="42" t="s">
        <v>66</v>
      </c>
      <c r="C339" s="42" t="s">
        <v>666</v>
      </c>
      <c r="E339" s="42">
        <v>2</v>
      </c>
      <c r="F339" s="42">
        <v>1</v>
      </c>
      <c r="G339" s="42">
        <v>2</v>
      </c>
      <c r="H339" s="42">
        <v>2</v>
      </c>
      <c r="I339" s="42">
        <v>0</v>
      </c>
      <c r="J339" s="42">
        <v>0</v>
      </c>
      <c r="K339" s="42">
        <v>0</v>
      </c>
      <c r="L339" s="42">
        <v>0</v>
      </c>
      <c r="M339" s="188"/>
      <c r="N339"/>
      <c r="O339" s="101">
        <f>IF(ISBLANK(C339),O338,IF(COUNTIF(C$2:C339,C339)&gt;1,O338,1+MAX(O338,0)))</f>
        <v>9</v>
      </c>
      <c r="P339" s="45">
        <f t="shared" si="73"/>
        <v>6</v>
      </c>
      <c r="Q339" s="33" t="str">
        <f t="shared" si="74"/>
        <v/>
      </c>
      <c r="R339" s="33">
        <f t="shared" si="75"/>
        <v>13</v>
      </c>
      <c r="S339" s="33" t="str">
        <f t="shared" si="76"/>
        <v>106_13</v>
      </c>
      <c r="T339" s="35" t="str">
        <f t="shared" si="77"/>
        <v>106PM</v>
      </c>
      <c r="U339" s="35" t="str">
        <f t="shared" si="78"/>
        <v>106PMNS</v>
      </c>
      <c r="W339" s="20" t="str">
        <f t="shared" si="79"/>
        <v/>
      </c>
      <c r="X339" s="20" t="str">
        <f t="shared" si="80"/>
        <v/>
      </c>
      <c r="Y339" s="20" t="str">
        <f t="shared" si="81"/>
        <v/>
      </c>
      <c r="Z339" s="20" t="str">
        <f t="shared" si="82"/>
        <v/>
      </c>
      <c r="AA339" s="20">
        <f t="shared" si="70"/>
        <v>0</v>
      </c>
      <c r="AB339" s="20">
        <f t="shared" si="71"/>
        <v>0</v>
      </c>
      <c r="AC339" s="20">
        <f t="shared" si="72"/>
        <v>0</v>
      </c>
      <c r="AD339" s="16">
        <f t="shared" si="83"/>
        <v>0</v>
      </c>
      <c r="AE339" s="16">
        <f>IF(ISBLANK(T339),AE338,IF(COUNTIF(T$2:T339,T339)&gt;1,AE338,1+MAX(AE338,0)))</f>
        <v>11</v>
      </c>
    </row>
    <row r="340" spans="1:31" x14ac:dyDescent="0.25">
      <c r="A340" s="42">
        <v>106</v>
      </c>
      <c r="B340" s="42" t="s">
        <v>66</v>
      </c>
      <c r="C340" s="42" t="s">
        <v>666</v>
      </c>
      <c r="E340" s="42">
        <v>2</v>
      </c>
      <c r="F340" s="42">
        <v>1</v>
      </c>
      <c r="G340" s="42">
        <v>3</v>
      </c>
      <c r="H340" s="42">
        <v>6</v>
      </c>
      <c r="I340" s="42">
        <v>1</v>
      </c>
      <c r="J340" s="42">
        <v>0</v>
      </c>
      <c r="K340" s="42">
        <v>0</v>
      </c>
      <c r="L340" s="42">
        <v>0</v>
      </c>
      <c r="M340" s="188"/>
      <c r="N340"/>
      <c r="O340" s="101">
        <f>IF(ISBLANK(C340),O339,IF(COUNTIF(C$2:C340,C340)&gt;1,O339,1+MAX(O339,0)))</f>
        <v>9</v>
      </c>
      <c r="P340" s="45">
        <f t="shared" si="73"/>
        <v>6</v>
      </c>
      <c r="Q340" s="33" t="str">
        <f t="shared" si="74"/>
        <v/>
      </c>
      <c r="R340" s="33">
        <f t="shared" si="75"/>
        <v>13</v>
      </c>
      <c r="S340" s="33" t="str">
        <f t="shared" si="76"/>
        <v>106_13</v>
      </c>
      <c r="T340" s="35" t="str">
        <f t="shared" si="77"/>
        <v>106PM</v>
      </c>
      <c r="U340" s="35" t="str">
        <f t="shared" si="78"/>
        <v>106PMEW</v>
      </c>
      <c r="W340" s="20" t="str">
        <f t="shared" si="79"/>
        <v/>
      </c>
      <c r="X340" s="20" t="str">
        <f t="shared" si="80"/>
        <v/>
      </c>
      <c r="Y340" s="20" t="str">
        <f t="shared" si="81"/>
        <v/>
      </c>
      <c r="Z340" s="20" t="str">
        <f t="shared" si="82"/>
        <v/>
      </c>
      <c r="AA340" s="20">
        <f t="shared" si="70"/>
        <v>0</v>
      </c>
      <c r="AB340" s="20">
        <f t="shared" si="71"/>
        <v>0</v>
      </c>
      <c r="AC340" s="20">
        <f t="shared" si="72"/>
        <v>0</v>
      </c>
      <c r="AD340" s="16">
        <f t="shared" si="83"/>
        <v>0</v>
      </c>
      <c r="AE340" s="16">
        <f>IF(ISBLANK(T340),AE339,IF(COUNTIF(T$2:T340,T340)&gt;1,AE339,1+MAX(AE339,0)))</f>
        <v>11</v>
      </c>
    </row>
    <row r="341" spans="1:31" x14ac:dyDescent="0.25">
      <c r="A341" s="42">
        <v>106</v>
      </c>
      <c r="B341" s="42" t="s">
        <v>66</v>
      </c>
      <c r="C341" s="42" t="s">
        <v>666</v>
      </c>
      <c r="E341" s="42">
        <v>2</v>
      </c>
      <c r="F341" s="42">
        <v>1</v>
      </c>
      <c r="G341" s="42">
        <v>4</v>
      </c>
      <c r="H341" s="42">
        <v>2</v>
      </c>
      <c r="I341" s="42">
        <v>1</v>
      </c>
      <c r="J341" s="42">
        <v>0</v>
      </c>
      <c r="K341" s="42">
        <v>1</v>
      </c>
      <c r="L341" s="42">
        <v>1</v>
      </c>
      <c r="M341" s="188"/>
      <c r="N341"/>
      <c r="O341" s="101">
        <f>IF(ISBLANK(C341),O340,IF(COUNTIF(C$2:C341,C341)&gt;1,O340,1+MAX(O340,0)))</f>
        <v>9</v>
      </c>
      <c r="P341" s="45">
        <f t="shared" si="73"/>
        <v>6</v>
      </c>
      <c r="Q341" s="33" t="str">
        <f t="shared" si="74"/>
        <v/>
      </c>
      <c r="R341" s="33">
        <f t="shared" si="75"/>
        <v>13</v>
      </c>
      <c r="S341" s="33" t="str">
        <f t="shared" si="76"/>
        <v>106_13</v>
      </c>
      <c r="T341" s="35" t="str">
        <f t="shared" si="77"/>
        <v>106PM</v>
      </c>
      <c r="U341" s="35" t="str">
        <f t="shared" si="78"/>
        <v>106PMEW</v>
      </c>
      <c r="W341" s="20" t="str">
        <f t="shared" si="79"/>
        <v/>
      </c>
      <c r="X341" s="20" t="str">
        <f t="shared" si="80"/>
        <v/>
      </c>
      <c r="Y341" s="20" t="str">
        <f t="shared" si="81"/>
        <v/>
      </c>
      <c r="Z341" s="20" t="str">
        <f t="shared" si="82"/>
        <v/>
      </c>
      <c r="AA341" s="20">
        <f t="shared" si="70"/>
        <v>0</v>
      </c>
      <c r="AB341" s="20">
        <f t="shared" si="71"/>
        <v>1</v>
      </c>
      <c r="AC341" s="20">
        <f t="shared" si="72"/>
        <v>0</v>
      </c>
      <c r="AD341" s="16">
        <f t="shared" si="83"/>
        <v>0</v>
      </c>
      <c r="AE341" s="16">
        <f>IF(ISBLANK(T341),AE340,IF(COUNTIF(T$2:T341,T341)&gt;1,AE340,1+MAX(AE340,0)))</f>
        <v>11</v>
      </c>
    </row>
    <row r="342" spans="1:31" x14ac:dyDescent="0.25">
      <c r="A342" s="42">
        <v>106</v>
      </c>
      <c r="B342" s="42" t="s">
        <v>66</v>
      </c>
      <c r="C342" s="42" t="s">
        <v>666</v>
      </c>
      <c r="E342" s="42">
        <v>2</v>
      </c>
      <c r="F342" s="42">
        <v>2</v>
      </c>
      <c r="G342" s="42">
        <v>1</v>
      </c>
      <c r="H342" s="42">
        <v>7</v>
      </c>
      <c r="I342" s="42">
        <v>1</v>
      </c>
      <c r="J342" s="42">
        <v>2</v>
      </c>
      <c r="K342" s="42">
        <v>0</v>
      </c>
      <c r="L342" s="42">
        <v>1</v>
      </c>
      <c r="M342" s="188"/>
      <c r="N342"/>
      <c r="O342" s="101">
        <f>IF(ISBLANK(C342),O341,IF(COUNTIF(C$2:C342,C342)&gt;1,O341,1+MAX(O341,0)))</f>
        <v>9</v>
      </c>
      <c r="P342" s="45">
        <f t="shared" si="73"/>
        <v>6</v>
      </c>
      <c r="Q342" s="33" t="str">
        <f t="shared" si="74"/>
        <v/>
      </c>
      <c r="R342" s="33">
        <f t="shared" si="75"/>
        <v>14</v>
      </c>
      <c r="S342" s="33" t="str">
        <f t="shared" si="76"/>
        <v>106_14</v>
      </c>
      <c r="T342" s="35" t="str">
        <f t="shared" si="77"/>
        <v>106PM</v>
      </c>
      <c r="U342" s="35" t="str">
        <f t="shared" si="78"/>
        <v>106PMNS</v>
      </c>
      <c r="W342" s="20" t="str">
        <f t="shared" si="79"/>
        <v/>
      </c>
      <c r="X342" s="20" t="str">
        <f t="shared" si="80"/>
        <v/>
      </c>
      <c r="Y342" s="20" t="str">
        <f t="shared" si="81"/>
        <v/>
      </c>
      <c r="Z342" s="20" t="str">
        <f t="shared" si="82"/>
        <v/>
      </c>
      <c r="AA342" s="20">
        <f t="shared" si="70"/>
        <v>0</v>
      </c>
      <c r="AB342" s="20">
        <f t="shared" si="71"/>
        <v>0</v>
      </c>
      <c r="AC342" s="20">
        <f t="shared" si="72"/>
        <v>0</v>
      </c>
      <c r="AD342" s="16">
        <f t="shared" si="83"/>
        <v>0</v>
      </c>
      <c r="AE342" s="16">
        <f>IF(ISBLANK(T342),AE341,IF(COUNTIF(T$2:T342,T342)&gt;1,AE341,1+MAX(AE341,0)))</f>
        <v>11</v>
      </c>
    </row>
    <row r="343" spans="1:31" x14ac:dyDescent="0.25">
      <c r="A343" s="42">
        <v>106</v>
      </c>
      <c r="B343" s="42" t="s">
        <v>66</v>
      </c>
      <c r="C343" s="42" t="s">
        <v>666</v>
      </c>
      <c r="E343" s="42">
        <v>2</v>
      </c>
      <c r="F343" s="42">
        <v>2</v>
      </c>
      <c r="G343" s="42">
        <v>2</v>
      </c>
      <c r="H343" s="42">
        <v>9</v>
      </c>
      <c r="I343" s="42">
        <v>1</v>
      </c>
      <c r="J343" s="42">
        <v>5</v>
      </c>
      <c r="K343" s="42">
        <v>0</v>
      </c>
      <c r="L343" s="42">
        <v>0</v>
      </c>
      <c r="M343" s="188"/>
      <c r="N343"/>
      <c r="O343" s="101">
        <f>IF(ISBLANK(C343),O342,IF(COUNTIF(C$2:C343,C343)&gt;1,O342,1+MAX(O342,0)))</f>
        <v>9</v>
      </c>
      <c r="P343" s="45">
        <f t="shared" si="73"/>
        <v>6</v>
      </c>
      <c r="Q343" s="33" t="str">
        <f t="shared" si="74"/>
        <v/>
      </c>
      <c r="R343" s="33">
        <f t="shared" si="75"/>
        <v>14</v>
      </c>
      <c r="S343" s="33" t="str">
        <f t="shared" si="76"/>
        <v>106_14</v>
      </c>
      <c r="T343" s="35" t="str">
        <f t="shared" si="77"/>
        <v>106PM</v>
      </c>
      <c r="U343" s="35" t="str">
        <f t="shared" si="78"/>
        <v>106PMNS</v>
      </c>
      <c r="W343" s="20" t="str">
        <f t="shared" si="79"/>
        <v/>
      </c>
      <c r="X343" s="20" t="str">
        <f t="shared" si="80"/>
        <v/>
      </c>
      <c r="Y343" s="20" t="str">
        <f t="shared" si="81"/>
        <v/>
      </c>
      <c r="Z343" s="20" t="str">
        <f t="shared" si="82"/>
        <v/>
      </c>
      <c r="AA343" s="20">
        <f t="shared" si="70"/>
        <v>0</v>
      </c>
      <c r="AB343" s="20">
        <f t="shared" si="71"/>
        <v>0</v>
      </c>
      <c r="AC343" s="20">
        <f t="shared" si="72"/>
        <v>0</v>
      </c>
      <c r="AD343" s="16">
        <f t="shared" si="83"/>
        <v>0</v>
      </c>
      <c r="AE343" s="16">
        <f>IF(ISBLANK(T343),AE342,IF(COUNTIF(T$2:T343,T343)&gt;1,AE342,1+MAX(AE342,0)))</f>
        <v>11</v>
      </c>
    </row>
    <row r="344" spans="1:31" x14ac:dyDescent="0.25">
      <c r="A344" s="42">
        <v>106</v>
      </c>
      <c r="B344" s="42" t="s">
        <v>66</v>
      </c>
      <c r="C344" s="42" t="s">
        <v>666</v>
      </c>
      <c r="E344" s="42">
        <v>2</v>
      </c>
      <c r="F344" s="42">
        <v>2</v>
      </c>
      <c r="G344" s="42">
        <v>3</v>
      </c>
      <c r="H344" s="42">
        <v>1</v>
      </c>
      <c r="I344" s="42">
        <v>1</v>
      </c>
      <c r="J344" s="42">
        <v>0</v>
      </c>
      <c r="K344" s="42">
        <v>0</v>
      </c>
      <c r="L344" s="42">
        <v>0</v>
      </c>
      <c r="M344" s="188"/>
      <c r="N344"/>
      <c r="O344" s="101">
        <f>IF(ISBLANK(C344),O343,IF(COUNTIF(C$2:C344,C344)&gt;1,O343,1+MAX(O343,0)))</f>
        <v>9</v>
      </c>
      <c r="P344" s="45">
        <f t="shared" si="73"/>
        <v>6</v>
      </c>
      <c r="Q344" s="33" t="str">
        <f t="shared" si="74"/>
        <v/>
      </c>
      <c r="R344" s="33">
        <f t="shared" si="75"/>
        <v>14</v>
      </c>
      <c r="S344" s="33" t="str">
        <f t="shared" si="76"/>
        <v>106_14</v>
      </c>
      <c r="T344" s="35" t="str">
        <f t="shared" si="77"/>
        <v>106PM</v>
      </c>
      <c r="U344" s="35" t="str">
        <f t="shared" si="78"/>
        <v>106PMEW</v>
      </c>
      <c r="W344" s="20" t="str">
        <f t="shared" si="79"/>
        <v/>
      </c>
      <c r="X344" s="20" t="str">
        <f t="shared" si="80"/>
        <v/>
      </c>
      <c r="Y344" s="20" t="str">
        <f t="shared" si="81"/>
        <v/>
      </c>
      <c r="Z344" s="20" t="str">
        <f t="shared" si="82"/>
        <v/>
      </c>
      <c r="AA344" s="20">
        <f t="shared" si="70"/>
        <v>0</v>
      </c>
      <c r="AB344" s="20">
        <f t="shared" si="71"/>
        <v>0</v>
      </c>
      <c r="AC344" s="20">
        <f t="shared" si="72"/>
        <v>0</v>
      </c>
      <c r="AD344" s="16">
        <f t="shared" si="83"/>
        <v>0</v>
      </c>
      <c r="AE344" s="16">
        <f>IF(ISBLANK(T344),AE343,IF(COUNTIF(T$2:T344,T344)&gt;1,AE343,1+MAX(AE343,0)))</f>
        <v>11</v>
      </c>
    </row>
    <row r="345" spans="1:31" x14ac:dyDescent="0.25">
      <c r="A345" s="42">
        <v>106</v>
      </c>
      <c r="B345" s="42" t="s">
        <v>66</v>
      </c>
      <c r="C345" s="42" t="s">
        <v>666</v>
      </c>
      <c r="E345" s="42">
        <v>2</v>
      </c>
      <c r="F345" s="42">
        <v>2</v>
      </c>
      <c r="G345" s="42">
        <v>4</v>
      </c>
      <c r="H345" s="42">
        <v>3</v>
      </c>
      <c r="I345" s="42">
        <v>3</v>
      </c>
      <c r="J345" s="42">
        <v>0</v>
      </c>
      <c r="K345" s="42">
        <v>0</v>
      </c>
      <c r="L345" s="42">
        <v>0</v>
      </c>
      <c r="M345" s="188"/>
      <c r="N345"/>
      <c r="O345" s="101">
        <f>IF(ISBLANK(C345),O344,IF(COUNTIF(C$2:C345,C345)&gt;1,O344,1+MAX(O344,0)))</f>
        <v>9</v>
      </c>
      <c r="P345" s="45">
        <f t="shared" si="73"/>
        <v>6</v>
      </c>
      <c r="Q345" s="33" t="str">
        <f t="shared" si="74"/>
        <v/>
      </c>
      <c r="R345" s="33">
        <f t="shared" si="75"/>
        <v>14</v>
      </c>
      <c r="S345" s="33" t="str">
        <f t="shared" si="76"/>
        <v>106_14</v>
      </c>
      <c r="T345" s="35" t="str">
        <f t="shared" si="77"/>
        <v>106PM</v>
      </c>
      <c r="U345" s="35" t="str">
        <f t="shared" si="78"/>
        <v>106PMEW</v>
      </c>
      <c r="W345" s="20" t="str">
        <f t="shared" si="79"/>
        <v/>
      </c>
      <c r="X345" s="20" t="str">
        <f t="shared" si="80"/>
        <v/>
      </c>
      <c r="Y345" s="20" t="str">
        <f t="shared" si="81"/>
        <v/>
      </c>
      <c r="Z345" s="20" t="str">
        <f t="shared" si="82"/>
        <v/>
      </c>
      <c r="AA345" s="20">
        <f t="shared" si="70"/>
        <v>0</v>
      </c>
      <c r="AB345" s="20">
        <f t="shared" si="71"/>
        <v>1</v>
      </c>
      <c r="AC345" s="20">
        <f t="shared" si="72"/>
        <v>0</v>
      </c>
      <c r="AD345" s="16">
        <f t="shared" si="83"/>
        <v>0</v>
      </c>
      <c r="AE345" s="16">
        <f>IF(ISBLANK(T345),AE344,IF(COUNTIF(T$2:T345,T345)&gt;1,AE344,1+MAX(AE344,0)))</f>
        <v>11</v>
      </c>
    </row>
    <row r="346" spans="1:31" x14ac:dyDescent="0.25">
      <c r="A346" s="42">
        <v>106</v>
      </c>
      <c r="B346" s="42" t="s">
        <v>66</v>
      </c>
      <c r="C346" s="42" t="s">
        <v>666</v>
      </c>
      <c r="E346" s="42">
        <v>2</v>
      </c>
      <c r="F346" s="42">
        <v>3</v>
      </c>
      <c r="G346" s="42">
        <v>1</v>
      </c>
      <c r="H346" s="42">
        <v>10</v>
      </c>
      <c r="I346" s="42">
        <v>2</v>
      </c>
      <c r="J346" s="42">
        <v>3</v>
      </c>
      <c r="K346" s="42">
        <v>0</v>
      </c>
      <c r="L346" s="42">
        <v>0</v>
      </c>
      <c r="M346" s="188"/>
      <c r="N346"/>
      <c r="O346" s="101">
        <f>IF(ISBLANK(C346),O345,IF(COUNTIF(C$2:C346,C346)&gt;1,O345,1+MAX(O345,0)))</f>
        <v>9</v>
      </c>
      <c r="P346" s="45">
        <f t="shared" si="73"/>
        <v>6</v>
      </c>
      <c r="Q346" s="33" t="str">
        <f t="shared" si="74"/>
        <v/>
      </c>
      <c r="R346" s="33">
        <f t="shared" si="75"/>
        <v>15</v>
      </c>
      <c r="S346" s="33" t="str">
        <f t="shared" si="76"/>
        <v>106_15</v>
      </c>
      <c r="T346" s="35" t="str">
        <f t="shared" si="77"/>
        <v>106PM</v>
      </c>
      <c r="U346" s="35" t="str">
        <f t="shared" si="78"/>
        <v>106PMNS</v>
      </c>
      <c r="W346" s="20" t="str">
        <f t="shared" si="79"/>
        <v/>
      </c>
      <c r="X346" s="20" t="str">
        <f t="shared" si="80"/>
        <v/>
      </c>
      <c r="Y346" s="20" t="str">
        <f t="shared" si="81"/>
        <v/>
      </c>
      <c r="Z346" s="20" t="str">
        <f t="shared" si="82"/>
        <v/>
      </c>
      <c r="AA346" s="20">
        <f t="shared" si="70"/>
        <v>0</v>
      </c>
      <c r="AB346" s="20">
        <f t="shared" si="71"/>
        <v>0</v>
      </c>
      <c r="AC346" s="20">
        <f t="shared" si="72"/>
        <v>0</v>
      </c>
      <c r="AD346" s="16">
        <f t="shared" si="83"/>
        <v>0</v>
      </c>
      <c r="AE346" s="16">
        <f>IF(ISBLANK(T346),AE345,IF(COUNTIF(T$2:T346,T346)&gt;1,AE345,1+MAX(AE345,0)))</f>
        <v>11</v>
      </c>
    </row>
    <row r="347" spans="1:31" x14ac:dyDescent="0.25">
      <c r="A347" s="42">
        <v>106</v>
      </c>
      <c r="B347" s="42" t="s">
        <v>66</v>
      </c>
      <c r="C347" s="42" t="s">
        <v>666</v>
      </c>
      <c r="E347" s="42">
        <v>2</v>
      </c>
      <c r="F347" s="42">
        <v>3</v>
      </c>
      <c r="G347" s="42">
        <v>2</v>
      </c>
      <c r="H347" s="42">
        <v>13</v>
      </c>
      <c r="I347" s="42">
        <v>0</v>
      </c>
      <c r="J347" s="42">
        <v>4</v>
      </c>
      <c r="K347" s="42">
        <v>1</v>
      </c>
      <c r="L347" s="42">
        <v>0</v>
      </c>
      <c r="M347" s="188"/>
      <c r="N347"/>
      <c r="O347" s="101">
        <f>IF(ISBLANK(C347),O346,IF(COUNTIF(C$2:C347,C347)&gt;1,O346,1+MAX(O346,0)))</f>
        <v>9</v>
      </c>
      <c r="P347" s="45">
        <f t="shared" si="73"/>
        <v>6</v>
      </c>
      <c r="Q347" s="33" t="str">
        <f t="shared" si="74"/>
        <v/>
      </c>
      <c r="R347" s="33">
        <f t="shared" si="75"/>
        <v>15</v>
      </c>
      <c r="S347" s="33" t="str">
        <f t="shared" si="76"/>
        <v>106_15</v>
      </c>
      <c r="T347" s="35" t="str">
        <f t="shared" si="77"/>
        <v>106PM</v>
      </c>
      <c r="U347" s="35" t="str">
        <f t="shared" si="78"/>
        <v>106PMNS</v>
      </c>
      <c r="W347" s="20" t="str">
        <f t="shared" si="79"/>
        <v/>
      </c>
      <c r="X347" s="20" t="str">
        <f t="shared" si="80"/>
        <v/>
      </c>
      <c r="Y347" s="20" t="str">
        <f t="shared" si="81"/>
        <v/>
      </c>
      <c r="Z347" s="20" t="str">
        <f t="shared" si="82"/>
        <v/>
      </c>
      <c r="AA347" s="20">
        <f t="shared" si="70"/>
        <v>0</v>
      </c>
      <c r="AB347" s="20">
        <f t="shared" si="71"/>
        <v>0</v>
      </c>
      <c r="AC347" s="20">
        <f t="shared" si="72"/>
        <v>0</v>
      </c>
      <c r="AD347" s="16">
        <f t="shared" si="83"/>
        <v>0</v>
      </c>
      <c r="AE347" s="16">
        <f>IF(ISBLANK(T347),AE346,IF(COUNTIF(T$2:T347,T347)&gt;1,AE346,1+MAX(AE346,0)))</f>
        <v>11</v>
      </c>
    </row>
    <row r="348" spans="1:31" x14ac:dyDescent="0.25">
      <c r="A348" s="42">
        <v>106</v>
      </c>
      <c r="B348" s="42" t="s">
        <v>66</v>
      </c>
      <c r="C348" s="42" t="s">
        <v>666</v>
      </c>
      <c r="E348" s="42">
        <v>2</v>
      </c>
      <c r="F348" s="42">
        <v>3</v>
      </c>
      <c r="G348" s="42">
        <v>3</v>
      </c>
      <c r="H348" s="42">
        <v>6</v>
      </c>
      <c r="I348" s="42">
        <v>2</v>
      </c>
      <c r="J348" s="42">
        <v>0</v>
      </c>
      <c r="K348" s="42">
        <v>0</v>
      </c>
      <c r="L348" s="42">
        <v>0</v>
      </c>
      <c r="M348" s="188"/>
      <c r="N348"/>
      <c r="O348" s="101">
        <f>IF(ISBLANK(C348),O347,IF(COUNTIF(C$2:C348,C348)&gt;1,O347,1+MAX(O347,0)))</f>
        <v>9</v>
      </c>
      <c r="P348" s="45">
        <f t="shared" si="73"/>
        <v>6</v>
      </c>
      <c r="Q348" s="33" t="str">
        <f t="shared" si="74"/>
        <v/>
      </c>
      <c r="R348" s="33">
        <f t="shared" si="75"/>
        <v>15</v>
      </c>
      <c r="S348" s="33" t="str">
        <f t="shared" si="76"/>
        <v>106_15</v>
      </c>
      <c r="T348" s="35" t="str">
        <f t="shared" si="77"/>
        <v>106PM</v>
      </c>
      <c r="U348" s="35" t="str">
        <f t="shared" si="78"/>
        <v>106PMEW</v>
      </c>
      <c r="W348" s="20" t="str">
        <f t="shared" si="79"/>
        <v/>
      </c>
      <c r="X348" s="20" t="str">
        <f t="shared" si="80"/>
        <v/>
      </c>
      <c r="Y348" s="20" t="str">
        <f t="shared" si="81"/>
        <v/>
      </c>
      <c r="Z348" s="20" t="str">
        <f t="shared" si="82"/>
        <v/>
      </c>
      <c r="AA348" s="20">
        <f t="shared" si="70"/>
        <v>0</v>
      </c>
      <c r="AB348" s="20">
        <f t="shared" si="71"/>
        <v>0</v>
      </c>
      <c r="AC348" s="20">
        <f t="shared" si="72"/>
        <v>0</v>
      </c>
      <c r="AD348" s="16">
        <f t="shared" si="83"/>
        <v>0</v>
      </c>
      <c r="AE348" s="16">
        <f>IF(ISBLANK(T348),AE347,IF(COUNTIF(T$2:T348,T348)&gt;1,AE347,1+MAX(AE347,0)))</f>
        <v>11</v>
      </c>
    </row>
    <row r="349" spans="1:31" x14ac:dyDescent="0.25">
      <c r="A349" s="42">
        <v>106</v>
      </c>
      <c r="B349" s="42" t="s">
        <v>66</v>
      </c>
      <c r="C349" s="42" t="s">
        <v>666</v>
      </c>
      <c r="E349" s="42">
        <v>2</v>
      </c>
      <c r="F349" s="42">
        <v>3</v>
      </c>
      <c r="G349" s="42">
        <v>4</v>
      </c>
      <c r="H349" s="42">
        <v>11</v>
      </c>
      <c r="I349" s="42">
        <v>5</v>
      </c>
      <c r="J349" s="42">
        <v>2</v>
      </c>
      <c r="K349" s="42">
        <v>0</v>
      </c>
      <c r="L349" s="42">
        <v>0</v>
      </c>
      <c r="M349" s="188"/>
      <c r="N349"/>
      <c r="O349" s="101">
        <f>IF(ISBLANK(C349),O348,IF(COUNTIF(C$2:C349,C349)&gt;1,O348,1+MAX(O348,0)))</f>
        <v>9</v>
      </c>
      <c r="P349" s="45">
        <f t="shared" si="73"/>
        <v>6</v>
      </c>
      <c r="Q349" s="33" t="str">
        <f t="shared" si="74"/>
        <v/>
      </c>
      <c r="R349" s="33">
        <f t="shared" si="75"/>
        <v>15</v>
      </c>
      <c r="S349" s="33" t="str">
        <f t="shared" si="76"/>
        <v>106_15</v>
      </c>
      <c r="T349" s="35" t="str">
        <f t="shared" si="77"/>
        <v>106PM</v>
      </c>
      <c r="U349" s="35" t="str">
        <f t="shared" si="78"/>
        <v>106PMEW</v>
      </c>
      <c r="W349" s="20" t="str">
        <f t="shared" si="79"/>
        <v/>
      </c>
      <c r="X349" s="20" t="str">
        <f t="shared" si="80"/>
        <v/>
      </c>
      <c r="Y349" s="20" t="str">
        <f t="shared" si="81"/>
        <v/>
      </c>
      <c r="Z349" s="20" t="str">
        <f t="shared" si="82"/>
        <v/>
      </c>
      <c r="AA349" s="20">
        <f t="shared" si="70"/>
        <v>0</v>
      </c>
      <c r="AB349" s="20">
        <f t="shared" si="71"/>
        <v>1</v>
      </c>
      <c r="AC349" s="20">
        <f t="shared" si="72"/>
        <v>0</v>
      </c>
      <c r="AD349" s="16">
        <f t="shared" si="83"/>
        <v>0</v>
      </c>
      <c r="AE349" s="16">
        <f>IF(ISBLANK(T349),AE348,IF(COUNTIF(T$2:T349,T349)&gt;1,AE348,1+MAX(AE348,0)))</f>
        <v>11</v>
      </c>
    </row>
    <row r="350" spans="1:31" x14ac:dyDescent="0.25">
      <c r="A350" s="42">
        <v>106</v>
      </c>
      <c r="B350" s="42" t="s">
        <v>66</v>
      </c>
      <c r="C350" s="42" t="s">
        <v>666</v>
      </c>
      <c r="E350" s="42">
        <v>2</v>
      </c>
      <c r="F350" s="42">
        <v>4</v>
      </c>
      <c r="G350" s="42">
        <v>1</v>
      </c>
      <c r="H350" s="42">
        <v>10</v>
      </c>
      <c r="I350" s="42">
        <v>3</v>
      </c>
      <c r="J350" s="42">
        <v>1</v>
      </c>
      <c r="K350" s="42">
        <v>2</v>
      </c>
      <c r="L350" s="42">
        <v>2</v>
      </c>
      <c r="M350" s="188"/>
      <c r="N350"/>
      <c r="O350" s="101">
        <f>IF(ISBLANK(C350),O349,IF(COUNTIF(C$2:C350,C350)&gt;1,O349,1+MAX(O349,0)))</f>
        <v>9</v>
      </c>
      <c r="P350" s="45">
        <f t="shared" si="73"/>
        <v>6</v>
      </c>
      <c r="Q350" s="33" t="str">
        <f t="shared" si="74"/>
        <v/>
      </c>
      <c r="R350" s="33">
        <f t="shared" si="75"/>
        <v>16</v>
      </c>
      <c r="S350" s="33" t="str">
        <f t="shared" si="76"/>
        <v>106_16</v>
      </c>
      <c r="T350" s="35" t="str">
        <f t="shared" si="77"/>
        <v>106PM</v>
      </c>
      <c r="U350" s="35" t="str">
        <f t="shared" si="78"/>
        <v>106PMNS</v>
      </c>
      <c r="W350" s="20" t="str">
        <f t="shared" si="79"/>
        <v/>
      </c>
      <c r="X350" s="20" t="str">
        <f t="shared" si="80"/>
        <v/>
      </c>
      <c r="Y350" s="20" t="str">
        <f t="shared" si="81"/>
        <v/>
      </c>
      <c r="Z350" s="20" t="str">
        <f t="shared" si="82"/>
        <v/>
      </c>
      <c r="AA350" s="20">
        <f t="shared" si="70"/>
        <v>0</v>
      </c>
      <c r="AB350" s="20">
        <f t="shared" si="71"/>
        <v>0</v>
      </c>
      <c r="AC350" s="20">
        <f t="shared" si="72"/>
        <v>0</v>
      </c>
      <c r="AD350" s="16">
        <f t="shared" si="83"/>
        <v>0</v>
      </c>
      <c r="AE350" s="16">
        <f>IF(ISBLANK(T350),AE349,IF(COUNTIF(T$2:T350,T350)&gt;1,AE349,1+MAX(AE349,0)))</f>
        <v>11</v>
      </c>
    </row>
    <row r="351" spans="1:31" x14ac:dyDescent="0.25">
      <c r="A351" s="42">
        <v>106</v>
      </c>
      <c r="B351" s="42" t="s">
        <v>66</v>
      </c>
      <c r="C351" s="42" t="s">
        <v>666</v>
      </c>
      <c r="E351" s="42">
        <v>2</v>
      </c>
      <c r="F351" s="42">
        <v>4</v>
      </c>
      <c r="G351" s="42">
        <v>2</v>
      </c>
      <c r="H351" s="42">
        <v>18</v>
      </c>
      <c r="I351" s="42">
        <v>7</v>
      </c>
      <c r="J351" s="42">
        <v>2</v>
      </c>
      <c r="K351" s="42">
        <v>3</v>
      </c>
      <c r="L351" s="42">
        <v>1</v>
      </c>
      <c r="M351" s="188"/>
      <c r="N351"/>
      <c r="O351" s="101">
        <f>IF(ISBLANK(C351),O350,IF(COUNTIF(C$2:C351,C351)&gt;1,O350,1+MAX(O350,0)))</f>
        <v>9</v>
      </c>
      <c r="P351" s="45">
        <f t="shared" si="73"/>
        <v>6</v>
      </c>
      <c r="Q351" s="33" t="str">
        <f t="shared" si="74"/>
        <v/>
      </c>
      <c r="R351" s="33">
        <f t="shared" si="75"/>
        <v>16</v>
      </c>
      <c r="S351" s="33" t="str">
        <f t="shared" si="76"/>
        <v>106_16</v>
      </c>
      <c r="T351" s="35" t="str">
        <f t="shared" si="77"/>
        <v>106PM</v>
      </c>
      <c r="U351" s="35" t="str">
        <f t="shared" si="78"/>
        <v>106PMNS</v>
      </c>
      <c r="W351" s="20" t="str">
        <f t="shared" si="79"/>
        <v/>
      </c>
      <c r="X351" s="20" t="str">
        <f t="shared" si="80"/>
        <v/>
      </c>
      <c r="Y351" s="20" t="str">
        <f t="shared" si="81"/>
        <v/>
      </c>
      <c r="Z351" s="20" t="str">
        <f t="shared" si="82"/>
        <v/>
      </c>
      <c r="AA351" s="20">
        <f t="shared" si="70"/>
        <v>0</v>
      </c>
      <c r="AB351" s="20">
        <f t="shared" si="71"/>
        <v>0</v>
      </c>
      <c r="AC351" s="20">
        <f t="shared" si="72"/>
        <v>0</v>
      </c>
      <c r="AD351" s="16">
        <f t="shared" si="83"/>
        <v>0</v>
      </c>
      <c r="AE351" s="16">
        <f>IF(ISBLANK(T351),AE350,IF(COUNTIF(T$2:T351,T351)&gt;1,AE350,1+MAX(AE350,0)))</f>
        <v>11</v>
      </c>
    </row>
    <row r="352" spans="1:31" x14ac:dyDescent="0.25">
      <c r="A352" s="42">
        <v>106</v>
      </c>
      <c r="B352" s="42" t="s">
        <v>66</v>
      </c>
      <c r="C352" s="42" t="s">
        <v>666</v>
      </c>
      <c r="E352" s="42">
        <v>2</v>
      </c>
      <c r="F352" s="42">
        <v>4</v>
      </c>
      <c r="G352" s="42">
        <v>3</v>
      </c>
      <c r="H352" s="42">
        <v>8</v>
      </c>
      <c r="I352" s="42">
        <v>4</v>
      </c>
      <c r="J352" s="42">
        <v>1</v>
      </c>
      <c r="K352" s="42">
        <v>0</v>
      </c>
      <c r="L352" s="42">
        <v>0</v>
      </c>
      <c r="M352" s="188"/>
      <c r="N352"/>
      <c r="O352" s="101">
        <f>IF(ISBLANK(C352),O351,IF(COUNTIF(C$2:C352,C352)&gt;1,O351,1+MAX(O351,0)))</f>
        <v>9</v>
      </c>
      <c r="P352" s="45">
        <f t="shared" si="73"/>
        <v>6</v>
      </c>
      <c r="Q352" s="33" t="str">
        <f t="shared" si="74"/>
        <v/>
      </c>
      <c r="R352" s="33">
        <f t="shared" si="75"/>
        <v>16</v>
      </c>
      <c r="S352" s="33" t="str">
        <f t="shared" si="76"/>
        <v>106_16</v>
      </c>
      <c r="T352" s="35" t="str">
        <f t="shared" si="77"/>
        <v>106PM</v>
      </c>
      <c r="U352" s="35" t="str">
        <f t="shared" si="78"/>
        <v>106PMEW</v>
      </c>
      <c r="W352" s="20" t="str">
        <f t="shared" si="79"/>
        <v/>
      </c>
      <c r="X352" s="20" t="str">
        <f t="shared" si="80"/>
        <v/>
      </c>
      <c r="Y352" s="20" t="str">
        <f t="shared" si="81"/>
        <v/>
      </c>
      <c r="Z352" s="20" t="str">
        <f t="shared" si="82"/>
        <v/>
      </c>
      <c r="AA352" s="20">
        <f t="shared" si="70"/>
        <v>0</v>
      </c>
      <c r="AB352" s="20">
        <f t="shared" si="71"/>
        <v>0</v>
      </c>
      <c r="AC352" s="20">
        <f t="shared" si="72"/>
        <v>0</v>
      </c>
      <c r="AD352" s="16">
        <f t="shared" si="83"/>
        <v>0</v>
      </c>
      <c r="AE352" s="16">
        <f>IF(ISBLANK(T352),AE351,IF(COUNTIF(T$2:T352,T352)&gt;1,AE351,1+MAX(AE351,0)))</f>
        <v>11</v>
      </c>
    </row>
    <row r="353" spans="1:31" x14ac:dyDescent="0.25">
      <c r="A353" s="42">
        <v>106</v>
      </c>
      <c r="B353" s="42" t="s">
        <v>66</v>
      </c>
      <c r="C353" s="42" t="s">
        <v>666</v>
      </c>
      <c r="E353" s="42">
        <v>2</v>
      </c>
      <c r="F353" s="42">
        <v>4</v>
      </c>
      <c r="G353" s="42">
        <v>4</v>
      </c>
      <c r="H353" s="42">
        <v>15</v>
      </c>
      <c r="I353" s="42">
        <v>4</v>
      </c>
      <c r="J353" s="42">
        <v>1</v>
      </c>
      <c r="K353" s="42">
        <v>4</v>
      </c>
      <c r="L353" s="42">
        <v>5</v>
      </c>
      <c r="M353" s="188"/>
      <c r="N353"/>
      <c r="O353" s="101">
        <f>IF(ISBLANK(C353),O352,IF(COUNTIF(C$2:C353,C353)&gt;1,O352,1+MAX(O352,0)))</f>
        <v>9</v>
      </c>
      <c r="P353" s="45">
        <f t="shared" si="73"/>
        <v>6</v>
      </c>
      <c r="Q353" s="33" t="str">
        <f t="shared" si="74"/>
        <v/>
      </c>
      <c r="R353" s="33">
        <f t="shared" si="75"/>
        <v>16</v>
      </c>
      <c r="S353" s="33" t="str">
        <f t="shared" si="76"/>
        <v>106_16</v>
      </c>
      <c r="T353" s="35" t="str">
        <f t="shared" si="77"/>
        <v>106PM</v>
      </c>
      <c r="U353" s="35" t="str">
        <f t="shared" si="78"/>
        <v>106PMEW</v>
      </c>
      <c r="W353" s="20" t="str">
        <f t="shared" si="79"/>
        <v/>
      </c>
      <c r="X353" s="20" t="str">
        <f t="shared" si="80"/>
        <v/>
      </c>
      <c r="Y353" s="20" t="str">
        <f t="shared" si="81"/>
        <v/>
      </c>
      <c r="Z353" s="20" t="str">
        <f t="shared" si="82"/>
        <v/>
      </c>
      <c r="AA353" s="20">
        <f t="shared" si="70"/>
        <v>0</v>
      </c>
      <c r="AB353" s="20">
        <f t="shared" si="71"/>
        <v>1</v>
      </c>
      <c r="AC353" s="20">
        <f t="shared" si="72"/>
        <v>0</v>
      </c>
      <c r="AD353" s="16">
        <f t="shared" si="83"/>
        <v>0</v>
      </c>
      <c r="AE353" s="16">
        <f>IF(ISBLANK(T353),AE352,IF(COUNTIF(T$2:T353,T353)&gt;1,AE352,1+MAX(AE352,0)))</f>
        <v>11</v>
      </c>
    </row>
    <row r="354" spans="1:31" x14ac:dyDescent="0.25">
      <c r="A354" s="42">
        <v>107</v>
      </c>
      <c r="B354" s="42" t="s">
        <v>65</v>
      </c>
      <c r="C354" s="42" t="s">
        <v>654</v>
      </c>
      <c r="E354" s="42">
        <v>1</v>
      </c>
      <c r="F354" s="42">
        <v>1</v>
      </c>
      <c r="G354" s="42">
        <v>1</v>
      </c>
      <c r="H354" s="42">
        <v>0</v>
      </c>
      <c r="I354" s="42">
        <v>0</v>
      </c>
      <c r="J354" s="42">
        <v>0</v>
      </c>
      <c r="K354" s="42">
        <v>0</v>
      </c>
      <c r="L354" s="42">
        <v>0</v>
      </c>
      <c r="M354" s="188" t="s">
        <v>667</v>
      </c>
      <c r="N354"/>
      <c r="O354" s="101">
        <f>IF(ISBLANK(C354),O353,IF(COUNTIF(C$2:C354,C354)&gt;1,O353,1+MAX(O353,0)))</f>
        <v>9</v>
      </c>
      <c r="P354" s="45">
        <f t="shared" si="73"/>
        <v>7</v>
      </c>
      <c r="Q354" s="33">
        <f t="shared" si="74"/>
        <v>7</v>
      </c>
      <c r="R354" s="33">
        <f t="shared" si="75"/>
        <v>1</v>
      </c>
      <c r="S354" s="33" t="str">
        <f t="shared" si="76"/>
        <v>107_1</v>
      </c>
      <c r="T354" s="35" t="str">
        <f t="shared" si="77"/>
        <v>107AM</v>
      </c>
      <c r="U354" s="35" t="str">
        <f t="shared" si="78"/>
        <v>107AMNS</v>
      </c>
      <c r="W354" s="20" t="str">
        <f t="shared" si="79"/>
        <v/>
      </c>
      <c r="X354" s="20" t="str">
        <f t="shared" si="80"/>
        <v/>
      </c>
      <c r="Y354" s="20" t="str">
        <f t="shared" si="81"/>
        <v/>
      </c>
      <c r="Z354" s="20" t="str">
        <f t="shared" si="82"/>
        <v/>
      </c>
      <c r="AA354" s="20">
        <f t="shared" si="70"/>
        <v>0</v>
      </c>
      <c r="AB354" s="20">
        <f t="shared" si="71"/>
        <v>0</v>
      </c>
      <c r="AC354" s="20">
        <f t="shared" si="72"/>
        <v>0</v>
      </c>
      <c r="AD354" s="16">
        <f t="shared" si="83"/>
        <v>0</v>
      </c>
      <c r="AE354" s="16">
        <f>IF(ISBLANK(T354),AE353,IF(COUNTIF(T$2:T354,T354)&gt;1,AE353,1+MAX(AE353,0)))</f>
        <v>12</v>
      </c>
    </row>
    <row r="355" spans="1:31" x14ac:dyDescent="0.25">
      <c r="A355" s="42">
        <v>107</v>
      </c>
      <c r="B355" s="42" t="s">
        <v>65</v>
      </c>
      <c r="C355" s="42" t="s">
        <v>654</v>
      </c>
      <c r="E355" s="42">
        <v>1</v>
      </c>
      <c r="F355" s="42">
        <v>1</v>
      </c>
      <c r="G355" s="42">
        <v>2</v>
      </c>
      <c r="H355" s="42">
        <v>0</v>
      </c>
      <c r="I355" s="42">
        <v>0</v>
      </c>
      <c r="J355" s="42">
        <v>0</v>
      </c>
      <c r="K355" s="42">
        <v>0</v>
      </c>
      <c r="L355" s="42">
        <v>0</v>
      </c>
      <c r="M355" s="188" t="s">
        <v>667</v>
      </c>
      <c r="N355"/>
      <c r="O355" s="101">
        <f>IF(ISBLANK(C355),O354,IF(COUNTIF(C$2:C355,C355)&gt;1,O354,1+MAX(O354,0)))</f>
        <v>9</v>
      </c>
      <c r="P355" s="45">
        <f t="shared" si="73"/>
        <v>7</v>
      </c>
      <c r="Q355" s="33" t="str">
        <f t="shared" si="74"/>
        <v/>
      </c>
      <c r="R355" s="33">
        <f t="shared" si="75"/>
        <v>1</v>
      </c>
      <c r="S355" s="33" t="str">
        <f t="shared" si="76"/>
        <v>107_1</v>
      </c>
      <c r="T355" s="35" t="str">
        <f t="shared" si="77"/>
        <v>107AM</v>
      </c>
      <c r="U355" s="35" t="str">
        <f t="shared" si="78"/>
        <v>107AMNS</v>
      </c>
      <c r="W355" s="20" t="str">
        <f t="shared" si="79"/>
        <v/>
      </c>
      <c r="X355" s="20" t="str">
        <f t="shared" si="80"/>
        <v/>
      </c>
      <c r="Y355" s="20" t="str">
        <f t="shared" si="81"/>
        <v/>
      </c>
      <c r="Z355" s="20" t="str">
        <f t="shared" si="82"/>
        <v/>
      </c>
      <c r="AA355" s="20">
        <f t="shared" si="70"/>
        <v>0</v>
      </c>
      <c r="AB355" s="20">
        <f t="shared" si="71"/>
        <v>0</v>
      </c>
      <c r="AC355" s="20">
        <f t="shared" si="72"/>
        <v>0</v>
      </c>
      <c r="AD355" s="16">
        <f t="shared" si="83"/>
        <v>0</v>
      </c>
      <c r="AE355" s="16">
        <f>IF(ISBLANK(T355),AE354,IF(COUNTIF(T$2:T355,T355)&gt;1,AE354,1+MAX(AE354,0)))</f>
        <v>12</v>
      </c>
    </row>
    <row r="356" spans="1:31" x14ac:dyDescent="0.25">
      <c r="A356" s="42">
        <v>107</v>
      </c>
      <c r="B356" s="42" t="s">
        <v>65</v>
      </c>
      <c r="C356" s="42" t="s">
        <v>654</v>
      </c>
      <c r="E356" s="42">
        <v>1</v>
      </c>
      <c r="F356" s="42">
        <v>1</v>
      </c>
      <c r="G356" s="42">
        <v>3</v>
      </c>
      <c r="H356" s="42">
        <v>4</v>
      </c>
      <c r="I356" s="42">
        <v>1</v>
      </c>
      <c r="J356" s="42">
        <v>3</v>
      </c>
      <c r="K356" s="42">
        <v>2</v>
      </c>
      <c r="L356" s="42">
        <v>2</v>
      </c>
      <c r="M356" s="188" t="s">
        <v>667</v>
      </c>
      <c r="N356"/>
      <c r="O356" s="101">
        <f>IF(ISBLANK(C356),O355,IF(COUNTIF(C$2:C356,C356)&gt;1,O355,1+MAX(O355,0)))</f>
        <v>9</v>
      </c>
      <c r="P356" s="45">
        <f t="shared" si="73"/>
        <v>7</v>
      </c>
      <c r="Q356" s="33" t="str">
        <f t="shared" si="74"/>
        <v/>
      </c>
      <c r="R356" s="33">
        <f t="shared" si="75"/>
        <v>1</v>
      </c>
      <c r="S356" s="33" t="str">
        <f t="shared" si="76"/>
        <v>107_1</v>
      </c>
      <c r="T356" s="35" t="str">
        <f t="shared" si="77"/>
        <v>107AM</v>
      </c>
      <c r="U356" s="35" t="str">
        <f t="shared" si="78"/>
        <v>107AMEW</v>
      </c>
      <c r="W356" s="20" t="str">
        <f t="shared" si="79"/>
        <v/>
      </c>
      <c r="X356" s="20" t="str">
        <f t="shared" si="80"/>
        <v/>
      </c>
      <c r="Y356" s="20" t="str">
        <f t="shared" si="81"/>
        <v/>
      </c>
      <c r="Z356" s="20" t="str">
        <f t="shared" si="82"/>
        <v/>
      </c>
      <c r="AA356" s="20">
        <f t="shared" si="70"/>
        <v>0</v>
      </c>
      <c r="AB356" s="20">
        <f t="shared" si="71"/>
        <v>0</v>
      </c>
      <c r="AC356" s="20">
        <f t="shared" si="72"/>
        <v>3</v>
      </c>
      <c r="AD356" s="16">
        <f t="shared" si="83"/>
        <v>1</v>
      </c>
      <c r="AE356" s="16">
        <f>IF(ISBLANK(T356),AE355,IF(COUNTIF(T$2:T356,T356)&gt;1,AE355,1+MAX(AE355,0)))</f>
        <v>12</v>
      </c>
    </row>
    <row r="357" spans="1:31" x14ac:dyDescent="0.25">
      <c r="A357" s="42">
        <v>107</v>
      </c>
      <c r="B357" s="42" t="s">
        <v>65</v>
      </c>
      <c r="C357" s="42" t="s">
        <v>654</v>
      </c>
      <c r="E357" s="42">
        <v>1</v>
      </c>
      <c r="F357" s="42">
        <v>1</v>
      </c>
      <c r="G357" s="42">
        <v>4</v>
      </c>
      <c r="H357" s="42">
        <v>3</v>
      </c>
      <c r="I357" s="42">
        <v>1</v>
      </c>
      <c r="J357" s="42">
        <v>2</v>
      </c>
      <c r="K357" s="42">
        <v>0</v>
      </c>
      <c r="L357" s="42">
        <v>1</v>
      </c>
      <c r="M357" s="188" t="s">
        <v>667</v>
      </c>
      <c r="N357"/>
      <c r="O357" s="101">
        <f>IF(ISBLANK(C357),O356,IF(COUNTIF(C$2:C357,C357)&gt;1,O356,1+MAX(O356,0)))</f>
        <v>9</v>
      </c>
      <c r="P357" s="45">
        <f t="shared" si="73"/>
        <v>7</v>
      </c>
      <c r="Q357" s="33" t="str">
        <f t="shared" si="74"/>
        <v/>
      </c>
      <c r="R357" s="33">
        <f t="shared" si="75"/>
        <v>1</v>
      </c>
      <c r="S357" s="33" t="str">
        <f t="shared" si="76"/>
        <v>107_1</v>
      </c>
      <c r="T357" s="35" t="str">
        <f t="shared" si="77"/>
        <v>107AM</v>
      </c>
      <c r="U357" s="35" t="str">
        <f t="shared" si="78"/>
        <v>107AMEW</v>
      </c>
      <c r="W357" s="20" t="str">
        <f t="shared" si="79"/>
        <v/>
      </c>
      <c r="X357" s="20" t="str">
        <f t="shared" si="80"/>
        <v/>
      </c>
      <c r="Y357" s="20" t="str">
        <f t="shared" si="81"/>
        <v/>
      </c>
      <c r="Z357" s="20" t="str">
        <f t="shared" si="82"/>
        <v/>
      </c>
      <c r="AA357" s="20">
        <f t="shared" si="70"/>
        <v>0</v>
      </c>
      <c r="AB357" s="20">
        <f t="shared" si="71"/>
        <v>0</v>
      </c>
      <c r="AC357" s="20">
        <f t="shared" si="72"/>
        <v>3</v>
      </c>
      <c r="AD357" s="16">
        <f t="shared" si="83"/>
        <v>1</v>
      </c>
      <c r="AE357" s="16">
        <f>IF(ISBLANK(T357),AE356,IF(COUNTIF(T$2:T357,T357)&gt;1,AE356,1+MAX(AE356,0)))</f>
        <v>12</v>
      </c>
    </row>
    <row r="358" spans="1:31" x14ac:dyDescent="0.25">
      <c r="A358" s="42">
        <v>107</v>
      </c>
      <c r="B358" s="42" t="s">
        <v>65</v>
      </c>
      <c r="C358" s="42" t="s">
        <v>654</v>
      </c>
      <c r="E358" s="42">
        <v>1</v>
      </c>
      <c r="F358" s="42">
        <v>2</v>
      </c>
      <c r="G358" s="42">
        <v>1</v>
      </c>
      <c r="H358" s="42">
        <v>0</v>
      </c>
      <c r="I358" s="42">
        <v>0</v>
      </c>
      <c r="J358" s="42">
        <v>0</v>
      </c>
      <c r="K358" s="42">
        <v>0</v>
      </c>
      <c r="L358" s="42">
        <v>0</v>
      </c>
      <c r="M358" s="188" t="s">
        <v>667</v>
      </c>
      <c r="N358"/>
      <c r="O358" s="101">
        <f>IF(ISBLANK(C358),O357,IF(COUNTIF(C$2:C358,C358)&gt;1,O357,1+MAX(O357,0)))</f>
        <v>9</v>
      </c>
      <c r="P358" s="45">
        <f t="shared" si="73"/>
        <v>7</v>
      </c>
      <c r="Q358" s="33" t="str">
        <f t="shared" si="74"/>
        <v/>
      </c>
      <c r="R358" s="33">
        <f t="shared" si="75"/>
        <v>2</v>
      </c>
      <c r="S358" s="33" t="str">
        <f t="shared" si="76"/>
        <v>107_2</v>
      </c>
      <c r="T358" s="35" t="str">
        <f t="shared" si="77"/>
        <v>107AM</v>
      </c>
      <c r="U358" s="35" t="str">
        <f t="shared" si="78"/>
        <v>107AMNS</v>
      </c>
      <c r="W358" s="20" t="str">
        <f t="shared" si="79"/>
        <v/>
      </c>
      <c r="X358" s="20" t="str">
        <f t="shared" si="80"/>
        <v/>
      </c>
      <c r="Y358" s="20" t="str">
        <f t="shared" si="81"/>
        <v/>
      </c>
      <c r="Z358" s="20" t="str">
        <f t="shared" si="82"/>
        <v/>
      </c>
      <c r="AA358" s="20">
        <f t="shared" si="70"/>
        <v>0</v>
      </c>
      <c r="AB358" s="20">
        <f t="shared" si="71"/>
        <v>0</v>
      </c>
      <c r="AC358" s="20">
        <f t="shared" si="72"/>
        <v>0</v>
      </c>
      <c r="AD358" s="16">
        <f t="shared" si="83"/>
        <v>0</v>
      </c>
      <c r="AE358" s="16">
        <f>IF(ISBLANK(T358),AE357,IF(COUNTIF(T$2:T358,T358)&gt;1,AE357,1+MAX(AE357,0)))</f>
        <v>12</v>
      </c>
    </row>
    <row r="359" spans="1:31" x14ac:dyDescent="0.25">
      <c r="A359" s="42">
        <v>107</v>
      </c>
      <c r="B359" s="42" t="s">
        <v>65</v>
      </c>
      <c r="C359" s="42" t="s">
        <v>654</v>
      </c>
      <c r="E359" s="42">
        <v>1</v>
      </c>
      <c r="F359" s="42">
        <v>2</v>
      </c>
      <c r="G359" s="42">
        <v>2</v>
      </c>
      <c r="H359" s="42">
        <v>0</v>
      </c>
      <c r="I359" s="42">
        <v>0</v>
      </c>
      <c r="J359" s="42">
        <v>0</v>
      </c>
      <c r="K359" s="42">
        <v>0</v>
      </c>
      <c r="L359" s="42">
        <v>0</v>
      </c>
      <c r="M359" s="188" t="s">
        <v>667</v>
      </c>
      <c r="N359"/>
      <c r="O359" s="101">
        <f>IF(ISBLANK(C359),O358,IF(COUNTIF(C$2:C359,C359)&gt;1,O358,1+MAX(O358,0)))</f>
        <v>9</v>
      </c>
      <c r="P359" s="45">
        <f t="shared" si="73"/>
        <v>7</v>
      </c>
      <c r="Q359" s="33" t="str">
        <f t="shared" si="74"/>
        <v/>
      </c>
      <c r="R359" s="33">
        <f t="shared" si="75"/>
        <v>2</v>
      </c>
      <c r="S359" s="33" t="str">
        <f t="shared" si="76"/>
        <v>107_2</v>
      </c>
      <c r="T359" s="35" t="str">
        <f t="shared" si="77"/>
        <v>107AM</v>
      </c>
      <c r="U359" s="35" t="str">
        <f t="shared" si="78"/>
        <v>107AMNS</v>
      </c>
      <c r="W359" s="20" t="str">
        <f t="shared" si="79"/>
        <v/>
      </c>
      <c r="X359" s="20" t="str">
        <f t="shared" si="80"/>
        <v/>
      </c>
      <c r="Y359" s="20" t="str">
        <f t="shared" si="81"/>
        <v/>
      </c>
      <c r="Z359" s="20" t="str">
        <f t="shared" si="82"/>
        <v/>
      </c>
      <c r="AA359" s="20">
        <f t="shared" si="70"/>
        <v>0</v>
      </c>
      <c r="AB359" s="20">
        <f t="shared" si="71"/>
        <v>0</v>
      </c>
      <c r="AC359" s="20">
        <f t="shared" si="72"/>
        <v>0</v>
      </c>
      <c r="AD359" s="16">
        <f t="shared" si="83"/>
        <v>0</v>
      </c>
      <c r="AE359" s="16">
        <f>IF(ISBLANK(T359),AE358,IF(COUNTIF(T$2:T359,T359)&gt;1,AE358,1+MAX(AE358,0)))</f>
        <v>12</v>
      </c>
    </row>
    <row r="360" spans="1:31" x14ac:dyDescent="0.25">
      <c r="A360" s="42">
        <v>107</v>
      </c>
      <c r="B360" s="42" t="s">
        <v>65</v>
      </c>
      <c r="C360" s="42" t="s">
        <v>654</v>
      </c>
      <c r="E360" s="42">
        <v>1</v>
      </c>
      <c r="F360" s="42">
        <v>2</v>
      </c>
      <c r="G360" s="42">
        <v>3</v>
      </c>
      <c r="H360" s="42">
        <v>6</v>
      </c>
      <c r="I360" s="42">
        <v>0</v>
      </c>
      <c r="J360" s="42">
        <v>2</v>
      </c>
      <c r="K360" s="42">
        <v>1</v>
      </c>
      <c r="L360" s="42">
        <v>1</v>
      </c>
      <c r="M360" s="188" t="s">
        <v>667</v>
      </c>
      <c r="N360"/>
      <c r="O360" s="101">
        <f>IF(ISBLANK(C360),O359,IF(COUNTIF(C$2:C360,C360)&gt;1,O359,1+MAX(O359,0)))</f>
        <v>9</v>
      </c>
      <c r="P360" s="45">
        <f t="shared" si="73"/>
        <v>7</v>
      </c>
      <c r="Q360" s="33" t="str">
        <f t="shared" si="74"/>
        <v/>
      </c>
      <c r="R360" s="33">
        <f t="shared" si="75"/>
        <v>2</v>
      </c>
      <c r="S360" s="33" t="str">
        <f t="shared" si="76"/>
        <v>107_2</v>
      </c>
      <c r="T360" s="35" t="str">
        <f t="shared" si="77"/>
        <v>107AM</v>
      </c>
      <c r="U360" s="35" t="str">
        <f t="shared" si="78"/>
        <v>107AMEW</v>
      </c>
      <c r="W360" s="20" t="str">
        <f t="shared" si="79"/>
        <v/>
      </c>
      <c r="X360" s="20" t="str">
        <f t="shared" si="80"/>
        <v/>
      </c>
      <c r="Y360" s="20" t="str">
        <f t="shared" si="81"/>
        <v/>
      </c>
      <c r="Z360" s="20" t="str">
        <f t="shared" si="82"/>
        <v/>
      </c>
      <c r="AA360" s="20">
        <f t="shared" si="70"/>
        <v>0</v>
      </c>
      <c r="AB360" s="20">
        <f t="shared" si="71"/>
        <v>0</v>
      </c>
      <c r="AC360" s="20">
        <f t="shared" si="72"/>
        <v>3</v>
      </c>
      <c r="AD360" s="16">
        <f t="shared" si="83"/>
        <v>1</v>
      </c>
      <c r="AE360" s="16">
        <f>IF(ISBLANK(T360),AE359,IF(COUNTIF(T$2:T360,T360)&gt;1,AE359,1+MAX(AE359,0)))</f>
        <v>12</v>
      </c>
    </row>
    <row r="361" spans="1:31" x14ac:dyDescent="0.25">
      <c r="A361" s="42">
        <v>107</v>
      </c>
      <c r="B361" s="42" t="s">
        <v>65</v>
      </c>
      <c r="C361" s="42" t="s">
        <v>654</v>
      </c>
      <c r="E361" s="42">
        <v>1</v>
      </c>
      <c r="F361" s="42">
        <v>2</v>
      </c>
      <c r="G361" s="42">
        <v>4</v>
      </c>
      <c r="H361" s="42">
        <v>1</v>
      </c>
      <c r="I361" s="42">
        <v>0</v>
      </c>
      <c r="J361" s="42">
        <v>1</v>
      </c>
      <c r="K361" s="42">
        <v>0</v>
      </c>
      <c r="L361" s="42">
        <v>0</v>
      </c>
      <c r="M361" s="188" t="s">
        <v>667</v>
      </c>
      <c r="N361"/>
      <c r="O361" s="101">
        <f>IF(ISBLANK(C361),O360,IF(COUNTIF(C$2:C361,C361)&gt;1,O360,1+MAX(O360,0)))</f>
        <v>9</v>
      </c>
      <c r="P361" s="45">
        <f t="shared" si="73"/>
        <v>7</v>
      </c>
      <c r="Q361" s="33" t="str">
        <f t="shared" si="74"/>
        <v/>
      </c>
      <c r="R361" s="33">
        <f t="shared" si="75"/>
        <v>2</v>
      </c>
      <c r="S361" s="33" t="str">
        <f t="shared" si="76"/>
        <v>107_2</v>
      </c>
      <c r="T361" s="35" t="str">
        <f t="shared" si="77"/>
        <v>107AM</v>
      </c>
      <c r="U361" s="35" t="str">
        <f t="shared" si="78"/>
        <v>107AMEW</v>
      </c>
      <c r="W361" s="20" t="str">
        <f t="shared" si="79"/>
        <v/>
      </c>
      <c r="X361" s="20" t="str">
        <f t="shared" si="80"/>
        <v/>
      </c>
      <c r="Y361" s="20" t="str">
        <f t="shared" si="81"/>
        <v/>
      </c>
      <c r="Z361" s="20" t="str">
        <f t="shared" si="82"/>
        <v/>
      </c>
      <c r="AA361" s="20">
        <f t="shared" si="70"/>
        <v>0</v>
      </c>
      <c r="AB361" s="20">
        <f t="shared" si="71"/>
        <v>0</v>
      </c>
      <c r="AC361" s="20">
        <f t="shared" si="72"/>
        <v>3</v>
      </c>
      <c r="AD361" s="16">
        <f t="shared" si="83"/>
        <v>1</v>
      </c>
      <c r="AE361" s="16">
        <f>IF(ISBLANK(T361),AE360,IF(COUNTIF(T$2:T361,T361)&gt;1,AE360,1+MAX(AE360,0)))</f>
        <v>12</v>
      </c>
    </row>
    <row r="362" spans="1:31" x14ac:dyDescent="0.25">
      <c r="A362" s="42">
        <v>107</v>
      </c>
      <c r="B362" s="42" t="s">
        <v>65</v>
      </c>
      <c r="C362" s="42" t="s">
        <v>654</v>
      </c>
      <c r="E362" s="42">
        <v>1</v>
      </c>
      <c r="F362" s="42">
        <v>3</v>
      </c>
      <c r="G362" s="42">
        <v>1</v>
      </c>
      <c r="H362" s="42">
        <v>0</v>
      </c>
      <c r="I362" s="42">
        <v>0</v>
      </c>
      <c r="J362" s="42">
        <v>0</v>
      </c>
      <c r="K362" s="42">
        <v>0</v>
      </c>
      <c r="L362" s="42">
        <v>0</v>
      </c>
      <c r="M362" s="188" t="s">
        <v>667</v>
      </c>
      <c r="N362"/>
      <c r="O362" s="101">
        <f>IF(ISBLANK(C362),O361,IF(COUNTIF(C$2:C362,C362)&gt;1,O361,1+MAX(O361,0)))</f>
        <v>9</v>
      </c>
      <c r="P362" s="45">
        <f t="shared" si="73"/>
        <v>7</v>
      </c>
      <c r="Q362" s="33" t="str">
        <f t="shared" si="74"/>
        <v/>
      </c>
      <c r="R362" s="33">
        <f t="shared" si="75"/>
        <v>3</v>
      </c>
      <c r="S362" s="33" t="str">
        <f t="shared" si="76"/>
        <v>107_3</v>
      </c>
      <c r="T362" s="35" t="str">
        <f t="shared" si="77"/>
        <v>107AM</v>
      </c>
      <c r="U362" s="35" t="str">
        <f t="shared" si="78"/>
        <v>107AMNS</v>
      </c>
      <c r="W362" s="20" t="str">
        <f t="shared" si="79"/>
        <v/>
      </c>
      <c r="X362" s="20" t="str">
        <f t="shared" si="80"/>
        <v/>
      </c>
      <c r="Y362" s="20" t="str">
        <f t="shared" si="81"/>
        <v/>
      </c>
      <c r="Z362" s="20" t="str">
        <f t="shared" si="82"/>
        <v/>
      </c>
      <c r="AA362" s="20">
        <f t="shared" si="70"/>
        <v>0</v>
      </c>
      <c r="AB362" s="20">
        <f t="shared" si="71"/>
        <v>0</v>
      </c>
      <c r="AC362" s="20">
        <f t="shared" si="72"/>
        <v>0</v>
      </c>
      <c r="AD362" s="16">
        <f t="shared" si="83"/>
        <v>0</v>
      </c>
      <c r="AE362" s="16">
        <f>IF(ISBLANK(T362),AE361,IF(COUNTIF(T$2:T362,T362)&gt;1,AE361,1+MAX(AE361,0)))</f>
        <v>12</v>
      </c>
    </row>
    <row r="363" spans="1:31" x14ac:dyDescent="0.25">
      <c r="A363" s="42">
        <v>107</v>
      </c>
      <c r="B363" s="42" t="s">
        <v>65</v>
      </c>
      <c r="C363" s="42" t="s">
        <v>654</v>
      </c>
      <c r="E363" s="42">
        <v>1</v>
      </c>
      <c r="F363" s="42">
        <v>3</v>
      </c>
      <c r="G363" s="42">
        <v>2</v>
      </c>
      <c r="H363" s="42">
        <v>1</v>
      </c>
      <c r="I363" s="42">
        <v>0</v>
      </c>
      <c r="J363" s="42">
        <v>0</v>
      </c>
      <c r="K363" s="42">
        <v>0</v>
      </c>
      <c r="L363" s="42">
        <v>0</v>
      </c>
      <c r="M363" s="188" t="s">
        <v>667</v>
      </c>
      <c r="N363"/>
      <c r="O363" s="101">
        <f>IF(ISBLANK(C363),O362,IF(COUNTIF(C$2:C363,C363)&gt;1,O362,1+MAX(O362,0)))</f>
        <v>9</v>
      </c>
      <c r="P363" s="45">
        <f t="shared" si="73"/>
        <v>7</v>
      </c>
      <c r="Q363" s="33" t="str">
        <f t="shared" si="74"/>
        <v/>
      </c>
      <c r="R363" s="33">
        <f t="shared" si="75"/>
        <v>3</v>
      </c>
      <c r="S363" s="33" t="str">
        <f t="shared" si="76"/>
        <v>107_3</v>
      </c>
      <c r="T363" s="35" t="str">
        <f t="shared" si="77"/>
        <v>107AM</v>
      </c>
      <c r="U363" s="35" t="str">
        <f t="shared" si="78"/>
        <v>107AMNS</v>
      </c>
      <c r="W363" s="20" t="str">
        <f t="shared" si="79"/>
        <v/>
      </c>
      <c r="X363" s="20" t="str">
        <f t="shared" si="80"/>
        <v/>
      </c>
      <c r="Y363" s="20" t="str">
        <f t="shared" si="81"/>
        <v/>
      </c>
      <c r="Z363" s="20" t="str">
        <f t="shared" si="82"/>
        <v/>
      </c>
      <c r="AA363" s="20">
        <f t="shared" si="70"/>
        <v>0</v>
      </c>
      <c r="AB363" s="20">
        <f t="shared" si="71"/>
        <v>0</v>
      </c>
      <c r="AC363" s="20">
        <f t="shared" si="72"/>
        <v>0</v>
      </c>
      <c r="AD363" s="16">
        <f t="shared" si="83"/>
        <v>0</v>
      </c>
      <c r="AE363" s="16">
        <f>IF(ISBLANK(T363),AE362,IF(COUNTIF(T$2:T363,T363)&gt;1,AE362,1+MAX(AE362,0)))</f>
        <v>12</v>
      </c>
    </row>
    <row r="364" spans="1:31" x14ac:dyDescent="0.25">
      <c r="A364" s="42">
        <v>107</v>
      </c>
      <c r="B364" s="42" t="s">
        <v>65</v>
      </c>
      <c r="C364" s="42" t="s">
        <v>654</v>
      </c>
      <c r="E364" s="42">
        <v>1</v>
      </c>
      <c r="F364" s="42">
        <v>3</v>
      </c>
      <c r="G364" s="42">
        <v>3</v>
      </c>
      <c r="H364" s="42">
        <v>5</v>
      </c>
      <c r="I364" s="42">
        <v>1</v>
      </c>
      <c r="J364" s="42">
        <v>1</v>
      </c>
      <c r="K364" s="42">
        <v>1</v>
      </c>
      <c r="L364" s="42">
        <v>1</v>
      </c>
      <c r="M364" s="188" t="s">
        <v>667</v>
      </c>
      <c r="N364"/>
      <c r="O364" s="101">
        <f>IF(ISBLANK(C364),O363,IF(COUNTIF(C$2:C364,C364)&gt;1,O363,1+MAX(O363,0)))</f>
        <v>9</v>
      </c>
      <c r="P364" s="45">
        <f t="shared" si="73"/>
        <v>7</v>
      </c>
      <c r="Q364" s="33" t="str">
        <f t="shared" si="74"/>
        <v/>
      </c>
      <c r="R364" s="33">
        <f t="shared" si="75"/>
        <v>3</v>
      </c>
      <c r="S364" s="33" t="str">
        <f t="shared" si="76"/>
        <v>107_3</v>
      </c>
      <c r="T364" s="35" t="str">
        <f t="shared" si="77"/>
        <v>107AM</v>
      </c>
      <c r="U364" s="35" t="str">
        <f t="shared" si="78"/>
        <v>107AMEW</v>
      </c>
      <c r="W364" s="20" t="str">
        <f t="shared" si="79"/>
        <v/>
      </c>
      <c r="X364" s="20" t="str">
        <f t="shared" si="80"/>
        <v/>
      </c>
      <c r="Y364" s="20" t="str">
        <f t="shared" si="81"/>
        <v/>
      </c>
      <c r="Z364" s="20" t="str">
        <f t="shared" si="82"/>
        <v/>
      </c>
      <c r="AA364" s="20">
        <f t="shared" si="70"/>
        <v>0</v>
      </c>
      <c r="AB364" s="20">
        <f t="shared" si="71"/>
        <v>0</v>
      </c>
      <c r="AC364" s="20">
        <f t="shared" si="72"/>
        <v>3</v>
      </c>
      <c r="AD364" s="16">
        <f t="shared" si="83"/>
        <v>1</v>
      </c>
      <c r="AE364" s="16">
        <f>IF(ISBLANK(T364),AE363,IF(COUNTIF(T$2:T364,T364)&gt;1,AE363,1+MAX(AE363,0)))</f>
        <v>12</v>
      </c>
    </row>
    <row r="365" spans="1:31" x14ac:dyDescent="0.25">
      <c r="A365" s="42">
        <v>107</v>
      </c>
      <c r="B365" s="42" t="s">
        <v>65</v>
      </c>
      <c r="C365" s="42" t="s">
        <v>654</v>
      </c>
      <c r="E365" s="42">
        <v>1</v>
      </c>
      <c r="F365" s="42">
        <v>3</v>
      </c>
      <c r="G365" s="42">
        <v>4</v>
      </c>
      <c r="H365" s="42">
        <v>3</v>
      </c>
      <c r="I365" s="42">
        <v>1</v>
      </c>
      <c r="J365" s="42">
        <v>2</v>
      </c>
      <c r="K365" s="42">
        <v>0</v>
      </c>
      <c r="L365" s="42">
        <v>0</v>
      </c>
      <c r="M365" s="188" t="s">
        <v>667</v>
      </c>
      <c r="N365"/>
      <c r="O365" s="101">
        <f>IF(ISBLANK(C365),O364,IF(COUNTIF(C$2:C365,C365)&gt;1,O364,1+MAX(O364,0)))</f>
        <v>9</v>
      </c>
      <c r="P365" s="45">
        <f t="shared" si="73"/>
        <v>7</v>
      </c>
      <c r="Q365" s="33" t="str">
        <f t="shared" si="74"/>
        <v/>
      </c>
      <c r="R365" s="33">
        <f t="shared" si="75"/>
        <v>3</v>
      </c>
      <c r="S365" s="33" t="str">
        <f t="shared" si="76"/>
        <v>107_3</v>
      </c>
      <c r="T365" s="35" t="str">
        <f t="shared" si="77"/>
        <v>107AM</v>
      </c>
      <c r="U365" s="35" t="str">
        <f t="shared" si="78"/>
        <v>107AMEW</v>
      </c>
      <c r="W365" s="20" t="str">
        <f t="shared" si="79"/>
        <v/>
      </c>
      <c r="X365" s="20" t="str">
        <f t="shared" si="80"/>
        <v/>
      </c>
      <c r="Y365" s="20" t="str">
        <f t="shared" si="81"/>
        <v/>
      </c>
      <c r="Z365" s="20" t="str">
        <f t="shared" si="82"/>
        <v/>
      </c>
      <c r="AA365" s="20">
        <f t="shared" si="70"/>
        <v>0</v>
      </c>
      <c r="AB365" s="20">
        <f t="shared" si="71"/>
        <v>0</v>
      </c>
      <c r="AC365" s="20">
        <f t="shared" si="72"/>
        <v>3</v>
      </c>
      <c r="AD365" s="16">
        <f t="shared" si="83"/>
        <v>1</v>
      </c>
      <c r="AE365" s="16">
        <f>IF(ISBLANK(T365),AE364,IF(COUNTIF(T$2:T365,T365)&gt;1,AE364,1+MAX(AE364,0)))</f>
        <v>12</v>
      </c>
    </row>
    <row r="366" spans="1:31" x14ac:dyDescent="0.25">
      <c r="A366" s="42">
        <v>107</v>
      </c>
      <c r="B366" s="42" t="s">
        <v>65</v>
      </c>
      <c r="C366" s="42" t="s">
        <v>654</v>
      </c>
      <c r="E366" s="42">
        <v>1</v>
      </c>
      <c r="F366" s="42">
        <v>4</v>
      </c>
      <c r="G366" s="42">
        <v>1</v>
      </c>
      <c r="H366" s="42">
        <v>1</v>
      </c>
      <c r="I366" s="42">
        <v>0</v>
      </c>
      <c r="J366" s="42">
        <v>0</v>
      </c>
      <c r="K366" s="42">
        <v>0</v>
      </c>
      <c r="L366" s="42">
        <v>0</v>
      </c>
      <c r="M366" s="188" t="s">
        <v>667</v>
      </c>
      <c r="N366"/>
      <c r="O366" s="101">
        <f>IF(ISBLANK(C366),O365,IF(COUNTIF(C$2:C366,C366)&gt;1,O365,1+MAX(O365,0)))</f>
        <v>9</v>
      </c>
      <c r="P366" s="45">
        <f t="shared" si="73"/>
        <v>7</v>
      </c>
      <c r="Q366" s="33" t="str">
        <f t="shared" si="74"/>
        <v/>
      </c>
      <c r="R366" s="33">
        <f t="shared" si="75"/>
        <v>4</v>
      </c>
      <c r="S366" s="33" t="str">
        <f t="shared" si="76"/>
        <v>107_4</v>
      </c>
      <c r="T366" s="35" t="str">
        <f t="shared" si="77"/>
        <v>107AM</v>
      </c>
      <c r="U366" s="35" t="str">
        <f t="shared" si="78"/>
        <v>107AMNS</v>
      </c>
      <c r="W366" s="20" t="str">
        <f t="shared" si="79"/>
        <v/>
      </c>
      <c r="X366" s="20" t="str">
        <f t="shared" si="80"/>
        <v/>
      </c>
      <c r="Y366" s="20" t="str">
        <f t="shared" si="81"/>
        <v/>
      </c>
      <c r="Z366" s="20" t="str">
        <f t="shared" si="82"/>
        <v/>
      </c>
      <c r="AA366" s="20">
        <f t="shared" si="70"/>
        <v>0</v>
      </c>
      <c r="AB366" s="20">
        <f t="shared" si="71"/>
        <v>0</v>
      </c>
      <c r="AC366" s="20">
        <f t="shared" si="72"/>
        <v>0</v>
      </c>
      <c r="AD366" s="16">
        <f t="shared" si="83"/>
        <v>0</v>
      </c>
      <c r="AE366" s="16">
        <f>IF(ISBLANK(T366),AE365,IF(COUNTIF(T$2:T366,T366)&gt;1,AE365,1+MAX(AE365,0)))</f>
        <v>12</v>
      </c>
    </row>
    <row r="367" spans="1:31" x14ac:dyDescent="0.25">
      <c r="A367" s="42">
        <v>107</v>
      </c>
      <c r="B367" s="42" t="s">
        <v>65</v>
      </c>
      <c r="C367" s="42" t="s">
        <v>654</v>
      </c>
      <c r="E367" s="42">
        <v>1</v>
      </c>
      <c r="F367" s="42">
        <v>4</v>
      </c>
      <c r="G367" s="42">
        <v>2</v>
      </c>
      <c r="H367" s="42">
        <v>2</v>
      </c>
      <c r="I367" s="42">
        <v>0</v>
      </c>
      <c r="J367" s="42">
        <v>0</v>
      </c>
      <c r="K367" s="42">
        <v>0</v>
      </c>
      <c r="L367" s="42">
        <v>1</v>
      </c>
      <c r="M367" s="188" t="s">
        <v>667</v>
      </c>
      <c r="N367"/>
      <c r="O367" s="101">
        <f>IF(ISBLANK(C367),O366,IF(COUNTIF(C$2:C367,C367)&gt;1,O366,1+MAX(O366,0)))</f>
        <v>9</v>
      </c>
      <c r="P367" s="45">
        <f t="shared" si="73"/>
        <v>7</v>
      </c>
      <c r="Q367" s="33" t="str">
        <f t="shared" si="74"/>
        <v/>
      </c>
      <c r="R367" s="33">
        <f t="shared" si="75"/>
        <v>4</v>
      </c>
      <c r="S367" s="33" t="str">
        <f t="shared" si="76"/>
        <v>107_4</v>
      </c>
      <c r="T367" s="35" t="str">
        <f t="shared" si="77"/>
        <v>107AM</v>
      </c>
      <c r="U367" s="35" t="str">
        <f t="shared" si="78"/>
        <v>107AMNS</v>
      </c>
      <c r="W367" s="20" t="str">
        <f t="shared" si="79"/>
        <v/>
      </c>
      <c r="X367" s="20" t="str">
        <f t="shared" si="80"/>
        <v/>
      </c>
      <c r="Y367" s="20" t="str">
        <f t="shared" si="81"/>
        <v/>
      </c>
      <c r="Z367" s="20" t="str">
        <f t="shared" si="82"/>
        <v/>
      </c>
      <c r="AA367" s="20">
        <f t="shared" si="70"/>
        <v>0</v>
      </c>
      <c r="AB367" s="20">
        <f t="shared" si="71"/>
        <v>0</v>
      </c>
      <c r="AC367" s="20">
        <f t="shared" si="72"/>
        <v>0</v>
      </c>
      <c r="AD367" s="16">
        <f t="shared" si="83"/>
        <v>0</v>
      </c>
      <c r="AE367" s="16">
        <f>IF(ISBLANK(T367),AE366,IF(COUNTIF(T$2:T367,T367)&gt;1,AE366,1+MAX(AE366,0)))</f>
        <v>12</v>
      </c>
    </row>
    <row r="368" spans="1:31" x14ac:dyDescent="0.25">
      <c r="A368" s="42">
        <v>107</v>
      </c>
      <c r="B368" s="42" t="s">
        <v>65</v>
      </c>
      <c r="C368" s="42" t="s">
        <v>654</v>
      </c>
      <c r="E368" s="42">
        <v>1</v>
      </c>
      <c r="F368" s="42">
        <v>4</v>
      </c>
      <c r="G368" s="42">
        <v>3</v>
      </c>
      <c r="H368" s="42">
        <v>2</v>
      </c>
      <c r="I368" s="42">
        <v>0</v>
      </c>
      <c r="J368" s="42">
        <v>1</v>
      </c>
      <c r="K368" s="42">
        <v>0</v>
      </c>
      <c r="L368" s="42">
        <v>0</v>
      </c>
      <c r="M368" s="188" t="s">
        <v>667</v>
      </c>
      <c r="N368"/>
      <c r="O368" s="101">
        <f>IF(ISBLANK(C368),O367,IF(COUNTIF(C$2:C368,C368)&gt;1,O367,1+MAX(O367,0)))</f>
        <v>9</v>
      </c>
      <c r="P368" s="45">
        <f t="shared" si="73"/>
        <v>7</v>
      </c>
      <c r="Q368" s="33" t="str">
        <f t="shared" si="74"/>
        <v/>
      </c>
      <c r="R368" s="33">
        <f t="shared" si="75"/>
        <v>4</v>
      </c>
      <c r="S368" s="33" t="str">
        <f t="shared" si="76"/>
        <v>107_4</v>
      </c>
      <c r="T368" s="35" t="str">
        <f t="shared" si="77"/>
        <v>107AM</v>
      </c>
      <c r="U368" s="35" t="str">
        <f t="shared" si="78"/>
        <v>107AMEW</v>
      </c>
      <c r="W368" s="20" t="str">
        <f t="shared" si="79"/>
        <v/>
      </c>
      <c r="X368" s="20" t="str">
        <f t="shared" si="80"/>
        <v/>
      </c>
      <c r="Y368" s="20" t="str">
        <f t="shared" si="81"/>
        <v/>
      </c>
      <c r="Z368" s="20" t="str">
        <f t="shared" si="82"/>
        <v/>
      </c>
      <c r="AA368" s="20">
        <f t="shared" si="70"/>
        <v>0</v>
      </c>
      <c r="AB368" s="20">
        <f t="shared" si="71"/>
        <v>0</v>
      </c>
      <c r="AC368" s="20">
        <f t="shared" si="72"/>
        <v>3</v>
      </c>
      <c r="AD368" s="16">
        <f t="shared" si="83"/>
        <v>1</v>
      </c>
      <c r="AE368" s="16">
        <f>IF(ISBLANK(T368),AE367,IF(COUNTIF(T$2:T368,T368)&gt;1,AE367,1+MAX(AE367,0)))</f>
        <v>12</v>
      </c>
    </row>
    <row r="369" spans="1:31" x14ac:dyDescent="0.25">
      <c r="A369" s="42">
        <v>107</v>
      </c>
      <c r="B369" s="42" t="s">
        <v>65</v>
      </c>
      <c r="C369" s="42" t="s">
        <v>654</v>
      </c>
      <c r="E369" s="42">
        <v>1</v>
      </c>
      <c r="F369" s="42">
        <v>4</v>
      </c>
      <c r="G369" s="42">
        <v>4</v>
      </c>
      <c r="H369" s="42">
        <v>3</v>
      </c>
      <c r="I369" s="42">
        <v>1</v>
      </c>
      <c r="J369" s="42">
        <v>0</v>
      </c>
      <c r="K369" s="42">
        <v>2</v>
      </c>
      <c r="L369" s="42">
        <v>2</v>
      </c>
      <c r="M369" s="188" t="s">
        <v>667</v>
      </c>
      <c r="N369"/>
      <c r="O369" s="101">
        <f>IF(ISBLANK(C369),O368,IF(COUNTIF(C$2:C369,C369)&gt;1,O368,1+MAX(O368,0)))</f>
        <v>9</v>
      </c>
      <c r="P369" s="45">
        <f t="shared" si="73"/>
        <v>7</v>
      </c>
      <c r="Q369" s="33" t="str">
        <f t="shared" si="74"/>
        <v/>
      </c>
      <c r="R369" s="33">
        <f t="shared" si="75"/>
        <v>4</v>
      </c>
      <c r="S369" s="33" t="str">
        <f t="shared" si="76"/>
        <v>107_4</v>
      </c>
      <c r="T369" s="35" t="str">
        <f t="shared" si="77"/>
        <v>107AM</v>
      </c>
      <c r="U369" s="35" t="str">
        <f t="shared" si="78"/>
        <v>107AMEW</v>
      </c>
      <c r="W369" s="20" t="str">
        <f t="shared" si="79"/>
        <v/>
      </c>
      <c r="X369" s="20" t="str">
        <f t="shared" si="80"/>
        <v/>
      </c>
      <c r="Y369" s="20" t="str">
        <f t="shared" si="81"/>
        <v/>
      </c>
      <c r="Z369" s="20" t="str">
        <f t="shared" si="82"/>
        <v/>
      </c>
      <c r="AA369" s="20">
        <f t="shared" si="70"/>
        <v>0</v>
      </c>
      <c r="AB369" s="20">
        <f t="shared" si="71"/>
        <v>0</v>
      </c>
      <c r="AC369" s="20">
        <f t="shared" si="72"/>
        <v>3</v>
      </c>
      <c r="AD369" s="16">
        <f t="shared" si="83"/>
        <v>1</v>
      </c>
      <c r="AE369" s="16">
        <f>IF(ISBLANK(T369),AE368,IF(COUNTIF(T$2:T369,T369)&gt;1,AE368,1+MAX(AE368,0)))</f>
        <v>12</v>
      </c>
    </row>
    <row r="370" spans="1:31" x14ac:dyDescent="0.25">
      <c r="A370" s="42">
        <v>107</v>
      </c>
      <c r="B370" s="42" t="s">
        <v>65</v>
      </c>
      <c r="C370" s="42" t="s">
        <v>654</v>
      </c>
      <c r="E370" s="42">
        <v>2</v>
      </c>
      <c r="F370" s="42">
        <v>1</v>
      </c>
      <c r="G370" s="42">
        <v>1</v>
      </c>
      <c r="H370" s="42">
        <v>3</v>
      </c>
      <c r="I370" s="42">
        <v>3</v>
      </c>
      <c r="J370" s="42">
        <v>3</v>
      </c>
      <c r="K370" s="42">
        <v>0</v>
      </c>
      <c r="L370" s="42">
        <v>1</v>
      </c>
      <c r="M370" s="188" t="s">
        <v>668</v>
      </c>
      <c r="N370"/>
      <c r="O370" s="101">
        <f>IF(ISBLANK(C370),O369,IF(COUNTIF(C$2:C370,C370)&gt;1,O369,1+MAX(O369,0)))</f>
        <v>9</v>
      </c>
      <c r="P370" s="45">
        <f t="shared" si="73"/>
        <v>7</v>
      </c>
      <c r="Q370" s="33" t="str">
        <f t="shared" si="74"/>
        <v/>
      </c>
      <c r="R370" s="33">
        <f t="shared" si="75"/>
        <v>5</v>
      </c>
      <c r="S370" s="33" t="str">
        <f t="shared" si="76"/>
        <v>107_5</v>
      </c>
      <c r="T370" s="35" t="str">
        <f t="shared" si="77"/>
        <v>107AM</v>
      </c>
      <c r="U370" s="35" t="str">
        <f t="shared" si="78"/>
        <v>107AMNS</v>
      </c>
      <c r="W370" s="20" t="str">
        <f t="shared" si="79"/>
        <v/>
      </c>
      <c r="X370" s="20" t="str">
        <f t="shared" si="80"/>
        <v/>
      </c>
      <c r="Y370" s="20" t="str">
        <f t="shared" si="81"/>
        <v/>
      </c>
      <c r="Z370" s="20" t="str">
        <f t="shared" si="82"/>
        <v/>
      </c>
      <c r="AA370" s="20">
        <f t="shared" si="70"/>
        <v>0</v>
      </c>
      <c r="AB370" s="20">
        <f t="shared" si="71"/>
        <v>0</v>
      </c>
      <c r="AC370" s="20">
        <f t="shared" si="72"/>
        <v>0</v>
      </c>
      <c r="AD370" s="16">
        <f t="shared" si="83"/>
        <v>0</v>
      </c>
      <c r="AE370" s="16">
        <f>IF(ISBLANK(T370),AE369,IF(COUNTIF(T$2:T370,T370)&gt;1,AE369,1+MAX(AE369,0)))</f>
        <v>12</v>
      </c>
    </row>
    <row r="371" spans="1:31" x14ac:dyDescent="0.25">
      <c r="A371" s="42">
        <v>107</v>
      </c>
      <c r="B371" s="42" t="s">
        <v>65</v>
      </c>
      <c r="C371" s="42" t="s">
        <v>654</v>
      </c>
      <c r="E371" s="42">
        <v>2</v>
      </c>
      <c r="F371" s="42">
        <v>1</v>
      </c>
      <c r="G371" s="42">
        <v>2</v>
      </c>
      <c r="H371" s="42">
        <v>0</v>
      </c>
      <c r="I371" s="42">
        <v>0</v>
      </c>
      <c r="J371" s="42">
        <v>0</v>
      </c>
      <c r="K371" s="42">
        <v>0</v>
      </c>
      <c r="L371" s="42">
        <v>0</v>
      </c>
      <c r="M371" s="188" t="s">
        <v>668</v>
      </c>
      <c r="N371"/>
      <c r="O371" s="101">
        <f>IF(ISBLANK(C371),O370,IF(COUNTIF(C$2:C371,C371)&gt;1,O370,1+MAX(O370,0)))</f>
        <v>9</v>
      </c>
      <c r="P371" s="45">
        <f t="shared" si="73"/>
        <v>7</v>
      </c>
      <c r="Q371" s="33" t="str">
        <f t="shared" si="74"/>
        <v/>
      </c>
      <c r="R371" s="33">
        <f t="shared" si="75"/>
        <v>5</v>
      </c>
      <c r="S371" s="33" t="str">
        <f t="shared" si="76"/>
        <v>107_5</v>
      </c>
      <c r="T371" s="35" t="str">
        <f t="shared" si="77"/>
        <v>107AM</v>
      </c>
      <c r="U371" s="35" t="str">
        <f t="shared" si="78"/>
        <v>107AMNS</v>
      </c>
      <c r="W371" s="20" t="str">
        <f t="shared" si="79"/>
        <v/>
      </c>
      <c r="X371" s="20" t="str">
        <f t="shared" si="80"/>
        <v/>
      </c>
      <c r="Y371" s="20" t="str">
        <f t="shared" si="81"/>
        <v/>
      </c>
      <c r="Z371" s="20" t="str">
        <f t="shared" si="82"/>
        <v/>
      </c>
      <c r="AA371" s="20">
        <f t="shared" si="70"/>
        <v>0</v>
      </c>
      <c r="AB371" s="20">
        <f t="shared" si="71"/>
        <v>0</v>
      </c>
      <c r="AC371" s="20">
        <f t="shared" si="72"/>
        <v>0</v>
      </c>
      <c r="AD371" s="16">
        <f t="shared" si="83"/>
        <v>0</v>
      </c>
      <c r="AE371" s="16">
        <f>IF(ISBLANK(T371),AE370,IF(COUNTIF(T$2:T371,T371)&gt;1,AE370,1+MAX(AE370,0)))</f>
        <v>12</v>
      </c>
    </row>
    <row r="372" spans="1:31" x14ac:dyDescent="0.25">
      <c r="A372" s="42">
        <v>107</v>
      </c>
      <c r="B372" s="42" t="s">
        <v>65</v>
      </c>
      <c r="C372" s="42" t="s">
        <v>654</v>
      </c>
      <c r="E372" s="42">
        <v>2</v>
      </c>
      <c r="F372" s="42">
        <v>1</v>
      </c>
      <c r="G372" s="42">
        <v>3</v>
      </c>
      <c r="H372" s="42">
        <v>6</v>
      </c>
      <c r="I372" s="42">
        <v>2</v>
      </c>
      <c r="J372" s="42">
        <v>1</v>
      </c>
      <c r="K372" s="42">
        <v>1</v>
      </c>
      <c r="L372" s="42">
        <v>1</v>
      </c>
      <c r="M372" s="188" t="s">
        <v>668</v>
      </c>
      <c r="N372"/>
      <c r="O372" s="101">
        <f>IF(ISBLANK(C372),O371,IF(COUNTIF(C$2:C372,C372)&gt;1,O371,1+MAX(O371,0)))</f>
        <v>9</v>
      </c>
      <c r="P372" s="45">
        <f t="shared" si="73"/>
        <v>7</v>
      </c>
      <c r="Q372" s="33" t="str">
        <f t="shared" si="74"/>
        <v/>
      </c>
      <c r="R372" s="33">
        <f t="shared" si="75"/>
        <v>5</v>
      </c>
      <c r="S372" s="33" t="str">
        <f t="shared" si="76"/>
        <v>107_5</v>
      </c>
      <c r="T372" s="35" t="str">
        <f t="shared" si="77"/>
        <v>107AM</v>
      </c>
      <c r="U372" s="35" t="str">
        <f t="shared" si="78"/>
        <v>107AMEW</v>
      </c>
      <c r="W372" s="20" t="str">
        <f t="shared" si="79"/>
        <v/>
      </c>
      <c r="X372" s="20" t="str">
        <f t="shared" si="80"/>
        <v/>
      </c>
      <c r="Y372" s="20" t="str">
        <f t="shared" si="81"/>
        <v/>
      </c>
      <c r="Z372" s="20" t="str">
        <f t="shared" si="82"/>
        <v/>
      </c>
      <c r="AA372" s="20">
        <f t="shared" si="70"/>
        <v>0</v>
      </c>
      <c r="AB372" s="20">
        <f t="shared" si="71"/>
        <v>0</v>
      </c>
      <c r="AC372" s="20">
        <f t="shared" si="72"/>
        <v>3</v>
      </c>
      <c r="AD372" s="16">
        <f t="shared" si="83"/>
        <v>1</v>
      </c>
      <c r="AE372" s="16">
        <f>IF(ISBLANK(T372),AE371,IF(COUNTIF(T$2:T372,T372)&gt;1,AE371,1+MAX(AE371,0)))</f>
        <v>12</v>
      </c>
    </row>
    <row r="373" spans="1:31" x14ac:dyDescent="0.25">
      <c r="A373" s="42">
        <v>107</v>
      </c>
      <c r="B373" s="42" t="s">
        <v>65</v>
      </c>
      <c r="C373" s="42" t="s">
        <v>654</v>
      </c>
      <c r="E373" s="42">
        <v>2</v>
      </c>
      <c r="F373" s="42">
        <v>1</v>
      </c>
      <c r="G373" s="42">
        <v>4</v>
      </c>
      <c r="H373" s="42">
        <v>3</v>
      </c>
      <c r="I373" s="42">
        <v>0</v>
      </c>
      <c r="J373" s="42">
        <v>0</v>
      </c>
      <c r="K373" s="42">
        <v>0</v>
      </c>
      <c r="L373" s="42">
        <v>1</v>
      </c>
      <c r="M373" s="188" t="s">
        <v>668</v>
      </c>
      <c r="N373"/>
      <c r="O373" s="101">
        <f>IF(ISBLANK(C373),O372,IF(COUNTIF(C$2:C373,C373)&gt;1,O372,1+MAX(O372,0)))</f>
        <v>9</v>
      </c>
      <c r="P373" s="45">
        <f t="shared" si="73"/>
        <v>7</v>
      </c>
      <c r="Q373" s="33" t="str">
        <f t="shared" si="74"/>
        <v/>
      </c>
      <c r="R373" s="33">
        <f t="shared" si="75"/>
        <v>5</v>
      </c>
      <c r="S373" s="33" t="str">
        <f t="shared" si="76"/>
        <v>107_5</v>
      </c>
      <c r="T373" s="35" t="str">
        <f t="shared" si="77"/>
        <v>107AM</v>
      </c>
      <c r="U373" s="35" t="str">
        <f t="shared" si="78"/>
        <v>107AMEW</v>
      </c>
      <c r="W373" s="20" t="str">
        <f t="shared" si="79"/>
        <v/>
      </c>
      <c r="X373" s="20" t="str">
        <f t="shared" si="80"/>
        <v/>
      </c>
      <c r="Y373" s="20" t="str">
        <f t="shared" si="81"/>
        <v/>
      </c>
      <c r="Z373" s="20" t="str">
        <f t="shared" si="82"/>
        <v/>
      </c>
      <c r="AA373" s="20">
        <f t="shared" si="70"/>
        <v>0</v>
      </c>
      <c r="AB373" s="20">
        <f t="shared" si="71"/>
        <v>0</v>
      </c>
      <c r="AC373" s="20">
        <f t="shared" si="72"/>
        <v>3</v>
      </c>
      <c r="AD373" s="16">
        <f t="shared" si="83"/>
        <v>1</v>
      </c>
      <c r="AE373" s="16">
        <f>IF(ISBLANK(T373),AE372,IF(COUNTIF(T$2:T373,T373)&gt;1,AE372,1+MAX(AE372,0)))</f>
        <v>12</v>
      </c>
    </row>
    <row r="374" spans="1:31" x14ac:dyDescent="0.25">
      <c r="A374" s="42">
        <v>107</v>
      </c>
      <c r="B374" s="42" t="s">
        <v>65</v>
      </c>
      <c r="C374" s="42" t="s">
        <v>654</v>
      </c>
      <c r="E374" s="42">
        <v>2</v>
      </c>
      <c r="F374" s="42">
        <v>2</v>
      </c>
      <c r="G374" s="42">
        <v>1</v>
      </c>
      <c r="H374" s="42">
        <v>1</v>
      </c>
      <c r="I374" s="42">
        <v>0</v>
      </c>
      <c r="J374" s="42">
        <v>0</v>
      </c>
      <c r="K374" s="42">
        <v>0</v>
      </c>
      <c r="L374" s="42">
        <v>0</v>
      </c>
      <c r="M374" s="188" t="s">
        <v>668</v>
      </c>
      <c r="N374"/>
      <c r="O374" s="101">
        <f>IF(ISBLANK(C374),O373,IF(COUNTIF(C$2:C374,C374)&gt;1,O373,1+MAX(O373,0)))</f>
        <v>9</v>
      </c>
      <c r="P374" s="45">
        <f t="shared" si="73"/>
        <v>7</v>
      </c>
      <c r="Q374" s="33" t="str">
        <f t="shared" si="74"/>
        <v/>
      </c>
      <c r="R374" s="33">
        <f t="shared" si="75"/>
        <v>6</v>
      </c>
      <c r="S374" s="33" t="str">
        <f t="shared" si="76"/>
        <v>107_6</v>
      </c>
      <c r="T374" s="35" t="str">
        <f t="shared" si="77"/>
        <v>107AM</v>
      </c>
      <c r="U374" s="35" t="str">
        <f t="shared" si="78"/>
        <v>107AMNS</v>
      </c>
      <c r="W374" s="20" t="str">
        <f t="shared" si="79"/>
        <v/>
      </c>
      <c r="X374" s="20" t="str">
        <f t="shared" si="80"/>
        <v/>
      </c>
      <c r="Y374" s="20" t="str">
        <f t="shared" si="81"/>
        <v/>
      </c>
      <c r="Z374" s="20" t="str">
        <f t="shared" si="82"/>
        <v/>
      </c>
      <c r="AA374" s="20">
        <f t="shared" si="70"/>
        <v>0</v>
      </c>
      <c r="AB374" s="20">
        <f t="shared" si="71"/>
        <v>0</v>
      </c>
      <c r="AC374" s="20">
        <f t="shared" si="72"/>
        <v>0</v>
      </c>
      <c r="AD374" s="16">
        <f t="shared" si="83"/>
        <v>0</v>
      </c>
      <c r="AE374" s="16">
        <f>IF(ISBLANK(T374),AE373,IF(COUNTIF(T$2:T374,T374)&gt;1,AE373,1+MAX(AE373,0)))</f>
        <v>12</v>
      </c>
    </row>
    <row r="375" spans="1:31" x14ac:dyDescent="0.25">
      <c r="A375" s="42">
        <v>107</v>
      </c>
      <c r="B375" s="42" t="s">
        <v>65</v>
      </c>
      <c r="C375" s="42" t="s">
        <v>654</v>
      </c>
      <c r="E375" s="42">
        <v>2</v>
      </c>
      <c r="F375" s="42">
        <v>2</v>
      </c>
      <c r="G375" s="42">
        <v>2</v>
      </c>
      <c r="H375" s="42">
        <v>0</v>
      </c>
      <c r="I375" s="42">
        <v>0</v>
      </c>
      <c r="J375" s="42">
        <v>0</v>
      </c>
      <c r="K375" s="42">
        <v>0</v>
      </c>
      <c r="L375" s="42">
        <v>0</v>
      </c>
      <c r="M375" s="188" t="s">
        <v>668</v>
      </c>
      <c r="N375"/>
      <c r="O375" s="101">
        <f>IF(ISBLANK(C375),O374,IF(COUNTIF(C$2:C375,C375)&gt;1,O374,1+MAX(O374,0)))</f>
        <v>9</v>
      </c>
      <c r="P375" s="45">
        <f t="shared" si="73"/>
        <v>7</v>
      </c>
      <c r="Q375" s="33" t="str">
        <f t="shared" si="74"/>
        <v/>
      </c>
      <c r="R375" s="33">
        <f t="shared" si="75"/>
        <v>6</v>
      </c>
      <c r="S375" s="33" t="str">
        <f t="shared" si="76"/>
        <v>107_6</v>
      </c>
      <c r="T375" s="35" t="str">
        <f t="shared" si="77"/>
        <v>107AM</v>
      </c>
      <c r="U375" s="35" t="str">
        <f t="shared" si="78"/>
        <v>107AMNS</v>
      </c>
      <c r="W375" s="20" t="str">
        <f t="shared" si="79"/>
        <v/>
      </c>
      <c r="X375" s="20" t="str">
        <f t="shared" si="80"/>
        <v/>
      </c>
      <c r="Y375" s="20" t="str">
        <f t="shared" si="81"/>
        <v/>
      </c>
      <c r="Z375" s="20" t="str">
        <f t="shared" si="82"/>
        <v/>
      </c>
      <c r="AA375" s="20">
        <f t="shared" si="70"/>
        <v>0</v>
      </c>
      <c r="AB375" s="20">
        <f t="shared" si="71"/>
        <v>0</v>
      </c>
      <c r="AC375" s="20">
        <f t="shared" si="72"/>
        <v>0</v>
      </c>
      <c r="AD375" s="16">
        <f t="shared" si="83"/>
        <v>0</v>
      </c>
      <c r="AE375" s="16">
        <f>IF(ISBLANK(T375),AE374,IF(COUNTIF(T$2:T375,T375)&gt;1,AE374,1+MAX(AE374,0)))</f>
        <v>12</v>
      </c>
    </row>
    <row r="376" spans="1:31" x14ac:dyDescent="0.25">
      <c r="A376" s="42">
        <v>107</v>
      </c>
      <c r="B376" s="42" t="s">
        <v>65</v>
      </c>
      <c r="C376" s="42" t="s">
        <v>654</v>
      </c>
      <c r="E376" s="42">
        <v>2</v>
      </c>
      <c r="F376" s="42">
        <v>2</v>
      </c>
      <c r="G376" s="42">
        <v>3</v>
      </c>
      <c r="H376" s="42">
        <v>11</v>
      </c>
      <c r="I376" s="42">
        <v>0</v>
      </c>
      <c r="J376" s="42">
        <v>1</v>
      </c>
      <c r="K376" s="42">
        <v>1</v>
      </c>
      <c r="L376" s="42">
        <v>1</v>
      </c>
      <c r="M376" s="188" t="s">
        <v>668</v>
      </c>
      <c r="N376"/>
      <c r="O376" s="101">
        <f>IF(ISBLANK(C376),O375,IF(COUNTIF(C$2:C376,C376)&gt;1,O375,1+MAX(O375,0)))</f>
        <v>9</v>
      </c>
      <c r="P376" s="45">
        <f t="shared" si="73"/>
        <v>7</v>
      </c>
      <c r="Q376" s="33" t="str">
        <f t="shared" si="74"/>
        <v/>
      </c>
      <c r="R376" s="33">
        <f t="shared" si="75"/>
        <v>6</v>
      </c>
      <c r="S376" s="33" t="str">
        <f t="shared" si="76"/>
        <v>107_6</v>
      </c>
      <c r="T376" s="35" t="str">
        <f t="shared" si="77"/>
        <v>107AM</v>
      </c>
      <c r="U376" s="35" t="str">
        <f t="shared" si="78"/>
        <v>107AMEW</v>
      </c>
      <c r="W376" s="20" t="str">
        <f t="shared" si="79"/>
        <v/>
      </c>
      <c r="X376" s="20" t="str">
        <f t="shared" si="80"/>
        <v/>
      </c>
      <c r="Y376" s="20" t="str">
        <f t="shared" si="81"/>
        <v/>
      </c>
      <c r="Z376" s="20" t="str">
        <f t="shared" si="82"/>
        <v/>
      </c>
      <c r="AA376" s="20">
        <f t="shared" si="70"/>
        <v>0</v>
      </c>
      <c r="AB376" s="20">
        <f t="shared" si="71"/>
        <v>0</v>
      </c>
      <c r="AC376" s="20">
        <f t="shared" si="72"/>
        <v>3</v>
      </c>
      <c r="AD376" s="16">
        <f t="shared" si="83"/>
        <v>1</v>
      </c>
      <c r="AE376" s="16">
        <f>IF(ISBLANK(T376),AE375,IF(COUNTIF(T$2:T376,T376)&gt;1,AE375,1+MAX(AE375,0)))</f>
        <v>12</v>
      </c>
    </row>
    <row r="377" spans="1:31" x14ac:dyDescent="0.25">
      <c r="A377" s="42">
        <v>107</v>
      </c>
      <c r="B377" s="42" t="s">
        <v>65</v>
      </c>
      <c r="C377" s="42" t="s">
        <v>654</v>
      </c>
      <c r="E377" s="42">
        <v>2</v>
      </c>
      <c r="F377" s="42">
        <v>2</v>
      </c>
      <c r="G377" s="42">
        <v>4</v>
      </c>
      <c r="H377" s="42">
        <v>3</v>
      </c>
      <c r="I377" s="42">
        <v>1</v>
      </c>
      <c r="J377" s="42">
        <v>0</v>
      </c>
      <c r="K377" s="42">
        <v>0</v>
      </c>
      <c r="L377" s="42">
        <v>3</v>
      </c>
      <c r="M377" s="188" t="s">
        <v>668</v>
      </c>
      <c r="N377"/>
      <c r="O377" s="101">
        <f>IF(ISBLANK(C377),O376,IF(COUNTIF(C$2:C377,C377)&gt;1,O376,1+MAX(O376,0)))</f>
        <v>9</v>
      </c>
      <c r="P377" s="45">
        <f t="shared" si="73"/>
        <v>7</v>
      </c>
      <c r="Q377" s="33" t="str">
        <f t="shared" si="74"/>
        <v/>
      </c>
      <c r="R377" s="33">
        <f t="shared" si="75"/>
        <v>6</v>
      </c>
      <c r="S377" s="33" t="str">
        <f t="shared" si="76"/>
        <v>107_6</v>
      </c>
      <c r="T377" s="35" t="str">
        <f t="shared" si="77"/>
        <v>107AM</v>
      </c>
      <c r="U377" s="35" t="str">
        <f t="shared" si="78"/>
        <v>107AMEW</v>
      </c>
      <c r="W377" s="20" t="str">
        <f t="shared" si="79"/>
        <v/>
      </c>
      <c r="X377" s="20" t="str">
        <f t="shared" si="80"/>
        <v/>
      </c>
      <c r="Y377" s="20" t="str">
        <f t="shared" si="81"/>
        <v/>
      </c>
      <c r="Z377" s="20" t="str">
        <f t="shared" si="82"/>
        <v/>
      </c>
      <c r="AA377" s="20">
        <f t="shared" si="70"/>
        <v>0</v>
      </c>
      <c r="AB377" s="20">
        <f t="shared" si="71"/>
        <v>0</v>
      </c>
      <c r="AC377" s="20">
        <f t="shared" si="72"/>
        <v>3</v>
      </c>
      <c r="AD377" s="16">
        <f t="shared" si="83"/>
        <v>1</v>
      </c>
      <c r="AE377" s="16">
        <f>IF(ISBLANK(T377),AE376,IF(COUNTIF(T$2:T377,T377)&gt;1,AE376,1+MAX(AE376,0)))</f>
        <v>12</v>
      </c>
    </row>
    <row r="378" spans="1:31" x14ac:dyDescent="0.25">
      <c r="A378" s="42">
        <v>107</v>
      </c>
      <c r="B378" s="42" t="s">
        <v>65</v>
      </c>
      <c r="C378" s="42" t="s">
        <v>654</v>
      </c>
      <c r="E378" s="42">
        <v>2</v>
      </c>
      <c r="F378" s="42">
        <v>3</v>
      </c>
      <c r="G378" s="42">
        <v>1</v>
      </c>
      <c r="H378" s="42">
        <v>0</v>
      </c>
      <c r="I378" s="42">
        <v>0</v>
      </c>
      <c r="J378" s="42">
        <v>0</v>
      </c>
      <c r="K378" s="42">
        <v>0</v>
      </c>
      <c r="L378" s="42">
        <v>0</v>
      </c>
      <c r="M378" s="188" t="s">
        <v>668</v>
      </c>
      <c r="N378"/>
      <c r="O378" s="101">
        <f>IF(ISBLANK(C378),O377,IF(COUNTIF(C$2:C378,C378)&gt;1,O377,1+MAX(O377,0)))</f>
        <v>9</v>
      </c>
      <c r="P378" s="45">
        <f t="shared" si="73"/>
        <v>7</v>
      </c>
      <c r="Q378" s="33" t="str">
        <f t="shared" si="74"/>
        <v/>
      </c>
      <c r="R378" s="33">
        <f t="shared" si="75"/>
        <v>7</v>
      </c>
      <c r="S378" s="33" t="str">
        <f t="shared" si="76"/>
        <v>107_7</v>
      </c>
      <c r="T378" s="35" t="str">
        <f t="shared" si="77"/>
        <v>107AM</v>
      </c>
      <c r="U378" s="35" t="str">
        <f t="shared" si="78"/>
        <v>107AMNS</v>
      </c>
      <c r="W378" s="20" t="str">
        <f t="shared" si="79"/>
        <v/>
      </c>
      <c r="X378" s="20" t="str">
        <f t="shared" si="80"/>
        <v/>
      </c>
      <c r="Y378" s="20" t="str">
        <f t="shared" si="81"/>
        <v/>
      </c>
      <c r="Z378" s="20" t="str">
        <f t="shared" si="82"/>
        <v/>
      </c>
      <c r="AA378" s="20">
        <f t="shared" si="70"/>
        <v>0</v>
      </c>
      <c r="AB378" s="20">
        <f t="shared" si="71"/>
        <v>0</v>
      </c>
      <c r="AC378" s="20">
        <f t="shared" si="72"/>
        <v>0</v>
      </c>
      <c r="AD378" s="16">
        <f t="shared" si="83"/>
        <v>0</v>
      </c>
      <c r="AE378" s="16">
        <f>IF(ISBLANK(T378),AE377,IF(COUNTIF(T$2:T378,T378)&gt;1,AE377,1+MAX(AE377,0)))</f>
        <v>12</v>
      </c>
    </row>
    <row r="379" spans="1:31" x14ac:dyDescent="0.25">
      <c r="A379" s="42">
        <v>107</v>
      </c>
      <c r="B379" s="42" t="s">
        <v>65</v>
      </c>
      <c r="C379" s="42" t="s">
        <v>654</v>
      </c>
      <c r="E379" s="42">
        <v>2</v>
      </c>
      <c r="F379" s="42">
        <v>3</v>
      </c>
      <c r="G379" s="42">
        <v>2</v>
      </c>
      <c r="H379" s="42">
        <v>5</v>
      </c>
      <c r="I379" s="42">
        <v>1</v>
      </c>
      <c r="J379" s="42">
        <v>1</v>
      </c>
      <c r="K379" s="42">
        <v>0</v>
      </c>
      <c r="L379" s="42">
        <v>4</v>
      </c>
      <c r="M379" s="188" t="s">
        <v>668</v>
      </c>
      <c r="N379"/>
      <c r="O379" s="101">
        <f>IF(ISBLANK(C379),O378,IF(COUNTIF(C$2:C379,C379)&gt;1,O378,1+MAX(O378,0)))</f>
        <v>9</v>
      </c>
      <c r="P379" s="45">
        <f t="shared" si="73"/>
        <v>7</v>
      </c>
      <c r="Q379" s="33" t="str">
        <f t="shared" si="74"/>
        <v/>
      </c>
      <c r="R379" s="33">
        <f t="shared" si="75"/>
        <v>7</v>
      </c>
      <c r="S379" s="33" t="str">
        <f t="shared" si="76"/>
        <v>107_7</v>
      </c>
      <c r="T379" s="35" t="str">
        <f t="shared" si="77"/>
        <v>107AM</v>
      </c>
      <c r="U379" s="35" t="str">
        <f t="shared" si="78"/>
        <v>107AMNS</v>
      </c>
      <c r="W379" s="20" t="str">
        <f t="shared" si="79"/>
        <v/>
      </c>
      <c r="X379" s="20" t="str">
        <f t="shared" si="80"/>
        <v/>
      </c>
      <c r="Y379" s="20" t="str">
        <f t="shared" si="81"/>
        <v/>
      </c>
      <c r="Z379" s="20" t="str">
        <f t="shared" si="82"/>
        <v/>
      </c>
      <c r="AA379" s="20">
        <f t="shared" si="70"/>
        <v>0</v>
      </c>
      <c r="AB379" s="20">
        <f t="shared" si="71"/>
        <v>0</v>
      </c>
      <c r="AC379" s="20">
        <f t="shared" si="72"/>
        <v>0</v>
      </c>
      <c r="AD379" s="16">
        <f t="shared" si="83"/>
        <v>0</v>
      </c>
      <c r="AE379" s="16">
        <f>IF(ISBLANK(T379),AE378,IF(COUNTIF(T$2:T379,T379)&gt;1,AE378,1+MAX(AE378,0)))</f>
        <v>12</v>
      </c>
    </row>
    <row r="380" spans="1:31" x14ac:dyDescent="0.25">
      <c r="A380" s="42">
        <v>107</v>
      </c>
      <c r="B380" s="42" t="s">
        <v>65</v>
      </c>
      <c r="C380" s="42" t="s">
        <v>654</v>
      </c>
      <c r="E380" s="42">
        <v>2</v>
      </c>
      <c r="F380" s="42">
        <v>3</v>
      </c>
      <c r="G380" s="42">
        <v>3</v>
      </c>
      <c r="H380" s="42">
        <v>6</v>
      </c>
      <c r="I380" s="42">
        <v>2</v>
      </c>
      <c r="J380" s="42">
        <v>1</v>
      </c>
      <c r="K380" s="42">
        <v>3</v>
      </c>
      <c r="L380" s="42">
        <v>3</v>
      </c>
      <c r="M380" s="188" t="s">
        <v>668</v>
      </c>
      <c r="N380"/>
      <c r="O380" s="101">
        <f>IF(ISBLANK(C380),O379,IF(COUNTIF(C$2:C380,C380)&gt;1,O379,1+MAX(O379,0)))</f>
        <v>9</v>
      </c>
      <c r="P380" s="45">
        <f t="shared" si="73"/>
        <v>7</v>
      </c>
      <c r="Q380" s="33" t="str">
        <f t="shared" si="74"/>
        <v/>
      </c>
      <c r="R380" s="33">
        <f t="shared" si="75"/>
        <v>7</v>
      </c>
      <c r="S380" s="33" t="str">
        <f t="shared" si="76"/>
        <v>107_7</v>
      </c>
      <c r="T380" s="35" t="str">
        <f t="shared" si="77"/>
        <v>107AM</v>
      </c>
      <c r="U380" s="35" t="str">
        <f t="shared" si="78"/>
        <v>107AMEW</v>
      </c>
      <c r="W380" s="20" t="str">
        <f t="shared" si="79"/>
        <v/>
      </c>
      <c r="X380" s="20" t="str">
        <f t="shared" si="80"/>
        <v/>
      </c>
      <c r="Y380" s="20" t="str">
        <f t="shared" si="81"/>
        <v/>
      </c>
      <c r="Z380" s="20" t="str">
        <f t="shared" si="82"/>
        <v/>
      </c>
      <c r="AA380" s="20">
        <f t="shared" si="70"/>
        <v>0</v>
      </c>
      <c r="AB380" s="20">
        <f t="shared" si="71"/>
        <v>0</v>
      </c>
      <c r="AC380" s="20">
        <f t="shared" si="72"/>
        <v>3</v>
      </c>
      <c r="AD380" s="16">
        <f t="shared" si="83"/>
        <v>1</v>
      </c>
      <c r="AE380" s="16">
        <f>IF(ISBLANK(T380),AE379,IF(COUNTIF(T$2:T380,T380)&gt;1,AE379,1+MAX(AE379,0)))</f>
        <v>12</v>
      </c>
    </row>
    <row r="381" spans="1:31" x14ac:dyDescent="0.25">
      <c r="A381" s="42">
        <v>107</v>
      </c>
      <c r="B381" s="42" t="s">
        <v>65</v>
      </c>
      <c r="C381" s="42" t="s">
        <v>654</v>
      </c>
      <c r="E381" s="42">
        <v>2</v>
      </c>
      <c r="F381" s="42">
        <v>3</v>
      </c>
      <c r="G381" s="42">
        <v>4</v>
      </c>
      <c r="H381" s="42">
        <v>4</v>
      </c>
      <c r="I381" s="42">
        <v>2</v>
      </c>
      <c r="J381" s="42">
        <v>1</v>
      </c>
      <c r="K381" s="42">
        <v>0</v>
      </c>
      <c r="L381" s="42">
        <v>2</v>
      </c>
      <c r="M381" s="188" t="s">
        <v>668</v>
      </c>
      <c r="N381"/>
      <c r="O381" s="101">
        <f>IF(ISBLANK(C381),O380,IF(COUNTIF(C$2:C381,C381)&gt;1,O380,1+MAX(O380,0)))</f>
        <v>9</v>
      </c>
      <c r="P381" s="45">
        <f t="shared" si="73"/>
        <v>7</v>
      </c>
      <c r="Q381" s="33" t="str">
        <f t="shared" si="74"/>
        <v/>
      </c>
      <c r="R381" s="33">
        <f t="shared" si="75"/>
        <v>7</v>
      </c>
      <c r="S381" s="33" t="str">
        <f t="shared" si="76"/>
        <v>107_7</v>
      </c>
      <c r="T381" s="35" t="str">
        <f t="shared" si="77"/>
        <v>107AM</v>
      </c>
      <c r="U381" s="35" t="str">
        <f t="shared" si="78"/>
        <v>107AMEW</v>
      </c>
      <c r="W381" s="20" t="str">
        <f t="shared" si="79"/>
        <v/>
      </c>
      <c r="X381" s="20" t="str">
        <f t="shared" si="80"/>
        <v/>
      </c>
      <c r="Y381" s="20" t="str">
        <f t="shared" si="81"/>
        <v/>
      </c>
      <c r="Z381" s="20" t="str">
        <f t="shared" si="82"/>
        <v/>
      </c>
      <c r="AA381" s="20">
        <f t="shared" si="70"/>
        <v>0</v>
      </c>
      <c r="AB381" s="20">
        <f t="shared" si="71"/>
        <v>0</v>
      </c>
      <c r="AC381" s="20">
        <f t="shared" si="72"/>
        <v>3</v>
      </c>
      <c r="AD381" s="16">
        <f t="shared" si="83"/>
        <v>1</v>
      </c>
      <c r="AE381" s="16">
        <f>IF(ISBLANK(T381),AE380,IF(COUNTIF(T$2:T381,T381)&gt;1,AE380,1+MAX(AE380,0)))</f>
        <v>12</v>
      </c>
    </row>
    <row r="382" spans="1:31" x14ac:dyDescent="0.25">
      <c r="A382" s="42">
        <v>107</v>
      </c>
      <c r="B382" s="42" t="s">
        <v>65</v>
      </c>
      <c r="C382" s="42" t="s">
        <v>654</v>
      </c>
      <c r="E382" s="42">
        <v>2</v>
      </c>
      <c r="F382" s="42">
        <v>4</v>
      </c>
      <c r="G382" s="42">
        <v>1</v>
      </c>
      <c r="H382" s="42">
        <v>3</v>
      </c>
      <c r="I382" s="42">
        <v>0</v>
      </c>
      <c r="J382" s="42">
        <v>0</v>
      </c>
      <c r="K382" s="42">
        <v>0</v>
      </c>
      <c r="L382" s="42">
        <v>0</v>
      </c>
      <c r="M382" s="188" t="s">
        <v>668</v>
      </c>
      <c r="N382"/>
      <c r="O382" s="101">
        <f>IF(ISBLANK(C382),O381,IF(COUNTIF(C$2:C382,C382)&gt;1,O381,1+MAX(O381,0)))</f>
        <v>9</v>
      </c>
      <c r="P382" s="45">
        <f t="shared" si="73"/>
        <v>7</v>
      </c>
      <c r="Q382" s="33" t="str">
        <f t="shared" si="74"/>
        <v/>
      </c>
      <c r="R382" s="33">
        <f t="shared" si="75"/>
        <v>8</v>
      </c>
      <c r="S382" s="33" t="str">
        <f t="shared" si="76"/>
        <v>107_8</v>
      </c>
      <c r="T382" s="35" t="str">
        <f t="shared" si="77"/>
        <v>107AM</v>
      </c>
      <c r="U382" s="35" t="str">
        <f t="shared" si="78"/>
        <v>107AMNS</v>
      </c>
      <c r="W382" s="20" t="str">
        <f t="shared" si="79"/>
        <v/>
      </c>
      <c r="X382" s="20" t="str">
        <f t="shared" si="80"/>
        <v/>
      </c>
      <c r="Y382" s="20" t="str">
        <f t="shared" si="81"/>
        <v/>
      </c>
      <c r="Z382" s="20" t="str">
        <f t="shared" si="82"/>
        <v/>
      </c>
      <c r="AA382" s="20">
        <f t="shared" si="70"/>
        <v>0</v>
      </c>
      <c r="AB382" s="20">
        <f t="shared" si="71"/>
        <v>0</v>
      </c>
      <c r="AC382" s="20">
        <f t="shared" si="72"/>
        <v>0</v>
      </c>
      <c r="AD382" s="16">
        <f t="shared" si="83"/>
        <v>0</v>
      </c>
      <c r="AE382" s="16">
        <f>IF(ISBLANK(T382),AE381,IF(COUNTIF(T$2:T382,T382)&gt;1,AE381,1+MAX(AE381,0)))</f>
        <v>12</v>
      </c>
    </row>
    <row r="383" spans="1:31" x14ac:dyDescent="0.25">
      <c r="A383" s="42">
        <v>107</v>
      </c>
      <c r="B383" s="42" t="s">
        <v>65</v>
      </c>
      <c r="C383" s="42" t="s">
        <v>654</v>
      </c>
      <c r="E383" s="42">
        <v>2</v>
      </c>
      <c r="F383" s="42">
        <v>4</v>
      </c>
      <c r="G383" s="42">
        <v>2</v>
      </c>
      <c r="H383" s="42">
        <v>4</v>
      </c>
      <c r="I383" s="42">
        <v>1</v>
      </c>
      <c r="J383" s="42">
        <v>0</v>
      </c>
      <c r="K383" s="42">
        <v>0</v>
      </c>
      <c r="L383" s="42">
        <v>2</v>
      </c>
      <c r="M383" s="188" t="s">
        <v>668</v>
      </c>
      <c r="N383"/>
      <c r="O383" s="101">
        <f>IF(ISBLANK(C383),O382,IF(COUNTIF(C$2:C383,C383)&gt;1,O382,1+MAX(O382,0)))</f>
        <v>9</v>
      </c>
      <c r="P383" s="45">
        <f t="shared" si="73"/>
        <v>7</v>
      </c>
      <c r="Q383" s="33" t="str">
        <f t="shared" si="74"/>
        <v/>
      </c>
      <c r="R383" s="33">
        <f t="shared" si="75"/>
        <v>8</v>
      </c>
      <c r="S383" s="33" t="str">
        <f t="shared" si="76"/>
        <v>107_8</v>
      </c>
      <c r="T383" s="35" t="str">
        <f t="shared" si="77"/>
        <v>107AM</v>
      </c>
      <c r="U383" s="35" t="str">
        <f t="shared" si="78"/>
        <v>107AMNS</v>
      </c>
      <c r="W383" s="20" t="str">
        <f t="shared" si="79"/>
        <v/>
      </c>
      <c r="X383" s="20" t="str">
        <f t="shared" si="80"/>
        <v/>
      </c>
      <c r="Y383" s="20" t="str">
        <f t="shared" si="81"/>
        <v/>
      </c>
      <c r="Z383" s="20" t="str">
        <f t="shared" si="82"/>
        <v/>
      </c>
      <c r="AA383" s="20">
        <f t="shared" si="70"/>
        <v>0</v>
      </c>
      <c r="AB383" s="20">
        <f t="shared" si="71"/>
        <v>0</v>
      </c>
      <c r="AC383" s="20">
        <f t="shared" si="72"/>
        <v>0</v>
      </c>
      <c r="AD383" s="16">
        <f t="shared" si="83"/>
        <v>0</v>
      </c>
      <c r="AE383" s="16">
        <f>IF(ISBLANK(T383),AE382,IF(COUNTIF(T$2:T383,T383)&gt;1,AE382,1+MAX(AE382,0)))</f>
        <v>12</v>
      </c>
    </row>
    <row r="384" spans="1:31" x14ac:dyDescent="0.25">
      <c r="A384" s="42">
        <v>107</v>
      </c>
      <c r="B384" s="42" t="s">
        <v>65</v>
      </c>
      <c r="C384" s="42" t="s">
        <v>654</v>
      </c>
      <c r="E384" s="42">
        <v>2</v>
      </c>
      <c r="F384" s="42">
        <v>4</v>
      </c>
      <c r="G384" s="42">
        <v>3</v>
      </c>
      <c r="H384" s="42">
        <v>14</v>
      </c>
      <c r="I384" s="42">
        <v>3</v>
      </c>
      <c r="J384" s="42">
        <v>2</v>
      </c>
      <c r="K384" s="42">
        <v>0</v>
      </c>
      <c r="L384" s="42">
        <v>0</v>
      </c>
      <c r="M384" s="188" t="s">
        <v>668</v>
      </c>
      <c r="N384"/>
      <c r="O384" s="101">
        <f>IF(ISBLANK(C384),O383,IF(COUNTIF(C$2:C384,C384)&gt;1,O383,1+MAX(O383,0)))</f>
        <v>9</v>
      </c>
      <c r="P384" s="45">
        <f t="shared" si="73"/>
        <v>7</v>
      </c>
      <c r="Q384" s="33" t="str">
        <f t="shared" si="74"/>
        <v/>
      </c>
      <c r="R384" s="33">
        <f t="shared" si="75"/>
        <v>8</v>
      </c>
      <c r="S384" s="33" t="str">
        <f t="shared" si="76"/>
        <v>107_8</v>
      </c>
      <c r="T384" s="35" t="str">
        <f t="shared" si="77"/>
        <v>107AM</v>
      </c>
      <c r="U384" s="35" t="str">
        <f t="shared" si="78"/>
        <v>107AMEW</v>
      </c>
      <c r="W384" s="20" t="str">
        <f t="shared" si="79"/>
        <v/>
      </c>
      <c r="X384" s="20" t="str">
        <f t="shared" si="80"/>
        <v/>
      </c>
      <c r="Y384" s="20" t="str">
        <f t="shared" si="81"/>
        <v/>
      </c>
      <c r="Z384" s="20" t="str">
        <f t="shared" si="82"/>
        <v/>
      </c>
      <c r="AA384" s="20">
        <f t="shared" si="70"/>
        <v>0</v>
      </c>
      <c r="AB384" s="20">
        <f t="shared" si="71"/>
        <v>0</v>
      </c>
      <c r="AC384" s="20">
        <f t="shared" si="72"/>
        <v>3</v>
      </c>
      <c r="AD384" s="16">
        <f t="shared" si="83"/>
        <v>1</v>
      </c>
      <c r="AE384" s="16">
        <f>IF(ISBLANK(T384),AE383,IF(COUNTIF(T$2:T384,T384)&gt;1,AE383,1+MAX(AE383,0)))</f>
        <v>12</v>
      </c>
    </row>
    <row r="385" spans="1:31" x14ac:dyDescent="0.25">
      <c r="A385" s="42">
        <v>107</v>
      </c>
      <c r="B385" s="42" t="s">
        <v>65</v>
      </c>
      <c r="C385" s="42" t="s">
        <v>654</v>
      </c>
      <c r="E385" s="42">
        <v>2</v>
      </c>
      <c r="F385" s="42">
        <v>4</v>
      </c>
      <c r="G385" s="42">
        <v>4</v>
      </c>
      <c r="H385" s="42">
        <v>3</v>
      </c>
      <c r="I385" s="42">
        <v>0</v>
      </c>
      <c r="J385" s="42">
        <v>1</v>
      </c>
      <c r="K385" s="42">
        <v>1</v>
      </c>
      <c r="L385" s="42">
        <v>1</v>
      </c>
      <c r="M385" s="188" t="s">
        <v>668</v>
      </c>
      <c r="N385"/>
      <c r="O385" s="101">
        <f>IF(ISBLANK(C385),O384,IF(COUNTIF(C$2:C385,C385)&gt;1,O384,1+MAX(O384,0)))</f>
        <v>9</v>
      </c>
      <c r="P385" s="45">
        <f t="shared" si="73"/>
        <v>7</v>
      </c>
      <c r="Q385" s="33" t="str">
        <f t="shared" si="74"/>
        <v/>
      </c>
      <c r="R385" s="33">
        <f t="shared" si="75"/>
        <v>8</v>
      </c>
      <c r="S385" s="33" t="str">
        <f t="shared" si="76"/>
        <v>107_8</v>
      </c>
      <c r="T385" s="35" t="str">
        <f t="shared" si="77"/>
        <v>107AM</v>
      </c>
      <c r="U385" s="35" t="str">
        <f t="shared" si="78"/>
        <v>107AMEW</v>
      </c>
      <c r="W385" s="20" t="str">
        <f t="shared" si="79"/>
        <v/>
      </c>
      <c r="X385" s="20" t="str">
        <f t="shared" si="80"/>
        <v/>
      </c>
      <c r="Y385" s="20" t="str">
        <f t="shared" si="81"/>
        <v/>
      </c>
      <c r="Z385" s="20" t="str">
        <f t="shared" si="82"/>
        <v/>
      </c>
      <c r="AA385" s="20">
        <f t="shared" si="70"/>
        <v>0</v>
      </c>
      <c r="AB385" s="20">
        <f t="shared" si="71"/>
        <v>0</v>
      </c>
      <c r="AC385" s="20">
        <f t="shared" si="72"/>
        <v>3</v>
      </c>
      <c r="AD385" s="16">
        <f t="shared" si="83"/>
        <v>1</v>
      </c>
      <c r="AE385" s="16">
        <f>IF(ISBLANK(T385),AE384,IF(COUNTIF(T$2:T385,T385)&gt;1,AE384,1+MAX(AE384,0)))</f>
        <v>12</v>
      </c>
    </row>
    <row r="386" spans="1:31" x14ac:dyDescent="0.25">
      <c r="A386" s="42">
        <v>107</v>
      </c>
      <c r="B386" s="42" t="s">
        <v>66</v>
      </c>
      <c r="C386" s="42" t="s">
        <v>669</v>
      </c>
      <c r="E386" s="42">
        <v>1</v>
      </c>
      <c r="F386" s="42">
        <v>1</v>
      </c>
      <c r="G386" s="42">
        <v>1</v>
      </c>
      <c r="H386" s="42">
        <v>5</v>
      </c>
      <c r="I386" s="42">
        <v>2</v>
      </c>
      <c r="J386" s="42">
        <v>0</v>
      </c>
      <c r="K386" s="42">
        <v>0</v>
      </c>
      <c r="L386" s="42">
        <v>0</v>
      </c>
      <c r="M386" s="188" t="s">
        <v>670</v>
      </c>
      <c r="N386"/>
      <c r="O386" s="101">
        <f>IF(ISBLANK(C386),O385,IF(COUNTIF(C$2:C386,C386)&gt;1,O385,1+MAX(O385,0)))</f>
        <v>10</v>
      </c>
      <c r="P386" s="45">
        <f t="shared" si="73"/>
        <v>7</v>
      </c>
      <c r="Q386" s="33" t="str">
        <f t="shared" si="74"/>
        <v/>
      </c>
      <c r="R386" s="33">
        <f t="shared" si="75"/>
        <v>9</v>
      </c>
      <c r="S386" s="33" t="str">
        <f t="shared" si="76"/>
        <v>107_9</v>
      </c>
      <c r="T386" s="35" t="str">
        <f t="shared" si="77"/>
        <v>107PM</v>
      </c>
      <c r="U386" s="35" t="str">
        <f t="shared" si="78"/>
        <v>107PMNS</v>
      </c>
      <c r="W386" s="20" t="str">
        <f t="shared" si="79"/>
        <v/>
      </c>
      <c r="X386" s="20" t="str">
        <f t="shared" si="80"/>
        <v/>
      </c>
      <c r="Y386" s="20" t="str">
        <f t="shared" si="81"/>
        <v/>
      </c>
      <c r="Z386" s="20" t="str">
        <f t="shared" si="82"/>
        <v/>
      </c>
      <c r="AA386" s="20">
        <f t="shared" ref="AA386:AA449" si="84">IF(AND(ISNUMBER($G386),$B386="AM"),INDEX(Cordon,MATCH($A386,loc_ID,0),$G386),0)</f>
        <v>0</v>
      </c>
      <c r="AB386" s="20">
        <f t="shared" ref="AB386:AB449" si="85">IF(AND(ISNUMBER($G386),$B386="PM"),INDEX(Cordon,MATCH($A386,loc_ID,0),VLOOKUP($G386,Reverse_dir,2,FALSE)),0)</f>
        <v>0</v>
      </c>
      <c r="AC386" s="20">
        <f t="shared" ref="AC386:AC449" si="86">IF(AND(ISNUMBER($G386),$B386="AM"),INDEX(Lane,MATCH($A386,loc_ID,0),$G386),0)</f>
        <v>0</v>
      </c>
      <c r="AD386" s="16">
        <f t="shared" si="83"/>
        <v>0</v>
      </c>
      <c r="AE386" s="16">
        <f>IF(ISBLANK(T386),AE385,IF(COUNTIF(T$2:T386,T386)&gt;1,AE385,1+MAX(AE385,0)))</f>
        <v>13</v>
      </c>
    </row>
    <row r="387" spans="1:31" x14ac:dyDescent="0.25">
      <c r="A387" s="42">
        <v>107</v>
      </c>
      <c r="B387" s="42" t="s">
        <v>66</v>
      </c>
      <c r="C387" s="42" t="s">
        <v>669</v>
      </c>
      <c r="E387" s="42">
        <v>1</v>
      </c>
      <c r="F387" s="42">
        <v>1</v>
      </c>
      <c r="G387" s="42">
        <v>2</v>
      </c>
      <c r="H387" s="42">
        <v>10</v>
      </c>
      <c r="I387" s="42">
        <v>2</v>
      </c>
      <c r="J387" s="42">
        <v>4</v>
      </c>
      <c r="K387" s="42">
        <v>0</v>
      </c>
      <c r="L387" s="42">
        <v>3</v>
      </c>
      <c r="M387" s="188" t="s">
        <v>670</v>
      </c>
      <c r="N387"/>
      <c r="O387" s="101">
        <f>IF(ISBLANK(C387),O386,IF(COUNTIF(C$2:C387,C387)&gt;1,O386,1+MAX(O386,0)))</f>
        <v>10</v>
      </c>
      <c r="P387" s="45">
        <f t="shared" ref="P387:P450" si="87">IF(A387=A386,P386,IF(ISNUMBER(P386),P386+1,1))</f>
        <v>7</v>
      </c>
      <c r="Q387" s="33" t="str">
        <f t="shared" ref="Q387:Q450" si="88">IF(OR(P387=P386,LEN(A387)&lt;1),"",P387)</f>
        <v/>
      </c>
      <c r="R387" s="33">
        <f t="shared" ref="R387:R450" si="89">IF(ISNUMBER(F387),F387+4*(E387-1)+8*IF(B387="PM",1,0),"")</f>
        <v>9</v>
      </c>
      <c r="S387" s="33" t="str">
        <f t="shared" ref="S387:S450" si="90">IF(ISNUMBER(R387),A387&amp;"_"&amp;R387,"")</f>
        <v>107_9</v>
      </c>
      <c r="T387" s="35" t="str">
        <f t="shared" ref="T387:T450" si="91">A387&amp;B387</f>
        <v>107PM</v>
      </c>
      <c r="U387" s="35" t="str">
        <f t="shared" ref="U387:U450" si="92">IF(OR(G387=1,G387=2),T387&amp;"NS",IF(OR(G387=3,G387=4),T387&amp;"EW",""))</f>
        <v>107PMNS</v>
      </c>
      <c r="W387" s="20" t="str">
        <f t="shared" ref="W387:W450" si="93">IF(I387&gt;$H387,1,"")</f>
        <v/>
      </c>
      <c r="X387" s="20" t="str">
        <f t="shared" ref="X387:X450" si="94">IF(J387&gt;$H387,1,"")</f>
        <v/>
      </c>
      <c r="Y387" s="20" t="str">
        <f t="shared" ref="Y387:Y450" si="95">IF(K387&gt;$H387,1,"")</f>
        <v/>
      </c>
      <c r="Z387" s="20" t="str">
        <f t="shared" ref="Z387:Z450" si="96">IF(L387&gt;$H387,1,"")</f>
        <v/>
      </c>
      <c r="AA387" s="20">
        <f t="shared" si="84"/>
        <v>0</v>
      </c>
      <c r="AB387" s="20">
        <f t="shared" si="85"/>
        <v>0</v>
      </c>
      <c r="AC387" s="20">
        <f t="shared" si="86"/>
        <v>0</v>
      </c>
      <c r="AD387" s="16">
        <f t="shared" ref="AD387:AD450" si="97">IF(AND(AC387&gt;0,ISNUMBER(AC387)),1,0)</f>
        <v>0</v>
      </c>
      <c r="AE387" s="16">
        <f>IF(ISBLANK(T387),AE386,IF(COUNTIF(T$2:T387,T387)&gt;1,AE386,1+MAX(AE386,0)))</f>
        <v>13</v>
      </c>
    </row>
    <row r="388" spans="1:31" x14ac:dyDescent="0.25">
      <c r="A388" s="42">
        <v>107</v>
      </c>
      <c r="B388" s="42" t="s">
        <v>66</v>
      </c>
      <c r="C388" s="42" t="s">
        <v>669</v>
      </c>
      <c r="E388" s="42">
        <v>1</v>
      </c>
      <c r="F388" s="42">
        <v>1</v>
      </c>
      <c r="G388" s="42">
        <v>3</v>
      </c>
      <c r="H388" s="42">
        <v>5</v>
      </c>
      <c r="I388" s="42">
        <v>2</v>
      </c>
      <c r="J388" s="42">
        <v>1</v>
      </c>
      <c r="K388" s="42">
        <v>1</v>
      </c>
      <c r="L388" s="42">
        <v>1</v>
      </c>
      <c r="M388" s="188" t="s">
        <v>670</v>
      </c>
      <c r="N388"/>
      <c r="O388" s="101">
        <f>IF(ISBLANK(C388),O387,IF(COUNTIF(C$2:C388,C388)&gt;1,O387,1+MAX(O387,0)))</f>
        <v>10</v>
      </c>
      <c r="P388" s="45">
        <f t="shared" si="87"/>
        <v>7</v>
      </c>
      <c r="Q388" s="33" t="str">
        <f t="shared" si="88"/>
        <v/>
      </c>
      <c r="R388" s="33">
        <f t="shared" si="89"/>
        <v>9</v>
      </c>
      <c r="S388" s="33" t="str">
        <f t="shared" si="90"/>
        <v>107_9</v>
      </c>
      <c r="T388" s="35" t="str">
        <f t="shared" si="91"/>
        <v>107PM</v>
      </c>
      <c r="U388" s="35" t="str">
        <f t="shared" si="92"/>
        <v>107PMEW</v>
      </c>
      <c r="W388" s="20" t="str">
        <f t="shared" si="93"/>
        <v/>
      </c>
      <c r="X388" s="20" t="str">
        <f t="shared" si="94"/>
        <v/>
      </c>
      <c r="Y388" s="20" t="str">
        <f t="shared" si="95"/>
        <v/>
      </c>
      <c r="Z388" s="20" t="str">
        <f t="shared" si="96"/>
        <v/>
      </c>
      <c r="AA388" s="20">
        <f t="shared" si="84"/>
        <v>0</v>
      </c>
      <c r="AB388" s="20">
        <f t="shared" si="85"/>
        <v>0</v>
      </c>
      <c r="AC388" s="20">
        <f t="shared" si="86"/>
        <v>0</v>
      </c>
      <c r="AD388" s="16">
        <f t="shared" si="97"/>
        <v>0</v>
      </c>
      <c r="AE388" s="16">
        <f>IF(ISBLANK(T388),AE387,IF(COUNTIF(T$2:T388,T388)&gt;1,AE387,1+MAX(AE387,0)))</f>
        <v>13</v>
      </c>
    </row>
    <row r="389" spans="1:31" x14ac:dyDescent="0.25">
      <c r="A389" s="42">
        <v>107</v>
      </c>
      <c r="B389" s="42" t="s">
        <v>66</v>
      </c>
      <c r="C389" s="42" t="s">
        <v>669</v>
      </c>
      <c r="E389" s="42">
        <v>1</v>
      </c>
      <c r="F389" s="42">
        <v>1</v>
      </c>
      <c r="G389" s="42">
        <v>4</v>
      </c>
      <c r="H389" s="42">
        <v>3</v>
      </c>
      <c r="I389" s="42">
        <v>0</v>
      </c>
      <c r="J389" s="42">
        <v>0</v>
      </c>
      <c r="K389" s="42">
        <v>0</v>
      </c>
      <c r="L389" s="42">
        <v>0</v>
      </c>
      <c r="M389" s="188" t="s">
        <v>670</v>
      </c>
      <c r="N389"/>
      <c r="O389" s="101">
        <f>IF(ISBLANK(C389),O388,IF(COUNTIF(C$2:C389,C389)&gt;1,O388,1+MAX(O388,0)))</f>
        <v>10</v>
      </c>
      <c r="P389" s="45">
        <f t="shared" si="87"/>
        <v>7</v>
      </c>
      <c r="Q389" s="33" t="str">
        <f t="shared" si="88"/>
        <v/>
      </c>
      <c r="R389" s="33">
        <f t="shared" si="89"/>
        <v>9</v>
      </c>
      <c r="S389" s="33" t="str">
        <f t="shared" si="90"/>
        <v>107_9</v>
      </c>
      <c r="T389" s="35" t="str">
        <f t="shared" si="91"/>
        <v>107PM</v>
      </c>
      <c r="U389" s="35" t="str">
        <f t="shared" si="92"/>
        <v>107PMEW</v>
      </c>
      <c r="W389" s="20" t="str">
        <f t="shared" si="93"/>
        <v/>
      </c>
      <c r="X389" s="20" t="str">
        <f t="shared" si="94"/>
        <v/>
      </c>
      <c r="Y389" s="20" t="str">
        <f t="shared" si="95"/>
        <v/>
      </c>
      <c r="Z389" s="20" t="str">
        <f t="shared" si="96"/>
        <v/>
      </c>
      <c r="AA389" s="20">
        <f t="shared" si="84"/>
        <v>0</v>
      </c>
      <c r="AB389" s="20">
        <f t="shared" si="85"/>
        <v>0</v>
      </c>
      <c r="AC389" s="20">
        <f t="shared" si="86"/>
        <v>0</v>
      </c>
      <c r="AD389" s="16">
        <f t="shared" si="97"/>
        <v>0</v>
      </c>
      <c r="AE389" s="16">
        <f>IF(ISBLANK(T389),AE388,IF(COUNTIF(T$2:T389,T389)&gt;1,AE388,1+MAX(AE388,0)))</f>
        <v>13</v>
      </c>
    </row>
    <row r="390" spans="1:31" x14ac:dyDescent="0.25">
      <c r="A390" s="42">
        <v>107</v>
      </c>
      <c r="B390" s="42" t="s">
        <v>66</v>
      </c>
      <c r="C390" s="42" t="s">
        <v>669</v>
      </c>
      <c r="E390" s="42">
        <v>1</v>
      </c>
      <c r="F390" s="42">
        <v>2</v>
      </c>
      <c r="G390" s="42">
        <v>1</v>
      </c>
      <c r="H390" s="42">
        <v>14</v>
      </c>
      <c r="I390" s="42">
        <v>4</v>
      </c>
      <c r="J390" s="42">
        <v>3</v>
      </c>
      <c r="K390" s="42">
        <v>0</v>
      </c>
      <c r="L390" s="42">
        <v>0</v>
      </c>
      <c r="M390" s="188" t="s">
        <v>670</v>
      </c>
      <c r="N390"/>
      <c r="O390" s="101">
        <f>IF(ISBLANK(C390),O389,IF(COUNTIF(C$2:C390,C390)&gt;1,O389,1+MAX(O389,0)))</f>
        <v>10</v>
      </c>
      <c r="P390" s="45">
        <f t="shared" si="87"/>
        <v>7</v>
      </c>
      <c r="Q390" s="33" t="str">
        <f t="shared" si="88"/>
        <v/>
      </c>
      <c r="R390" s="33">
        <f t="shared" si="89"/>
        <v>10</v>
      </c>
      <c r="S390" s="33" t="str">
        <f t="shared" si="90"/>
        <v>107_10</v>
      </c>
      <c r="T390" s="35" t="str">
        <f t="shared" si="91"/>
        <v>107PM</v>
      </c>
      <c r="U390" s="35" t="str">
        <f t="shared" si="92"/>
        <v>107PMNS</v>
      </c>
      <c r="W390" s="20" t="str">
        <f t="shared" si="93"/>
        <v/>
      </c>
      <c r="X390" s="20" t="str">
        <f t="shared" si="94"/>
        <v/>
      </c>
      <c r="Y390" s="20" t="str">
        <f t="shared" si="95"/>
        <v/>
      </c>
      <c r="Z390" s="20" t="str">
        <f t="shared" si="96"/>
        <v/>
      </c>
      <c r="AA390" s="20">
        <f t="shared" si="84"/>
        <v>0</v>
      </c>
      <c r="AB390" s="20">
        <f t="shared" si="85"/>
        <v>0</v>
      </c>
      <c r="AC390" s="20">
        <f t="shared" si="86"/>
        <v>0</v>
      </c>
      <c r="AD390" s="16">
        <f t="shared" si="97"/>
        <v>0</v>
      </c>
      <c r="AE390" s="16">
        <f>IF(ISBLANK(T390),AE389,IF(COUNTIF(T$2:T390,T390)&gt;1,AE389,1+MAX(AE389,0)))</f>
        <v>13</v>
      </c>
    </row>
    <row r="391" spans="1:31" x14ac:dyDescent="0.25">
      <c r="A391" s="42">
        <v>107</v>
      </c>
      <c r="B391" s="42" t="s">
        <v>66</v>
      </c>
      <c r="C391" s="42" t="s">
        <v>669</v>
      </c>
      <c r="E391" s="42">
        <v>1</v>
      </c>
      <c r="F391" s="42">
        <v>2</v>
      </c>
      <c r="G391" s="42">
        <v>2</v>
      </c>
      <c r="H391" s="42">
        <v>2</v>
      </c>
      <c r="I391" s="42">
        <v>0</v>
      </c>
      <c r="J391" s="42">
        <v>0</v>
      </c>
      <c r="K391" s="42">
        <v>0</v>
      </c>
      <c r="L391" s="42">
        <v>0</v>
      </c>
      <c r="M391" s="188" t="s">
        <v>670</v>
      </c>
      <c r="N391"/>
      <c r="O391" s="101">
        <f>IF(ISBLANK(C391),O390,IF(COUNTIF(C$2:C391,C391)&gt;1,O390,1+MAX(O390,0)))</f>
        <v>10</v>
      </c>
      <c r="P391" s="45">
        <f t="shared" si="87"/>
        <v>7</v>
      </c>
      <c r="Q391" s="33" t="str">
        <f t="shared" si="88"/>
        <v/>
      </c>
      <c r="R391" s="33">
        <f t="shared" si="89"/>
        <v>10</v>
      </c>
      <c r="S391" s="33" t="str">
        <f t="shared" si="90"/>
        <v>107_10</v>
      </c>
      <c r="T391" s="35" t="str">
        <f t="shared" si="91"/>
        <v>107PM</v>
      </c>
      <c r="U391" s="35" t="str">
        <f t="shared" si="92"/>
        <v>107PMNS</v>
      </c>
      <c r="W391" s="20" t="str">
        <f t="shared" si="93"/>
        <v/>
      </c>
      <c r="X391" s="20" t="str">
        <f t="shared" si="94"/>
        <v/>
      </c>
      <c r="Y391" s="20" t="str">
        <f t="shared" si="95"/>
        <v/>
      </c>
      <c r="Z391" s="20" t="str">
        <f t="shared" si="96"/>
        <v/>
      </c>
      <c r="AA391" s="20">
        <f t="shared" si="84"/>
        <v>0</v>
      </c>
      <c r="AB391" s="20">
        <f t="shared" si="85"/>
        <v>0</v>
      </c>
      <c r="AC391" s="20">
        <f t="shared" si="86"/>
        <v>0</v>
      </c>
      <c r="AD391" s="16">
        <f t="shared" si="97"/>
        <v>0</v>
      </c>
      <c r="AE391" s="16">
        <f>IF(ISBLANK(T391),AE390,IF(COUNTIF(T$2:T391,T391)&gt;1,AE390,1+MAX(AE390,0)))</f>
        <v>13</v>
      </c>
    </row>
    <row r="392" spans="1:31" x14ac:dyDescent="0.25">
      <c r="A392" s="42">
        <v>107</v>
      </c>
      <c r="B392" s="42" t="s">
        <v>66</v>
      </c>
      <c r="C392" s="42" t="s">
        <v>669</v>
      </c>
      <c r="E392" s="42">
        <v>1</v>
      </c>
      <c r="F392" s="42">
        <v>2</v>
      </c>
      <c r="G392" s="42">
        <v>3</v>
      </c>
      <c r="H392" s="42">
        <v>8</v>
      </c>
      <c r="I392" s="42">
        <v>4</v>
      </c>
      <c r="J392" s="42">
        <v>0</v>
      </c>
      <c r="K392" s="42">
        <v>3</v>
      </c>
      <c r="L392" s="42">
        <v>2</v>
      </c>
      <c r="M392" s="188" t="s">
        <v>670</v>
      </c>
      <c r="N392"/>
      <c r="O392" s="101">
        <f>IF(ISBLANK(C392),O391,IF(COUNTIF(C$2:C392,C392)&gt;1,O391,1+MAX(O391,0)))</f>
        <v>10</v>
      </c>
      <c r="P392" s="45">
        <f t="shared" si="87"/>
        <v>7</v>
      </c>
      <c r="Q392" s="33" t="str">
        <f t="shared" si="88"/>
        <v/>
      </c>
      <c r="R392" s="33">
        <f t="shared" si="89"/>
        <v>10</v>
      </c>
      <c r="S392" s="33" t="str">
        <f t="shared" si="90"/>
        <v>107_10</v>
      </c>
      <c r="T392" s="35" t="str">
        <f t="shared" si="91"/>
        <v>107PM</v>
      </c>
      <c r="U392" s="35" t="str">
        <f t="shared" si="92"/>
        <v>107PMEW</v>
      </c>
      <c r="W392" s="20" t="str">
        <f t="shared" si="93"/>
        <v/>
      </c>
      <c r="X392" s="20" t="str">
        <f t="shared" si="94"/>
        <v/>
      </c>
      <c r="Y392" s="20" t="str">
        <f t="shared" si="95"/>
        <v/>
      </c>
      <c r="Z392" s="20" t="str">
        <f t="shared" si="96"/>
        <v/>
      </c>
      <c r="AA392" s="20">
        <f t="shared" si="84"/>
        <v>0</v>
      </c>
      <c r="AB392" s="20">
        <f t="shared" si="85"/>
        <v>0</v>
      </c>
      <c r="AC392" s="20">
        <f t="shared" si="86"/>
        <v>0</v>
      </c>
      <c r="AD392" s="16">
        <f t="shared" si="97"/>
        <v>0</v>
      </c>
      <c r="AE392" s="16">
        <f>IF(ISBLANK(T392),AE391,IF(COUNTIF(T$2:T392,T392)&gt;1,AE391,1+MAX(AE391,0)))</f>
        <v>13</v>
      </c>
    </row>
    <row r="393" spans="1:31" x14ac:dyDescent="0.25">
      <c r="A393" s="42">
        <v>107</v>
      </c>
      <c r="B393" s="42" t="s">
        <v>66</v>
      </c>
      <c r="C393" s="42" t="s">
        <v>669</v>
      </c>
      <c r="E393" s="42">
        <v>1</v>
      </c>
      <c r="F393" s="42">
        <v>2</v>
      </c>
      <c r="G393" s="42">
        <v>4</v>
      </c>
      <c r="H393" s="42">
        <v>8</v>
      </c>
      <c r="I393" s="42">
        <v>2</v>
      </c>
      <c r="J393" s="42">
        <v>1</v>
      </c>
      <c r="K393" s="42">
        <v>0</v>
      </c>
      <c r="L393" s="42">
        <v>0</v>
      </c>
      <c r="M393" s="188" t="s">
        <v>670</v>
      </c>
      <c r="N393"/>
      <c r="O393" s="101">
        <f>IF(ISBLANK(C393),O392,IF(COUNTIF(C$2:C393,C393)&gt;1,O392,1+MAX(O392,0)))</f>
        <v>10</v>
      </c>
      <c r="P393" s="45">
        <f t="shared" si="87"/>
        <v>7</v>
      </c>
      <c r="Q393" s="33" t="str">
        <f t="shared" si="88"/>
        <v/>
      </c>
      <c r="R393" s="33">
        <f t="shared" si="89"/>
        <v>10</v>
      </c>
      <c r="S393" s="33" t="str">
        <f t="shared" si="90"/>
        <v>107_10</v>
      </c>
      <c r="T393" s="35" t="str">
        <f t="shared" si="91"/>
        <v>107PM</v>
      </c>
      <c r="U393" s="35" t="str">
        <f t="shared" si="92"/>
        <v>107PMEW</v>
      </c>
      <c r="W393" s="20" t="str">
        <f t="shared" si="93"/>
        <v/>
      </c>
      <c r="X393" s="20" t="str">
        <f t="shared" si="94"/>
        <v/>
      </c>
      <c r="Y393" s="20" t="str">
        <f t="shared" si="95"/>
        <v/>
      </c>
      <c r="Z393" s="20" t="str">
        <f t="shared" si="96"/>
        <v/>
      </c>
      <c r="AA393" s="20">
        <f t="shared" si="84"/>
        <v>0</v>
      </c>
      <c r="AB393" s="20">
        <f t="shared" si="85"/>
        <v>0</v>
      </c>
      <c r="AC393" s="20">
        <f t="shared" si="86"/>
        <v>0</v>
      </c>
      <c r="AD393" s="16">
        <f t="shared" si="97"/>
        <v>0</v>
      </c>
      <c r="AE393" s="16">
        <f>IF(ISBLANK(T393),AE392,IF(COUNTIF(T$2:T393,T393)&gt;1,AE392,1+MAX(AE392,0)))</f>
        <v>13</v>
      </c>
    </row>
    <row r="394" spans="1:31" x14ac:dyDescent="0.25">
      <c r="A394" s="42">
        <v>107</v>
      </c>
      <c r="B394" s="42" t="s">
        <v>66</v>
      </c>
      <c r="C394" s="42" t="s">
        <v>669</v>
      </c>
      <c r="E394" s="42">
        <v>1</v>
      </c>
      <c r="F394" s="42">
        <v>3</v>
      </c>
      <c r="G394" s="42">
        <v>1</v>
      </c>
      <c r="H394" s="42">
        <v>3</v>
      </c>
      <c r="I394" s="42">
        <v>1</v>
      </c>
      <c r="J394" s="42">
        <v>0</v>
      </c>
      <c r="K394" s="42">
        <v>0</v>
      </c>
      <c r="L394" s="42">
        <v>1</v>
      </c>
      <c r="M394" s="188" t="s">
        <v>670</v>
      </c>
      <c r="N394"/>
      <c r="O394" s="101">
        <f>IF(ISBLANK(C394),O393,IF(COUNTIF(C$2:C394,C394)&gt;1,O393,1+MAX(O393,0)))</f>
        <v>10</v>
      </c>
      <c r="P394" s="45">
        <f t="shared" si="87"/>
        <v>7</v>
      </c>
      <c r="Q394" s="33" t="str">
        <f t="shared" si="88"/>
        <v/>
      </c>
      <c r="R394" s="33">
        <f t="shared" si="89"/>
        <v>11</v>
      </c>
      <c r="S394" s="33" t="str">
        <f t="shared" si="90"/>
        <v>107_11</v>
      </c>
      <c r="T394" s="35" t="str">
        <f t="shared" si="91"/>
        <v>107PM</v>
      </c>
      <c r="U394" s="35" t="str">
        <f t="shared" si="92"/>
        <v>107PMNS</v>
      </c>
      <c r="W394" s="20" t="str">
        <f t="shared" si="93"/>
        <v/>
      </c>
      <c r="X394" s="20" t="str">
        <f t="shared" si="94"/>
        <v/>
      </c>
      <c r="Y394" s="20" t="str">
        <f t="shared" si="95"/>
        <v/>
      </c>
      <c r="Z394" s="20" t="str">
        <f t="shared" si="96"/>
        <v/>
      </c>
      <c r="AA394" s="20">
        <f t="shared" si="84"/>
        <v>0</v>
      </c>
      <c r="AB394" s="20">
        <f t="shared" si="85"/>
        <v>0</v>
      </c>
      <c r="AC394" s="20">
        <f t="shared" si="86"/>
        <v>0</v>
      </c>
      <c r="AD394" s="16">
        <f t="shared" si="97"/>
        <v>0</v>
      </c>
      <c r="AE394" s="16">
        <f>IF(ISBLANK(T394),AE393,IF(COUNTIF(T$2:T394,T394)&gt;1,AE393,1+MAX(AE393,0)))</f>
        <v>13</v>
      </c>
    </row>
    <row r="395" spans="1:31" x14ac:dyDescent="0.25">
      <c r="A395" s="42">
        <v>107</v>
      </c>
      <c r="B395" s="42" t="s">
        <v>66</v>
      </c>
      <c r="C395" s="42" t="s">
        <v>669</v>
      </c>
      <c r="E395" s="42">
        <v>1</v>
      </c>
      <c r="F395" s="42">
        <v>3</v>
      </c>
      <c r="G395" s="42">
        <v>2</v>
      </c>
      <c r="H395" s="42">
        <v>3</v>
      </c>
      <c r="I395" s="42">
        <v>0</v>
      </c>
      <c r="J395" s="42">
        <v>0</v>
      </c>
      <c r="K395" s="42">
        <v>0</v>
      </c>
      <c r="L395" s="42">
        <v>0</v>
      </c>
      <c r="M395" s="188" t="s">
        <v>670</v>
      </c>
      <c r="N395"/>
      <c r="O395" s="101">
        <f>IF(ISBLANK(C395),O394,IF(COUNTIF(C$2:C395,C395)&gt;1,O394,1+MAX(O394,0)))</f>
        <v>10</v>
      </c>
      <c r="P395" s="45">
        <f t="shared" si="87"/>
        <v>7</v>
      </c>
      <c r="Q395" s="33" t="str">
        <f t="shared" si="88"/>
        <v/>
      </c>
      <c r="R395" s="33">
        <f t="shared" si="89"/>
        <v>11</v>
      </c>
      <c r="S395" s="33" t="str">
        <f t="shared" si="90"/>
        <v>107_11</v>
      </c>
      <c r="T395" s="35" t="str">
        <f t="shared" si="91"/>
        <v>107PM</v>
      </c>
      <c r="U395" s="35" t="str">
        <f t="shared" si="92"/>
        <v>107PMNS</v>
      </c>
      <c r="W395" s="20" t="str">
        <f t="shared" si="93"/>
        <v/>
      </c>
      <c r="X395" s="20" t="str">
        <f t="shared" si="94"/>
        <v/>
      </c>
      <c r="Y395" s="20" t="str">
        <f t="shared" si="95"/>
        <v/>
      </c>
      <c r="Z395" s="20" t="str">
        <f t="shared" si="96"/>
        <v/>
      </c>
      <c r="AA395" s="20">
        <f t="shared" si="84"/>
        <v>0</v>
      </c>
      <c r="AB395" s="20">
        <f t="shared" si="85"/>
        <v>0</v>
      </c>
      <c r="AC395" s="20">
        <f t="shared" si="86"/>
        <v>0</v>
      </c>
      <c r="AD395" s="16">
        <f t="shared" si="97"/>
        <v>0</v>
      </c>
      <c r="AE395" s="16">
        <f>IF(ISBLANK(T395),AE394,IF(COUNTIF(T$2:T395,T395)&gt;1,AE394,1+MAX(AE394,0)))</f>
        <v>13</v>
      </c>
    </row>
    <row r="396" spans="1:31" x14ac:dyDescent="0.25">
      <c r="A396" s="42">
        <v>107</v>
      </c>
      <c r="B396" s="42" t="s">
        <v>66</v>
      </c>
      <c r="C396" s="42" t="s">
        <v>669</v>
      </c>
      <c r="E396" s="42">
        <v>1</v>
      </c>
      <c r="F396" s="42">
        <v>3</v>
      </c>
      <c r="G396" s="42">
        <v>3</v>
      </c>
      <c r="H396" s="42">
        <v>3</v>
      </c>
      <c r="I396" s="42">
        <v>1</v>
      </c>
      <c r="J396" s="42">
        <v>1</v>
      </c>
      <c r="K396" s="42">
        <v>0</v>
      </c>
      <c r="L396" s="42">
        <v>0</v>
      </c>
      <c r="M396" s="188" t="s">
        <v>670</v>
      </c>
      <c r="N396"/>
      <c r="O396" s="101">
        <f>IF(ISBLANK(C396),O395,IF(COUNTIF(C$2:C396,C396)&gt;1,O395,1+MAX(O395,0)))</f>
        <v>10</v>
      </c>
      <c r="P396" s="45">
        <f t="shared" si="87"/>
        <v>7</v>
      </c>
      <c r="Q396" s="33" t="str">
        <f t="shared" si="88"/>
        <v/>
      </c>
      <c r="R396" s="33">
        <f t="shared" si="89"/>
        <v>11</v>
      </c>
      <c r="S396" s="33" t="str">
        <f t="shared" si="90"/>
        <v>107_11</v>
      </c>
      <c r="T396" s="35" t="str">
        <f t="shared" si="91"/>
        <v>107PM</v>
      </c>
      <c r="U396" s="35" t="str">
        <f t="shared" si="92"/>
        <v>107PMEW</v>
      </c>
      <c r="W396" s="20" t="str">
        <f t="shared" si="93"/>
        <v/>
      </c>
      <c r="X396" s="20" t="str">
        <f t="shared" si="94"/>
        <v/>
      </c>
      <c r="Y396" s="20" t="str">
        <f t="shared" si="95"/>
        <v/>
      </c>
      <c r="Z396" s="20" t="str">
        <f t="shared" si="96"/>
        <v/>
      </c>
      <c r="AA396" s="20">
        <f t="shared" si="84"/>
        <v>0</v>
      </c>
      <c r="AB396" s="20">
        <f t="shared" si="85"/>
        <v>0</v>
      </c>
      <c r="AC396" s="20">
        <f t="shared" si="86"/>
        <v>0</v>
      </c>
      <c r="AD396" s="16">
        <f t="shared" si="97"/>
        <v>0</v>
      </c>
      <c r="AE396" s="16">
        <f>IF(ISBLANK(T396),AE395,IF(COUNTIF(T$2:T396,T396)&gt;1,AE395,1+MAX(AE395,0)))</f>
        <v>13</v>
      </c>
    </row>
    <row r="397" spans="1:31" x14ac:dyDescent="0.25">
      <c r="A397" s="42">
        <v>107</v>
      </c>
      <c r="B397" s="42" t="s">
        <v>66</v>
      </c>
      <c r="C397" s="42" t="s">
        <v>669</v>
      </c>
      <c r="E397" s="42">
        <v>1</v>
      </c>
      <c r="F397" s="42">
        <v>3</v>
      </c>
      <c r="G397" s="42">
        <v>4</v>
      </c>
      <c r="H397" s="42">
        <v>6</v>
      </c>
      <c r="I397" s="42">
        <v>1</v>
      </c>
      <c r="J397" s="42">
        <v>0</v>
      </c>
      <c r="K397" s="42">
        <v>0</v>
      </c>
      <c r="L397" s="42">
        <v>0</v>
      </c>
      <c r="M397" s="188" t="s">
        <v>670</v>
      </c>
      <c r="N397"/>
      <c r="O397" s="101">
        <f>IF(ISBLANK(C397),O396,IF(COUNTIF(C$2:C397,C397)&gt;1,O396,1+MAX(O396,0)))</f>
        <v>10</v>
      </c>
      <c r="P397" s="45">
        <f t="shared" si="87"/>
        <v>7</v>
      </c>
      <c r="Q397" s="33" t="str">
        <f t="shared" si="88"/>
        <v/>
      </c>
      <c r="R397" s="33">
        <f t="shared" si="89"/>
        <v>11</v>
      </c>
      <c r="S397" s="33" t="str">
        <f t="shared" si="90"/>
        <v>107_11</v>
      </c>
      <c r="T397" s="35" t="str">
        <f t="shared" si="91"/>
        <v>107PM</v>
      </c>
      <c r="U397" s="35" t="str">
        <f t="shared" si="92"/>
        <v>107PMEW</v>
      </c>
      <c r="W397" s="20" t="str">
        <f t="shared" si="93"/>
        <v/>
      </c>
      <c r="X397" s="20" t="str">
        <f t="shared" si="94"/>
        <v/>
      </c>
      <c r="Y397" s="20" t="str">
        <f t="shared" si="95"/>
        <v/>
      </c>
      <c r="Z397" s="20" t="str">
        <f t="shared" si="96"/>
        <v/>
      </c>
      <c r="AA397" s="20">
        <f t="shared" si="84"/>
        <v>0</v>
      </c>
      <c r="AB397" s="20">
        <f t="shared" si="85"/>
        <v>0</v>
      </c>
      <c r="AC397" s="20">
        <f t="shared" si="86"/>
        <v>0</v>
      </c>
      <c r="AD397" s="16">
        <f t="shared" si="97"/>
        <v>0</v>
      </c>
      <c r="AE397" s="16">
        <f>IF(ISBLANK(T397),AE396,IF(COUNTIF(T$2:T397,T397)&gt;1,AE396,1+MAX(AE396,0)))</f>
        <v>13</v>
      </c>
    </row>
    <row r="398" spans="1:31" x14ac:dyDescent="0.25">
      <c r="A398" s="42">
        <v>107</v>
      </c>
      <c r="B398" s="42" t="s">
        <v>66</v>
      </c>
      <c r="C398" s="42" t="s">
        <v>669</v>
      </c>
      <c r="E398" s="42">
        <v>1</v>
      </c>
      <c r="F398" s="42">
        <v>4</v>
      </c>
      <c r="G398" s="42">
        <v>1</v>
      </c>
      <c r="H398" s="42">
        <v>4</v>
      </c>
      <c r="I398" s="42">
        <v>1</v>
      </c>
      <c r="J398" s="42">
        <v>2</v>
      </c>
      <c r="K398" s="42">
        <v>0</v>
      </c>
      <c r="L398" s="42">
        <v>0</v>
      </c>
      <c r="M398" s="188" t="s">
        <v>670</v>
      </c>
      <c r="N398"/>
      <c r="O398" s="101">
        <f>IF(ISBLANK(C398),O397,IF(COUNTIF(C$2:C398,C398)&gt;1,O397,1+MAX(O397,0)))</f>
        <v>10</v>
      </c>
      <c r="P398" s="45">
        <f t="shared" si="87"/>
        <v>7</v>
      </c>
      <c r="Q398" s="33" t="str">
        <f t="shared" si="88"/>
        <v/>
      </c>
      <c r="R398" s="33">
        <f t="shared" si="89"/>
        <v>12</v>
      </c>
      <c r="S398" s="33" t="str">
        <f t="shared" si="90"/>
        <v>107_12</v>
      </c>
      <c r="T398" s="35" t="str">
        <f t="shared" si="91"/>
        <v>107PM</v>
      </c>
      <c r="U398" s="35" t="str">
        <f t="shared" si="92"/>
        <v>107PMNS</v>
      </c>
      <c r="W398" s="20" t="str">
        <f t="shared" si="93"/>
        <v/>
      </c>
      <c r="X398" s="20" t="str">
        <f t="shared" si="94"/>
        <v/>
      </c>
      <c r="Y398" s="20" t="str">
        <f t="shared" si="95"/>
        <v/>
      </c>
      <c r="Z398" s="20" t="str">
        <f t="shared" si="96"/>
        <v/>
      </c>
      <c r="AA398" s="20">
        <f t="shared" si="84"/>
        <v>0</v>
      </c>
      <c r="AB398" s="20">
        <f t="shared" si="85"/>
        <v>0</v>
      </c>
      <c r="AC398" s="20">
        <f t="shared" si="86"/>
        <v>0</v>
      </c>
      <c r="AD398" s="16">
        <f t="shared" si="97"/>
        <v>0</v>
      </c>
      <c r="AE398" s="16">
        <f>IF(ISBLANK(T398),AE397,IF(COUNTIF(T$2:T398,T398)&gt;1,AE397,1+MAX(AE397,0)))</f>
        <v>13</v>
      </c>
    </row>
    <row r="399" spans="1:31" x14ac:dyDescent="0.25">
      <c r="A399" s="42">
        <v>107</v>
      </c>
      <c r="B399" s="42" t="s">
        <v>66</v>
      </c>
      <c r="C399" s="42" t="s">
        <v>669</v>
      </c>
      <c r="E399" s="42">
        <v>1</v>
      </c>
      <c r="F399" s="42">
        <v>4</v>
      </c>
      <c r="G399" s="42">
        <v>2</v>
      </c>
      <c r="H399" s="42">
        <v>5</v>
      </c>
      <c r="I399" s="42">
        <v>2</v>
      </c>
      <c r="J399" s="42">
        <v>1</v>
      </c>
      <c r="K399" s="42">
        <v>0</v>
      </c>
      <c r="L399" s="42">
        <v>2</v>
      </c>
      <c r="M399" s="188" t="s">
        <v>670</v>
      </c>
      <c r="N399"/>
      <c r="O399" s="101">
        <f>IF(ISBLANK(C399),O398,IF(COUNTIF(C$2:C399,C399)&gt;1,O398,1+MAX(O398,0)))</f>
        <v>10</v>
      </c>
      <c r="P399" s="45">
        <f t="shared" si="87"/>
        <v>7</v>
      </c>
      <c r="Q399" s="33" t="str">
        <f t="shared" si="88"/>
        <v/>
      </c>
      <c r="R399" s="33">
        <f t="shared" si="89"/>
        <v>12</v>
      </c>
      <c r="S399" s="33" t="str">
        <f t="shared" si="90"/>
        <v>107_12</v>
      </c>
      <c r="T399" s="35" t="str">
        <f t="shared" si="91"/>
        <v>107PM</v>
      </c>
      <c r="U399" s="35" t="str">
        <f t="shared" si="92"/>
        <v>107PMNS</v>
      </c>
      <c r="W399" s="20" t="str">
        <f t="shared" si="93"/>
        <v/>
      </c>
      <c r="X399" s="20" t="str">
        <f t="shared" si="94"/>
        <v/>
      </c>
      <c r="Y399" s="20" t="str">
        <f t="shared" si="95"/>
        <v/>
      </c>
      <c r="Z399" s="20" t="str">
        <f t="shared" si="96"/>
        <v/>
      </c>
      <c r="AA399" s="20">
        <f t="shared" si="84"/>
        <v>0</v>
      </c>
      <c r="AB399" s="20">
        <f t="shared" si="85"/>
        <v>0</v>
      </c>
      <c r="AC399" s="20">
        <f t="shared" si="86"/>
        <v>0</v>
      </c>
      <c r="AD399" s="16">
        <f t="shared" si="97"/>
        <v>0</v>
      </c>
      <c r="AE399" s="16">
        <f>IF(ISBLANK(T399),AE398,IF(COUNTIF(T$2:T399,T399)&gt;1,AE398,1+MAX(AE398,0)))</f>
        <v>13</v>
      </c>
    </row>
    <row r="400" spans="1:31" x14ac:dyDescent="0.25">
      <c r="A400" s="42">
        <v>107</v>
      </c>
      <c r="B400" s="42" t="s">
        <v>66</v>
      </c>
      <c r="C400" s="42" t="s">
        <v>669</v>
      </c>
      <c r="E400" s="42">
        <v>1</v>
      </c>
      <c r="F400" s="42">
        <v>4</v>
      </c>
      <c r="G400" s="42">
        <v>3</v>
      </c>
      <c r="H400" s="42">
        <v>4</v>
      </c>
      <c r="I400" s="42">
        <v>1</v>
      </c>
      <c r="J400" s="42">
        <v>1</v>
      </c>
      <c r="K400" s="42">
        <v>0</v>
      </c>
      <c r="L400" s="42">
        <v>0</v>
      </c>
      <c r="M400" s="188" t="s">
        <v>670</v>
      </c>
      <c r="N400"/>
      <c r="O400" s="101">
        <f>IF(ISBLANK(C400),O399,IF(COUNTIF(C$2:C400,C400)&gt;1,O399,1+MAX(O399,0)))</f>
        <v>10</v>
      </c>
      <c r="P400" s="45">
        <f t="shared" si="87"/>
        <v>7</v>
      </c>
      <c r="Q400" s="33" t="str">
        <f t="shared" si="88"/>
        <v/>
      </c>
      <c r="R400" s="33">
        <f t="shared" si="89"/>
        <v>12</v>
      </c>
      <c r="S400" s="33" t="str">
        <f t="shared" si="90"/>
        <v>107_12</v>
      </c>
      <c r="T400" s="35" t="str">
        <f t="shared" si="91"/>
        <v>107PM</v>
      </c>
      <c r="U400" s="35" t="str">
        <f t="shared" si="92"/>
        <v>107PMEW</v>
      </c>
      <c r="W400" s="20" t="str">
        <f t="shared" si="93"/>
        <v/>
      </c>
      <c r="X400" s="20" t="str">
        <f t="shared" si="94"/>
        <v/>
      </c>
      <c r="Y400" s="20" t="str">
        <f t="shared" si="95"/>
        <v/>
      </c>
      <c r="Z400" s="20" t="str">
        <f t="shared" si="96"/>
        <v/>
      </c>
      <c r="AA400" s="20">
        <f t="shared" si="84"/>
        <v>0</v>
      </c>
      <c r="AB400" s="20">
        <f t="shared" si="85"/>
        <v>0</v>
      </c>
      <c r="AC400" s="20">
        <f t="shared" si="86"/>
        <v>0</v>
      </c>
      <c r="AD400" s="16">
        <f t="shared" si="97"/>
        <v>0</v>
      </c>
      <c r="AE400" s="16">
        <f>IF(ISBLANK(T400),AE399,IF(COUNTIF(T$2:T400,T400)&gt;1,AE399,1+MAX(AE399,0)))</f>
        <v>13</v>
      </c>
    </row>
    <row r="401" spans="1:31" x14ac:dyDescent="0.25">
      <c r="A401" s="42">
        <v>107</v>
      </c>
      <c r="B401" s="42" t="s">
        <v>66</v>
      </c>
      <c r="C401" s="42" t="s">
        <v>669</v>
      </c>
      <c r="E401" s="42">
        <v>1</v>
      </c>
      <c r="F401" s="42">
        <v>4</v>
      </c>
      <c r="G401" s="42">
        <v>4</v>
      </c>
      <c r="H401" s="42">
        <v>6</v>
      </c>
      <c r="I401" s="42">
        <v>3</v>
      </c>
      <c r="J401" s="42">
        <v>3</v>
      </c>
      <c r="K401" s="42">
        <v>0</v>
      </c>
      <c r="L401" s="42">
        <v>1</v>
      </c>
      <c r="M401" s="188" t="s">
        <v>670</v>
      </c>
      <c r="N401"/>
      <c r="O401" s="101">
        <f>IF(ISBLANK(C401),O400,IF(COUNTIF(C$2:C401,C401)&gt;1,O400,1+MAX(O400,0)))</f>
        <v>10</v>
      </c>
      <c r="P401" s="45">
        <f t="shared" si="87"/>
        <v>7</v>
      </c>
      <c r="Q401" s="33" t="str">
        <f t="shared" si="88"/>
        <v/>
      </c>
      <c r="R401" s="33">
        <f t="shared" si="89"/>
        <v>12</v>
      </c>
      <c r="S401" s="33" t="str">
        <f t="shared" si="90"/>
        <v>107_12</v>
      </c>
      <c r="T401" s="35" t="str">
        <f t="shared" si="91"/>
        <v>107PM</v>
      </c>
      <c r="U401" s="35" t="str">
        <f t="shared" si="92"/>
        <v>107PMEW</v>
      </c>
      <c r="W401" s="20" t="str">
        <f t="shared" si="93"/>
        <v/>
      </c>
      <c r="X401" s="20" t="str">
        <f t="shared" si="94"/>
        <v/>
      </c>
      <c r="Y401" s="20" t="str">
        <f t="shared" si="95"/>
        <v/>
      </c>
      <c r="Z401" s="20" t="str">
        <f t="shared" si="96"/>
        <v/>
      </c>
      <c r="AA401" s="20">
        <f t="shared" si="84"/>
        <v>0</v>
      </c>
      <c r="AB401" s="20">
        <f t="shared" si="85"/>
        <v>0</v>
      </c>
      <c r="AC401" s="20">
        <f t="shared" si="86"/>
        <v>0</v>
      </c>
      <c r="AD401" s="16">
        <f t="shared" si="97"/>
        <v>0</v>
      </c>
      <c r="AE401" s="16">
        <f>IF(ISBLANK(T401),AE400,IF(COUNTIF(T$2:T401,T401)&gt;1,AE400,1+MAX(AE400,0)))</f>
        <v>13</v>
      </c>
    </row>
    <row r="402" spans="1:31" x14ac:dyDescent="0.25">
      <c r="A402" s="42">
        <v>107</v>
      </c>
      <c r="B402" s="42" t="s">
        <v>66</v>
      </c>
      <c r="C402" s="42" t="s">
        <v>671</v>
      </c>
      <c r="E402" s="42">
        <v>2</v>
      </c>
      <c r="F402" s="42">
        <v>1</v>
      </c>
      <c r="G402" s="42">
        <v>1</v>
      </c>
      <c r="H402" s="42">
        <v>4</v>
      </c>
      <c r="I402" s="42">
        <v>2</v>
      </c>
      <c r="J402" s="42">
        <v>1</v>
      </c>
      <c r="K402" s="42">
        <v>0</v>
      </c>
      <c r="L402" s="42">
        <v>0</v>
      </c>
      <c r="M402" s="188"/>
      <c r="N402"/>
      <c r="O402" s="101">
        <f>IF(ISBLANK(C402),O401,IF(COUNTIF(C$2:C402,C402)&gt;1,O401,1+MAX(O401,0)))</f>
        <v>10</v>
      </c>
      <c r="P402" s="45">
        <f t="shared" si="87"/>
        <v>7</v>
      </c>
      <c r="Q402" s="33" t="str">
        <f t="shared" si="88"/>
        <v/>
      </c>
      <c r="R402" s="33">
        <f t="shared" si="89"/>
        <v>13</v>
      </c>
      <c r="S402" s="33" t="str">
        <f t="shared" si="90"/>
        <v>107_13</v>
      </c>
      <c r="T402" s="35" t="str">
        <f t="shared" si="91"/>
        <v>107PM</v>
      </c>
      <c r="U402" s="35" t="str">
        <f t="shared" si="92"/>
        <v>107PMNS</v>
      </c>
      <c r="W402" s="20" t="str">
        <f t="shared" si="93"/>
        <v/>
      </c>
      <c r="X402" s="20" t="str">
        <f t="shared" si="94"/>
        <v/>
      </c>
      <c r="Y402" s="20" t="str">
        <f t="shared" si="95"/>
        <v/>
      </c>
      <c r="Z402" s="20" t="str">
        <f t="shared" si="96"/>
        <v/>
      </c>
      <c r="AA402" s="20">
        <f t="shared" si="84"/>
        <v>0</v>
      </c>
      <c r="AB402" s="20">
        <f t="shared" si="85"/>
        <v>0</v>
      </c>
      <c r="AC402" s="20">
        <f t="shared" si="86"/>
        <v>0</v>
      </c>
      <c r="AD402" s="16">
        <f t="shared" si="97"/>
        <v>0</v>
      </c>
      <c r="AE402" s="16">
        <f>IF(ISBLANK(T402),AE401,IF(COUNTIF(T$2:T402,T402)&gt;1,AE401,1+MAX(AE401,0)))</f>
        <v>13</v>
      </c>
    </row>
    <row r="403" spans="1:31" x14ac:dyDescent="0.25">
      <c r="A403" s="42">
        <v>107</v>
      </c>
      <c r="B403" s="42" t="s">
        <v>66</v>
      </c>
      <c r="C403" s="42" t="s">
        <v>671</v>
      </c>
      <c r="E403" s="42">
        <v>2</v>
      </c>
      <c r="F403" s="42">
        <v>1</v>
      </c>
      <c r="G403" s="42">
        <v>2</v>
      </c>
      <c r="H403" s="42">
        <v>1</v>
      </c>
      <c r="I403" s="42">
        <v>0</v>
      </c>
      <c r="J403" s="42">
        <v>1</v>
      </c>
      <c r="K403" s="42">
        <v>0</v>
      </c>
      <c r="L403" s="42">
        <v>0</v>
      </c>
      <c r="M403" s="188"/>
      <c r="N403"/>
      <c r="O403" s="101">
        <f>IF(ISBLANK(C403),O402,IF(COUNTIF(C$2:C403,C403)&gt;1,O402,1+MAX(O402,0)))</f>
        <v>10</v>
      </c>
      <c r="P403" s="45">
        <f t="shared" si="87"/>
        <v>7</v>
      </c>
      <c r="Q403" s="33" t="str">
        <f t="shared" si="88"/>
        <v/>
      </c>
      <c r="R403" s="33">
        <f t="shared" si="89"/>
        <v>13</v>
      </c>
      <c r="S403" s="33" t="str">
        <f t="shared" si="90"/>
        <v>107_13</v>
      </c>
      <c r="T403" s="35" t="str">
        <f t="shared" si="91"/>
        <v>107PM</v>
      </c>
      <c r="U403" s="35" t="str">
        <f t="shared" si="92"/>
        <v>107PMNS</v>
      </c>
      <c r="W403" s="20" t="str">
        <f t="shared" si="93"/>
        <v/>
      </c>
      <c r="X403" s="20" t="str">
        <f t="shared" si="94"/>
        <v/>
      </c>
      <c r="Y403" s="20" t="str">
        <f t="shared" si="95"/>
        <v/>
      </c>
      <c r="Z403" s="20" t="str">
        <f t="shared" si="96"/>
        <v/>
      </c>
      <c r="AA403" s="20">
        <f t="shared" si="84"/>
        <v>0</v>
      </c>
      <c r="AB403" s="20">
        <f t="shared" si="85"/>
        <v>0</v>
      </c>
      <c r="AC403" s="20">
        <f t="shared" si="86"/>
        <v>0</v>
      </c>
      <c r="AD403" s="16">
        <f t="shared" si="97"/>
        <v>0</v>
      </c>
      <c r="AE403" s="16">
        <f>IF(ISBLANK(T403),AE402,IF(COUNTIF(T$2:T403,T403)&gt;1,AE402,1+MAX(AE402,0)))</f>
        <v>13</v>
      </c>
    </row>
    <row r="404" spans="1:31" x14ac:dyDescent="0.25">
      <c r="A404" s="42">
        <v>107</v>
      </c>
      <c r="B404" s="42" t="s">
        <v>66</v>
      </c>
      <c r="C404" s="42" t="s">
        <v>671</v>
      </c>
      <c r="E404" s="42">
        <v>2</v>
      </c>
      <c r="F404" s="42">
        <v>1</v>
      </c>
      <c r="G404" s="42">
        <v>3</v>
      </c>
      <c r="H404" s="42">
        <v>7</v>
      </c>
      <c r="I404" s="42">
        <v>1</v>
      </c>
      <c r="J404" s="42">
        <v>1</v>
      </c>
      <c r="K404" s="42">
        <v>0</v>
      </c>
      <c r="L404" s="42">
        <v>0</v>
      </c>
      <c r="M404" s="188"/>
      <c r="N404"/>
      <c r="O404" s="101">
        <f>IF(ISBLANK(C404),O403,IF(COUNTIF(C$2:C404,C404)&gt;1,O403,1+MAX(O403,0)))</f>
        <v>10</v>
      </c>
      <c r="P404" s="45">
        <f t="shared" si="87"/>
        <v>7</v>
      </c>
      <c r="Q404" s="33" t="str">
        <f t="shared" si="88"/>
        <v/>
      </c>
      <c r="R404" s="33">
        <f t="shared" si="89"/>
        <v>13</v>
      </c>
      <c r="S404" s="33" t="str">
        <f t="shared" si="90"/>
        <v>107_13</v>
      </c>
      <c r="T404" s="35" t="str">
        <f t="shared" si="91"/>
        <v>107PM</v>
      </c>
      <c r="U404" s="35" t="str">
        <f t="shared" si="92"/>
        <v>107PMEW</v>
      </c>
      <c r="W404" s="20" t="str">
        <f t="shared" si="93"/>
        <v/>
      </c>
      <c r="X404" s="20" t="str">
        <f t="shared" si="94"/>
        <v/>
      </c>
      <c r="Y404" s="20" t="str">
        <f t="shared" si="95"/>
        <v/>
      </c>
      <c r="Z404" s="20" t="str">
        <f t="shared" si="96"/>
        <v/>
      </c>
      <c r="AA404" s="20">
        <f t="shared" si="84"/>
        <v>0</v>
      </c>
      <c r="AB404" s="20">
        <f t="shared" si="85"/>
        <v>0</v>
      </c>
      <c r="AC404" s="20">
        <f t="shared" si="86"/>
        <v>0</v>
      </c>
      <c r="AD404" s="16">
        <f t="shared" si="97"/>
        <v>0</v>
      </c>
      <c r="AE404" s="16">
        <f>IF(ISBLANK(T404),AE403,IF(COUNTIF(T$2:T404,T404)&gt;1,AE403,1+MAX(AE403,0)))</f>
        <v>13</v>
      </c>
    </row>
    <row r="405" spans="1:31" x14ac:dyDescent="0.25">
      <c r="A405" s="42">
        <v>107</v>
      </c>
      <c r="B405" s="42" t="s">
        <v>66</v>
      </c>
      <c r="C405" s="42" t="s">
        <v>671</v>
      </c>
      <c r="E405" s="42">
        <v>2</v>
      </c>
      <c r="F405" s="42">
        <v>1</v>
      </c>
      <c r="G405" s="42">
        <v>4</v>
      </c>
      <c r="H405" s="42">
        <v>1</v>
      </c>
      <c r="I405" s="42">
        <v>0</v>
      </c>
      <c r="J405" s="42">
        <v>0</v>
      </c>
      <c r="K405" s="42">
        <v>0</v>
      </c>
      <c r="L405" s="42">
        <v>1</v>
      </c>
      <c r="M405" s="188"/>
      <c r="N405"/>
      <c r="O405" s="101">
        <f>IF(ISBLANK(C405),O404,IF(COUNTIF(C$2:C405,C405)&gt;1,O404,1+MAX(O404,0)))</f>
        <v>10</v>
      </c>
      <c r="P405" s="45">
        <f t="shared" si="87"/>
        <v>7</v>
      </c>
      <c r="Q405" s="33" t="str">
        <f t="shared" si="88"/>
        <v/>
      </c>
      <c r="R405" s="33">
        <f t="shared" si="89"/>
        <v>13</v>
      </c>
      <c r="S405" s="33" t="str">
        <f t="shared" si="90"/>
        <v>107_13</v>
      </c>
      <c r="T405" s="35" t="str">
        <f t="shared" si="91"/>
        <v>107PM</v>
      </c>
      <c r="U405" s="35" t="str">
        <f t="shared" si="92"/>
        <v>107PMEW</v>
      </c>
      <c r="W405" s="20" t="str">
        <f t="shared" si="93"/>
        <v/>
      </c>
      <c r="X405" s="20" t="str">
        <f t="shared" si="94"/>
        <v/>
      </c>
      <c r="Y405" s="20" t="str">
        <f t="shared" si="95"/>
        <v/>
      </c>
      <c r="Z405" s="20" t="str">
        <f t="shared" si="96"/>
        <v/>
      </c>
      <c r="AA405" s="20">
        <f t="shared" si="84"/>
        <v>0</v>
      </c>
      <c r="AB405" s="20">
        <f t="shared" si="85"/>
        <v>0</v>
      </c>
      <c r="AC405" s="20">
        <f t="shared" si="86"/>
        <v>0</v>
      </c>
      <c r="AD405" s="16">
        <f t="shared" si="97"/>
        <v>0</v>
      </c>
      <c r="AE405" s="16">
        <f>IF(ISBLANK(T405),AE404,IF(COUNTIF(T$2:T405,T405)&gt;1,AE404,1+MAX(AE404,0)))</f>
        <v>13</v>
      </c>
    </row>
    <row r="406" spans="1:31" x14ac:dyDescent="0.25">
      <c r="A406" s="42">
        <v>107</v>
      </c>
      <c r="B406" s="42" t="s">
        <v>66</v>
      </c>
      <c r="C406" s="42" t="s">
        <v>671</v>
      </c>
      <c r="E406" s="42">
        <v>2</v>
      </c>
      <c r="F406" s="42">
        <v>2</v>
      </c>
      <c r="G406" s="42">
        <v>1</v>
      </c>
      <c r="H406" s="42">
        <v>3</v>
      </c>
      <c r="I406" s="42">
        <v>3</v>
      </c>
      <c r="J406" s="42">
        <v>0</v>
      </c>
      <c r="K406" s="42">
        <v>0</v>
      </c>
      <c r="L406" s="42">
        <v>1</v>
      </c>
      <c r="M406" s="188"/>
      <c r="N406"/>
      <c r="O406" s="101">
        <f>IF(ISBLANK(C406),O405,IF(COUNTIF(C$2:C406,C406)&gt;1,O405,1+MAX(O405,0)))</f>
        <v>10</v>
      </c>
      <c r="P406" s="45">
        <f t="shared" si="87"/>
        <v>7</v>
      </c>
      <c r="Q406" s="33" t="str">
        <f t="shared" si="88"/>
        <v/>
      </c>
      <c r="R406" s="33">
        <f t="shared" si="89"/>
        <v>14</v>
      </c>
      <c r="S406" s="33" t="str">
        <f t="shared" si="90"/>
        <v>107_14</v>
      </c>
      <c r="T406" s="35" t="str">
        <f t="shared" si="91"/>
        <v>107PM</v>
      </c>
      <c r="U406" s="35" t="str">
        <f t="shared" si="92"/>
        <v>107PMNS</v>
      </c>
      <c r="W406" s="20" t="str">
        <f t="shared" si="93"/>
        <v/>
      </c>
      <c r="X406" s="20" t="str">
        <f t="shared" si="94"/>
        <v/>
      </c>
      <c r="Y406" s="20" t="str">
        <f t="shared" si="95"/>
        <v/>
      </c>
      <c r="Z406" s="20" t="str">
        <f t="shared" si="96"/>
        <v/>
      </c>
      <c r="AA406" s="20">
        <f t="shared" si="84"/>
        <v>0</v>
      </c>
      <c r="AB406" s="20">
        <f t="shared" si="85"/>
        <v>0</v>
      </c>
      <c r="AC406" s="20">
        <f t="shared" si="86"/>
        <v>0</v>
      </c>
      <c r="AD406" s="16">
        <f t="shared" si="97"/>
        <v>0</v>
      </c>
      <c r="AE406" s="16">
        <f>IF(ISBLANK(T406),AE405,IF(COUNTIF(T$2:T406,T406)&gt;1,AE405,1+MAX(AE405,0)))</f>
        <v>13</v>
      </c>
    </row>
    <row r="407" spans="1:31" x14ac:dyDescent="0.25">
      <c r="A407" s="42">
        <v>107</v>
      </c>
      <c r="B407" s="42" t="s">
        <v>66</v>
      </c>
      <c r="C407" s="42" t="s">
        <v>671</v>
      </c>
      <c r="E407" s="42">
        <v>2</v>
      </c>
      <c r="F407" s="42">
        <v>2</v>
      </c>
      <c r="G407" s="42">
        <v>2</v>
      </c>
      <c r="H407" s="42">
        <v>1</v>
      </c>
      <c r="I407" s="42">
        <v>0</v>
      </c>
      <c r="J407" s="42">
        <v>1</v>
      </c>
      <c r="K407" s="42">
        <v>0</v>
      </c>
      <c r="L407" s="42">
        <v>0</v>
      </c>
      <c r="M407" s="188"/>
      <c r="N407"/>
      <c r="O407" s="101">
        <f>IF(ISBLANK(C407),O406,IF(COUNTIF(C$2:C407,C407)&gt;1,O406,1+MAX(O406,0)))</f>
        <v>10</v>
      </c>
      <c r="P407" s="45">
        <f t="shared" si="87"/>
        <v>7</v>
      </c>
      <c r="Q407" s="33" t="str">
        <f t="shared" si="88"/>
        <v/>
      </c>
      <c r="R407" s="33">
        <f t="shared" si="89"/>
        <v>14</v>
      </c>
      <c r="S407" s="33" t="str">
        <f t="shared" si="90"/>
        <v>107_14</v>
      </c>
      <c r="T407" s="35" t="str">
        <f t="shared" si="91"/>
        <v>107PM</v>
      </c>
      <c r="U407" s="35" t="str">
        <f t="shared" si="92"/>
        <v>107PMNS</v>
      </c>
      <c r="W407" s="20" t="str">
        <f t="shared" si="93"/>
        <v/>
      </c>
      <c r="X407" s="20" t="str">
        <f t="shared" si="94"/>
        <v/>
      </c>
      <c r="Y407" s="20" t="str">
        <f t="shared" si="95"/>
        <v/>
      </c>
      <c r="Z407" s="20" t="str">
        <f t="shared" si="96"/>
        <v/>
      </c>
      <c r="AA407" s="20">
        <f t="shared" si="84"/>
        <v>0</v>
      </c>
      <c r="AB407" s="20">
        <f t="shared" si="85"/>
        <v>0</v>
      </c>
      <c r="AC407" s="20">
        <f t="shared" si="86"/>
        <v>0</v>
      </c>
      <c r="AD407" s="16">
        <f t="shared" si="97"/>
        <v>0</v>
      </c>
      <c r="AE407" s="16">
        <f>IF(ISBLANK(T407),AE406,IF(COUNTIF(T$2:T407,T407)&gt;1,AE406,1+MAX(AE406,0)))</f>
        <v>13</v>
      </c>
    </row>
    <row r="408" spans="1:31" x14ac:dyDescent="0.25">
      <c r="A408" s="42">
        <v>107</v>
      </c>
      <c r="B408" s="42" t="s">
        <v>66</v>
      </c>
      <c r="C408" s="42" t="s">
        <v>671</v>
      </c>
      <c r="E408" s="42">
        <v>2</v>
      </c>
      <c r="F408" s="42">
        <v>2</v>
      </c>
      <c r="G408" s="42">
        <v>3</v>
      </c>
      <c r="H408" s="42">
        <v>5</v>
      </c>
      <c r="I408" s="42">
        <v>1</v>
      </c>
      <c r="J408" s="42">
        <v>3</v>
      </c>
      <c r="K408" s="42">
        <v>1</v>
      </c>
      <c r="L408" s="42">
        <v>1</v>
      </c>
      <c r="M408" s="188"/>
      <c r="N408"/>
      <c r="O408" s="101">
        <f>IF(ISBLANK(C408),O407,IF(COUNTIF(C$2:C408,C408)&gt;1,O407,1+MAX(O407,0)))</f>
        <v>10</v>
      </c>
      <c r="P408" s="45">
        <f t="shared" si="87"/>
        <v>7</v>
      </c>
      <c r="Q408" s="33" t="str">
        <f t="shared" si="88"/>
        <v/>
      </c>
      <c r="R408" s="33">
        <f t="shared" si="89"/>
        <v>14</v>
      </c>
      <c r="S408" s="33" t="str">
        <f t="shared" si="90"/>
        <v>107_14</v>
      </c>
      <c r="T408" s="35" t="str">
        <f t="shared" si="91"/>
        <v>107PM</v>
      </c>
      <c r="U408" s="35" t="str">
        <f t="shared" si="92"/>
        <v>107PMEW</v>
      </c>
      <c r="W408" s="20" t="str">
        <f t="shared" si="93"/>
        <v/>
      </c>
      <c r="X408" s="20" t="str">
        <f t="shared" si="94"/>
        <v/>
      </c>
      <c r="Y408" s="20" t="str">
        <f t="shared" si="95"/>
        <v/>
      </c>
      <c r="Z408" s="20" t="str">
        <f t="shared" si="96"/>
        <v/>
      </c>
      <c r="AA408" s="20">
        <f t="shared" si="84"/>
        <v>0</v>
      </c>
      <c r="AB408" s="20">
        <f t="shared" si="85"/>
        <v>0</v>
      </c>
      <c r="AC408" s="20">
        <f t="shared" si="86"/>
        <v>0</v>
      </c>
      <c r="AD408" s="16">
        <f t="shared" si="97"/>
        <v>0</v>
      </c>
      <c r="AE408" s="16">
        <f>IF(ISBLANK(T408),AE407,IF(COUNTIF(T$2:T408,T408)&gt;1,AE407,1+MAX(AE407,0)))</f>
        <v>13</v>
      </c>
    </row>
    <row r="409" spans="1:31" x14ac:dyDescent="0.25">
      <c r="A409" s="42">
        <v>107</v>
      </c>
      <c r="B409" s="42" t="s">
        <v>66</v>
      </c>
      <c r="C409" s="42" t="s">
        <v>671</v>
      </c>
      <c r="E409" s="42">
        <v>2</v>
      </c>
      <c r="F409" s="42">
        <v>2</v>
      </c>
      <c r="G409" s="42">
        <v>4</v>
      </c>
      <c r="H409" s="42">
        <v>1</v>
      </c>
      <c r="I409" s="42">
        <v>1</v>
      </c>
      <c r="J409" s="42">
        <v>0</v>
      </c>
      <c r="K409" s="42">
        <v>0</v>
      </c>
      <c r="L409" s="42">
        <v>1</v>
      </c>
      <c r="M409" s="188"/>
      <c r="N409"/>
      <c r="O409" s="101">
        <f>IF(ISBLANK(C409),O408,IF(COUNTIF(C$2:C409,C409)&gt;1,O408,1+MAX(O408,0)))</f>
        <v>10</v>
      </c>
      <c r="P409" s="45">
        <f t="shared" si="87"/>
        <v>7</v>
      </c>
      <c r="Q409" s="33" t="str">
        <f t="shared" si="88"/>
        <v/>
      </c>
      <c r="R409" s="33">
        <f t="shared" si="89"/>
        <v>14</v>
      </c>
      <c r="S409" s="33" t="str">
        <f t="shared" si="90"/>
        <v>107_14</v>
      </c>
      <c r="T409" s="35" t="str">
        <f t="shared" si="91"/>
        <v>107PM</v>
      </c>
      <c r="U409" s="35" t="str">
        <f t="shared" si="92"/>
        <v>107PMEW</v>
      </c>
      <c r="W409" s="20" t="str">
        <f t="shared" si="93"/>
        <v/>
      </c>
      <c r="X409" s="20" t="str">
        <f t="shared" si="94"/>
        <v/>
      </c>
      <c r="Y409" s="20" t="str">
        <f t="shared" si="95"/>
        <v/>
      </c>
      <c r="Z409" s="20" t="str">
        <f t="shared" si="96"/>
        <v/>
      </c>
      <c r="AA409" s="20">
        <f t="shared" si="84"/>
        <v>0</v>
      </c>
      <c r="AB409" s="20">
        <f t="shared" si="85"/>
        <v>0</v>
      </c>
      <c r="AC409" s="20">
        <f t="shared" si="86"/>
        <v>0</v>
      </c>
      <c r="AD409" s="16">
        <f t="shared" si="97"/>
        <v>0</v>
      </c>
      <c r="AE409" s="16">
        <f>IF(ISBLANK(T409),AE408,IF(COUNTIF(T$2:T409,T409)&gt;1,AE408,1+MAX(AE408,0)))</f>
        <v>13</v>
      </c>
    </row>
    <row r="410" spans="1:31" x14ac:dyDescent="0.25">
      <c r="A410" s="42">
        <v>107</v>
      </c>
      <c r="B410" s="42" t="s">
        <v>66</v>
      </c>
      <c r="C410" s="42" t="s">
        <v>671</v>
      </c>
      <c r="E410" s="42">
        <v>2</v>
      </c>
      <c r="F410" s="42">
        <v>3</v>
      </c>
      <c r="G410" s="42">
        <v>1</v>
      </c>
      <c r="H410" s="42">
        <v>3</v>
      </c>
      <c r="I410" s="42">
        <v>0</v>
      </c>
      <c r="J410" s="42">
        <v>1</v>
      </c>
      <c r="K410" s="42">
        <v>0</v>
      </c>
      <c r="L410" s="42">
        <v>0</v>
      </c>
      <c r="M410" s="188"/>
      <c r="N410"/>
      <c r="O410" s="101">
        <f>IF(ISBLANK(C410),O409,IF(COUNTIF(C$2:C410,C410)&gt;1,O409,1+MAX(O409,0)))</f>
        <v>10</v>
      </c>
      <c r="P410" s="45">
        <f t="shared" si="87"/>
        <v>7</v>
      </c>
      <c r="Q410" s="33" t="str">
        <f t="shared" si="88"/>
        <v/>
      </c>
      <c r="R410" s="33">
        <f t="shared" si="89"/>
        <v>15</v>
      </c>
      <c r="S410" s="33" t="str">
        <f t="shared" si="90"/>
        <v>107_15</v>
      </c>
      <c r="T410" s="35" t="str">
        <f t="shared" si="91"/>
        <v>107PM</v>
      </c>
      <c r="U410" s="35" t="str">
        <f t="shared" si="92"/>
        <v>107PMNS</v>
      </c>
      <c r="W410" s="20" t="str">
        <f t="shared" si="93"/>
        <v/>
      </c>
      <c r="X410" s="20" t="str">
        <f t="shared" si="94"/>
        <v/>
      </c>
      <c r="Y410" s="20" t="str">
        <f t="shared" si="95"/>
        <v/>
      </c>
      <c r="Z410" s="20" t="str">
        <f t="shared" si="96"/>
        <v/>
      </c>
      <c r="AA410" s="20">
        <f t="shared" si="84"/>
        <v>0</v>
      </c>
      <c r="AB410" s="20">
        <f t="shared" si="85"/>
        <v>0</v>
      </c>
      <c r="AC410" s="20">
        <f t="shared" si="86"/>
        <v>0</v>
      </c>
      <c r="AD410" s="16">
        <f t="shared" si="97"/>
        <v>0</v>
      </c>
      <c r="AE410" s="16">
        <f>IF(ISBLANK(T410),AE409,IF(COUNTIF(T$2:T410,T410)&gt;1,AE409,1+MAX(AE409,0)))</f>
        <v>13</v>
      </c>
    </row>
    <row r="411" spans="1:31" x14ac:dyDescent="0.25">
      <c r="A411" s="42">
        <v>107</v>
      </c>
      <c r="B411" s="42" t="s">
        <v>66</v>
      </c>
      <c r="C411" s="42" t="s">
        <v>671</v>
      </c>
      <c r="E411" s="42">
        <v>2</v>
      </c>
      <c r="F411" s="42">
        <v>3</v>
      </c>
      <c r="G411" s="42">
        <v>2</v>
      </c>
      <c r="H411" s="42">
        <v>2</v>
      </c>
      <c r="I411" s="42">
        <v>1</v>
      </c>
      <c r="J411" s="42">
        <v>1</v>
      </c>
      <c r="K411" s="42">
        <v>0</v>
      </c>
      <c r="L411" s="42">
        <v>0</v>
      </c>
      <c r="M411" s="188"/>
      <c r="N411"/>
      <c r="O411" s="101">
        <f>IF(ISBLANK(C411),O410,IF(COUNTIF(C$2:C411,C411)&gt;1,O410,1+MAX(O410,0)))</f>
        <v>10</v>
      </c>
      <c r="P411" s="45">
        <f t="shared" si="87"/>
        <v>7</v>
      </c>
      <c r="Q411" s="33" t="str">
        <f t="shared" si="88"/>
        <v/>
      </c>
      <c r="R411" s="33">
        <f t="shared" si="89"/>
        <v>15</v>
      </c>
      <c r="S411" s="33" t="str">
        <f t="shared" si="90"/>
        <v>107_15</v>
      </c>
      <c r="T411" s="35" t="str">
        <f t="shared" si="91"/>
        <v>107PM</v>
      </c>
      <c r="U411" s="35" t="str">
        <f t="shared" si="92"/>
        <v>107PMNS</v>
      </c>
      <c r="W411" s="20" t="str">
        <f t="shared" si="93"/>
        <v/>
      </c>
      <c r="X411" s="20" t="str">
        <f t="shared" si="94"/>
        <v/>
      </c>
      <c r="Y411" s="20" t="str">
        <f t="shared" si="95"/>
        <v/>
      </c>
      <c r="Z411" s="20" t="str">
        <f t="shared" si="96"/>
        <v/>
      </c>
      <c r="AA411" s="20">
        <f t="shared" si="84"/>
        <v>0</v>
      </c>
      <c r="AB411" s="20">
        <f t="shared" si="85"/>
        <v>0</v>
      </c>
      <c r="AC411" s="20">
        <f t="shared" si="86"/>
        <v>0</v>
      </c>
      <c r="AD411" s="16">
        <f t="shared" si="97"/>
        <v>0</v>
      </c>
      <c r="AE411" s="16">
        <f>IF(ISBLANK(T411),AE410,IF(COUNTIF(T$2:T411,T411)&gt;1,AE410,1+MAX(AE410,0)))</f>
        <v>13</v>
      </c>
    </row>
    <row r="412" spans="1:31" x14ac:dyDescent="0.25">
      <c r="A412" s="42">
        <v>107</v>
      </c>
      <c r="B412" s="42" t="s">
        <v>66</v>
      </c>
      <c r="C412" s="42" t="s">
        <v>671</v>
      </c>
      <c r="E412" s="42">
        <v>2</v>
      </c>
      <c r="F412" s="42">
        <v>3</v>
      </c>
      <c r="G412" s="42">
        <v>3</v>
      </c>
      <c r="H412" s="42">
        <v>8</v>
      </c>
      <c r="I412" s="42">
        <v>2</v>
      </c>
      <c r="J412" s="42">
        <v>5</v>
      </c>
      <c r="K412" s="42">
        <v>1</v>
      </c>
      <c r="L412" s="42">
        <v>0</v>
      </c>
      <c r="M412" s="188"/>
      <c r="N412"/>
      <c r="O412" s="101">
        <f>IF(ISBLANK(C412),O411,IF(COUNTIF(C$2:C412,C412)&gt;1,O411,1+MAX(O411,0)))</f>
        <v>10</v>
      </c>
      <c r="P412" s="45">
        <f t="shared" si="87"/>
        <v>7</v>
      </c>
      <c r="Q412" s="33" t="str">
        <f t="shared" si="88"/>
        <v/>
      </c>
      <c r="R412" s="33">
        <f t="shared" si="89"/>
        <v>15</v>
      </c>
      <c r="S412" s="33" t="str">
        <f t="shared" si="90"/>
        <v>107_15</v>
      </c>
      <c r="T412" s="35" t="str">
        <f t="shared" si="91"/>
        <v>107PM</v>
      </c>
      <c r="U412" s="35" t="str">
        <f t="shared" si="92"/>
        <v>107PMEW</v>
      </c>
      <c r="W412" s="20" t="str">
        <f t="shared" si="93"/>
        <v/>
      </c>
      <c r="X412" s="20" t="str">
        <f t="shared" si="94"/>
        <v/>
      </c>
      <c r="Y412" s="20" t="str">
        <f t="shared" si="95"/>
        <v/>
      </c>
      <c r="Z412" s="20" t="str">
        <f t="shared" si="96"/>
        <v/>
      </c>
      <c r="AA412" s="20">
        <f t="shared" si="84"/>
        <v>0</v>
      </c>
      <c r="AB412" s="20">
        <f t="shared" si="85"/>
        <v>0</v>
      </c>
      <c r="AC412" s="20">
        <f t="shared" si="86"/>
        <v>0</v>
      </c>
      <c r="AD412" s="16">
        <f t="shared" si="97"/>
        <v>0</v>
      </c>
      <c r="AE412" s="16">
        <f>IF(ISBLANK(T412),AE411,IF(COUNTIF(T$2:T412,T412)&gt;1,AE411,1+MAX(AE411,0)))</f>
        <v>13</v>
      </c>
    </row>
    <row r="413" spans="1:31" x14ac:dyDescent="0.25">
      <c r="A413" s="42">
        <v>107</v>
      </c>
      <c r="B413" s="42" t="s">
        <v>66</v>
      </c>
      <c r="C413" s="42" t="s">
        <v>671</v>
      </c>
      <c r="E413" s="42">
        <v>2</v>
      </c>
      <c r="F413" s="42">
        <v>3</v>
      </c>
      <c r="G413" s="42">
        <v>4</v>
      </c>
      <c r="H413" s="42">
        <v>9</v>
      </c>
      <c r="I413" s="42">
        <v>5</v>
      </c>
      <c r="J413" s="42">
        <v>2</v>
      </c>
      <c r="K413" s="42">
        <v>0</v>
      </c>
      <c r="L413" s="42">
        <v>0</v>
      </c>
      <c r="M413" s="188"/>
      <c r="N413"/>
      <c r="O413" s="101">
        <f>IF(ISBLANK(C413),O412,IF(COUNTIF(C$2:C413,C413)&gt;1,O412,1+MAX(O412,0)))</f>
        <v>10</v>
      </c>
      <c r="P413" s="45">
        <f t="shared" si="87"/>
        <v>7</v>
      </c>
      <c r="Q413" s="33" t="str">
        <f t="shared" si="88"/>
        <v/>
      </c>
      <c r="R413" s="33">
        <f t="shared" si="89"/>
        <v>15</v>
      </c>
      <c r="S413" s="33" t="str">
        <f t="shared" si="90"/>
        <v>107_15</v>
      </c>
      <c r="T413" s="35" t="str">
        <f t="shared" si="91"/>
        <v>107PM</v>
      </c>
      <c r="U413" s="35" t="str">
        <f t="shared" si="92"/>
        <v>107PMEW</v>
      </c>
      <c r="W413" s="20" t="str">
        <f t="shared" si="93"/>
        <v/>
      </c>
      <c r="X413" s="20" t="str">
        <f t="shared" si="94"/>
        <v/>
      </c>
      <c r="Y413" s="20" t="str">
        <f t="shared" si="95"/>
        <v/>
      </c>
      <c r="Z413" s="20" t="str">
        <f t="shared" si="96"/>
        <v/>
      </c>
      <c r="AA413" s="20">
        <f t="shared" si="84"/>
        <v>0</v>
      </c>
      <c r="AB413" s="20">
        <f t="shared" si="85"/>
        <v>0</v>
      </c>
      <c r="AC413" s="20">
        <f t="shared" si="86"/>
        <v>0</v>
      </c>
      <c r="AD413" s="16">
        <f t="shared" si="97"/>
        <v>0</v>
      </c>
      <c r="AE413" s="16">
        <f>IF(ISBLANK(T413),AE412,IF(COUNTIF(T$2:T413,T413)&gt;1,AE412,1+MAX(AE412,0)))</f>
        <v>13</v>
      </c>
    </row>
    <row r="414" spans="1:31" x14ac:dyDescent="0.25">
      <c r="A414" s="42">
        <v>107</v>
      </c>
      <c r="B414" s="42" t="s">
        <v>66</v>
      </c>
      <c r="C414" s="42" t="s">
        <v>671</v>
      </c>
      <c r="E414" s="42">
        <v>2</v>
      </c>
      <c r="F414" s="42">
        <v>4</v>
      </c>
      <c r="G414" s="42">
        <v>1</v>
      </c>
      <c r="H414" s="42">
        <v>13</v>
      </c>
      <c r="I414" s="42">
        <v>2</v>
      </c>
      <c r="J414" s="42">
        <v>0</v>
      </c>
      <c r="K414" s="42">
        <v>0</v>
      </c>
      <c r="L414" s="42">
        <v>1</v>
      </c>
      <c r="M414" s="188"/>
      <c r="N414"/>
      <c r="O414" s="101">
        <f>IF(ISBLANK(C414),O413,IF(COUNTIF(C$2:C414,C414)&gt;1,O413,1+MAX(O413,0)))</f>
        <v>10</v>
      </c>
      <c r="P414" s="45">
        <f t="shared" si="87"/>
        <v>7</v>
      </c>
      <c r="Q414" s="33" t="str">
        <f t="shared" si="88"/>
        <v/>
      </c>
      <c r="R414" s="33">
        <f t="shared" si="89"/>
        <v>16</v>
      </c>
      <c r="S414" s="33" t="str">
        <f t="shared" si="90"/>
        <v>107_16</v>
      </c>
      <c r="T414" s="35" t="str">
        <f t="shared" si="91"/>
        <v>107PM</v>
      </c>
      <c r="U414" s="35" t="str">
        <f t="shared" si="92"/>
        <v>107PMNS</v>
      </c>
      <c r="W414" s="20" t="str">
        <f t="shared" si="93"/>
        <v/>
      </c>
      <c r="X414" s="20" t="str">
        <f t="shared" si="94"/>
        <v/>
      </c>
      <c r="Y414" s="20" t="str">
        <f t="shared" si="95"/>
        <v/>
      </c>
      <c r="Z414" s="20" t="str">
        <f t="shared" si="96"/>
        <v/>
      </c>
      <c r="AA414" s="20">
        <f t="shared" si="84"/>
        <v>0</v>
      </c>
      <c r="AB414" s="20">
        <f t="shared" si="85"/>
        <v>0</v>
      </c>
      <c r="AC414" s="20">
        <f t="shared" si="86"/>
        <v>0</v>
      </c>
      <c r="AD414" s="16">
        <f t="shared" si="97"/>
        <v>0</v>
      </c>
      <c r="AE414" s="16">
        <f>IF(ISBLANK(T414),AE413,IF(COUNTIF(T$2:T414,T414)&gt;1,AE413,1+MAX(AE413,0)))</f>
        <v>13</v>
      </c>
    </row>
    <row r="415" spans="1:31" x14ac:dyDescent="0.25">
      <c r="A415" s="42">
        <v>107</v>
      </c>
      <c r="B415" s="42" t="s">
        <v>66</v>
      </c>
      <c r="C415" s="42" t="s">
        <v>671</v>
      </c>
      <c r="E415" s="42">
        <v>2</v>
      </c>
      <c r="F415" s="42">
        <v>4</v>
      </c>
      <c r="G415" s="42">
        <v>2</v>
      </c>
      <c r="H415" s="42">
        <v>1</v>
      </c>
      <c r="I415" s="42">
        <v>1</v>
      </c>
      <c r="J415" s="42">
        <v>0</v>
      </c>
      <c r="K415" s="42">
        <v>0</v>
      </c>
      <c r="L415" s="42">
        <v>0</v>
      </c>
      <c r="M415" s="188"/>
      <c r="N415"/>
      <c r="O415" s="101">
        <f>IF(ISBLANK(C415),O414,IF(COUNTIF(C$2:C415,C415)&gt;1,O414,1+MAX(O414,0)))</f>
        <v>10</v>
      </c>
      <c r="P415" s="45">
        <f t="shared" si="87"/>
        <v>7</v>
      </c>
      <c r="Q415" s="33" t="str">
        <f t="shared" si="88"/>
        <v/>
      </c>
      <c r="R415" s="33">
        <f t="shared" si="89"/>
        <v>16</v>
      </c>
      <c r="S415" s="33" t="str">
        <f t="shared" si="90"/>
        <v>107_16</v>
      </c>
      <c r="T415" s="35" t="str">
        <f t="shared" si="91"/>
        <v>107PM</v>
      </c>
      <c r="U415" s="35" t="str">
        <f t="shared" si="92"/>
        <v>107PMNS</v>
      </c>
      <c r="W415" s="20" t="str">
        <f t="shared" si="93"/>
        <v/>
      </c>
      <c r="X415" s="20" t="str">
        <f t="shared" si="94"/>
        <v/>
      </c>
      <c r="Y415" s="20" t="str">
        <f t="shared" si="95"/>
        <v/>
      </c>
      <c r="Z415" s="20" t="str">
        <f t="shared" si="96"/>
        <v/>
      </c>
      <c r="AA415" s="20">
        <f t="shared" si="84"/>
        <v>0</v>
      </c>
      <c r="AB415" s="20">
        <f t="shared" si="85"/>
        <v>0</v>
      </c>
      <c r="AC415" s="20">
        <f t="shared" si="86"/>
        <v>0</v>
      </c>
      <c r="AD415" s="16">
        <f t="shared" si="97"/>
        <v>0</v>
      </c>
      <c r="AE415" s="16">
        <f>IF(ISBLANK(T415),AE414,IF(COUNTIF(T$2:T415,T415)&gt;1,AE414,1+MAX(AE414,0)))</f>
        <v>13</v>
      </c>
    </row>
    <row r="416" spans="1:31" x14ac:dyDescent="0.25">
      <c r="A416" s="42">
        <v>107</v>
      </c>
      <c r="B416" s="42" t="s">
        <v>66</v>
      </c>
      <c r="C416" s="42" t="s">
        <v>671</v>
      </c>
      <c r="E416" s="42">
        <v>2</v>
      </c>
      <c r="F416" s="42">
        <v>4</v>
      </c>
      <c r="G416" s="42">
        <v>3</v>
      </c>
      <c r="H416" s="42">
        <v>11</v>
      </c>
      <c r="I416" s="42">
        <v>5</v>
      </c>
      <c r="J416" s="42">
        <v>4</v>
      </c>
      <c r="K416" s="42">
        <v>4</v>
      </c>
      <c r="L416" s="42">
        <v>4</v>
      </c>
      <c r="M416" s="188"/>
      <c r="N416"/>
      <c r="O416" s="101">
        <f>IF(ISBLANK(C416),O415,IF(COUNTIF(C$2:C416,C416)&gt;1,O415,1+MAX(O415,0)))</f>
        <v>10</v>
      </c>
      <c r="P416" s="45">
        <f t="shared" si="87"/>
        <v>7</v>
      </c>
      <c r="Q416" s="33" t="str">
        <f t="shared" si="88"/>
        <v/>
      </c>
      <c r="R416" s="33">
        <f t="shared" si="89"/>
        <v>16</v>
      </c>
      <c r="S416" s="33" t="str">
        <f t="shared" si="90"/>
        <v>107_16</v>
      </c>
      <c r="T416" s="35" t="str">
        <f t="shared" si="91"/>
        <v>107PM</v>
      </c>
      <c r="U416" s="35" t="str">
        <f t="shared" si="92"/>
        <v>107PMEW</v>
      </c>
      <c r="W416" s="20" t="str">
        <f t="shared" si="93"/>
        <v/>
      </c>
      <c r="X416" s="20" t="str">
        <f t="shared" si="94"/>
        <v/>
      </c>
      <c r="Y416" s="20" t="str">
        <f t="shared" si="95"/>
        <v/>
      </c>
      <c r="Z416" s="20" t="str">
        <f t="shared" si="96"/>
        <v/>
      </c>
      <c r="AA416" s="20">
        <f t="shared" si="84"/>
        <v>0</v>
      </c>
      <c r="AB416" s="20">
        <f t="shared" si="85"/>
        <v>0</v>
      </c>
      <c r="AC416" s="20">
        <f t="shared" si="86"/>
        <v>0</v>
      </c>
      <c r="AD416" s="16">
        <f t="shared" si="97"/>
        <v>0</v>
      </c>
      <c r="AE416" s="16">
        <f>IF(ISBLANK(T416),AE415,IF(COUNTIF(T$2:T416,T416)&gt;1,AE415,1+MAX(AE415,0)))</f>
        <v>13</v>
      </c>
    </row>
    <row r="417" spans="1:31" x14ac:dyDescent="0.25">
      <c r="A417" s="42">
        <v>107</v>
      </c>
      <c r="B417" s="42" t="s">
        <v>66</v>
      </c>
      <c r="C417" s="42" t="s">
        <v>671</v>
      </c>
      <c r="E417" s="42">
        <v>2</v>
      </c>
      <c r="F417" s="42">
        <v>4</v>
      </c>
      <c r="G417" s="42">
        <v>4</v>
      </c>
      <c r="H417" s="42">
        <v>12</v>
      </c>
      <c r="I417" s="42">
        <v>5</v>
      </c>
      <c r="J417" s="42">
        <v>1</v>
      </c>
      <c r="K417" s="42">
        <v>0</v>
      </c>
      <c r="L417" s="42">
        <v>1</v>
      </c>
      <c r="M417" s="188"/>
      <c r="N417"/>
      <c r="O417" s="101">
        <f>IF(ISBLANK(C417),O416,IF(COUNTIF(C$2:C417,C417)&gt;1,O416,1+MAX(O416,0)))</f>
        <v>10</v>
      </c>
      <c r="P417" s="45">
        <f t="shared" si="87"/>
        <v>7</v>
      </c>
      <c r="Q417" s="33" t="str">
        <f t="shared" si="88"/>
        <v/>
      </c>
      <c r="R417" s="33">
        <f t="shared" si="89"/>
        <v>16</v>
      </c>
      <c r="S417" s="33" t="str">
        <f t="shared" si="90"/>
        <v>107_16</v>
      </c>
      <c r="T417" s="35" t="str">
        <f t="shared" si="91"/>
        <v>107PM</v>
      </c>
      <c r="U417" s="35" t="str">
        <f t="shared" si="92"/>
        <v>107PMEW</v>
      </c>
      <c r="W417" s="20" t="str">
        <f t="shared" si="93"/>
        <v/>
      </c>
      <c r="X417" s="20" t="str">
        <f t="shared" si="94"/>
        <v/>
      </c>
      <c r="Y417" s="20" t="str">
        <f t="shared" si="95"/>
        <v/>
      </c>
      <c r="Z417" s="20" t="str">
        <f t="shared" si="96"/>
        <v/>
      </c>
      <c r="AA417" s="20">
        <f t="shared" si="84"/>
        <v>0</v>
      </c>
      <c r="AB417" s="20">
        <f t="shared" si="85"/>
        <v>0</v>
      </c>
      <c r="AC417" s="20">
        <f t="shared" si="86"/>
        <v>0</v>
      </c>
      <c r="AD417" s="16">
        <f t="shared" si="97"/>
        <v>0</v>
      </c>
      <c r="AE417" s="16">
        <f>IF(ISBLANK(T417),AE416,IF(COUNTIF(T$2:T417,T417)&gt;1,AE416,1+MAX(AE416,0)))</f>
        <v>13</v>
      </c>
    </row>
    <row r="418" spans="1:31" x14ac:dyDescent="0.25">
      <c r="A418" s="42">
        <v>108</v>
      </c>
      <c r="B418" s="42" t="s">
        <v>65</v>
      </c>
      <c r="E418" s="42">
        <v>2</v>
      </c>
      <c r="F418" s="42">
        <v>1</v>
      </c>
      <c r="G418" s="42">
        <v>1</v>
      </c>
      <c r="H418" s="42">
        <v>0</v>
      </c>
      <c r="I418" s="42">
        <v>0</v>
      </c>
      <c r="J418" s="42">
        <v>0</v>
      </c>
      <c r="K418" s="42">
        <v>0</v>
      </c>
      <c r="L418" s="42">
        <v>0</v>
      </c>
      <c r="M418" s="188" t="s">
        <v>672</v>
      </c>
      <c r="N418"/>
      <c r="O418" s="101">
        <f>IF(ISBLANK(C418),O417,IF(COUNTIF(C$2:C418,C418)&gt;1,O417,1+MAX(O417,0)))</f>
        <v>10</v>
      </c>
      <c r="P418" s="45">
        <f t="shared" si="87"/>
        <v>8</v>
      </c>
      <c r="Q418" s="33">
        <f t="shared" si="88"/>
        <v>8</v>
      </c>
      <c r="R418" s="33">
        <f t="shared" si="89"/>
        <v>5</v>
      </c>
      <c r="S418" s="33" t="str">
        <f t="shared" si="90"/>
        <v>108_5</v>
      </c>
      <c r="T418" s="35" t="str">
        <f t="shared" si="91"/>
        <v>108AM</v>
      </c>
      <c r="U418" s="35" t="str">
        <f t="shared" si="92"/>
        <v>108AMNS</v>
      </c>
      <c r="W418" s="20" t="str">
        <f t="shared" si="93"/>
        <v/>
      </c>
      <c r="X418" s="20" t="str">
        <f t="shared" si="94"/>
        <v/>
      </c>
      <c r="Y418" s="20" t="str">
        <f t="shared" si="95"/>
        <v/>
      </c>
      <c r="Z418" s="20" t="str">
        <f t="shared" si="96"/>
        <v/>
      </c>
      <c r="AA418" s="20">
        <f t="shared" si="84"/>
        <v>0</v>
      </c>
      <c r="AB418" s="20">
        <f t="shared" si="85"/>
        <v>0</v>
      </c>
      <c r="AC418" s="20">
        <f t="shared" si="86"/>
        <v>0</v>
      </c>
      <c r="AD418" s="16">
        <f t="shared" si="97"/>
        <v>0</v>
      </c>
      <c r="AE418" s="16">
        <f>IF(ISBLANK(T418),AE417,IF(COUNTIF(T$2:T418,T418)&gt;1,AE417,1+MAX(AE417,0)))</f>
        <v>14</v>
      </c>
    </row>
    <row r="419" spans="1:31" x14ac:dyDescent="0.25">
      <c r="A419" s="42">
        <v>108</v>
      </c>
      <c r="B419" s="42" t="s">
        <v>65</v>
      </c>
      <c r="E419" s="42">
        <v>2</v>
      </c>
      <c r="F419" s="42">
        <v>1</v>
      </c>
      <c r="G419" s="42">
        <v>2</v>
      </c>
      <c r="H419" s="42">
        <v>0</v>
      </c>
      <c r="I419" s="42">
        <v>0</v>
      </c>
      <c r="J419" s="42">
        <v>0</v>
      </c>
      <c r="K419" s="42">
        <v>0</v>
      </c>
      <c r="L419" s="42">
        <v>0</v>
      </c>
      <c r="M419" s="188" t="s">
        <v>672</v>
      </c>
      <c r="N419"/>
      <c r="O419" s="101">
        <f>IF(ISBLANK(C419),O418,IF(COUNTIF(C$2:C419,C419)&gt;1,O418,1+MAX(O418,0)))</f>
        <v>10</v>
      </c>
      <c r="P419" s="45">
        <f t="shared" si="87"/>
        <v>8</v>
      </c>
      <c r="Q419" s="33" t="str">
        <f t="shared" si="88"/>
        <v/>
      </c>
      <c r="R419" s="33">
        <f t="shared" si="89"/>
        <v>5</v>
      </c>
      <c r="S419" s="33" t="str">
        <f t="shared" si="90"/>
        <v>108_5</v>
      </c>
      <c r="T419" s="35" t="str">
        <f t="shared" si="91"/>
        <v>108AM</v>
      </c>
      <c r="U419" s="35" t="str">
        <f t="shared" si="92"/>
        <v>108AMNS</v>
      </c>
      <c r="W419" s="20" t="str">
        <f t="shared" si="93"/>
        <v/>
      </c>
      <c r="X419" s="20" t="str">
        <f t="shared" si="94"/>
        <v/>
      </c>
      <c r="Y419" s="20" t="str">
        <f t="shared" si="95"/>
        <v/>
      </c>
      <c r="Z419" s="20" t="str">
        <f t="shared" si="96"/>
        <v/>
      </c>
      <c r="AA419" s="20">
        <f t="shared" si="84"/>
        <v>0</v>
      </c>
      <c r="AB419" s="20">
        <f t="shared" si="85"/>
        <v>0</v>
      </c>
      <c r="AC419" s="20">
        <f t="shared" si="86"/>
        <v>0</v>
      </c>
      <c r="AD419" s="16">
        <f t="shared" si="97"/>
        <v>0</v>
      </c>
      <c r="AE419" s="16">
        <f>IF(ISBLANK(T419),AE418,IF(COUNTIF(T$2:T419,T419)&gt;1,AE418,1+MAX(AE418,0)))</f>
        <v>14</v>
      </c>
    </row>
    <row r="420" spans="1:31" x14ac:dyDescent="0.25">
      <c r="A420" s="42">
        <v>108</v>
      </c>
      <c r="B420" s="42" t="s">
        <v>65</v>
      </c>
      <c r="E420" s="42">
        <v>2</v>
      </c>
      <c r="F420" s="42">
        <v>1</v>
      </c>
      <c r="G420" s="42">
        <v>3</v>
      </c>
      <c r="H420" s="42">
        <v>9</v>
      </c>
      <c r="I420" s="42">
        <v>3</v>
      </c>
      <c r="J420" s="42">
        <v>2</v>
      </c>
      <c r="K420" s="42">
        <v>0</v>
      </c>
      <c r="L420" s="42">
        <v>0</v>
      </c>
      <c r="M420" s="188" t="s">
        <v>672</v>
      </c>
      <c r="N420"/>
      <c r="O420" s="101">
        <f>IF(ISBLANK(C420),O419,IF(COUNTIF(C$2:C420,C420)&gt;1,O419,1+MAX(O419,0)))</f>
        <v>10</v>
      </c>
      <c r="P420" s="45">
        <f t="shared" si="87"/>
        <v>8</v>
      </c>
      <c r="Q420" s="33" t="str">
        <f t="shared" si="88"/>
        <v/>
      </c>
      <c r="R420" s="33">
        <f t="shared" si="89"/>
        <v>5</v>
      </c>
      <c r="S420" s="33" t="str">
        <f t="shared" si="90"/>
        <v>108_5</v>
      </c>
      <c r="T420" s="35" t="str">
        <f t="shared" si="91"/>
        <v>108AM</v>
      </c>
      <c r="U420" s="35" t="str">
        <f t="shared" si="92"/>
        <v>108AMEW</v>
      </c>
      <c r="W420" s="20" t="str">
        <f t="shared" si="93"/>
        <v/>
      </c>
      <c r="X420" s="20" t="str">
        <f t="shared" si="94"/>
        <v/>
      </c>
      <c r="Y420" s="20" t="str">
        <f t="shared" si="95"/>
        <v/>
      </c>
      <c r="Z420" s="20" t="str">
        <f t="shared" si="96"/>
        <v/>
      </c>
      <c r="AA420" s="20">
        <f t="shared" si="84"/>
        <v>0</v>
      </c>
      <c r="AB420" s="20">
        <f t="shared" si="85"/>
        <v>0</v>
      </c>
      <c r="AC420" s="20">
        <f t="shared" si="86"/>
        <v>3</v>
      </c>
      <c r="AD420" s="16">
        <f t="shared" si="97"/>
        <v>1</v>
      </c>
      <c r="AE420" s="16">
        <f>IF(ISBLANK(T420),AE419,IF(COUNTIF(T$2:T420,T420)&gt;1,AE419,1+MAX(AE419,0)))</f>
        <v>14</v>
      </c>
    </row>
    <row r="421" spans="1:31" x14ac:dyDescent="0.25">
      <c r="A421" s="42">
        <v>108</v>
      </c>
      <c r="B421" s="42" t="s">
        <v>65</v>
      </c>
      <c r="E421" s="42">
        <v>2</v>
      </c>
      <c r="F421" s="42">
        <v>1</v>
      </c>
      <c r="G421" s="42">
        <v>4</v>
      </c>
      <c r="H421" s="42">
        <v>1</v>
      </c>
      <c r="I421" s="42">
        <v>0</v>
      </c>
      <c r="J421" s="42">
        <v>1</v>
      </c>
      <c r="K421" s="42">
        <v>0</v>
      </c>
      <c r="L421" s="42">
        <v>0</v>
      </c>
      <c r="M421" s="188" t="s">
        <v>672</v>
      </c>
      <c r="N421"/>
      <c r="O421" s="101">
        <f>IF(ISBLANK(C421),O420,IF(COUNTIF(C$2:C421,C421)&gt;1,O420,1+MAX(O420,0)))</f>
        <v>10</v>
      </c>
      <c r="P421" s="45">
        <f t="shared" si="87"/>
        <v>8</v>
      </c>
      <c r="Q421" s="33" t="str">
        <f t="shared" si="88"/>
        <v/>
      </c>
      <c r="R421" s="33">
        <f t="shared" si="89"/>
        <v>5</v>
      </c>
      <c r="S421" s="33" t="str">
        <f t="shared" si="90"/>
        <v>108_5</v>
      </c>
      <c r="T421" s="35" t="str">
        <f t="shared" si="91"/>
        <v>108AM</v>
      </c>
      <c r="U421" s="35" t="str">
        <f t="shared" si="92"/>
        <v>108AMEW</v>
      </c>
      <c r="W421" s="20" t="str">
        <f t="shared" si="93"/>
        <v/>
      </c>
      <c r="X421" s="20" t="str">
        <f t="shared" si="94"/>
        <v/>
      </c>
      <c r="Y421" s="20" t="str">
        <f t="shared" si="95"/>
        <v/>
      </c>
      <c r="Z421" s="20" t="str">
        <f t="shared" si="96"/>
        <v/>
      </c>
      <c r="AA421" s="20">
        <f t="shared" si="84"/>
        <v>0</v>
      </c>
      <c r="AB421" s="20">
        <f t="shared" si="85"/>
        <v>0</v>
      </c>
      <c r="AC421" s="20">
        <f t="shared" si="86"/>
        <v>3</v>
      </c>
      <c r="AD421" s="16">
        <f t="shared" si="97"/>
        <v>1</v>
      </c>
      <c r="AE421" s="16">
        <f>IF(ISBLANK(T421),AE420,IF(COUNTIF(T$2:T421,T421)&gt;1,AE420,1+MAX(AE420,0)))</f>
        <v>14</v>
      </c>
    </row>
    <row r="422" spans="1:31" x14ac:dyDescent="0.25">
      <c r="A422" s="42">
        <v>108</v>
      </c>
      <c r="B422" s="42" t="s">
        <v>65</v>
      </c>
      <c r="E422" s="42">
        <v>2</v>
      </c>
      <c r="F422" s="42">
        <v>2</v>
      </c>
      <c r="G422" s="42">
        <v>1</v>
      </c>
      <c r="H422" s="42">
        <v>0</v>
      </c>
      <c r="I422" s="42">
        <v>0</v>
      </c>
      <c r="J422" s="42">
        <v>0</v>
      </c>
      <c r="K422" s="42">
        <v>0</v>
      </c>
      <c r="L422" s="42">
        <v>0</v>
      </c>
      <c r="M422" s="188" t="s">
        <v>672</v>
      </c>
      <c r="N422"/>
      <c r="O422" s="101">
        <f>IF(ISBLANK(C422),O421,IF(COUNTIF(C$2:C422,C422)&gt;1,O421,1+MAX(O421,0)))</f>
        <v>10</v>
      </c>
      <c r="P422" s="45">
        <f t="shared" si="87"/>
        <v>8</v>
      </c>
      <c r="Q422" s="33" t="str">
        <f t="shared" si="88"/>
        <v/>
      </c>
      <c r="R422" s="33">
        <f t="shared" si="89"/>
        <v>6</v>
      </c>
      <c r="S422" s="33" t="str">
        <f t="shared" si="90"/>
        <v>108_6</v>
      </c>
      <c r="T422" s="35" t="str">
        <f t="shared" si="91"/>
        <v>108AM</v>
      </c>
      <c r="U422" s="35" t="str">
        <f t="shared" si="92"/>
        <v>108AMNS</v>
      </c>
      <c r="W422" s="20" t="str">
        <f t="shared" si="93"/>
        <v/>
      </c>
      <c r="X422" s="20" t="str">
        <f t="shared" si="94"/>
        <v/>
      </c>
      <c r="Y422" s="20" t="str">
        <f t="shared" si="95"/>
        <v/>
      </c>
      <c r="Z422" s="20" t="str">
        <f t="shared" si="96"/>
        <v/>
      </c>
      <c r="AA422" s="20">
        <f t="shared" si="84"/>
        <v>0</v>
      </c>
      <c r="AB422" s="20">
        <f t="shared" si="85"/>
        <v>0</v>
      </c>
      <c r="AC422" s="20">
        <f t="shared" si="86"/>
        <v>0</v>
      </c>
      <c r="AD422" s="16">
        <f t="shared" si="97"/>
        <v>0</v>
      </c>
      <c r="AE422" s="16">
        <f>IF(ISBLANK(T422),AE421,IF(COUNTIF(T$2:T422,T422)&gt;1,AE421,1+MAX(AE421,0)))</f>
        <v>14</v>
      </c>
    </row>
    <row r="423" spans="1:31" x14ac:dyDescent="0.25">
      <c r="A423" s="42">
        <v>108</v>
      </c>
      <c r="B423" s="42" t="s">
        <v>65</v>
      </c>
      <c r="E423" s="42">
        <v>2</v>
      </c>
      <c r="F423" s="42">
        <v>2</v>
      </c>
      <c r="G423" s="42">
        <v>2</v>
      </c>
      <c r="H423" s="42">
        <v>5</v>
      </c>
      <c r="I423" s="42">
        <v>2</v>
      </c>
      <c r="J423" s="42">
        <v>1</v>
      </c>
      <c r="K423" s="42">
        <v>1</v>
      </c>
      <c r="L423" s="42">
        <v>1</v>
      </c>
      <c r="M423" s="188" t="s">
        <v>672</v>
      </c>
      <c r="N423"/>
      <c r="O423" s="101">
        <f>IF(ISBLANK(C423),O422,IF(COUNTIF(C$2:C423,C423)&gt;1,O422,1+MAX(O422,0)))</f>
        <v>10</v>
      </c>
      <c r="P423" s="45">
        <f t="shared" si="87"/>
        <v>8</v>
      </c>
      <c r="Q423" s="33" t="str">
        <f t="shared" si="88"/>
        <v/>
      </c>
      <c r="R423" s="33">
        <f t="shared" si="89"/>
        <v>6</v>
      </c>
      <c r="S423" s="33" t="str">
        <f t="shared" si="90"/>
        <v>108_6</v>
      </c>
      <c r="T423" s="35" t="str">
        <f t="shared" si="91"/>
        <v>108AM</v>
      </c>
      <c r="U423" s="35" t="str">
        <f t="shared" si="92"/>
        <v>108AMNS</v>
      </c>
      <c r="W423" s="20" t="str">
        <f t="shared" si="93"/>
        <v/>
      </c>
      <c r="X423" s="20" t="str">
        <f t="shared" si="94"/>
        <v/>
      </c>
      <c r="Y423" s="20" t="str">
        <f t="shared" si="95"/>
        <v/>
      </c>
      <c r="Z423" s="20" t="str">
        <f t="shared" si="96"/>
        <v/>
      </c>
      <c r="AA423" s="20">
        <f t="shared" si="84"/>
        <v>0</v>
      </c>
      <c r="AB423" s="20">
        <f t="shared" si="85"/>
        <v>0</v>
      </c>
      <c r="AC423" s="20">
        <f t="shared" si="86"/>
        <v>0</v>
      </c>
      <c r="AD423" s="16">
        <f t="shared" si="97"/>
        <v>0</v>
      </c>
      <c r="AE423" s="16">
        <f>IF(ISBLANK(T423),AE422,IF(COUNTIF(T$2:T423,T423)&gt;1,AE422,1+MAX(AE422,0)))</f>
        <v>14</v>
      </c>
    </row>
    <row r="424" spans="1:31" x14ac:dyDescent="0.25">
      <c r="A424" s="42">
        <v>108</v>
      </c>
      <c r="B424" s="42" t="s">
        <v>65</v>
      </c>
      <c r="E424" s="42">
        <v>2</v>
      </c>
      <c r="F424" s="42">
        <v>2</v>
      </c>
      <c r="G424" s="42">
        <v>3</v>
      </c>
      <c r="H424" s="42">
        <v>18</v>
      </c>
      <c r="I424" s="42">
        <v>5</v>
      </c>
      <c r="J424" s="42">
        <v>3</v>
      </c>
      <c r="K424" s="42">
        <v>2</v>
      </c>
      <c r="L424" s="42">
        <v>1</v>
      </c>
      <c r="M424" s="188" t="s">
        <v>672</v>
      </c>
      <c r="N424"/>
      <c r="O424" s="101">
        <f>IF(ISBLANK(C424),O423,IF(COUNTIF(C$2:C424,C424)&gt;1,O423,1+MAX(O423,0)))</f>
        <v>10</v>
      </c>
      <c r="P424" s="45">
        <f t="shared" si="87"/>
        <v>8</v>
      </c>
      <c r="Q424" s="33" t="str">
        <f t="shared" si="88"/>
        <v/>
      </c>
      <c r="R424" s="33">
        <f t="shared" si="89"/>
        <v>6</v>
      </c>
      <c r="S424" s="33" t="str">
        <f t="shared" si="90"/>
        <v>108_6</v>
      </c>
      <c r="T424" s="35" t="str">
        <f t="shared" si="91"/>
        <v>108AM</v>
      </c>
      <c r="U424" s="35" t="str">
        <f t="shared" si="92"/>
        <v>108AMEW</v>
      </c>
      <c r="W424" s="20" t="str">
        <f t="shared" si="93"/>
        <v/>
      </c>
      <c r="X424" s="20" t="str">
        <f t="shared" si="94"/>
        <v/>
      </c>
      <c r="Y424" s="20" t="str">
        <f t="shared" si="95"/>
        <v/>
      </c>
      <c r="Z424" s="20" t="str">
        <f t="shared" si="96"/>
        <v/>
      </c>
      <c r="AA424" s="20">
        <f t="shared" si="84"/>
        <v>0</v>
      </c>
      <c r="AB424" s="20">
        <f t="shared" si="85"/>
        <v>0</v>
      </c>
      <c r="AC424" s="20">
        <f t="shared" si="86"/>
        <v>3</v>
      </c>
      <c r="AD424" s="16">
        <f t="shared" si="97"/>
        <v>1</v>
      </c>
      <c r="AE424" s="16">
        <f>IF(ISBLANK(T424),AE423,IF(COUNTIF(T$2:T424,T424)&gt;1,AE423,1+MAX(AE423,0)))</f>
        <v>14</v>
      </c>
    </row>
    <row r="425" spans="1:31" x14ac:dyDescent="0.25">
      <c r="A425" s="42">
        <v>108</v>
      </c>
      <c r="B425" s="42" t="s">
        <v>65</v>
      </c>
      <c r="E425" s="42">
        <v>2</v>
      </c>
      <c r="F425" s="42">
        <v>2</v>
      </c>
      <c r="G425" s="42">
        <v>4</v>
      </c>
      <c r="H425" s="42">
        <v>0</v>
      </c>
      <c r="I425" s="42">
        <v>0</v>
      </c>
      <c r="J425" s="42">
        <v>0</v>
      </c>
      <c r="K425" s="42">
        <v>0</v>
      </c>
      <c r="L425" s="42">
        <v>0</v>
      </c>
      <c r="M425" s="188" t="s">
        <v>672</v>
      </c>
      <c r="N425"/>
      <c r="O425" s="101">
        <f>IF(ISBLANK(C425),O424,IF(COUNTIF(C$2:C425,C425)&gt;1,O424,1+MAX(O424,0)))</f>
        <v>10</v>
      </c>
      <c r="P425" s="45">
        <f t="shared" si="87"/>
        <v>8</v>
      </c>
      <c r="Q425" s="33" t="str">
        <f t="shared" si="88"/>
        <v/>
      </c>
      <c r="R425" s="33">
        <f t="shared" si="89"/>
        <v>6</v>
      </c>
      <c r="S425" s="33" t="str">
        <f t="shared" si="90"/>
        <v>108_6</v>
      </c>
      <c r="T425" s="35" t="str">
        <f t="shared" si="91"/>
        <v>108AM</v>
      </c>
      <c r="U425" s="35" t="str">
        <f t="shared" si="92"/>
        <v>108AMEW</v>
      </c>
      <c r="W425" s="20" t="str">
        <f t="shared" si="93"/>
        <v/>
      </c>
      <c r="X425" s="20" t="str">
        <f t="shared" si="94"/>
        <v/>
      </c>
      <c r="Y425" s="20" t="str">
        <f t="shared" si="95"/>
        <v/>
      </c>
      <c r="Z425" s="20" t="str">
        <f t="shared" si="96"/>
        <v/>
      </c>
      <c r="AA425" s="20">
        <f t="shared" si="84"/>
        <v>0</v>
      </c>
      <c r="AB425" s="20">
        <f t="shared" si="85"/>
        <v>0</v>
      </c>
      <c r="AC425" s="20">
        <f t="shared" si="86"/>
        <v>3</v>
      </c>
      <c r="AD425" s="16">
        <f t="shared" si="97"/>
        <v>1</v>
      </c>
      <c r="AE425" s="16">
        <f>IF(ISBLANK(T425),AE424,IF(COUNTIF(T$2:T425,T425)&gt;1,AE424,1+MAX(AE424,0)))</f>
        <v>14</v>
      </c>
    </row>
    <row r="426" spans="1:31" x14ac:dyDescent="0.25">
      <c r="A426" s="42">
        <v>108</v>
      </c>
      <c r="B426" s="42" t="s">
        <v>65</v>
      </c>
      <c r="E426" s="42">
        <v>2</v>
      </c>
      <c r="F426" s="42">
        <v>3</v>
      </c>
      <c r="G426" s="42">
        <v>1</v>
      </c>
      <c r="H426" s="42">
        <v>1</v>
      </c>
      <c r="I426" s="42">
        <v>0</v>
      </c>
      <c r="J426" s="42">
        <v>1</v>
      </c>
      <c r="K426" s="42">
        <v>0</v>
      </c>
      <c r="L426" s="42">
        <v>0</v>
      </c>
      <c r="M426" s="188" t="s">
        <v>672</v>
      </c>
      <c r="N426"/>
      <c r="O426" s="101">
        <f>IF(ISBLANK(C426),O425,IF(COUNTIF(C$2:C426,C426)&gt;1,O425,1+MAX(O425,0)))</f>
        <v>10</v>
      </c>
      <c r="P426" s="45">
        <f t="shared" si="87"/>
        <v>8</v>
      </c>
      <c r="Q426" s="33" t="str">
        <f t="shared" si="88"/>
        <v/>
      </c>
      <c r="R426" s="33">
        <f t="shared" si="89"/>
        <v>7</v>
      </c>
      <c r="S426" s="33" t="str">
        <f t="shared" si="90"/>
        <v>108_7</v>
      </c>
      <c r="T426" s="35" t="str">
        <f t="shared" si="91"/>
        <v>108AM</v>
      </c>
      <c r="U426" s="35" t="str">
        <f t="shared" si="92"/>
        <v>108AMNS</v>
      </c>
      <c r="W426" s="20" t="str">
        <f t="shared" si="93"/>
        <v/>
      </c>
      <c r="X426" s="20" t="str">
        <f t="shared" si="94"/>
        <v/>
      </c>
      <c r="Y426" s="20" t="str">
        <f t="shared" si="95"/>
        <v/>
      </c>
      <c r="Z426" s="20" t="str">
        <f t="shared" si="96"/>
        <v/>
      </c>
      <c r="AA426" s="20">
        <f t="shared" si="84"/>
        <v>0</v>
      </c>
      <c r="AB426" s="20">
        <f t="shared" si="85"/>
        <v>0</v>
      </c>
      <c r="AC426" s="20">
        <f t="shared" si="86"/>
        <v>0</v>
      </c>
      <c r="AD426" s="16">
        <f t="shared" si="97"/>
        <v>0</v>
      </c>
      <c r="AE426" s="16">
        <f>IF(ISBLANK(T426),AE425,IF(COUNTIF(T$2:T426,T426)&gt;1,AE425,1+MAX(AE425,0)))</f>
        <v>14</v>
      </c>
    </row>
    <row r="427" spans="1:31" x14ac:dyDescent="0.25">
      <c r="A427" s="42">
        <v>108</v>
      </c>
      <c r="B427" s="42" t="s">
        <v>65</v>
      </c>
      <c r="E427" s="42">
        <v>2</v>
      </c>
      <c r="F427" s="42">
        <v>3</v>
      </c>
      <c r="G427" s="42">
        <v>2</v>
      </c>
      <c r="H427" s="42">
        <v>7</v>
      </c>
      <c r="I427" s="42">
        <v>1</v>
      </c>
      <c r="J427" s="42">
        <v>0</v>
      </c>
      <c r="K427" s="42">
        <v>1</v>
      </c>
      <c r="L427" s="42">
        <v>1</v>
      </c>
      <c r="M427" s="188" t="s">
        <v>672</v>
      </c>
      <c r="N427"/>
      <c r="O427" s="101">
        <f>IF(ISBLANK(C427),O426,IF(COUNTIF(C$2:C427,C427)&gt;1,O426,1+MAX(O426,0)))</f>
        <v>10</v>
      </c>
      <c r="P427" s="45">
        <f t="shared" si="87"/>
        <v>8</v>
      </c>
      <c r="Q427" s="33" t="str">
        <f t="shared" si="88"/>
        <v/>
      </c>
      <c r="R427" s="33">
        <f t="shared" si="89"/>
        <v>7</v>
      </c>
      <c r="S427" s="33" t="str">
        <f t="shared" si="90"/>
        <v>108_7</v>
      </c>
      <c r="T427" s="35" t="str">
        <f t="shared" si="91"/>
        <v>108AM</v>
      </c>
      <c r="U427" s="35" t="str">
        <f t="shared" si="92"/>
        <v>108AMNS</v>
      </c>
      <c r="W427" s="20" t="str">
        <f t="shared" si="93"/>
        <v/>
      </c>
      <c r="X427" s="20" t="str">
        <f t="shared" si="94"/>
        <v/>
      </c>
      <c r="Y427" s="20" t="str">
        <f t="shared" si="95"/>
        <v/>
      </c>
      <c r="Z427" s="20" t="str">
        <f t="shared" si="96"/>
        <v/>
      </c>
      <c r="AA427" s="20">
        <f t="shared" si="84"/>
        <v>0</v>
      </c>
      <c r="AB427" s="20">
        <f t="shared" si="85"/>
        <v>0</v>
      </c>
      <c r="AC427" s="20">
        <f t="shared" si="86"/>
        <v>0</v>
      </c>
      <c r="AD427" s="16">
        <f t="shared" si="97"/>
        <v>0</v>
      </c>
      <c r="AE427" s="16">
        <f>IF(ISBLANK(T427),AE426,IF(COUNTIF(T$2:T427,T427)&gt;1,AE426,1+MAX(AE426,0)))</f>
        <v>14</v>
      </c>
    </row>
    <row r="428" spans="1:31" x14ac:dyDescent="0.25">
      <c r="A428" s="42">
        <v>108</v>
      </c>
      <c r="B428" s="42" t="s">
        <v>65</v>
      </c>
      <c r="E428" s="42">
        <v>2</v>
      </c>
      <c r="F428" s="42">
        <v>3</v>
      </c>
      <c r="G428" s="42">
        <v>3</v>
      </c>
      <c r="H428" s="42">
        <v>17</v>
      </c>
      <c r="I428" s="42">
        <v>10</v>
      </c>
      <c r="J428" s="42">
        <v>3</v>
      </c>
      <c r="K428" s="42">
        <v>0</v>
      </c>
      <c r="L428" s="42">
        <v>3</v>
      </c>
      <c r="M428" s="188" t="s">
        <v>672</v>
      </c>
      <c r="N428"/>
      <c r="O428" s="101">
        <f>IF(ISBLANK(C428),O427,IF(COUNTIF(C$2:C428,C428)&gt;1,O427,1+MAX(O427,0)))</f>
        <v>10</v>
      </c>
      <c r="P428" s="45">
        <f t="shared" si="87"/>
        <v>8</v>
      </c>
      <c r="Q428" s="33" t="str">
        <f t="shared" si="88"/>
        <v/>
      </c>
      <c r="R428" s="33">
        <f t="shared" si="89"/>
        <v>7</v>
      </c>
      <c r="S428" s="33" t="str">
        <f t="shared" si="90"/>
        <v>108_7</v>
      </c>
      <c r="T428" s="35" t="str">
        <f t="shared" si="91"/>
        <v>108AM</v>
      </c>
      <c r="U428" s="35" t="str">
        <f t="shared" si="92"/>
        <v>108AMEW</v>
      </c>
      <c r="W428" s="20" t="str">
        <f t="shared" si="93"/>
        <v/>
      </c>
      <c r="X428" s="20" t="str">
        <f t="shared" si="94"/>
        <v/>
      </c>
      <c r="Y428" s="20" t="str">
        <f t="shared" si="95"/>
        <v/>
      </c>
      <c r="Z428" s="20" t="str">
        <f t="shared" si="96"/>
        <v/>
      </c>
      <c r="AA428" s="20">
        <f t="shared" si="84"/>
        <v>0</v>
      </c>
      <c r="AB428" s="20">
        <f t="shared" si="85"/>
        <v>0</v>
      </c>
      <c r="AC428" s="20">
        <f t="shared" si="86"/>
        <v>3</v>
      </c>
      <c r="AD428" s="16">
        <f t="shared" si="97"/>
        <v>1</v>
      </c>
      <c r="AE428" s="16">
        <f>IF(ISBLANK(T428),AE427,IF(COUNTIF(T$2:T428,T428)&gt;1,AE427,1+MAX(AE427,0)))</f>
        <v>14</v>
      </c>
    </row>
    <row r="429" spans="1:31" x14ac:dyDescent="0.25">
      <c r="A429" s="42">
        <v>108</v>
      </c>
      <c r="B429" s="42" t="s">
        <v>65</v>
      </c>
      <c r="E429" s="42">
        <v>2</v>
      </c>
      <c r="F429" s="42">
        <v>3</v>
      </c>
      <c r="G429" s="42">
        <v>4</v>
      </c>
      <c r="H429" s="42">
        <v>1</v>
      </c>
      <c r="I429" s="42">
        <v>1</v>
      </c>
      <c r="J429" s="42">
        <v>0</v>
      </c>
      <c r="K429" s="42">
        <v>0</v>
      </c>
      <c r="L429" s="42">
        <v>0</v>
      </c>
      <c r="M429" s="188" t="s">
        <v>672</v>
      </c>
      <c r="N429"/>
      <c r="O429" s="101">
        <f>IF(ISBLANK(C429),O428,IF(COUNTIF(C$2:C429,C429)&gt;1,O428,1+MAX(O428,0)))</f>
        <v>10</v>
      </c>
      <c r="P429" s="45">
        <f t="shared" si="87"/>
        <v>8</v>
      </c>
      <c r="Q429" s="33" t="str">
        <f t="shared" si="88"/>
        <v/>
      </c>
      <c r="R429" s="33">
        <f t="shared" si="89"/>
        <v>7</v>
      </c>
      <c r="S429" s="33" t="str">
        <f t="shared" si="90"/>
        <v>108_7</v>
      </c>
      <c r="T429" s="35" t="str">
        <f t="shared" si="91"/>
        <v>108AM</v>
      </c>
      <c r="U429" s="35" t="str">
        <f t="shared" si="92"/>
        <v>108AMEW</v>
      </c>
      <c r="W429" s="20" t="str">
        <f t="shared" si="93"/>
        <v/>
      </c>
      <c r="X429" s="20" t="str">
        <f t="shared" si="94"/>
        <v/>
      </c>
      <c r="Y429" s="20" t="str">
        <f t="shared" si="95"/>
        <v/>
      </c>
      <c r="Z429" s="20" t="str">
        <f t="shared" si="96"/>
        <v/>
      </c>
      <c r="AA429" s="20">
        <f t="shared" si="84"/>
        <v>0</v>
      </c>
      <c r="AB429" s="20">
        <f t="shared" si="85"/>
        <v>0</v>
      </c>
      <c r="AC429" s="20">
        <f t="shared" si="86"/>
        <v>3</v>
      </c>
      <c r="AD429" s="16">
        <f t="shared" si="97"/>
        <v>1</v>
      </c>
      <c r="AE429" s="16">
        <f>IF(ISBLANK(T429),AE428,IF(COUNTIF(T$2:T429,T429)&gt;1,AE428,1+MAX(AE428,0)))</f>
        <v>14</v>
      </c>
    </row>
    <row r="430" spans="1:31" x14ac:dyDescent="0.25">
      <c r="A430" s="42">
        <v>108</v>
      </c>
      <c r="B430" s="42" t="s">
        <v>65</v>
      </c>
      <c r="E430" s="42">
        <v>2</v>
      </c>
      <c r="F430" s="42">
        <v>4</v>
      </c>
      <c r="G430" s="42">
        <v>1</v>
      </c>
      <c r="H430" s="42">
        <v>1</v>
      </c>
      <c r="I430" s="42">
        <v>0</v>
      </c>
      <c r="J430" s="42">
        <v>0</v>
      </c>
      <c r="K430" s="42">
        <v>0</v>
      </c>
      <c r="L430" s="42">
        <v>0</v>
      </c>
      <c r="M430" s="188" t="s">
        <v>672</v>
      </c>
      <c r="N430"/>
      <c r="O430" s="101">
        <f>IF(ISBLANK(C430),O429,IF(COUNTIF(C$2:C430,C430)&gt;1,O429,1+MAX(O429,0)))</f>
        <v>10</v>
      </c>
      <c r="P430" s="45">
        <f t="shared" si="87"/>
        <v>8</v>
      </c>
      <c r="Q430" s="33" t="str">
        <f t="shared" si="88"/>
        <v/>
      </c>
      <c r="R430" s="33">
        <f t="shared" si="89"/>
        <v>8</v>
      </c>
      <c r="S430" s="33" t="str">
        <f t="shared" si="90"/>
        <v>108_8</v>
      </c>
      <c r="T430" s="35" t="str">
        <f t="shared" si="91"/>
        <v>108AM</v>
      </c>
      <c r="U430" s="35" t="str">
        <f t="shared" si="92"/>
        <v>108AMNS</v>
      </c>
      <c r="W430" s="20" t="str">
        <f t="shared" si="93"/>
        <v/>
      </c>
      <c r="X430" s="20" t="str">
        <f t="shared" si="94"/>
        <v/>
      </c>
      <c r="Y430" s="20" t="str">
        <f t="shared" si="95"/>
        <v/>
      </c>
      <c r="Z430" s="20" t="str">
        <f t="shared" si="96"/>
        <v/>
      </c>
      <c r="AA430" s="20">
        <f t="shared" si="84"/>
        <v>0</v>
      </c>
      <c r="AB430" s="20">
        <f t="shared" si="85"/>
        <v>0</v>
      </c>
      <c r="AC430" s="20">
        <f t="shared" si="86"/>
        <v>0</v>
      </c>
      <c r="AD430" s="16">
        <f t="shared" si="97"/>
        <v>0</v>
      </c>
      <c r="AE430" s="16">
        <f>IF(ISBLANK(T430),AE429,IF(COUNTIF(T$2:T430,T430)&gt;1,AE429,1+MAX(AE429,0)))</f>
        <v>14</v>
      </c>
    </row>
    <row r="431" spans="1:31" x14ac:dyDescent="0.25">
      <c r="A431" s="42">
        <v>108</v>
      </c>
      <c r="B431" s="42" t="s">
        <v>65</v>
      </c>
      <c r="E431" s="42">
        <v>2</v>
      </c>
      <c r="F431" s="42">
        <v>4</v>
      </c>
      <c r="G431" s="42">
        <v>2</v>
      </c>
      <c r="H431" s="42">
        <v>4</v>
      </c>
      <c r="I431" s="42">
        <v>1</v>
      </c>
      <c r="J431" s="42">
        <v>0</v>
      </c>
      <c r="K431" s="42">
        <v>0</v>
      </c>
      <c r="L431" s="42">
        <v>0</v>
      </c>
      <c r="M431" s="188" t="s">
        <v>672</v>
      </c>
      <c r="N431"/>
      <c r="O431" s="101">
        <f>IF(ISBLANK(C431),O430,IF(COUNTIF(C$2:C431,C431)&gt;1,O430,1+MAX(O430,0)))</f>
        <v>10</v>
      </c>
      <c r="P431" s="45">
        <f t="shared" si="87"/>
        <v>8</v>
      </c>
      <c r="Q431" s="33" t="str">
        <f t="shared" si="88"/>
        <v/>
      </c>
      <c r="R431" s="33">
        <f t="shared" si="89"/>
        <v>8</v>
      </c>
      <c r="S431" s="33" t="str">
        <f t="shared" si="90"/>
        <v>108_8</v>
      </c>
      <c r="T431" s="35" t="str">
        <f t="shared" si="91"/>
        <v>108AM</v>
      </c>
      <c r="U431" s="35" t="str">
        <f t="shared" si="92"/>
        <v>108AMNS</v>
      </c>
      <c r="W431" s="20" t="str">
        <f t="shared" si="93"/>
        <v/>
      </c>
      <c r="X431" s="20" t="str">
        <f t="shared" si="94"/>
        <v/>
      </c>
      <c r="Y431" s="20" t="str">
        <f t="shared" si="95"/>
        <v/>
      </c>
      <c r="Z431" s="20" t="str">
        <f t="shared" si="96"/>
        <v/>
      </c>
      <c r="AA431" s="20">
        <f t="shared" si="84"/>
        <v>0</v>
      </c>
      <c r="AB431" s="20">
        <f t="shared" si="85"/>
        <v>0</v>
      </c>
      <c r="AC431" s="20">
        <f t="shared" si="86"/>
        <v>0</v>
      </c>
      <c r="AD431" s="16">
        <f t="shared" si="97"/>
        <v>0</v>
      </c>
      <c r="AE431" s="16">
        <f>IF(ISBLANK(T431),AE430,IF(COUNTIF(T$2:T431,T431)&gt;1,AE430,1+MAX(AE430,0)))</f>
        <v>14</v>
      </c>
    </row>
    <row r="432" spans="1:31" x14ac:dyDescent="0.25">
      <c r="A432" s="42">
        <v>108</v>
      </c>
      <c r="B432" s="42" t="s">
        <v>65</v>
      </c>
      <c r="E432" s="42">
        <v>2</v>
      </c>
      <c r="F432" s="42">
        <v>4</v>
      </c>
      <c r="G432" s="42">
        <v>3</v>
      </c>
      <c r="H432" s="42">
        <v>25</v>
      </c>
      <c r="I432" s="42">
        <v>9</v>
      </c>
      <c r="J432" s="42">
        <v>2</v>
      </c>
      <c r="K432" s="42">
        <v>0</v>
      </c>
      <c r="L432" s="42">
        <v>1</v>
      </c>
      <c r="M432" s="188" t="s">
        <v>672</v>
      </c>
      <c r="N432"/>
      <c r="O432" s="101">
        <f>IF(ISBLANK(C432),O431,IF(COUNTIF(C$2:C432,C432)&gt;1,O431,1+MAX(O431,0)))</f>
        <v>10</v>
      </c>
      <c r="P432" s="45">
        <f t="shared" si="87"/>
        <v>8</v>
      </c>
      <c r="Q432" s="33" t="str">
        <f t="shared" si="88"/>
        <v/>
      </c>
      <c r="R432" s="33">
        <f t="shared" si="89"/>
        <v>8</v>
      </c>
      <c r="S432" s="33" t="str">
        <f t="shared" si="90"/>
        <v>108_8</v>
      </c>
      <c r="T432" s="35" t="str">
        <f t="shared" si="91"/>
        <v>108AM</v>
      </c>
      <c r="U432" s="35" t="str">
        <f t="shared" si="92"/>
        <v>108AMEW</v>
      </c>
      <c r="W432" s="20" t="str">
        <f t="shared" si="93"/>
        <v/>
      </c>
      <c r="X432" s="20" t="str">
        <f t="shared" si="94"/>
        <v/>
      </c>
      <c r="Y432" s="20" t="str">
        <f t="shared" si="95"/>
        <v/>
      </c>
      <c r="Z432" s="20" t="str">
        <f t="shared" si="96"/>
        <v/>
      </c>
      <c r="AA432" s="20">
        <f t="shared" si="84"/>
        <v>0</v>
      </c>
      <c r="AB432" s="20">
        <f t="shared" si="85"/>
        <v>0</v>
      </c>
      <c r="AC432" s="20">
        <f t="shared" si="86"/>
        <v>3</v>
      </c>
      <c r="AD432" s="16">
        <f t="shared" si="97"/>
        <v>1</v>
      </c>
      <c r="AE432" s="16">
        <f>IF(ISBLANK(T432),AE431,IF(COUNTIF(T$2:T432,T432)&gt;1,AE431,1+MAX(AE431,0)))</f>
        <v>14</v>
      </c>
    </row>
    <row r="433" spans="1:31" x14ac:dyDescent="0.25">
      <c r="A433" s="42">
        <v>108</v>
      </c>
      <c r="B433" s="42" t="s">
        <v>65</v>
      </c>
      <c r="E433" s="42">
        <v>2</v>
      </c>
      <c r="F433" s="42">
        <v>4</v>
      </c>
      <c r="G433" s="42">
        <v>4</v>
      </c>
      <c r="H433" s="42">
        <v>7</v>
      </c>
      <c r="I433" s="42">
        <v>2</v>
      </c>
      <c r="J433" s="42">
        <v>1</v>
      </c>
      <c r="K433" s="42">
        <v>1</v>
      </c>
      <c r="L433" s="42">
        <v>1</v>
      </c>
      <c r="M433" s="188" t="s">
        <v>672</v>
      </c>
      <c r="N433"/>
      <c r="O433" s="101">
        <f>IF(ISBLANK(C433),O432,IF(COUNTIF(C$2:C433,C433)&gt;1,O432,1+MAX(O432,0)))</f>
        <v>10</v>
      </c>
      <c r="P433" s="45">
        <f t="shared" si="87"/>
        <v>8</v>
      </c>
      <c r="Q433" s="33" t="str">
        <f t="shared" si="88"/>
        <v/>
      </c>
      <c r="R433" s="33">
        <f t="shared" si="89"/>
        <v>8</v>
      </c>
      <c r="S433" s="33" t="str">
        <f t="shared" si="90"/>
        <v>108_8</v>
      </c>
      <c r="T433" s="35" t="str">
        <f t="shared" si="91"/>
        <v>108AM</v>
      </c>
      <c r="U433" s="35" t="str">
        <f t="shared" si="92"/>
        <v>108AMEW</v>
      </c>
      <c r="W433" s="20" t="str">
        <f t="shared" si="93"/>
        <v/>
      </c>
      <c r="X433" s="20" t="str">
        <f t="shared" si="94"/>
        <v/>
      </c>
      <c r="Y433" s="20" t="str">
        <f t="shared" si="95"/>
        <v/>
      </c>
      <c r="Z433" s="20" t="str">
        <f t="shared" si="96"/>
        <v/>
      </c>
      <c r="AA433" s="20">
        <f t="shared" si="84"/>
        <v>0</v>
      </c>
      <c r="AB433" s="20">
        <f t="shared" si="85"/>
        <v>0</v>
      </c>
      <c r="AC433" s="20">
        <f t="shared" si="86"/>
        <v>3</v>
      </c>
      <c r="AD433" s="16">
        <f t="shared" si="97"/>
        <v>1</v>
      </c>
      <c r="AE433" s="16">
        <f>IF(ISBLANK(T433),AE432,IF(COUNTIF(T$2:T433,T433)&gt;1,AE432,1+MAX(AE432,0)))</f>
        <v>14</v>
      </c>
    </row>
    <row r="434" spans="1:31" x14ac:dyDescent="0.25">
      <c r="A434" s="42">
        <v>108</v>
      </c>
      <c r="B434" s="42" t="s">
        <v>65</v>
      </c>
      <c r="C434" s="42" t="s">
        <v>654</v>
      </c>
      <c r="E434" s="42">
        <v>1</v>
      </c>
      <c r="F434" s="42">
        <v>1</v>
      </c>
      <c r="G434" s="42">
        <v>1</v>
      </c>
      <c r="H434" s="42">
        <v>0</v>
      </c>
      <c r="I434" s="42">
        <v>0</v>
      </c>
      <c r="J434" s="42">
        <v>0</v>
      </c>
      <c r="K434" s="42">
        <v>0</v>
      </c>
      <c r="L434" s="42">
        <v>0</v>
      </c>
      <c r="M434" s="188" t="s">
        <v>673</v>
      </c>
      <c r="N434"/>
      <c r="O434" s="101">
        <f>IF(ISBLANK(C434),O433,IF(COUNTIF(C$2:C434,C434)&gt;1,O433,1+MAX(O433,0)))</f>
        <v>10</v>
      </c>
      <c r="P434" s="45">
        <f t="shared" si="87"/>
        <v>8</v>
      </c>
      <c r="Q434" s="33" t="str">
        <f t="shared" si="88"/>
        <v/>
      </c>
      <c r="R434" s="33">
        <f t="shared" si="89"/>
        <v>1</v>
      </c>
      <c r="S434" s="33" t="str">
        <f t="shared" si="90"/>
        <v>108_1</v>
      </c>
      <c r="T434" s="35" t="str">
        <f t="shared" si="91"/>
        <v>108AM</v>
      </c>
      <c r="U434" s="35" t="str">
        <f t="shared" si="92"/>
        <v>108AMNS</v>
      </c>
      <c r="W434" s="20" t="str">
        <f t="shared" si="93"/>
        <v/>
      </c>
      <c r="X434" s="20" t="str">
        <f t="shared" si="94"/>
        <v/>
      </c>
      <c r="Y434" s="20" t="str">
        <f t="shared" si="95"/>
        <v/>
      </c>
      <c r="Z434" s="20" t="str">
        <f t="shared" si="96"/>
        <v/>
      </c>
      <c r="AA434" s="20">
        <f t="shared" si="84"/>
        <v>0</v>
      </c>
      <c r="AB434" s="20">
        <f t="shared" si="85"/>
        <v>0</v>
      </c>
      <c r="AC434" s="20">
        <f t="shared" si="86"/>
        <v>0</v>
      </c>
      <c r="AD434" s="16">
        <f t="shared" si="97"/>
        <v>0</v>
      </c>
      <c r="AE434" s="16">
        <f>IF(ISBLANK(T434),AE433,IF(COUNTIF(T$2:T434,T434)&gt;1,AE433,1+MAX(AE433,0)))</f>
        <v>14</v>
      </c>
    </row>
    <row r="435" spans="1:31" x14ac:dyDescent="0.25">
      <c r="A435" s="42">
        <v>108</v>
      </c>
      <c r="B435" s="42" t="s">
        <v>65</v>
      </c>
      <c r="C435" s="42" t="s">
        <v>654</v>
      </c>
      <c r="E435" s="42">
        <v>1</v>
      </c>
      <c r="F435" s="42">
        <v>1</v>
      </c>
      <c r="G435" s="42">
        <v>2</v>
      </c>
      <c r="H435" s="42">
        <v>1</v>
      </c>
      <c r="I435" s="42">
        <v>1</v>
      </c>
      <c r="J435" s="42">
        <v>0</v>
      </c>
      <c r="K435" s="42">
        <v>0</v>
      </c>
      <c r="L435" s="42">
        <v>0</v>
      </c>
      <c r="M435" s="188" t="s">
        <v>673</v>
      </c>
      <c r="N435"/>
      <c r="O435" s="101">
        <f>IF(ISBLANK(C435),O434,IF(COUNTIF(C$2:C435,C435)&gt;1,O434,1+MAX(O434,0)))</f>
        <v>10</v>
      </c>
      <c r="P435" s="45">
        <f t="shared" si="87"/>
        <v>8</v>
      </c>
      <c r="Q435" s="33" t="str">
        <f t="shared" si="88"/>
        <v/>
      </c>
      <c r="R435" s="33">
        <f t="shared" si="89"/>
        <v>1</v>
      </c>
      <c r="S435" s="33" t="str">
        <f t="shared" si="90"/>
        <v>108_1</v>
      </c>
      <c r="T435" s="35" t="str">
        <f t="shared" si="91"/>
        <v>108AM</v>
      </c>
      <c r="U435" s="35" t="str">
        <f t="shared" si="92"/>
        <v>108AMNS</v>
      </c>
      <c r="W435" s="20" t="str">
        <f t="shared" si="93"/>
        <v/>
      </c>
      <c r="X435" s="20" t="str">
        <f t="shared" si="94"/>
        <v/>
      </c>
      <c r="Y435" s="20" t="str">
        <f t="shared" si="95"/>
        <v/>
      </c>
      <c r="Z435" s="20" t="str">
        <f t="shared" si="96"/>
        <v/>
      </c>
      <c r="AA435" s="20">
        <f t="shared" si="84"/>
        <v>0</v>
      </c>
      <c r="AB435" s="20">
        <f t="shared" si="85"/>
        <v>0</v>
      </c>
      <c r="AC435" s="20">
        <f t="shared" si="86"/>
        <v>0</v>
      </c>
      <c r="AD435" s="16">
        <f t="shared" si="97"/>
        <v>0</v>
      </c>
      <c r="AE435" s="16">
        <f>IF(ISBLANK(T435),AE434,IF(COUNTIF(T$2:T435,T435)&gt;1,AE434,1+MAX(AE434,0)))</f>
        <v>14</v>
      </c>
    </row>
    <row r="436" spans="1:31" x14ac:dyDescent="0.25">
      <c r="A436" s="42">
        <v>108</v>
      </c>
      <c r="B436" s="42" t="s">
        <v>65</v>
      </c>
      <c r="C436" s="42" t="s">
        <v>654</v>
      </c>
      <c r="E436" s="42">
        <v>1</v>
      </c>
      <c r="F436" s="42">
        <v>1</v>
      </c>
      <c r="G436" s="42">
        <v>3</v>
      </c>
      <c r="H436" s="42">
        <v>10</v>
      </c>
      <c r="I436" s="42">
        <v>4</v>
      </c>
      <c r="J436" s="42">
        <v>2</v>
      </c>
      <c r="K436" s="42">
        <v>0</v>
      </c>
      <c r="L436" s="42">
        <v>1</v>
      </c>
      <c r="M436" s="188" t="s">
        <v>673</v>
      </c>
      <c r="N436"/>
      <c r="O436" s="101">
        <f>IF(ISBLANK(C436),O435,IF(COUNTIF(C$2:C436,C436)&gt;1,O435,1+MAX(O435,0)))</f>
        <v>10</v>
      </c>
      <c r="P436" s="45">
        <f t="shared" si="87"/>
        <v>8</v>
      </c>
      <c r="Q436" s="33" t="str">
        <f t="shared" si="88"/>
        <v/>
      </c>
      <c r="R436" s="33">
        <f t="shared" si="89"/>
        <v>1</v>
      </c>
      <c r="S436" s="33" t="str">
        <f t="shared" si="90"/>
        <v>108_1</v>
      </c>
      <c r="T436" s="35" t="str">
        <f t="shared" si="91"/>
        <v>108AM</v>
      </c>
      <c r="U436" s="35" t="str">
        <f t="shared" si="92"/>
        <v>108AMEW</v>
      </c>
      <c r="W436" s="20" t="str">
        <f t="shared" si="93"/>
        <v/>
      </c>
      <c r="X436" s="20" t="str">
        <f t="shared" si="94"/>
        <v/>
      </c>
      <c r="Y436" s="20" t="str">
        <f t="shared" si="95"/>
        <v/>
      </c>
      <c r="Z436" s="20" t="str">
        <f t="shared" si="96"/>
        <v/>
      </c>
      <c r="AA436" s="20">
        <f t="shared" si="84"/>
        <v>0</v>
      </c>
      <c r="AB436" s="20">
        <f t="shared" si="85"/>
        <v>0</v>
      </c>
      <c r="AC436" s="20">
        <f t="shared" si="86"/>
        <v>3</v>
      </c>
      <c r="AD436" s="16">
        <f t="shared" si="97"/>
        <v>1</v>
      </c>
      <c r="AE436" s="16">
        <f>IF(ISBLANK(T436),AE435,IF(COUNTIF(T$2:T436,T436)&gt;1,AE435,1+MAX(AE435,0)))</f>
        <v>14</v>
      </c>
    </row>
    <row r="437" spans="1:31" x14ac:dyDescent="0.25">
      <c r="A437" s="42">
        <v>108</v>
      </c>
      <c r="B437" s="42" t="s">
        <v>65</v>
      </c>
      <c r="C437" s="42" t="s">
        <v>654</v>
      </c>
      <c r="E437" s="42">
        <v>1</v>
      </c>
      <c r="F437" s="42">
        <v>1</v>
      </c>
      <c r="G437" s="42">
        <v>4</v>
      </c>
      <c r="H437" s="42">
        <v>2</v>
      </c>
      <c r="I437" s="42">
        <v>1</v>
      </c>
      <c r="J437" s="42">
        <v>2</v>
      </c>
      <c r="K437" s="42">
        <v>0</v>
      </c>
      <c r="L437" s="42">
        <v>0</v>
      </c>
      <c r="M437" s="188" t="s">
        <v>673</v>
      </c>
      <c r="N437"/>
      <c r="O437" s="101">
        <f>IF(ISBLANK(C437),O436,IF(COUNTIF(C$2:C437,C437)&gt;1,O436,1+MAX(O436,0)))</f>
        <v>10</v>
      </c>
      <c r="P437" s="45">
        <f t="shared" si="87"/>
        <v>8</v>
      </c>
      <c r="Q437" s="33" t="str">
        <f t="shared" si="88"/>
        <v/>
      </c>
      <c r="R437" s="33">
        <f t="shared" si="89"/>
        <v>1</v>
      </c>
      <c r="S437" s="33" t="str">
        <f t="shared" si="90"/>
        <v>108_1</v>
      </c>
      <c r="T437" s="35" t="str">
        <f t="shared" si="91"/>
        <v>108AM</v>
      </c>
      <c r="U437" s="35" t="str">
        <f t="shared" si="92"/>
        <v>108AMEW</v>
      </c>
      <c r="W437" s="20" t="str">
        <f t="shared" si="93"/>
        <v/>
      </c>
      <c r="X437" s="20" t="str">
        <f t="shared" si="94"/>
        <v/>
      </c>
      <c r="Y437" s="20" t="str">
        <f t="shared" si="95"/>
        <v/>
      </c>
      <c r="Z437" s="20" t="str">
        <f t="shared" si="96"/>
        <v/>
      </c>
      <c r="AA437" s="20">
        <f t="shared" si="84"/>
        <v>0</v>
      </c>
      <c r="AB437" s="20">
        <f t="shared" si="85"/>
        <v>0</v>
      </c>
      <c r="AC437" s="20">
        <f t="shared" si="86"/>
        <v>3</v>
      </c>
      <c r="AD437" s="16">
        <f t="shared" si="97"/>
        <v>1</v>
      </c>
      <c r="AE437" s="16">
        <f>IF(ISBLANK(T437),AE436,IF(COUNTIF(T$2:T437,T437)&gt;1,AE436,1+MAX(AE436,0)))</f>
        <v>14</v>
      </c>
    </row>
    <row r="438" spans="1:31" x14ac:dyDescent="0.25">
      <c r="A438" s="42">
        <v>108</v>
      </c>
      <c r="B438" s="42" t="s">
        <v>65</v>
      </c>
      <c r="C438" s="42" t="s">
        <v>654</v>
      </c>
      <c r="E438" s="42">
        <v>1</v>
      </c>
      <c r="F438" s="42">
        <v>2</v>
      </c>
      <c r="G438" s="42">
        <v>1</v>
      </c>
      <c r="H438" s="42">
        <v>0</v>
      </c>
      <c r="I438" s="42">
        <v>0</v>
      </c>
      <c r="J438" s="42">
        <v>0</v>
      </c>
      <c r="K438" s="42">
        <v>0</v>
      </c>
      <c r="L438" s="42">
        <v>0</v>
      </c>
      <c r="M438" s="188" t="s">
        <v>673</v>
      </c>
      <c r="N438"/>
      <c r="O438" s="101">
        <f>IF(ISBLANK(C438),O437,IF(COUNTIF(C$2:C438,C438)&gt;1,O437,1+MAX(O437,0)))</f>
        <v>10</v>
      </c>
      <c r="P438" s="45">
        <f t="shared" si="87"/>
        <v>8</v>
      </c>
      <c r="Q438" s="33" t="str">
        <f t="shared" si="88"/>
        <v/>
      </c>
      <c r="R438" s="33">
        <f t="shared" si="89"/>
        <v>2</v>
      </c>
      <c r="S438" s="33" t="str">
        <f t="shared" si="90"/>
        <v>108_2</v>
      </c>
      <c r="T438" s="35" t="str">
        <f t="shared" si="91"/>
        <v>108AM</v>
      </c>
      <c r="U438" s="35" t="str">
        <f t="shared" si="92"/>
        <v>108AMNS</v>
      </c>
      <c r="W438" s="20" t="str">
        <f t="shared" si="93"/>
        <v/>
      </c>
      <c r="X438" s="20" t="str">
        <f t="shared" si="94"/>
        <v/>
      </c>
      <c r="Y438" s="20" t="str">
        <f t="shared" si="95"/>
        <v/>
      </c>
      <c r="Z438" s="20" t="str">
        <f t="shared" si="96"/>
        <v/>
      </c>
      <c r="AA438" s="20">
        <f t="shared" si="84"/>
        <v>0</v>
      </c>
      <c r="AB438" s="20">
        <f t="shared" si="85"/>
        <v>0</v>
      </c>
      <c r="AC438" s="20">
        <f t="shared" si="86"/>
        <v>0</v>
      </c>
      <c r="AD438" s="16">
        <f t="shared" si="97"/>
        <v>0</v>
      </c>
      <c r="AE438" s="16">
        <f>IF(ISBLANK(T438),AE437,IF(COUNTIF(T$2:T438,T438)&gt;1,AE437,1+MAX(AE437,0)))</f>
        <v>14</v>
      </c>
    </row>
    <row r="439" spans="1:31" x14ac:dyDescent="0.25">
      <c r="A439" s="42">
        <v>108</v>
      </c>
      <c r="B439" s="42" t="s">
        <v>65</v>
      </c>
      <c r="C439" s="42" t="s">
        <v>654</v>
      </c>
      <c r="E439" s="42">
        <v>1</v>
      </c>
      <c r="F439" s="42">
        <v>2</v>
      </c>
      <c r="G439" s="42">
        <v>2</v>
      </c>
      <c r="H439" s="42">
        <v>2</v>
      </c>
      <c r="I439" s="42">
        <v>0</v>
      </c>
      <c r="J439" s="42">
        <v>0</v>
      </c>
      <c r="K439" s="42">
        <v>1</v>
      </c>
      <c r="L439" s="42">
        <v>1</v>
      </c>
      <c r="M439" s="188" t="s">
        <v>673</v>
      </c>
      <c r="N439"/>
      <c r="O439" s="101">
        <f>IF(ISBLANK(C439),O438,IF(COUNTIF(C$2:C439,C439)&gt;1,O438,1+MAX(O438,0)))</f>
        <v>10</v>
      </c>
      <c r="P439" s="45">
        <f t="shared" si="87"/>
        <v>8</v>
      </c>
      <c r="Q439" s="33" t="str">
        <f t="shared" si="88"/>
        <v/>
      </c>
      <c r="R439" s="33">
        <f t="shared" si="89"/>
        <v>2</v>
      </c>
      <c r="S439" s="33" t="str">
        <f t="shared" si="90"/>
        <v>108_2</v>
      </c>
      <c r="T439" s="35" t="str">
        <f t="shared" si="91"/>
        <v>108AM</v>
      </c>
      <c r="U439" s="35" t="str">
        <f t="shared" si="92"/>
        <v>108AMNS</v>
      </c>
      <c r="W439" s="20" t="str">
        <f t="shared" si="93"/>
        <v/>
      </c>
      <c r="X439" s="20" t="str">
        <f t="shared" si="94"/>
        <v/>
      </c>
      <c r="Y439" s="20" t="str">
        <f t="shared" si="95"/>
        <v/>
      </c>
      <c r="Z439" s="20" t="str">
        <f t="shared" si="96"/>
        <v/>
      </c>
      <c r="AA439" s="20">
        <f t="shared" si="84"/>
        <v>0</v>
      </c>
      <c r="AB439" s="20">
        <f t="shared" si="85"/>
        <v>0</v>
      </c>
      <c r="AC439" s="20">
        <f t="shared" si="86"/>
        <v>0</v>
      </c>
      <c r="AD439" s="16">
        <f t="shared" si="97"/>
        <v>0</v>
      </c>
      <c r="AE439" s="16">
        <f>IF(ISBLANK(T439),AE438,IF(COUNTIF(T$2:T439,T439)&gt;1,AE438,1+MAX(AE438,0)))</f>
        <v>14</v>
      </c>
    </row>
    <row r="440" spans="1:31" x14ac:dyDescent="0.25">
      <c r="A440" s="42">
        <v>108</v>
      </c>
      <c r="B440" s="42" t="s">
        <v>65</v>
      </c>
      <c r="C440" s="42" t="s">
        <v>654</v>
      </c>
      <c r="E440" s="42">
        <v>1</v>
      </c>
      <c r="F440" s="42">
        <v>2</v>
      </c>
      <c r="G440" s="42">
        <v>3</v>
      </c>
      <c r="H440" s="42">
        <v>7</v>
      </c>
      <c r="I440" s="42">
        <v>4</v>
      </c>
      <c r="J440" s="42">
        <v>0</v>
      </c>
      <c r="K440" s="42">
        <v>0</v>
      </c>
      <c r="L440" s="42">
        <v>2</v>
      </c>
      <c r="M440" s="188" t="s">
        <v>673</v>
      </c>
      <c r="N440"/>
      <c r="O440" s="101">
        <f>IF(ISBLANK(C440),O439,IF(COUNTIF(C$2:C440,C440)&gt;1,O439,1+MAX(O439,0)))</f>
        <v>10</v>
      </c>
      <c r="P440" s="45">
        <f t="shared" si="87"/>
        <v>8</v>
      </c>
      <c r="Q440" s="33" t="str">
        <f t="shared" si="88"/>
        <v/>
      </c>
      <c r="R440" s="33">
        <f t="shared" si="89"/>
        <v>2</v>
      </c>
      <c r="S440" s="33" t="str">
        <f t="shared" si="90"/>
        <v>108_2</v>
      </c>
      <c r="T440" s="35" t="str">
        <f t="shared" si="91"/>
        <v>108AM</v>
      </c>
      <c r="U440" s="35" t="str">
        <f t="shared" si="92"/>
        <v>108AMEW</v>
      </c>
      <c r="W440" s="20" t="str">
        <f t="shared" si="93"/>
        <v/>
      </c>
      <c r="X440" s="20" t="str">
        <f t="shared" si="94"/>
        <v/>
      </c>
      <c r="Y440" s="20" t="str">
        <f t="shared" si="95"/>
        <v/>
      </c>
      <c r="Z440" s="20" t="str">
        <f t="shared" si="96"/>
        <v/>
      </c>
      <c r="AA440" s="20">
        <f t="shared" si="84"/>
        <v>0</v>
      </c>
      <c r="AB440" s="20">
        <f t="shared" si="85"/>
        <v>0</v>
      </c>
      <c r="AC440" s="20">
        <f t="shared" si="86"/>
        <v>3</v>
      </c>
      <c r="AD440" s="16">
        <f t="shared" si="97"/>
        <v>1</v>
      </c>
      <c r="AE440" s="16">
        <f>IF(ISBLANK(T440),AE439,IF(COUNTIF(T$2:T440,T440)&gt;1,AE439,1+MAX(AE439,0)))</f>
        <v>14</v>
      </c>
    </row>
    <row r="441" spans="1:31" x14ac:dyDescent="0.25">
      <c r="A441" s="42">
        <v>108</v>
      </c>
      <c r="B441" s="42" t="s">
        <v>65</v>
      </c>
      <c r="C441" s="42" t="s">
        <v>654</v>
      </c>
      <c r="E441" s="42">
        <v>1</v>
      </c>
      <c r="F441" s="42">
        <v>2</v>
      </c>
      <c r="G441" s="42">
        <v>4</v>
      </c>
      <c r="H441" s="42">
        <v>2</v>
      </c>
      <c r="I441" s="42">
        <v>0</v>
      </c>
      <c r="J441" s="42">
        <v>1</v>
      </c>
      <c r="K441" s="42">
        <v>0</v>
      </c>
      <c r="L441" s="42">
        <v>1</v>
      </c>
      <c r="M441" s="188" t="s">
        <v>673</v>
      </c>
      <c r="N441"/>
      <c r="O441" s="101">
        <f>IF(ISBLANK(C441),O440,IF(COUNTIF(C$2:C441,C441)&gt;1,O440,1+MAX(O440,0)))</f>
        <v>10</v>
      </c>
      <c r="P441" s="45">
        <f t="shared" si="87"/>
        <v>8</v>
      </c>
      <c r="Q441" s="33" t="str">
        <f t="shared" si="88"/>
        <v/>
      </c>
      <c r="R441" s="33">
        <f t="shared" si="89"/>
        <v>2</v>
      </c>
      <c r="S441" s="33" t="str">
        <f t="shared" si="90"/>
        <v>108_2</v>
      </c>
      <c r="T441" s="35" t="str">
        <f t="shared" si="91"/>
        <v>108AM</v>
      </c>
      <c r="U441" s="35" t="str">
        <f t="shared" si="92"/>
        <v>108AMEW</v>
      </c>
      <c r="W441" s="20" t="str">
        <f t="shared" si="93"/>
        <v/>
      </c>
      <c r="X441" s="20" t="str">
        <f t="shared" si="94"/>
        <v/>
      </c>
      <c r="Y441" s="20" t="str">
        <f t="shared" si="95"/>
        <v/>
      </c>
      <c r="Z441" s="20" t="str">
        <f t="shared" si="96"/>
        <v/>
      </c>
      <c r="AA441" s="20">
        <f t="shared" si="84"/>
        <v>0</v>
      </c>
      <c r="AB441" s="20">
        <f t="shared" si="85"/>
        <v>0</v>
      </c>
      <c r="AC441" s="20">
        <f t="shared" si="86"/>
        <v>3</v>
      </c>
      <c r="AD441" s="16">
        <f t="shared" si="97"/>
        <v>1</v>
      </c>
      <c r="AE441" s="16">
        <f>IF(ISBLANK(T441),AE440,IF(COUNTIF(T$2:T441,T441)&gt;1,AE440,1+MAX(AE440,0)))</f>
        <v>14</v>
      </c>
    </row>
    <row r="442" spans="1:31" x14ac:dyDescent="0.25">
      <c r="A442" s="42">
        <v>108</v>
      </c>
      <c r="B442" s="42" t="s">
        <v>65</v>
      </c>
      <c r="C442" s="42" t="s">
        <v>654</v>
      </c>
      <c r="E442" s="42">
        <v>1</v>
      </c>
      <c r="F442" s="42">
        <v>3</v>
      </c>
      <c r="G442" s="42">
        <v>1</v>
      </c>
      <c r="H442" s="42">
        <v>0</v>
      </c>
      <c r="I442" s="42">
        <v>0</v>
      </c>
      <c r="J442" s="42">
        <v>0</v>
      </c>
      <c r="K442" s="42">
        <v>0</v>
      </c>
      <c r="L442" s="42">
        <v>0</v>
      </c>
      <c r="M442" s="188" t="s">
        <v>673</v>
      </c>
      <c r="N442"/>
      <c r="O442" s="101">
        <f>IF(ISBLANK(C442),O441,IF(COUNTIF(C$2:C442,C442)&gt;1,O441,1+MAX(O441,0)))</f>
        <v>10</v>
      </c>
      <c r="P442" s="45">
        <f t="shared" si="87"/>
        <v>8</v>
      </c>
      <c r="Q442" s="33" t="str">
        <f t="shared" si="88"/>
        <v/>
      </c>
      <c r="R442" s="33">
        <f t="shared" si="89"/>
        <v>3</v>
      </c>
      <c r="S442" s="33" t="str">
        <f t="shared" si="90"/>
        <v>108_3</v>
      </c>
      <c r="T442" s="35" t="str">
        <f t="shared" si="91"/>
        <v>108AM</v>
      </c>
      <c r="U442" s="35" t="str">
        <f t="shared" si="92"/>
        <v>108AMNS</v>
      </c>
      <c r="W442" s="20" t="str">
        <f t="shared" si="93"/>
        <v/>
      </c>
      <c r="X442" s="20" t="str">
        <f t="shared" si="94"/>
        <v/>
      </c>
      <c r="Y442" s="20" t="str">
        <f t="shared" si="95"/>
        <v/>
      </c>
      <c r="Z442" s="20" t="str">
        <f t="shared" si="96"/>
        <v/>
      </c>
      <c r="AA442" s="20">
        <f t="shared" si="84"/>
        <v>0</v>
      </c>
      <c r="AB442" s="20">
        <f t="shared" si="85"/>
        <v>0</v>
      </c>
      <c r="AC442" s="20">
        <f t="shared" si="86"/>
        <v>0</v>
      </c>
      <c r="AD442" s="16">
        <f t="shared" si="97"/>
        <v>0</v>
      </c>
      <c r="AE442" s="16">
        <f>IF(ISBLANK(T442),AE441,IF(COUNTIF(T$2:T442,T442)&gt;1,AE441,1+MAX(AE441,0)))</f>
        <v>14</v>
      </c>
    </row>
    <row r="443" spans="1:31" x14ac:dyDescent="0.25">
      <c r="A443" s="42">
        <v>108</v>
      </c>
      <c r="B443" s="42" t="s">
        <v>65</v>
      </c>
      <c r="C443" s="42" t="s">
        <v>654</v>
      </c>
      <c r="E443" s="42">
        <v>1</v>
      </c>
      <c r="F443" s="42">
        <v>3</v>
      </c>
      <c r="G443" s="42">
        <v>2</v>
      </c>
      <c r="H443" s="42">
        <v>0</v>
      </c>
      <c r="I443" s="42">
        <v>0</v>
      </c>
      <c r="J443" s="42">
        <v>0</v>
      </c>
      <c r="K443" s="42">
        <v>0</v>
      </c>
      <c r="L443" s="42">
        <v>0</v>
      </c>
      <c r="M443" s="188" t="s">
        <v>673</v>
      </c>
      <c r="N443"/>
      <c r="O443" s="101">
        <f>IF(ISBLANK(C443),O442,IF(COUNTIF(C$2:C443,C443)&gt;1,O442,1+MAX(O442,0)))</f>
        <v>10</v>
      </c>
      <c r="P443" s="45">
        <f t="shared" si="87"/>
        <v>8</v>
      </c>
      <c r="Q443" s="33" t="str">
        <f t="shared" si="88"/>
        <v/>
      </c>
      <c r="R443" s="33">
        <f t="shared" si="89"/>
        <v>3</v>
      </c>
      <c r="S443" s="33" t="str">
        <f t="shared" si="90"/>
        <v>108_3</v>
      </c>
      <c r="T443" s="35" t="str">
        <f t="shared" si="91"/>
        <v>108AM</v>
      </c>
      <c r="U443" s="35" t="str">
        <f t="shared" si="92"/>
        <v>108AMNS</v>
      </c>
      <c r="W443" s="20" t="str">
        <f t="shared" si="93"/>
        <v/>
      </c>
      <c r="X443" s="20" t="str">
        <f t="shared" si="94"/>
        <v/>
      </c>
      <c r="Y443" s="20" t="str">
        <f t="shared" si="95"/>
        <v/>
      </c>
      <c r="Z443" s="20" t="str">
        <f t="shared" si="96"/>
        <v/>
      </c>
      <c r="AA443" s="20">
        <f t="shared" si="84"/>
        <v>0</v>
      </c>
      <c r="AB443" s="20">
        <f t="shared" si="85"/>
        <v>0</v>
      </c>
      <c r="AC443" s="20">
        <f t="shared" si="86"/>
        <v>0</v>
      </c>
      <c r="AD443" s="16">
        <f t="shared" si="97"/>
        <v>0</v>
      </c>
      <c r="AE443" s="16">
        <f>IF(ISBLANK(T443),AE442,IF(COUNTIF(T$2:T443,T443)&gt;1,AE442,1+MAX(AE442,0)))</f>
        <v>14</v>
      </c>
    </row>
    <row r="444" spans="1:31" x14ac:dyDescent="0.25">
      <c r="A444" s="42">
        <v>108</v>
      </c>
      <c r="B444" s="42" t="s">
        <v>65</v>
      </c>
      <c r="C444" s="42" t="s">
        <v>654</v>
      </c>
      <c r="E444" s="42">
        <v>1</v>
      </c>
      <c r="F444" s="42">
        <v>3</v>
      </c>
      <c r="G444" s="42">
        <v>3</v>
      </c>
      <c r="H444" s="42">
        <v>2</v>
      </c>
      <c r="I444" s="42">
        <v>0</v>
      </c>
      <c r="J444" s="42">
        <v>0</v>
      </c>
      <c r="K444" s="42">
        <v>0</v>
      </c>
      <c r="L444" s="42">
        <v>0</v>
      </c>
      <c r="M444" s="188" t="s">
        <v>673</v>
      </c>
      <c r="N444"/>
      <c r="O444" s="101">
        <f>IF(ISBLANK(C444),O443,IF(COUNTIF(C$2:C444,C444)&gt;1,O443,1+MAX(O443,0)))</f>
        <v>10</v>
      </c>
      <c r="P444" s="45">
        <f t="shared" si="87"/>
        <v>8</v>
      </c>
      <c r="Q444" s="33" t="str">
        <f t="shared" si="88"/>
        <v/>
      </c>
      <c r="R444" s="33">
        <f t="shared" si="89"/>
        <v>3</v>
      </c>
      <c r="S444" s="33" t="str">
        <f t="shared" si="90"/>
        <v>108_3</v>
      </c>
      <c r="T444" s="35" t="str">
        <f t="shared" si="91"/>
        <v>108AM</v>
      </c>
      <c r="U444" s="35" t="str">
        <f t="shared" si="92"/>
        <v>108AMEW</v>
      </c>
      <c r="W444" s="20" t="str">
        <f t="shared" si="93"/>
        <v/>
      </c>
      <c r="X444" s="20" t="str">
        <f t="shared" si="94"/>
        <v/>
      </c>
      <c r="Y444" s="20" t="str">
        <f t="shared" si="95"/>
        <v/>
      </c>
      <c r="Z444" s="20" t="str">
        <f t="shared" si="96"/>
        <v/>
      </c>
      <c r="AA444" s="20">
        <f t="shared" si="84"/>
        <v>0</v>
      </c>
      <c r="AB444" s="20">
        <f t="shared" si="85"/>
        <v>0</v>
      </c>
      <c r="AC444" s="20">
        <f t="shared" si="86"/>
        <v>3</v>
      </c>
      <c r="AD444" s="16">
        <f t="shared" si="97"/>
        <v>1</v>
      </c>
      <c r="AE444" s="16">
        <f>IF(ISBLANK(T444),AE443,IF(COUNTIF(T$2:T444,T444)&gt;1,AE443,1+MAX(AE443,0)))</f>
        <v>14</v>
      </c>
    </row>
    <row r="445" spans="1:31" x14ac:dyDescent="0.25">
      <c r="A445" s="42">
        <v>108</v>
      </c>
      <c r="B445" s="42" t="s">
        <v>65</v>
      </c>
      <c r="C445" s="42" t="s">
        <v>654</v>
      </c>
      <c r="E445" s="42">
        <v>1</v>
      </c>
      <c r="F445" s="42">
        <v>3</v>
      </c>
      <c r="G445" s="42">
        <v>4</v>
      </c>
      <c r="H445" s="42">
        <v>2</v>
      </c>
      <c r="I445" s="42">
        <v>1</v>
      </c>
      <c r="J445" s="42">
        <v>0</v>
      </c>
      <c r="K445" s="42">
        <v>0</v>
      </c>
      <c r="L445" s="42">
        <v>0</v>
      </c>
      <c r="M445" s="188" t="s">
        <v>673</v>
      </c>
      <c r="N445"/>
      <c r="O445" s="101">
        <f>IF(ISBLANK(C445),O444,IF(COUNTIF(C$2:C445,C445)&gt;1,O444,1+MAX(O444,0)))</f>
        <v>10</v>
      </c>
      <c r="P445" s="45">
        <f t="shared" si="87"/>
        <v>8</v>
      </c>
      <c r="Q445" s="33" t="str">
        <f t="shared" si="88"/>
        <v/>
      </c>
      <c r="R445" s="33">
        <f t="shared" si="89"/>
        <v>3</v>
      </c>
      <c r="S445" s="33" t="str">
        <f t="shared" si="90"/>
        <v>108_3</v>
      </c>
      <c r="T445" s="35" t="str">
        <f t="shared" si="91"/>
        <v>108AM</v>
      </c>
      <c r="U445" s="35" t="str">
        <f t="shared" si="92"/>
        <v>108AMEW</v>
      </c>
      <c r="W445" s="20" t="str">
        <f t="shared" si="93"/>
        <v/>
      </c>
      <c r="X445" s="20" t="str">
        <f t="shared" si="94"/>
        <v/>
      </c>
      <c r="Y445" s="20" t="str">
        <f t="shared" si="95"/>
        <v/>
      </c>
      <c r="Z445" s="20" t="str">
        <f t="shared" si="96"/>
        <v/>
      </c>
      <c r="AA445" s="20">
        <f t="shared" si="84"/>
        <v>0</v>
      </c>
      <c r="AB445" s="20">
        <f t="shared" si="85"/>
        <v>0</v>
      </c>
      <c r="AC445" s="20">
        <f t="shared" si="86"/>
        <v>3</v>
      </c>
      <c r="AD445" s="16">
        <f t="shared" si="97"/>
        <v>1</v>
      </c>
      <c r="AE445" s="16">
        <f>IF(ISBLANK(T445),AE444,IF(COUNTIF(T$2:T445,T445)&gt;1,AE444,1+MAX(AE444,0)))</f>
        <v>14</v>
      </c>
    </row>
    <row r="446" spans="1:31" x14ac:dyDescent="0.25">
      <c r="A446" s="42">
        <v>108</v>
      </c>
      <c r="B446" s="42" t="s">
        <v>65</v>
      </c>
      <c r="C446" s="42" t="s">
        <v>654</v>
      </c>
      <c r="E446" s="42">
        <v>1</v>
      </c>
      <c r="F446" s="42">
        <v>4</v>
      </c>
      <c r="G446" s="42">
        <v>1</v>
      </c>
      <c r="H446" s="42">
        <v>0</v>
      </c>
      <c r="I446" s="42">
        <v>0</v>
      </c>
      <c r="J446" s="42">
        <v>0</v>
      </c>
      <c r="K446" s="42">
        <v>0</v>
      </c>
      <c r="L446" s="42">
        <v>0</v>
      </c>
      <c r="M446" s="188" t="s">
        <v>673</v>
      </c>
      <c r="N446"/>
      <c r="O446" s="101">
        <f>IF(ISBLANK(C446),O445,IF(COUNTIF(C$2:C446,C446)&gt;1,O445,1+MAX(O445,0)))</f>
        <v>10</v>
      </c>
      <c r="P446" s="45">
        <f t="shared" si="87"/>
        <v>8</v>
      </c>
      <c r="Q446" s="33" t="str">
        <f t="shared" si="88"/>
        <v/>
      </c>
      <c r="R446" s="33">
        <f t="shared" si="89"/>
        <v>4</v>
      </c>
      <c r="S446" s="33" t="str">
        <f t="shared" si="90"/>
        <v>108_4</v>
      </c>
      <c r="T446" s="35" t="str">
        <f t="shared" si="91"/>
        <v>108AM</v>
      </c>
      <c r="U446" s="35" t="str">
        <f t="shared" si="92"/>
        <v>108AMNS</v>
      </c>
      <c r="W446" s="20" t="str">
        <f t="shared" si="93"/>
        <v/>
      </c>
      <c r="X446" s="20" t="str">
        <f t="shared" si="94"/>
        <v/>
      </c>
      <c r="Y446" s="20" t="str">
        <f t="shared" si="95"/>
        <v/>
      </c>
      <c r="Z446" s="20" t="str">
        <f t="shared" si="96"/>
        <v/>
      </c>
      <c r="AA446" s="20">
        <f t="shared" si="84"/>
        <v>0</v>
      </c>
      <c r="AB446" s="20">
        <f t="shared" si="85"/>
        <v>0</v>
      </c>
      <c r="AC446" s="20">
        <f t="shared" si="86"/>
        <v>0</v>
      </c>
      <c r="AD446" s="16">
        <f t="shared" si="97"/>
        <v>0</v>
      </c>
      <c r="AE446" s="16">
        <f>IF(ISBLANK(T446),AE445,IF(COUNTIF(T$2:T446,T446)&gt;1,AE445,1+MAX(AE445,0)))</f>
        <v>14</v>
      </c>
    </row>
    <row r="447" spans="1:31" x14ac:dyDescent="0.25">
      <c r="A447" s="42">
        <v>108</v>
      </c>
      <c r="B447" s="42" t="s">
        <v>65</v>
      </c>
      <c r="C447" s="42" t="s">
        <v>654</v>
      </c>
      <c r="E447" s="42">
        <v>1</v>
      </c>
      <c r="F447" s="42">
        <v>4</v>
      </c>
      <c r="G447" s="42">
        <v>2</v>
      </c>
      <c r="H447" s="42">
        <v>1</v>
      </c>
      <c r="I447" s="42">
        <v>0</v>
      </c>
      <c r="J447" s="42">
        <v>0</v>
      </c>
      <c r="K447" s="42">
        <v>1</v>
      </c>
      <c r="L447" s="42">
        <v>1</v>
      </c>
      <c r="M447" s="188" t="s">
        <v>673</v>
      </c>
      <c r="N447"/>
      <c r="O447" s="101">
        <f>IF(ISBLANK(C447),O446,IF(COUNTIF(C$2:C447,C447)&gt;1,O446,1+MAX(O446,0)))</f>
        <v>10</v>
      </c>
      <c r="P447" s="45">
        <f t="shared" si="87"/>
        <v>8</v>
      </c>
      <c r="Q447" s="33" t="str">
        <f t="shared" si="88"/>
        <v/>
      </c>
      <c r="R447" s="33">
        <f t="shared" si="89"/>
        <v>4</v>
      </c>
      <c r="S447" s="33" t="str">
        <f t="shared" si="90"/>
        <v>108_4</v>
      </c>
      <c r="T447" s="35" t="str">
        <f t="shared" si="91"/>
        <v>108AM</v>
      </c>
      <c r="U447" s="35" t="str">
        <f t="shared" si="92"/>
        <v>108AMNS</v>
      </c>
      <c r="W447" s="20" t="str">
        <f t="shared" si="93"/>
        <v/>
      </c>
      <c r="X447" s="20" t="str">
        <f t="shared" si="94"/>
        <v/>
      </c>
      <c r="Y447" s="20" t="str">
        <f t="shared" si="95"/>
        <v/>
      </c>
      <c r="Z447" s="20" t="str">
        <f t="shared" si="96"/>
        <v/>
      </c>
      <c r="AA447" s="20">
        <f t="shared" si="84"/>
        <v>0</v>
      </c>
      <c r="AB447" s="20">
        <f t="shared" si="85"/>
        <v>0</v>
      </c>
      <c r="AC447" s="20">
        <f t="shared" si="86"/>
        <v>0</v>
      </c>
      <c r="AD447" s="16">
        <f t="shared" si="97"/>
        <v>0</v>
      </c>
      <c r="AE447" s="16">
        <f>IF(ISBLANK(T447),AE446,IF(COUNTIF(T$2:T447,T447)&gt;1,AE446,1+MAX(AE446,0)))</f>
        <v>14</v>
      </c>
    </row>
    <row r="448" spans="1:31" x14ac:dyDescent="0.25">
      <c r="A448" s="42">
        <v>108</v>
      </c>
      <c r="B448" s="42" t="s">
        <v>65</v>
      </c>
      <c r="C448" s="42" t="s">
        <v>654</v>
      </c>
      <c r="E448" s="42">
        <v>1</v>
      </c>
      <c r="F448" s="42">
        <v>4</v>
      </c>
      <c r="G448" s="42">
        <v>3</v>
      </c>
      <c r="H448" s="42">
        <v>9</v>
      </c>
      <c r="I448" s="42">
        <v>4</v>
      </c>
      <c r="J448" s="42">
        <v>2</v>
      </c>
      <c r="K448" s="42">
        <v>0</v>
      </c>
      <c r="L448" s="42">
        <v>0</v>
      </c>
      <c r="M448" s="188" t="s">
        <v>673</v>
      </c>
      <c r="N448"/>
      <c r="O448" s="101">
        <f>IF(ISBLANK(C448),O447,IF(COUNTIF(C$2:C448,C448)&gt;1,O447,1+MAX(O447,0)))</f>
        <v>10</v>
      </c>
      <c r="P448" s="45">
        <f t="shared" si="87"/>
        <v>8</v>
      </c>
      <c r="Q448" s="33" t="str">
        <f t="shared" si="88"/>
        <v/>
      </c>
      <c r="R448" s="33">
        <f t="shared" si="89"/>
        <v>4</v>
      </c>
      <c r="S448" s="33" t="str">
        <f t="shared" si="90"/>
        <v>108_4</v>
      </c>
      <c r="T448" s="35" t="str">
        <f t="shared" si="91"/>
        <v>108AM</v>
      </c>
      <c r="U448" s="35" t="str">
        <f t="shared" si="92"/>
        <v>108AMEW</v>
      </c>
      <c r="W448" s="20" t="str">
        <f t="shared" si="93"/>
        <v/>
      </c>
      <c r="X448" s="20" t="str">
        <f t="shared" si="94"/>
        <v/>
      </c>
      <c r="Y448" s="20" t="str">
        <f t="shared" si="95"/>
        <v/>
      </c>
      <c r="Z448" s="20" t="str">
        <f t="shared" si="96"/>
        <v/>
      </c>
      <c r="AA448" s="20">
        <f t="shared" si="84"/>
        <v>0</v>
      </c>
      <c r="AB448" s="20">
        <f t="shared" si="85"/>
        <v>0</v>
      </c>
      <c r="AC448" s="20">
        <f t="shared" si="86"/>
        <v>3</v>
      </c>
      <c r="AD448" s="16">
        <f t="shared" si="97"/>
        <v>1</v>
      </c>
      <c r="AE448" s="16">
        <f>IF(ISBLANK(T448),AE447,IF(COUNTIF(T$2:T448,T448)&gt;1,AE447,1+MAX(AE447,0)))</f>
        <v>14</v>
      </c>
    </row>
    <row r="449" spans="1:31" x14ac:dyDescent="0.25">
      <c r="A449" s="42">
        <v>108</v>
      </c>
      <c r="B449" s="42" t="s">
        <v>65</v>
      </c>
      <c r="C449" s="42" t="s">
        <v>654</v>
      </c>
      <c r="E449" s="42">
        <v>1</v>
      </c>
      <c r="F449" s="42">
        <v>4</v>
      </c>
      <c r="G449" s="42">
        <v>4</v>
      </c>
      <c r="H449" s="42">
        <v>2</v>
      </c>
      <c r="I449" s="42">
        <v>0</v>
      </c>
      <c r="J449" s="42">
        <v>1</v>
      </c>
      <c r="K449" s="42">
        <v>0</v>
      </c>
      <c r="L449" s="42">
        <v>0</v>
      </c>
      <c r="M449" s="188" t="s">
        <v>673</v>
      </c>
      <c r="N449"/>
      <c r="O449" s="101">
        <f>IF(ISBLANK(C449),O448,IF(COUNTIF(C$2:C449,C449)&gt;1,O448,1+MAX(O448,0)))</f>
        <v>10</v>
      </c>
      <c r="P449" s="45">
        <f t="shared" si="87"/>
        <v>8</v>
      </c>
      <c r="Q449" s="33" t="str">
        <f t="shared" si="88"/>
        <v/>
      </c>
      <c r="R449" s="33">
        <f t="shared" si="89"/>
        <v>4</v>
      </c>
      <c r="S449" s="33" t="str">
        <f t="shared" si="90"/>
        <v>108_4</v>
      </c>
      <c r="T449" s="35" t="str">
        <f t="shared" si="91"/>
        <v>108AM</v>
      </c>
      <c r="U449" s="35" t="str">
        <f t="shared" si="92"/>
        <v>108AMEW</v>
      </c>
      <c r="W449" s="20" t="str">
        <f t="shared" si="93"/>
        <v/>
      </c>
      <c r="X449" s="20" t="str">
        <f t="shared" si="94"/>
        <v/>
      </c>
      <c r="Y449" s="20" t="str">
        <f t="shared" si="95"/>
        <v/>
      </c>
      <c r="Z449" s="20" t="str">
        <f t="shared" si="96"/>
        <v/>
      </c>
      <c r="AA449" s="20">
        <f t="shared" si="84"/>
        <v>0</v>
      </c>
      <c r="AB449" s="20">
        <f t="shared" si="85"/>
        <v>0</v>
      </c>
      <c r="AC449" s="20">
        <f t="shared" si="86"/>
        <v>3</v>
      </c>
      <c r="AD449" s="16">
        <f t="shared" si="97"/>
        <v>1</v>
      </c>
      <c r="AE449" s="16">
        <f>IF(ISBLANK(T449),AE448,IF(COUNTIF(T$2:T449,T449)&gt;1,AE448,1+MAX(AE448,0)))</f>
        <v>14</v>
      </c>
    </row>
    <row r="450" spans="1:31" x14ac:dyDescent="0.25">
      <c r="A450" s="42">
        <v>108</v>
      </c>
      <c r="B450" s="42" t="s">
        <v>66</v>
      </c>
      <c r="C450" s="42" t="s">
        <v>674</v>
      </c>
      <c r="E450" s="42">
        <v>1</v>
      </c>
      <c r="F450" s="42">
        <v>1</v>
      </c>
      <c r="G450" s="42">
        <v>1</v>
      </c>
      <c r="H450" s="42">
        <v>0</v>
      </c>
      <c r="I450" s="42">
        <v>0</v>
      </c>
      <c r="J450" s="42">
        <v>0</v>
      </c>
      <c r="K450" s="42">
        <v>0</v>
      </c>
      <c r="L450" s="42">
        <v>0</v>
      </c>
      <c r="M450" s="188" t="s">
        <v>675</v>
      </c>
      <c r="N450"/>
      <c r="O450" s="101">
        <f>IF(ISBLANK(C450),O449,IF(COUNTIF(C$2:C450,C450)&gt;1,O449,1+MAX(O449,0)))</f>
        <v>11</v>
      </c>
      <c r="P450" s="45">
        <f t="shared" si="87"/>
        <v>8</v>
      </c>
      <c r="Q450" s="33" t="str">
        <f t="shared" si="88"/>
        <v/>
      </c>
      <c r="R450" s="33">
        <f t="shared" si="89"/>
        <v>9</v>
      </c>
      <c r="S450" s="33" t="str">
        <f t="shared" si="90"/>
        <v>108_9</v>
      </c>
      <c r="T450" s="35" t="str">
        <f t="shared" si="91"/>
        <v>108PM</v>
      </c>
      <c r="U450" s="35" t="str">
        <f t="shared" si="92"/>
        <v>108PMNS</v>
      </c>
      <c r="W450" s="20" t="str">
        <f t="shared" si="93"/>
        <v/>
      </c>
      <c r="X450" s="20" t="str">
        <f t="shared" si="94"/>
        <v/>
      </c>
      <c r="Y450" s="20" t="str">
        <f t="shared" si="95"/>
        <v/>
      </c>
      <c r="Z450" s="20" t="str">
        <f t="shared" si="96"/>
        <v/>
      </c>
      <c r="AA450" s="20">
        <f t="shared" ref="AA450:AA513" si="98">IF(AND(ISNUMBER($G450),$B450="AM"),INDEX(Cordon,MATCH($A450,loc_ID,0),$G450),0)</f>
        <v>0</v>
      </c>
      <c r="AB450" s="20">
        <f t="shared" ref="AB450:AB513" si="99">IF(AND(ISNUMBER($G450),$B450="PM"),INDEX(Cordon,MATCH($A450,loc_ID,0),VLOOKUP($G450,Reverse_dir,2,FALSE)),0)</f>
        <v>0</v>
      </c>
      <c r="AC450" s="20">
        <f t="shared" ref="AC450:AC513" si="100">IF(AND(ISNUMBER($G450),$B450="AM"),INDEX(Lane,MATCH($A450,loc_ID,0),$G450),0)</f>
        <v>0</v>
      </c>
      <c r="AD450" s="16">
        <f t="shared" si="97"/>
        <v>0</v>
      </c>
      <c r="AE450" s="16">
        <f>IF(ISBLANK(T450),AE449,IF(COUNTIF(T$2:T450,T450)&gt;1,AE449,1+MAX(AE449,0)))</f>
        <v>15</v>
      </c>
    </row>
    <row r="451" spans="1:31" x14ac:dyDescent="0.25">
      <c r="A451" s="42">
        <v>108</v>
      </c>
      <c r="B451" s="42" t="s">
        <v>66</v>
      </c>
      <c r="C451" s="42" t="s">
        <v>674</v>
      </c>
      <c r="E451" s="42">
        <v>1</v>
      </c>
      <c r="F451" s="42">
        <v>1</v>
      </c>
      <c r="G451" s="42">
        <v>2</v>
      </c>
      <c r="H451" s="42">
        <v>2</v>
      </c>
      <c r="I451" s="42">
        <v>0</v>
      </c>
      <c r="J451" s="42">
        <v>0</v>
      </c>
      <c r="K451" s="42">
        <v>0</v>
      </c>
      <c r="L451" s="42">
        <v>0</v>
      </c>
      <c r="M451" s="188" t="s">
        <v>675</v>
      </c>
      <c r="N451"/>
      <c r="O451" s="101">
        <f>IF(ISBLANK(C451),O450,IF(COUNTIF(C$2:C451,C451)&gt;1,O450,1+MAX(O450,0)))</f>
        <v>11</v>
      </c>
      <c r="P451" s="45">
        <f t="shared" ref="P451:P514" si="101">IF(A451=A450,P450,IF(ISNUMBER(P450),P450+1,1))</f>
        <v>8</v>
      </c>
      <c r="Q451" s="33" t="str">
        <f t="shared" ref="Q451:Q514" si="102">IF(OR(P451=P450,LEN(A451)&lt;1),"",P451)</f>
        <v/>
      </c>
      <c r="R451" s="33">
        <f t="shared" ref="R451:R514" si="103">IF(ISNUMBER(F451),F451+4*(E451-1)+8*IF(B451="PM",1,0),"")</f>
        <v>9</v>
      </c>
      <c r="S451" s="33" t="str">
        <f t="shared" ref="S451:S514" si="104">IF(ISNUMBER(R451),A451&amp;"_"&amp;R451,"")</f>
        <v>108_9</v>
      </c>
      <c r="T451" s="35" t="str">
        <f t="shared" ref="T451:T514" si="105">A451&amp;B451</f>
        <v>108PM</v>
      </c>
      <c r="U451" s="35" t="str">
        <f t="shared" ref="U451:U514" si="106">IF(OR(G451=1,G451=2),T451&amp;"NS",IF(OR(G451=3,G451=4),T451&amp;"EW",""))</f>
        <v>108PMNS</v>
      </c>
      <c r="W451" s="20" t="str">
        <f t="shared" ref="W451:W514" si="107">IF(I451&gt;$H451,1,"")</f>
        <v/>
      </c>
      <c r="X451" s="20" t="str">
        <f t="shared" ref="X451:X514" si="108">IF(J451&gt;$H451,1,"")</f>
        <v/>
      </c>
      <c r="Y451" s="20" t="str">
        <f t="shared" ref="Y451:Y514" si="109">IF(K451&gt;$H451,1,"")</f>
        <v/>
      </c>
      <c r="Z451" s="20" t="str">
        <f t="shared" ref="Z451:Z514" si="110">IF(L451&gt;$H451,1,"")</f>
        <v/>
      </c>
      <c r="AA451" s="20">
        <f t="shared" si="98"/>
        <v>0</v>
      </c>
      <c r="AB451" s="20">
        <f t="shared" si="99"/>
        <v>0</v>
      </c>
      <c r="AC451" s="20">
        <f t="shared" si="100"/>
        <v>0</v>
      </c>
      <c r="AD451" s="16">
        <f t="shared" ref="AD451:AD514" si="111">IF(AND(AC451&gt;0,ISNUMBER(AC451)),1,0)</f>
        <v>0</v>
      </c>
      <c r="AE451" s="16">
        <f>IF(ISBLANK(T451),AE450,IF(COUNTIF(T$2:T451,T451)&gt;1,AE450,1+MAX(AE450,0)))</f>
        <v>15</v>
      </c>
    </row>
    <row r="452" spans="1:31" x14ac:dyDescent="0.25">
      <c r="A452" s="42">
        <v>108</v>
      </c>
      <c r="B452" s="42" t="s">
        <v>66</v>
      </c>
      <c r="C452" s="42" t="s">
        <v>674</v>
      </c>
      <c r="E452" s="42">
        <v>1</v>
      </c>
      <c r="F452" s="42">
        <v>1</v>
      </c>
      <c r="G452" s="42">
        <v>3</v>
      </c>
      <c r="H452" s="42">
        <v>12</v>
      </c>
      <c r="I452" s="42">
        <v>6</v>
      </c>
      <c r="J452" s="42">
        <v>4</v>
      </c>
      <c r="K452" s="42">
        <v>0</v>
      </c>
      <c r="L452" s="42">
        <v>0</v>
      </c>
      <c r="M452" s="188" t="s">
        <v>675</v>
      </c>
      <c r="N452"/>
      <c r="O452" s="101">
        <f>IF(ISBLANK(C452),O451,IF(COUNTIF(C$2:C452,C452)&gt;1,O451,1+MAX(O451,0)))</f>
        <v>11</v>
      </c>
      <c r="P452" s="45">
        <f t="shared" si="101"/>
        <v>8</v>
      </c>
      <c r="Q452" s="33" t="str">
        <f t="shared" si="102"/>
        <v/>
      </c>
      <c r="R452" s="33">
        <f t="shared" si="103"/>
        <v>9</v>
      </c>
      <c r="S452" s="33" t="str">
        <f t="shared" si="104"/>
        <v>108_9</v>
      </c>
      <c r="T452" s="35" t="str">
        <f t="shared" si="105"/>
        <v>108PM</v>
      </c>
      <c r="U452" s="35" t="str">
        <f t="shared" si="106"/>
        <v>108PMEW</v>
      </c>
      <c r="W452" s="20" t="str">
        <f t="shared" si="107"/>
        <v/>
      </c>
      <c r="X452" s="20" t="str">
        <f t="shared" si="108"/>
        <v/>
      </c>
      <c r="Y452" s="20" t="str">
        <f t="shared" si="109"/>
        <v/>
      </c>
      <c r="Z452" s="20" t="str">
        <f t="shared" si="110"/>
        <v/>
      </c>
      <c r="AA452" s="20">
        <f t="shared" si="98"/>
        <v>0</v>
      </c>
      <c r="AB452" s="20">
        <f t="shared" si="99"/>
        <v>0</v>
      </c>
      <c r="AC452" s="20">
        <f t="shared" si="100"/>
        <v>0</v>
      </c>
      <c r="AD452" s="16">
        <f t="shared" si="111"/>
        <v>0</v>
      </c>
      <c r="AE452" s="16">
        <f>IF(ISBLANK(T452),AE451,IF(COUNTIF(T$2:T452,T452)&gt;1,AE451,1+MAX(AE451,0)))</f>
        <v>15</v>
      </c>
    </row>
    <row r="453" spans="1:31" x14ac:dyDescent="0.25">
      <c r="A453" s="42">
        <v>108</v>
      </c>
      <c r="B453" s="42" t="s">
        <v>66</v>
      </c>
      <c r="C453" s="42" t="s">
        <v>674</v>
      </c>
      <c r="E453" s="42">
        <v>1</v>
      </c>
      <c r="F453" s="42">
        <v>1</v>
      </c>
      <c r="G453" s="42">
        <v>4</v>
      </c>
      <c r="H453" s="42">
        <v>15</v>
      </c>
      <c r="I453" s="42">
        <v>5</v>
      </c>
      <c r="J453" s="42">
        <v>1</v>
      </c>
      <c r="K453" s="42">
        <v>1</v>
      </c>
      <c r="L453" s="42">
        <v>1</v>
      </c>
      <c r="M453" s="188" t="s">
        <v>675</v>
      </c>
      <c r="N453"/>
      <c r="O453" s="101">
        <f>IF(ISBLANK(C453),O452,IF(COUNTIF(C$2:C453,C453)&gt;1,O452,1+MAX(O452,0)))</f>
        <v>11</v>
      </c>
      <c r="P453" s="45">
        <f t="shared" si="101"/>
        <v>8</v>
      </c>
      <c r="Q453" s="33" t="str">
        <f t="shared" si="102"/>
        <v/>
      </c>
      <c r="R453" s="33">
        <f t="shared" si="103"/>
        <v>9</v>
      </c>
      <c r="S453" s="33" t="str">
        <f t="shared" si="104"/>
        <v>108_9</v>
      </c>
      <c r="T453" s="35" t="str">
        <f t="shared" si="105"/>
        <v>108PM</v>
      </c>
      <c r="U453" s="35" t="str">
        <f t="shared" si="106"/>
        <v>108PMEW</v>
      </c>
      <c r="W453" s="20" t="str">
        <f t="shared" si="107"/>
        <v/>
      </c>
      <c r="X453" s="20" t="str">
        <f t="shared" si="108"/>
        <v/>
      </c>
      <c r="Y453" s="20" t="str">
        <f t="shared" si="109"/>
        <v/>
      </c>
      <c r="Z453" s="20" t="str">
        <f t="shared" si="110"/>
        <v/>
      </c>
      <c r="AA453" s="20">
        <f t="shared" si="98"/>
        <v>0</v>
      </c>
      <c r="AB453" s="20">
        <f t="shared" si="99"/>
        <v>0</v>
      </c>
      <c r="AC453" s="20">
        <f t="shared" si="100"/>
        <v>0</v>
      </c>
      <c r="AD453" s="16">
        <f t="shared" si="111"/>
        <v>0</v>
      </c>
      <c r="AE453" s="16">
        <f>IF(ISBLANK(T453),AE452,IF(COUNTIF(T$2:T453,T453)&gt;1,AE452,1+MAX(AE452,0)))</f>
        <v>15</v>
      </c>
    </row>
    <row r="454" spans="1:31" x14ac:dyDescent="0.25">
      <c r="A454" s="42">
        <v>108</v>
      </c>
      <c r="B454" s="42" t="s">
        <v>66</v>
      </c>
      <c r="C454" s="42" t="s">
        <v>674</v>
      </c>
      <c r="E454" s="42">
        <v>1</v>
      </c>
      <c r="F454" s="42">
        <v>2</v>
      </c>
      <c r="G454" s="42">
        <v>1</v>
      </c>
      <c r="H454" s="42">
        <v>1</v>
      </c>
      <c r="I454" s="42">
        <v>0</v>
      </c>
      <c r="J454" s="42">
        <v>0</v>
      </c>
      <c r="K454" s="42">
        <v>0</v>
      </c>
      <c r="L454" s="42">
        <v>0</v>
      </c>
      <c r="M454" s="188" t="s">
        <v>675</v>
      </c>
      <c r="N454"/>
      <c r="O454" s="101">
        <f>IF(ISBLANK(C454),O453,IF(COUNTIF(C$2:C454,C454)&gt;1,O453,1+MAX(O453,0)))</f>
        <v>11</v>
      </c>
      <c r="P454" s="45">
        <f t="shared" si="101"/>
        <v>8</v>
      </c>
      <c r="Q454" s="33" t="str">
        <f t="shared" si="102"/>
        <v/>
      </c>
      <c r="R454" s="33">
        <f t="shared" si="103"/>
        <v>10</v>
      </c>
      <c r="S454" s="33" t="str">
        <f t="shared" si="104"/>
        <v>108_10</v>
      </c>
      <c r="T454" s="35" t="str">
        <f t="shared" si="105"/>
        <v>108PM</v>
      </c>
      <c r="U454" s="35" t="str">
        <f t="shared" si="106"/>
        <v>108PMNS</v>
      </c>
      <c r="W454" s="20" t="str">
        <f t="shared" si="107"/>
        <v/>
      </c>
      <c r="X454" s="20" t="str">
        <f t="shared" si="108"/>
        <v/>
      </c>
      <c r="Y454" s="20" t="str">
        <f t="shared" si="109"/>
        <v/>
      </c>
      <c r="Z454" s="20" t="str">
        <f t="shared" si="110"/>
        <v/>
      </c>
      <c r="AA454" s="20">
        <f t="shared" si="98"/>
        <v>0</v>
      </c>
      <c r="AB454" s="20">
        <f t="shared" si="99"/>
        <v>0</v>
      </c>
      <c r="AC454" s="20">
        <f t="shared" si="100"/>
        <v>0</v>
      </c>
      <c r="AD454" s="16">
        <f t="shared" si="111"/>
        <v>0</v>
      </c>
      <c r="AE454" s="16">
        <f>IF(ISBLANK(T454),AE453,IF(COUNTIF(T$2:T454,T454)&gt;1,AE453,1+MAX(AE453,0)))</f>
        <v>15</v>
      </c>
    </row>
    <row r="455" spans="1:31" x14ac:dyDescent="0.25">
      <c r="A455" s="42">
        <v>108</v>
      </c>
      <c r="B455" s="42" t="s">
        <v>66</v>
      </c>
      <c r="C455" s="42" t="s">
        <v>674</v>
      </c>
      <c r="E455" s="42">
        <v>1</v>
      </c>
      <c r="F455" s="42">
        <v>2</v>
      </c>
      <c r="G455" s="42">
        <v>2</v>
      </c>
      <c r="H455" s="42">
        <v>1</v>
      </c>
      <c r="I455" s="42">
        <v>1</v>
      </c>
      <c r="J455" s="42">
        <v>0</v>
      </c>
      <c r="K455" s="42">
        <v>0</v>
      </c>
      <c r="L455" s="42">
        <v>0</v>
      </c>
      <c r="M455" s="188" t="s">
        <v>675</v>
      </c>
      <c r="N455"/>
      <c r="O455" s="101">
        <f>IF(ISBLANK(C455),O454,IF(COUNTIF(C$2:C455,C455)&gt;1,O454,1+MAX(O454,0)))</f>
        <v>11</v>
      </c>
      <c r="P455" s="45">
        <f t="shared" si="101"/>
        <v>8</v>
      </c>
      <c r="Q455" s="33" t="str">
        <f t="shared" si="102"/>
        <v/>
      </c>
      <c r="R455" s="33">
        <f t="shared" si="103"/>
        <v>10</v>
      </c>
      <c r="S455" s="33" t="str">
        <f t="shared" si="104"/>
        <v>108_10</v>
      </c>
      <c r="T455" s="35" t="str">
        <f t="shared" si="105"/>
        <v>108PM</v>
      </c>
      <c r="U455" s="35" t="str">
        <f t="shared" si="106"/>
        <v>108PMNS</v>
      </c>
      <c r="W455" s="20" t="str">
        <f t="shared" si="107"/>
        <v/>
      </c>
      <c r="X455" s="20" t="str">
        <f t="shared" si="108"/>
        <v/>
      </c>
      <c r="Y455" s="20" t="str">
        <f t="shared" si="109"/>
        <v/>
      </c>
      <c r="Z455" s="20" t="str">
        <f t="shared" si="110"/>
        <v/>
      </c>
      <c r="AA455" s="20">
        <f t="shared" si="98"/>
        <v>0</v>
      </c>
      <c r="AB455" s="20">
        <f t="shared" si="99"/>
        <v>0</v>
      </c>
      <c r="AC455" s="20">
        <f t="shared" si="100"/>
        <v>0</v>
      </c>
      <c r="AD455" s="16">
        <f t="shared" si="111"/>
        <v>0</v>
      </c>
      <c r="AE455" s="16">
        <f>IF(ISBLANK(T455),AE454,IF(COUNTIF(T$2:T455,T455)&gt;1,AE454,1+MAX(AE454,0)))</f>
        <v>15</v>
      </c>
    </row>
    <row r="456" spans="1:31" x14ac:dyDescent="0.25">
      <c r="A456" s="42">
        <v>108</v>
      </c>
      <c r="B456" s="42" t="s">
        <v>66</v>
      </c>
      <c r="C456" s="42" t="s">
        <v>674</v>
      </c>
      <c r="E456" s="42">
        <v>1</v>
      </c>
      <c r="F456" s="42">
        <v>2</v>
      </c>
      <c r="G456" s="42">
        <v>3</v>
      </c>
      <c r="H456" s="42">
        <v>9</v>
      </c>
      <c r="I456" s="42">
        <v>5</v>
      </c>
      <c r="J456" s="42">
        <v>2</v>
      </c>
      <c r="K456" s="42">
        <v>0</v>
      </c>
      <c r="L456" s="42">
        <v>0</v>
      </c>
      <c r="M456" s="188" t="s">
        <v>675</v>
      </c>
      <c r="N456"/>
      <c r="O456" s="101">
        <f>IF(ISBLANK(C456),O455,IF(COUNTIF(C$2:C456,C456)&gt;1,O455,1+MAX(O455,0)))</f>
        <v>11</v>
      </c>
      <c r="P456" s="45">
        <f t="shared" si="101"/>
        <v>8</v>
      </c>
      <c r="Q456" s="33" t="str">
        <f t="shared" si="102"/>
        <v/>
      </c>
      <c r="R456" s="33">
        <f t="shared" si="103"/>
        <v>10</v>
      </c>
      <c r="S456" s="33" t="str">
        <f t="shared" si="104"/>
        <v>108_10</v>
      </c>
      <c r="T456" s="35" t="str">
        <f t="shared" si="105"/>
        <v>108PM</v>
      </c>
      <c r="U456" s="35" t="str">
        <f t="shared" si="106"/>
        <v>108PMEW</v>
      </c>
      <c r="W456" s="20" t="str">
        <f t="shared" si="107"/>
        <v/>
      </c>
      <c r="X456" s="20" t="str">
        <f t="shared" si="108"/>
        <v/>
      </c>
      <c r="Y456" s="20" t="str">
        <f t="shared" si="109"/>
        <v/>
      </c>
      <c r="Z456" s="20" t="str">
        <f t="shared" si="110"/>
        <v/>
      </c>
      <c r="AA456" s="20">
        <f t="shared" si="98"/>
        <v>0</v>
      </c>
      <c r="AB456" s="20">
        <f t="shared" si="99"/>
        <v>0</v>
      </c>
      <c r="AC456" s="20">
        <f t="shared" si="100"/>
        <v>0</v>
      </c>
      <c r="AD456" s="16">
        <f t="shared" si="111"/>
        <v>0</v>
      </c>
      <c r="AE456" s="16">
        <f>IF(ISBLANK(T456),AE455,IF(COUNTIF(T$2:T456,T456)&gt;1,AE455,1+MAX(AE455,0)))</f>
        <v>15</v>
      </c>
    </row>
    <row r="457" spans="1:31" x14ac:dyDescent="0.25">
      <c r="A457" s="42">
        <v>108</v>
      </c>
      <c r="B457" s="42" t="s">
        <v>66</v>
      </c>
      <c r="C457" s="42" t="s">
        <v>674</v>
      </c>
      <c r="E457" s="42">
        <v>1</v>
      </c>
      <c r="F457" s="42">
        <v>2</v>
      </c>
      <c r="G457" s="42">
        <v>4</v>
      </c>
      <c r="H457" s="42">
        <v>23</v>
      </c>
      <c r="I457" s="42">
        <v>4</v>
      </c>
      <c r="J457" s="42">
        <v>2</v>
      </c>
      <c r="K457" s="42">
        <v>0</v>
      </c>
      <c r="L457" s="42">
        <v>1</v>
      </c>
      <c r="M457" s="188" t="s">
        <v>675</v>
      </c>
      <c r="N457"/>
      <c r="O457" s="101">
        <f>IF(ISBLANK(C457),O456,IF(COUNTIF(C$2:C457,C457)&gt;1,O456,1+MAX(O456,0)))</f>
        <v>11</v>
      </c>
      <c r="P457" s="45">
        <f t="shared" si="101"/>
        <v>8</v>
      </c>
      <c r="Q457" s="33" t="str">
        <f t="shared" si="102"/>
        <v/>
      </c>
      <c r="R457" s="33">
        <f t="shared" si="103"/>
        <v>10</v>
      </c>
      <c r="S457" s="33" t="str">
        <f t="shared" si="104"/>
        <v>108_10</v>
      </c>
      <c r="T457" s="35" t="str">
        <f t="shared" si="105"/>
        <v>108PM</v>
      </c>
      <c r="U457" s="35" t="str">
        <f t="shared" si="106"/>
        <v>108PMEW</v>
      </c>
      <c r="W457" s="20" t="str">
        <f t="shared" si="107"/>
        <v/>
      </c>
      <c r="X457" s="20" t="str">
        <f t="shared" si="108"/>
        <v/>
      </c>
      <c r="Y457" s="20" t="str">
        <f t="shared" si="109"/>
        <v/>
      </c>
      <c r="Z457" s="20" t="str">
        <f t="shared" si="110"/>
        <v/>
      </c>
      <c r="AA457" s="20">
        <f t="shared" si="98"/>
        <v>0</v>
      </c>
      <c r="AB457" s="20">
        <f t="shared" si="99"/>
        <v>0</v>
      </c>
      <c r="AC457" s="20">
        <f t="shared" si="100"/>
        <v>0</v>
      </c>
      <c r="AD457" s="16">
        <f t="shared" si="111"/>
        <v>0</v>
      </c>
      <c r="AE457" s="16">
        <f>IF(ISBLANK(T457),AE456,IF(COUNTIF(T$2:T457,T457)&gt;1,AE456,1+MAX(AE456,0)))</f>
        <v>15</v>
      </c>
    </row>
    <row r="458" spans="1:31" x14ac:dyDescent="0.25">
      <c r="A458" s="42">
        <v>108</v>
      </c>
      <c r="B458" s="42" t="s">
        <v>66</v>
      </c>
      <c r="C458" s="42" t="s">
        <v>674</v>
      </c>
      <c r="E458" s="42">
        <v>1</v>
      </c>
      <c r="F458" s="42">
        <v>3</v>
      </c>
      <c r="G458" s="42">
        <v>1</v>
      </c>
      <c r="H458" s="42">
        <v>3</v>
      </c>
      <c r="I458" s="42">
        <v>0</v>
      </c>
      <c r="J458" s="42">
        <v>0</v>
      </c>
      <c r="K458" s="42">
        <v>0</v>
      </c>
      <c r="L458" s="42">
        <v>0</v>
      </c>
      <c r="M458" s="188" t="s">
        <v>675</v>
      </c>
      <c r="N458"/>
      <c r="O458" s="101">
        <f>IF(ISBLANK(C458),O457,IF(COUNTIF(C$2:C458,C458)&gt;1,O457,1+MAX(O457,0)))</f>
        <v>11</v>
      </c>
      <c r="P458" s="45">
        <f t="shared" si="101"/>
        <v>8</v>
      </c>
      <c r="Q458" s="33" t="str">
        <f t="shared" si="102"/>
        <v/>
      </c>
      <c r="R458" s="33">
        <f t="shared" si="103"/>
        <v>11</v>
      </c>
      <c r="S458" s="33" t="str">
        <f t="shared" si="104"/>
        <v>108_11</v>
      </c>
      <c r="T458" s="35" t="str">
        <f t="shared" si="105"/>
        <v>108PM</v>
      </c>
      <c r="U458" s="35" t="str">
        <f t="shared" si="106"/>
        <v>108PMNS</v>
      </c>
      <c r="W458" s="20" t="str">
        <f t="shared" si="107"/>
        <v/>
      </c>
      <c r="X458" s="20" t="str">
        <f t="shared" si="108"/>
        <v/>
      </c>
      <c r="Y458" s="20" t="str">
        <f t="shared" si="109"/>
        <v/>
      </c>
      <c r="Z458" s="20" t="str">
        <f t="shared" si="110"/>
        <v/>
      </c>
      <c r="AA458" s="20">
        <f t="shared" si="98"/>
        <v>0</v>
      </c>
      <c r="AB458" s="20">
        <f t="shared" si="99"/>
        <v>0</v>
      </c>
      <c r="AC458" s="20">
        <f t="shared" si="100"/>
        <v>0</v>
      </c>
      <c r="AD458" s="16">
        <f t="shared" si="111"/>
        <v>0</v>
      </c>
      <c r="AE458" s="16">
        <f>IF(ISBLANK(T458),AE457,IF(COUNTIF(T$2:T458,T458)&gt;1,AE457,1+MAX(AE457,0)))</f>
        <v>15</v>
      </c>
    </row>
    <row r="459" spans="1:31" x14ac:dyDescent="0.25">
      <c r="A459" s="42">
        <v>108</v>
      </c>
      <c r="B459" s="42" t="s">
        <v>66</v>
      </c>
      <c r="C459" s="42" t="s">
        <v>674</v>
      </c>
      <c r="E459" s="42">
        <v>1</v>
      </c>
      <c r="F459" s="42">
        <v>3</v>
      </c>
      <c r="G459" s="42">
        <v>2</v>
      </c>
      <c r="H459" s="42">
        <v>2</v>
      </c>
      <c r="I459" s="42">
        <v>1</v>
      </c>
      <c r="J459" s="42">
        <v>0</v>
      </c>
      <c r="K459" s="42">
        <v>0</v>
      </c>
      <c r="L459" s="42">
        <v>0</v>
      </c>
      <c r="M459" s="188" t="s">
        <v>675</v>
      </c>
      <c r="N459"/>
      <c r="O459" s="101">
        <f>IF(ISBLANK(C459),O458,IF(COUNTIF(C$2:C459,C459)&gt;1,O458,1+MAX(O458,0)))</f>
        <v>11</v>
      </c>
      <c r="P459" s="45">
        <f t="shared" si="101"/>
        <v>8</v>
      </c>
      <c r="Q459" s="33" t="str">
        <f t="shared" si="102"/>
        <v/>
      </c>
      <c r="R459" s="33">
        <f t="shared" si="103"/>
        <v>11</v>
      </c>
      <c r="S459" s="33" t="str">
        <f t="shared" si="104"/>
        <v>108_11</v>
      </c>
      <c r="T459" s="35" t="str">
        <f t="shared" si="105"/>
        <v>108PM</v>
      </c>
      <c r="U459" s="35" t="str">
        <f t="shared" si="106"/>
        <v>108PMNS</v>
      </c>
      <c r="W459" s="20" t="str">
        <f t="shared" si="107"/>
        <v/>
      </c>
      <c r="X459" s="20" t="str">
        <f t="shared" si="108"/>
        <v/>
      </c>
      <c r="Y459" s="20" t="str">
        <f t="shared" si="109"/>
        <v/>
      </c>
      <c r="Z459" s="20" t="str">
        <f t="shared" si="110"/>
        <v/>
      </c>
      <c r="AA459" s="20">
        <f t="shared" si="98"/>
        <v>0</v>
      </c>
      <c r="AB459" s="20">
        <f t="shared" si="99"/>
        <v>0</v>
      </c>
      <c r="AC459" s="20">
        <f t="shared" si="100"/>
        <v>0</v>
      </c>
      <c r="AD459" s="16">
        <f t="shared" si="111"/>
        <v>0</v>
      </c>
      <c r="AE459" s="16">
        <f>IF(ISBLANK(T459),AE458,IF(COUNTIF(T$2:T459,T459)&gt;1,AE458,1+MAX(AE458,0)))</f>
        <v>15</v>
      </c>
    </row>
    <row r="460" spans="1:31" x14ac:dyDescent="0.25">
      <c r="A460" s="42">
        <v>108</v>
      </c>
      <c r="B460" s="42" t="s">
        <v>66</v>
      </c>
      <c r="C460" s="42" t="s">
        <v>674</v>
      </c>
      <c r="E460" s="42">
        <v>1</v>
      </c>
      <c r="F460" s="42">
        <v>3</v>
      </c>
      <c r="G460" s="42">
        <v>3</v>
      </c>
      <c r="H460" s="42">
        <v>6</v>
      </c>
      <c r="I460" s="42">
        <v>2</v>
      </c>
      <c r="J460" s="42">
        <v>2</v>
      </c>
      <c r="K460" s="42">
        <v>0</v>
      </c>
      <c r="L460" s="42">
        <v>0</v>
      </c>
      <c r="M460" s="188" t="s">
        <v>675</v>
      </c>
      <c r="N460"/>
      <c r="O460" s="101">
        <f>IF(ISBLANK(C460),O459,IF(COUNTIF(C$2:C460,C460)&gt;1,O459,1+MAX(O459,0)))</f>
        <v>11</v>
      </c>
      <c r="P460" s="45">
        <f t="shared" si="101"/>
        <v>8</v>
      </c>
      <c r="Q460" s="33" t="str">
        <f t="shared" si="102"/>
        <v/>
      </c>
      <c r="R460" s="33">
        <f t="shared" si="103"/>
        <v>11</v>
      </c>
      <c r="S460" s="33" t="str">
        <f t="shared" si="104"/>
        <v>108_11</v>
      </c>
      <c r="T460" s="35" t="str">
        <f t="shared" si="105"/>
        <v>108PM</v>
      </c>
      <c r="U460" s="35" t="str">
        <f t="shared" si="106"/>
        <v>108PMEW</v>
      </c>
      <c r="W460" s="20" t="str">
        <f t="shared" si="107"/>
        <v/>
      </c>
      <c r="X460" s="20" t="str">
        <f t="shared" si="108"/>
        <v/>
      </c>
      <c r="Y460" s="20" t="str">
        <f t="shared" si="109"/>
        <v/>
      </c>
      <c r="Z460" s="20" t="str">
        <f t="shared" si="110"/>
        <v/>
      </c>
      <c r="AA460" s="20">
        <f t="shared" si="98"/>
        <v>0</v>
      </c>
      <c r="AB460" s="20">
        <f t="shared" si="99"/>
        <v>0</v>
      </c>
      <c r="AC460" s="20">
        <f t="shared" si="100"/>
        <v>0</v>
      </c>
      <c r="AD460" s="16">
        <f t="shared" si="111"/>
        <v>0</v>
      </c>
      <c r="AE460" s="16">
        <f>IF(ISBLANK(T460),AE459,IF(COUNTIF(T$2:T460,T460)&gt;1,AE459,1+MAX(AE459,0)))</f>
        <v>15</v>
      </c>
    </row>
    <row r="461" spans="1:31" x14ac:dyDescent="0.25">
      <c r="A461" s="42">
        <v>108</v>
      </c>
      <c r="B461" s="42" t="s">
        <v>66</v>
      </c>
      <c r="C461" s="42" t="s">
        <v>674</v>
      </c>
      <c r="E461" s="42">
        <v>1</v>
      </c>
      <c r="F461" s="42">
        <v>3</v>
      </c>
      <c r="G461" s="42">
        <v>4</v>
      </c>
      <c r="H461" s="42">
        <v>11</v>
      </c>
      <c r="I461" s="42">
        <v>3</v>
      </c>
      <c r="J461" s="42">
        <v>4</v>
      </c>
      <c r="K461" s="42">
        <v>0</v>
      </c>
      <c r="L461" s="42">
        <v>0</v>
      </c>
      <c r="M461" s="188" t="s">
        <v>675</v>
      </c>
      <c r="N461"/>
      <c r="O461" s="101">
        <f>IF(ISBLANK(C461),O460,IF(COUNTIF(C$2:C461,C461)&gt;1,O460,1+MAX(O460,0)))</f>
        <v>11</v>
      </c>
      <c r="P461" s="45">
        <f t="shared" si="101"/>
        <v>8</v>
      </c>
      <c r="Q461" s="33" t="str">
        <f t="shared" si="102"/>
        <v/>
      </c>
      <c r="R461" s="33">
        <f t="shared" si="103"/>
        <v>11</v>
      </c>
      <c r="S461" s="33" t="str">
        <f t="shared" si="104"/>
        <v>108_11</v>
      </c>
      <c r="T461" s="35" t="str">
        <f t="shared" si="105"/>
        <v>108PM</v>
      </c>
      <c r="U461" s="35" t="str">
        <f t="shared" si="106"/>
        <v>108PMEW</v>
      </c>
      <c r="W461" s="20" t="str">
        <f t="shared" si="107"/>
        <v/>
      </c>
      <c r="X461" s="20" t="str">
        <f t="shared" si="108"/>
        <v/>
      </c>
      <c r="Y461" s="20" t="str">
        <f t="shared" si="109"/>
        <v/>
      </c>
      <c r="Z461" s="20" t="str">
        <f t="shared" si="110"/>
        <v/>
      </c>
      <c r="AA461" s="20">
        <f t="shared" si="98"/>
        <v>0</v>
      </c>
      <c r="AB461" s="20">
        <f t="shared" si="99"/>
        <v>0</v>
      </c>
      <c r="AC461" s="20">
        <f t="shared" si="100"/>
        <v>0</v>
      </c>
      <c r="AD461" s="16">
        <f t="shared" si="111"/>
        <v>0</v>
      </c>
      <c r="AE461" s="16">
        <f>IF(ISBLANK(T461),AE460,IF(COUNTIF(T$2:T461,T461)&gt;1,AE460,1+MAX(AE460,0)))</f>
        <v>15</v>
      </c>
    </row>
    <row r="462" spans="1:31" x14ac:dyDescent="0.25">
      <c r="A462" s="42">
        <v>108</v>
      </c>
      <c r="B462" s="42" t="s">
        <v>66</v>
      </c>
      <c r="C462" s="42" t="s">
        <v>674</v>
      </c>
      <c r="E462" s="42">
        <v>1</v>
      </c>
      <c r="F462" s="42">
        <v>4</v>
      </c>
      <c r="G462" s="42">
        <v>1</v>
      </c>
      <c r="H462" s="42">
        <v>0</v>
      </c>
      <c r="I462" s="42">
        <v>0</v>
      </c>
      <c r="J462" s="42">
        <v>0</v>
      </c>
      <c r="K462" s="42">
        <v>0</v>
      </c>
      <c r="L462" s="42">
        <v>0</v>
      </c>
      <c r="M462" s="188" t="s">
        <v>675</v>
      </c>
      <c r="N462"/>
      <c r="O462" s="101">
        <f>IF(ISBLANK(C462),O461,IF(COUNTIF(C$2:C462,C462)&gt;1,O461,1+MAX(O461,0)))</f>
        <v>11</v>
      </c>
      <c r="P462" s="45">
        <f t="shared" si="101"/>
        <v>8</v>
      </c>
      <c r="Q462" s="33" t="str">
        <f t="shared" si="102"/>
        <v/>
      </c>
      <c r="R462" s="33">
        <f t="shared" si="103"/>
        <v>12</v>
      </c>
      <c r="S462" s="33" t="str">
        <f t="shared" si="104"/>
        <v>108_12</v>
      </c>
      <c r="T462" s="35" t="str">
        <f t="shared" si="105"/>
        <v>108PM</v>
      </c>
      <c r="U462" s="35" t="str">
        <f t="shared" si="106"/>
        <v>108PMNS</v>
      </c>
      <c r="W462" s="20" t="str">
        <f t="shared" si="107"/>
        <v/>
      </c>
      <c r="X462" s="20" t="str">
        <f t="shared" si="108"/>
        <v/>
      </c>
      <c r="Y462" s="20" t="str">
        <f t="shared" si="109"/>
        <v/>
      </c>
      <c r="Z462" s="20" t="str">
        <f t="shared" si="110"/>
        <v/>
      </c>
      <c r="AA462" s="20">
        <f t="shared" si="98"/>
        <v>0</v>
      </c>
      <c r="AB462" s="20">
        <f t="shared" si="99"/>
        <v>0</v>
      </c>
      <c r="AC462" s="20">
        <f t="shared" si="100"/>
        <v>0</v>
      </c>
      <c r="AD462" s="16">
        <f t="shared" si="111"/>
        <v>0</v>
      </c>
      <c r="AE462" s="16">
        <f>IF(ISBLANK(T462),AE461,IF(COUNTIF(T$2:T462,T462)&gt;1,AE461,1+MAX(AE461,0)))</f>
        <v>15</v>
      </c>
    </row>
    <row r="463" spans="1:31" x14ac:dyDescent="0.25">
      <c r="A463" s="42">
        <v>108</v>
      </c>
      <c r="B463" s="42" t="s">
        <v>66</v>
      </c>
      <c r="C463" s="42" t="s">
        <v>674</v>
      </c>
      <c r="E463" s="42">
        <v>1</v>
      </c>
      <c r="F463" s="42">
        <v>4</v>
      </c>
      <c r="G463" s="42">
        <v>2</v>
      </c>
      <c r="H463" s="42">
        <v>0</v>
      </c>
      <c r="I463" s="42">
        <v>0</v>
      </c>
      <c r="J463" s="42">
        <v>0</v>
      </c>
      <c r="K463" s="42">
        <v>0</v>
      </c>
      <c r="L463" s="42">
        <v>0</v>
      </c>
      <c r="M463" s="188" t="s">
        <v>675</v>
      </c>
      <c r="N463"/>
      <c r="O463" s="101">
        <f>IF(ISBLANK(C463),O462,IF(COUNTIF(C$2:C463,C463)&gt;1,O462,1+MAX(O462,0)))</f>
        <v>11</v>
      </c>
      <c r="P463" s="45">
        <f t="shared" si="101"/>
        <v>8</v>
      </c>
      <c r="Q463" s="33" t="str">
        <f t="shared" si="102"/>
        <v/>
      </c>
      <c r="R463" s="33">
        <f t="shared" si="103"/>
        <v>12</v>
      </c>
      <c r="S463" s="33" t="str">
        <f t="shared" si="104"/>
        <v>108_12</v>
      </c>
      <c r="T463" s="35" t="str">
        <f t="shared" si="105"/>
        <v>108PM</v>
      </c>
      <c r="U463" s="35" t="str">
        <f t="shared" si="106"/>
        <v>108PMNS</v>
      </c>
      <c r="W463" s="20" t="str">
        <f t="shared" si="107"/>
        <v/>
      </c>
      <c r="X463" s="20" t="str">
        <f t="shared" si="108"/>
        <v/>
      </c>
      <c r="Y463" s="20" t="str">
        <f t="shared" si="109"/>
        <v/>
      </c>
      <c r="Z463" s="20" t="str">
        <f t="shared" si="110"/>
        <v/>
      </c>
      <c r="AA463" s="20">
        <f t="shared" si="98"/>
        <v>0</v>
      </c>
      <c r="AB463" s="20">
        <f t="shared" si="99"/>
        <v>0</v>
      </c>
      <c r="AC463" s="20">
        <f t="shared" si="100"/>
        <v>0</v>
      </c>
      <c r="AD463" s="16">
        <f t="shared" si="111"/>
        <v>0</v>
      </c>
      <c r="AE463" s="16">
        <f>IF(ISBLANK(T463),AE462,IF(COUNTIF(T$2:T463,T463)&gt;1,AE462,1+MAX(AE462,0)))</f>
        <v>15</v>
      </c>
    </row>
    <row r="464" spans="1:31" x14ac:dyDescent="0.25">
      <c r="A464" s="42">
        <v>108</v>
      </c>
      <c r="B464" s="42" t="s">
        <v>66</v>
      </c>
      <c r="C464" s="42" t="s">
        <v>674</v>
      </c>
      <c r="E464" s="42">
        <v>1</v>
      </c>
      <c r="F464" s="42">
        <v>4</v>
      </c>
      <c r="G464" s="42">
        <v>3</v>
      </c>
      <c r="H464" s="42">
        <v>1</v>
      </c>
      <c r="I464" s="42">
        <v>1</v>
      </c>
      <c r="J464" s="42">
        <v>0</v>
      </c>
      <c r="K464" s="42">
        <v>0</v>
      </c>
      <c r="L464" s="42">
        <v>0</v>
      </c>
      <c r="M464" s="188" t="s">
        <v>675</v>
      </c>
      <c r="N464"/>
      <c r="O464" s="101">
        <f>IF(ISBLANK(C464),O463,IF(COUNTIF(C$2:C464,C464)&gt;1,O463,1+MAX(O463,0)))</f>
        <v>11</v>
      </c>
      <c r="P464" s="45">
        <f t="shared" si="101"/>
        <v>8</v>
      </c>
      <c r="Q464" s="33" t="str">
        <f t="shared" si="102"/>
        <v/>
      </c>
      <c r="R464" s="33">
        <f t="shared" si="103"/>
        <v>12</v>
      </c>
      <c r="S464" s="33" t="str">
        <f t="shared" si="104"/>
        <v>108_12</v>
      </c>
      <c r="T464" s="35" t="str">
        <f t="shared" si="105"/>
        <v>108PM</v>
      </c>
      <c r="U464" s="35" t="str">
        <f t="shared" si="106"/>
        <v>108PMEW</v>
      </c>
      <c r="W464" s="20" t="str">
        <f t="shared" si="107"/>
        <v/>
      </c>
      <c r="X464" s="20" t="str">
        <f t="shared" si="108"/>
        <v/>
      </c>
      <c r="Y464" s="20" t="str">
        <f t="shared" si="109"/>
        <v/>
      </c>
      <c r="Z464" s="20" t="str">
        <f t="shared" si="110"/>
        <v/>
      </c>
      <c r="AA464" s="20">
        <f t="shared" si="98"/>
        <v>0</v>
      </c>
      <c r="AB464" s="20">
        <f t="shared" si="99"/>
        <v>0</v>
      </c>
      <c r="AC464" s="20">
        <f t="shared" si="100"/>
        <v>0</v>
      </c>
      <c r="AD464" s="16">
        <f t="shared" si="111"/>
        <v>0</v>
      </c>
      <c r="AE464" s="16">
        <f>IF(ISBLANK(T464),AE463,IF(COUNTIF(T$2:T464,T464)&gt;1,AE463,1+MAX(AE463,0)))</f>
        <v>15</v>
      </c>
    </row>
    <row r="465" spans="1:31" x14ac:dyDescent="0.25">
      <c r="A465" s="42">
        <v>108</v>
      </c>
      <c r="B465" s="42" t="s">
        <v>66</v>
      </c>
      <c r="C465" s="42" t="s">
        <v>674</v>
      </c>
      <c r="E465" s="42">
        <v>1</v>
      </c>
      <c r="F465" s="42">
        <v>4</v>
      </c>
      <c r="G465" s="42">
        <v>4</v>
      </c>
      <c r="H465" s="42">
        <v>11</v>
      </c>
      <c r="I465" s="42">
        <v>5</v>
      </c>
      <c r="J465" s="42">
        <v>3</v>
      </c>
      <c r="K465" s="42">
        <v>1</v>
      </c>
      <c r="L465" s="42">
        <v>2</v>
      </c>
      <c r="M465" s="188" t="s">
        <v>675</v>
      </c>
      <c r="N465"/>
      <c r="O465" s="101">
        <f>IF(ISBLANK(C465),O464,IF(COUNTIF(C$2:C465,C465)&gt;1,O464,1+MAX(O464,0)))</f>
        <v>11</v>
      </c>
      <c r="P465" s="45">
        <f t="shared" si="101"/>
        <v>8</v>
      </c>
      <c r="Q465" s="33" t="str">
        <f t="shared" si="102"/>
        <v/>
      </c>
      <c r="R465" s="33">
        <f t="shared" si="103"/>
        <v>12</v>
      </c>
      <c r="S465" s="33" t="str">
        <f t="shared" si="104"/>
        <v>108_12</v>
      </c>
      <c r="T465" s="35" t="str">
        <f t="shared" si="105"/>
        <v>108PM</v>
      </c>
      <c r="U465" s="35" t="str">
        <f t="shared" si="106"/>
        <v>108PMEW</v>
      </c>
      <c r="W465" s="20" t="str">
        <f t="shared" si="107"/>
        <v/>
      </c>
      <c r="X465" s="20" t="str">
        <f t="shared" si="108"/>
        <v/>
      </c>
      <c r="Y465" s="20" t="str">
        <f t="shared" si="109"/>
        <v/>
      </c>
      <c r="Z465" s="20" t="str">
        <f t="shared" si="110"/>
        <v/>
      </c>
      <c r="AA465" s="20">
        <f t="shared" si="98"/>
        <v>0</v>
      </c>
      <c r="AB465" s="20">
        <f t="shared" si="99"/>
        <v>0</v>
      </c>
      <c r="AC465" s="20">
        <f t="shared" si="100"/>
        <v>0</v>
      </c>
      <c r="AD465" s="16">
        <f t="shared" si="111"/>
        <v>0</v>
      </c>
      <c r="AE465" s="16">
        <f>IF(ISBLANK(T465),AE464,IF(COUNTIF(T$2:T465,T465)&gt;1,AE464,1+MAX(AE464,0)))</f>
        <v>15</v>
      </c>
    </row>
    <row r="466" spans="1:31" x14ac:dyDescent="0.25">
      <c r="A466" s="42">
        <v>108</v>
      </c>
      <c r="B466" s="42" t="s">
        <v>66</v>
      </c>
      <c r="C466" s="42" t="s">
        <v>674</v>
      </c>
      <c r="E466" s="42">
        <v>2</v>
      </c>
      <c r="F466" s="42">
        <v>1</v>
      </c>
      <c r="G466" s="42">
        <v>1</v>
      </c>
      <c r="H466" s="42">
        <v>5</v>
      </c>
      <c r="I466" s="42">
        <v>1</v>
      </c>
      <c r="J466" s="42">
        <v>1</v>
      </c>
      <c r="K466" s="42">
        <v>0</v>
      </c>
      <c r="L466" s="42">
        <v>0</v>
      </c>
      <c r="M466" s="188" t="s">
        <v>676</v>
      </c>
      <c r="N466"/>
      <c r="O466" s="101">
        <f>IF(ISBLANK(C466),O465,IF(COUNTIF(C$2:C466,C466)&gt;1,O465,1+MAX(O465,0)))</f>
        <v>11</v>
      </c>
      <c r="P466" s="45">
        <f t="shared" si="101"/>
        <v>8</v>
      </c>
      <c r="Q466" s="33" t="str">
        <f t="shared" si="102"/>
        <v/>
      </c>
      <c r="R466" s="33">
        <f t="shared" si="103"/>
        <v>13</v>
      </c>
      <c r="S466" s="33" t="str">
        <f t="shared" si="104"/>
        <v>108_13</v>
      </c>
      <c r="T466" s="35" t="str">
        <f t="shared" si="105"/>
        <v>108PM</v>
      </c>
      <c r="U466" s="35" t="str">
        <f t="shared" si="106"/>
        <v>108PMNS</v>
      </c>
      <c r="W466" s="20" t="str">
        <f t="shared" si="107"/>
        <v/>
      </c>
      <c r="X466" s="20" t="str">
        <f t="shared" si="108"/>
        <v/>
      </c>
      <c r="Y466" s="20" t="str">
        <f t="shared" si="109"/>
        <v/>
      </c>
      <c r="Z466" s="20" t="str">
        <f t="shared" si="110"/>
        <v/>
      </c>
      <c r="AA466" s="20">
        <f t="shared" si="98"/>
        <v>0</v>
      </c>
      <c r="AB466" s="20">
        <f t="shared" si="99"/>
        <v>0</v>
      </c>
      <c r="AC466" s="20">
        <f t="shared" si="100"/>
        <v>0</v>
      </c>
      <c r="AD466" s="16">
        <f t="shared" si="111"/>
        <v>0</v>
      </c>
      <c r="AE466" s="16">
        <f>IF(ISBLANK(T466),AE465,IF(COUNTIF(T$2:T466,T466)&gt;1,AE465,1+MAX(AE465,0)))</f>
        <v>15</v>
      </c>
    </row>
    <row r="467" spans="1:31" x14ac:dyDescent="0.25">
      <c r="A467" s="42">
        <v>108</v>
      </c>
      <c r="B467" s="42" t="s">
        <v>66</v>
      </c>
      <c r="C467" s="42" t="s">
        <v>674</v>
      </c>
      <c r="E467" s="42">
        <v>2</v>
      </c>
      <c r="F467" s="42">
        <v>1</v>
      </c>
      <c r="G467" s="42">
        <v>2</v>
      </c>
      <c r="H467" s="42">
        <v>2</v>
      </c>
      <c r="I467" s="42">
        <v>0</v>
      </c>
      <c r="J467" s="42">
        <v>0</v>
      </c>
      <c r="K467" s="42">
        <v>0</v>
      </c>
      <c r="L467" s="42">
        <v>0</v>
      </c>
      <c r="M467" s="188" t="s">
        <v>676</v>
      </c>
      <c r="N467"/>
      <c r="O467" s="101">
        <f>IF(ISBLANK(C467),O466,IF(COUNTIF(C$2:C467,C467)&gt;1,O466,1+MAX(O466,0)))</f>
        <v>11</v>
      </c>
      <c r="P467" s="45">
        <f t="shared" si="101"/>
        <v>8</v>
      </c>
      <c r="Q467" s="33" t="str">
        <f t="shared" si="102"/>
        <v/>
      </c>
      <c r="R467" s="33">
        <f t="shared" si="103"/>
        <v>13</v>
      </c>
      <c r="S467" s="33" t="str">
        <f t="shared" si="104"/>
        <v>108_13</v>
      </c>
      <c r="T467" s="35" t="str">
        <f t="shared" si="105"/>
        <v>108PM</v>
      </c>
      <c r="U467" s="35" t="str">
        <f t="shared" si="106"/>
        <v>108PMNS</v>
      </c>
      <c r="W467" s="20" t="str">
        <f t="shared" si="107"/>
        <v/>
      </c>
      <c r="X467" s="20" t="str">
        <f t="shared" si="108"/>
        <v/>
      </c>
      <c r="Y467" s="20" t="str">
        <f t="shared" si="109"/>
        <v/>
      </c>
      <c r="Z467" s="20" t="str">
        <f t="shared" si="110"/>
        <v/>
      </c>
      <c r="AA467" s="20">
        <f t="shared" si="98"/>
        <v>0</v>
      </c>
      <c r="AB467" s="20">
        <f t="shared" si="99"/>
        <v>0</v>
      </c>
      <c r="AC467" s="20">
        <f t="shared" si="100"/>
        <v>0</v>
      </c>
      <c r="AD467" s="16">
        <f t="shared" si="111"/>
        <v>0</v>
      </c>
      <c r="AE467" s="16">
        <f>IF(ISBLANK(T467),AE466,IF(COUNTIF(T$2:T467,T467)&gt;1,AE466,1+MAX(AE466,0)))</f>
        <v>15</v>
      </c>
    </row>
    <row r="468" spans="1:31" x14ac:dyDescent="0.25">
      <c r="A468" s="42">
        <v>108</v>
      </c>
      <c r="B468" s="42" t="s">
        <v>66</v>
      </c>
      <c r="C468" s="42" t="s">
        <v>674</v>
      </c>
      <c r="E468" s="42">
        <v>2</v>
      </c>
      <c r="F468" s="42">
        <v>1</v>
      </c>
      <c r="G468" s="42">
        <v>3</v>
      </c>
      <c r="H468" s="42">
        <v>4</v>
      </c>
      <c r="I468" s="42">
        <v>0</v>
      </c>
      <c r="J468" s="42">
        <v>0</v>
      </c>
      <c r="K468" s="42">
        <v>0</v>
      </c>
      <c r="L468" s="42">
        <v>0</v>
      </c>
      <c r="M468" s="188" t="s">
        <v>676</v>
      </c>
      <c r="N468"/>
      <c r="O468" s="101">
        <f>IF(ISBLANK(C468),O467,IF(COUNTIF(C$2:C468,C468)&gt;1,O467,1+MAX(O467,0)))</f>
        <v>11</v>
      </c>
      <c r="P468" s="45">
        <f t="shared" si="101"/>
        <v>8</v>
      </c>
      <c r="Q468" s="33" t="str">
        <f t="shared" si="102"/>
        <v/>
      </c>
      <c r="R468" s="33">
        <f t="shared" si="103"/>
        <v>13</v>
      </c>
      <c r="S468" s="33" t="str">
        <f t="shared" si="104"/>
        <v>108_13</v>
      </c>
      <c r="T468" s="35" t="str">
        <f t="shared" si="105"/>
        <v>108PM</v>
      </c>
      <c r="U468" s="35" t="str">
        <f t="shared" si="106"/>
        <v>108PMEW</v>
      </c>
      <c r="W468" s="20" t="str">
        <f t="shared" si="107"/>
        <v/>
      </c>
      <c r="X468" s="20" t="str">
        <f t="shared" si="108"/>
        <v/>
      </c>
      <c r="Y468" s="20" t="str">
        <f t="shared" si="109"/>
        <v/>
      </c>
      <c r="Z468" s="20" t="str">
        <f t="shared" si="110"/>
        <v/>
      </c>
      <c r="AA468" s="20">
        <f t="shared" si="98"/>
        <v>0</v>
      </c>
      <c r="AB468" s="20">
        <f t="shared" si="99"/>
        <v>0</v>
      </c>
      <c r="AC468" s="20">
        <f t="shared" si="100"/>
        <v>0</v>
      </c>
      <c r="AD468" s="16">
        <f t="shared" si="111"/>
        <v>0</v>
      </c>
      <c r="AE468" s="16">
        <f>IF(ISBLANK(T468),AE467,IF(COUNTIF(T$2:T468,T468)&gt;1,AE467,1+MAX(AE467,0)))</f>
        <v>15</v>
      </c>
    </row>
    <row r="469" spans="1:31" x14ac:dyDescent="0.25">
      <c r="A469" s="42">
        <v>108</v>
      </c>
      <c r="B469" s="42" t="s">
        <v>66</v>
      </c>
      <c r="C469" s="42" t="s">
        <v>674</v>
      </c>
      <c r="E469" s="42">
        <v>2</v>
      </c>
      <c r="F469" s="42">
        <v>1</v>
      </c>
      <c r="G469" s="42">
        <v>4</v>
      </c>
      <c r="H469" s="42">
        <v>9</v>
      </c>
      <c r="I469" s="42">
        <v>3</v>
      </c>
      <c r="J469" s="42">
        <v>3</v>
      </c>
      <c r="K469" s="42">
        <v>2</v>
      </c>
      <c r="L469" s="42">
        <v>1</v>
      </c>
      <c r="M469" s="188" t="s">
        <v>676</v>
      </c>
      <c r="N469"/>
      <c r="O469" s="101">
        <f>IF(ISBLANK(C469),O468,IF(COUNTIF(C$2:C469,C469)&gt;1,O468,1+MAX(O468,0)))</f>
        <v>11</v>
      </c>
      <c r="P469" s="45">
        <f t="shared" si="101"/>
        <v>8</v>
      </c>
      <c r="Q469" s="33" t="str">
        <f t="shared" si="102"/>
        <v/>
      </c>
      <c r="R469" s="33">
        <f t="shared" si="103"/>
        <v>13</v>
      </c>
      <c r="S469" s="33" t="str">
        <f t="shared" si="104"/>
        <v>108_13</v>
      </c>
      <c r="T469" s="35" t="str">
        <f t="shared" si="105"/>
        <v>108PM</v>
      </c>
      <c r="U469" s="35" t="str">
        <f t="shared" si="106"/>
        <v>108PMEW</v>
      </c>
      <c r="W469" s="20" t="str">
        <f t="shared" si="107"/>
        <v/>
      </c>
      <c r="X469" s="20" t="str">
        <f t="shared" si="108"/>
        <v/>
      </c>
      <c r="Y469" s="20" t="str">
        <f t="shared" si="109"/>
        <v/>
      </c>
      <c r="Z469" s="20" t="str">
        <f t="shared" si="110"/>
        <v/>
      </c>
      <c r="AA469" s="20">
        <f t="shared" si="98"/>
        <v>0</v>
      </c>
      <c r="AB469" s="20">
        <f t="shared" si="99"/>
        <v>0</v>
      </c>
      <c r="AC469" s="20">
        <f t="shared" si="100"/>
        <v>0</v>
      </c>
      <c r="AD469" s="16">
        <f t="shared" si="111"/>
        <v>0</v>
      </c>
      <c r="AE469" s="16">
        <f>IF(ISBLANK(T469),AE468,IF(COUNTIF(T$2:T469,T469)&gt;1,AE468,1+MAX(AE468,0)))</f>
        <v>15</v>
      </c>
    </row>
    <row r="470" spans="1:31" x14ac:dyDescent="0.25">
      <c r="A470" s="42">
        <v>108</v>
      </c>
      <c r="B470" s="42" t="s">
        <v>66</v>
      </c>
      <c r="C470" s="42" t="s">
        <v>674</v>
      </c>
      <c r="E470" s="42">
        <v>2</v>
      </c>
      <c r="F470" s="42">
        <v>2</v>
      </c>
      <c r="G470" s="42">
        <v>1</v>
      </c>
      <c r="H470" s="42">
        <v>1</v>
      </c>
      <c r="I470" s="42">
        <v>0</v>
      </c>
      <c r="J470" s="42">
        <v>0</v>
      </c>
      <c r="K470" s="42">
        <v>0</v>
      </c>
      <c r="L470" s="42">
        <v>0</v>
      </c>
      <c r="M470" s="188" t="s">
        <v>676</v>
      </c>
      <c r="N470"/>
      <c r="O470" s="101">
        <f>IF(ISBLANK(C470),O469,IF(COUNTIF(C$2:C470,C470)&gt;1,O469,1+MAX(O469,0)))</f>
        <v>11</v>
      </c>
      <c r="P470" s="45">
        <f t="shared" si="101"/>
        <v>8</v>
      </c>
      <c r="Q470" s="33" t="str">
        <f t="shared" si="102"/>
        <v/>
      </c>
      <c r="R470" s="33">
        <f t="shared" si="103"/>
        <v>14</v>
      </c>
      <c r="S470" s="33" t="str">
        <f t="shared" si="104"/>
        <v>108_14</v>
      </c>
      <c r="T470" s="35" t="str">
        <f t="shared" si="105"/>
        <v>108PM</v>
      </c>
      <c r="U470" s="35" t="str">
        <f t="shared" si="106"/>
        <v>108PMNS</v>
      </c>
      <c r="W470" s="20" t="str">
        <f t="shared" si="107"/>
        <v/>
      </c>
      <c r="X470" s="20" t="str">
        <f t="shared" si="108"/>
        <v/>
      </c>
      <c r="Y470" s="20" t="str">
        <f t="shared" si="109"/>
        <v/>
      </c>
      <c r="Z470" s="20" t="str">
        <f t="shared" si="110"/>
        <v/>
      </c>
      <c r="AA470" s="20">
        <f t="shared" si="98"/>
        <v>0</v>
      </c>
      <c r="AB470" s="20">
        <f t="shared" si="99"/>
        <v>0</v>
      </c>
      <c r="AC470" s="20">
        <f t="shared" si="100"/>
        <v>0</v>
      </c>
      <c r="AD470" s="16">
        <f t="shared" si="111"/>
        <v>0</v>
      </c>
      <c r="AE470" s="16">
        <f>IF(ISBLANK(T470),AE469,IF(COUNTIF(T$2:T470,T470)&gt;1,AE469,1+MAX(AE469,0)))</f>
        <v>15</v>
      </c>
    </row>
    <row r="471" spans="1:31" x14ac:dyDescent="0.25">
      <c r="A471" s="42">
        <v>108</v>
      </c>
      <c r="B471" s="42" t="s">
        <v>66</v>
      </c>
      <c r="C471" s="42" t="s">
        <v>674</v>
      </c>
      <c r="E471" s="42">
        <v>2</v>
      </c>
      <c r="F471" s="42">
        <v>2</v>
      </c>
      <c r="G471" s="42">
        <v>2</v>
      </c>
      <c r="H471" s="42">
        <v>1</v>
      </c>
      <c r="I471" s="42">
        <v>0</v>
      </c>
      <c r="J471" s="42">
        <v>0</v>
      </c>
      <c r="K471" s="42">
        <v>0</v>
      </c>
      <c r="L471" s="42">
        <v>0</v>
      </c>
      <c r="M471" s="188" t="s">
        <v>676</v>
      </c>
      <c r="N471"/>
      <c r="O471" s="101">
        <f>IF(ISBLANK(C471),O470,IF(COUNTIF(C$2:C471,C471)&gt;1,O470,1+MAX(O470,0)))</f>
        <v>11</v>
      </c>
      <c r="P471" s="45">
        <f t="shared" si="101"/>
        <v>8</v>
      </c>
      <c r="Q471" s="33" t="str">
        <f t="shared" si="102"/>
        <v/>
      </c>
      <c r="R471" s="33">
        <f t="shared" si="103"/>
        <v>14</v>
      </c>
      <c r="S471" s="33" t="str">
        <f t="shared" si="104"/>
        <v>108_14</v>
      </c>
      <c r="T471" s="35" t="str">
        <f t="shared" si="105"/>
        <v>108PM</v>
      </c>
      <c r="U471" s="35" t="str">
        <f t="shared" si="106"/>
        <v>108PMNS</v>
      </c>
      <c r="W471" s="20" t="str">
        <f t="shared" si="107"/>
        <v/>
      </c>
      <c r="X471" s="20" t="str">
        <f t="shared" si="108"/>
        <v/>
      </c>
      <c r="Y471" s="20" t="str">
        <f t="shared" si="109"/>
        <v/>
      </c>
      <c r="Z471" s="20" t="str">
        <f t="shared" si="110"/>
        <v/>
      </c>
      <c r="AA471" s="20">
        <f t="shared" si="98"/>
        <v>0</v>
      </c>
      <c r="AB471" s="20">
        <f t="shared" si="99"/>
        <v>0</v>
      </c>
      <c r="AC471" s="20">
        <f t="shared" si="100"/>
        <v>0</v>
      </c>
      <c r="AD471" s="16">
        <f t="shared" si="111"/>
        <v>0</v>
      </c>
      <c r="AE471" s="16">
        <f>IF(ISBLANK(T471),AE470,IF(COUNTIF(T$2:T471,T471)&gt;1,AE470,1+MAX(AE470,0)))</f>
        <v>15</v>
      </c>
    </row>
    <row r="472" spans="1:31" x14ac:dyDescent="0.25">
      <c r="A472" s="42">
        <v>108</v>
      </c>
      <c r="B472" s="42" t="s">
        <v>66</v>
      </c>
      <c r="C472" s="42" t="s">
        <v>674</v>
      </c>
      <c r="E472" s="42">
        <v>2</v>
      </c>
      <c r="F472" s="42">
        <v>2</v>
      </c>
      <c r="G472" s="42">
        <v>3</v>
      </c>
      <c r="H472" s="42">
        <v>2</v>
      </c>
      <c r="I472" s="42">
        <v>0</v>
      </c>
      <c r="J472" s="42">
        <v>1</v>
      </c>
      <c r="K472" s="42">
        <v>0</v>
      </c>
      <c r="L472" s="42">
        <v>0</v>
      </c>
      <c r="M472" s="188" t="s">
        <v>676</v>
      </c>
      <c r="N472"/>
      <c r="O472" s="101">
        <f>IF(ISBLANK(C472),O471,IF(COUNTIF(C$2:C472,C472)&gt;1,O471,1+MAX(O471,0)))</f>
        <v>11</v>
      </c>
      <c r="P472" s="45">
        <f t="shared" si="101"/>
        <v>8</v>
      </c>
      <c r="Q472" s="33" t="str">
        <f t="shared" si="102"/>
        <v/>
      </c>
      <c r="R472" s="33">
        <f t="shared" si="103"/>
        <v>14</v>
      </c>
      <c r="S472" s="33" t="str">
        <f t="shared" si="104"/>
        <v>108_14</v>
      </c>
      <c r="T472" s="35" t="str">
        <f t="shared" si="105"/>
        <v>108PM</v>
      </c>
      <c r="U472" s="35" t="str">
        <f t="shared" si="106"/>
        <v>108PMEW</v>
      </c>
      <c r="W472" s="20" t="str">
        <f t="shared" si="107"/>
        <v/>
      </c>
      <c r="X472" s="20" t="str">
        <f t="shared" si="108"/>
        <v/>
      </c>
      <c r="Y472" s="20" t="str">
        <f t="shared" si="109"/>
        <v/>
      </c>
      <c r="Z472" s="20" t="str">
        <f t="shared" si="110"/>
        <v/>
      </c>
      <c r="AA472" s="20">
        <f t="shared" si="98"/>
        <v>0</v>
      </c>
      <c r="AB472" s="20">
        <f t="shared" si="99"/>
        <v>0</v>
      </c>
      <c r="AC472" s="20">
        <f t="shared" si="100"/>
        <v>0</v>
      </c>
      <c r="AD472" s="16">
        <f t="shared" si="111"/>
        <v>0</v>
      </c>
      <c r="AE472" s="16">
        <f>IF(ISBLANK(T472),AE471,IF(COUNTIF(T$2:T472,T472)&gt;1,AE471,1+MAX(AE471,0)))</f>
        <v>15</v>
      </c>
    </row>
    <row r="473" spans="1:31" x14ac:dyDescent="0.25">
      <c r="A473" s="42">
        <v>108</v>
      </c>
      <c r="B473" s="42" t="s">
        <v>66</v>
      </c>
      <c r="C473" s="42" t="s">
        <v>674</v>
      </c>
      <c r="E473" s="42">
        <v>2</v>
      </c>
      <c r="F473" s="42">
        <v>2</v>
      </c>
      <c r="G473" s="42">
        <v>4</v>
      </c>
      <c r="H473" s="42">
        <v>10</v>
      </c>
      <c r="I473" s="42">
        <v>4</v>
      </c>
      <c r="J473" s="42">
        <v>2</v>
      </c>
      <c r="K473" s="42">
        <v>1</v>
      </c>
      <c r="L473" s="42">
        <v>1</v>
      </c>
      <c r="M473" s="188" t="s">
        <v>676</v>
      </c>
      <c r="N473"/>
      <c r="O473" s="101">
        <f>IF(ISBLANK(C473),O472,IF(COUNTIF(C$2:C473,C473)&gt;1,O472,1+MAX(O472,0)))</f>
        <v>11</v>
      </c>
      <c r="P473" s="45">
        <f t="shared" si="101"/>
        <v>8</v>
      </c>
      <c r="Q473" s="33" t="str">
        <f t="shared" si="102"/>
        <v/>
      </c>
      <c r="R473" s="33">
        <f t="shared" si="103"/>
        <v>14</v>
      </c>
      <c r="S473" s="33" t="str">
        <f t="shared" si="104"/>
        <v>108_14</v>
      </c>
      <c r="T473" s="35" t="str">
        <f t="shared" si="105"/>
        <v>108PM</v>
      </c>
      <c r="U473" s="35" t="str">
        <f t="shared" si="106"/>
        <v>108PMEW</v>
      </c>
      <c r="W473" s="20" t="str">
        <f t="shared" si="107"/>
        <v/>
      </c>
      <c r="X473" s="20" t="str">
        <f t="shared" si="108"/>
        <v/>
      </c>
      <c r="Y473" s="20" t="str">
        <f t="shared" si="109"/>
        <v/>
      </c>
      <c r="Z473" s="20" t="str">
        <f t="shared" si="110"/>
        <v/>
      </c>
      <c r="AA473" s="20">
        <f t="shared" si="98"/>
        <v>0</v>
      </c>
      <c r="AB473" s="20">
        <f t="shared" si="99"/>
        <v>0</v>
      </c>
      <c r="AC473" s="20">
        <f t="shared" si="100"/>
        <v>0</v>
      </c>
      <c r="AD473" s="16">
        <f t="shared" si="111"/>
        <v>0</v>
      </c>
      <c r="AE473" s="16">
        <f>IF(ISBLANK(T473),AE472,IF(COUNTIF(T$2:T473,T473)&gt;1,AE472,1+MAX(AE472,0)))</f>
        <v>15</v>
      </c>
    </row>
    <row r="474" spans="1:31" x14ac:dyDescent="0.25">
      <c r="A474" s="42">
        <v>108</v>
      </c>
      <c r="B474" s="42" t="s">
        <v>66</v>
      </c>
      <c r="C474" s="42" t="s">
        <v>674</v>
      </c>
      <c r="E474" s="42">
        <v>2</v>
      </c>
      <c r="F474" s="42">
        <v>3</v>
      </c>
      <c r="G474" s="42">
        <v>1</v>
      </c>
      <c r="H474" s="42">
        <v>1</v>
      </c>
      <c r="I474" s="42">
        <v>1</v>
      </c>
      <c r="J474" s="42">
        <v>0</v>
      </c>
      <c r="K474" s="42">
        <v>0</v>
      </c>
      <c r="L474" s="42">
        <v>0</v>
      </c>
      <c r="M474" s="188" t="s">
        <v>676</v>
      </c>
      <c r="N474"/>
      <c r="O474" s="101">
        <f>IF(ISBLANK(C474),O473,IF(COUNTIF(C$2:C474,C474)&gt;1,O473,1+MAX(O473,0)))</f>
        <v>11</v>
      </c>
      <c r="P474" s="45">
        <f t="shared" si="101"/>
        <v>8</v>
      </c>
      <c r="Q474" s="33" t="str">
        <f t="shared" si="102"/>
        <v/>
      </c>
      <c r="R474" s="33">
        <f t="shared" si="103"/>
        <v>15</v>
      </c>
      <c r="S474" s="33" t="str">
        <f t="shared" si="104"/>
        <v>108_15</v>
      </c>
      <c r="T474" s="35" t="str">
        <f t="shared" si="105"/>
        <v>108PM</v>
      </c>
      <c r="U474" s="35" t="str">
        <f t="shared" si="106"/>
        <v>108PMNS</v>
      </c>
      <c r="W474" s="20" t="str">
        <f t="shared" si="107"/>
        <v/>
      </c>
      <c r="X474" s="20" t="str">
        <f t="shared" si="108"/>
        <v/>
      </c>
      <c r="Y474" s="20" t="str">
        <f t="shared" si="109"/>
        <v/>
      </c>
      <c r="Z474" s="20" t="str">
        <f t="shared" si="110"/>
        <v/>
      </c>
      <c r="AA474" s="20">
        <f t="shared" si="98"/>
        <v>0</v>
      </c>
      <c r="AB474" s="20">
        <f t="shared" si="99"/>
        <v>0</v>
      </c>
      <c r="AC474" s="20">
        <f t="shared" si="100"/>
        <v>0</v>
      </c>
      <c r="AD474" s="16">
        <f t="shared" si="111"/>
        <v>0</v>
      </c>
      <c r="AE474" s="16">
        <f>IF(ISBLANK(T474),AE473,IF(COUNTIF(T$2:T474,T474)&gt;1,AE473,1+MAX(AE473,0)))</f>
        <v>15</v>
      </c>
    </row>
    <row r="475" spans="1:31" x14ac:dyDescent="0.25">
      <c r="A475" s="42">
        <v>108</v>
      </c>
      <c r="B475" s="42" t="s">
        <v>66</v>
      </c>
      <c r="C475" s="42" t="s">
        <v>674</v>
      </c>
      <c r="E475" s="42">
        <v>2</v>
      </c>
      <c r="F475" s="42">
        <v>3</v>
      </c>
      <c r="G475" s="42">
        <v>2</v>
      </c>
      <c r="H475" s="42">
        <v>0</v>
      </c>
      <c r="I475" s="42">
        <v>0</v>
      </c>
      <c r="J475" s="42">
        <v>0</v>
      </c>
      <c r="K475" s="42">
        <v>0</v>
      </c>
      <c r="L475" s="42">
        <v>0</v>
      </c>
      <c r="M475" s="188" t="s">
        <v>676</v>
      </c>
      <c r="N475"/>
      <c r="O475" s="101">
        <f>IF(ISBLANK(C475),O474,IF(COUNTIF(C$2:C475,C475)&gt;1,O474,1+MAX(O474,0)))</f>
        <v>11</v>
      </c>
      <c r="P475" s="45">
        <f t="shared" si="101"/>
        <v>8</v>
      </c>
      <c r="Q475" s="33" t="str">
        <f t="shared" si="102"/>
        <v/>
      </c>
      <c r="R475" s="33">
        <f t="shared" si="103"/>
        <v>15</v>
      </c>
      <c r="S475" s="33" t="str">
        <f t="shared" si="104"/>
        <v>108_15</v>
      </c>
      <c r="T475" s="35" t="str">
        <f t="shared" si="105"/>
        <v>108PM</v>
      </c>
      <c r="U475" s="35" t="str">
        <f t="shared" si="106"/>
        <v>108PMNS</v>
      </c>
      <c r="W475" s="20" t="str">
        <f t="shared" si="107"/>
        <v/>
      </c>
      <c r="X475" s="20" t="str">
        <f t="shared" si="108"/>
        <v/>
      </c>
      <c r="Y475" s="20" t="str">
        <f t="shared" si="109"/>
        <v/>
      </c>
      <c r="Z475" s="20" t="str">
        <f t="shared" si="110"/>
        <v/>
      </c>
      <c r="AA475" s="20">
        <f t="shared" si="98"/>
        <v>0</v>
      </c>
      <c r="AB475" s="20">
        <f t="shared" si="99"/>
        <v>0</v>
      </c>
      <c r="AC475" s="20">
        <f t="shared" si="100"/>
        <v>0</v>
      </c>
      <c r="AD475" s="16">
        <f t="shared" si="111"/>
        <v>0</v>
      </c>
      <c r="AE475" s="16">
        <f>IF(ISBLANK(T475),AE474,IF(COUNTIF(T$2:T475,T475)&gt;1,AE474,1+MAX(AE474,0)))</f>
        <v>15</v>
      </c>
    </row>
    <row r="476" spans="1:31" x14ac:dyDescent="0.25">
      <c r="A476" s="42">
        <v>108</v>
      </c>
      <c r="B476" s="42" t="s">
        <v>66</v>
      </c>
      <c r="C476" s="42" t="s">
        <v>674</v>
      </c>
      <c r="E476" s="42">
        <v>2</v>
      </c>
      <c r="F476" s="42">
        <v>3</v>
      </c>
      <c r="G476" s="42">
        <v>3</v>
      </c>
      <c r="H476" s="42">
        <v>5</v>
      </c>
      <c r="I476" s="42">
        <v>3</v>
      </c>
      <c r="J476" s="42">
        <v>1</v>
      </c>
      <c r="K476" s="42">
        <v>0</v>
      </c>
      <c r="L476" s="42">
        <v>1</v>
      </c>
      <c r="M476" s="188" t="s">
        <v>676</v>
      </c>
      <c r="N476"/>
      <c r="O476" s="101">
        <f>IF(ISBLANK(C476),O475,IF(COUNTIF(C$2:C476,C476)&gt;1,O475,1+MAX(O475,0)))</f>
        <v>11</v>
      </c>
      <c r="P476" s="45">
        <f t="shared" si="101"/>
        <v>8</v>
      </c>
      <c r="Q476" s="33" t="str">
        <f t="shared" si="102"/>
        <v/>
      </c>
      <c r="R476" s="33">
        <f t="shared" si="103"/>
        <v>15</v>
      </c>
      <c r="S476" s="33" t="str">
        <f t="shared" si="104"/>
        <v>108_15</v>
      </c>
      <c r="T476" s="35" t="str">
        <f t="shared" si="105"/>
        <v>108PM</v>
      </c>
      <c r="U476" s="35" t="str">
        <f t="shared" si="106"/>
        <v>108PMEW</v>
      </c>
      <c r="W476" s="20" t="str">
        <f t="shared" si="107"/>
        <v/>
      </c>
      <c r="X476" s="20" t="str">
        <f t="shared" si="108"/>
        <v/>
      </c>
      <c r="Y476" s="20" t="str">
        <f t="shared" si="109"/>
        <v/>
      </c>
      <c r="Z476" s="20" t="str">
        <f t="shared" si="110"/>
        <v/>
      </c>
      <c r="AA476" s="20">
        <f t="shared" si="98"/>
        <v>0</v>
      </c>
      <c r="AB476" s="20">
        <f t="shared" si="99"/>
        <v>0</v>
      </c>
      <c r="AC476" s="20">
        <f t="shared" si="100"/>
        <v>0</v>
      </c>
      <c r="AD476" s="16">
        <f t="shared" si="111"/>
        <v>0</v>
      </c>
      <c r="AE476" s="16">
        <f>IF(ISBLANK(T476),AE475,IF(COUNTIF(T$2:T476,T476)&gt;1,AE475,1+MAX(AE475,0)))</f>
        <v>15</v>
      </c>
    </row>
    <row r="477" spans="1:31" x14ac:dyDescent="0.25">
      <c r="A477" s="42">
        <v>108</v>
      </c>
      <c r="B477" s="42" t="s">
        <v>66</v>
      </c>
      <c r="C477" s="42" t="s">
        <v>674</v>
      </c>
      <c r="E477" s="42">
        <v>2</v>
      </c>
      <c r="F477" s="42">
        <v>3</v>
      </c>
      <c r="G477" s="42">
        <v>4</v>
      </c>
      <c r="H477" s="42">
        <v>11</v>
      </c>
      <c r="I477" s="42">
        <v>5</v>
      </c>
      <c r="J477" s="42">
        <v>4</v>
      </c>
      <c r="K477" s="42">
        <v>2</v>
      </c>
      <c r="L477" s="42">
        <v>2</v>
      </c>
      <c r="M477" s="188" t="s">
        <v>676</v>
      </c>
      <c r="N477"/>
      <c r="O477" s="101">
        <f>IF(ISBLANK(C477),O476,IF(COUNTIF(C$2:C477,C477)&gt;1,O476,1+MAX(O476,0)))</f>
        <v>11</v>
      </c>
      <c r="P477" s="45">
        <f t="shared" si="101"/>
        <v>8</v>
      </c>
      <c r="Q477" s="33" t="str">
        <f t="shared" si="102"/>
        <v/>
      </c>
      <c r="R477" s="33">
        <f t="shared" si="103"/>
        <v>15</v>
      </c>
      <c r="S477" s="33" t="str">
        <f t="shared" si="104"/>
        <v>108_15</v>
      </c>
      <c r="T477" s="35" t="str">
        <f t="shared" si="105"/>
        <v>108PM</v>
      </c>
      <c r="U477" s="35" t="str">
        <f t="shared" si="106"/>
        <v>108PMEW</v>
      </c>
      <c r="W477" s="20" t="str">
        <f t="shared" si="107"/>
        <v/>
      </c>
      <c r="X477" s="20" t="str">
        <f t="shared" si="108"/>
        <v/>
      </c>
      <c r="Y477" s="20" t="str">
        <f t="shared" si="109"/>
        <v/>
      </c>
      <c r="Z477" s="20" t="str">
        <f t="shared" si="110"/>
        <v/>
      </c>
      <c r="AA477" s="20">
        <f t="shared" si="98"/>
        <v>0</v>
      </c>
      <c r="AB477" s="20">
        <f t="shared" si="99"/>
        <v>0</v>
      </c>
      <c r="AC477" s="20">
        <f t="shared" si="100"/>
        <v>0</v>
      </c>
      <c r="AD477" s="16">
        <f t="shared" si="111"/>
        <v>0</v>
      </c>
      <c r="AE477" s="16">
        <f>IF(ISBLANK(T477),AE476,IF(COUNTIF(T$2:T477,T477)&gt;1,AE476,1+MAX(AE476,0)))</f>
        <v>15</v>
      </c>
    </row>
    <row r="478" spans="1:31" x14ac:dyDescent="0.25">
      <c r="A478" s="42">
        <v>108</v>
      </c>
      <c r="B478" s="42" t="s">
        <v>66</v>
      </c>
      <c r="C478" s="42" t="s">
        <v>674</v>
      </c>
      <c r="E478" s="42">
        <v>2</v>
      </c>
      <c r="F478" s="42">
        <v>4</v>
      </c>
      <c r="G478" s="42">
        <v>1</v>
      </c>
      <c r="H478" s="42">
        <v>1</v>
      </c>
      <c r="I478" s="42">
        <v>0</v>
      </c>
      <c r="J478" s="42">
        <v>1</v>
      </c>
      <c r="K478" s="42">
        <v>0</v>
      </c>
      <c r="L478" s="42">
        <v>0</v>
      </c>
      <c r="M478" s="188" t="s">
        <v>676</v>
      </c>
      <c r="N478"/>
      <c r="O478" s="101">
        <f>IF(ISBLANK(C478),O477,IF(COUNTIF(C$2:C478,C478)&gt;1,O477,1+MAX(O477,0)))</f>
        <v>11</v>
      </c>
      <c r="P478" s="45">
        <f t="shared" si="101"/>
        <v>8</v>
      </c>
      <c r="Q478" s="33" t="str">
        <f t="shared" si="102"/>
        <v/>
      </c>
      <c r="R478" s="33">
        <f t="shared" si="103"/>
        <v>16</v>
      </c>
      <c r="S478" s="33" t="str">
        <f t="shared" si="104"/>
        <v>108_16</v>
      </c>
      <c r="T478" s="35" t="str">
        <f t="shared" si="105"/>
        <v>108PM</v>
      </c>
      <c r="U478" s="35" t="str">
        <f t="shared" si="106"/>
        <v>108PMNS</v>
      </c>
      <c r="W478" s="20" t="str">
        <f t="shared" si="107"/>
        <v/>
      </c>
      <c r="X478" s="20" t="str">
        <f t="shared" si="108"/>
        <v/>
      </c>
      <c r="Y478" s="20" t="str">
        <f t="shared" si="109"/>
        <v/>
      </c>
      <c r="Z478" s="20" t="str">
        <f t="shared" si="110"/>
        <v/>
      </c>
      <c r="AA478" s="20">
        <f t="shared" si="98"/>
        <v>0</v>
      </c>
      <c r="AB478" s="20">
        <f t="shared" si="99"/>
        <v>0</v>
      </c>
      <c r="AC478" s="20">
        <f t="shared" si="100"/>
        <v>0</v>
      </c>
      <c r="AD478" s="16">
        <f t="shared" si="111"/>
        <v>0</v>
      </c>
      <c r="AE478" s="16">
        <f>IF(ISBLANK(T478),AE477,IF(COUNTIF(T$2:T478,T478)&gt;1,AE477,1+MAX(AE477,0)))</f>
        <v>15</v>
      </c>
    </row>
    <row r="479" spans="1:31" x14ac:dyDescent="0.25">
      <c r="A479" s="42">
        <v>108</v>
      </c>
      <c r="B479" s="42" t="s">
        <v>66</v>
      </c>
      <c r="C479" s="42" t="s">
        <v>674</v>
      </c>
      <c r="E479" s="42">
        <v>2</v>
      </c>
      <c r="F479" s="42">
        <v>4</v>
      </c>
      <c r="G479" s="42">
        <v>2</v>
      </c>
      <c r="H479" s="42">
        <v>3</v>
      </c>
      <c r="I479" s="42">
        <v>0</v>
      </c>
      <c r="J479" s="42">
        <v>0</v>
      </c>
      <c r="K479" s="42">
        <v>0</v>
      </c>
      <c r="L479" s="42">
        <v>0</v>
      </c>
      <c r="M479" s="188" t="s">
        <v>676</v>
      </c>
      <c r="N479"/>
      <c r="O479" s="101">
        <f>IF(ISBLANK(C479),O478,IF(COUNTIF(C$2:C479,C479)&gt;1,O478,1+MAX(O478,0)))</f>
        <v>11</v>
      </c>
      <c r="P479" s="45">
        <f t="shared" si="101"/>
        <v>8</v>
      </c>
      <c r="Q479" s="33" t="str">
        <f t="shared" si="102"/>
        <v/>
      </c>
      <c r="R479" s="33">
        <f t="shared" si="103"/>
        <v>16</v>
      </c>
      <c r="S479" s="33" t="str">
        <f t="shared" si="104"/>
        <v>108_16</v>
      </c>
      <c r="T479" s="35" t="str">
        <f t="shared" si="105"/>
        <v>108PM</v>
      </c>
      <c r="U479" s="35" t="str">
        <f t="shared" si="106"/>
        <v>108PMNS</v>
      </c>
      <c r="W479" s="20" t="str">
        <f t="shared" si="107"/>
        <v/>
      </c>
      <c r="X479" s="20" t="str">
        <f t="shared" si="108"/>
        <v/>
      </c>
      <c r="Y479" s="20" t="str">
        <f t="shared" si="109"/>
        <v/>
      </c>
      <c r="Z479" s="20" t="str">
        <f t="shared" si="110"/>
        <v/>
      </c>
      <c r="AA479" s="20">
        <f t="shared" si="98"/>
        <v>0</v>
      </c>
      <c r="AB479" s="20">
        <f t="shared" si="99"/>
        <v>0</v>
      </c>
      <c r="AC479" s="20">
        <f t="shared" si="100"/>
        <v>0</v>
      </c>
      <c r="AD479" s="16">
        <f t="shared" si="111"/>
        <v>0</v>
      </c>
      <c r="AE479" s="16">
        <f>IF(ISBLANK(T479),AE478,IF(COUNTIF(T$2:T479,T479)&gt;1,AE478,1+MAX(AE478,0)))</f>
        <v>15</v>
      </c>
    </row>
    <row r="480" spans="1:31" x14ac:dyDescent="0.25">
      <c r="A480" s="42">
        <v>108</v>
      </c>
      <c r="B480" s="42" t="s">
        <v>66</v>
      </c>
      <c r="C480" s="42" t="s">
        <v>674</v>
      </c>
      <c r="E480" s="42">
        <v>2</v>
      </c>
      <c r="F480" s="42">
        <v>4</v>
      </c>
      <c r="G480" s="42">
        <v>3</v>
      </c>
      <c r="H480" s="42">
        <v>6</v>
      </c>
      <c r="I480" s="42">
        <v>2</v>
      </c>
      <c r="J480" s="42">
        <v>1</v>
      </c>
      <c r="K480" s="42">
        <v>0</v>
      </c>
      <c r="L480" s="42">
        <v>0</v>
      </c>
      <c r="M480" s="188" t="s">
        <v>676</v>
      </c>
      <c r="N480"/>
      <c r="O480" s="101">
        <f>IF(ISBLANK(C480),O479,IF(COUNTIF(C$2:C480,C480)&gt;1,O479,1+MAX(O479,0)))</f>
        <v>11</v>
      </c>
      <c r="P480" s="45">
        <f t="shared" si="101"/>
        <v>8</v>
      </c>
      <c r="Q480" s="33" t="str">
        <f t="shared" si="102"/>
        <v/>
      </c>
      <c r="R480" s="33">
        <f t="shared" si="103"/>
        <v>16</v>
      </c>
      <c r="S480" s="33" t="str">
        <f t="shared" si="104"/>
        <v>108_16</v>
      </c>
      <c r="T480" s="35" t="str">
        <f t="shared" si="105"/>
        <v>108PM</v>
      </c>
      <c r="U480" s="35" t="str">
        <f t="shared" si="106"/>
        <v>108PMEW</v>
      </c>
      <c r="W480" s="20" t="str">
        <f t="shared" si="107"/>
        <v/>
      </c>
      <c r="X480" s="20" t="str">
        <f t="shared" si="108"/>
        <v/>
      </c>
      <c r="Y480" s="20" t="str">
        <f t="shared" si="109"/>
        <v/>
      </c>
      <c r="Z480" s="20" t="str">
        <f t="shared" si="110"/>
        <v/>
      </c>
      <c r="AA480" s="20">
        <f t="shared" si="98"/>
        <v>0</v>
      </c>
      <c r="AB480" s="20">
        <f t="shared" si="99"/>
        <v>0</v>
      </c>
      <c r="AC480" s="20">
        <f t="shared" si="100"/>
        <v>0</v>
      </c>
      <c r="AD480" s="16">
        <f t="shared" si="111"/>
        <v>0</v>
      </c>
      <c r="AE480" s="16">
        <f>IF(ISBLANK(T480),AE479,IF(COUNTIF(T$2:T480,T480)&gt;1,AE479,1+MAX(AE479,0)))</f>
        <v>15</v>
      </c>
    </row>
    <row r="481" spans="1:31" x14ac:dyDescent="0.25">
      <c r="A481" s="42">
        <v>108</v>
      </c>
      <c r="B481" s="42" t="s">
        <v>66</v>
      </c>
      <c r="C481" s="42" t="s">
        <v>674</v>
      </c>
      <c r="E481" s="42">
        <v>2</v>
      </c>
      <c r="F481" s="42">
        <v>4</v>
      </c>
      <c r="G481" s="42">
        <v>4</v>
      </c>
      <c r="H481" s="42">
        <v>22</v>
      </c>
      <c r="I481" s="42">
        <v>7</v>
      </c>
      <c r="J481" s="42">
        <v>3</v>
      </c>
      <c r="K481" s="42">
        <v>3</v>
      </c>
      <c r="L481" s="42">
        <v>5</v>
      </c>
      <c r="M481" s="188" t="s">
        <v>676</v>
      </c>
      <c r="N481"/>
      <c r="O481" s="101">
        <f>IF(ISBLANK(C481),O480,IF(COUNTIF(C$2:C481,C481)&gt;1,O480,1+MAX(O480,0)))</f>
        <v>11</v>
      </c>
      <c r="P481" s="45">
        <f t="shared" si="101"/>
        <v>8</v>
      </c>
      <c r="Q481" s="33" t="str">
        <f t="shared" si="102"/>
        <v/>
      </c>
      <c r="R481" s="33">
        <f t="shared" si="103"/>
        <v>16</v>
      </c>
      <c r="S481" s="33" t="str">
        <f t="shared" si="104"/>
        <v>108_16</v>
      </c>
      <c r="T481" s="35" t="str">
        <f t="shared" si="105"/>
        <v>108PM</v>
      </c>
      <c r="U481" s="35" t="str">
        <f t="shared" si="106"/>
        <v>108PMEW</v>
      </c>
      <c r="W481" s="20" t="str">
        <f t="shared" si="107"/>
        <v/>
      </c>
      <c r="X481" s="20" t="str">
        <f t="shared" si="108"/>
        <v/>
      </c>
      <c r="Y481" s="20" t="str">
        <f t="shared" si="109"/>
        <v/>
      </c>
      <c r="Z481" s="20" t="str">
        <f t="shared" si="110"/>
        <v/>
      </c>
      <c r="AA481" s="20">
        <f t="shared" si="98"/>
        <v>0</v>
      </c>
      <c r="AB481" s="20">
        <f t="shared" si="99"/>
        <v>0</v>
      </c>
      <c r="AC481" s="20">
        <f t="shared" si="100"/>
        <v>0</v>
      </c>
      <c r="AD481" s="16">
        <f t="shared" si="111"/>
        <v>0</v>
      </c>
      <c r="AE481" s="16">
        <f>IF(ISBLANK(T481),AE480,IF(COUNTIF(T$2:T481,T481)&gt;1,AE480,1+MAX(AE480,0)))</f>
        <v>15</v>
      </c>
    </row>
    <row r="482" spans="1:31" x14ac:dyDescent="0.25">
      <c r="A482" s="42">
        <v>109</v>
      </c>
      <c r="B482" s="42" t="s">
        <v>65</v>
      </c>
      <c r="C482" s="42" t="s">
        <v>677</v>
      </c>
      <c r="E482" s="42">
        <v>1</v>
      </c>
      <c r="F482" s="42">
        <v>1</v>
      </c>
      <c r="G482" s="42">
        <v>1</v>
      </c>
      <c r="H482" s="42">
        <v>8</v>
      </c>
      <c r="I482" s="42">
        <v>2</v>
      </c>
      <c r="J482" s="42">
        <v>4</v>
      </c>
      <c r="K482" s="42">
        <v>0</v>
      </c>
      <c r="L482" s="42">
        <v>0</v>
      </c>
      <c r="M482" s="188"/>
      <c r="N482"/>
      <c r="O482" s="101">
        <f>IF(ISBLANK(C482),O481,IF(COUNTIF(C$2:C482,C482)&gt;1,O481,1+MAX(O481,0)))</f>
        <v>12</v>
      </c>
      <c r="P482" s="45">
        <f t="shared" si="101"/>
        <v>9</v>
      </c>
      <c r="Q482" s="33">
        <f t="shared" si="102"/>
        <v>9</v>
      </c>
      <c r="R482" s="33">
        <f t="shared" si="103"/>
        <v>1</v>
      </c>
      <c r="S482" s="33" t="str">
        <f t="shared" si="104"/>
        <v>109_1</v>
      </c>
      <c r="T482" s="35" t="str">
        <f t="shared" si="105"/>
        <v>109AM</v>
      </c>
      <c r="U482" s="35" t="str">
        <f t="shared" si="106"/>
        <v>109AMNS</v>
      </c>
      <c r="W482" s="20" t="str">
        <f t="shared" si="107"/>
        <v/>
      </c>
      <c r="X482" s="20" t="str">
        <f t="shared" si="108"/>
        <v/>
      </c>
      <c r="Y482" s="20" t="str">
        <f t="shared" si="109"/>
        <v/>
      </c>
      <c r="Z482" s="20" t="str">
        <f t="shared" si="110"/>
        <v/>
      </c>
      <c r="AA482" s="20">
        <f t="shared" si="98"/>
        <v>0</v>
      </c>
      <c r="AB482" s="20">
        <f t="shared" si="99"/>
        <v>0</v>
      </c>
      <c r="AC482" s="20">
        <f t="shared" si="100"/>
        <v>3</v>
      </c>
      <c r="AD482" s="16">
        <f t="shared" si="111"/>
        <v>1</v>
      </c>
      <c r="AE482" s="16">
        <f>IF(ISBLANK(T482),AE481,IF(COUNTIF(T$2:T482,T482)&gt;1,AE481,1+MAX(AE481,0)))</f>
        <v>16</v>
      </c>
    </row>
    <row r="483" spans="1:31" x14ac:dyDescent="0.25">
      <c r="A483" s="42">
        <v>109</v>
      </c>
      <c r="B483" s="42" t="s">
        <v>65</v>
      </c>
      <c r="C483" s="42" t="s">
        <v>677</v>
      </c>
      <c r="E483" s="42">
        <v>1</v>
      </c>
      <c r="F483" s="42">
        <v>1</v>
      </c>
      <c r="G483" s="42">
        <v>2</v>
      </c>
      <c r="H483" s="42">
        <v>2</v>
      </c>
      <c r="I483" s="42">
        <v>0</v>
      </c>
      <c r="J483" s="42">
        <v>0</v>
      </c>
      <c r="K483" s="42">
        <v>1</v>
      </c>
      <c r="L483" s="42">
        <v>1</v>
      </c>
      <c r="M483" s="188"/>
      <c r="N483"/>
      <c r="O483" s="101">
        <f>IF(ISBLANK(C483),O482,IF(COUNTIF(C$2:C483,C483)&gt;1,O482,1+MAX(O482,0)))</f>
        <v>12</v>
      </c>
      <c r="P483" s="45">
        <f t="shared" si="101"/>
        <v>9</v>
      </c>
      <c r="Q483" s="33" t="str">
        <f t="shared" si="102"/>
        <v/>
      </c>
      <c r="R483" s="33">
        <f t="shared" si="103"/>
        <v>1</v>
      </c>
      <c r="S483" s="33" t="str">
        <f t="shared" si="104"/>
        <v>109_1</v>
      </c>
      <c r="T483" s="35" t="str">
        <f t="shared" si="105"/>
        <v>109AM</v>
      </c>
      <c r="U483" s="35" t="str">
        <f t="shared" si="106"/>
        <v>109AMNS</v>
      </c>
      <c r="W483" s="20" t="str">
        <f t="shared" si="107"/>
        <v/>
      </c>
      <c r="X483" s="20" t="str">
        <f t="shared" si="108"/>
        <v/>
      </c>
      <c r="Y483" s="20" t="str">
        <f t="shared" si="109"/>
        <v/>
      </c>
      <c r="Z483" s="20" t="str">
        <f t="shared" si="110"/>
        <v/>
      </c>
      <c r="AA483" s="20">
        <f t="shared" si="98"/>
        <v>0</v>
      </c>
      <c r="AB483" s="20">
        <f t="shared" si="99"/>
        <v>0</v>
      </c>
      <c r="AC483" s="20">
        <f t="shared" si="100"/>
        <v>3</v>
      </c>
      <c r="AD483" s="16">
        <f t="shared" si="111"/>
        <v>1</v>
      </c>
      <c r="AE483" s="16">
        <f>IF(ISBLANK(T483),AE482,IF(COUNTIF(T$2:T483,T483)&gt;1,AE482,1+MAX(AE482,0)))</f>
        <v>16</v>
      </c>
    </row>
    <row r="484" spans="1:31" x14ac:dyDescent="0.25">
      <c r="A484" s="42">
        <v>109</v>
      </c>
      <c r="B484" s="42" t="s">
        <v>65</v>
      </c>
      <c r="C484" s="42" t="s">
        <v>677</v>
      </c>
      <c r="E484" s="42">
        <v>1</v>
      </c>
      <c r="F484" s="42">
        <v>1</v>
      </c>
      <c r="G484" s="42">
        <v>3</v>
      </c>
      <c r="H484" s="42">
        <v>2</v>
      </c>
      <c r="I484" s="42">
        <v>0</v>
      </c>
      <c r="J484" s="42">
        <v>0</v>
      </c>
      <c r="K484" s="42">
        <v>0</v>
      </c>
      <c r="L484" s="42">
        <v>0</v>
      </c>
      <c r="M484" s="188"/>
      <c r="N484"/>
      <c r="O484" s="101">
        <f>IF(ISBLANK(C484),O483,IF(COUNTIF(C$2:C484,C484)&gt;1,O483,1+MAX(O483,0)))</f>
        <v>12</v>
      </c>
      <c r="P484" s="45">
        <f t="shared" si="101"/>
        <v>9</v>
      </c>
      <c r="Q484" s="33" t="str">
        <f t="shared" si="102"/>
        <v/>
      </c>
      <c r="R484" s="33">
        <f t="shared" si="103"/>
        <v>1</v>
      </c>
      <c r="S484" s="33" t="str">
        <f t="shared" si="104"/>
        <v>109_1</v>
      </c>
      <c r="T484" s="35" t="str">
        <f t="shared" si="105"/>
        <v>109AM</v>
      </c>
      <c r="U484" s="35" t="str">
        <f t="shared" si="106"/>
        <v>109AMEW</v>
      </c>
      <c r="W484" s="20" t="str">
        <f t="shared" si="107"/>
        <v/>
      </c>
      <c r="X484" s="20" t="str">
        <f t="shared" si="108"/>
        <v/>
      </c>
      <c r="Y484" s="20" t="str">
        <f t="shared" si="109"/>
        <v/>
      </c>
      <c r="Z484" s="20" t="str">
        <f t="shared" si="110"/>
        <v/>
      </c>
      <c r="AA484" s="20">
        <f t="shared" si="98"/>
        <v>0</v>
      </c>
      <c r="AB484" s="20">
        <f t="shared" si="99"/>
        <v>0</v>
      </c>
      <c r="AC484" s="20">
        <f t="shared" si="100"/>
        <v>3</v>
      </c>
      <c r="AD484" s="16">
        <f t="shared" si="111"/>
        <v>1</v>
      </c>
      <c r="AE484" s="16">
        <f>IF(ISBLANK(T484),AE483,IF(COUNTIF(T$2:T484,T484)&gt;1,AE483,1+MAX(AE483,0)))</f>
        <v>16</v>
      </c>
    </row>
    <row r="485" spans="1:31" x14ac:dyDescent="0.25">
      <c r="A485" s="42">
        <v>109</v>
      </c>
      <c r="B485" s="42" t="s">
        <v>65</v>
      </c>
      <c r="C485" s="42" t="s">
        <v>677</v>
      </c>
      <c r="E485" s="42">
        <v>1</v>
      </c>
      <c r="F485" s="42">
        <v>1</v>
      </c>
      <c r="G485" s="42">
        <v>4</v>
      </c>
      <c r="H485" s="42">
        <v>1</v>
      </c>
      <c r="I485" s="42">
        <v>0</v>
      </c>
      <c r="J485" s="42">
        <v>0</v>
      </c>
      <c r="K485" s="42">
        <v>0</v>
      </c>
      <c r="L485" s="42">
        <v>1</v>
      </c>
      <c r="M485" s="188"/>
      <c r="N485"/>
      <c r="O485" s="101">
        <f>IF(ISBLANK(C485),O484,IF(COUNTIF(C$2:C485,C485)&gt;1,O484,1+MAX(O484,0)))</f>
        <v>12</v>
      </c>
      <c r="P485" s="45">
        <f t="shared" si="101"/>
        <v>9</v>
      </c>
      <c r="Q485" s="33" t="str">
        <f t="shared" si="102"/>
        <v/>
      </c>
      <c r="R485" s="33">
        <f t="shared" si="103"/>
        <v>1</v>
      </c>
      <c r="S485" s="33" t="str">
        <f t="shared" si="104"/>
        <v>109_1</v>
      </c>
      <c r="T485" s="35" t="str">
        <f t="shared" si="105"/>
        <v>109AM</v>
      </c>
      <c r="U485" s="35" t="str">
        <f t="shared" si="106"/>
        <v>109AMEW</v>
      </c>
      <c r="W485" s="20" t="str">
        <f t="shared" si="107"/>
        <v/>
      </c>
      <c r="X485" s="20" t="str">
        <f t="shared" si="108"/>
        <v/>
      </c>
      <c r="Y485" s="20" t="str">
        <f t="shared" si="109"/>
        <v/>
      </c>
      <c r="Z485" s="20" t="str">
        <f t="shared" si="110"/>
        <v/>
      </c>
      <c r="AA485" s="20">
        <f t="shared" si="98"/>
        <v>0</v>
      </c>
      <c r="AB485" s="20">
        <f t="shared" si="99"/>
        <v>0</v>
      </c>
      <c r="AC485" s="20">
        <f t="shared" si="100"/>
        <v>3</v>
      </c>
      <c r="AD485" s="16">
        <f t="shared" si="111"/>
        <v>1</v>
      </c>
      <c r="AE485" s="16">
        <f>IF(ISBLANK(T485),AE484,IF(COUNTIF(T$2:T485,T485)&gt;1,AE484,1+MAX(AE484,0)))</f>
        <v>16</v>
      </c>
    </row>
    <row r="486" spans="1:31" x14ac:dyDescent="0.25">
      <c r="A486" s="42">
        <v>109</v>
      </c>
      <c r="B486" s="42" t="s">
        <v>65</v>
      </c>
      <c r="C486" s="42" t="s">
        <v>677</v>
      </c>
      <c r="E486" s="42">
        <v>1</v>
      </c>
      <c r="F486" s="42">
        <v>2</v>
      </c>
      <c r="G486" s="42">
        <v>1</v>
      </c>
      <c r="H486" s="42">
        <v>1</v>
      </c>
      <c r="I486" s="42">
        <v>1</v>
      </c>
      <c r="J486" s="42">
        <v>0</v>
      </c>
      <c r="K486" s="42">
        <v>0</v>
      </c>
      <c r="L486" s="42">
        <v>0</v>
      </c>
      <c r="M486" s="188"/>
      <c r="N486"/>
      <c r="O486" s="101">
        <f>IF(ISBLANK(C486),O485,IF(COUNTIF(C$2:C486,C486)&gt;1,O485,1+MAX(O485,0)))</f>
        <v>12</v>
      </c>
      <c r="P486" s="45">
        <f t="shared" si="101"/>
        <v>9</v>
      </c>
      <c r="Q486" s="33" t="str">
        <f t="shared" si="102"/>
        <v/>
      </c>
      <c r="R486" s="33">
        <f t="shared" si="103"/>
        <v>2</v>
      </c>
      <c r="S486" s="33" t="str">
        <f t="shared" si="104"/>
        <v>109_2</v>
      </c>
      <c r="T486" s="35" t="str">
        <f t="shared" si="105"/>
        <v>109AM</v>
      </c>
      <c r="U486" s="35" t="str">
        <f t="shared" si="106"/>
        <v>109AMNS</v>
      </c>
      <c r="W486" s="20" t="str">
        <f t="shared" si="107"/>
        <v/>
      </c>
      <c r="X486" s="20" t="str">
        <f t="shared" si="108"/>
        <v/>
      </c>
      <c r="Y486" s="20" t="str">
        <f t="shared" si="109"/>
        <v/>
      </c>
      <c r="Z486" s="20" t="str">
        <f t="shared" si="110"/>
        <v/>
      </c>
      <c r="AA486" s="20">
        <f t="shared" si="98"/>
        <v>0</v>
      </c>
      <c r="AB486" s="20">
        <f t="shared" si="99"/>
        <v>0</v>
      </c>
      <c r="AC486" s="20">
        <f t="shared" si="100"/>
        <v>3</v>
      </c>
      <c r="AD486" s="16">
        <f t="shared" si="111"/>
        <v>1</v>
      </c>
      <c r="AE486" s="16">
        <f>IF(ISBLANK(T486),AE485,IF(COUNTIF(T$2:T486,T486)&gt;1,AE485,1+MAX(AE485,0)))</f>
        <v>16</v>
      </c>
    </row>
    <row r="487" spans="1:31" x14ac:dyDescent="0.25">
      <c r="A487" s="42">
        <v>109</v>
      </c>
      <c r="B487" s="42" t="s">
        <v>65</v>
      </c>
      <c r="C487" s="42" t="s">
        <v>677</v>
      </c>
      <c r="E487" s="42">
        <v>1</v>
      </c>
      <c r="F487" s="42">
        <v>2</v>
      </c>
      <c r="G487" s="42">
        <v>2</v>
      </c>
      <c r="H487" s="42">
        <v>0</v>
      </c>
      <c r="I487" s="42">
        <v>0</v>
      </c>
      <c r="J487" s="42">
        <v>0</v>
      </c>
      <c r="K487" s="42">
        <v>0</v>
      </c>
      <c r="L487" s="42">
        <v>0</v>
      </c>
      <c r="M487" s="188"/>
      <c r="N487"/>
      <c r="O487" s="101">
        <f>IF(ISBLANK(C487),O486,IF(COUNTIF(C$2:C487,C487)&gt;1,O486,1+MAX(O486,0)))</f>
        <v>12</v>
      </c>
      <c r="P487" s="45">
        <f t="shared" si="101"/>
        <v>9</v>
      </c>
      <c r="Q487" s="33" t="str">
        <f t="shared" si="102"/>
        <v/>
      </c>
      <c r="R487" s="33">
        <f t="shared" si="103"/>
        <v>2</v>
      </c>
      <c r="S487" s="33" t="str">
        <f t="shared" si="104"/>
        <v>109_2</v>
      </c>
      <c r="T487" s="35" t="str">
        <f t="shared" si="105"/>
        <v>109AM</v>
      </c>
      <c r="U487" s="35" t="str">
        <f t="shared" si="106"/>
        <v>109AMNS</v>
      </c>
      <c r="W487" s="20" t="str">
        <f t="shared" si="107"/>
        <v/>
      </c>
      <c r="X487" s="20" t="str">
        <f t="shared" si="108"/>
        <v/>
      </c>
      <c r="Y487" s="20" t="str">
        <f t="shared" si="109"/>
        <v/>
      </c>
      <c r="Z487" s="20" t="str">
        <f t="shared" si="110"/>
        <v/>
      </c>
      <c r="AA487" s="20">
        <f t="shared" si="98"/>
        <v>0</v>
      </c>
      <c r="AB487" s="20">
        <f t="shared" si="99"/>
        <v>0</v>
      </c>
      <c r="AC487" s="20">
        <f t="shared" si="100"/>
        <v>3</v>
      </c>
      <c r="AD487" s="16">
        <f t="shared" si="111"/>
        <v>1</v>
      </c>
      <c r="AE487" s="16">
        <f>IF(ISBLANK(T487),AE486,IF(COUNTIF(T$2:T487,T487)&gt;1,AE486,1+MAX(AE486,0)))</f>
        <v>16</v>
      </c>
    </row>
    <row r="488" spans="1:31" x14ac:dyDescent="0.25">
      <c r="A488" s="42">
        <v>109</v>
      </c>
      <c r="B488" s="42" t="s">
        <v>65</v>
      </c>
      <c r="C488" s="42" t="s">
        <v>677</v>
      </c>
      <c r="E488" s="42">
        <v>1</v>
      </c>
      <c r="F488" s="42">
        <v>2</v>
      </c>
      <c r="G488" s="42">
        <v>3</v>
      </c>
      <c r="H488" s="42">
        <v>1</v>
      </c>
      <c r="I488" s="42">
        <v>0</v>
      </c>
      <c r="J488" s="42">
        <v>0</v>
      </c>
      <c r="K488" s="42">
        <v>0</v>
      </c>
      <c r="L488" s="42">
        <v>0</v>
      </c>
      <c r="M488" s="188"/>
      <c r="N488"/>
      <c r="O488" s="101">
        <f>IF(ISBLANK(C488),O487,IF(COUNTIF(C$2:C488,C488)&gt;1,O487,1+MAX(O487,0)))</f>
        <v>12</v>
      </c>
      <c r="P488" s="45">
        <f t="shared" si="101"/>
        <v>9</v>
      </c>
      <c r="Q488" s="33" t="str">
        <f t="shared" si="102"/>
        <v/>
      </c>
      <c r="R488" s="33">
        <f t="shared" si="103"/>
        <v>2</v>
      </c>
      <c r="S488" s="33" t="str">
        <f t="shared" si="104"/>
        <v>109_2</v>
      </c>
      <c r="T488" s="35" t="str">
        <f t="shared" si="105"/>
        <v>109AM</v>
      </c>
      <c r="U488" s="35" t="str">
        <f t="shared" si="106"/>
        <v>109AMEW</v>
      </c>
      <c r="W488" s="20" t="str">
        <f t="shared" si="107"/>
        <v/>
      </c>
      <c r="X488" s="20" t="str">
        <f t="shared" si="108"/>
        <v/>
      </c>
      <c r="Y488" s="20" t="str">
        <f t="shared" si="109"/>
        <v/>
      </c>
      <c r="Z488" s="20" t="str">
        <f t="shared" si="110"/>
        <v/>
      </c>
      <c r="AA488" s="20">
        <f t="shared" si="98"/>
        <v>0</v>
      </c>
      <c r="AB488" s="20">
        <f t="shared" si="99"/>
        <v>0</v>
      </c>
      <c r="AC488" s="20">
        <f t="shared" si="100"/>
        <v>3</v>
      </c>
      <c r="AD488" s="16">
        <f t="shared" si="111"/>
        <v>1</v>
      </c>
      <c r="AE488" s="16">
        <f>IF(ISBLANK(T488),AE487,IF(COUNTIF(T$2:T488,T488)&gt;1,AE487,1+MAX(AE487,0)))</f>
        <v>16</v>
      </c>
    </row>
    <row r="489" spans="1:31" x14ac:dyDescent="0.25">
      <c r="A489" s="42">
        <v>109</v>
      </c>
      <c r="B489" s="42" t="s">
        <v>65</v>
      </c>
      <c r="C489" s="42" t="s">
        <v>677</v>
      </c>
      <c r="E489" s="42">
        <v>1</v>
      </c>
      <c r="F489" s="42">
        <v>2</v>
      </c>
      <c r="G489" s="42">
        <v>4</v>
      </c>
      <c r="H489" s="42">
        <v>2</v>
      </c>
      <c r="I489" s="42">
        <v>1</v>
      </c>
      <c r="J489" s="42">
        <v>1</v>
      </c>
      <c r="K489" s="42">
        <v>0</v>
      </c>
      <c r="L489" s="42">
        <v>0</v>
      </c>
      <c r="M489" s="188"/>
      <c r="N489"/>
      <c r="O489" s="101">
        <f>IF(ISBLANK(C489),O488,IF(COUNTIF(C$2:C489,C489)&gt;1,O488,1+MAX(O488,0)))</f>
        <v>12</v>
      </c>
      <c r="P489" s="45">
        <f t="shared" si="101"/>
        <v>9</v>
      </c>
      <c r="Q489" s="33" t="str">
        <f t="shared" si="102"/>
        <v/>
      </c>
      <c r="R489" s="33">
        <f t="shared" si="103"/>
        <v>2</v>
      </c>
      <c r="S489" s="33" t="str">
        <f t="shared" si="104"/>
        <v>109_2</v>
      </c>
      <c r="T489" s="35" t="str">
        <f t="shared" si="105"/>
        <v>109AM</v>
      </c>
      <c r="U489" s="35" t="str">
        <f t="shared" si="106"/>
        <v>109AMEW</v>
      </c>
      <c r="W489" s="20" t="str">
        <f t="shared" si="107"/>
        <v/>
      </c>
      <c r="X489" s="20" t="str">
        <f t="shared" si="108"/>
        <v/>
      </c>
      <c r="Y489" s="20" t="str">
        <f t="shared" si="109"/>
        <v/>
      </c>
      <c r="Z489" s="20" t="str">
        <f t="shared" si="110"/>
        <v/>
      </c>
      <c r="AA489" s="20">
        <f t="shared" si="98"/>
        <v>0</v>
      </c>
      <c r="AB489" s="20">
        <f t="shared" si="99"/>
        <v>0</v>
      </c>
      <c r="AC489" s="20">
        <f t="shared" si="100"/>
        <v>3</v>
      </c>
      <c r="AD489" s="16">
        <f t="shared" si="111"/>
        <v>1</v>
      </c>
      <c r="AE489" s="16">
        <f>IF(ISBLANK(T489),AE488,IF(COUNTIF(T$2:T489,T489)&gt;1,AE488,1+MAX(AE488,0)))</f>
        <v>16</v>
      </c>
    </row>
    <row r="490" spans="1:31" x14ac:dyDescent="0.25">
      <c r="A490" s="42">
        <v>109</v>
      </c>
      <c r="B490" s="42" t="s">
        <v>65</v>
      </c>
      <c r="C490" s="42" t="s">
        <v>677</v>
      </c>
      <c r="E490" s="42">
        <v>1</v>
      </c>
      <c r="F490" s="42">
        <v>3</v>
      </c>
      <c r="G490" s="42">
        <v>1</v>
      </c>
      <c r="H490" s="42">
        <v>2</v>
      </c>
      <c r="I490" s="42">
        <v>0</v>
      </c>
      <c r="J490" s="42">
        <v>0</v>
      </c>
      <c r="K490" s="42">
        <v>1</v>
      </c>
      <c r="L490" s="42">
        <v>1</v>
      </c>
      <c r="M490" s="188"/>
      <c r="N490"/>
      <c r="O490" s="101">
        <f>IF(ISBLANK(C490),O489,IF(COUNTIF(C$2:C490,C490)&gt;1,O489,1+MAX(O489,0)))</f>
        <v>12</v>
      </c>
      <c r="P490" s="45">
        <f t="shared" si="101"/>
        <v>9</v>
      </c>
      <c r="Q490" s="33" t="str">
        <f t="shared" si="102"/>
        <v/>
      </c>
      <c r="R490" s="33">
        <f t="shared" si="103"/>
        <v>3</v>
      </c>
      <c r="S490" s="33" t="str">
        <f t="shared" si="104"/>
        <v>109_3</v>
      </c>
      <c r="T490" s="35" t="str">
        <f t="shared" si="105"/>
        <v>109AM</v>
      </c>
      <c r="U490" s="35" t="str">
        <f t="shared" si="106"/>
        <v>109AMNS</v>
      </c>
      <c r="W490" s="20" t="str">
        <f t="shared" si="107"/>
        <v/>
      </c>
      <c r="X490" s="20" t="str">
        <f t="shared" si="108"/>
        <v/>
      </c>
      <c r="Y490" s="20" t="str">
        <f t="shared" si="109"/>
        <v/>
      </c>
      <c r="Z490" s="20" t="str">
        <f t="shared" si="110"/>
        <v/>
      </c>
      <c r="AA490" s="20">
        <f t="shared" si="98"/>
        <v>0</v>
      </c>
      <c r="AB490" s="20">
        <f t="shared" si="99"/>
        <v>0</v>
      </c>
      <c r="AC490" s="20">
        <f t="shared" si="100"/>
        <v>3</v>
      </c>
      <c r="AD490" s="16">
        <f t="shared" si="111"/>
        <v>1</v>
      </c>
      <c r="AE490" s="16">
        <f>IF(ISBLANK(T490),AE489,IF(COUNTIF(T$2:T490,T490)&gt;1,AE489,1+MAX(AE489,0)))</f>
        <v>16</v>
      </c>
    </row>
    <row r="491" spans="1:31" x14ac:dyDescent="0.25">
      <c r="A491" s="42">
        <v>109</v>
      </c>
      <c r="B491" s="42" t="s">
        <v>65</v>
      </c>
      <c r="C491" s="42" t="s">
        <v>677</v>
      </c>
      <c r="E491" s="42">
        <v>1</v>
      </c>
      <c r="F491" s="42">
        <v>3</v>
      </c>
      <c r="G491" s="42">
        <v>2</v>
      </c>
      <c r="H491" s="42">
        <v>2</v>
      </c>
      <c r="I491" s="42">
        <v>0</v>
      </c>
      <c r="J491" s="42">
        <v>0</v>
      </c>
      <c r="K491" s="42">
        <v>0</v>
      </c>
      <c r="L491" s="42">
        <v>0</v>
      </c>
      <c r="M491" s="188"/>
      <c r="N491"/>
      <c r="O491" s="101">
        <f>IF(ISBLANK(C491),O490,IF(COUNTIF(C$2:C491,C491)&gt;1,O490,1+MAX(O490,0)))</f>
        <v>12</v>
      </c>
      <c r="P491" s="45">
        <f t="shared" si="101"/>
        <v>9</v>
      </c>
      <c r="Q491" s="33" t="str">
        <f t="shared" si="102"/>
        <v/>
      </c>
      <c r="R491" s="33">
        <f t="shared" si="103"/>
        <v>3</v>
      </c>
      <c r="S491" s="33" t="str">
        <f t="shared" si="104"/>
        <v>109_3</v>
      </c>
      <c r="T491" s="35" t="str">
        <f t="shared" si="105"/>
        <v>109AM</v>
      </c>
      <c r="U491" s="35" t="str">
        <f t="shared" si="106"/>
        <v>109AMNS</v>
      </c>
      <c r="W491" s="20" t="str">
        <f t="shared" si="107"/>
        <v/>
      </c>
      <c r="X491" s="20" t="str">
        <f t="shared" si="108"/>
        <v/>
      </c>
      <c r="Y491" s="20" t="str">
        <f t="shared" si="109"/>
        <v/>
      </c>
      <c r="Z491" s="20" t="str">
        <f t="shared" si="110"/>
        <v/>
      </c>
      <c r="AA491" s="20">
        <f t="shared" si="98"/>
        <v>0</v>
      </c>
      <c r="AB491" s="20">
        <f t="shared" si="99"/>
        <v>0</v>
      </c>
      <c r="AC491" s="20">
        <f t="shared" si="100"/>
        <v>3</v>
      </c>
      <c r="AD491" s="16">
        <f t="shared" si="111"/>
        <v>1</v>
      </c>
      <c r="AE491" s="16">
        <f>IF(ISBLANK(T491),AE490,IF(COUNTIF(T$2:T491,T491)&gt;1,AE490,1+MAX(AE490,0)))</f>
        <v>16</v>
      </c>
    </row>
    <row r="492" spans="1:31" x14ac:dyDescent="0.25">
      <c r="A492" s="42">
        <v>109</v>
      </c>
      <c r="B492" s="42" t="s">
        <v>65</v>
      </c>
      <c r="C492" s="42" t="s">
        <v>677</v>
      </c>
      <c r="E492" s="42">
        <v>1</v>
      </c>
      <c r="F492" s="42">
        <v>3</v>
      </c>
      <c r="G492" s="42">
        <v>3</v>
      </c>
      <c r="H492" s="42">
        <v>1</v>
      </c>
      <c r="I492" s="42">
        <v>0</v>
      </c>
      <c r="J492" s="42">
        <v>0</v>
      </c>
      <c r="K492" s="42">
        <v>0</v>
      </c>
      <c r="L492" s="42">
        <v>0</v>
      </c>
      <c r="M492" s="188"/>
      <c r="N492"/>
      <c r="O492" s="101">
        <f>IF(ISBLANK(C492),O491,IF(COUNTIF(C$2:C492,C492)&gt;1,O491,1+MAX(O491,0)))</f>
        <v>12</v>
      </c>
      <c r="P492" s="45">
        <f t="shared" si="101"/>
        <v>9</v>
      </c>
      <c r="Q492" s="33" t="str">
        <f t="shared" si="102"/>
        <v/>
      </c>
      <c r="R492" s="33">
        <f t="shared" si="103"/>
        <v>3</v>
      </c>
      <c r="S492" s="33" t="str">
        <f t="shared" si="104"/>
        <v>109_3</v>
      </c>
      <c r="T492" s="35" t="str">
        <f t="shared" si="105"/>
        <v>109AM</v>
      </c>
      <c r="U492" s="35" t="str">
        <f t="shared" si="106"/>
        <v>109AMEW</v>
      </c>
      <c r="W492" s="20" t="str">
        <f t="shared" si="107"/>
        <v/>
      </c>
      <c r="X492" s="20" t="str">
        <f t="shared" si="108"/>
        <v/>
      </c>
      <c r="Y492" s="20" t="str">
        <f t="shared" si="109"/>
        <v/>
      </c>
      <c r="Z492" s="20" t="str">
        <f t="shared" si="110"/>
        <v/>
      </c>
      <c r="AA492" s="20">
        <f t="shared" si="98"/>
        <v>0</v>
      </c>
      <c r="AB492" s="20">
        <f t="shared" si="99"/>
        <v>0</v>
      </c>
      <c r="AC492" s="20">
        <f t="shared" si="100"/>
        <v>3</v>
      </c>
      <c r="AD492" s="16">
        <f t="shared" si="111"/>
        <v>1</v>
      </c>
      <c r="AE492" s="16">
        <f>IF(ISBLANK(T492),AE491,IF(COUNTIF(T$2:T492,T492)&gt;1,AE491,1+MAX(AE491,0)))</f>
        <v>16</v>
      </c>
    </row>
    <row r="493" spans="1:31" x14ac:dyDescent="0.25">
      <c r="A493" s="42">
        <v>109</v>
      </c>
      <c r="B493" s="42" t="s">
        <v>65</v>
      </c>
      <c r="C493" s="42" t="s">
        <v>677</v>
      </c>
      <c r="E493" s="42">
        <v>1</v>
      </c>
      <c r="F493" s="42">
        <v>3</v>
      </c>
      <c r="G493" s="42">
        <v>4</v>
      </c>
      <c r="H493" s="42">
        <v>1</v>
      </c>
      <c r="I493" s="42">
        <v>1</v>
      </c>
      <c r="J493" s="42">
        <v>1</v>
      </c>
      <c r="K493" s="42">
        <v>0</v>
      </c>
      <c r="L493" s="42">
        <v>0</v>
      </c>
      <c r="M493" s="188"/>
      <c r="N493"/>
      <c r="O493" s="101">
        <f>IF(ISBLANK(C493),O492,IF(COUNTIF(C$2:C493,C493)&gt;1,O492,1+MAX(O492,0)))</f>
        <v>12</v>
      </c>
      <c r="P493" s="45">
        <f t="shared" si="101"/>
        <v>9</v>
      </c>
      <c r="Q493" s="33" t="str">
        <f t="shared" si="102"/>
        <v/>
      </c>
      <c r="R493" s="33">
        <f t="shared" si="103"/>
        <v>3</v>
      </c>
      <c r="S493" s="33" t="str">
        <f t="shared" si="104"/>
        <v>109_3</v>
      </c>
      <c r="T493" s="35" t="str">
        <f t="shared" si="105"/>
        <v>109AM</v>
      </c>
      <c r="U493" s="35" t="str">
        <f t="shared" si="106"/>
        <v>109AMEW</v>
      </c>
      <c r="W493" s="20" t="str">
        <f t="shared" si="107"/>
        <v/>
      </c>
      <c r="X493" s="20" t="str">
        <f t="shared" si="108"/>
        <v/>
      </c>
      <c r="Y493" s="20" t="str">
        <f t="shared" si="109"/>
        <v/>
      </c>
      <c r="Z493" s="20" t="str">
        <f t="shared" si="110"/>
        <v/>
      </c>
      <c r="AA493" s="20">
        <f t="shared" si="98"/>
        <v>0</v>
      </c>
      <c r="AB493" s="20">
        <f t="shared" si="99"/>
        <v>0</v>
      </c>
      <c r="AC493" s="20">
        <f t="shared" si="100"/>
        <v>3</v>
      </c>
      <c r="AD493" s="16">
        <f t="shared" si="111"/>
        <v>1</v>
      </c>
      <c r="AE493" s="16">
        <f>IF(ISBLANK(T493),AE492,IF(COUNTIF(T$2:T493,T493)&gt;1,AE492,1+MAX(AE492,0)))</f>
        <v>16</v>
      </c>
    </row>
    <row r="494" spans="1:31" x14ac:dyDescent="0.25">
      <c r="A494" s="42">
        <v>109</v>
      </c>
      <c r="B494" s="42" t="s">
        <v>65</v>
      </c>
      <c r="C494" s="42" t="s">
        <v>677</v>
      </c>
      <c r="E494" s="42">
        <v>1</v>
      </c>
      <c r="F494" s="42">
        <v>4</v>
      </c>
      <c r="G494" s="42">
        <v>1</v>
      </c>
      <c r="H494" s="42">
        <v>1</v>
      </c>
      <c r="I494" s="42">
        <v>0</v>
      </c>
      <c r="J494" s="42">
        <v>0</v>
      </c>
      <c r="K494" s="42">
        <v>0</v>
      </c>
      <c r="L494" s="42">
        <v>1</v>
      </c>
      <c r="M494" s="188"/>
      <c r="N494"/>
      <c r="O494" s="101">
        <f>IF(ISBLANK(C494),O493,IF(COUNTIF(C$2:C494,C494)&gt;1,O493,1+MAX(O493,0)))</f>
        <v>12</v>
      </c>
      <c r="P494" s="45">
        <f t="shared" si="101"/>
        <v>9</v>
      </c>
      <c r="Q494" s="33" t="str">
        <f t="shared" si="102"/>
        <v/>
      </c>
      <c r="R494" s="33">
        <f t="shared" si="103"/>
        <v>4</v>
      </c>
      <c r="S494" s="33" t="str">
        <f t="shared" si="104"/>
        <v>109_4</v>
      </c>
      <c r="T494" s="35" t="str">
        <f t="shared" si="105"/>
        <v>109AM</v>
      </c>
      <c r="U494" s="35" t="str">
        <f t="shared" si="106"/>
        <v>109AMNS</v>
      </c>
      <c r="W494" s="20" t="str">
        <f t="shared" si="107"/>
        <v/>
      </c>
      <c r="X494" s="20" t="str">
        <f t="shared" si="108"/>
        <v/>
      </c>
      <c r="Y494" s="20" t="str">
        <f t="shared" si="109"/>
        <v/>
      </c>
      <c r="Z494" s="20" t="str">
        <f t="shared" si="110"/>
        <v/>
      </c>
      <c r="AA494" s="20">
        <f t="shared" si="98"/>
        <v>0</v>
      </c>
      <c r="AB494" s="20">
        <f t="shared" si="99"/>
        <v>0</v>
      </c>
      <c r="AC494" s="20">
        <f t="shared" si="100"/>
        <v>3</v>
      </c>
      <c r="AD494" s="16">
        <f t="shared" si="111"/>
        <v>1</v>
      </c>
      <c r="AE494" s="16">
        <f>IF(ISBLANK(T494),AE493,IF(COUNTIF(T$2:T494,T494)&gt;1,AE493,1+MAX(AE493,0)))</f>
        <v>16</v>
      </c>
    </row>
    <row r="495" spans="1:31" x14ac:dyDescent="0.25">
      <c r="A495" s="42">
        <v>109</v>
      </c>
      <c r="B495" s="42" t="s">
        <v>65</v>
      </c>
      <c r="C495" s="42" t="s">
        <v>677</v>
      </c>
      <c r="E495" s="42">
        <v>1</v>
      </c>
      <c r="F495" s="42">
        <v>4</v>
      </c>
      <c r="G495" s="42">
        <v>2</v>
      </c>
      <c r="H495" s="42">
        <v>1</v>
      </c>
      <c r="I495" s="42">
        <v>0</v>
      </c>
      <c r="J495" s="42">
        <v>0</v>
      </c>
      <c r="K495" s="42">
        <v>0</v>
      </c>
      <c r="L495" s="42">
        <v>0</v>
      </c>
      <c r="M495" s="188"/>
      <c r="N495"/>
      <c r="O495" s="101">
        <f>IF(ISBLANK(C495),O494,IF(COUNTIF(C$2:C495,C495)&gt;1,O494,1+MAX(O494,0)))</f>
        <v>12</v>
      </c>
      <c r="P495" s="45">
        <f t="shared" si="101"/>
        <v>9</v>
      </c>
      <c r="Q495" s="33" t="str">
        <f t="shared" si="102"/>
        <v/>
      </c>
      <c r="R495" s="33">
        <f t="shared" si="103"/>
        <v>4</v>
      </c>
      <c r="S495" s="33" t="str">
        <f t="shared" si="104"/>
        <v>109_4</v>
      </c>
      <c r="T495" s="35" t="str">
        <f t="shared" si="105"/>
        <v>109AM</v>
      </c>
      <c r="U495" s="35" t="str">
        <f t="shared" si="106"/>
        <v>109AMNS</v>
      </c>
      <c r="W495" s="20" t="str">
        <f t="shared" si="107"/>
        <v/>
      </c>
      <c r="X495" s="20" t="str">
        <f t="shared" si="108"/>
        <v/>
      </c>
      <c r="Y495" s="20" t="str">
        <f t="shared" si="109"/>
        <v/>
      </c>
      <c r="Z495" s="20" t="str">
        <f t="shared" si="110"/>
        <v/>
      </c>
      <c r="AA495" s="20">
        <f t="shared" si="98"/>
        <v>0</v>
      </c>
      <c r="AB495" s="20">
        <f t="shared" si="99"/>
        <v>0</v>
      </c>
      <c r="AC495" s="20">
        <f t="shared" si="100"/>
        <v>3</v>
      </c>
      <c r="AD495" s="16">
        <f t="shared" si="111"/>
        <v>1</v>
      </c>
      <c r="AE495" s="16">
        <f>IF(ISBLANK(T495),AE494,IF(COUNTIF(T$2:T495,T495)&gt;1,AE494,1+MAX(AE494,0)))</f>
        <v>16</v>
      </c>
    </row>
    <row r="496" spans="1:31" x14ac:dyDescent="0.25">
      <c r="A496" s="42">
        <v>109</v>
      </c>
      <c r="B496" s="42" t="s">
        <v>65</v>
      </c>
      <c r="C496" s="42" t="s">
        <v>677</v>
      </c>
      <c r="E496" s="42">
        <v>1</v>
      </c>
      <c r="F496" s="42">
        <v>4</v>
      </c>
      <c r="G496" s="42">
        <v>3</v>
      </c>
      <c r="H496" s="42">
        <v>5</v>
      </c>
      <c r="I496" s="42">
        <v>1</v>
      </c>
      <c r="J496" s="42">
        <v>1</v>
      </c>
      <c r="K496" s="42">
        <v>0</v>
      </c>
      <c r="L496" s="42">
        <v>0</v>
      </c>
      <c r="M496" s="188"/>
      <c r="N496"/>
      <c r="O496" s="101">
        <f>IF(ISBLANK(C496),O495,IF(COUNTIF(C$2:C496,C496)&gt;1,O495,1+MAX(O495,0)))</f>
        <v>12</v>
      </c>
      <c r="P496" s="45">
        <f t="shared" si="101"/>
        <v>9</v>
      </c>
      <c r="Q496" s="33" t="str">
        <f t="shared" si="102"/>
        <v/>
      </c>
      <c r="R496" s="33">
        <f t="shared" si="103"/>
        <v>4</v>
      </c>
      <c r="S496" s="33" t="str">
        <f t="shared" si="104"/>
        <v>109_4</v>
      </c>
      <c r="T496" s="35" t="str">
        <f t="shared" si="105"/>
        <v>109AM</v>
      </c>
      <c r="U496" s="35" t="str">
        <f t="shared" si="106"/>
        <v>109AMEW</v>
      </c>
      <c r="W496" s="20" t="str">
        <f t="shared" si="107"/>
        <v/>
      </c>
      <c r="X496" s="20" t="str">
        <f t="shared" si="108"/>
        <v/>
      </c>
      <c r="Y496" s="20" t="str">
        <f t="shared" si="109"/>
        <v/>
      </c>
      <c r="Z496" s="20" t="str">
        <f t="shared" si="110"/>
        <v/>
      </c>
      <c r="AA496" s="20">
        <f t="shared" si="98"/>
        <v>0</v>
      </c>
      <c r="AB496" s="20">
        <f t="shared" si="99"/>
        <v>0</v>
      </c>
      <c r="AC496" s="20">
        <f t="shared" si="100"/>
        <v>3</v>
      </c>
      <c r="AD496" s="16">
        <f t="shared" si="111"/>
        <v>1</v>
      </c>
      <c r="AE496" s="16">
        <f>IF(ISBLANK(T496),AE495,IF(COUNTIF(T$2:T496,T496)&gt;1,AE495,1+MAX(AE495,0)))</f>
        <v>16</v>
      </c>
    </row>
    <row r="497" spans="1:31" x14ac:dyDescent="0.25">
      <c r="A497" s="42">
        <v>109</v>
      </c>
      <c r="B497" s="42" t="s">
        <v>65</v>
      </c>
      <c r="C497" s="42" t="s">
        <v>677</v>
      </c>
      <c r="E497" s="42">
        <v>1</v>
      </c>
      <c r="F497" s="42">
        <v>4</v>
      </c>
      <c r="G497" s="42">
        <v>4</v>
      </c>
      <c r="H497" s="42">
        <v>1</v>
      </c>
      <c r="I497" s="42">
        <v>0</v>
      </c>
      <c r="J497" s="42">
        <v>1</v>
      </c>
      <c r="K497" s="42">
        <v>0</v>
      </c>
      <c r="L497" s="42">
        <v>0</v>
      </c>
      <c r="M497" s="188"/>
      <c r="N497"/>
      <c r="O497" s="101">
        <f>IF(ISBLANK(C497),O496,IF(COUNTIF(C$2:C497,C497)&gt;1,O496,1+MAX(O496,0)))</f>
        <v>12</v>
      </c>
      <c r="P497" s="45">
        <f t="shared" si="101"/>
        <v>9</v>
      </c>
      <c r="Q497" s="33" t="str">
        <f t="shared" si="102"/>
        <v/>
      </c>
      <c r="R497" s="33">
        <f t="shared" si="103"/>
        <v>4</v>
      </c>
      <c r="S497" s="33" t="str">
        <f t="shared" si="104"/>
        <v>109_4</v>
      </c>
      <c r="T497" s="35" t="str">
        <f t="shared" si="105"/>
        <v>109AM</v>
      </c>
      <c r="U497" s="35" t="str">
        <f t="shared" si="106"/>
        <v>109AMEW</v>
      </c>
      <c r="W497" s="20" t="str">
        <f t="shared" si="107"/>
        <v/>
      </c>
      <c r="X497" s="20" t="str">
        <f t="shared" si="108"/>
        <v/>
      </c>
      <c r="Y497" s="20" t="str">
        <f t="shared" si="109"/>
        <v/>
      </c>
      <c r="Z497" s="20" t="str">
        <f t="shared" si="110"/>
        <v/>
      </c>
      <c r="AA497" s="20">
        <f t="shared" si="98"/>
        <v>0</v>
      </c>
      <c r="AB497" s="20">
        <f t="shared" si="99"/>
        <v>0</v>
      </c>
      <c r="AC497" s="20">
        <f t="shared" si="100"/>
        <v>3</v>
      </c>
      <c r="AD497" s="16">
        <f t="shared" si="111"/>
        <v>1</v>
      </c>
      <c r="AE497" s="16">
        <f>IF(ISBLANK(T497),AE496,IF(COUNTIF(T$2:T497,T497)&gt;1,AE496,1+MAX(AE496,0)))</f>
        <v>16</v>
      </c>
    </row>
    <row r="498" spans="1:31" x14ac:dyDescent="0.25">
      <c r="A498" s="42">
        <v>109</v>
      </c>
      <c r="B498" s="42" t="s">
        <v>65</v>
      </c>
      <c r="C498" s="42" t="s">
        <v>677</v>
      </c>
      <c r="E498" s="42">
        <v>2</v>
      </c>
      <c r="F498" s="42">
        <v>1</v>
      </c>
      <c r="G498" s="42">
        <v>1</v>
      </c>
      <c r="H498" s="42">
        <v>2</v>
      </c>
      <c r="I498" s="42">
        <v>1</v>
      </c>
      <c r="J498" s="42">
        <v>2</v>
      </c>
      <c r="K498" s="42">
        <v>0</v>
      </c>
      <c r="L498" s="42">
        <v>0</v>
      </c>
      <c r="M498" s="188" t="s">
        <v>678</v>
      </c>
      <c r="N498"/>
      <c r="O498" s="101">
        <f>IF(ISBLANK(C498),O497,IF(COUNTIF(C$2:C498,C498)&gt;1,O497,1+MAX(O497,0)))</f>
        <v>12</v>
      </c>
      <c r="P498" s="45">
        <f t="shared" si="101"/>
        <v>9</v>
      </c>
      <c r="Q498" s="33" t="str">
        <f t="shared" si="102"/>
        <v/>
      </c>
      <c r="R498" s="33">
        <f t="shared" si="103"/>
        <v>5</v>
      </c>
      <c r="S498" s="33" t="str">
        <f t="shared" si="104"/>
        <v>109_5</v>
      </c>
      <c r="T498" s="35" t="str">
        <f t="shared" si="105"/>
        <v>109AM</v>
      </c>
      <c r="U498" s="35" t="str">
        <f t="shared" si="106"/>
        <v>109AMNS</v>
      </c>
      <c r="W498" s="20" t="str">
        <f t="shared" si="107"/>
        <v/>
      </c>
      <c r="X498" s="20" t="str">
        <f t="shared" si="108"/>
        <v/>
      </c>
      <c r="Y498" s="20" t="str">
        <f t="shared" si="109"/>
        <v/>
      </c>
      <c r="Z498" s="20" t="str">
        <f t="shared" si="110"/>
        <v/>
      </c>
      <c r="AA498" s="20">
        <f t="shared" si="98"/>
        <v>0</v>
      </c>
      <c r="AB498" s="20">
        <f t="shared" si="99"/>
        <v>0</v>
      </c>
      <c r="AC498" s="20">
        <f t="shared" si="100"/>
        <v>3</v>
      </c>
      <c r="AD498" s="16">
        <f t="shared" si="111"/>
        <v>1</v>
      </c>
      <c r="AE498" s="16">
        <f>IF(ISBLANK(T498),AE497,IF(COUNTIF(T$2:T498,T498)&gt;1,AE497,1+MAX(AE497,0)))</f>
        <v>16</v>
      </c>
    </row>
    <row r="499" spans="1:31" x14ac:dyDescent="0.25">
      <c r="A499" s="42">
        <v>109</v>
      </c>
      <c r="B499" s="42" t="s">
        <v>65</v>
      </c>
      <c r="C499" s="42" t="s">
        <v>677</v>
      </c>
      <c r="E499" s="42">
        <v>2</v>
      </c>
      <c r="F499" s="42">
        <v>1</v>
      </c>
      <c r="G499" s="42">
        <v>2</v>
      </c>
      <c r="H499" s="42">
        <v>0</v>
      </c>
      <c r="I499" s="42">
        <v>0</v>
      </c>
      <c r="J499" s="42">
        <v>0</v>
      </c>
      <c r="K499" s="42">
        <v>0</v>
      </c>
      <c r="L499" s="42">
        <v>0</v>
      </c>
      <c r="M499" s="188" t="s">
        <v>678</v>
      </c>
      <c r="N499"/>
      <c r="O499" s="101">
        <f>IF(ISBLANK(C499),O498,IF(COUNTIF(C$2:C499,C499)&gt;1,O498,1+MAX(O498,0)))</f>
        <v>12</v>
      </c>
      <c r="P499" s="45">
        <f t="shared" si="101"/>
        <v>9</v>
      </c>
      <c r="Q499" s="33" t="str">
        <f t="shared" si="102"/>
        <v/>
      </c>
      <c r="R499" s="33">
        <f t="shared" si="103"/>
        <v>5</v>
      </c>
      <c r="S499" s="33" t="str">
        <f t="shared" si="104"/>
        <v>109_5</v>
      </c>
      <c r="T499" s="35" t="str">
        <f t="shared" si="105"/>
        <v>109AM</v>
      </c>
      <c r="U499" s="35" t="str">
        <f t="shared" si="106"/>
        <v>109AMNS</v>
      </c>
      <c r="W499" s="20" t="str">
        <f t="shared" si="107"/>
        <v/>
      </c>
      <c r="X499" s="20" t="str">
        <f t="shared" si="108"/>
        <v/>
      </c>
      <c r="Y499" s="20" t="str">
        <f t="shared" si="109"/>
        <v/>
      </c>
      <c r="Z499" s="20" t="str">
        <f t="shared" si="110"/>
        <v/>
      </c>
      <c r="AA499" s="20">
        <f t="shared" si="98"/>
        <v>0</v>
      </c>
      <c r="AB499" s="20">
        <f t="shared" si="99"/>
        <v>0</v>
      </c>
      <c r="AC499" s="20">
        <f t="shared" si="100"/>
        <v>3</v>
      </c>
      <c r="AD499" s="16">
        <f t="shared" si="111"/>
        <v>1</v>
      </c>
      <c r="AE499" s="16">
        <f>IF(ISBLANK(T499),AE498,IF(COUNTIF(T$2:T499,T499)&gt;1,AE498,1+MAX(AE498,0)))</f>
        <v>16</v>
      </c>
    </row>
    <row r="500" spans="1:31" x14ac:dyDescent="0.25">
      <c r="A500" s="42">
        <v>109</v>
      </c>
      <c r="B500" s="42" t="s">
        <v>65</v>
      </c>
      <c r="C500" s="42" t="s">
        <v>677</v>
      </c>
      <c r="E500" s="42">
        <v>2</v>
      </c>
      <c r="F500" s="42">
        <v>1</v>
      </c>
      <c r="G500" s="42">
        <v>3</v>
      </c>
      <c r="H500" s="42">
        <v>2</v>
      </c>
      <c r="I500" s="42">
        <v>0</v>
      </c>
      <c r="J500" s="42">
        <v>0</v>
      </c>
      <c r="K500" s="42">
        <v>0</v>
      </c>
      <c r="L500" s="42">
        <v>0</v>
      </c>
      <c r="M500" s="188" t="s">
        <v>678</v>
      </c>
      <c r="N500"/>
      <c r="O500" s="101">
        <f>IF(ISBLANK(C500),O499,IF(COUNTIF(C$2:C500,C500)&gt;1,O499,1+MAX(O499,0)))</f>
        <v>12</v>
      </c>
      <c r="P500" s="45">
        <f t="shared" si="101"/>
        <v>9</v>
      </c>
      <c r="Q500" s="33" t="str">
        <f t="shared" si="102"/>
        <v/>
      </c>
      <c r="R500" s="33">
        <f t="shared" si="103"/>
        <v>5</v>
      </c>
      <c r="S500" s="33" t="str">
        <f t="shared" si="104"/>
        <v>109_5</v>
      </c>
      <c r="T500" s="35" t="str">
        <f t="shared" si="105"/>
        <v>109AM</v>
      </c>
      <c r="U500" s="35" t="str">
        <f t="shared" si="106"/>
        <v>109AMEW</v>
      </c>
      <c r="W500" s="20" t="str">
        <f t="shared" si="107"/>
        <v/>
      </c>
      <c r="X500" s="20" t="str">
        <f t="shared" si="108"/>
        <v/>
      </c>
      <c r="Y500" s="20" t="str">
        <f t="shared" si="109"/>
        <v/>
      </c>
      <c r="Z500" s="20" t="str">
        <f t="shared" si="110"/>
        <v/>
      </c>
      <c r="AA500" s="20">
        <f t="shared" si="98"/>
        <v>0</v>
      </c>
      <c r="AB500" s="20">
        <f t="shared" si="99"/>
        <v>0</v>
      </c>
      <c r="AC500" s="20">
        <f t="shared" si="100"/>
        <v>3</v>
      </c>
      <c r="AD500" s="16">
        <f t="shared" si="111"/>
        <v>1</v>
      </c>
      <c r="AE500" s="16">
        <f>IF(ISBLANK(T500),AE499,IF(COUNTIF(T$2:T500,T500)&gt;1,AE499,1+MAX(AE499,0)))</f>
        <v>16</v>
      </c>
    </row>
    <row r="501" spans="1:31" x14ac:dyDescent="0.25">
      <c r="A501" s="42">
        <v>109</v>
      </c>
      <c r="B501" s="42" t="s">
        <v>65</v>
      </c>
      <c r="C501" s="42" t="s">
        <v>677</v>
      </c>
      <c r="E501" s="42">
        <v>2</v>
      </c>
      <c r="F501" s="42">
        <v>1</v>
      </c>
      <c r="G501" s="42">
        <v>4</v>
      </c>
      <c r="H501" s="42">
        <v>0</v>
      </c>
      <c r="I501" s="42">
        <v>0</v>
      </c>
      <c r="J501" s="42">
        <v>0</v>
      </c>
      <c r="K501" s="42">
        <v>0</v>
      </c>
      <c r="L501" s="42">
        <v>0</v>
      </c>
      <c r="M501" s="188" t="s">
        <v>678</v>
      </c>
      <c r="N501"/>
      <c r="O501" s="101">
        <f>IF(ISBLANK(C501),O500,IF(COUNTIF(C$2:C501,C501)&gt;1,O500,1+MAX(O500,0)))</f>
        <v>12</v>
      </c>
      <c r="P501" s="45">
        <f t="shared" si="101"/>
        <v>9</v>
      </c>
      <c r="Q501" s="33" t="str">
        <f t="shared" si="102"/>
        <v/>
      </c>
      <c r="R501" s="33">
        <f t="shared" si="103"/>
        <v>5</v>
      </c>
      <c r="S501" s="33" t="str">
        <f t="shared" si="104"/>
        <v>109_5</v>
      </c>
      <c r="T501" s="35" t="str">
        <f t="shared" si="105"/>
        <v>109AM</v>
      </c>
      <c r="U501" s="35" t="str">
        <f t="shared" si="106"/>
        <v>109AMEW</v>
      </c>
      <c r="W501" s="20" t="str">
        <f t="shared" si="107"/>
        <v/>
      </c>
      <c r="X501" s="20" t="str">
        <f t="shared" si="108"/>
        <v/>
      </c>
      <c r="Y501" s="20" t="str">
        <f t="shared" si="109"/>
        <v/>
      </c>
      <c r="Z501" s="20" t="str">
        <f t="shared" si="110"/>
        <v/>
      </c>
      <c r="AA501" s="20">
        <f t="shared" si="98"/>
        <v>0</v>
      </c>
      <c r="AB501" s="20">
        <f t="shared" si="99"/>
        <v>0</v>
      </c>
      <c r="AC501" s="20">
        <f t="shared" si="100"/>
        <v>3</v>
      </c>
      <c r="AD501" s="16">
        <f t="shared" si="111"/>
        <v>1</v>
      </c>
      <c r="AE501" s="16">
        <f>IF(ISBLANK(T501),AE500,IF(COUNTIF(T$2:T501,T501)&gt;1,AE500,1+MAX(AE500,0)))</f>
        <v>16</v>
      </c>
    </row>
    <row r="502" spans="1:31" x14ac:dyDescent="0.25">
      <c r="A502" s="42">
        <v>109</v>
      </c>
      <c r="B502" s="42" t="s">
        <v>65</v>
      </c>
      <c r="C502" s="42" t="s">
        <v>677</v>
      </c>
      <c r="E502" s="42">
        <v>2</v>
      </c>
      <c r="F502" s="42">
        <v>2</v>
      </c>
      <c r="G502" s="42">
        <v>1</v>
      </c>
      <c r="H502" s="42">
        <v>7</v>
      </c>
      <c r="I502" s="42">
        <v>1</v>
      </c>
      <c r="J502" s="42">
        <v>3</v>
      </c>
      <c r="K502" s="42">
        <v>0</v>
      </c>
      <c r="L502" s="42">
        <v>1</v>
      </c>
      <c r="M502" s="188" t="s">
        <v>678</v>
      </c>
      <c r="N502"/>
      <c r="O502" s="101">
        <f>IF(ISBLANK(C502),O501,IF(COUNTIF(C$2:C502,C502)&gt;1,O501,1+MAX(O501,0)))</f>
        <v>12</v>
      </c>
      <c r="P502" s="45">
        <f t="shared" si="101"/>
        <v>9</v>
      </c>
      <c r="Q502" s="33" t="str">
        <f t="shared" si="102"/>
        <v/>
      </c>
      <c r="R502" s="33">
        <f t="shared" si="103"/>
        <v>6</v>
      </c>
      <c r="S502" s="33" t="str">
        <f t="shared" si="104"/>
        <v>109_6</v>
      </c>
      <c r="T502" s="35" t="str">
        <f t="shared" si="105"/>
        <v>109AM</v>
      </c>
      <c r="U502" s="35" t="str">
        <f t="shared" si="106"/>
        <v>109AMNS</v>
      </c>
      <c r="W502" s="20" t="str">
        <f t="shared" si="107"/>
        <v/>
      </c>
      <c r="X502" s="20" t="str">
        <f t="shared" si="108"/>
        <v/>
      </c>
      <c r="Y502" s="20" t="str">
        <f t="shared" si="109"/>
        <v/>
      </c>
      <c r="Z502" s="20" t="str">
        <f t="shared" si="110"/>
        <v/>
      </c>
      <c r="AA502" s="20">
        <f t="shared" si="98"/>
        <v>0</v>
      </c>
      <c r="AB502" s="20">
        <f t="shared" si="99"/>
        <v>0</v>
      </c>
      <c r="AC502" s="20">
        <f t="shared" si="100"/>
        <v>3</v>
      </c>
      <c r="AD502" s="16">
        <f t="shared" si="111"/>
        <v>1</v>
      </c>
      <c r="AE502" s="16">
        <f>IF(ISBLANK(T502),AE501,IF(COUNTIF(T$2:T502,T502)&gt;1,AE501,1+MAX(AE501,0)))</f>
        <v>16</v>
      </c>
    </row>
    <row r="503" spans="1:31" x14ac:dyDescent="0.25">
      <c r="A503" s="42">
        <v>109</v>
      </c>
      <c r="B503" s="42" t="s">
        <v>65</v>
      </c>
      <c r="C503" s="42" t="s">
        <v>677</v>
      </c>
      <c r="E503" s="42">
        <v>2</v>
      </c>
      <c r="F503" s="42">
        <v>2</v>
      </c>
      <c r="G503" s="42">
        <v>2</v>
      </c>
      <c r="H503" s="42">
        <v>1</v>
      </c>
      <c r="I503" s="42">
        <v>0</v>
      </c>
      <c r="J503" s="42">
        <v>1</v>
      </c>
      <c r="K503" s="42">
        <v>0</v>
      </c>
      <c r="L503" s="42">
        <v>0</v>
      </c>
      <c r="M503" s="188" t="s">
        <v>678</v>
      </c>
      <c r="N503"/>
      <c r="O503" s="101">
        <f>IF(ISBLANK(C503),O502,IF(COUNTIF(C$2:C503,C503)&gt;1,O502,1+MAX(O502,0)))</f>
        <v>12</v>
      </c>
      <c r="P503" s="45">
        <f t="shared" si="101"/>
        <v>9</v>
      </c>
      <c r="Q503" s="33" t="str">
        <f t="shared" si="102"/>
        <v/>
      </c>
      <c r="R503" s="33">
        <f t="shared" si="103"/>
        <v>6</v>
      </c>
      <c r="S503" s="33" t="str">
        <f t="shared" si="104"/>
        <v>109_6</v>
      </c>
      <c r="T503" s="35" t="str">
        <f t="shared" si="105"/>
        <v>109AM</v>
      </c>
      <c r="U503" s="35" t="str">
        <f t="shared" si="106"/>
        <v>109AMNS</v>
      </c>
      <c r="W503" s="20" t="str">
        <f t="shared" si="107"/>
        <v/>
      </c>
      <c r="X503" s="20" t="str">
        <f t="shared" si="108"/>
        <v/>
      </c>
      <c r="Y503" s="20" t="str">
        <f t="shared" si="109"/>
        <v/>
      </c>
      <c r="Z503" s="20" t="str">
        <f t="shared" si="110"/>
        <v/>
      </c>
      <c r="AA503" s="20">
        <f t="shared" si="98"/>
        <v>0</v>
      </c>
      <c r="AB503" s="20">
        <f t="shared" si="99"/>
        <v>0</v>
      </c>
      <c r="AC503" s="20">
        <f t="shared" si="100"/>
        <v>3</v>
      </c>
      <c r="AD503" s="16">
        <f t="shared" si="111"/>
        <v>1</v>
      </c>
      <c r="AE503" s="16">
        <f>IF(ISBLANK(T503),AE502,IF(COUNTIF(T$2:T503,T503)&gt;1,AE502,1+MAX(AE502,0)))</f>
        <v>16</v>
      </c>
    </row>
    <row r="504" spans="1:31" x14ac:dyDescent="0.25">
      <c r="A504" s="42">
        <v>109</v>
      </c>
      <c r="B504" s="42" t="s">
        <v>65</v>
      </c>
      <c r="C504" s="42" t="s">
        <v>677</v>
      </c>
      <c r="E504" s="42">
        <v>2</v>
      </c>
      <c r="F504" s="42">
        <v>2</v>
      </c>
      <c r="G504" s="42">
        <v>3</v>
      </c>
      <c r="H504" s="42">
        <v>5</v>
      </c>
      <c r="I504" s="42">
        <v>2</v>
      </c>
      <c r="J504" s="42">
        <v>1</v>
      </c>
      <c r="K504" s="42">
        <v>1</v>
      </c>
      <c r="L504" s="42">
        <v>1</v>
      </c>
      <c r="M504" s="188" t="s">
        <v>678</v>
      </c>
      <c r="N504"/>
      <c r="O504" s="101">
        <f>IF(ISBLANK(C504),O503,IF(COUNTIF(C$2:C504,C504)&gt;1,O503,1+MAX(O503,0)))</f>
        <v>12</v>
      </c>
      <c r="P504" s="45">
        <f t="shared" si="101"/>
        <v>9</v>
      </c>
      <c r="Q504" s="33" t="str">
        <f t="shared" si="102"/>
        <v/>
      </c>
      <c r="R504" s="33">
        <f t="shared" si="103"/>
        <v>6</v>
      </c>
      <c r="S504" s="33" t="str">
        <f t="shared" si="104"/>
        <v>109_6</v>
      </c>
      <c r="T504" s="35" t="str">
        <f t="shared" si="105"/>
        <v>109AM</v>
      </c>
      <c r="U504" s="35" t="str">
        <f t="shared" si="106"/>
        <v>109AMEW</v>
      </c>
      <c r="W504" s="20" t="str">
        <f t="shared" si="107"/>
        <v/>
      </c>
      <c r="X504" s="20" t="str">
        <f t="shared" si="108"/>
        <v/>
      </c>
      <c r="Y504" s="20" t="str">
        <f t="shared" si="109"/>
        <v/>
      </c>
      <c r="Z504" s="20" t="str">
        <f t="shared" si="110"/>
        <v/>
      </c>
      <c r="AA504" s="20">
        <f t="shared" si="98"/>
        <v>0</v>
      </c>
      <c r="AB504" s="20">
        <f t="shared" si="99"/>
        <v>0</v>
      </c>
      <c r="AC504" s="20">
        <f t="shared" si="100"/>
        <v>3</v>
      </c>
      <c r="AD504" s="16">
        <f t="shared" si="111"/>
        <v>1</v>
      </c>
      <c r="AE504" s="16">
        <f>IF(ISBLANK(T504),AE503,IF(COUNTIF(T$2:T504,T504)&gt;1,AE503,1+MAX(AE503,0)))</f>
        <v>16</v>
      </c>
    </row>
    <row r="505" spans="1:31" x14ac:dyDescent="0.25">
      <c r="A505" s="42">
        <v>109</v>
      </c>
      <c r="B505" s="42" t="s">
        <v>65</v>
      </c>
      <c r="C505" s="42" t="s">
        <v>677</v>
      </c>
      <c r="E505" s="42">
        <v>2</v>
      </c>
      <c r="F505" s="42">
        <v>2</v>
      </c>
      <c r="G505" s="42">
        <v>4</v>
      </c>
      <c r="H505" s="42">
        <v>0</v>
      </c>
      <c r="I505" s="42">
        <v>0</v>
      </c>
      <c r="J505" s="42">
        <v>0</v>
      </c>
      <c r="K505" s="42">
        <v>0</v>
      </c>
      <c r="L505" s="42">
        <v>0</v>
      </c>
      <c r="M505" s="188" t="s">
        <v>678</v>
      </c>
      <c r="N505"/>
      <c r="O505" s="101">
        <f>IF(ISBLANK(C505),O504,IF(COUNTIF(C$2:C505,C505)&gt;1,O504,1+MAX(O504,0)))</f>
        <v>12</v>
      </c>
      <c r="P505" s="45">
        <f t="shared" si="101"/>
        <v>9</v>
      </c>
      <c r="Q505" s="33" t="str">
        <f t="shared" si="102"/>
        <v/>
      </c>
      <c r="R505" s="33">
        <f t="shared" si="103"/>
        <v>6</v>
      </c>
      <c r="S505" s="33" t="str">
        <f t="shared" si="104"/>
        <v>109_6</v>
      </c>
      <c r="T505" s="35" t="str">
        <f t="shared" si="105"/>
        <v>109AM</v>
      </c>
      <c r="U505" s="35" t="str">
        <f t="shared" si="106"/>
        <v>109AMEW</v>
      </c>
      <c r="W505" s="20" t="str">
        <f t="shared" si="107"/>
        <v/>
      </c>
      <c r="X505" s="20" t="str">
        <f t="shared" si="108"/>
        <v/>
      </c>
      <c r="Y505" s="20" t="str">
        <f t="shared" si="109"/>
        <v/>
      </c>
      <c r="Z505" s="20" t="str">
        <f t="shared" si="110"/>
        <v/>
      </c>
      <c r="AA505" s="20">
        <f t="shared" si="98"/>
        <v>0</v>
      </c>
      <c r="AB505" s="20">
        <f t="shared" si="99"/>
        <v>0</v>
      </c>
      <c r="AC505" s="20">
        <f t="shared" si="100"/>
        <v>3</v>
      </c>
      <c r="AD505" s="16">
        <f t="shared" si="111"/>
        <v>1</v>
      </c>
      <c r="AE505" s="16">
        <f>IF(ISBLANK(T505),AE504,IF(COUNTIF(T$2:T505,T505)&gt;1,AE504,1+MAX(AE504,0)))</f>
        <v>16</v>
      </c>
    </row>
    <row r="506" spans="1:31" x14ac:dyDescent="0.25">
      <c r="A506" s="42">
        <v>109</v>
      </c>
      <c r="B506" s="42" t="s">
        <v>65</v>
      </c>
      <c r="C506" s="42" t="s">
        <v>677</v>
      </c>
      <c r="E506" s="42">
        <v>2</v>
      </c>
      <c r="F506" s="42">
        <v>3</v>
      </c>
      <c r="G506" s="42">
        <v>1</v>
      </c>
      <c r="H506" s="42">
        <v>3</v>
      </c>
      <c r="I506" s="42">
        <v>2</v>
      </c>
      <c r="J506" s="42">
        <v>0</v>
      </c>
      <c r="K506" s="42">
        <v>1</v>
      </c>
      <c r="L506" s="42">
        <v>1</v>
      </c>
      <c r="M506" s="188" t="s">
        <v>678</v>
      </c>
      <c r="N506"/>
      <c r="O506" s="101">
        <f>IF(ISBLANK(C506),O505,IF(COUNTIF(C$2:C506,C506)&gt;1,O505,1+MAX(O505,0)))</f>
        <v>12</v>
      </c>
      <c r="P506" s="45">
        <f t="shared" si="101"/>
        <v>9</v>
      </c>
      <c r="Q506" s="33" t="str">
        <f t="shared" si="102"/>
        <v/>
      </c>
      <c r="R506" s="33">
        <f t="shared" si="103"/>
        <v>7</v>
      </c>
      <c r="S506" s="33" t="str">
        <f t="shared" si="104"/>
        <v>109_7</v>
      </c>
      <c r="T506" s="35" t="str">
        <f t="shared" si="105"/>
        <v>109AM</v>
      </c>
      <c r="U506" s="35" t="str">
        <f t="shared" si="106"/>
        <v>109AMNS</v>
      </c>
      <c r="W506" s="20" t="str">
        <f t="shared" si="107"/>
        <v/>
      </c>
      <c r="X506" s="20" t="str">
        <f t="shared" si="108"/>
        <v/>
      </c>
      <c r="Y506" s="20" t="str">
        <f t="shared" si="109"/>
        <v/>
      </c>
      <c r="Z506" s="20" t="str">
        <f t="shared" si="110"/>
        <v/>
      </c>
      <c r="AA506" s="20">
        <f t="shared" si="98"/>
        <v>0</v>
      </c>
      <c r="AB506" s="20">
        <f t="shared" si="99"/>
        <v>0</v>
      </c>
      <c r="AC506" s="20">
        <f t="shared" si="100"/>
        <v>3</v>
      </c>
      <c r="AD506" s="16">
        <f t="shared" si="111"/>
        <v>1</v>
      </c>
      <c r="AE506" s="16">
        <f>IF(ISBLANK(T506),AE505,IF(COUNTIF(T$2:T506,T506)&gt;1,AE505,1+MAX(AE505,0)))</f>
        <v>16</v>
      </c>
    </row>
    <row r="507" spans="1:31" x14ac:dyDescent="0.25">
      <c r="A507" s="42">
        <v>109</v>
      </c>
      <c r="B507" s="42" t="s">
        <v>65</v>
      </c>
      <c r="C507" s="42" t="s">
        <v>677</v>
      </c>
      <c r="E507" s="42">
        <v>2</v>
      </c>
      <c r="F507" s="42">
        <v>3</v>
      </c>
      <c r="G507" s="42">
        <v>2</v>
      </c>
      <c r="H507" s="42">
        <v>4</v>
      </c>
      <c r="I507" s="42">
        <v>1</v>
      </c>
      <c r="J507" s="42">
        <v>1</v>
      </c>
      <c r="K507" s="42">
        <v>0</v>
      </c>
      <c r="L507" s="42">
        <v>0</v>
      </c>
      <c r="M507" s="188" t="s">
        <v>678</v>
      </c>
      <c r="N507"/>
      <c r="O507" s="101">
        <f>IF(ISBLANK(C507),O506,IF(COUNTIF(C$2:C507,C507)&gt;1,O506,1+MAX(O506,0)))</f>
        <v>12</v>
      </c>
      <c r="P507" s="45">
        <f t="shared" si="101"/>
        <v>9</v>
      </c>
      <c r="Q507" s="33" t="str">
        <f t="shared" si="102"/>
        <v/>
      </c>
      <c r="R507" s="33">
        <f t="shared" si="103"/>
        <v>7</v>
      </c>
      <c r="S507" s="33" t="str">
        <f t="shared" si="104"/>
        <v>109_7</v>
      </c>
      <c r="T507" s="35" t="str">
        <f t="shared" si="105"/>
        <v>109AM</v>
      </c>
      <c r="U507" s="35" t="str">
        <f t="shared" si="106"/>
        <v>109AMNS</v>
      </c>
      <c r="W507" s="20" t="str">
        <f t="shared" si="107"/>
        <v/>
      </c>
      <c r="X507" s="20" t="str">
        <f t="shared" si="108"/>
        <v/>
      </c>
      <c r="Y507" s="20" t="str">
        <f t="shared" si="109"/>
        <v/>
      </c>
      <c r="Z507" s="20" t="str">
        <f t="shared" si="110"/>
        <v/>
      </c>
      <c r="AA507" s="20">
        <f t="shared" si="98"/>
        <v>0</v>
      </c>
      <c r="AB507" s="20">
        <f t="shared" si="99"/>
        <v>0</v>
      </c>
      <c r="AC507" s="20">
        <f t="shared" si="100"/>
        <v>3</v>
      </c>
      <c r="AD507" s="16">
        <f t="shared" si="111"/>
        <v>1</v>
      </c>
      <c r="AE507" s="16">
        <f>IF(ISBLANK(T507),AE506,IF(COUNTIF(T$2:T507,T507)&gt;1,AE506,1+MAX(AE506,0)))</f>
        <v>16</v>
      </c>
    </row>
    <row r="508" spans="1:31" x14ac:dyDescent="0.25">
      <c r="A508" s="42">
        <v>109</v>
      </c>
      <c r="B508" s="42" t="s">
        <v>65</v>
      </c>
      <c r="C508" s="42" t="s">
        <v>677</v>
      </c>
      <c r="E508" s="42">
        <v>2</v>
      </c>
      <c r="F508" s="42">
        <v>3</v>
      </c>
      <c r="G508" s="42">
        <v>3</v>
      </c>
      <c r="H508" s="42">
        <v>6</v>
      </c>
      <c r="I508" s="42">
        <v>5</v>
      </c>
      <c r="J508" s="42">
        <v>1</v>
      </c>
      <c r="K508" s="42">
        <v>0</v>
      </c>
      <c r="L508" s="42">
        <v>0</v>
      </c>
      <c r="M508" s="188" t="s">
        <v>678</v>
      </c>
      <c r="N508"/>
      <c r="O508" s="101">
        <f>IF(ISBLANK(C508),O507,IF(COUNTIF(C$2:C508,C508)&gt;1,O507,1+MAX(O507,0)))</f>
        <v>12</v>
      </c>
      <c r="P508" s="45">
        <f t="shared" si="101"/>
        <v>9</v>
      </c>
      <c r="Q508" s="33" t="str">
        <f t="shared" si="102"/>
        <v/>
      </c>
      <c r="R508" s="33">
        <f t="shared" si="103"/>
        <v>7</v>
      </c>
      <c r="S508" s="33" t="str">
        <f t="shared" si="104"/>
        <v>109_7</v>
      </c>
      <c r="T508" s="35" t="str">
        <f t="shared" si="105"/>
        <v>109AM</v>
      </c>
      <c r="U508" s="35" t="str">
        <f t="shared" si="106"/>
        <v>109AMEW</v>
      </c>
      <c r="W508" s="20" t="str">
        <f t="shared" si="107"/>
        <v/>
      </c>
      <c r="X508" s="20" t="str">
        <f t="shared" si="108"/>
        <v/>
      </c>
      <c r="Y508" s="20" t="str">
        <f t="shared" si="109"/>
        <v/>
      </c>
      <c r="Z508" s="20" t="str">
        <f t="shared" si="110"/>
        <v/>
      </c>
      <c r="AA508" s="20">
        <f t="shared" si="98"/>
        <v>0</v>
      </c>
      <c r="AB508" s="20">
        <f t="shared" si="99"/>
        <v>0</v>
      </c>
      <c r="AC508" s="20">
        <f t="shared" si="100"/>
        <v>3</v>
      </c>
      <c r="AD508" s="16">
        <f t="shared" si="111"/>
        <v>1</v>
      </c>
      <c r="AE508" s="16">
        <f>IF(ISBLANK(T508),AE507,IF(COUNTIF(T$2:T508,T508)&gt;1,AE507,1+MAX(AE507,0)))</f>
        <v>16</v>
      </c>
    </row>
    <row r="509" spans="1:31" x14ac:dyDescent="0.25">
      <c r="A509" s="42">
        <v>109</v>
      </c>
      <c r="B509" s="42" t="s">
        <v>65</v>
      </c>
      <c r="C509" s="42" t="s">
        <v>677</v>
      </c>
      <c r="E509" s="42">
        <v>2</v>
      </c>
      <c r="F509" s="42">
        <v>3</v>
      </c>
      <c r="G509" s="42">
        <v>4</v>
      </c>
      <c r="H509" s="42">
        <v>0</v>
      </c>
      <c r="I509" s="42">
        <v>0</v>
      </c>
      <c r="J509" s="42">
        <v>0</v>
      </c>
      <c r="K509" s="42">
        <v>0</v>
      </c>
      <c r="L509" s="42">
        <v>0</v>
      </c>
      <c r="M509" s="188" t="s">
        <v>678</v>
      </c>
      <c r="N509"/>
      <c r="O509" s="101">
        <f>IF(ISBLANK(C509),O508,IF(COUNTIF(C$2:C509,C509)&gt;1,O508,1+MAX(O508,0)))</f>
        <v>12</v>
      </c>
      <c r="P509" s="45">
        <f t="shared" si="101"/>
        <v>9</v>
      </c>
      <c r="Q509" s="33" t="str">
        <f t="shared" si="102"/>
        <v/>
      </c>
      <c r="R509" s="33">
        <f t="shared" si="103"/>
        <v>7</v>
      </c>
      <c r="S509" s="33" t="str">
        <f t="shared" si="104"/>
        <v>109_7</v>
      </c>
      <c r="T509" s="35" t="str">
        <f t="shared" si="105"/>
        <v>109AM</v>
      </c>
      <c r="U509" s="35" t="str">
        <f t="shared" si="106"/>
        <v>109AMEW</v>
      </c>
      <c r="W509" s="20" t="str">
        <f t="shared" si="107"/>
        <v/>
      </c>
      <c r="X509" s="20" t="str">
        <f t="shared" si="108"/>
        <v/>
      </c>
      <c r="Y509" s="20" t="str">
        <f t="shared" si="109"/>
        <v/>
      </c>
      <c r="Z509" s="20" t="str">
        <f t="shared" si="110"/>
        <v/>
      </c>
      <c r="AA509" s="20">
        <f t="shared" si="98"/>
        <v>0</v>
      </c>
      <c r="AB509" s="20">
        <f t="shared" si="99"/>
        <v>0</v>
      </c>
      <c r="AC509" s="20">
        <f t="shared" si="100"/>
        <v>3</v>
      </c>
      <c r="AD509" s="16">
        <f t="shared" si="111"/>
        <v>1</v>
      </c>
      <c r="AE509" s="16">
        <f>IF(ISBLANK(T509),AE508,IF(COUNTIF(T$2:T509,T509)&gt;1,AE508,1+MAX(AE508,0)))</f>
        <v>16</v>
      </c>
    </row>
    <row r="510" spans="1:31" x14ac:dyDescent="0.25">
      <c r="A510" s="42">
        <v>109</v>
      </c>
      <c r="B510" s="42" t="s">
        <v>65</v>
      </c>
      <c r="C510" s="42" t="s">
        <v>677</v>
      </c>
      <c r="E510" s="42">
        <v>2</v>
      </c>
      <c r="F510" s="42">
        <v>4</v>
      </c>
      <c r="G510" s="42">
        <v>1</v>
      </c>
      <c r="H510" s="42">
        <v>4</v>
      </c>
      <c r="I510" s="42">
        <v>0</v>
      </c>
      <c r="J510" s="42">
        <v>0</v>
      </c>
      <c r="K510" s="42">
        <v>0</v>
      </c>
      <c r="L510" s="42">
        <v>2</v>
      </c>
      <c r="M510" s="188" t="s">
        <v>678</v>
      </c>
      <c r="N510"/>
      <c r="O510" s="101">
        <f>IF(ISBLANK(C510),O509,IF(COUNTIF(C$2:C510,C510)&gt;1,O509,1+MAX(O509,0)))</f>
        <v>12</v>
      </c>
      <c r="P510" s="45">
        <f t="shared" si="101"/>
        <v>9</v>
      </c>
      <c r="Q510" s="33" t="str">
        <f t="shared" si="102"/>
        <v/>
      </c>
      <c r="R510" s="33">
        <f t="shared" si="103"/>
        <v>8</v>
      </c>
      <c r="S510" s="33" t="str">
        <f t="shared" si="104"/>
        <v>109_8</v>
      </c>
      <c r="T510" s="35" t="str">
        <f t="shared" si="105"/>
        <v>109AM</v>
      </c>
      <c r="U510" s="35" t="str">
        <f t="shared" si="106"/>
        <v>109AMNS</v>
      </c>
      <c r="W510" s="20" t="str">
        <f t="shared" si="107"/>
        <v/>
      </c>
      <c r="X510" s="20" t="str">
        <f t="shared" si="108"/>
        <v/>
      </c>
      <c r="Y510" s="20" t="str">
        <f t="shared" si="109"/>
        <v/>
      </c>
      <c r="Z510" s="20" t="str">
        <f t="shared" si="110"/>
        <v/>
      </c>
      <c r="AA510" s="20">
        <f t="shared" si="98"/>
        <v>0</v>
      </c>
      <c r="AB510" s="20">
        <f t="shared" si="99"/>
        <v>0</v>
      </c>
      <c r="AC510" s="20">
        <f t="shared" si="100"/>
        <v>3</v>
      </c>
      <c r="AD510" s="16">
        <f t="shared" si="111"/>
        <v>1</v>
      </c>
      <c r="AE510" s="16">
        <f>IF(ISBLANK(T510),AE509,IF(COUNTIF(T$2:T510,T510)&gt;1,AE509,1+MAX(AE509,0)))</f>
        <v>16</v>
      </c>
    </row>
    <row r="511" spans="1:31" x14ac:dyDescent="0.25">
      <c r="A511" s="42">
        <v>109</v>
      </c>
      <c r="B511" s="42" t="s">
        <v>65</v>
      </c>
      <c r="C511" s="42" t="s">
        <v>677</v>
      </c>
      <c r="E511" s="42">
        <v>2</v>
      </c>
      <c r="F511" s="42">
        <v>4</v>
      </c>
      <c r="G511" s="42">
        <v>2</v>
      </c>
      <c r="H511" s="42">
        <v>5</v>
      </c>
      <c r="I511" s="42">
        <v>2</v>
      </c>
      <c r="J511" s="42">
        <v>0</v>
      </c>
      <c r="K511" s="42">
        <v>0</v>
      </c>
      <c r="L511" s="42">
        <v>1</v>
      </c>
      <c r="M511" s="188" t="s">
        <v>678</v>
      </c>
      <c r="N511"/>
      <c r="O511" s="101">
        <f>IF(ISBLANK(C511),O510,IF(COUNTIF(C$2:C511,C511)&gt;1,O510,1+MAX(O510,0)))</f>
        <v>12</v>
      </c>
      <c r="P511" s="45">
        <f t="shared" si="101"/>
        <v>9</v>
      </c>
      <c r="Q511" s="33" t="str">
        <f t="shared" si="102"/>
        <v/>
      </c>
      <c r="R511" s="33">
        <f t="shared" si="103"/>
        <v>8</v>
      </c>
      <c r="S511" s="33" t="str">
        <f t="shared" si="104"/>
        <v>109_8</v>
      </c>
      <c r="T511" s="35" t="str">
        <f t="shared" si="105"/>
        <v>109AM</v>
      </c>
      <c r="U511" s="35" t="str">
        <f t="shared" si="106"/>
        <v>109AMNS</v>
      </c>
      <c r="W511" s="20" t="str">
        <f t="shared" si="107"/>
        <v/>
      </c>
      <c r="X511" s="20" t="str">
        <f t="shared" si="108"/>
        <v/>
      </c>
      <c r="Y511" s="20" t="str">
        <f t="shared" si="109"/>
        <v/>
      </c>
      <c r="Z511" s="20" t="str">
        <f t="shared" si="110"/>
        <v/>
      </c>
      <c r="AA511" s="20">
        <f t="shared" si="98"/>
        <v>0</v>
      </c>
      <c r="AB511" s="20">
        <f t="shared" si="99"/>
        <v>0</v>
      </c>
      <c r="AC511" s="20">
        <f t="shared" si="100"/>
        <v>3</v>
      </c>
      <c r="AD511" s="16">
        <f t="shared" si="111"/>
        <v>1</v>
      </c>
      <c r="AE511" s="16">
        <f>IF(ISBLANK(T511),AE510,IF(COUNTIF(T$2:T511,T511)&gt;1,AE510,1+MAX(AE510,0)))</f>
        <v>16</v>
      </c>
    </row>
    <row r="512" spans="1:31" x14ac:dyDescent="0.25">
      <c r="A512" s="42">
        <v>109</v>
      </c>
      <c r="B512" s="42" t="s">
        <v>65</v>
      </c>
      <c r="C512" s="42" t="s">
        <v>677</v>
      </c>
      <c r="E512" s="42">
        <v>2</v>
      </c>
      <c r="F512" s="42">
        <v>4</v>
      </c>
      <c r="G512" s="42">
        <v>3</v>
      </c>
      <c r="H512" s="42">
        <v>17</v>
      </c>
      <c r="I512" s="42">
        <v>9</v>
      </c>
      <c r="J512" s="42">
        <v>2</v>
      </c>
      <c r="K512" s="42">
        <v>0</v>
      </c>
      <c r="L512" s="42">
        <v>0</v>
      </c>
      <c r="M512" s="188" t="s">
        <v>678</v>
      </c>
      <c r="N512"/>
      <c r="O512" s="101">
        <f>IF(ISBLANK(C512),O511,IF(COUNTIF(C$2:C512,C512)&gt;1,O511,1+MAX(O511,0)))</f>
        <v>12</v>
      </c>
      <c r="P512" s="45">
        <f t="shared" si="101"/>
        <v>9</v>
      </c>
      <c r="Q512" s="33" t="str">
        <f t="shared" si="102"/>
        <v/>
      </c>
      <c r="R512" s="33">
        <f t="shared" si="103"/>
        <v>8</v>
      </c>
      <c r="S512" s="33" t="str">
        <f t="shared" si="104"/>
        <v>109_8</v>
      </c>
      <c r="T512" s="35" t="str">
        <f t="shared" si="105"/>
        <v>109AM</v>
      </c>
      <c r="U512" s="35" t="str">
        <f t="shared" si="106"/>
        <v>109AMEW</v>
      </c>
      <c r="W512" s="20" t="str">
        <f t="shared" si="107"/>
        <v/>
      </c>
      <c r="X512" s="20" t="str">
        <f t="shared" si="108"/>
        <v/>
      </c>
      <c r="Y512" s="20" t="str">
        <f t="shared" si="109"/>
        <v/>
      </c>
      <c r="Z512" s="20" t="str">
        <f t="shared" si="110"/>
        <v/>
      </c>
      <c r="AA512" s="20">
        <f t="shared" si="98"/>
        <v>0</v>
      </c>
      <c r="AB512" s="20">
        <f t="shared" si="99"/>
        <v>0</v>
      </c>
      <c r="AC512" s="20">
        <f t="shared" si="100"/>
        <v>3</v>
      </c>
      <c r="AD512" s="16">
        <f t="shared" si="111"/>
        <v>1</v>
      </c>
      <c r="AE512" s="16">
        <f>IF(ISBLANK(T512),AE511,IF(COUNTIF(T$2:T512,T512)&gt;1,AE511,1+MAX(AE511,0)))</f>
        <v>16</v>
      </c>
    </row>
    <row r="513" spans="1:31" x14ac:dyDescent="0.25">
      <c r="A513" s="42">
        <v>109</v>
      </c>
      <c r="B513" s="42" t="s">
        <v>65</v>
      </c>
      <c r="C513" s="42" t="s">
        <v>677</v>
      </c>
      <c r="E513" s="42">
        <v>2</v>
      </c>
      <c r="F513" s="42">
        <v>4</v>
      </c>
      <c r="G513" s="42">
        <v>4</v>
      </c>
      <c r="H513" s="42">
        <v>4</v>
      </c>
      <c r="I513" s="42">
        <v>1</v>
      </c>
      <c r="J513" s="42">
        <v>0</v>
      </c>
      <c r="K513" s="42">
        <v>0</v>
      </c>
      <c r="L513" s="42">
        <v>0</v>
      </c>
      <c r="M513" s="188" t="s">
        <v>678</v>
      </c>
      <c r="N513"/>
      <c r="O513" s="101">
        <f>IF(ISBLANK(C513),O512,IF(COUNTIF(C$2:C513,C513)&gt;1,O512,1+MAX(O512,0)))</f>
        <v>12</v>
      </c>
      <c r="P513" s="45">
        <f t="shared" si="101"/>
        <v>9</v>
      </c>
      <c r="Q513" s="33" t="str">
        <f t="shared" si="102"/>
        <v/>
      </c>
      <c r="R513" s="33">
        <f t="shared" si="103"/>
        <v>8</v>
      </c>
      <c r="S513" s="33" t="str">
        <f t="shared" si="104"/>
        <v>109_8</v>
      </c>
      <c r="T513" s="35" t="str">
        <f t="shared" si="105"/>
        <v>109AM</v>
      </c>
      <c r="U513" s="35" t="str">
        <f t="shared" si="106"/>
        <v>109AMEW</v>
      </c>
      <c r="W513" s="20" t="str">
        <f t="shared" si="107"/>
        <v/>
      </c>
      <c r="X513" s="20" t="str">
        <f t="shared" si="108"/>
        <v/>
      </c>
      <c r="Y513" s="20" t="str">
        <f t="shared" si="109"/>
        <v/>
      </c>
      <c r="Z513" s="20" t="str">
        <f t="shared" si="110"/>
        <v/>
      </c>
      <c r="AA513" s="20">
        <f t="shared" si="98"/>
        <v>0</v>
      </c>
      <c r="AB513" s="20">
        <f t="shared" si="99"/>
        <v>0</v>
      </c>
      <c r="AC513" s="20">
        <f t="shared" si="100"/>
        <v>3</v>
      </c>
      <c r="AD513" s="16">
        <f t="shared" si="111"/>
        <v>1</v>
      </c>
      <c r="AE513" s="16">
        <f>IF(ISBLANK(T513),AE512,IF(COUNTIF(T$2:T513,T513)&gt;1,AE512,1+MAX(AE512,0)))</f>
        <v>16</v>
      </c>
    </row>
    <row r="514" spans="1:31" x14ac:dyDescent="0.25">
      <c r="A514" s="42">
        <v>109</v>
      </c>
      <c r="B514" s="42" t="s">
        <v>66</v>
      </c>
      <c r="C514" s="42" t="s">
        <v>654</v>
      </c>
      <c r="E514" s="42">
        <v>1</v>
      </c>
      <c r="F514" s="42">
        <v>1</v>
      </c>
      <c r="G514" s="42">
        <v>1</v>
      </c>
      <c r="H514" s="42">
        <v>7</v>
      </c>
      <c r="I514" s="42">
        <v>1</v>
      </c>
      <c r="J514" s="42">
        <v>2</v>
      </c>
      <c r="K514" s="42">
        <v>1</v>
      </c>
      <c r="L514" s="42">
        <v>1</v>
      </c>
      <c r="M514" s="188"/>
      <c r="N514"/>
      <c r="O514" s="101">
        <f>IF(ISBLANK(C514),O513,IF(COUNTIF(C$2:C514,C514)&gt;1,O513,1+MAX(O513,0)))</f>
        <v>12</v>
      </c>
      <c r="P514" s="45">
        <f t="shared" si="101"/>
        <v>9</v>
      </c>
      <c r="Q514" s="33" t="str">
        <f t="shared" si="102"/>
        <v/>
      </c>
      <c r="R514" s="33">
        <f t="shared" si="103"/>
        <v>9</v>
      </c>
      <c r="S514" s="33" t="str">
        <f t="shared" si="104"/>
        <v>109_9</v>
      </c>
      <c r="T514" s="35" t="str">
        <f t="shared" si="105"/>
        <v>109PM</v>
      </c>
      <c r="U514" s="35" t="str">
        <f t="shared" si="106"/>
        <v>109PMNS</v>
      </c>
      <c r="W514" s="20" t="str">
        <f t="shared" si="107"/>
        <v/>
      </c>
      <c r="X514" s="20" t="str">
        <f t="shared" si="108"/>
        <v/>
      </c>
      <c r="Y514" s="20" t="str">
        <f t="shared" si="109"/>
        <v/>
      </c>
      <c r="Z514" s="20" t="str">
        <f t="shared" si="110"/>
        <v/>
      </c>
      <c r="AA514" s="20">
        <f t="shared" ref="AA514:AA577" si="112">IF(AND(ISNUMBER($G514),$B514="AM"),INDEX(Cordon,MATCH($A514,loc_ID,0),$G514),0)</f>
        <v>0</v>
      </c>
      <c r="AB514" s="20">
        <f t="shared" ref="AB514:AB577" si="113">IF(AND(ISNUMBER($G514),$B514="PM"),INDEX(Cordon,MATCH($A514,loc_ID,0),VLOOKUP($G514,Reverse_dir,2,FALSE)),0)</f>
        <v>0</v>
      </c>
      <c r="AC514" s="20">
        <f t="shared" ref="AC514:AC577" si="114">IF(AND(ISNUMBER($G514),$B514="AM"),INDEX(Lane,MATCH($A514,loc_ID,0),$G514),0)</f>
        <v>0</v>
      </c>
      <c r="AD514" s="16">
        <f t="shared" si="111"/>
        <v>0</v>
      </c>
      <c r="AE514" s="16">
        <f>IF(ISBLANK(T514),AE513,IF(COUNTIF(T$2:T514,T514)&gt;1,AE513,1+MAX(AE513,0)))</f>
        <v>17</v>
      </c>
    </row>
    <row r="515" spans="1:31" x14ac:dyDescent="0.25">
      <c r="A515" s="42">
        <v>109</v>
      </c>
      <c r="B515" s="42" t="s">
        <v>66</v>
      </c>
      <c r="C515" s="42" t="s">
        <v>654</v>
      </c>
      <c r="E515" s="42">
        <v>1</v>
      </c>
      <c r="F515" s="42">
        <v>1</v>
      </c>
      <c r="G515" s="42">
        <v>2</v>
      </c>
      <c r="H515" s="42">
        <v>3</v>
      </c>
      <c r="I515" s="42">
        <v>1</v>
      </c>
      <c r="J515" s="42">
        <v>2</v>
      </c>
      <c r="K515" s="42">
        <v>0</v>
      </c>
      <c r="L515" s="42">
        <v>0</v>
      </c>
      <c r="M515" s="188"/>
      <c r="N515"/>
      <c r="O515" s="101">
        <f>IF(ISBLANK(C515),O514,IF(COUNTIF(C$2:C515,C515)&gt;1,O514,1+MAX(O514,0)))</f>
        <v>12</v>
      </c>
      <c r="P515" s="45">
        <f t="shared" ref="P515:P578" si="115">IF(A515=A514,P514,IF(ISNUMBER(P514),P514+1,1))</f>
        <v>9</v>
      </c>
      <c r="Q515" s="33" t="str">
        <f t="shared" ref="Q515:Q578" si="116">IF(OR(P515=P514,LEN(A515)&lt;1),"",P515)</f>
        <v/>
      </c>
      <c r="R515" s="33">
        <f t="shared" ref="R515:R578" si="117">IF(ISNUMBER(F515),F515+4*(E515-1)+8*IF(B515="PM",1,0),"")</f>
        <v>9</v>
      </c>
      <c r="S515" s="33" t="str">
        <f t="shared" ref="S515:S578" si="118">IF(ISNUMBER(R515),A515&amp;"_"&amp;R515,"")</f>
        <v>109_9</v>
      </c>
      <c r="T515" s="35" t="str">
        <f t="shared" ref="T515:T578" si="119">A515&amp;B515</f>
        <v>109PM</v>
      </c>
      <c r="U515" s="35" t="str">
        <f t="shared" ref="U515:U578" si="120">IF(OR(G515=1,G515=2),T515&amp;"NS",IF(OR(G515=3,G515=4),T515&amp;"EW",""))</f>
        <v>109PMNS</v>
      </c>
      <c r="W515" s="20" t="str">
        <f t="shared" ref="W515:W578" si="121">IF(I515&gt;$H515,1,"")</f>
        <v/>
      </c>
      <c r="X515" s="20" t="str">
        <f t="shared" ref="X515:X578" si="122">IF(J515&gt;$H515,1,"")</f>
        <v/>
      </c>
      <c r="Y515" s="20" t="str">
        <f t="shared" ref="Y515:Y578" si="123">IF(K515&gt;$H515,1,"")</f>
        <v/>
      </c>
      <c r="Z515" s="20" t="str">
        <f t="shared" ref="Z515:Z578" si="124">IF(L515&gt;$H515,1,"")</f>
        <v/>
      </c>
      <c r="AA515" s="20">
        <f t="shared" si="112"/>
        <v>0</v>
      </c>
      <c r="AB515" s="20">
        <f t="shared" si="113"/>
        <v>0</v>
      </c>
      <c r="AC515" s="20">
        <f t="shared" si="114"/>
        <v>0</v>
      </c>
      <c r="AD515" s="16">
        <f t="shared" ref="AD515:AD578" si="125">IF(AND(AC515&gt;0,ISNUMBER(AC515)),1,0)</f>
        <v>0</v>
      </c>
      <c r="AE515" s="16">
        <f>IF(ISBLANK(T515),AE514,IF(COUNTIF(T$2:T515,T515)&gt;1,AE514,1+MAX(AE514,0)))</f>
        <v>17</v>
      </c>
    </row>
    <row r="516" spans="1:31" x14ac:dyDescent="0.25">
      <c r="A516" s="42">
        <v>109</v>
      </c>
      <c r="B516" s="42" t="s">
        <v>66</v>
      </c>
      <c r="C516" s="42" t="s">
        <v>654</v>
      </c>
      <c r="E516" s="42">
        <v>1</v>
      </c>
      <c r="F516" s="42">
        <v>1</v>
      </c>
      <c r="G516" s="42">
        <v>3</v>
      </c>
      <c r="H516" s="42">
        <v>11</v>
      </c>
      <c r="I516" s="42">
        <v>4</v>
      </c>
      <c r="J516" s="42">
        <v>1</v>
      </c>
      <c r="K516" s="42">
        <v>2</v>
      </c>
      <c r="L516" s="42">
        <v>4</v>
      </c>
      <c r="M516" s="188"/>
      <c r="N516"/>
      <c r="O516" s="101">
        <f>IF(ISBLANK(C516),O515,IF(COUNTIF(C$2:C516,C516)&gt;1,O515,1+MAX(O515,0)))</f>
        <v>12</v>
      </c>
      <c r="P516" s="45">
        <f t="shared" si="115"/>
        <v>9</v>
      </c>
      <c r="Q516" s="33" t="str">
        <f t="shared" si="116"/>
        <v/>
      </c>
      <c r="R516" s="33">
        <f t="shared" si="117"/>
        <v>9</v>
      </c>
      <c r="S516" s="33" t="str">
        <f t="shared" si="118"/>
        <v>109_9</v>
      </c>
      <c r="T516" s="35" t="str">
        <f t="shared" si="119"/>
        <v>109PM</v>
      </c>
      <c r="U516" s="35" t="str">
        <f t="shared" si="120"/>
        <v>109PMEW</v>
      </c>
      <c r="W516" s="20" t="str">
        <f t="shared" si="121"/>
        <v/>
      </c>
      <c r="X516" s="20" t="str">
        <f t="shared" si="122"/>
        <v/>
      </c>
      <c r="Y516" s="20" t="str">
        <f t="shared" si="123"/>
        <v/>
      </c>
      <c r="Z516" s="20" t="str">
        <f t="shared" si="124"/>
        <v/>
      </c>
      <c r="AA516" s="20">
        <f t="shared" si="112"/>
        <v>0</v>
      </c>
      <c r="AB516" s="20">
        <f t="shared" si="113"/>
        <v>0</v>
      </c>
      <c r="AC516" s="20">
        <f t="shared" si="114"/>
        <v>0</v>
      </c>
      <c r="AD516" s="16">
        <f t="shared" si="125"/>
        <v>0</v>
      </c>
      <c r="AE516" s="16">
        <f>IF(ISBLANK(T516),AE515,IF(COUNTIF(T$2:T516,T516)&gt;1,AE515,1+MAX(AE515,0)))</f>
        <v>17</v>
      </c>
    </row>
    <row r="517" spans="1:31" x14ac:dyDescent="0.25">
      <c r="A517" s="42">
        <v>109</v>
      </c>
      <c r="B517" s="42" t="s">
        <v>66</v>
      </c>
      <c r="C517" s="42" t="s">
        <v>654</v>
      </c>
      <c r="E517" s="42">
        <v>1</v>
      </c>
      <c r="F517" s="42">
        <v>1</v>
      </c>
      <c r="G517" s="42">
        <v>4</v>
      </c>
      <c r="H517" s="42">
        <v>5</v>
      </c>
      <c r="I517" s="42">
        <v>3</v>
      </c>
      <c r="J517" s="42">
        <v>0</v>
      </c>
      <c r="K517" s="42">
        <v>0</v>
      </c>
      <c r="L517" s="42">
        <v>0</v>
      </c>
      <c r="M517" s="188"/>
      <c r="N517"/>
      <c r="O517" s="101">
        <f>IF(ISBLANK(C517),O516,IF(COUNTIF(C$2:C517,C517)&gt;1,O516,1+MAX(O516,0)))</f>
        <v>12</v>
      </c>
      <c r="P517" s="45">
        <f t="shared" si="115"/>
        <v>9</v>
      </c>
      <c r="Q517" s="33" t="str">
        <f t="shared" si="116"/>
        <v/>
      </c>
      <c r="R517" s="33">
        <f t="shared" si="117"/>
        <v>9</v>
      </c>
      <c r="S517" s="33" t="str">
        <f t="shared" si="118"/>
        <v>109_9</v>
      </c>
      <c r="T517" s="35" t="str">
        <f t="shared" si="119"/>
        <v>109PM</v>
      </c>
      <c r="U517" s="35" t="str">
        <f t="shared" si="120"/>
        <v>109PMEW</v>
      </c>
      <c r="W517" s="20" t="str">
        <f t="shared" si="121"/>
        <v/>
      </c>
      <c r="X517" s="20" t="str">
        <f t="shared" si="122"/>
        <v/>
      </c>
      <c r="Y517" s="20" t="str">
        <f t="shared" si="123"/>
        <v/>
      </c>
      <c r="Z517" s="20" t="str">
        <f t="shared" si="124"/>
        <v/>
      </c>
      <c r="AA517" s="20">
        <f t="shared" si="112"/>
        <v>0</v>
      </c>
      <c r="AB517" s="20">
        <f t="shared" si="113"/>
        <v>0</v>
      </c>
      <c r="AC517" s="20">
        <f t="shared" si="114"/>
        <v>0</v>
      </c>
      <c r="AD517" s="16">
        <f t="shared" si="125"/>
        <v>0</v>
      </c>
      <c r="AE517" s="16">
        <f>IF(ISBLANK(T517),AE516,IF(COUNTIF(T$2:T517,T517)&gt;1,AE516,1+MAX(AE516,0)))</f>
        <v>17</v>
      </c>
    </row>
    <row r="518" spans="1:31" x14ac:dyDescent="0.25">
      <c r="A518" s="42">
        <v>109</v>
      </c>
      <c r="B518" s="42" t="s">
        <v>66</v>
      </c>
      <c r="C518" s="42" t="s">
        <v>654</v>
      </c>
      <c r="E518" s="42">
        <v>1</v>
      </c>
      <c r="F518" s="42">
        <v>2</v>
      </c>
      <c r="G518" s="42">
        <v>1</v>
      </c>
      <c r="H518" s="42">
        <v>3</v>
      </c>
      <c r="I518" s="42">
        <v>1</v>
      </c>
      <c r="J518" s="42">
        <v>0</v>
      </c>
      <c r="K518" s="42">
        <v>0</v>
      </c>
      <c r="L518" s="42">
        <v>1</v>
      </c>
      <c r="M518" s="188"/>
      <c r="N518"/>
      <c r="O518" s="101">
        <f>IF(ISBLANK(C518),O517,IF(COUNTIF(C$2:C518,C518)&gt;1,O517,1+MAX(O517,0)))</f>
        <v>12</v>
      </c>
      <c r="P518" s="45">
        <f t="shared" si="115"/>
        <v>9</v>
      </c>
      <c r="Q518" s="33" t="str">
        <f t="shared" si="116"/>
        <v/>
      </c>
      <c r="R518" s="33">
        <f t="shared" si="117"/>
        <v>10</v>
      </c>
      <c r="S518" s="33" t="str">
        <f t="shared" si="118"/>
        <v>109_10</v>
      </c>
      <c r="T518" s="35" t="str">
        <f t="shared" si="119"/>
        <v>109PM</v>
      </c>
      <c r="U518" s="35" t="str">
        <f t="shared" si="120"/>
        <v>109PMNS</v>
      </c>
      <c r="W518" s="20" t="str">
        <f t="shared" si="121"/>
        <v/>
      </c>
      <c r="X518" s="20" t="str">
        <f t="shared" si="122"/>
        <v/>
      </c>
      <c r="Y518" s="20" t="str">
        <f t="shared" si="123"/>
        <v/>
      </c>
      <c r="Z518" s="20" t="str">
        <f t="shared" si="124"/>
        <v/>
      </c>
      <c r="AA518" s="20">
        <f t="shared" si="112"/>
        <v>0</v>
      </c>
      <c r="AB518" s="20">
        <f t="shared" si="113"/>
        <v>0</v>
      </c>
      <c r="AC518" s="20">
        <f t="shared" si="114"/>
        <v>0</v>
      </c>
      <c r="AD518" s="16">
        <f t="shared" si="125"/>
        <v>0</v>
      </c>
      <c r="AE518" s="16">
        <f>IF(ISBLANK(T518),AE517,IF(COUNTIF(T$2:T518,T518)&gt;1,AE517,1+MAX(AE517,0)))</f>
        <v>17</v>
      </c>
    </row>
    <row r="519" spans="1:31" x14ac:dyDescent="0.25">
      <c r="A519" s="42">
        <v>109</v>
      </c>
      <c r="B519" s="42" t="s">
        <v>66</v>
      </c>
      <c r="C519" s="42" t="s">
        <v>654</v>
      </c>
      <c r="E519" s="42">
        <v>1</v>
      </c>
      <c r="F519" s="42">
        <v>2</v>
      </c>
      <c r="G519" s="42">
        <v>2</v>
      </c>
      <c r="H519" s="42">
        <v>1</v>
      </c>
      <c r="I519" s="42">
        <v>0</v>
      </c>
      <c r="J519" s="42">
        <v>0</v>
      </c>
      <c r="K519" s="42">
        <v>0</v>
      </c>
      <c r="L519" s="42">
        <v>0</v>
      </c>
      <c r="M519" s="188"/>
      <c r="N519"/>
      <c r="O519" s="101">
        <f>IF(ISBLANK(C519),O518,IF(COUNTIF(C$2:C519,C519)&gt;1,O518,1+MAX(O518,0)))</f>
        <v>12</v>
      </c>
      <c r="P519" s="45">
        <f t="shared" si="115"/>
        <v>9</v>
      </c>
      <c r="Q519" s="33" t="str">
        <f t="shared" si="116"/>
        <v/>
      </c>
      <c r="R519" s="33">
        <f t="shared" si="117"/>
        <v>10</v>
      </c>
      <c r="S519" s="33" t="str">
        <f t="shared" si="118"/>
        <v>109_10</v>
      </c>
      <c r="T519" s="35" t="str">
        <f t="shared" si="119"/>
        <v>109PM</v>
      </c>
      <c r="U519" s="35" t="str">
        <f t="shared" si="120"/>
        <v>109PMNS</v>
      </c>
      <c r="W519" s="20" t="str">
        <f t="shared" si="121"/>
        <v/>
      </c>
      <c r="X519" s="20" t="str">
        <f t="shared" si="122"/>
        <v/>
      </c>
      <c r="Y519" s="20" t="str">
        <f t="shared" si="123"/>
        <v/>
      </c>
      <c r="Z519" s="20" t="str">
        <f t="shared" si="124"/>
        <v/>
      </c>
      <c r="AA519" s="20">
        <f t="shared" si="112"/>
        <v>0</v>
      </c>
      <c r="AB519" s="20">
        <f t="shared" si="113"/>
        <v>0</v>
      </c>
      <c r="AC519" s="20">
        <f t="shared" si="114"/>
        <v>0</v>
      </c>
      <c r="AD519" s="16">
        <f t="shared" si="125"/>
        <v>0</v>
      </c>
      <c r="AE519" s="16">
        <f>IF(ISBLANK(T519),AE518,IF(COUNTIF(T$2:T519,T519)&gt;1,AE518,1+MAX(AE518,0)))</f>
        <v>17</v>
      </c>
    </row>
    <row r="520" spans="1:31" x14ac:dyDescent="0.25">
      <c r="A520" s="42">
        <v>109</v>
      </c>
      <c r="B520" s="42" t="s">
        <v>66</v>
      </c>
      <c r="C520" s="42" t="s">
        <v>654</v>
      </c>
      <c r="E520" s="42">
        <v>1</v>
      </c>
      <c r="F520" s="42">
        <v>2</v>
      </c>
      <c r="G520" s="42">
        <v>3</v>
      </c>
      <c r="H520" s="42">
        <v>1</v>
      </c>
      <c r="I520" s="42">
        <v>0</v>
      </c>
      <c r="J520" s="42">
        <v>0</v>
      </c>
      <c r="K520" s="42">
        <v>0</v>
      </c>
      <c r="L520" s="42">
        <v>0</v>
      </c>
      <c r="M520" s="188"/>
      <c r="N520"/>
      <c r="O520" s="101">
        <f>IF(ISBLANK(C520),O519,IF(COUNTIF(C$2:C520,C520)&gt;1,O519,1+MAX(O519,0)))</f>
        <v>12</v>
      </c>
      <c r="P520" s="45">
        <f t="shared" si="115"/>
        <v>9</v>
      </c>
      <c r="Q520" s="33" t="str">
        <f t="shared" si="116"/>
        <v/>
      </c>
      <c r="R520" s="33">
        <f t="shared" si="117"/>
        <v>10</v>
      </c>
      <c r="S520" s="33" t="str">
        <f t="shared" si="118"/>
        <v>109_10</v>
      </c>
      <c r="T520" s="35" t="str">
        <f t="shared" si="119"/>
        <v>109PM</v>
      </c>
      <c r="U520" s="35" t="str">
        <f t="shared" si="120"/>
        <v>109PMEW</v>
      </c>
      <c r="W520" s="20" t="str">
        <f t="shared" si="121"/>
        <v/>
      </c>
      <c r="X520" s="20" t="str">
        <f t="shared" si="122"/>
        <v/>
      </c>
      <c r="Y520" s="20" t="str">
        <f t="shared" si="123"/>
        <v/>
      </c>
      <c r="Z520" s="20" t="str">
        <f t="shared" si="124"/>
        <v/>
      </c>
      <c r="AA520" s="20">
        <f t="shared" si="112"/>
        <v>0</v>
      </c>
      <c r="AB520" s="20">
        <f t="shared" si="113"/>
        <v>0</v>
      </c>
      <c r="AC520" s="20">
        <f t="shared" si="114"/>
        <v>0</v>
      </c>
      <c r="AD520" s="16">
        <f t="shared" si="125"/>
        <v>0</v>
      </c>
      <c r="AE520" s="16">
        <f>IF(ISBLANK(T520),AE519,IF(COUNTIF(T$2:T520,T520)&gt;1,AE519,1+MAX(AE519,0)))</f>
        <v>17</v>
      </c>
    </row>
    <row r="521" spans="1:31" x14ac:dyDescent="0.25">
      <c r="A521" s="42">
        <v>109</v>
      </c>
      <c r="B521" s="42" t="s">
        <v>66</v>
      </c>
      <c r="C521" s="42" t="s">
        <v>654</v>
      </c>
      <c r="E521" s="42">
        <v>1</v>
      </c>
      <c r="F521" s="42">
        <v>2</v>
      </c>
      <c r="G521" s="42">
        <v>4</v>
      </c>
      <c r="H521" s="42">
        <v>12</v>
      </c>
      <c r="I521" s="42">
        <v>6</v>
      </c>
      <c r="J521" s="42">
        <v>2</v>
      </c>
      <c r="K521" s="42">
        <v>0</v>
      </c>
      <c r="L521" s="42">
        <v>5</v>
      </c>
      <c r="M521" s="188"/>
      <c r="N521"/>
      <c r="O521" s="101">
        <f>IF(ISBLANK(C521),O520,IF(COUNTIF(C$2:C521,C521)&gt;1,O520,1+MAX(O520,0)))</f>
        <v>12</v>
      </c>
      <c r="P521" s="45">
        <f t="shared" si="115"/>
        <v>9</v>
      </c>
      <c r="Q521" s="33" t="str">
        <f t="shared" si="116"/>
        <v/>
      </c>
      <c r="R521" s="33">
        <f t="shared" si="117"/>
        <v>10</v>
      </c>
      <c r="S521" s="33" t="str">
        <f t="shared" si="118"/>
        <v>109_10</v>
      </c>
      <c r="T521" s="35" t="str">
        <f t="shared" si="119"/>
        <v>109PM</v>
      </c>
      <c r="U521" s="35" t="str">
        <f t="shared" si="120"/>
        <v>109PMEW</v>
      </c>
      <c r="W521" s="20" t="str">
        <f t="shared" si="121"/>
        <v/>
      </c>
      <c r="X521" s="20" t="str">
        <f t="shared" si="122"/>
        <v/>
      </c>
      <c r="Y521" s="20" t="str">
        <f t="shared" si="123"/>
        <v/>
      </c>
      <c r="Z521" s="20" t="str">
        <f t="shared" si="124"/>
        <v/>
      </c>
      <c r="AA521" s="20">
        <f t="shared" si="112"/>
        <v>0</v>
      </c>
      <c r="AB521" s="20">
        <f t="shared" si="113"/>
        <v>0</v>
      </c>
      <c r="AC521" s="20">
        <f t="shared" si="114"/>
        <v>0</v>
      </c>
      <c r="AD521" s="16">
        <f t="shared" si="125"/>
        <v>0</v>
      </c>
      <c r="AE521" s="16">
        <f>IF(ISBLANK(T521),AE520,IF(COUNTIF(T$2:T521,T521)&gt;1,AE520,1+MAX(AE520,0)))</f>
        <v>17</v>
      </c>
    </row>
    <row r="522" spans="1:31" x14ac:dyDescent="0.25">
      <c r="A522" s="42">
        <v>109</v>
      </c>
      <c r="B522" s="42" t="s">
        <v>66</v>
      </c>
      <c r="C522" s="42" t="s">
        <v>654</v>
      </c>
      <c r="E522" s="42">
        <v>1</v>
      </c>
      <c r="F522" s="42">
        <v>3</v>
      </c>
      <c r="G522" s="42">
        <v>1</v>
      </c>
      <c r="H522" s="42">
        <v>2</v>
      </c>
      <c r="I522" s="42">
        <v>0</v>
      </c>
      <c r="J522" s="42">
        <v>0</v>
      </c>
      <c r="K522" s="42">
        <v>1</v>
      </c>
      <c r="L522" s="42">
        <v>1</v>
      </c>
      <c r="M522" s="188"/>
      <c r="N522"/>
      <c r="O522" s="101">
        <f>IF(ISBLANK(C522),O521,IF(COUNTIF(C$2:C522,C522)&gt;1,O521,1+MAX(O521,0)))</f>
        <v>12</v>
      </c>
      <c r="P522" s="45">
        <f t="shared" si="115"/>
        <v>9</v>
      </c>
      <c r="Q522" s="33" t="str">
        <f t="shared" si="116"/>
        <v/>
      </c>
      <c r="R522" s="33">
        <f t="shared" si="117"/>
        <v>11</v>
      </c>
      <c r="S522" s="33" t="str">
        <f t="shared" si="118"/>
        <v>109_11</v>
      </c>
      <c r="T522" s="35" t="str">
        <f t="shared" si="119"/>
        <v>109PM</v>
      </c>
      <c r="U522" s="35" t="str">
        <f t="shared" si="120"/>
        <v>109PMNS</v>
      </c>
      <c r="W522" s="20" t="str">
        <f t="shared" si="121"/>
        <v/>
      </c>
      <c r="X522" s="20" t="str">
        <f t="shared" si="122"/>
        <v/>
      </c>
      <c r="Y522" s="20" t="str">
        <f t="shared" si="123"/>
        <v/>
      </c>
      <c r="Z522" s="20" t="str">
        <f t="shared" si="124"/>
        <v/>
      </c>
      <c r="AA522" s="20">
        <f t="shared" si="112"/>
        <v>0</v>
      </c>
      <c r="AB522" s="20">
        <f t="shared" si="113"/>
        <v>0</v>
      </c>
      <c r="AC522" s="20">
        <f t="shared" si="114"/>
        <v>0</v>
      </c>
      <c r="AD522" s="16">
        <f t="shared" si="125"/>
        <v>0</v>
      </c>
      <c r="AE522" s="16">
        <f>IF(ISBLANK(T522),AE521,IF(COUNTIF(T$2:T522,T522)&gt;1,AE521,1+MAX(AE521,0)))</f>
        <v>17</v>
      </c>
    </row>
    <row r="523" spans="1:31" x14ac:dyDescent="0.25">
      <c r="A523" s="42">
        <v>109</v>
      </c>
      <c r="B523" s="42" t="s">
        <v>66</v>
      </c>
      <c r="C523" s="42" t="s">
        <v>654</v>
      </c>
      <c r="E523" s="42">
        <v>1</v>
      </c>
      <c r="F523" s="42">
        <v>3</v>
      </c>
      <c r="G523" s="42">
        <v>2</v>
      </c>
      <c r="H523" s="42">
        <v>3</v>
      </c>
      <c r="I523" s="42">
        <v>0</v>
      </c>
      <c r="J523" s="42">
        <v>0</v>
      </c>
      <c r="K523" s="42">
        <v>0</v>
      </c>
      <c r="L523" s="42">
        <v>0</v>
      </c>
      <c r="M523" s="188"/>
      <c r="N523"/>
      <c r="O523" s="101">
        <f>IF(ISBLANK(C523),O522,IF(COUNTIF(C$2:C523,C523)&gt;1,O522,1+MAX(O522,0)))</f>
        <v>12</v>
      </c>
      <c r="P523" s="45">
        <f t="shared" si="115"/>
        <v>9</v>
      </c>
      <c r="Q523" s="33" t="str">
        <f t="shared" si="116"/>
        <v/>
      </c>
      <c r="R523" s="33">
        <f t="shared" si="117"/>
        <v>11</v>
      </c>
      <c r="S523" s="33" t="str">
        <f t="shared" si="118"/>
        <v>109_11</v>
      </c>
      <c r="T523" s="35" t="str">
        <f t="shared" si="119"/>
        <v>109PM</v>
      </c>
      <c r="U523" s="35" t="str">
        <f t="shared" si="120"/>
        <v>109PMNS</v>
      </c>
      <c r="W523" s="20" t="str">
        <f t="shared" si="121"/>
        <v/>
      </c>
      <c r="X523" s="20" t="str">
        <f t="shared" si="122"/>
        <v/>
      </c>
      <c r="Y523" s="20" t="str">
        <f t="shared" si="123"/>
        <v/>
      </c>
      <c r="Z523" s="20" t="str">
        <f t="shared" si="124"/>
        <v/>
      </c>
      <c r="AA523" s="20">
        <f t="shared" si="112"/>
        <v>0</v>
      </c>
      <c r="AB523" s="20">
        <f t="shared" si="113"/>
        <v>0</v>
      </c>
      <c r="AC523" s="20">
        <f t="shared" si="114"/>
        <v>0</v>
      </c>
      <c r="AD523" s="16">
        <f t="shared" si="125"/>
        <v>0</v>
      </c>
      <c r="AE523" s="16">
        <f>IF(ISBLANK(T523),AE522,IF(COUNTIF(T$2:T523,T523)&gt;1,AE522,1+MAX(AE522,0)))</f>
        <v>17</v>
      </c>
    </row>
    <row r="524" spans="1:31" x14ac:dyDescent="0.25">
      <c r="A524" s="42">
        <v>109</v>
      </c>
      <c r="B524" s="42" t="s">
        <v>66</v>
      </c>
      <c r="C524" s="42" t="s">
        <v>654</v>
      </c>
      <c r="E524" s="42">
        <v>1</v>
      </c>
      <c r="F524" s="42">
        <v>3</v>
      </c>
      <c r="G524" s="42">
        <v>3</v>
      </c>
      <c r="H524" s="42">
        <v>2</v>
      </c>
      <c r="I524" s="42">
        <v>0</v>
      </c>
      <c r="J524" s="42">
        <v>0</v>
      </c>
      <c r="K524" s="42">
        <v>0</v>
      </c>
      <c r="L524" s="42">
        <v>0</v>
      </c>
      <c r="M524" s="188"/>
      <c r="N524"/>
      <c r="O524" s="101">
        <f>IF(ISBLANK(C524),O523,IF(COUNTIF(C$2:C524,C524)&gt;1,O523,1+MAX(O523,0)))</f>
        <v>12</v>
      </c>
      <c r="P524" s="45">
        <f t="shared" si="115"/>
        <v>9</v>
      </c>
      <c r="Q524" s="33" t="str">
        <f t="shared" si="116"/>
        <v/>
      </c>
      <c r="R524" s="33">
        <f t="shared" si="117"/>
        <v>11</v>
      </c>
      <c r="S524" s="33" t="str">
        <f t="shared" si="118"/>
        <v>109_11</v>
      </c>
      <c r="T524" s="35" t="str">
        <f t="shared" si="119"/>
        <v>109PM</v>
      </c>
      <c r="U524" s="35" t="str">
        <f t="shared" si="120"/>
        <v>109PMEW</v>
      </c>
      <c r="W524" s="20" t="str">
        <f t="shared" si="121"/>
        <v/>
      </c>
      <c r="X524" s="20" t="str">
        <f t="shared" si="122"/>
        <v/>
      </c>
      <c r="Y524" s="20" t="str">
        <f t="shared" si="123"/>
        <v/>
      </c>
      <c r="Z524" s="20" t="str">
        <f t="shared" si="124"/>
        <v/>
      </c>
      <c r="AA524" s="20">
        <f t="shared" si="112"/>
        <v>0</v>
      </c>
      <c r="AB524" s="20">
        <f t="shared" si="113"/>
        <v>0</v>
      </c>
      <c r="AC524" s="20">
        <f t="shared" si="114"/>
        <v>0</v>
      </c>
      <c r="AD524" s="16">
        <f t="shared" si="125"/>
        <v>0</v>
      </c>
      <c r="AE524" s="16">
        <f>IF(ISBLANK(T524),AE523,IF(COUNTIF(T$2:T524,T524)&gt;1,AE523,1+MAX(AE523,0)))</f>
        <v>17</v>
      </c>
    </row>
    <row r="525" spans="1:31" x14ac:dyDescent="0.25">
      <c r="A525" s="42">
        <v>109</v>
      </c>
      <c r="B525" s="42" t="s">
        <v>66</v>
      </c>
      <c r="C525" s="42" t="s">
        <v>654</v>
      </c>
      <c r="E525" s="42">
        <v>1</v>
      </c>
      <c r="F525" s="42">
        <v>3</v>
      </c>
      <c r="G525" s="42">
        <v>4</v>
      </c>
      <c r="H525" s="42">
        <v>7</v>
      </c>
      <c r="I525" s="42">
        <v>2</v>
      </c>
      <c r="J525" s="42">
        <v>3</v>
      </c>
      <c r="K525" s="42">
        <v>3</v>
      </c>
      <c r="L525" s="42">
        <v>3</v>
      </c>
      <c r="M525" s="188"/>
      <c r="N525"/>
      <c r="O525" s="101">
        <f>IF(ISBLANK(C525),O524,IF(COUNTIF(C$2:C525,C525)&gt;1,O524,1+MAX(O524,0)))</f>
        <v>12</v>
      </c>
      <c r="P525" s="45">
        <f t="shared" si="115"/>
        <v>9</v>
      </c>
      <c r="Q525" s="33" t="str">
        <f t="shared" si="116"/>
        <v/>
      </c>
      <c r="R525" s="33">
        <f t="shared" si="117"/>
        <v>11</v>
      </c>
      <c r="S525" s="33" t="str">
        <f t="shared" si="118"/>
        <v>109_11</v>
      </c>
      <c r="T525" s="35" t="str">
        <f t="shared" si="119"/>
        <v>109PM</v>
      </c>
      <c r="U525" s="35" t="str">
        <f t="shared" si="120"/>
        <v>109PMEW</v>
      </c>
      <c r="W525" s="20" t="str">
        <f t="shared" si="121"/>
        <v/>
      </c>
      <c r="X525" s="20" t="str">
        <f t="shared" si="122"/>
        <v/>
      </c>
      <c r="Y525" s="20" t="str">
        <f t="shared" si="123"/>
        <v/>
      </c>
      <c r="Z525" s="20" t="str">
        <f t="shared" si="124"/>
        <v/>
      </c>
      <c r="AA525" s="20">
        <f t="shared" si="112"/>
        <v>0</v>
      </c>
      <c r="AB525" s="20">
        <f t="shared" si="113"/>
        <v>0</v>
      </c>
      <c r="AC525" s="20">
        <f t="shared" si="114"/>
        <v>0</v>
      </c>
      <c r="AD525" s="16">
        <f t="shared" si="125"/>
        <v>0</v>
      </c>
      <c r="AE525" s="16">
        <f>IF(ISBLANK(T525),AE524,IF(COUNTIF(T$2:T525,T525)&gt;1,AE524,1+MAX(AE524,0)))</f>
        <v>17</v>
      </c>
    </row>
    <row r="526" spans="1:31" x14ac:dyDescent="0.25">
      <c r="A526" s="42">
        <v>109</v>
      </c>
      <c r="B526" s="42" t="s">
        <v>66</v>
      </c>
      <c r="C526" s="42" t="s">
        <v>654</v>
      </c>
      <c r="E526" s="42">
        <v>1</v>
      </c>
      <c r="F526" s="42">
        <v>4</v>
      </c>
      <c r="G526" s="42">
        <v>1</v>
      </c>
      <c r="H526" s="42">
        <v>1</v>
      </c>
      <c r="I526" s="42">
        <v>1</v>
      </c>
      <c r="J526" s="42">
        <v>1</v>
      </c>
      <c r="K526" s="42">
        <v>0</v>
      </c>
      <c r="L526" s="42">
        <v>0</v>
      </c>
      <c r="M526" s="188"/>
      <c r="N526"/>
      <c r="O526" s="101">
        <f>IF(ISBLANK(C526),O525,IF(COUNTIF(C$2:C526,C526)&gt;1,O525,1+MAX(O525,0)))</f>
        <v>12</v>
      </c>
      <c r="P526" s="45">
        <f t="shared" si="115"/>
        <v>9</v>
      </c>
      <c r="Q526" s="33" t="str">
        <f t="shared" si="116"/>
        <v/>
      </c>
      <c r="R526" s="33">
        <f t="shared" si="117"/>
        <v>12</v>
      </c>
      <c r="S526" s="33" t="str">
        <f t="shared" si="118"/>
        <v>109_12</v>
      </c>
      <c r="T526" s="35" t="str">
        <f t="shared" si="119"/>
        <v>109PM</v>
      </c>
      <c r="U526" s="35" t="str">
        <f t="shared" si="120"/>
        <v>109PMNS</v>
      </c>
      <c r="W526" s="20" t="str">
        <f t="shared" si="121"/>
        <v/>
      </c>
      <c r="X526" s="20" t="str">
        <f t="shared" si="122"/>
        <v/>
      </c>
      <c r="Y526" s="20" t="str">
        <f t="shared" si="123"/>
        <v/>
      </c>
      <c r="Z526" s="20" t="str">
        <f t="shared" si="124"/>
        <v/>
      </c>
      <c r="AA526" s="20">
        <f t="shared" si="112"/>
        <v>0</v>
      </c>
      <c r="AB526" s="20">
        <f t="shared" si="113"/>
        <v>0</v>
      </c>
      <c r="AC526" s="20">
        <f t="shared" si="114"/>
        <v>0</v>
      </c>
      <c r="AD526" s="16">
        <f t="shared" si="125"/>
        <v>0</v>
      </c>
      <c r="AE526" s="16">
        <f>IF(ISBLANK(T526),AE525,IF(COUNTIF(T$2:T526,T526)&gt;1,AE525,1+MAX(AE525,0)))</f>
        <v>17</v>
      </c>
    </row>
    <row r="527" spans="1:31" x14ac:dyDescent="0.25">
      <c r="A527" s="42">
        <v>109</v>
      </c>
      <c r="B527" s="42" t="s">
        <v>66</v>
      </c>
      <c r="C527" s="42" t="s">
        <v>654</v>
      </c>
      <c r="E527" s="42">
        <v>1</v>
      </c>
      <c r="F527" s="42">
        <v>4</v>
      </c>
      <c r="G527" s="42">
        <v>2</v>
      </c>
      <c r="H527" s="42">
        <v>3</v>
      </c>
      <c r="I527" s="42">
        <v>0</v>
      </c>
      <c r="J527" s="42">
        <v>2</v>
      </c>
      <c r="K527" s="42">
        <v>0</v>
      </c>
      <c r="L527" s="42">
        <v>0</v>
      </c>
      <c r="M527" s="188"/>
      <c r="N527"/>
      <c r="O527" s="101">
        <f>IF(ISBLANK(C527),O526,IF(COUNTIF(C$2:C527,C527)&gt;1,O526,1+MAX(O526,0)))</f>
        <v>12</v>
      </c>
      <c r="P527" s="45">
        <f t="shared" si="115"/>
        <v>9</v>
      </c>
      <c r="Q527" s="33" t="str">
        <f t="shared" si="116"/>
        <v/>
      </c>
      <c r="R527" s="33">
        <f t="shared" si="117"/>
        <v>12</v>
      </c>
      <c r="S527" s="33" t="str">
        <f t="shared" si="118"/>
        <v>109_12</v>
      </c>
      <c r="T527" s="35" t="str">
        <f t="shared" si="119"/>
        <v>109PM</v>
      </c>
      <c r="U527" s="35" t="str">
        <f t="shared" si="120"/>
        <v>109PMNS</v>
      </c>
      <c r="W527" s="20" t="str">
        <f t="shared" si="121"/>
        <v/>
      </c>
      <c r="X527" s="20" t="str">
        <f t="shared" si="122"/>
        <v/>
      </c>
      <c r="Y527" s="20" t="str">
        <f t="shared" si="123"/>
        <v/>
      </c>
      <c r="Z527" s="20" t="str">
        <f t="shared" si="124"/>
        <v/>
      </c>
      <c r="AA527" s="20">
        <f t="shared" si="112"/>
        <v>0</v>
      </c>
      <c r="AB527" s="20">
        <f t="shared" si="113"/>
        <v>0</v>
      </c>
      <c r="AC527" s="20">
        <f t="shared" si="114"/>
        <v>0</v>
      </c>
      <c r="AD527" s="16">
        <f t="shared" si="125"/>
        <v>0</v>
      </c>
      <c r="AE527" s="16">
        <f>IF(ISBLANK(T527),AE526,IF(COUNTIF(T$2:T527,T527)&gt;1,AE526,1+MAX(AE526,0)))</f>
        <v>17</v>
      </c>
    </row>
    <row r="528" spans="1:31" x14ac:dyDescent="0.25">
      <c r="A528" s="42">
        <v>109</v>
      </c>
      <c r="B528" s="42" t="s">
        <v>66</v>
      </c>
      <c r="C528" s="42" t="s">
        <v>654</v>
      </c>
      <c r="E528" s="42">
        <v>1</v>
      </c>
      <c r="F528" s="42">
        <v>4</v>
      </c>
      <c r="G528" s="42">
        <v>3</v>
      </c>
      <c r="H528" s="42">
        <v>5</v>
      </c>
      <c r="I528" s="42">
        <v>2</v>
      </c>
      <c r="J528" s="42">
        <v>0</v>
      </c>
      <c r="K528" s="42">
        <v>1</v>
      </c>
      <c r="L528" s="42">
        <v>1</v>
      </c>
      <c r="M528" s="188"/>
      <c r="N528"/>
      <c r="O528" s="101">
        <f>IF(ISBLANK(C528),O527,IF(COUNTIF(C$2:C528,C528)&gt;1,O527,1+MAX(O527,0)))</f>
        <v>12</v>
      </c>
      <c r="P528" s="45">
        <f t="shared" si="115"/>
        <v>9</v>
      </c>
      <c r="Q528" s="33" t="str">
        <f t="shared" si="116"/>
        <v/>
      </c>
      <c r="R528" s="33">
        <f t="shared" si="117"/>
        <v>12</v>
      </c>
      <c r="S528" s="33" t="str">
        <f t="shared" si="118"/>
        <v>109_12</v>
      </c>
      <c r="T528" s="35" t="str">
        <f t="shared" si="119"/>
        <v>109PM</v>
      </c>
      <c r="U528" s="35" t="str">
        <f t="shared" si="120"/>
        <v>109PMEW</v>
      </c>
      <c r="W528" s="20" t="str">
        <f t="shared" si="121"/>
        <v/>
      </c>
      <c r="X528" s="20" t="str">
        <f t="shared" si="122"/>
        <v/>
      </c>
      <c r="Y528" s="20" t="str">
        <f t="shared" si="123"/>
        <v/>
      </c>
      <c r="Z528" s="20" t="str">
        <f t="shared" si="124"/>
        <v/>
      </c>
      <c r="AA528" s="20">
        <f t="shared" si="112"/>
        <v>0</v>
      </c>
      <c r="AB528" s="20">
        <f t="shared" si="113"/>
        <v>0</v>
      </c>
      <c r="AC528" s="20">
        <f t="shared" si="114"/>
        <v>0</v>
      </c>
      <c r="AD528" s="16">
        <f t="shared" si="125"/>
        <v>0</v>
      </c>
      <c r="AE528" s="16">
        <f>IF(ISBLANK(T528),AE527,IF(COUNTIF(T$2:T528,T528)&gt;1,AE527,1+MAX(AE527,0)))</f>
        <v>17</v>
      </c>
    </row>
    <row r="529" spans="1:31" x14ac:dyDescent="0.25">
      <c r="A529" s="42">
        <v>109</v>
      </c>
      <c r="B529" s="42" t="s">
        <v>66</v>
      </c>
      <c r="C529" s="42" t="s">
        <v>654</v>
      </c>
      <c r="E529" s="42">
        <v>1</v>
      </c>
      <c r="F529" s="42">
        <v>4</v>
      </c>
      <c r="G529" s="42">
        <v>4</v>
      </c>
      <c r="H529" s="42">
        <v>5</v>
      </c>
      <c r="I529" s="42">
        <v>2</v>
      </c>
      <c r="J529" s="42">
        <v>3</v>
      </c>
      <c r="K529" s="42">
        <v>1</v>
      </c>
      <c r="L529" s="42">
        <v>2</v>
      </c>
      <c r="M529" s="188"/>
      <c r="N529"/>
      <c r="O529" s="101">
        <f>IF(ISBLANK(C529),O528,IF(COUNTIF(C$2:C529,C529)&gt;1,O528,1+MAX(O528,0)))</f>
        <v>12</v>
      </c>
      <c r="P529" s="45">
        <f t="shared" si="115"/>
        <v>9</v>
      </c>
      <c r="Q529" s="33" t="str">
        <f t="shared" si="116"/>
        <v/>
      </c>
      <c r="R529" s="33">
        <f t="shared" si="117"/>
        <v>12</v>
      </c>
      <c r="S529" s="33" t="str">
        <f t="shared" si="118"/>
        <v>109_12</v>
      </c>
      <c r="T529" s="35" t="str">
        <f t="shared" si="119"/>
        <v>109PM</v>
      </c>
      <c r="U529" s="35" t="str">
        <f t="shared" si="120"/>
        <v>109PMEW</v>
      </c>
      <c r="W529" s="20" t="str">
        <f t="shared" si="121"/>
        <v/>
      </c>
      <c r="X529" s="20" t="str">
        <f t="shared" si="122"/>
        <v/>
      </c>
      <c r="Y529" s="20" t="str">
        <f t="shared" si="123"/>
        <v/>
      </c>
      <c r="Z529" s="20" t="str">
        <f t="shared" si="124"/>
        <v/>
      </c>
      <c r="AA529" s="20">
        <f t="shared" si="112"/>
        <v>0</v>
      </c>
      <c r="AB529" s="20">
        <f t="shared" si="113"/>
        <v>0</v>
      </c>
      <c r="AC529" s="20">
        <f t="shared" si="114"/>
        <v>0</v>
      </c>
      <c r="AD529" s="16">
        <f t="shared" si="125"/>
        <v>0</v>
      </c>
      <c r="AE529" s="16">
        <f>IF(ISBLANK(T529),AE528,IF(COUNTIF(T$2:T529,T529)&gt;1,AE528,1+MAX(AE528,0)))</f>
        <v>17</v>
      </c>
    </row>
    <row r="530" spans="1:31" x14ac:dyDescent="0.25">
      <c r="A530" s="42">
        <v>109</v>
      </c>
      <c r="B530" s="42" t="s">
        <v>66</v>
      </c>
      <c r="C530" s="42" t="s">
        <v>654</v>
      </c>
      <c r="E530" s="42">
        <v>2</v>
      </c>
      <c r="F530" s="42">
        <v>1</v>
      </c>
      <c r="G530" s="42">
        <v>1</v>
      </c>
      <c r="H530" s="42">
        <v>3</v>
      </c>
      <c r="I530" s="42">
        <v>0</v>
      </c>
      <c r="J530" s="42">
        <v>0</v>
      </c>
      <c r="K530" s="42">
        <v>0</v>
      </c>
      <c r="L530" s="42">
        <v>0</v>
      </c>
      <c r="M530" s="188" t="s">
        <v>679</v>
      </c>
      <c r="N530"/>
      <c r="O530" s="101">
        <f>IF(ISBLANK(C530),O529,IF(COUNTIF(C$2:C530,C530)&gt;1,O529,1+MAX(O529,0)))</f>
        <v>12</v>
      </c>
      <c r="P530" s="45">
        <f t="shared" si="115"/>
        <v>9</v>
      </c>
      <c r="Q530" s="33" t="str">
        <f t="shared" si="116"/>
        <v/>
      </c>
      <c r="R530" s="33">
        <f t="shared" si="117"/>
        <v>13</v>
      </c>
      <c r="S530" s="33" t="str">
        <f t="shared" si="118"/>
        <v>109_13</v>
      </c>
      <c r="T530" s="35" t="str">
        <f t="shared" si="119"/>
        <v>109PM</v>
      </c>
      <c r="U530" s="35" t="str">
        <f t="shared" si="120"/>
        <v>109PMNS</v>
      </c>
      <c r="W530" s="20" t="str">
        <f t="shared" si="121"/>
        <v/>
      </c>
      <c r="X530" s="20" t="str">
        <f t="shared" si="122"/>
        <v/>
      </c>
      <c r="Y530" s="20" t="str">
        <f t="shared" si="123"/>
        <v/>
      </c>
      <c r="Z530" s="20" t="str">
        <f t="shared" si="124"/>
        <v/>
      </c>
      <c r="AA530" s="20">
        <f t="shared" si="112"/>
        <v>0</v>
      </c>
      <c r="AB530" s="20">
        <f t="shared" si="113"/>
        <v>0</v>
      </c>
      <c r="AC530" s="20">
        <f t="shared" si="114"/>
        <v>0</v>
      </c>
      <c r="AD530" s="16">
        <f t="shared" si="125"/>
        <v>0</v>
      </c>
      <c r="AE530" s="16">
        <f>IF(ISBLANK(T530),AE529,IF(COUNTIF(T$2:T530,T530)&gt;1,AE529,1+MAX(AE529,0)))</f>
        <v>17</v>
      </c>
    </row>
    <row r="531" spans="1:31" x14ac:dyDescent="0.25">
      <c r="A531" s="42">
        <v>109</v>
      </c>
      <c r="B531" s="42" t="s">
        <v>66</v>
      </c>
      <c r="C531" s="42" t="s">
        <v>654</v>
      </c>
      <c r="E531" s="42">
        <v>2</v>
      </c>
      <c r="F531" s="42">
        <v>1</v>
      </c>
      <c r="G531" s="42">
        <v>2</v>
      </c>
      <c r="H531" s="42">
        <v>1</v>
      </c>
      <c r="I531" s="42">
        <v>0</v>
      </c>
      <c r="J531" s="42">
        <v>0</v>
      </c>
      <c r="K531" s="42">
        <v>0</v>
      </c>
      <c r="L531" s="42">
        <v>0</v>
      </c>
      <c r="M531" s="188" t="s">
        <v>679</v>
      </c>
      <c r="N531"/>
      <c r="O531" s="101">
        <f>IF(ISBLANK(C531),O530,IF(COUNTIF(C$2:C531,C531)&gt;1,O530,1+MAX(O530,0)))</f>
        <v>12</v>
      </c>
      <c r="P531" s="45">
        <f t="shared" si="115"/>
        <v>9</v>
      </c>
      <c r="Q531" s="33" t="str">
        <f t="shared" si="116"/>
        <v/>
      </c>
      <c r="R531" s="33">
        <f t="shared" si="117"/>
        <v>13</v>
      </c>
      <c r="S531" s="33" t="str">
        <f t="shared" si="118"/>
        <v>109_13</v>
      </c>
      <c r="T531" s="35" t="str">
        <f t="shared" si="119"/>
        <v>109PM</v>
      </c>
      <c r="U531" s="35" t="str">
        <f t="shared" si="120"/>
        <v>109PMNS</v>
      </c>
      <c r="W531" s="20" t="str">
        <f t="shared" si="121"/>
        <v/>
      </c>
      <c r="X531" s="20" t="str">
        <f t="shared" si="122"/>
        <v/>
      </c>
      <c r="Y531" s="20" t="str">
        <f t="shared" si="123"/>
        <v/>
      </c>
      <c r="Z531" s="20" t="str">
        <f t="shared" si="124"/>
        <v/>
      </c>
      <c r="AA531" s="20">
        <f t="shared" si="112"/>
        <v>0</v>
      </c>
      <c r="AB531" s="20">
        <f t="shared" si="113"/>
        <v>0</v>
      </c>
      <c r="AC531" s="20">
        <f t="shared" si="114"/>
        <v>0</v>
      </c>
      <c r="AD531" s="16">
        <f t="shared" si="125"/>
        <v>0</v>
      </c>
      <c r="AE531" s="16">
        <f>IF(ISBLANK(T531),AE530,IF(COUNTIF(T$2:T531,T531)&gt;1,AE530,1+MAX(AE530,0)))</f>
        <v>17</v>
      </c>
    </row>
    <row r="532" spans="1:31" x14ac:dyDescent="0.25">
      <c r="A532" s="42">
        <v>109</v>
      </c>
      <c r="B532" s="42" t="s">
        <v>66</v>
      </c>
      <c r="C532" s="42" t="s">
        <v>654</v>
      </c>
      <c r="E532" s="42">
        <v>2</v>
      </c>
      <c r="F532" s="42">
        <v>1</v>
      </c>
      <c r="G532" s="42">
        <v>3</v>
      </c>
      <c r="H532" s="42">
        <v>7</v>
      </c>
      <c r="I532" s="42">
        <v>4</v>
      </c>
      <c r="J532" s="42">
        <v>0</v>
      </c>
      <c r="K532" s="42">
        <v>2</v>
      </c>
      <c r="L532" s="42">
        <v>2</v>
      </c>
      <c r="M532" s="188" t="s">
        <v>679</v>
      </c>
      <c r="N532"/>
      <c r="O532" s="101">
        <f>IF(ISBLANK(C532),O531,IF(COUNTIF(C$2:C532,C532)&gt;1,O531,1+MAX(O531,0)))</f>
        <v>12</v>
      </c>
      <c r="P532" s="45">
        <f t="shared" si="115"/>
        <v>9</v>
      </c>
      <c r="Q532" s="33" t="str">
        <f t="shared" si="116"/>
        <v/>
      </c>
      <c r="R532" s="33">
        <f t="shared" si="117"/>
        <v>13</v>
      </c>
      <c r="S532" s="33" t="str">
        <f t="shared" si="118"/>
        <v>109_13</v>
      </c>
      <c r="T532" s="35" t="str">
        <f t="shared" si="119"/>
        <v>109PM</v>
      </c>
      <c r="U532" s="35" t="str">
        <f t="shared" si="120"/>
        <v>109PMEW</v>
      </c>
      <c r="W532" s="20" t="str">
        <f t="shared" si="121"/>
        <v/>
      </c>
      <c r="X532" s="20" t="str">
        <f t="shared" si="122"/>
        <v/>
      </c>
      <c r="Y532" s="20" t="str">
        <f t="shared" si="123"/>
        <v/>
      </c>
      <c r="Z532" s="20" t="str">
        <f t="shared" si="124"/>
        <v/>
      </c>
      <c r="AA532" s="20">
        <f t="shared" si="112"/>
        <v>0</v>
      </c>
      <c r="AB532" s="20">
        <f t="shared" si="113"/>
        <v>0</v>
      </c>
      <c r="AC532" s="20">
        <f t="shared" si="114"/>
        <v>0</v>
      </c>
      <c r="AD532" s="16">
        <f t="shared" si="125"/>
        <v>0</v>
      </c>
      <c r="AE532" s="16">
        <f>IF(ISBLANK(T532),AE531,IF(COUNTIF(T$2:T532,T532)&gt;1,AE531,1+MAX(AE531,0)))</f>
        <v>17</v>
      </c>
    </row>
    <row r="533" spans="1:31" x14ac:dyDescent="0.25">
      <c r="A533" s="42">
        <v>109</v>
      </c>
      <c r="B533" s="42" t="s">
        <v>66</v>
      </c>
      <c r="C533" s="42" t="s">
        <v>654</v>
      </c>
      <c r="E533" s="42">
        <v>2</v>
      </c>
      <c r="F533" s="42">
        <v>1</v>
      </c>
      <c r="G533" s="42">
        <v>4</v>
      </c>
      <c r="H533" s="42">
        <v>7</v>
      </c>
      <c r="I533" s="42">
        <v>4</v>
      </c>
      <c r="J533" s="42">
        <v>2</v>
      </c>
      <c r="K533" s="42">
        <v>3</v>
      </c>
      <c r="L533" s="42">
        <v>3</v>
      </c>
      <c r="M533" s="188" t="s">
        <v>679</v>
      </c>
      <c r="N533"/>
      <c r="O533" s="101">
        <f>IF(ISBLANK(C533),O532,IF(COUNTIF(C$2:C533,C533)&gt;1,O532,1+MAX(O532,0)))</f>
        <v>12</v>
      </c>
      <c r="P533" s="45">
        <f t="shared" si="115"/>
        <v>9</v>
      </c>
      <c r="Q533" s="33" t="str">
        <f t="shared" si="116"/>
        <v/>
      </c>
      <c r="R533" s="33">
        <f t="shared" si="117"/>
        <v>13</v>
      </c>
      <c r="S533" s="33" t="str">
        <f t="shared" si="118"/>
        <v>109_13</v>
      </c>
      <c r="T533" s="35" t="str">
        <f t="shared" si="119"/>
        <v>109PM</v>
      </c>
      <c r="U533" s="35" t="str">
        <f t="shared" si="120"/>
        <v>109PMEW</v>
      </c>
      <c r="W533" s="20" t="str">
        <f t="shared" si="121"/>
        <v/>
      </c>
      <c r="X533" s="20" t="str">
        <f t="shared" si="122"/>
        <v/>
      </c>
      <c r="Y533" s="20" t="str">
        <f t="shared" si="123"/>
        <v/>
      </c>
      <c r="Z533" s="20" t="str">
        <f t="shared" si="124"/>
        <v/>
      </c>
      <c r="AA533" s="20">
        <f t="shared" si="112"/>
        <v>0</v>
      </c>
      <c r="AB533" s="20">
        <f t="shared" si="113"/>
        <v>0</v>
      </c>
      <c r="AC533" s="20">
        <f t="shared" si="114"/>
        <v>0</v>
      </c>
      <c r="AD533" s="16">
        <f t="shared" si="125"/>
        <v>0</v>
      </c>
      <c r="AE533" s="16">
        <f>IF(ISBLANK(T533),AE532,IF(COUNTIF(T$2:T533,T533)&gt;1,AE532,1+MAX(AE532,0)))</f>
        <v>17</v>
      </c>
    </row>
    <row r="534" spans="1:31" x14ac:dyDescent="0.25">
      <c r="A534" s="42">
        <v>109</v>
      </c>
      <c r="B534" s="42" t="s">
        <v>66</v>
      </c>
      <c r="C534" s="42" t="s">
        <v>654</v>
      </c>
      <c r="E534" s="42">
        <v>2</v>
      </c>
      <c r="F534" s="42">
        <v>2</v>
      </c>
      <c r="G534" s="42">
        <v>1</v>
      </c>
      <c r="H534" s="42">
        <v>1</v>
      </c>
      <c r="I534" s="42">
        <v>0</v>
      </c>
      <c r="J534" s="42">
        <v>0</v>
      </c>
      <c r="K534" s="42">
        <v>1</v>
      </c>
      <c r="L534" s="42">
        <v>0</v>
      </c>
      <c r="M534" s="235" t="s">
        <v>679</v>
      </c>
      <c r="N534"/>
      <c r="O534" s="101">
        <f>IF(ISBLANK(C534),O533,IF(COUNTIF(C$2:C534,C534)&gt;1,O533,1+MAX(O533,0)))</f>
        <v>12</v>
      </c>
      <c r="P534" s="45">
        <f t="shared" si="115"/>
        <v>9</v>
      </c>
      <c r="Q534" s="33" t="str">
        <f t="shared" si="116"/>
        <v/>
      </c>
      <c r="R534" s="33">
        <f t="shared" si="117"/>
        <v>14</v>
      </c>
      <c r="S534" s="33" t="str">
        <f t="shared" si="118"/>
        <v>109_14</v>
      </c>
      <c r="T534" s="35" t="str">
        <f t="shared" si="119"/>
        <v>109PM</v>
      </c>
      <c r="U534" s="35" t="str">
        <f t="shared" si="120"/>
        <v>109PMNS</v>
      </c>
      <c r="W534" s="20" t="str">
        <f t="shared" si="121"/>
        <v/>
      </c>
      <c r="X534" s="20" t="str">
        <f t="shared" si="122"/>
        <v/>
      </c>
      <c r="Y534" s="20" t="str">
        <f t="shared" si="123"/>
        <v/>
      </c>
      <c r="Z534" s="20" t="str">
        <f t="shared" si="124"/>
        <v/>
      </c>
      <c r="AA534" s="20">
        <f t="shared" si="112"/>
        <v>0</v>
      </c>
      <c r="AB534" s="20">
        <f t="shared" si="113"/>
        <v>0</v>
      </c>
      <c r="AC534" s="20">
        <f t="shared" si="114"/>
        <v>0</v>
      </c>
      <c r="AD534" s="16">
        <f t="shared" si="125"/>
        <v>0</v>
      </c>
      <c r="AE534" s="16">
        <f>IF(ISBLANK(T534),AE533,IF(COUNTIF(T$2:T534,T534)&gt;1,AE533,1+MAX(AE533,0)))</f>
        <v>17</v>
      </c>
    </row>
    <row r="535" spans="1:31" x14ac:dyDescent="0.25">
      <c r="A535" s="42">
        <v>109</v>
      </c>
      <c r="B535" s="42" t="s">
        <v>66</v>
      </c>
      <c r="C535" s="42" t="s">
        <v>654</v>
      </c>
      <c r="E535" s="42">
        <v>2</v>
      </c>
      <c r="F535" s="42">
        <v>2</v>
      </c>
      <c r="G535" s="42">
        <v>2</v>
      </c>
      <c r="H535" s="42">
        <v>2</v>
      </c>
      <c r="I535" s="42">
        <v>0</v>
      </c>
      <c r="J535" s="42">
        <v>1</v>
      </c>
      <c r="K535" s="42">
        <v>0</v>
      </c>
      <c r="L535" s="42">
        <v>0</v>
      </c>
      <c r="M535" s="235" t="s">
        <v>679</v>
      </c>
      <c r="N535"/>
      <c r="O535" s="101">
        <f>IF(ISBLANK(C535),O534,IF(COUNTIF(C$2:C535,C535)&gt;1,O534,1+MAX(O534,0)))</f>
        <v>12</v>
      </c>
      <c r="P535" s="45">
        <f t="shared" si="115"/>
        <v>9</v>
      </c>
      <c r="Q535" s="33" t="str">
        <f t="shared" si="116"/>
        <v/>
      </c>
      <c r="R535" s="33">
        <f t="shared" si="117"/>
        <v>14</v>
      </c>
      <c r="S535" s="33" t="str">
        <f t="shared" si="118"/>
        <v>109_14</v>
      </c>
      <c r="T535" s="35" t="str">
        <f t="shared" si="119"/>
        <v>109PM</v>
      </c>
      <c r="U535" s="35" t="str">
        <f t="shared" si="120"/>
        <v>109PMNS</v>
      </c>
      <c r="W535" s="20" t="str">
        <f t="shared" si="121"/>
        <v/>
      </c>
      <c r="X535" s="20" t="str">
        <f t="shared" si="122"/>
        <v/>
      </c>
      <c r="Y535" s="20" t="str">
        <f t="shared" si="123"/>
        <v/>
      </c>
      <c r="Z535" s="20" t="str">
        <f t="shared" si="124"/>
        <v/>
      </c>
      <c r="AA535" s="20">
        <f t="shared" si="112"/>
        <v>0</v>
      </c>
      <c r="AB535" s="20">
        <f t="shared" si="113"/>
        <v>0</v>
      </c>
      <c r="AC535" s="20">
        <f t="shared" si="114"/>
        <v>0</v>
      </c>
      <c r="AD535" s="16">
        <f t="shared" si="125"/>
        <v>0</v>
      </c>
      <c r="AE535" s="16">
        <f>IF(ISBLANK(T535),AE534,IF(COUNTIF(T$2:T535,T535)&gt;1,AE534,1+MAX(AE534,0)))</f>
        <v>17</v>
      </c>
    </row>
    <row r="536" spans="1:31" x14ac:dyDescent="0.25">
      <c r="A536" s="42">
        <v>109</v>
      </c>
      <c r="B536" s="42" t="s">
        <v>66</v>
      </c>
      <c r="C536" s="42" t="s">
        <v>654</v>
      </c>
      <c r="E536" s="42">
        <v>2</v>
      </c>
      <c r="F536" s="42">
        <v>2</v>
      </c>
      <c r="G536" s="42">
        <v>3</v>
      </c>
      <c r="H536" s="42">
        <v>3</v>
      </c>
      <c r="I536" s="42">
        <v>2</v>
      </c>
      <c r="J536" s="42">
        <v>1</v>
      </c>
      <c r="K536" s="42">
        <v>0</v>
      </c>
      <c r="L536" s="42">
        <v>0</v>
      </c>
      <c r="M536" s="235" t="s">
        <v>679</v>
      </c>
      <c r="N536"/>
      <c r="O536" s="101">
        <f>IF(ISBLANK(C536),O535,IF(COUNTIF(C$2:C536,C536)&gt;1,O535,1+MAX(O535,0)))</f>
        <v>12</v>
      </c>
      <c r="P536" s="45">
        <f t="shared" si="115"/>
        <v>9</v>
      </c>
      <c r="Q536" s="33" t="str">
        <f t="shared" si="116"/>
        <v/>
      </c>
      <c r="R536" s="33">
        <f t="shared" si="117"/>
        <v>14</v>
      </c>
      <c r="S536" s="33" t="str">
        <f t="shared" si="118"/>
        <v>109_14</v>
      </c>
      <c r="T536" s="35" t="str">
        <f t="shared" si="119"/>
        <v>109PM</v>
      </c>
      <c r="U536" s="35" t="str">
        <f t="shared" si="120"/>
        <v>109PMEW</v>
      </c>
      <c r="W536" s="20" t="str">
        <f t="shared" si="121"/>
        <v/>
      </c>
      <c r="X536" s="20" t="str">
        <f t="shared" si="122"/>
        <v/>
      </c>
      <c r="Y536" s="20" t="str">
        <f t="shared" si="123"/>
        <v/>
      </c>
      <c r="Z536" s="20" t="str">
        <f t="shared" si="124"/>
        <v/>
      </c>
      <c r="AA536" s="20">
        <f t="shared" si="112"/>
        <v>0</v>
      </c>
      <c r="AB536" s="20">
        <f t="shared" si="113"/>
        <v>0</v>
      </c>
      <c r="AC536" s="20">
        <f t="shared" si="114"/>
        <v>0</v>
      </c>
      <c r="AD536" s="16">
        <f t="shared" si="125"/>
        <v>0</v>
      </c>
      <c r="AE536" s="16">
        <f>IF(ISBLANK(T536),AE535,IF(COUNTIF(T$2:T536,T536)&gt;1,AE535,1+MAX(AE535,0)))</f>
        <v>17</v>
      </c>
    </row>
    <row r="537" spans="1:31" x14ac:dyDescent="0.25">
      <c r="A537" s="42">
        <v>109</v>
      </c>
      <c r="B537" s="42" t="s">
        <v>66</v>
      </c>
      <c r="C537" s="42" t="s">
        <v>654</v>
      </c>
      <c r="E537" s="42">
        <v>2</v>
      </c>
      <c r="F537" s="42">
        <v>2</v>
      </c>
      <c r="G537" s="42">
        <v>4</v>
      </c>
      <c r="H537" s="42">
        <v>2</v>
      </c>
      <c r="I537" s="42">
        <v>0</v>
      </c>
      <c r="J537" s="42">
        <v>1</v>
      </c>
      <c r="K537" s="42">
        <v>1</v>
      </c>
      <c r="L537" s="42">
        <v>1</v>
      </c>
      <c r="M537" s="235" t="s">
        <v>679</v>
      </c>
      <c r="N537"/>
      <c r="O537" s="101">
        <f>IF(ISBLANK(C537),O536,IF(COUNTIF(C$2:C537,C537)&gt;1,O536,1+MAX(O536,0)))</f>
        <v>12</v>
      </c>
      <c r="P537" s="45">
        <f t="shared" si="115"/>
        <v>9</v>
      </c>
      <c r="Q537" s="33" t="str">
        <f t="shared" si="116"/>
        <v/>
      </c>
      <c r="R537" s="33">
        <f t="shared" si="117"/>
        <v>14</v>
      </c>
      <c r="S537" s="33" t="str">
        <f t="shared" si="118"/>
        <v>109_14</v>
      </c>
      <c r="T537" s="35" t="str">
        <f t="shared" si="119"/>
        <v>109PM</v>
      </c>
      <c r="U537" s="35" t="str">
        <f t="shared" si="120"/>
        <v>109PMEW</v>
      </c>
      <c r="W537" s="20" t="str">
        <f t="shared" si="121"/>
        <v/>
      </c>
      <c r="X537" s="20" t="str">
        <f t="shared" si="122"/>
        <v/>
      </c>
      <c r="Y537" s="20" t="str">
        <f t="shared" si="123"/>
        <v/>
      </c>
      <c r="Z537" s="20" t="str">
        <f t="shared" si="124"/>
        <v/>
      </c>
      <c r="AA537" s="20">
        <f t="shared" si="112"/>
        <v>0</v>
      </c>
      <c r="AB537" s="20">
        <f t="shared" si="113"/>
        <v>0</v>
      </c>
      <c r="AC537" s="20">
        <f t="shared" si="114"/>
        <v>0</v>
      </c>
      <c r="AD537" s="16">
        <f t="shared" si="125"/>
        <v>0</v>
      </c>
      <c r="AE537" s="16">
        <f>IF(ISBLANK(T537),AE536,IF(COUNTIF(T$2:T537,T537)&gt;1,AE536,1+MAX(AE536,0)))</f>
        <v>17</v>
      </c>
    </row>
    <row r="538" spans="1:31" x14ac:dyDescent="0.25">
      <c r="A538" s="42">
        <v>109</v>
      </c>
      <c r="B538" s="42" t="s">
        <v>66</v>
      </c>
      <c r="C538" s="42" t="s">
        <v>654</v>
      </c>
      <c r="E538" s="42">
        <v>2</v>
      </c>
      <c r="F538" s="42">
        <v>3</v>
      </c>
      <c r="G538" s="42">
        <v>1</v>
      </c>
      <c r="H538" s="42">
        <v>5</v>
      </c>
      <c r="I538" s="42">
        <v>2</v>
      </c>
      <c r="J538" s="42">
        <v>2</v>
      </c>
      <c r="K538" s="42">
        <v>0</v>
      </c>
      <c r="L538" s="42">
        <v>0</v>
      </c>
      <c r="M538" s="188" t="s">
        <v>679</v>
      </c>
      <c r="N538"/>
      <c r="O538" s="101">
        <f>IF(ISBLANK(C538),O537,IF(COUNTIF(C$2:C538,C538)&gt;1,O537,1+MAX(O537,0)))</f>
        <v>12</v>
      </c>
      <c r="P538" s="45">
        <f t="shared" si="115"/>
        <v>9</v>
      </c>
      <c r="Q538" s="33" t="str">
        <f t="shared" si="116"/>
        <v/>
      </c>
      <c r="R538" s="33">
        <f t="shared" si="117"/>
        <v>15</v>
      </c>
      <c r="S538" s="33" t="str">
        <f t="shared" si="118"/>
        <v>109_15</v>
      </c>
      <c r="T538" s="35" t="str">
        <f t="shared" si="119"/>
        <v>109PM</v>
      </c>
      <c r="U538" s="35" t="str">
        <f t="shared" si="120"/>
        <v>109PMNS</v>
      </c>
      <c r="W538" s="20" t="str">
        <f t="shared" si="121"/>
        <v/>
      </c>
      <c r="X538" s="20" t="str">
        <f t="shared" si="122"/>
        <v/>
      </c>
      <c r="Y538" s="20" t="str">
        <f t="shared" si="123"/>
        <v/>
      </c>
      <c r="Z538" s="20" t="str">
        <f t="shared" si="124"/>
        <v/>
      </c>
      <c r="AA538" s="20">
        <f t="shared" si="112"/>
        <v>0</v>
      </c>
      <c r="AB538" s="20">
        <f t="shared" si="113"/>
        <v>0</v>
      </c>
      <c r="AC538" s="20">
        <f t="shared" si="114"/>
        <v>0</v>
      </c>
      <c r="AD538" s="16">
        <f t="shared" si="125"/>
        <v>0</v>
      </c>
      <c r="AE538" s="16">
        <f>IF(ISBLANK(T538),AE537,IF(COUNTIF(T$2:T538,T538)&gt;1,AE537,1+MAX(AE537,0)))</f>
        <v>17</v>
      </c>
    </row>
    <row r="539" spans="1:31" x14ac:dyDescent="0.25">
      <c r="A539" s="42">
        <v>109</v>
      </c>
      <c r="B539" s="42" t="s">
        <v>66</v>
      </c>
      <c r="C539" s="42" t="s">
        <v>654</v>
      </c>
      <c r="E539" s="42">
        <v>2</v>
      </c>
      <c r="F539" s="42">
        <v>3</v>
      </c>
      <c r="G539" s="42">
        <v>2</v>
      </c>
      <c r="H539" s="42">
        <v>3</v>
      </c>
      <c r="I539" s="42">
        <v>1</v>
      </c>
      <c r="J539" s="42">
        <v>2</v>
      </c>
      <c r="K539" s="42">
        <v>1</v>
      </c>
      <c r="L539" s="42">
        <v>1</v>
      </c>
      <c r="M539" s="188" t="s">
        <v>679</v>
      </c>
      <c r="N539"/>
      <c r="O539" s="101">
        <f>IF(ISBLANK(C539),O538,IF(COUNTIF(C$2:C539,C539)&gt;1,O538,1+MAX(O538,0)))</f>
        <v>12</v>
      </c>
      <c r="P539" s="45">
        <f t="shared" si="115"/>
        <v>9</v>
      </c>
      <c r="Q539" s="33" t="str">
        <f t="shared" si="116"/>
        <v/>
      </c>
      <c r="R539" s="33">
        <f t="shared" si="117"/>
        <v>15</v>
      </c>
      <c r="S539" s="33" t="str">
        <f t="shared" si="118"/>
        <v>109_15</v>
      </c>
      <c r="T539" s="35" t="str">
        <f t="shared" si="119"/>
        <v>109PM</v>
      </c>
      <c r="U539" s="35" t="str">
        <f t="shared" si="120"/>
        <v>109PMNS</v>
      </c>
      <c r="W539" s="20" t="str">
        <f t="shared" si="121"/>
        <v/>
      </c>
      <c r="X539" s="20" t="str">
        <f t="shared" si="122"/>
        <v/>
      </c>
      <c r="Y539" s="20" t="str">
        <f t="shared" si="123"/>
        <v/>
      </c>
      <c r="Z539" s="20" t="str">
        <f t="shared" si="124"/>
        <v/>
      </c>
      <c r="AA539" s="20">
        <f t="shared" si="112"/>
        <v>0</v>
      </c>
      <c r="AB539" s="20">
        <f t="shared" si="113"/>
        <v>0</v>
      </c>
      <c r="AC539" s="20">
        <f t="shared" si="114"/>
        <v>0</v>
      </c>
      <c r="AD539" s="16">
        <f t="shared" si="125"/>
        <v>0</v>
      </c>
      <c r="AE539" s="16">
        <f>IF(ISBLANK(T539),AE538,IF(COUNTIF(T$2:T539,T539)&gt;1,AE538,1+MAX(AE538,0)))</f>
        <v>17</v>
      </c>
    </row>
    <row r="540" spans="1:31" x14ac:dyDescent="0.25">
      <c r="A540" s="42">
        <v>109</v>
      </c>
      <c r="B540" s="42" t="s">
        <v>66</v>
      </c>
      <c r="C540" s="42" t="s">
        <v>654</v>
      </c>
      <c r="E540" s="42">
        <v>2</v>
      </c>
      <c r="F540" s="42">
        <v>3</v>
      </c>
      <c r="G540" s="42">
        <v>3</v>
      </c>
      <c r="H540" s="42">
        <v>6</v>
      </c>
      <c r="I540" s="42">
        <v>0</v>
      </c>
      <c r="J540" s="42">
        <v>1</v>
      </c>
      <c r="K540" s="42">
        <v>0</v>
      </c>
      <c r="L540" s="42">
        <v>2</v>
      </c>
      <c r="M540" s="188" t="s">
        <v>679</v>
      </c>
      <c r="N540"/>
      <c r="O540" s="101">
        <f>IF(ISBLANK(C540),O539,IF(COUNTIF(C$2:C540,C540)&gt;1,O539,1+MAX(O539,0)))</f>
        <v>12</v>
      </c>
      <c r="P540" s="45">
        <f t="shared" si="115"/>
        <v>9</v>
      </c>
      <c r="Q540" s="33" t="str">
        <f t="shared" si="116"/>
        <v/>
      </c>
      <c r="R540" s="33">
        <f t="shared" si="117"/>
        <v>15</v>
      </c>
      <c r="S540" s="33" t="str">
        <f t="shared" si="118"/>
        <v>109_15</v>
      </c>
      <c r="T540" s="35" t="str">
        <f t="shared" si="119"/>
        <v>109PM</v>
      </c>
      <c r="U540" s="35" t="str">
        <f t="shared" si="120"/>
        <v>109PMEW</v>
      </c>
      <c r="W540" s="20" t="str">
        <f t="shared" si="121"/>
        <v/>
      </c>
      <c r="X540" s="20" t="str">
        <f t="shared" si="122"/>
        <v/>
      </c>
      <c r="Y540" s="20" t="str">
        <f t="shared" si="123"/>
        <v/>
      </c>
      <c r="Z540" s="20" t="str">
        <f t="shared" si="124"/>
        <v/>
      </c>
      <c r="AA540" s="20">
        <f t="shared" si="112"/>
        <v>0</v>
      </c>
      <c r="AB540" s="20">
        <f t="shared" si="113"/>
        <v>0</v>
      </c>
      <c r="AC540" s="20">
        <f t="shared" si="114"/>
        <v>0</v>
      </c>
      <c r="AD540" s="16">
        <f t="shared" si="125"/>
        <v>0</v>
      </c>
      <c r="AE540" s="16">
        <f>IF(ISBLANK(T540),AE539,IF(COUNTIF(T$2:T540,T540)&gt;1,AE539,1+MAX(AE539,0)))</f>
        <v>17</v>
      </c>
    </row>
    <row r="541" spans="1:31" x14ac:dyDescent="0.25">
      <c r="A541" s="42">
        <v>109</v>
      </c>
      <c r="B541" s="42" t="s">
        <v>66</v>
      </c>
      <c r="C541" s="42" t="s">
        <v>654</v>
      </c>
      <c r="E541" s="42">
        <v>2</v>
      </c>
      <c r="F541" s="42">
        <v>3</v>
      </c>
      <c r="G541" s="42">
        <v>4</v>
      </c>
      <c r="H541" s="42">
        <v>9</v>
      </c>
      <c r="I541" s="42">
        <v>5</v>
      </c>
      <c r="J541" s="42">
        <v>1</v>
      </c>
      <c r="K541" s="42">
        <v>0</v>
      </c>
      <c r="L541" s="42">
        <v>0</v>
      </c>
      <c r="M541" s="188" t="s">
        <v>679</v>
      </c>
      <c r="N541"/>
      <c r="O541" s="101">
        <f>IF(ISBLANK(C541),O540,IF(COUNTIF(C$2:C541,C541)&gt;1,O540,1+MAX(O540,0)))</f>
        <v>12</v>
      </c>
      <c r="P541" s="45">
        <f t="shared" si="115"/>
        <v>9</v>
      </c>
      <c r="Q541" s="33" t="str">
        <f t="shared" si="116"/>
        <v/>
      </c>
      <c r="R541" s="33">
        <f t="shared" si="117"/>
        <v>15</v>
      </c>
      <c r="S541" s="33" t="str">
        <f t="shared" si="118"/>
        <v>109_15</v>
      </c>
      <c r="T541" s="35" t="str">
        <f t="shared" si="119"/>
        <v>109PM</v>
      </c>
      <c r="U541" s="35" t="str">
        <f t="shared" si="120"/>
        <v>109PMEW</v>
      </c>
      <c r="W541" s="20" t="str">
        <f t="shared" si="121"/>
        <v/>
      </c>
      <c r="X541" s="20" t="str">
        <f t="shared" si="122"/>
        <v/>
      </c>
      <c r="Y541" s="20" t="str">
        <f t="shared" si="123"/>
        <v/>
      </c>
      <c r="Z541" s="20" t="str">
        <f t="shared" si="124"/>
        <v/>
      </c>
      <c r="AA541" s="20">
        <f t="shared" si="112"/>
        <v>0</v>
      </c>
      <c r="AB541" s="20">
        <f t="shared" si="113"/>
        <v>0</v>
      </c>
      <c r="AC541" s="20">
        <f t="shared" si="114"/>
        <v>0</v>
      </c>
      <c r="AD541" s="16">
        <f t="shared" si="125"/>
        <v>0</v>
      </c>
      <c r="AE541" s="16">
        <f>IF(ISBLANK(T541),AE540,IF(COUNTIF(T$2:T541,T541)&gt;1,AE540,1+MAX(AE540,0)))</f>
        <v>17</v>
      </c>
    </row>
    <row r="542" spans="1:31" x14ac:dyDescent="0.25">
      <c r="A542" s="42">
        <v>109</v>
      </c>
      <c r="B542" s="42" t="s">
        <v>66</v>
      </c>
      <c r="C542" s="42" t="s">
        <v>654</v>
      </c>
      <c r="E542" s="42">
        <v>2</v>
      </c>
      <c r="F542" s="42">
        <v>4</v>
      </c>
      <c r="G542" s="42">
        <v>1</v>
      </c>
      <c r="H542" s="42">
        <v>12</v>
      </c>
      <c r="I542" s="42">
        <v>2</v>
      </c>
      <c r="J542" s="42">
        <v>3</v>
      </c>
      <c r="K542" s="42">
        <v>2</v>
      </c>
      <c r="L542" s="42">
        <v>1</v>
      </c>
      <c r="M542" s="188" t="s">
        <v>679</v>
      </c>
      <c r="N542"/>
      <c r="O542" s="101">
        <f>IF(ISBLANK(C542),O541,IF(COUNTIF(C$2:C542,C542)&gt;1,O541,1+MAX(O541,0)))</f>
        <v>12</v>
      </c>
      <c r="P542" s="45">
        <f t="shared" si="115"/>
        <v>9</v>
      </c>
      <c r="Q542" s="33" t="str">
        <f t="shared" si="116"/>
        <v/>
      </c>
      <c r="R542" s="33">
        <f t="shared" si="117"/>
        <v>16</v>
      </c>
      <c r="S542" s="33" t="str">
        <f t="shared" si="118"/>
        <v>109_16</v>
      </c>
      <c r="T542" s="35" t="str">
        <f t="shared" si="119"/>
        <v>109PM</v>
      </c>
      <c r="U542" s="35" t="str">
        <f t="shared" si="120"/>
        <v>109PMNS</v>
      </c>
      <c r="W542" s="20" t="str">
        <f t="shared" si="121"/>
        <v/>
      </c>
      <c r="X542" s="20" t="str">
        <f t="shared" si="122"/>
        <v/>
      </c>
      <c r="Y542" s="20" t="str">
        <f t="shared" si="123"/>
        <v/>
      </c>
      <c r="Z542" s="20" t="str">
        <f t="shared" si="124"/>
        <v/>
      </c>
      <c r="AA542" s="20">
        <f t="shared" si="112"/>
        <v>0</v>
      </c>
      <c r="AB542" s="20">
        <f t="shared" si="113"/>
        <v>0</v>
      </c>
      <c r="AC542" s="20">
        <f t="shared" si="114"/>
        <v>0</v>
      </c>
      <c r="AD542" s="16">
        <f t="shared" si="125"/>
        <v>0</v>
      </c>
      <c r="AE542" s="16">
        <f>IF(ISBLANK(T542),AE541,IF(COUNTIF(T$2:T542,T542)&gt;1,AE541,1+MAX(AE541,0)))</f>
        <v>17</v>
      </c>
    </row>
    <row r="543" spans="1:31" x14ac:dyDescent="0.25">
      <c r="A543" s="238">
        <v>109</v>
      </c>
      <c r="B543" s="238" t="s">
        <v>66</v>
      </c>
      <c r="C543" s="238" t="s">
        <v>654</v>
      </c>
      <c r="D543" s="238"/>
      <c r="E543" s="238">
        <v>2</v>
      </c>
      <c r="F543" s="238">
        <v>4</v>
      </c>
      <c r="G543" s="238">
        <v>2</v>
      </c>
      <c r="H543" s="238">
        <v>2</v>
      </c>
      <c r="I543" s="238">
        <v>1</v>
      </c>
      <c r="J543" s="238">
        <v>0</v>
      </c>
      <c r="K543" s="238">
        <v>0</v>
      </c>
      <c r="L543" s="238">
        <v>0</v>
      </c>
      <c r="M543" s="188" t="s">
        <v>679</v>
      </c>
      <c r="N543"/>
      <c r="O543" s="101">
        <f>IF(ISBLANK(C543),O542,IF(COUNTIF(C$2:C543,C543)&gt;1,O542,1+MAX(O542,0)))</f>
        <v>12</v>
      </c>
      <c r="P543" s="45">
        <f t="shared" si="115"/>
        <v>9</v>
      </c>
      <c r="Q543" s="33" t="str">
        <f t="shared" si="116"/>
        <v/>
      </c>
      <c r="R543" s="33">
        <f t="shared" si="117"/>
        <v>16</v>
      </c>
      <c r="S543" s="33" t="str">
        <f t="shared" si="118"/>
        <v>109_16</v>
      </c>
      <c r="T543" s="35" t="str">
        <f t="shared" si="119"/>
        <v>109PM</v>
      </c>
      <c r="U543" s="35" t="str">
        <f t="shared" si="120"/>
        <v>109PMNS</v>
      </c>
      <c r="W543" s="20" t="str">
        <f t="shared" si="121"/>
        <v/>
      </c>
      <c r="X543" s="20" t="str">
        <f t="shared" si="122"/>
        <v/>
      </c>
      <c r="Y543" s="20" t="str">
        <f t="shared" si="123"/>
        <v/>
      </c>
      <c r="Z543" s="20" t="str">
        <f t="shared" si="124"/>
        <v/>
      </c>
      <c r="AA543" s="20">
        <f t="shared" si="112"/>
        <v>0</v>
      </c>
      <c r="AB543" s="20">
        <f t="shared" si="113"/>
        <v>0</v>
      </c>
      <c r="AC543" s="20">
        <f t="shared" si="114"/>
        <v>0</v>
      </c>
      <c r="AD543" s="16">
        <f t="shared" si="125"/>
        <v>0</v>
      </c>
      <c r="AE543" s="16">
        <f>IF(ISBLANK(T543),AE542,IF(COUNTIF(T$2:T543,T543)&gt;1,AE542,1+MAX(AE542,0)))</f>
        <v>17</v>
      </c>
    </row>
    <row r="544" spans="1:31" x14ac:dyDescent="0.25">
      <c r="A544" s="238">
        <v>109</v>
      </c>
      <c r="B544" s="238" t="s">
        <v>66</v>
      </c>
      <c r="C544" s="238" t="s">
        <v>654</v>
      </c>
      <c r="D544" s="238"/>
      <c r="E544" s="238">
        <v>2</v>
      </c>
      <c r="F544" s="238">
        <v>4</v>
      </c>
      <c r="G544" s="238">
        <v>3</v>
      </c>
      <c r="H544" s="238">
        <v>3</v>
      </c>
      <c r="I544" s="238">
        <v>1</v>
      </c>
      <c r="J544" s="238">
        <v>1</v>
      </c>
      <c r="K544" s="238">
        <v>1</v>
      </c>
      <c r="L544" s="238">
        <v>3</v>
      </c>
      <c r="M544" s="188" t="s">
        <v>679</v>
      </c>
      <c r="N544"/>
      <c r="O544" s="101">
        <f>IF(ISBLANK(C544),O543,IF(COUNTIF(C$2:C544,C544)&gt;1,O543,1+MAX(O543,0)))</f>
        <v>12</v>
      </c>
      <c r="P544" s="45">
        <f t="shared" si="115"/>
        <v>9</v>
      </c>
      <c r="Q544" s="33" t="str">
        <f t="shared" si="116"/>
        <v/>
      </c>
      <c r="R544" s="33">
        <f t="shared" si="117"/>
        <v>16</v>
      </c>
      <c r="S544" s="33" t="str">
        <f t="shared" si="118"/>
        <v>109_16</v>
      </c>
      <c r="T544" s="35" t="str">
        <f t="shared" si="119"/>
        <v>109PM</v>
      </c>
      <c r="U544" s="35" t="str">
        <f t="shared" si="120"/>
        <v>109PMEW</v>
      </c>
      <c r="W544" s="20" t="str">
        <f t="shared" si="121"/>
        <v/>
      </c>
      <c r="X544" s="20" t="str">
        <f t="shared" si="122"/>
        <v/>
      </c>
      <c r="Y544" s="20" t="str">
        <f t="shared" si="123"/>
        <v/>
      </c>
      <c r="Z544" s="20" t="str">
        <f t="shared" si="124"/>
        <v/>
      </c>
      <c r="AA544" s="20">
        <f t="shared" si="112"/>
        <v>0</v>
      </c>
      <c r="AB544" s="20">
        <f t="shared" si="113"/>
        <v>0</v>
      </c>
      <c r="AC544" s="20">
        <f t="shared" si="114"/>
        <v>0</v>
      </c>
      <c r="AD544" s="16">
        <f t="shared" si="125"/>
        <v>0</v>
      </c>
      <c r="AE544" s="16">
        <f>IF(ISBLANK(T544),AE543,IF(COUNTIF(T$2:T544,T544)&gt;1,AE543,1+MAX(AE543,0)))</f>
        <v>17</v>
      </c>
    </row>
    <row r="545" spans="1:31" x14ac:dyDescent="0.25">
      <c r="A545" s="238">
        <v>109</v>
      </c>
      <c r="B545" s="238" t="s">
        <v>66</v>
      </c>
      <c r="C545" s="238" t="s">
        <v>654</v>
      </c>
      <c r="D545" s="238"/>
      <c r="E545" s="238">
        <v>2</v>
      </c>
      <c r="F545" s="238">
        <v>4</v>
      </c>
      <c r="G545" s="238">
        <v>4</v>
      </c>
      <c r="H545" s="238">
        <v>9</v>
      </c>
      <c r="I545" s="238">
        <v>3</v>
      </c>
      <c r="J545" s="238">
        <v>2</v>
      </c>
      <c r="K545" s="238">
        <v>1</v>
      </c>
      <c r="L545" s="238">
        <v>1</v>
      </c>
      <c r="M545" s="188" t="s">
        <v>679</v>
      </c>
      <c r="N545"/>
      <c r="O545" s="101">
        <f>IF(ISBLANK(C545),O544,IF(COUNTIF(C$2:C545,C545)&gt;1,O544,1+MAX(O544,0)))</f>
        <v>12</v>
      </c>
      <c r="P545" s="45">
        <f t="shared" si="115"/>
        <v>9</v>
      </c>
      <c r="Q545" s="33" t="str">
        <f t="shared" si="116"/>
        <v/>
      </c>
      <c r="R545" s="33">
        <f t="shared" si="117"/>
        <v>16</v>
      </c>
      <c r="S545" s="33" t="str">
        <f t="shared" si="118"/>
        <v>109_16</v>
      </c>
      <c r="T545" s="35" t="str">
        <f t="shared" si="119"/>
        <v>109PM</v>
      </c>
      <c r="U545" s="35" t="str">
        <f t="shared" si="120"/>
        <v>109PMEW</v>
      </c>
      <c r="W545" s="20" t="str">
        <f t="shared" si="121"/>
        <v/>
      </c>
      <c r="X545" s="20" t="str">
        <f t="shared" si="122"/>
        <v/>
      </c>
      <c r="Y545" s="20" t="str">
        <f t="shared" si="123"/>
        <v/>
      </c>
      <c r="Z545" s="20" t="str">
        <f t="shared" si="124"/>
        <v/>
      </c>
      <c r="AA545" s="20">
        <f t="shared" si="112"/>
        <v>0</v>
      </c>
      <c r="AB545" s="20">
        <f t="shared" si="113"/>
        <v>0</v>
      </c>
      <c r="AC545" s="20">
        <f t="shared" si="114"/>
        <v>0</v>
      </c>
      <c r="AD545" s="16">
        <f t="shared" si="125"/>
        <v>0</v>
      </c>
      <c r="AE545" s="16">
        <f>IF(ISBLANK(T545),AE544,IF(COUNTIF(T$2:T545,T545)&gt;1,AE544,1+MAX(AE544,0)))</f>
        <v>17</v>
      </c>
    </row>
    <row r="546" spans="1:31" x14ac:dyDescent="0.25">
      <c r="A546" s="238">
        <v>110</v>
      </c>
      <c r="B546" s="238" t="s">
        <v>65</v>
      </c>
      <c r="C546" s="238" t="s">
        <v>680</v>
      </c>
      <c r="D546" s="238"/>
      <c r="E546" s="238">
        <v>1</v>
      </c>
      <c r="F546" s="238">
        <v>1</v>
      </c>
      <c r="G546" s="238">
        <v>1</v>
      </c>
      <c r="H546" s="238">
        <v>1</v>
      </c>
      <c r="I546" s="238">
        <v>0</v>
      </c>
      <c r="J546" s="238">
        <v>0</v>
      </c>
      <c r="K546" s="238">
        <v>0</v>
      </c>
      <c r="L546" s="238">
        <v>1</v>
      </c>
      <c r="M546" s="188" t="s">
        <v>681</v>
      </c>
      <c r="N546"/>
      <c r="O546" s="101">
        <f>IF(ISBLANK(C546),O545,IF(COUNTIF(C$2:C546,C546)&gt;1,O545,1+MAX(O545,0)))</f>
        <v>13</v>
      </c>
      <c r="P546" s="45">
        <f t="shared" si="115"/>
        <v>10</v>
      </c>
      <c r="Q546" s="33">
        <f t="shared" si="116"/>
        <v>10</v>
      </c>
      <c r="R546" s="33">
        <f t="shared" si="117"/>
        <v>1</v>
      </c>
      <c r="S546" s="33" t="str">
        <f t="shared" si="118"/>
        <v>110_1</v>
      </c>
      <c r="T546" s="35" t="str">
        <f t="shared" si="119"/>
        <v>110AM</v>
      </c>
      <c r="U546" s="35" t="str">
        <f t="shared" si="120"/>
        <v>110AMNS</v>
      </c>
      <c r="W546" s="20" t="str">
        <f t="shared" si="121"/>
        <v/>
      </c>
      <c r="X546" s="20" t="str">
        <f t="shared" si="122"/>
        <v/>
      </c>
      <c r="Y546" s="20" t="str">
        <f t="shared" si="123"/>
        <v/>
      </c>
      <c r="Z546" s="20" t="str">
        <f t="shared" si="124"/>
        <v/>
      </c>
      <c r="AA546" s="20">
        <f t="shared" si="112"/>
        <v>0</v>
      </c>
      <c r="AB546" s="20">
        <f t="shared" si="113"/>
        <v>0</v>
      </c>
      <c r="AC546" s="20">
        <f t="shared" si="114"/>
        <v>1</v>
      </c>
      <c r="AD546" s="16">
        <f t="shared" si="125"/>
        <v>1</v>
      </c>
      <c r="AE546" s="16">
        <f>IF(ISBLANK(T546),AE545,IF(COUNTIF(T$2:T546,T546)&gt;1,AE545,1+MAX(AE545,0)))</f>
        <v>18</v>
      </c>
    </row>
    <row r="547" spans="1:31" x14ac:dyDescent="0.25">
      <c r="A547" s="238">
        <v>110</v>
      </c>
      <c r="B547" s="238" t="s">
        <v>65</v>
      </c>
      <c r="C547" s="238" t="s">
        <v>680</v>
      </c>
      <c r="D547" s="238"/>
      <c r="E547" s="238">
        <v>1</v>
      </c>
      <c r="F547" s="238">
        <v>1</v>
      </c>
      <c r="G547" s="238">
        <v>2</v>
      </c>
      <c r="H547" s="238">
        <v>1</v>
      </c>
      <c r="I547" s="238">
        <v>0</v>
      </c>
      <c r="J547" s="238">
        <v>0</v>
      </c>
      <c r="K547" s="238">
        <v>0</v>
      </c>
      <c r="L547" s="238">
        <v>0</v>
      </c>
      <c r="M547" s="188" t="s">
        <v>681</v>
      </c>
      <c r="N547"/>
      <c r="O547" s="101">
        <f>IF(ISBLANK(C547),O546,IF(COUNTIF(C$2:C547,C547)&gt;1,O546,1+MAX(O546,0)))</f>
        <v>13</v>
      </c>
      <c r="P547" s="45">
        <f t="shared" si="115"/>
        <v>10</v>
      </c>
      <c r="Q547" s="33" t="str">
        <f t="shared" si="116"/>
        <v/>
      </c>
      <c r="R547" s="33">
        <f t="shared" si="117"/>
        <v>1</v>
      </c>
      <c r="S547" s="33" t="str">
        <f t="shared" si="118"/>
        <v>110_1</v>
      </c>
      <c r="T547" s="35" t="str">
        <f t="shared" si="119"/>
        <v>110AM</v>
      </c>
      <c r="U547" s="35" t="str">
        <f t="shared" si="120"/>
        <v>110AMNS</v>
      </c>
      <c r="W547" s="20" t="str">
        <f t="shared" si="121"/>
        <v/>
      </c>
      <c r="X547" s="20" t="str">
        <f t="shared" si="122"/>
        <v/>
      </c>
      <c r="Y547" s="20" t="str">
        <f t="shared" si="123"/>
        <v/>
      </c>
      <c r="Z547" s="20" t="str">
        <f t="shared" si="124"/>
        <v/>
      </c>
      <c r="AA547" s="20">
        <f t="shared" si="112"/>
        <v>0</v>
      </c>
      <c r="AB547" s="20">
        <f t="shared" si="113"/>
        <v>0</v>
      </c>
      <c r="AC547" s="20">
        <f t="shared" si="114"/>
        <v>1</v>
      </c>
      <c r="AD547" s="16">
        <f t="shared" si="125"/>
        <v>1</v>
      </c>
      <c r="AE547" s="16">
        <f>IF(ISBLANK(T547),AE546,IF(COUNTIF(T$2:T547,T547)&gt;1,AE546,1+MAX(AE546,0)))</f>
        <v>18</v>
      </c>
    </row>
    <row r="548" spans="1:31" x14ac:dyDescent="0.25">
      <c r="A548" s="238">
        <v>110</v>
      </c>
      <c r="B548" s="238" t="s">
        <v>65</v>
      </c>
      <c r="C548" s="238" t="s">
        <v>680</v>
      </c>
      <c r="D548" s="238"/>
      <c r="E548" s="238">
        <v>1</v>
      </c>
      <c r="F548" s="238">
        <v>1</v>
      </c>
      <c r="G548" s="238">
        <v>3</v>
      </c>
      <c r="H548" s="238">
        <v>0</v>
      </c>
      <c r="I548" s="238">
        <v>0</v>
      </c>
      <c r="J548" s="238">
        <v>0</v>
      </c>
      <c r="K548" s="238">
        <v>0</v>
      </c>
      <c r="L548" s="238">
        <v>0</v>
      </c>
      <c r="M548" s="188" t="s">
        <v>681</v>
      </c>
      <c r="N548"/>
      <c r="O548" s="101">
        <f>IF(ISBLANK(C548),O547,IF(COUNTIF(C$2:C548,C548)&gt;1,O547,1+MAX(O547,0)))</f>
        <v>13</v>
      </c>
      <c r="P548" s="45">
        <f t="shared" si="115"/>
        <v>10</v>
      </c>
      <c r="Q548" s="33" t="str">
        <f t="shared" si="116"/>
        <v/>
      </c>
      <c r="R548" s="33">
        <f t="shared" si="117"/>
        <v>1</v>
      </c>
      <c r="S548" s="33" t="str">
        <f t="shared" si="118"/>
        <v>110_1</v>
      </c>
      <c r="T548" s="35" t="str">
        <f t="shared" si="119"/>
        <v>110AM</v>
      </c>
      <c r="U548" s="35" t="str">
        <f t="shared" si="120"/>
        <v>110AMEW</v>
      </c>
      <c r="W548" s="20" t="str">
        <f t="shared" si="121"/>
        <v/>
      </c>
      <c r="X548" s="20" t="str">
        <f t="shared" si="122"/>
        <v/>
      </c>
      <c r="Y548" s="20" t="str">
        <f t="shared" si="123"/>
        <v/>
      </c>
      <c r="Z548" s="20" t="str">
        <f t="shared" si="124"/>
        <v/>
      </c>
      <c r="AA548" s="20">
        <f t="shared" si="112"/>
        <v>0</v>
      </c>
      <c r="AB548" s="20">
        <f t="shared" si="113"/>
        <v>0</v>
      </c>
      <c r="AC548" s="20">
        <f t="shared" si="114"/>
        <v>0</v>
      </c>
      <c r="AD548" s="16">
        <f t="shared" si="125"/>
        <v>0</v>
      </c>
      <c r="AE548" s="16">
        <f>IF(ISBLANK(T548),AE547,IF(COUNTIF(T$2:T548,T548)&gt;1,AE547,1+MAX(AE547,0)))</f>
        <v>18</v>
      </c>
    </row>
    <row r="549" spans="1:31" x14ac:dyDescent="0.25">
      <c r="A549" s="238">
        <v>110</v>
      </c>
      <c r="B549" s="238" t="s">
        <v>65</v>
      </c>
      <c r="C549" s="238" t="s">
        <v>680</v>
      </c>
      <c r="D549" s="238"/>
      <c r="E549" s="238">
        <v>1</v>
      </c>
      <c r="F549" s="238">
        <v>1</v>
      </c>
      <c r="G549" s="238">
        <v>4</v>
      </c>
      <c r="H549" s="238">
        <v>1</v>
      </c>
      <c r="I549" s="238">
        <v>0</v>
      </c>
      <c r="J549" s="238">
        <v>0</v>
      </c>
      <c r="K549" s="238">
        <v>0</v>
      </c>
      <c r="L549" s="238">
        <v>0</v>
      </c>
      <c r="M549" s="188" t="s">
        <v>681</v>
      </c>
      <c r="N549"/>
      <c r="O549" s="101">
        <f>IF(ISBLANK(C549),O548,IF(COUNTIF(C$2:C549,C549)&gt;1,O548,1+MAX(O548,0)))</f>
        <v>13</v>
      </c>
      <c r="P549" s="45">
        <f t="shared" si="115"/>
        <v>10</v>
      </c>
      <c r="Q549" s="33" t="str">
        <f t="shared" si="116"/>
        <v/>
      </c>
      <c r="R549" s="33">
        <f t="shared" si="117"/>
        <v>1</v>
      </c>
      <c r="S549" s="33" t="str">
        <f t="shared" si="118"/>
        <v>110_1</v>
      </c>
      <c r="T549" s="35" t="str">
        <f t="shared" si="119"/>
        <v>110AM</v>
      </c>
      <c r="U549" s="35" t="str">
        <f t="shared" si="120"/>
        <v>110AMEW</v>
      </c>
      <c r="W549" s="20" t="str">
        <f t="shared" si="121"/>
        <v/>
      </c>
      <c r="X549" s="20" t="str">
        <f t="shared" si="122"/>
        <v/>
      </c>
      <c r="Y549" s="20" t="str">
        <f t="shared" si="123"/>
        <v/>
      </c>
      <c r="Z549" s="20" t="str">
        <f t="shared" si="124"/>
        <v/>
      </c>
      <c r="AA549" s="20">
        <f t="shared" si="112"/>
        <v>0</v>
      </c>
      <c r="AB549" s="20">
        <f t="shared" si="113"/>
        <v>0</v>
      </c>
      <c r="AC549" s="20">
        <f t="shared" si="114"/>
        <v>3</v>
      </c>
      <c r="AD549" s="16">
        <f t="shared" si="125"/>
        <v>1</v>
      </c>
      <c r="AE549" s="16">
        <f>IF(ISBLANK(T549),AE548,IF(COUNTIF(T$2:T549,T549)&gt;1,AE548,1+MAX(AE548,0)))</f>
        <v>18</v>
      </c>
    </row>
    <row r="550" spans="1:31" x14ac:dyDescent="0.25">
      <c r="A550" s="238">
        <v>110</v>
      </c>
      <c r="B550" s="238" t="s">
        <v>65</v>
      </c>
      <c r="C550" s="238" t="s">
        <v>680</v>
      </c>
      <c r="D550" s="238"/>
      <c r="E550" s="238">
        <v>1</v>
      </c>
      <c r="F550" s="238">
        <v>2</v>
      </c>
      <c r="G550" s="238">
        <v>1</v>
      </c>
      <c r="H550" s="238">
        <v>0</v>
      </c>
      <c r="I550" s="238">
        <v>0</v>
      </c>
      <c r="J550" s="238">
        <v>0</v>
      </c>
      <c r="K550" s="238">
        <v>0</v>
      </c>
      <c r="L550" s="238">
        <v>0</v>
      </c>
      <c r="M550" s="188" t="s">
        <v>681</v>
      </c>
      <c r="N550"/>
      <c r="O550" s="101">
        <f>IF(ISBLANK(C550),O549,IF(COUNTIF(C$2:C550,C550)&gt;1,O549,1+MAX(O549,0)))</f>
        <v>13</v>
      </c>
      <c r="P550" s="45">
        <f t="shared" si="115"/>
        <v>10</v>
      </c>
      <c r="Q550" s="33" t="str">
        <f t="shared" si="116"/>
        <v/>
      </c>
      <c r="R550" s="33">
        <f t="shared" si="117"/>
        <v>2</v>
      </c>
      <c r="S550" s="33" t="str">
        <f t="shared" si="118"/>
        <v>110_2</v>
      </c>
      <c r="T550" s="35" t="str">
        <f t="shared" si="119"/>
        <v>110AM</v>
      </c>
      <c r="U550" s="35" t="str">
        <f t="shared" si="120"/>
        <v>110AMNS</v>
      </c>
      <c r="W550" s="20" t="str">
        <f t="shared" si="121"/>
        <v/>
      </c>
      <c r="X550" s="20" t="str">
        <f t="shared" si="122"/>
        <v/>
      </c>
      <c r="Y550" s="20" t="str">
        <f t="shared" si="123"/>
        <v/>
      </c>
      <c r="Z550" s="20" t="str">
        <f t="shared" si="124"/>
        <v/>
      </c>
      <c r="AA550" s="20">
        <f t="shared" si="112"/>
        <v>0</v>
      </c>
      <c r="AB550" s="20">
        <f t="shared" si="113"/>
        <v>0</v>
      </c>
      <c r="AC550" s="20">
        <f t="shared" si="114"/>
        <v>1</v>
      </c>
      <c r="AD550" s="16">
        <f t="shared" si="125"/>
        <v>1</v>
      </c>
      <c r="AE550" s="16">
        <f>IF(ISBLANK(T550),AE549,IF(COUNTIF(T$2:T550,T550)&gt;1,AE549,1+MAX(AE549,0)))</f>
        <v>18</v>
      </c>
    </row>
    <row r="551" spans="1:31" x14ac:dyDescent="0.25">
      <c r="A551" s="238">
        <v>110</v>
      </c>
      <c r="B551" s="238" t="s">
        <v>65</v>
      </c>
      <c r="C551" s="238" t="s">
        <v>680</v>
      </c>
      <c r="D551" s="238"/>
      <c r="E551" s="238">
        <v>1</v>
      </c>
      <c r="F551" s="238">
        <v>2</v>
      </c>
      <c r="G551" s="238">
        <v>2</v>
      </c>
      <c r="H551" s="238">
        <v>1</v>
      </c>
      <c r="I551" s="238">
        <v>0</v>
      </c>
      <c r="J551" s="238">
        <v>1</v>
      </c>
      <c r="K551" s="238">
        <v>0</v>
      </c>
      <c r="L551" s="238">
        <v>0</v>
      </c>
      <c r="M551" s="188" t="s">
        <v>681</v>
      </c>
      <c r="N551"/>
      <c r="O551" s="101">
        <f>IF(ISBLANK(C551),O550,IF(COUNTIF(C$2:C551,C551)&gt;1,O550,1+MAX(O550,0)))</f>
        <v>13</v>
      </c>
      <c r="P551" s="45">
        <f t="shared" si="115"/>
        <v>10</v>
      </c>
      <c r="Q551" s="33" t="str">
        <f t="shared" si="116"/>
        <v/>
      </c>
      <c r="R551" s="33">
        <f t="shared" si="117"/>
        <v>2</v>
      </c>
      <c r="S551" s="33" t="str">
        <f t="shared" si="118"/>
        <v>110_2</v>
      </c>
      <c r="T551" s="35" t="str">
        <f t="shared" si="119"/>
        <v>110AM</v>
      </c>
      <c r="U551" s="35" t="str">
        <f t="shared" si="120"/>
        <v>110AMNS</v>
      </c>
      <c r="W551" s="20" t="str">
        <f t="shared" si="121"/>
        <v/>
      </c>
      <c r="X551" s="20" t="str">
        <f t="shared" si="122"/>
        <v/>
      </c>
      <c r="Y551" s="20" t="str">
        <f t="shared" si="123"/>
        <v/>
      </c>
      <c r="Z551" s="20" t="str">
        <f t="shared" si="124"/>
        <v/>
      </c>
      <c r="AA551" s="20">
        <f t="shared" si="112"/>
        <v>0</v>
      </c>
      <c r="AB551" s="20">
        <f t="shared" si="113"/>
        <v>0</v>
      </c>
      <c r="AC551" s="20">
        <f t="shared" si="114"/>
        <v>1</v>
      </c>
      <c r="AD551" s="16">
        <f t="shared" si="125"/>
        <v>1</v>
      </c>
      <c r="AE551" s="16">
        <f>IF(ISBLANK(T551),AE550,IF(COUNTIF(T$2:T551,T551)&gt;1,AE550,1+MAX(AE550,0)))</f>
        <v>18</v>
      </c>
    </row>
    <row r="552" spans="1:31" x14ac:dyDescent="0.25">
      <c r="A552" s="238">
        <v>110</v>
      </c>
      <c r="B552" s="238" t="s">
        <v>65</v>
      </c>
      <c r="C552" s="238" t="s">
        <v>680</v>
      </c>
      <c r="D552" s="238"/>
      <c r="E552" s="238">
        <v>1</v>
      </c>
      <c r="F552" s="238">
        <v>2</v>
      </c>
      <c r="G552" s="238">
        <v>3</v>
      </c>
      <c r="H552" s="238">
        <v>0</v>
      </c>
      <c r="I552" s="238">
        <v>0</v>
      </c>
      <c r="J552" s="238">
        <v>0</v>
      </c>
      <c r="K552" s="238">
        <v>0</v>
      </c>
      <c r="L552" s="238">
        <v>0</v>
      </c>
      <c r="M552" s="188" t="s">
        <v>681</v>
      </c>
      <c r="N552"/>
      <c r="O552" s="101">
        <f>IF(ISBLANK(C552),O551,IF(COUNTIF(C$2:C552,C552)&gt;1,O551,1+MAX(O551,0)))</f>
        <v>13</v>
      </c>
      <c r="P552" s="45">
        <f t="shared" si="115"/>
        <v>10</v>
      </c>
      <c r="Q552" s="33" t="str">
        <f t="shared" si="116"/>
        <v/>
      </c>
      <c r="R552" s="33">
        <f t="shared" si="117"/>
        <v>2</v>
      </c>
      <c r="S552" s="33" t="str">
        <f t="shared" si="118"/>
        <v>110_2</v>
      </c>
      <c r="T552" s="35" t="str">
        <f t="shared" si="119"/>
        <v>110AM</v>
      </c>
      <c r="U552" s="35" t="str">
        <f t="shared" si="120"/>
        <v>110AMEW</v>
      </c>
      <c r="W552" s="20" t="str">
        <f t="shared" si="121"/>
        <v/>
      </c>
      <c r="X552" s="20" t="str">
        <f t="shared" si="122"/>
        <v/>
      </c>
      <c r="Y552" s="20" t="str">
        <f t="shared" si="123"/>
        <v/>
      </c>
      <c r="Z552" s="20" t="str">
        <f t="shared" si="124"/>
        <v/>
      </c>
      <c r="AA552" s="20">
        <f t="shared" si="112"/>
        <v>0</v>
      </c>
      <c r="AB552" s="20">
        <f t="shared" si="113"/>
        <v>0</v>
      </c>
      <c r="AC552" s="20">
        <f t="shared" si="114"/>
        <v>0</v>
      </c>
      <c r="AD552" s="16">
        <f t="shared" si="125"/>
        <v>0</v>
      </c>
      <c r="AE552" s="16">
        <f>IF(ISBLANK(T552),AE551,IF(COUNTIF(T$2:T552,T552)&gt;1,AE551,1+MAX(AE551,0)))</f>
        <v>18</v>
      </c>
    </row>
    <row r="553" spans="1:31" x14ac:dyDescent="0.25">
      <c r="A553" s="238">
        <v>110</v>
      </c>
      <c r="B553" s="238" t="s">
        <v>65</v>
      </c>
      <c r="C553" s="238" t="s">
        <v>680</v>
      </c>
      <c r="D553" s="238"/>
      <c r="E553" s="238">
        <v>1</v>
      </c>
      <c r="F553" s="238">
        <v>2</v>
      </c>
      <c r="G553" s="238">
        <v>4</v>
      </c>
      <c r="H553" s="238">
        <v>1</v>
      </c>
      <c r="I553" s="238">
        <v>0</v>
      </c>
      <c r="J553" s="238">
        <v>0</v>
      </c>
      <c r="K553" s="238">
        <v>0</v>
      </c>
      <c r="L553" s="238">
        <v>0</v>
      </c>
      <c r="M553" s="188" t="s">
        <v>681</v>
      </c>
      <c r="N553"/>
      <c r="O553" s="101">
        <f>IF(ISBLANK(C553),O552,IF(COUNTIF(C$2:C553,C553)&gt;1,O552,1+MAX(O552,0)))</f>
        <v>13</v>
      </c>
      <c r="P553" s="45">
        <f t="shared" si="115"/>
        <v>10</v>
      </c>
      <c r="Q553" s="33" t="str">
        <f t="shared" si="116"/>
        <v/>
      </c>
      <c r="R553" s="33">
        <f t="shared" si="117"/>
        <v>2</v>
      </c>
      <c r="S553" s="33" t="str">
        <f t="shared" si="118"/>
        <v>110_2</v>
      </c>
      <c r="T553" s="35" t="str">
        <f t="shared" si="119"/>
        <v>110AM</v>
      </c>
      <c r="U553" s="35" t="str">
        <f t="shared" si="120"/>
        <v>110AMEW</v>
      </c>
      <c r="W553" s="20" t="str">
        <f t="shared" si="121"/>
        <v/>
      </c>
      <c r="X553" s="20" t="str">
        <f t="shared" si="122"/>
        <v/>
      </c>
      <c r="Y553" s="20" t="str">
        <f t="shared" si="123"/>
        <v/>
      </c>
      <c r="Z553" s="20" t="str">
        <f t="shared" si="124"/>
        <v/>
      </c>
      <c r="AA553" s="20">
        <f t="shared" si="112"/>
        <v>0</v>
      </c>
      <c r="AB553" s="20">
        <f t="shared" si="113"/>
        <v>0</v>
      </c>
      <c r="AC553" s="20">
        <f t="shared" si="114"/>
        <v>3</v>
      </c>
      <c r="AD553" s="16">
        <f t="shared" si="125"/>
        <v>1</v>
      </c>
      <c r="AE553" s="16">
        <f>IF(ISBLANK(T553),AE552,IF(COUNTIF(T$2:T553,T553)&gt;1,AE552,1+MAX(AE552,0)))</f>
        <v>18</v>
      </c>
    </row>
    <row r="554" spans="1:31" x14ac:dyDescent="0.25">
      <c r="A554" s="238">
        <v>110</v>
      </c>
      <c r="B554" s="238" t="s">
        <v>65</v>
      </c>
      <c r="C554" s="238" t="s">
        <v>680</v>
      </c>
      <c r="D554" s="238"/>
      <c r="E554" s="238">
        <v>1</v>
      </c>
      <c r="F554" s="238">
        <v>3</v>
      </c>
      <c r="G554" s="238">
        <v>1</v>
      </c>
      <c r="H554" s="238">
        <v>1</v>
      </c>
      <c r="I554" s="238">
        <v>0</v>
      </c>
      <c r="J554" s="238">
        <v>0</v>
      </c>
      <c r="K554" s="238">
        <v>0</v>
      </c>
      <c r="L554" s="238">
        <v>1</v>
      </c>
      <c r="M554" s="188" t="s">
        <v>681</v>
      </c>
      <c r="N554"/>
      <c r="O554" s="101">
        <f>IF(ISBLANK(C554),O553,IF(COUNTIF(C$2:C554,C554)&gt;1,O553,1+MAX(O553,0)))</f>
        <v>13</v>
      </c>
      <c r="P554" s="45">
        <f t="shared" si="115"/>
        <v>10</v>
      </c>
      <c r="Q554" s="33" t="str">
        <f t="shared" si="116"/>
        <v/>
      </c>
      <c r="R554" s="33">
        <f t="shared" si="117"/>
        <v>3</v>
      </c>
      <c r="S554" s="33" t="str">
        <f t="shared" si="118"/>
        <v>110_3</v>
      </c>
      <c r="T554" s="35" t="str">
        <f t="shared" si="119"/>
        <v>110AM</v>
      </c>
      <c r="U554" s="35" t="str">
        <f t="shared" si="120"/>
        <v>110AMNS</v>
      </c>
      <c r="W554" s="20" t="str">
        <f t="shared" si="121"/>
        <v/>
      </c>
      <c r="X554" s="20" t="str">
        <f t="shared" si="122"/>
        <v/>
      </c>
      <c r="Y554" s="20" t="str">
        <f t="shared" si="123"/>
        <v/>
      </c>
      <c r="Z554" s="20" t="str">
        <f t="shared" si="124"/>
        <v/>
      </c>
      <c r="AA554" s="20">
        <f t="shared" si="112"/>
        <v>0</v>
      </c>
      <c r="AB554" s="20">
        <f t="shared" si="113"/>
        <v>0</v>
      </c>
      <c r="AC554" s="20">
        <f t="shared" si="114"/>
        <v>1</v>
      </c>
      <c r="AD554" s="16">
        <f t="shared" si="125"/>
        <v>1</v>
      </c>
      <c r="AE554" s="16">
        <f>IF(ISBLANK(T554),AE553,IF(COUNTIF(T$2:T554,T554)&gt;1,AE553,1+MAX(AE553,0)))</f>
        <v>18</v>
      </c>
    </row>
    <row r="555" spans="1:31" x14ac:dyDescent="0.25">
      <c r="A555" s="238">
        <v>110</v>
      </c>
      <c r="B555" s="238" t="s">
        <v>65</v>
      </c>
      <c r="C555" s="238" t="s">
        <v>680</v>
      </c>
      <c r="D555" s="238"/>
      <c r="E555" s="238">
        <v>1</v>
      </c>
      <c r="F555" s="238">
        <v>3</v>
      </c>
      <c r="G555" s="238">
        <v>2</v>
      </c>
      <c r="H555" s="238">
        <v>3</v>
      </c>
      <c r="I555" s="238">
        <v>0</v>
      </c>
      <c r="J555" s="238">
        <v>1</v>
      </c>
      <c r="K555" s="238">
        <v>1</v>
      </c>
      <c r="L555" s="238">
        <v>1</v>
      </c>
      <c r="M555" s="188" t="s">
        <v>681</v>
      </c>
      <c r="N555"/>
      <c r="O555" s="101">
        <f>IF(ISBLANK(C555),O554,IF(COUNTIF(C$2:C555,C555)&gt;1,O554,1+MAX(O554,0)))</f>
        <v>13</v>
      </c>
      <c r="P555" s="45">
        <f t="shared" si="115"/>
        <v>10</v>
      </c>
      <c r="Q555" s="33" t="str">
        <f t="shared" si="116"/>
        <v/>
      </c>
      <c r="R555" s="33">
        <f t="shared" si="117"/>
        <v>3</v>
      </c>
      <c r="S555" s="33" t="str">
        <f t="shared" si="118"/>
        <v>110_3</v>
      </c>
      <c r="T555" s="35" t="str">
        <f t="shared" si="119"/>
        <v>110AM</v>
      </c>
      <c r="U555" s="35" t="str">
        <f t="shared" si="120"/>
        <v>110AMNS</v>
      </c>
      <c r="W555" s="20" t="str">
        <f t="shared" si="121"/>
        <v/>
      </c>
      <c r="X555" s="20" t="str">
        <f t="shared" si="122"/>
        <v/>
      </c>
      <c r="Y555" s="20" t="str">
        <f t="shared" si="123"/>
        <v/>
      </c>
      <c r="Z555" s="20" t="str">
        <f t="shared" si="124"/>
        <v/>
      </c>
      <c r="AA555" s="20">
        <f t="shared" si="112"/>
        <v>0</v>
      </c>
      <c r="AB555" s="20">
        <f t="shared" si="113"/>
        <v>0</v>
      </c>
      <c r="AC555" s="20">
        <f t="shared" si="114"/>
        <v>1</v>
      </c>
      <c r="AD555" s="16">
        <f t="shared" si="125"/>
        <v>1</v>
      </c>
      <c r="AE555" s="16">
        <f>IF(ISBLANK(T555),AE554,IF(COUNTIF(T$2:T555,T555)&gt;1,AE554,1+MAX(AE554,0)))</f>
        <v>18</v>
      </c>
    </row>
    <row r="556" spans="1:31" x14ac:dyDescent="0.25">
      <c r="A556" s="238">
        <v>110</v>
      </c>
      <c r="B556" s="238" t="s">
        <v>65</v>
      </c>
      <c r="C556" s="238" t="s">
        <v>680</v>
      </c>
      <c r="D556" s="238"/>
      <c r="E556" s="238">
        <v>1</v>
      </c>
      <c r="F556" s="238">
        <v>3</v>
      </c>
      <c r="G556" s="238">
        <v>3</v>
      </c>
      <c r="H556" s="238">
        <v>0</v>
      </c>
      <c r="I556" s="238">
        <v>0</v>
      </c>
      <c r="J556" s="238">
        <v>0</v>
      </c>
      <c r="K556" s="238">
        <v>0</v>
      </c>
      <c r="L556" s="238">
        <v>0</v>
      </c>
      <c r="M556" s="188" t="s">
        <v>681</v>
      </c>
      <c r="N556"/>
      <c r="O556" s="101">
        <f>IF(ISBLANK(C556),O555,IF(COUNTIF(C$2:C556,C556)&gt;1,O555,1+MAX(O555,0)))</f>
        <v>13</v>
      </c>
      <c r="P556" s="45">
        <f t="shared" si="115"/>
        <v>10</v>
      </c>
      <c r="Q556" s="33" t="str">
        <f t="shared" si="116"/>
        <v/>
      </c>
      <c r="R556" s="33">
        <f t="shared" si="117"/>
        <v>3</v>
      </c>
      <c r="S556" s="33" t="str">
        <f t="shared" si="118"/>
        <v>110_3</v>
      </c>
      <c r="T556" s="35" t="str">
        <f t="shared" si="119"/>
        <v>110AM</v>
      </c>
      <c r="U556" s="35" t="str">
        <f t="shared" si="120"/>
        <v>110AMEW</v>
      </c>
      <c r="W556" s="20" t="str">
        <f t="shared" si="121"/>
        <v/>
      </c>
      <c r="X556" s="20" t="str">
        <f t="shared" si="122"/>
        <v/>
      </c>
      <c r="Y556" s="20" t="str">
        <f t="shared" si="123"/>
        <v/>
      </c>
      <c r="Z556" s="20" t="str">
        <f t="shared" si="124"/>
        <v/>
      </c>
      <c r="AA556" s="20">
        <f t="shared" si="112"/>
        <v>0</v>
      </c>
      <c r="AB556" s="20">
        <f t="shared" si="113"/>
        <v>0</v>
      </c>
      <c r="AC556" s="20">
        <f t="shared" si="114"/>
        <v>0</v>
      </c>
      <c r="AD556" s="16">
        <f t="shared" si="125"/>
        <v>0</v>
      </c>
      <c r="AE556" s="16">
        <f>IF(ISBLANK(T556),AE555,IF(COUNTIF(T$2:T556,T556)&gt;1,AE555,1+MAX(AE555,0)))</f>
        <v>18</v>
      </c>
    </row>
    <row r="557" spans="1:31" x14ac:dyDescent="0.25">
      <c r="A557" s="238">
        <v>110</v>
      </c>
      <c r="B557" s="238" t="s">
        <v>65</v>
      </c>
      <c r="C557" s="238" t="s">
        <v>680</v>
      </c>
      <c r="D557" s="238"/>
      <c r="E557" s="238">
        <v>1</v>
      </c>
      <c r="F557" s="238">
        <v>3</v>
      </c>
      <c r="G557" s="238">
        <v>4</v>
      </c>
      <c r="H557" s="238">
        <v>2</v>
      </c>
      <c r="I557" s="238">
        <v>1</v>
      </c>
      <c r="J557" s="238">
        <v>2</v>
      </c>
      <c r="K557" s="238">
        <v>0</v>
      </c>
      <c r="L557" s="238">
        <v>0</v>
      </c>
      <c r="M557" s="188" t="s">
        <v>681</v>
      </c>
      <c r="N557"/>
      <c r="O557" s="101">
        <f>IF(ISBLANK(C557),O556,IF(COUNTIF(C$2:C557,C557)&gt;1,O556,1+MAX(O556,0)))</f>
        <v>13</v>
      </c>
      <c r="P557" s="45">
        <f t="shared" si="115"/>
        <v>10</v>
      </c>
      <c r="Q557" s="33" t="str">
        <f t="shared" si="116"/>
        <v/>
      </c>
      <c r="R557" s="33">
        <f t="shared" si="117"/>
        <v>3</v>
      </c>
      <c r="S557" s="33" t="str">
        <f t="shared" si="118"/>
        <v>110_3</v>
      </c>
      <c r="T557" s="35" t="str">
        <f t="shared" si="119"/>
        <v>110AM</v>
      </c>
      <c r="U557" s="35" t="str">
        <f t="shared" si="120"/>
        <v>110AMEW</v>
      </c>
      <c r="W557" s="20" t="str">
        <f t="shared" si="121"/>
        <v/>
      </c>
      <c r="X557" s="20" t="str">
        <f t="shared" si="122"/>
        <v/>
      </c>
      <c r="Y557" s="20" t="str">
        <f t="shared" si="123"/>
        <v/>
      </c>
      <c r="Z557" s="20" t="str">
        <f t="shared" si="124"/>
        <v/>
      </c>
      <c r="AA557" s="20">
        <f t="shared" si="112"/>
        <v>0</v>
      </c>
      <c r="AB557" s="20">
        <f t="shared" si="113"/>
        <v>0</v>
      </c>
      <c r="AC557" s="20">
        <f t="shared" si="114"/>
        <v>3</v>
      </c>
      <c r="AD557" s="16">
        <f t="shared" si="125"/>
        <v>1</v>
      </c>
      <c r="AE557" s="16">
        <f>IF(ISBLANK(T557),AE556,IF(COUNTIF(T$2:T557,T557)&gt;1,AE556,1+MAX(AE556,0)))</f>
        <v>18</v>
      </c>
    </row>
    <row r="558" spans="1:31" x14ac:dyDescent="0.25">
      <c r="A558" s="238">
        <v>110</v>
      </c>
      <c r="B558" s="238" t="s">
        <v>65</v>
      </c>
      <c r="C558" s="238" t="s">
        <v>680</v>
      </c>
      <c r="D558" s="238"/>
      <c r="E558" s="238">
        <v>1</v>
      </c>
      <c r="F558" s="238">
        <v>4</v>
      </c>
      <c r="G558" s="238">
        <v>1</v>
      </c>
      <c r="H558" s="238">
        <v>0</v>
      </c>
      <c r="I558" s="238">
        <v>0</v>
      </c>
      <c r="J558" s="238">
        <v>0</v>
      </c>
      <c r="K558" s="238">
        <v>0</v>
      </c>
      <c r="L558" s="238">
        <v>0</v>
      </c>
      <c r="M558" s="188" t="s">
        <v>681</v>
      </c>
      <c r="N558"/>
      <c r="O558" s="101">
        <f>IF(ISBLANK(C558),O557,IF(COUNTIF(C$2:C558,C558)&gt;1,O557,1+MAX(O557,0)))</f>
        <v>13</v>
      </c>
      <c r="P558" s="45">
        <f t="shared" si="115"/>
        <v>10</v>
      </c>
      <c r="Q558" s="33" t="str">
        <f t="shared" si="116"/>
        <v/>
      </c>
      <c r="R558" s="33">
        <f t="shared" si="117"/>
        <v>4</v>
      </c>
      <c r="S558" s="33" t="str">
        <f t="shared" si="118"/>
        <v>110_4</v>
      </c>
      <c r="T558" s="35" t="str">
        <f t="shared" si="119"/>
        <v>110AM</v>
      </c>
      <c r="U558" s="35" t="str">
        <f t="shared" si="120"/>
        <v>110AMNS</v>
      </c>
      <c r="W558" s="20" t="str">
        <f t="shared" si="121"/>
        <v/>
      </c>
      <c r="X558" s="20" t="str">
        <f t="shared" si="122"/>
        <v/>
      </c>
      <c r="Y558" s="20" t="str">
        <f t="shared" si="123"/>
        <v/>
      </c>
      <c r="Z558" s="20" t="str">
        <f t="shared" si="124"/>
        <v/>
      </c>
      <c r="AA558" s="20">
        <f t="shared" si="112"/>
        <v>0</v>
      </c>
      <c r="AB558" s="20">
        <f t="shared" si="113"/>
        <v>0</v>
      </c>
      <c r="AC558" s="20">
        <f t="shared" si="114"/>
        <v>1</v>
      </c>
      <c r="AD558" s="16">
        <f t="shared" si="125"/>
        <v>1</v>
      </c>
      <c r="AE558" s="16">
        <f>IF(ISBLANK(T558),AE557,IF(COUNTIF(T$2:T558,T558)&gt;1,AE557,1+MAX(AE557,0)))</f>
        <v>18</v>
      </c>
    </row>
    <row r="559" spans="1:31" x14ac:dyDescent="0.25">
      <c r="A559" s="238">
        <v>110</v>
      </c>
      <c r="B559" s="238" t="s">
        <v>65</v>
      </c>
      <c r="C559" s="238" t="s">
        <v>680</v>
      </c>
      <c r="D559" s="238"/>
      <c r="E559" s="238">
        <v>1</v>
      </c>
      <c r="F559" s="238">
        <v>4</v>
      </c>
      <c r="G559" s="238">
        <v>2</v>
      </c>
      <c r="H559" s="238">
        <v>0</v>
      </c>
      <c r="I559" s="238">
        <v>0</v>
      </c>
      <c r="J559" s="238">
        <v>0</v>
      </c>
      <c r="K559" s="238">
        <v>0</v>
      </c>
      <c r="L559" s="238">
        <v>0</v>
      </c>
      <c r="M559" s="188" t="s">
        <v>681</v>
      </c>
      <c r="N559"/>
      <c r="O559" s="101">
        <f>IF(ISBLANK(C559),O558,IF(COUNTIF(C$2:C559,C559)&gt;1,O558,1+MAX(O558,0)))</f>
        <v>13</v>
      </c>
      <c r="P559" s="45">
        <f t="shared" si="115"/>
        <v>10</v>
      </c>
      <c r="Q559" s="33" t="str">
        <f t="shared" si="116"/>
        <v/>
      </c>
      <c r="R559" s="33">
        <f t="shared" si="117"/>
        <v>4</v>
      </c>
      <c r="S559" s="33" t="str">
        <f t="shared" si="118"/>
        <v>110_4</v>
      </c>
      <c r="T559" s="35" t="str">
        <f t="shared" si="119"/>
        <v>110AM</v>
      </c>
      <c r="U559" s="35" t="str">
        <f t="shared" si="120"/>
        <v>110AMNS</v>
      </c>
      <c r="W559" s="20" t="str">
        <f t="shared" si="121"/>
        <v/>
      </c>
      <c r="X559" s="20" t="str">
        <f t="shared" si="122"/>
        <v/>
      </c>
      <c r="Y559" s="20" t="str">
        <f t="shared" si="123"/>
        <v/>
      </c>
      <c r="Z559" s="20" t="str">
        <f t="shared" si="124"/>
        <v/>
      </c>
      <c r="AA559" s="20">
        <f t="shared" si="112"/>
        <v>0</v>
      </c>
      <c r="AB559" s="20">
        <f t="shared" si="113"/>
        <v>0</v>
      </c>
      <c r="AC559" s="20">
        <f t="shared" si="114"/>
        <v>1</v>
      </c>
      <c r="AD559" s="16">
        <f t="shared" si="125"/>
        <v>1</v>
      </c>
      <c r="AE559" s="16">
        <f>IF(ISBLANK(T559),AE558,IF(COUNTIF(T$2:T559,T559)&gt;1,AE558,1+MAX(AE558,0)))</f>
        <v>18</v>
      </c>
    </row>
    <row r="560" spans="1:31" x14ac:dyDescent="0.25">
      <c r="A560" s="238">
        <v>110</v>
      </c>
      <c r="B560" s="238" t="s">
        <v>65</v>
      </c>
      <c r="C560" s="238" t="s">
        <v>680</v>
      </c>
      <c r="D560" s="238"/>
      <c r="E560" s="238">
        <v>1</v>
      </c>
      <c r="F560" s="238">
        <v>4</v>
      </c>
      <c r="G560" s="238">
        <v>3</v>
      </c>
      <c r="H560" s="238">
        <v>0</v>
      </c>
      <c r="I560" s="238">
        <v>0</v>
      </c>
      <c r="J560" s="238">
        <v>0</v>
      </c>
      <c r="K560" s="238">
        <v>0</v>
      </c>
      <c r="L560" s="238">
        <v>0</v>
      </c>
      <c r="M560" s="188" t="s">
        <v>681</v>
      </c>
      <c r="N560"/>
      <c r="O560" s="101">
        <f>IF(ISBLANK(C560),O559,IF(COUNTIF(C$2:C560,C560)&gt;1,O559,1+MAX(O559,0)))</f>
        <v>13</v>
      </c>
      <c r="P560" s="45">
        <f t="shared" si="115"/>
        <v>10</v>
      </c>
      <c r="Q560" s="33" t="str">
        <f t="shared" si="116"/>
        <v/>
      </c>
      <c r="R560" s="33">
        <f t="shared" si="117"/>
        <v>4</v>
      </c>
      <c r="S560" s="33" t="str">
        <f t="shared" si="118"/>
        <v>110_4</v>
      </c>
      <c r="T560" s="35" t="str">
        <f t="shared" si="119"/>
        <v>110AM</v>
      </c>
      <c r="U560" s="35" t="str">
        <f t="shared" si="120"/>
        <v>110AMEW</v>
      </c>
      <c r="W560" s="20" t="str">
        <f t="shared" si="121"/>
        <v/>
      </c>
      <c r="X560" s="20" t="str">
        <f t="shared" si="122"/>
        <v/>
      </c>
      <c r="Y560" s="20" t="str">
        <f t="shared" si="123"/>
        <v/>
      </c>
      <c r="Z560" s="20" t="str">
        <f t="shared" si="124"/>
        <v/>
      </c>
      <c r="AA560" s="20">
        <f t="shared" si="112"/>
        <v>0</v>
      </c>
      <c r="AB560" s="20">
        <f t="shared" si="113"/>
        <v>0</v>
      </c>
      <c r="AC560" s="20">
        <f t="shared" si="114"/>
        <v>0</v>
      </c>
      <c r="AD560" s="16">
        <f t="shared" si="125"/>
        <v>0</v>
      </c>
      <c r="AE560" s="16">
        <f>IF(ISBLANK(T560),AE559,IF(COUNTIF(T$2:T560,T560)&gt;1,AE559,1+MAX(AE559,0)))</f>
        <v>18</v>
      </c>
    </row>
    <row r="561" spans="1:31" x14ac:dyDescent="0.25">
      <c r="A561" s="238">
        <v>110</v>
      </c>
      <c r="B561" s="238" t="s">
        <v>65</v>
      </c>
      <c r="C561" s="238" t="s">
        <v>680</v>
      </c>
      <c r="D561" s="238"/>
      <c r="E561" s="238">
        <v>1</v>
      </c>
      <c r="F561" s="238">
        <v>4</v>
      </c>
      <c r="G561" s="238">
        <v>4</v>
      </c>
      <c r="H561" s="238">
        <v>0</v>
      </c>
      <c r="I561" s="238">
        <v>0</v>
      </c>
      <c r="J561" s="238">
        <v>0</v>
      </c>
      <c r="K561" s="238">
        <v>0</v>
      </c>
      <c r="L561" s="238">
        <v>0</v>
      </c>
      <c r="M561" s="188" t="s">
        <v>681</v>
      </c>
      <c r="N561"/>
      <c r="O561" s="101">
        <f>IF(ISBLANK(C561),O560,IF(COUNTIF(C$2:C561,C561)&gt;1,O560,1+MAX(O560,0)))</f>
        <v>13</v>
      </c>
      <c r="P561" s="45">
        <f t="shared" si="115"/>
        <v>10</v>
      </c>
      <c r="Q561" s="33" t="str">
        <f t="shared" si="116"/>
        <v/>
      </c>
      <c r="R561" s="33">
        <f t="shared" si="117"/>
        <v>4</v>
      </c>
      <c r="S561" s="33" t="str">
        <f t="shared" si="118"/>
        <v>110_4</v>
      </c>
      <c r="T561" s="35" t="str">
        <f t="shared" si="119"/>
        <v>110AM</v>
      </c>
      <c r="U561" s="35" t="str">
        <f t="shared" si="120"/>
        <v>110AMEW</v>
      </c>
      <c r="W561" s="20" t="str">
        <f t="shared" si="121"/>
        <v/>
      </c>
      <c r="X561" s="20" t="str">
        <f t="shared" si="122"/>
        <v/>
      </c>
      <c r="Y561" s="20" t="str">
        <f t="shared" si="123"/>
        <v/>
      </c>
      <c r="Z561" s="20" t="str">
        <f t="shared" si="124"/>
        <v/>
      </c>
      <c r="AA561" s="20">
        <f t="shared" si="112"/>
        <v>0</v>
      </c>
      <c r="AB561" s="20">
        <f t="shared" si="113"/>
        <v>0</v>
      </c>
      <c r="AC561" s="20">
        <f t="shared" si="114"/>
        <v>3</v>
      </c>
      <c r="AD561" s="16">
        <f t="shared" si="125"/>
        <v>1</v>
      </c>
      <c r="AE561" s="16">
        <f>IF(ISBLANK(T561),AE560,IF(COUNTIF(T$2:T561,T561)&gt;1,AE560,1+MAX(AE560,0)))</f>
        <v>18</v>
      </c>
    </row>
    <row r="562" spans="1:31" x14ac:dyDescent="0.25">
      <c r="A562" s="238">
        <v>110</v>
      </c>
      <c r="B562" s="238" t="s">
        <v>65</v>
      </c>
      <c r="C562" s="238" t="s">
        <v>680</v>
      </c>
      <c r="D562" s="238"/>
      <c r="E562" s="238">
        <v>2</v>
      </c>
      <c r="F562" s="238">
        <v>1</v>
      </c>
      <c r="G562" s="238">
        <v>1</v>
      </c>
      <c r="H562" s="238">
        <v>1</v>
      </c>
      <c r="I562" s="238">
        <v>0</v>
      </c>
      <c r="J562" s="238">
        <v>1</v>
      </c>
      <c r="K562" s="238">
        <v>0</v>
      </c>
      <c r="L562" s="238">
        <v>0</v>
      </c>
      <c r="M562" s="188"/>
      <c r="N562"/>
      <c r="O562" s="101">
        <f>IF(ISBLANK(C562),O561,IF(COUNTIF(C$2:C562,C562)&gt;1,O561,1+MAX(O561,0)))</f>
        <v>13</v>
      </c>
      <c r="P562" s="45">
        <f t="shared" si="115"/>
        <v>10</v>
      </c>
      <c r="Q562" s="33" t="str">
        <f t="shared" si="116"/>
        <v/>
      </c>
      <c r="R562" s="33">
        <f t="shared" si="117"/>
        <v>5</v>
      </c>
      <c r="S562" s="33" t="str">
        <f t="shared" si="118"/>
        <v>110_5</v>
      </c>
      <c r="T562" s="35" t="str">
        <f t="shared" si="119"/>
        <v>110AM</v>
      </c>
      <c r="U562" s="35" t="str">
        <f t="shared" si="120"/>
        <v>110AMNS</v>
      </c>
      <c r="W562" s="20" t="str">
        <f t="shared" si="121"/>
        <v/>
      </c>
      <c r="X562" s="20" t="str">
        <f t="shared" si="122"/>
        <v/>
      </c>
      <c r="Y562" s="20" t="str">
        <f t="shared" si="123"/>
        <v/>
      </c>
      <c r="Z562" s="20" t="str">
        <f t="shared" si="124"/>
        <v/>
      </c>
      <c r="AA562" s="20">
        <f t="shared" si="112"/>
        <v>0</v>
      </c>
      <c r="AB562" s="20">
        <f t="shared" si="113"/>
        <v>0</v>
      </c>
      <c r="AC562" s="20">
        <f t="shared" si="114"/>
        <v>1</v>
      </c>
      <c r="AD562" s="16">
        <f t="shared" si="125"/>
        <v>1</v>
      </c>
      <c r="AE562" s="16">
        <f>IF(ISBLANK(T562),AE561,IF(COUNTIF(T$2:T562,T562)&gt;1,AE561,1+MAX(AE561,0)))</f>
        <v>18</v>
      </c>
    </row>
    <row r="563" spans="1:31" x14ac:dyDescent="0.25">
      <c r="A563" s="238">
        <v>110</v>
      </c>
      <c r="B563" s="238" t="s">
        <v>65</v>
      </c>
      <c r="C563" s="238" t="s">
        <v>680</v>
      </c>
      <c r="D563" s="238"/>
      <c r="E563" s="238">
        <v>2</v>
      </c>
      <c r="F563" s="238">
        <v>1</v>
      </c>
      <c r="G563" s="238">
        <v>2</v>
      </c>
      <c r="H563" s="238">
        <v>0</v>
      </c>
      <c r="I563" s="238">
        <v>0</v>
      </c>
      <c r="J563" s="238">
        <v>0</v>
      </c>
      <c r="K563" s="238">
        <v>0</v>
      </c>
      <c r="L563" s="238">
        <v>0</v>
      </c>
      <c r="M563" s="188"/>
      <c r="N563"/>
      <c r="O563" s="101">
        <f>IF(ISBLANK(C563),O562,IF(COUNTIF(C$2:C563,C563)&gt;1,O562,1+MAX(O562,0)))</f>
        <v>13</v>
      </c>
      <c r="P563" s="45">
        <f t="shared" si="115"/>
        <v>10</v>
      </c>
      <c r="Q563" s="33" t="str">
        <f t="shared" si="116"/>
        <v/>
      </c>
      <c r="R563" s="33">
        <f t="shared" si="117"/>
        <v>5</v>
      </c>
      <c r="S563" s="33" t="str">
        <f t="shared" si="118"/>
        <v>110_5</v>
      </c>
      <c r="T563" s="35" t="str">
        <f t="shared" si="119"/>
        <v>110AM</v>
      </c>
      <c r="U563" s="35" t="str">
        <f t="shared" si="120"/>
        <v>110AMNS</v>
      </c>
      <c r="W563" s="20" t="str">
        <f t="shared" si="121"/>
        <v/>
      </c>
      <c r="X563" s="20" t="str">
        <f t="shared" si="122"/>
        <v/>
      </c>
      <c r="Y563" s="20" t="str">
        <f t="shared" si="123"/>
        <v/>
      </c>
      <c r="Z563" s="20" t="str">
        <f t="shared" si="124"/>
        <v/>
      </c>
      <c r="AA563" s="20">
        <f t="shared" si="112"/>
        <v>0</v>
      </c>
      <c r="AB563" s="20">
        <f t="shared" si="113"/>
        <v>0</v>
      </c>
      <c r="AC563" s="20">
        <f t="shared" si="114"/>
        <v>1</v>
      </c>
      <c r="AD563" s="16">
        <f t="shared" si="125"/>
        <v>1</v>
      </c>
      <c r="AE563" s="16">
        <f>IF(ISBLANK(T563),AE562,IF(COUNTIF(T$2:T563,T563)&gt;1,AE562,1+MAX(AE562,0)))</f>
        <v>18</v>
      </c>
    </row>
    <row r="564" spans="1:31" x14ac:dyDescent="0.25">
      <c r="A564" s="238">
        <v>110</v>
      </c>
      <c r="B564" s="238" t="s">
        <v>65</v>
      </c>
      <c r="C564" s="238" t="s">
        <v>680</v>
      </c>
      <c r="D564" s="238"/>
      <c r="E564" s="238">
        <v>2</v>
      </c>
      <c r="F564" s="238">
        <v>1</v>
      </c>
      <c r="G564" s="238">
        <v>3</v>
      </c>
      <c r="H564" s="238">
        <v>0</v>
      </c>
      <c r="I564" s="238">
        <v>0</v>
      </c>
      <c r="J564" s="238">
        <v>0</v>
      </c>
      <c r="K564" s="238">
        <v>0</v>
      </c>
      <c r="L564" s="238">
        <v>0</v>
      </c>
      <c r="M564" s="188"/>
      <c r="N564"/>
      <c r="O564" s="101">
        <f>IF(ISBLANK(C564),O563,IF(COUNTIF(C$2:C564,C564)&gt;1,O563,1+MAX(O563,0)))</f>
        <v>13</v>
      </c>
      <c r="P564" s="45">
        <f t="shared" si="115"/>
        <v>10</v>
      </c>
      <c r="Q564" s="33" t="str">
        <f t="shared" si="116"/>
        <v/>
      </c>
      <c r="R564" s="33">
        <f t="shared" si="117"/>
        <v>5</v>
      </c>
      <c r="S564" s="33" t="str">
        <f t="shared" si="118"/>
        <v>110_5</v>
      </c>
      <c r="T564" s="35" t="str">
        <f t="shared" si="119"/>
        <v>110AM</v>
      </c>
      <c r="U564" s="35" t="str">
        <f t="shared" si="120"/>
        <v>110AMEW</v>
      </c>
      <c r="W564" s="20" t="str">
        <f t="shared" si="121"/>
        <v/>
      </c>
      <c r="X564" s="20" t="str">
        <f t="shared" si="122"/>
        <v/>
      </c>
      <c r="Y564" s="20" t="str">
        <f t="shared" si="123"/>
        <v/>
      </c>
      <c r="Z564" s="20" t="str">
        <f t="shared" si="124"/>
        <v/>
      </c>
      <c r="AA564" s="20">
        <f t="shared" si="112"/>
        <v>0</v>
      </c>
      <c r="AB564" s="20">
        <f t="shared" si="113"/>
        <v>0</v>
      </c>
      <c r="AC564" s="20">
        <f t="shared" si="114"/>
        <v>0</v>
      </c>
      <c r="AD564" s="16">
        <f t="shared" si="125"/>
        <v>0</v>
      </c>
      <c r="AE564" s="16">
        <f>IF(ISBLANK(T564),AE563,IF(COUNTIF(T$2:T564,T564)&gt;1,AE563,1+MAX(AE563,0)))</f>
        <v>18</v>
      </c>
    </row>
    <row r="565" spans="1:31" x14ac:dyDescent="0.25">
      <c r="A565" s="238">
        <v>110</v>
      </c>
      <c r="B565" s="238" t="s">
        <v>65</v>
      </c>
      <c r="C565" s="238" t="s">
        <v>680</v>
      </c>
      <c r="D565" s="238"/>
      <c r="E565" s="238">
        <v>2</v>
      </c>
      <c r="F565" s="238">
        <v>1</v>
      </c>
      <c r="G565" s="238">
        <v>4</v>
      </c>
      <c r="H565" s="238">
        <v>0</v>
      </c>
      <c r="I565" s="238">
        <v>0</v>
      </c>
      <c r="J565" s="238">
        <v>0</v>
      </c>
      <c r="K565" s="238">
        <v>0</v>
      </c>
      <c r="L565" s="238">
        <v>0</v>
      </c>
      <c r="M565" s="188"/>
      <c r="N565"/>
      <c r="O565" s="101">
        <f>IF(ISBLANK(C565),O564,IF(COUNTIF(C$2:C565,C565)&gt;1,O564,1+MAX(O564,0)))</f>
        <v>13</v>
      </c>
      <c r="P565" s="45">
        <f t="shared" si="115"/>
        <v>10</v>
      </c>
      <c r="Q565" s="33" t="str">
        <f t="shared" si="116"/>
        <v/>
      </c>
      <c r="R565" s="33">
        <f t="shared" si="117"/>
        <v>5</v>
      </c>
      <c r="S565" s="33" t="str">
        <f t="shared" si="118"/>
        <v>110_5</v>
      </c>
      <c r="T565" s="35" t="str">
        <f t="shared" si="119"/>
        <v>110AM</v>
      </c>
      <c r="U565" s="35" t="str">
        <f t="shared" si="120"/>
        <v>110AMEW</v>
      </c>
      <c r="W565" s="20" t="str">
        <f t="shared" si="121"/>
        <v/>
      </c>
      <c r="X565" s="20" t="str">
        <f t="shared" si="122"/>
        <v/>
      </c>
      <c r="Y565" s="20" t="str">
        <f t="shared" si="123"/>
        <v/>
      </c>
      <c r="Z565" s="20" t="str">
        <f t="shared" si="124"/>
        <v/>
      </c>
      <c r="AA565" s="20">
        <f t="shared" si="112"/>
        <v>0</v>
      </c>
      <c r="AB565" s="20">
        <f t="shared" si="113"/>
        <v>0</v>
      </c>
      <c r="AC565" s="20">
        <f t="shared" si="114"/>
        <v>3</v>
      </c>
      <c r="AD565" s="16">
        <f t="shared" si="125"/>
        <v>1</v>
      </c>
      <c r="AE565" s="16">
        <f>IF(ISBLANK(T565),AE564,IF(COUNTIF(T$2:T565,T565)&gt;1,AE564,1+MAX(AE564,0)))</f>
        <v>18</v>
      </c>
    </row>
    <row r="566" spans="1:31" x14ac:dyDescent="0.25">
      <c r="A566" s="238">
        <v>110</v>
      </c>
      <c r="B566" s="238" t="s">
        <v>65</v>
      </c>
      <c r="C566" s="238" t="s">
        <v>680</v>
      </c>
      <c r="D566" s="238"/>
      <c r="E566" s="238">
        <v>2</v>
      </c>
      <c r="F566" s="238">
        <v>2</v>
      </c>
      <c r="G566" s="238">
        <v>1</v>
      </c>
      <c r="H566" s="238">
        <v>1</v>
      </c>
      <c r="I566" s="238">
        <v>0</v>
      </c>
      <c r="J566" s="238">
        <v>0</v>
      </c>
      <c r="K566" s="238">
        <v>0</v>
      </c>
      <c r="L566" s="238">
        <v>0</v>
      </c>
      <c r="M566" s="188"/>
      <c r="N566"/>
      <c r="O566" s="101">
        <f>IF(ISBLANK(C566),O565,IF(COUNTIF(C$2:C566,C566)&gt;1,O565,1+MAX(O565,0)))</f>
        <v>13</v>
      </c>
      <c r="P566" s="45">
        <f t="shared" si="115"/>
        <v>10</v>
      </c>
      <c r="Q566" s="33" t="str">
        <f t="shared" si="116"/>
        <v/>
      </c>
      <c r="R566" s="33">
        <f t="shared" si="117"/>
        <v>6</v>
      </c>
      <c r="S566" s="33" t="str">
        <f t="shared" si="118"/>
        <v>110_6</v>
      </c>
      <c r="T566" s="35" t="str">
        <f t="shared" si="119"/>
        <v>110AM</v>
      </c>
      <c r="U566" s="35" t="str">
        <f t="shared" si="120"/>
        <v>110AMNS</v>
      </c>
      <c r="W566" s="20" t="str">
        <f t="shared" si="121"/>
        <v/>
      </c>
      <c r="X566" s="20" t="str">
        <f t="shared" si="122"/>
        <v/>
      </c>
      <c r="Y566" s="20" t="str">
        <f t="shared" si="123"/>
        <v/>
      </c>
      <c r="Z566" s="20" t="str">
        <f t="shared" si="124"/>
        <v/>
      </c>
      <c r="AA566" s="20">
        <f t="shared" si="112"/>
        <v>0</v>
      </c>
      <c r="AB566" s="20">
        <f t="shared" si="113"/>
        <v>0</v>
      </c>
      <c r="AC566" s="20">
        <f t="shared" si="114"/>
        <v>1</v>
      </c>
      <c r="AD566" s="16">
        <f t="shared" si="125"/>
        <v>1</v>
      </c>
      <c r="AE566" s="16">
        <f>IF(ISBLANK(T566),AE565,IF(COUNTIF(T$2:T566,T566)&gt;1,AE565,1+MAX(AE565,0)))</f>
        <v>18</v>
      </c>
    </row>
    <row r="567" spans="1:31" x14ac:dyDescent="0.25">
      <c r="A567" s="238">
        <v>110</v>
      </c>
      <c r="B567" s="238" t="s">
        <v>65</v>
      </c>
      <c r="C567" s="238" t="s">
        <v>680</v>
      </c>
      <c r="D567" s="238"/>
      <c r="E567" s="238">
        <v>2</v>
      </c>
      <c r="F567" s="238">
        <v>2</v>
      </c>
      <c r="G567" s="238">
        <v>2</v>
      </c>
      <c r="H567" s="238">
        <v>0</v>
      </c>
      <c r="I567" s="238">
        <v>0</v>
      </c>
      <c r="J567" s="238">
        <v>0</v>
      </c>
      <c r="K567" s="238">
        <v>0</v>
      </c>
      <c r="L567" s="238">
        <v>0</v>
      </c>
      <c r="M567" s="188"/>
      <c r="N567"/>
      <c r="O567" s="101">
        <f>IF(ISBLANK(C567),O566,IF(COUNTIF(C$2:C567,C567)&gt;1,O566,1+MAX(O566,0)))</f>
        <v>13</v>
      </c>
      <c r="P567" s="45">
        <f t="shared" si="115"/>
        <v>10</v>
      </c>
      <c r="Q567" s="33" t="str">
        <f t="shared" si="116"/>
        <v/>
      </c>
      <c r="R567" s="33">
        <f t="shared" si="117"/>
        <v>6</v>
      </c>
      <c r="S567" s="33" t="str">
        <f t="shared" si="118"/>
        <v>110_6</v>
      </c>
      <c r="T567" s="35" t="str">
        <f t="shared" si="119"/>
        <v>110AM</v>
      </c>
      <c r="U567" s="35" t="str">
        <f t="shared" si="120"/>
        <v>110AMNS</v>
      </c>
      <c r="W567" s="20" t="str">
        <f t="shared" si="121"/>
        <v/>
      </c>
      <c r="X567" s="20" t="str">
        <f t="shared" si="122"/>
        <v/>
      </c>
      <c r="Y567" s="20" t="str">
        <f t="shared" si="123"/>
        <v/>
      </c>
      <c r="Z567" s="20" t="str">
        <f t="shared" si="124"/>
        <v/>
      </c>
      <c r="AA567" s="20">
        <f t="shared" si="112"/>
        <v>0</v>
      </c>
      <c r="AB567" s="20">
        <f t="shared" si="113"/>
        <v>0</v>
      </c>
      <c r="AC567" s="20">
        <f t="shared" si="114"/>
        <v>1</v>
      </c>
      <c r="AD567" s="16">
        <f t="shared" si="125"/>
        <v>1</v>
      </c>
      <c r="AE567" s="16">
        <f>IF(ISBLANK(T567),AE566,IF(COUNTIF(T$2:T567,T567)&gt;1,AE566,1+MAX(AE566,0)))</f>
        <v>18</v>
      </c>
    </row>
    <row r="568" spans="1:31" x14ac:dyDescent="0.25">
      <c r="A568" s="238">
        <v>110</v>
      </c>
      <c r="B568" s="238" t="s">
        <v>65</v>
      </c>
      <c r="C568" s="238" t="s">
        <v>680</v>
      </c>
      <c r="D568" s="238"/>
      <c r="E568" s="238">
        <v>2</v>
      </c>
      <c r="F568" s="238">
        <v>2</v>
      </c>
      <c r="G568" s="238">
        <v>3</v>
      </c>
      <c r="H568" s="238">
        <v>1</v>
      </c>
      <c r="I568" s="238">
        <v>0</v>
      </c>
      <c r="J568" s="238">
        <v>0</v>
      </c>
      <c r="K568" s="238">
        <v>0</v>
      </c>
      <c r="L568" s="238">
        <v>1</v>
      </c>
      <c r="M568" s="188"/>
      <c r="N568"/>
      <c r="O568" s="101">
        <f>IF(ISBLANK(C568),O567,IF(COUNTIF(C$2:C568,C568)&gt;1,O567,1+MAX(O567,0)))</f>
        <v>13</v>
      </c>
      <c r="P568" s="45">
        <f t="shared" si="115"/>
        <v>10</v>
      </c>
      <c r="Q568" s="33" t="str">
        <f t="shared" si="116"/>
        <v/>
      </c>
      <c r="R568" s="33">
        <f t="shared" si="117"/>
        <v>6</v>
      </c>
      <c r="S568" s="33" t="str">
        <f t="shared" si="118"/>
        <v>110_6</v>
      </c>
      <c r="T568" s="35" t="str">
        <f t="shared" si="119"/>
        <v>110AM</v>
      </c>
      <c r="U568" s="35" t="str">
        <f t="shared" si="120"/>
        <v>110AMEW</v>
      </c>
      <c r="W568" s="20" t="str">
        <f t="shared" si="121"/>
        <v/>
      </c>
      <c r="X568" s="20" t="str">
        <f t="shared" si="122"/>
        <v/>
      </c>
      <c r="Y568" s="20" t="str">
        <f t="shared" si="123"/>
        <v/>
      </c>
      <c r="Z568" s="20" t="str">
        <f t="shared" si="124"/>
        <v/>
      </c>
      <c r="AA568" s="20">
        <f t="shared" si="112"/>
        <v>0</v>
      </c>
      <c r="AB568" s="20">
        <f t="shared" si="113"/>
        <v>0</v>
      </c>
      <c r="AC568" s="20">
        <f t="shared" si="114"/>
        <v>0</v>
      </c>
      <c r="AD568" s="16">
        <f t="shared" si="125"/>
        <v>0</v>
      </c>
      <c r="AE568" s="16">
        <f>IF(ISBLANK(T568),AE567,IF(COUNTIF(T$2:T568,T568)&gt;1,AE567,1+MAX(AE567,0)))</f>
        <v>18</v>
      </c>
    </row>
    <row r="569" spans="1:31" x14ac:dyDescent="0.25">
      <c r="A569" s="238">
        <v>110</v>
      </c>
      <c r="B569" s="238" t="s">
        <v>65</v>
      </c>
      <c r="C569" s="238" t="s">
        <v>680</v>
      </c>
      <c r="D569" s="238"/>
      <c r="E569" s="238">
        <v>2</v>
      </c>
      <c r="F569" s="238">
        <v>2</v>
      </c>
      <c r="G569" s="238">
        <v>4</v>
      </c>
      <c r="H569" s="238">
        <v>0</v>
      </c>
      <c r="I569" s="238">
        <v>0</v>
      </c>
      <c r="J569" s="238">
        <v>0</v>
      </c>
      <c r="K569" s="238">
        <v>0</v>
      </c>
      <c r="L569" s="238">
        <v>0</v>
      </c>
      <c r="M569" s="188"/>
      <c r="N569"/>
      <c r="O569" s="101">
        <f>IF(ISBLANK(C569),O568,IF(COUNTIF(C$2:C569,C569)&gt;1,O568,1+MAX(O568,0)))</f>
        <v>13</v>
      </c>
      <c r="P569" s="45">
        <f t="shared" si="115"/>
        <v>10</v>
      </c>
      <c r="Q569" s="33" t="str">
        <f t="shared" si="116"/>
        <v/>
      </c>
      <c r="R569" s="33">
        <f t="shared" si="117"/>
        <v>6</v>
      </c>
      <c r="S569" s="33" t="str">
        <f t="shared" si="118"/>
        <v>110_6</v>
      </c>
      <c r="T569" s="35" t="str">
        <f t="shared" si="119"/>
        <v>110AM</v>
      </c>
      <c r="U569" s="35" t="str">
        <f t="shared" si="120"/>
        <v>110AMEW</v>
      </c>
      <c r="W569" s="20" t="str">
        <f t="shared" si="121"/>
        <v/>
      </c>
      <c r="X569" s="20" t="str">
        <f t="shared" si="122"/>
        <v/>
      </c>
      <c r="Y569" s="20" t="str">
        <f t="shared" si="123"/>
        <v/>
      </c>
      <c r="Z569" s="20" t="str">
        <f t="shared" si="124"/>
        <v/>
      </c>
      <c r="AA569" s="20">
        <f t="shared" si="112"/>
        <v>0</v>
      </c>
      <c r="AB569" s="20">
        <f t="shared" si="113"/>
        <v>0</v>
      </c>
      <c r="AC569" s="20">
        <f t="shared" si="114"/>
        <v>3</v>
      </c>
      <c r="AD569" s="16">
        <f t="shared" si="125"/>
        <v>1</v>
      </c>
      <c r="AE569" s="16">
        <f>IF(ISBLANK(T569),AE568,IF(COUNTIF(T$2:T569,T569)&gt;1,AE568,1+MAX(AE568,0)))</f>
        <v>18</v>
      </c>
    </row>
    <row r="570" spans="1:31" x14ac:dyDescent="0.25">
      <c r="A570" s="238">
        <v>110</v>
      </c>
      <c r="B570" s="238" t="s">
        <v>65</v>
      </c>
      <c r="C570" s="238" t="s">
        <v>680</v>
      </c>
      <c r="D570" s="238"/>
      <c r="E570" s="238">
        <v>2</v>
      </c>
      <c r="F570" s="238">
        <v>3</v>
      </c>
      <c r="G570" s="238">
        <v>1</v>
      </c>
      <c r="H570" s="238">
        <v>1</v>
      </c>
      <c r="I570" s="238">
        <v>0</v>
      </c>
      <c r="J570" s="238">
        <v>0</v>
      </c>
      <c r="K570" s="238">
        <v>0</v>
      </c>
      <c r="L570" s="238">
        <v>0</v>
      </c>
      <c r="M570" s="188"/>
      <c r="N570"/>
      <c r="O570" s="101">
        <f>IF(ISBLANK(C570),O569,IF(COUNTIF(C$2:C570,C570)&gt;1,O569,1+MAX(O569,0)))</f>
        <v>13</v>
      </c>
      <c r="P570" s="45">
        <f t="shared" si="115"/>
        <v>10</v>
      </c>
      <c r="Q570" s="33" t="str">
        <f t="shared" si="116"/>
        <v/>
      </c>
      <c r="R570" s="33">
        <f t="shared" si="117"/>
        <v>7</v>
      </c>
      <c r="S570" s="33" t="str">
        <f t="shared" si="118"/>
        <v>110_7</v>
      </c>
      <c r="T570" s="35" t="str">
        <f t="shared" si="119"/>
        <v>110AM</v>
      </c>
      <c r="U570" s="35" t="str">
        <f t="shared" si="120"/>
        <v>110AMNS</v>
      </c>
      <c r="W570" s="20" t="str">
        <f t="shared" si="121"/>
        <v/>
      </c>
      <c r="X570" s="20" t="str">
        <f t="shared" si="122"/>
        <v/>
      </c>
      <c r="Y570" s="20" t="str">
        <f t="shared" si="123"/>
        <v/>
      </c>
      <c r="Z570" s="20" t="str">
        <f t="shared" si="124"/>
        <v/>
      </c>
      <c r="AA570" s="20">
        <f t="shared" si="112"/>
        <v>0</v>
      </c>
      <c r="AB570" s="20">
        <f t="shared" si="113"/>
        <v>0</v>
      </c>
      <c r="AC570" s="20">
        <f t="shared" si="114"/>
        <v>1</v>
      </c>
      <c r="AD570" s="16">
        <f t="shared" si="125"/>
        <v>1</v>
      </c>
      <c r="AE570" s="16">
        <f>IF(ISBLANK(T570),AE569,IF(COUNTIF(T$2:T570,T570)&gt;1,AE569,1+MAX(AE569,0)))</f>
        <v>18</v>
      </c>
    </row>
    <row r="571" spans="1:31" x14ac:dyDescent="0.25">
      <c r="A571" s="238">
        <v>110</v>
      </c>
      <c r="B571" s="238" t="s">
        <v>65</v>
      </c>
      <c r="C571" s="238" t="s">
        <v>680</v>
      </c>
      <c r="D571" s="238"/>
      <c r="E571" s="238">
        <v>2</v>
      </c>
      <c r="F571" s="238">
        <v>3</v>
      </c>
      <c r="G571" s="238">
        <v>2</v>
      </c>
      <c r="H571" s="238">
        <v>3</v>
      </c>
      <c r="I571" s="238">
        <v>1</v>
      </c>
      <c r="J571" s="238">
        <v>0</v>
      </c>
      <c r="K571" s="238">
        <v>0</v>
      </c>
      <c r="L571" s="238">
        <v>1</v>
      </c>
      <c r="M571" s="188"/>
      <c r="N571"/>
      <c r="O571" s="101">
        <f>IF(ISBLANK(C571),O570,IF(COUNTIF(C$2:C571,C571)&gt;1,O570,1+MAX(O570,0)))</f>
        <v>13</v>
      </c>
      <c r="P571" s="45">
        <f t="shared" si="115"/>
        <v>10</v>
      </c>
      <c r="Q571" s="33" t="str">
        <f t="shared" si="116"/>
        <v/>
      </c>
      <c r="R571" s="33">
        <f t="shared" si="117"/>
        <v>7</v>
      </c>
      <c r="S571" s="33" t="str">
        <f t="shared" si="118"/>
        <v>110_7</v>
      </c>
      <c r="T571" s="35" t="str">
        <f t="shared" si="119"/>
        <v>110AM</v>
      </c>
      <c r="U571" s="35" t="str">
        <f t="shared" si="120"/>
        <v>110AMNS</v>
      </c>
      <c r="W571" s="20" t="str">
        <f t="shared" si="121"/>
        <v/>
      </c>
      <c r="X571" s="20" t="str">
        <f t="shared" si="122"/>
        <v/>
      </c>
      <c r="Y571" s="20" t="str">
        <f t="shared" si="123"/>
        <v/>
      </c>
      <c r="Z571" s="20" t="str">
        <f t="shared" si="124"/>
        <v/>
      </c>
      <c r="AA571" s="20">
        <f t="shared" si="112"/>
        <v>0</v>
      </c>
      <c r="AB571" s="20">
        <f t="shared" si="113"/>
        <v>0</v>
      </c>
      <c r="AC571" s="20">
        <f t="shared" si="114"/>
        <v>1</v>
      </c>
      <c r="AD571" s="16">
        <f t="shared" si="125"/>
        <v>1</v>
      </c>
      <c r="AE571" s="16">
        <f>IF(ISBLANK(T571),AE570,IF(COUNTIF(T$2:T571,T571)&gt;1,AE570,1+MAX(AE570,0)))</f>
        <v>18</v>
      </c>
    </row>
    <row r="572" spans="1:31" x14ac:dyDescent="0.25">
      <c r="A572" s="238">
        <v>110</v>
      </c>
      <c r="B572" s="238" t="s">
        <v>65</v>
      </c>
      <c r="C572" s="238" t="s">
        <v>680</v>
      </c>
      <c r="D572" s="238"/>
      <c r="E572" s="238">
        <v>2</v>
      </c>
      <c r="F572" s="238">
        <v>3</v>
      </c>
      <c r="G572" s="238">
        <v>3</v>
      </c>
      <c r="H572" s="238">
        <v>1</v>
      </c>
      <c r="I572" s="238">
        <v>1</v>
      </c>
      <c r="J572" s="238">
        <v>0</v>
      </c>
      <c r="K572" s="238">
        <v>0</v>
      </c>
      <c r="L572" s="238">
        <v>1</v>
      </c>
      <c r="M572" s="188"/>
      <c r="N572"/>
      <c r="O572" s="101">
        <f>IF(ISBLANK(C572),O571,IF(COUNTIF(C$2:C572,C572)&gt;1,O571,1+MAX(O571,0)))</f>
        <v>13</v>
      </c>
      <c r="P572" s="45">
        <f t="shared" si="115"/>
        <v>10</v>
      </c>
      <c r="Q572" s="33" t="str">
        <f t="shared" si="116"/>
        <v/>
      </c>
      <c r="R572" s="33">
        <f t="shared" si="117"/>
        <v>7</v>
      </c>
      <c r="S572" s="33" t="str">
        <f t="shared" si="118"/>
        <v>110_7</v>
      </c>
      <c r="T572" s="35" t="str">
        <f t="shared" si="119"/>
        <v>110AM</v>
      </c>
      <c r="U572" s="35" t="str">
        <f t="shared" si="120"/>
        <v>110AMEW</v>
      </c>
      <c r="W572" s="20" t="str">
        <f t="shared" si="121"/>
        <v/>
      </c>
      <c r="X572" s="20" t="str">
        <f t="shared" si="122"/>
        <v/>
      </c>
      <c r="Y572" s="20" t="str">
        <f t="shared" si="123"/>
        <v/>
      </c>
      <c r="Z572" s="20" t="str">
        <f t="shared" si="124"/>
        <v/>
      </c>
      <c r="AA572" s="20">
        <f t="shared" si="112"/>
        <v>0</v>
      </c>
      <c r="AB572" s="20">
        <f t="shared" si="113"/>
        <v>0</v>
      </c>
      <c r="AC572" s="20">
        <f t="shared" si="114"/>
        <v>0</v>
      </c>
      <c r="AD572" s="16">
        <f t="shared" si="125"/>
        <v>0</v>
      </c>
      <c r="AE572" s="16">
        <f>IF(ISBLANK(T572),AE571,IF(COUNTIF(T$2:T572,T572)&gt;1,AE571,1+MAX(AE571,0)))</f>
        <v>18</v>
      </c>
    </row>
    <row r="573" spans="1:31" x14ac:dyDescent="0.25">
      <c r="A573" s="238">
        <v>110</v>
      </c>
      <c r="B573" s="238" t="s">
        <v>65</v>
      </c>
      <c r="C573" s="238" t="s">
        <v>680</v>
      </c>
      <c r="D573" s="238"/>
      <c r="E573" s="238">
        <v>2</v>
      </c>
      <c r="F573" s="238">
        <v>3</v>
      </c>
      <c r="G573" s="238">
        <v>4</v>
      </c>
      <c r="H573" s="238">
        <v>0</v>
      </c>
      <c r="I573" s="238">
        <v>0</v>
      </c>
      <c r="J573" s="238">
        <v>0</v>
      </c>
      <c r="K573" s="238">
        <v>0</v>
      </c>
      <c r="L573" s="238">
        <v>0</v>
      </c>
      <c r="M573" s="188"/>
      <c r="N573"/>
      <c r="O573" s="101">
        <f>IF(ISBLANK(C573),O572,IF(COUNTIF(C$2:C573,C573)&gt;1,O572,1+MAX(O572,0)))</f>
        <v>13</v>
      </c>
      <c r="P573" s="45">
        <f t="shared" si="115"/>
        <v>10</v>
      </c>
      <c r="Q573" s="33" t="str">
        <f t="shared" si="116"/>
        <v/>
      </c>
      <c r="R573" s="33">
        <f t="shared" si="117"/>
        <v>7</v>
      </c>
      <c r="S573" s="33" t="str">
        <f t="shared" si="118"/>
        <v>110_7</v>
      </c>
      <c r="T573" s="35" t="str">
        <f t="shared" si="119"/>
        <v>110AM</v>
      </c>
      <c r="U573" s="35" t="str">
        <f t="shared" si="120"/>
        <v>110AMEW</v>
      </c>
      <c r="W573" s="20" t="str">
        <f t="shared" si="121"/>
        <v/>
      </c>
      <c r="X573" s="20" t="str">
        <f t="shared" si="122"/>
        <v/>
      </c>
      <c r="Y573" s="20" t="str">
        <f t="shared" si="123"/>
        <v/>
      </c>
      <c r="Z573" s="20" t="str">
        <f t="shared" si="124"/>
        <v/>
      </c>
      <c r="AA573" s="20">
        <f t="shared" si="112"/>
        <v>0</v>
      </c>
      <c r="AB573" s="20">
        <f t="shared" si="113"/>
        <v>0</v>
      </c>
      <c r="AC573" s="20">
        <f t="shared" si="114"/>
        <v>3</v>
      </c>
      <c r="AD573" s="16">
        <f t="shared" si="125"/>
        <v>1</v>
      </c>
      <c r="AE573" s="16">
        <f>IF(ISBLANK(T573),AE572,IF(COUNTIF(T$2:T573,T573)&gt;1,AE572,1+MAX(AE572,0)))</f>
        <v>18</v>
      </c>
    </row>
    <row r="574" spans="1:31" x14ac:dyDescent="0.25">
      <c r="A574" s="238">
        <v>110</v>
      </c>
      <c r="B574" s="238" t="s">
        <v>65</v>
      </c>
      <c r="C574" s="238" t="s">
        <v>680</v>
      </c>
      <c r="D574" s="238"/>
      <c r="E574" s="238">
        <v>2</v>
      </c>
      <c r="F574" s="238">
        <v>4</v>
      </c>
      <c r="G574" s="238">
        <v>1</v>
      </c>
      <c r="H574" s="238">
        <v>0</v>
      </c>
      <c r="I574" s="238">
        <v>0</v>
      </c>
      <c r="J574" s="238">
        <v>0</v>
      </c>
      <c r="K574" s="238">
        <v>0</v>
      </c>
      <c r="L574" s="238">
        <v>0</v>
      </c>
      <c r="M574" s="188"/>
      <c r="N574"/>
      <c r="O574" s="101">
        <f>IF(ISBLANK(C574),O573,IF(COUNTIF(C$2:C574,C574)&gt;1,O573,1+MAX(O573,0)))</f>
        <v>13</v>
      </c>
      <c r="P574" s="45">
        <f t="shared" si="115"/>
        <v>10</v>
      </c>
      <c r="Q574" s="33" t="str">
        <f t="shared" si="116"/>
        <v/>
      </c>
      <c r="R574" s="33">
        <f t="shared" si="117"/>
        <v>8</v>
      </c>
      <c r="S574" s="33" t="str">
        <f t="shared" si="118"/>
        <v>110_8</v>
      </c>
      <c r="T574" s="35" t="str">
        <f t="shared" si="119"/>
        <v>110AM</v>
      </c>
      <c r="U574" s="35" t="str">
        <f t="shared" si="120"/>
        <v>110AMNS</v>
      </c>
      <c r="W574" s="20" t="str">
        <f t="shared" si="121"/>
        <v/>
      </c>
      <c r="X574" s="20" t="str">
        <f t="shared" si="122"/>
        <v/>
      </c>
      <c r="Y574" s="20" t="str">
        <f t="shared" si="123"/>
        <v/>
      </c>
      <c r="Z574" s="20" t="str">
        <f t="shared" si="124"/>
        <v/>
      </c>
      <c r="AA574" s="20">
        <f t="shared" si="112"/>
        <v>0</v>
      </c>
      <c r="AB574" s="20">
        <f t="shared" si="113"/>
        <v>0</v>
      </c>
      <c r="AC574" s="20">
        <f t="shared" si="114"/>
        <v>1</v>
      </c>
      <c r="AD574" s="16">
        <f t="shared" si="125"/>
        <v>1</v>
      </c>
      <c r="AE574" s="16">
        <f>IF(ISBLANK(T574),AE573,IF(COUNTIF(T$2:T574,T574)&gt;1,AE573,1+MAX(AE573,0)))</f>
        <v>18</v>
      </c>
    </row>
    <row r="575" spans="1:31" x14ac:dyDescent="0.25">
      <c r="A575" s="238">
        <v>110</v>
      </c>
      <c r="B575" s="238" t="s">
        <v>65</v>
      </c>
      <c r="C575" s="238" t="s">
        <v>680</v>
      </c>
      <c r="D575" s="238"/>
      <c r="E575" s="238">
        <v>2</v>
      </c>
      <c r="F575" s="238">
        <v>4</v>
      </c>
      <c r="G575" s="238">
        <v>2</v>
      </c>
      <c r="H575" s="238">
        <v>0</v>
      </c>
      <c r="I575" s="238">
        <v>0</v>
      </c>
      <c r="J575" s="238">
        <v>0</v>
      </c>
      <c r="K575" s="238">
        <v>0</v>
      </c>
      <c r="L575" s="238">
        <v>0</v>
      </c>
      <c r="M575" s="188"/>
      <c r="N575"/>
      <c r="O575" s="101">
        <f>IF(ISBLANK(C575),O574,IF(COUNTIF(C$2:C575,C575)&gt;1,O574,1+MAX(O574,0)))</f>
        <v>13</v>
      </c>
      <c r="P575" s="45">
        <f t="shared" si="115"/>
        <v>10</v>
      </c>
      <c r="Q575" s="33" t="str">
        <f t="shared" si="116"/>
        <v/>
      </c>
      <c r="R575" s="33">
        <f t="shared" si="117"/>
        <v>8</v>
      </c>
      <c r="S575" s="33" t="str">
        <f t="shared" si="118"/>
        <v>110_8</v>
      </c>
      <c r="T575" s="35" t="str">
        <f t="shared" si="119"/>
        <v>110AM</v>
      </c>
      <c r="U575" s="35" t="str">
        <f t="shared" si="120"/>
        <v>110AMNS</v>
      </c>
      <c r="W575" s="20" t="str">
        <f t="shared" si="121"/>
        <v/>
      </c>
      <c r="X575" s="20" t="str">
        <f t="shared" si="122"/>
        <v/>
      </c>
      <c r="Y575" s="20" t="str">
        <f t="shared" si="123"/>
        <v/>
      </c>
      <c r="Z575" s="20" t="str">
        <f t="shared" si="124"/>
        <v/>
      </c>
      <c r="AA575" s="20">
        <f t="shared" si="112"/>
        <v>0</v>
      </c>
      <c r="AB575" s="20">
        <f t="shared" si="113"/>
        <v>0</v>
      </c>
      <c r="AC575" s="20">
        <f t="shared" si="114"/>
        <v>1</v>
      </c>
      <c r="AD575" s="16">
        <f t="shared" si="125"/>
        <v>1</v>
      </c>
      <c r="AE575" s="16">
        <f>IF(ISBLANK(T575),AE574,IF(COUNTIF(T$2:T575,T575)&gt;1,AE574,1+MAX(AE574,0)))</f>
        <v>18</v>
      </c>
    </row>
    <row r="576" spans="1:31" x14ac:dyDescent="0.25">
      <c r="A576" s="238">
        <v>110</v>
      </c>
      <c r="B576" s="238" t="s">
        <v>65</v>
      </c>
      <c r="C576" s="238" t="s">
        <v>680</v>
      </c>
      <c r="D576" s="238"/>
      <c r="E576" s="238">
        <v>2</v>
      </c>
      <c r="F576" s="238">
        <v>4</v>
      </c>
      <c r="G576" s="238">
        <v>3</v>
      </c>
      <c r="H576" s="238">
        <v>1</v>
      </c>
      <c r="I576" s="238">
        <v>1</v>
      </c>
      <c r="J576" s="238">
        <v>0</v>
      </c>
      <c r="K576" s="238">
        <v>0</v>
      </c>
      <c r="L576" s="238">
        <v>0</v>
      </c>
      <c r="M576" s="188"/>
      <c r="N576"/>
      <c r="O576" s="101">
        <f>IF(ISBLANK(C576),O575,IF(COUNTIF(C$2:C576,C576)&gt;1,O575,1+MAX(O575,0)))</f>
        <v>13</v>
      </c>
      <c r="P576" s="45">
        <f t="shared" si="115"/>
        <v>10</v>
      </c>
      <c r="Q576" s="33" t="str">
        <f t="shared" si="116"/>
        <v/>
      </c>
      <c r="R576" s="33">
        <f t="shared" si="117"/>
        <v>8</v>
      </c>
      <c r="S576" s="33" t="str">
        <f t="shared" si="118"/>
        <v>110_8</v>
      </c>
      <c r="T576" s="35" t="str">
        <f t="shared" si="119"/>
        <v>110AM</v>
      </c>
      <c r="U576" s="35" t="str">
        <f t="shared" si="120"/>
        <v>110AMEW</v>
      </c>
      <c r="W576" s="20" t="str">
        <f t="shared" si="121"/>
        <v/>
      </c>
      <c r="X576" s="20" t="str">
        <f t="shared" si="122"/>
        <v/>
      </c>
      <c r="Y576" s="20" t="str">
        <f t="shared" si="123"/>
        <v/>
      </c>
      <c r="Z576" s="20" t="str">
        <f t="shared" si="124"/>
        <v/>
      </c>
      <c r="AA576" s="20">
        <f t="shared" si="112"/>
        <v>0</v>
      </c>
      <c r="AB576" s="20">
        <f t="shared" si="113"/>
        <v>0</v>
      </c>
      <c r="AC576" s="20">
        <f t="shared" si="114"/>
        <v>0</v>
      </c>
      <c r="AD576" s="16">
        <f t="shared" si="125"/>
        <v>0</v>
      </c>
      <c r="AE576" s="16">
        <f>IF(ISBLANK(T576),AE575,IF(COUNTIF(T$2:T576,T576)&gt;1,AE575,1+MAX(AE575,0)))</f>
        <v>18</v>
      </c>
    </row>
    <row r="577" spans="1:31" x14ac:dyDescent="0.25">
      <c r="A577" s="238">
        <v>110</v>
      </c>
      <c r="B577" s="238" t="s">
        <v>65</v>
      </c>
      <c r="C577" s="238" t="s">
        <v>680</v>
      </c>
      <c r="D577" s="238"/>
      <c r="E577" s="238">
        <v>2</v>
      </c>
      <c r="F577" s="238">
        <v>4</v>
      </c>
      <c r="G577" s="238">
        <v>4</v>
      </c>
      <c r="H577" s="238">
        <v>1</v>
      </c>
      <c r="I577" s="238">
        <v>1</v>
      </c>
      <c r="J577" s="238">
        <v>0</v>
      </c>
      <c r="K577" s="238">
        <v>0</v>
      </c>
      <c r="L577" s="238">
        <v>1</v>
      </c>
      <c r="M577" s="188"/>
      <c r="N577"/>
      <c r="O577" s="101">
        <f>IF(ISBLANK(C577),O576,IF(COUNTIF(C$2:C577,C577)&gt;1,O576,1+MAX(O576,0)))</f>
        <v>13</v>
      </c>
      <c r="P577" s="45">
        <f t="shared" si="115"/>
        <v>10</v>
      </c>
      <c r="Q577" s="33" t="str">
        <f t="shared" si="116"/>
        <v/>
      </c>
      <c r="R577" s="33">
        <f t="shared" si="117"/>
        <v>8</v>
      </c>
      <c r="S577" s="33" t="str">
        <f t="shared" si="118"/>
        <v>110_8</v>
      </c>
      <c r="T577" s="35" t="str">
        <f t="shared" si="119"/>
        <v>110AM</v>
      </c>
      <c r="U577" s="35" t="str">
        <f t="shared" si="120"/>
        <v>110AMEW</v>
      </c>
      <c r="W577" s="20" t="str">
        <f t="shared" si="121"/>
        <v/>
      </c>
      <c r="X577" s="20" t="str">
        <f t="shared" si="122"/>
        <v/>
      </c>
      <c r="Y577" s="20" t="str">
        <f t="shared" si="123"/>
        <v/>
      </c>
      <c r="Z577" s="20" t="str">
        <f t="shared" si="124"/>
        <v/>
      </c>
      <c r="AA577" s="20">
        <f t="shared" si="112"/>
        <v>0</v>
      </c>
      <c r="AB577" s="20">
        <f t="shared" si="113"/>
        <v>0</v>
      </c>
      <c r="AC577" s="20">
        <f t="shared" si="114"/>
        <v>3</v>
      </c>
      <c r="AD577" s="16">
        <f t="shared" si="125"/>
        <v>1</v>
      </c>
      <c r="AE577" s="16">
        <f>IF(ISBLANK(T577),AE576,IF(COUNTIF(T$2:T577,T577)&gt;1,AE576,1+MAX(AE576,0)))</f>
        <v>18</v>
      </c>
    </row>
    <row r="578" spans="1:31" x14ac:dyDescent="0.25">
      <c r="A578" s="238">
        <v>110</v>
      </c>
      <c r="B578" s="238" t="s">
        <v>66</v>
      </c>
      <c r="C578" s="238" t="s">
        <v>682</v>
      </c>
      <c r="D578" s="238"/>
      <c r="E578" s="238">
        <v>1</v>
      </c>
      <c r="F578" s="238">
        <v>1</v>
      </c>
      <c r="G578" s="238">
        <v>1</v>
      </c>
      <c r="H578" s="238">
        <v>0</v>
      </c>
      <c r="I578" s="238">
        <v>0</v>
      </c>
      <c r="J578" s="238">
        <v>0</v>
      </c>
      <c r="K578" s="238">
        <v>0</v>
      </c>
      <c r="L578" s="238">
        <v>0</v>
      </c>
      <c r="M578" s="188"/>
      <c r="N578"/>
      <c r="O578" s="101">
        <f>IF(ISBLANK(C578),O577,IF(COUNTIF(C$2:C578,C578)&gt;1,O577,1+MAX(O577,0)))</f>
        <v>14</v>
      </c>
      <c r="P578" s="45">
        <f t="shared" si="115"/>
        <v>10</v>
      </c>
      <c r="Q578" s="33" t="str">
        <f t="shared" si="116"/>
        <v/>
      </c>
      <c r="R578" s="33">
        <f t="shared" si="117"/>
        <v>9</v>
      </c>
      <c r="S578" s="33" t="str">
        <f t="shared" si="118"/>
        <v>110_9</v>
      </c>
      <c r="T578" s="35" t="str">
        <f t="shared" si="119"/>
        <v>110PM</v>
      </c>
      <c r="U578" s="35" t="str">
        <f t="shared" si="120"/>
        <v>110PMNS</v>
      </c>
      <c r="W578" s="20" t="str">
        <f t="shared" si="121"/>
        <v/>
      </c>
      <c r="X578" s="20" t="str">
        <f t="shared" si="122"/>
        <v/>
      </c>
      <c r="Y578" s="20" t="str">
        <f t="shared" si="123"/>
        <v/>
      </c>
      <c r="Z578" s="20" t="str">
        <f t="shared" si="124"/>
        <v/>
      </c>
      <c r="AA578" s="20">
        <f t="shared" ref="AA578:AA641" si="126">IF(AND(ISNUMBER($G578),$B578="AM"),INDEX(Cordon,MATCH($A578,loc_ID,0),$G578),0)</f>
        <v>0</v>
      </c>
      <c r="AB578" s="20">
        <f t="shared" ref="AB578:AB641" si="127">IF(AND(ISNUMBER($G578),$B578="PM"),INDEX(Cordon,MATCH($A578,loc_ID,0),VLOOKUP($G578,Reverse_dir,2,FALSE)),0)</f>
        <v>0</v>
      </c>
      <c r="AC578" s="20">
        <f t="shared" ref="AC578:AC641" si="128">IF(AND(ISNUMBER($G578),$B578="AM"),INDEX(Lane,MATCH($A578,loc_ID,0),$G578),0)</f>
        <v>0</v>
      </c>
      <c r="AD578" s="16">
        <f t="shared" si="125"/>
        <v>0</v>
      </c>
      <c r="AE578" s="16">
        <f>IF(ISBLANK(T578),AE577,IF(COUNTIF(T$2:T578,T578)&gt;1,AE577,1+MAX(AE577,0)))</f>
        <v>19</v>
      </c>
    </row>
    <row r="579" spans="1:31" x14ac:dyDescent="0.25">
      <c r="A579" s="238">
        <v>110</v>
      </c>
      <c r="B579" s="238" t="s">
        <v>66</v>
      </c>
      <c r="C579" s="238" t="s">
        <v>682</v>
      </c>
      <c r="D579" s="238"/>
      <c r="E579" s="238">
        <v>1</v>
      </c>
      <c r="F579" s="238">
        <v>1</v>
      </c>
      <c r="G579" s="238">
        <v>2</v>
      </c>
      <c r="H579" s="238">
        <v>4</v>
      </c>
      <c r="I579" s="238">
        <v>1</v>
      </c>
      <c r="J579" s="238">
        <v>1</v>
      </c>
      <c r="K579" s="238">
        <v>3</v>
      </c>
      <c r="L579" s="238">
        <v>4</v>
      </c>
      <c r="M579" s="188"/>
      <c r="N579"/>
      <c r="O579" s="101">
        <f>IF(ISBLANK(C579),O578,IF(COUNTIF(C$2:C579,C579)&gt;1,O578,1+MAX(O578,0)))</f>
        <v>14</v>
      </c>
      <c r="P579" s="45">
        <f t="shared" ref="P579:P642" si="129">IF(A579=A578,P578,IF(ISNUMBER(P578),P578+1,1))</f>
        <v>10</v>
      </c>
      <c r="Q579" s="33" t="str">
        <f t="shared" ref="Q579:Q642" si="130">IF(OR(P579=P578,LEN(A579)&lt;1),"",P579)</f>
        <v/>
      </c>
      <c r="R579" s="33">
        <f t="shared" ref="R579:R642" si="131">IF(ISNUMBER(F579),F579+4*(E579-1)+8*IF(B579="PM",1,0),"")</f>
        <v>9</v>
      </c>
      <c r="S579" s="33" t="str">
        <f t="shared" ref="S579:S642" si="132">IF(ISNUMBER(R579),A579&amp;"_"&amp;R579,"")</f>
        <v>110_9</v>
      </c>
      <c r="T579" s="35" t="str">
        <f t="shared" ref="T579:T642" si="133">A579&amp;B579</f>
        <v>110PM</v>
      </c>
      <c r="U579" s="35" t="str">
        <f t="shared" ref="U579:U642" si="134">IF(OR(G579=1,G579=2),T579&amp;"NS",IF(OR(G579=3,G579=4),T579&amp;"EW",""))</f>
        <v>110PMNS</v>
      </c>
      <c r="W579" s="20" t="str">
        <f t="shared" ref="W579:W642" si="135">IF(I579&gt;$H579,1,"")</f>
        <v/>
      </c>
      <c r="X579" s="20" t="str">
        <f t="shared" ref="X579:X642" si="136">IF(J579&gt;$H579,1,"")</f>
        <v/>
      </c>
      <c r="Y579" s="20" t="str">
        <f t="shared" ref="Y579:Y642" si="137">IF(K579&gt;$H579,1,"")</f>
        <v/>
      </c>
      <c r="Z579" s="20" t="str">
        <f t="shared" ref="Z579:Z642" si="138">IF(L579&gt;$H579,1,"")</f>
        <v/>
      </c>
      <c r="AA579" s="20">
        <f t="shared" si="126"/>
        <v>0</v>
      </c>
      <c r="AB579" s="20">
        <f t="shared" si="127"/>
        <v>0</v>
      </c>
      <c r="AC579" s="20">
        <f t="shared" si="128"/>
        <v>0</v>
      </c>
      <c r="AD579" s="16">
        <f t="shared" ref="AD579:AD642" si="139">IF(AND(AC579&gt;0,ISNUMBER(AC579)),1,0)</f>
        <v>0</v>
      </c>
      <c r="AE579" s="16">
        <f>IF(ISBLANK(T579),AE578,IF(COUNTIF(T$2:T579,T579)&gt;1,AE578,1+MAX(AE578,0)))</f>
        <v>19</v>
      </c>
    </row>
    <row r="580" spans="1:31" x14ac:dyDescent="0.25">
      <c r="A580" s="238">
        <v>110</v>
      </c>
      <c r="B580" s="238" t="s">
        <v>66</v>
      </c>
      <c r="C580" s="238" t="s">
        <v>682</v>
      </c>
      <c r="D580" s="238"/>
      <c r="E580" s="238">
        <v>1</v>
      </c>
      <c r="F580" s="238">
        <v>1</v>
      </c>
      <c r="G580" s="238">
        <v>3</v>
      </c>
      <c r="H580" s="238">
        <v>0</v>
      </c>
      <c r="I580" s="238">
        <v>0</v>
      </c>
      <c r="J580" s="238">
        <v>0</v>
      </c>
      <c r="K580" s="238">
        <v>0</v>
      </c>
      <c r="L580" s="238">
        <v>0</v>
      </c>
      <c r="M580" s="188"/>
      <c r="N580"/>
      <c r="O580" s="101">
        <f>IF(ISBLANK(C580),O579,IF(COUNTIF(C$2:C580,C580)&gt;1,O579,1+MAX(O579,0)))</f>
        <v>14</v>
      </c>
      <c r="P580" s="45">
        <f t="shared" si="129"/>
        <v>10</v>
      </c>
      <c r="Q580" s="33" t="str">
        <f t="shared" si="130"/>
        <v/>
      </c>
      <c r="R580" s="33">
        <f t="shared" si="131"/>
        <v>9</v>
      </c>
      <c r="S580" s="33" t="str">
        <f t="shared" si="132"/>
        <v>110_9</v>
      </c>
      <c r="T580" s="35" t="str">
        <f t="shared" si="133"/>
        <v>110PM</v>
      </c>
      <c r="U580" s="35" t="str">
        <f t="shared" si="134"/>
        <v>110PMEW</v>
      </c>
      <c r="W580" s="20" t="str">
        <f t="shared" si="135"/>
        <v/>
      </c>
      <c r="X580" s="20" t="str">
        <f t="shared" si="136"/>
        <v/>
      </c>
      <c r="Y580" s="20" t="str">
        <f t="shared" si="137"/>
        <v/>
      </c>
      <c r="Z580" s="20" t="str">
        <f t="shared" si="138"/>
        <v/>
      </c>
      <c r="AA580" s="20">
        <f t="shared" si="126"/>
        <v>0</v>
      </c>
      <c r="AB580" s="20">
        <f t="shared" si="127"/>
        <v>0</v>
      </c>
      <c r="AC580" s="20">
        <f t="shared" si="128"/>
        <v>0</v>
      </c>
      <c r="AD580" s="16">
        <f t="shared" si="139"/>
        <v>0</v>
      </c>
      <c r="AE580" s="16">
        <f>IF(ISBLANK(T580),AE579,IF(COUNTIF(T$2:T580,T580)&gt;1,AE579,1+MAX(AE579,0)))</f>
        <v>19</v>
      </c>
    </row>
    <row r="581" spans="1:31" x14ac:dyDescent="0.25">
      <c r="A581" s="238">
        <v>110</v>
      </c>
      <c r="B581" s="238" t="s">
        <v>66</v>
      </c>
      <c r="C581" s="238" t="s">
        <v>682</v>
      </c>
      <c r="D581" s="238"/>
      <c r="E581" s="238">
        <v>1</v>
      </c>
      <c r="F581" s="238">
        <v>1</v>
      </c>
      <c r="G581" s="238">
        <v>4</v>
      </c>
      <c r="H581" s="238">
        <v>1</v>
      </c>
      <c r="I581" s="238">
        <v>0</v>
      </c>
      <c r="J581" s="238">
        <v>0</v>
      </c>
      <c r="K581" s="238">
        <v>0</v>
      </c>
      <c r="L581" s="238">
        <v>0</v>
      </c>
      <c r="M581" s="188"/>
      <c r="N581"/>
      <c r="O581" s="101">
        <f>IF(ISBLANK(C581),O580,IF(COUNTIF(C$2:C581,C581)&gt;1,O580,1+MAX(O580,0)))</f>
        <v>14</v>
      </c>
      <c r="P581" s="45">
        <f t="shared" si="129"/>
        <v>10</v>
      </c>
      <c r="Q581" s="33" t="str">
        <f t="shared" si="130"/>
        <v/>
      </c>
      <c r="R581" s="33">
        <f t="shared" si="131"/>
        <v>9</v>
      </c>
      <c r="S581" s="33" t="str">
        <f t="shared" si="132"/>
        <v>110_9</v>
      </c>
      <c r="T581" s="35" t="str">
        <f t="shared" si="133"/>
        <v>110PM</v>
      </c>
      <c r="U581" s="35" t="str">
        <f t="shared" si="134"/>
        <v>110PMEW</v>
      </c>
      <c r="W581" s="20" t="str">
        <f t="shared" si="135"/>
        <v/>
      </c>
      <c r="X581" s="20" t="str">
        <f t="shared" si="136"/>
        <v/>
      </c>
      <c r="Y581" s="20" t="str">
        <f t="shared" si="137"/>
        <v/>
      </c>
      <c r="Z581" s="20" t="str">
        <f t="shared" si="138"/>
        <v/>
      </c>
      <c r="AA581" s="20">
        <f t="shared" si="126"/>
        <v>0</v>
      </c>
      <c r="AB581" s="20">
        <f t="shared" si="127"/>
        <v>0</v>
      </c>
      <c r="AC581" s="20">
        <f t="shared" si="128"/>
        <v>0</v>
      </c>
      <c r="AD581" s="16">
        <f t="shared" si="139"/>
        <v>0</v>
      </c>
      <c r="AE581" s="16">
        <f>IF(ISBLANK(T581),AE580,IF(COUNTIF(T$2:T581,T581)&gt;1,AE580,1+MAX(AE580,0)))</f>
        <v>19</v>
      </c>
    </row>
    <row r="582" spans="1:31" x14ac:dyDescent="0.25">
      <c r="A582" s="238">
        <v>110</v>
      </c>
      <c r="B582" s="238" t="s">
        <v>66</v>
      </c>
      <c r="C582" s="238" t="s">
        <v>682</v>
      </c>
      <c r="D582" s="238"/>
      <c r="E582" s="238">
        <v>1</v>
      </c>
      <c r="F582" s="238">
        <v>2</v>
      </c>
      <c r="G582" s="238">
        <v>1</v>
      </c>
      <c r="H582" s="238">
        <v>0</v>
      </c>
      <c r="I582" s="238">
        <v>0</v>
      </c>
      <c r="J582" s="238">
        <v>0</v>
      </c>
      <c r="K582" s="238">
        <v>0</v>
      </c>
      <c r="L582" s="238">
        <v>0</v>
      </c>
      <c r="M582" s="188"/>
      <c r="N582"/>
      <c r="O582" s="101">
        <f>IF(ISBLANK(C582),O581,IF(COUNTIF(C$2:C582,C582)&gt;1,O581,1+MAX(O581,0)))</f>
        <v>14</v>
      </c>
      <c r="P582" s="45">
        <f t="shared" si="129"/>
        <v>10</v>
      </c>
      <c r="Q582" s="33" t="str">
        <f t="shared" si="130"/>
        <v/>
      </c>
      <c r="R582" s="33">
        <f t="shared" si="131"/>
        <v>10</v>
      </c>
      <c r="S582" s="33" t="str">
        <f t="shared" si="132"/>
        <v>110_10</v>
      </c>
      <c r="T582" s="35" t="str">
        <f t="shared" si="133"/>
        <v>110PM</v>
      </c>
      <c r="U582" s="35" t="str">
        <f t="shared" si="134"/>
        <v>110PMNS</v>
      </c>
      <c r="W582" s="20" t="str">
        <f t="shared" si="135"/>
        <v/>
      </c>
      <c r="X582" s="20" t="str">
        <f t="shared" si="136"/>
        <v/>
      </c>
      <c r="Y582" s="20" t="str">
        <f t="shared" si="137"/>
        <v/>
      </c>
      <c r="Z582" s="20" t="str">
        <f t="shared" si="138"/>
        <v/>
      </c>
      <c r="AA582" s="20">
        <f t="shared" si="126"/>
        <v>0</v>
      </c>
      <c r="AB582" s="20">
        <f t="shared" si="127"/>
        <v>0</v>
      </c>
      <c r="AC582" s="20">
        <f t="shared" si="128"/>
        <v>0</v>
      </c>
      <c r="AD582" s="16">
        <f t="shared" si="139"/>
        <v>0</v>
      </c>
      <c r="AE582" s="16">
        <f>IF(ISBLANK(T582),AE581,IF(COUNTIF(T$2:T582,T582)&gt;1,AE581,1+MAX(AE581,0)))</f>
        <v>19</v>
      </c>
    </row>
    <row r="583" spans="1:31" x14ac:dyDescent="0.25">
      <c r="A583" s="238">
        <v>110</v>
      </c>
      <c r="B583" s="238" t="s">
        <v>66</v>
      </c>
      <c r="C583" s="238" t="s">
        <v>682</v>
      </c>
      <c r="D583" s="238"/>
      <c r="E583" s="238">
        <v>1</v>
      </c>
      <c r="F583" s="238">
        <v>2</v>
      </c>
      <c r="G583" s="238">
        <v>2</v>
      </c>
      <c r="H583" s="238">
        <v>2</v>
      </c>
      <c r="I583" s="238">
        <v>1</v>
      </c>
      <c r="J583" s="238">
        <v>1</v>
      </c>
      <c r="K583" s="238">
        <v>0</v>
      </c>
      <c r="L583" s="238">
        <v>2</v>
      </c>
      <c r="M583" s="188"/>
      <c r="N583"/>
      <c r="O583" s="101">
        <f>IF(ISBLANK(C583),O582,IF(COUNTIF(C$2:C583,C583)&gt;1,O582,1+MAX(O582,0)))</f>
        <v>14</v>
      </c>
      <c r="P583" s="45">
        <f t="shared" si="129"/>
        <v>10</v>
      </c>
      <c r="Q583" s="33" t="str">
        <f t="shared" si="130"/>
        <v/>
      </c>
      <c r="R583" s="33">
        <f t="shared" si="131"/>
        <v>10</v>
      </c>
      <c r="S583" s="33" t="str">
        <f t="shared" si="132"/>
        <v>110_10</v>
      </c>
      <c r="T583" s="35" t="str">
        <f t="shared" si="133"/>
        <v>110PM</v>
      </c>
      <c r="U583" s="35" t="str">
        <f t="shared" si="134"/>
        <v>110PMNS</v>
      </c>
      <c r="W583" s="20" t="str">
        <f t="shared" si="135"/>
        <v/>
      </c>
      <c r="X583" s="20" t="str">
        <f t="shared" si="136"/>
        <v/>
      </c>
      <c r="Y583" s="20" t="str">
        <f t="shared" si="137"/>
        <v/>
      </c>
      <c r="Z583" s="20" t="str">
        <f t="shared" si="138"/>
        <v/>
      </c>
      <c r="AA583" s="20">
        <f t="shared" si="126"/>
        <v>0</v>
      </c>
      <c r="AB583" s="20">
        <f t="shared" si="127"/>
        <v>0</v>
      </c>
      <c r="AC583" s="20">
        <f t="shared" si="128"/>
        <v>0</v>
      </c>
      <c r="AD583" s="16">
        <f t="shared" si="139"/>
        <v>0</v>
      </c>
      <c r="AE583" s="16">
        <f>IF(ISBLANK(T583),AE582,IF(COUNTIF(T$2:T583,T583)&gt;1,AE582,1+MAX(AE582,0)))</f>
        <v>19</v>
      </c>
    </row>
    <row r="584" spans="1:31" x14ac:dyDescent="0.25">
      <c r="A584" s="238">
        <v>110</v>
      </c>
      <c r="B584" s="238" t="s">
        <v>66</v>
      </c>
      <c r="C584" s="238" t="s">
        <v>682</v>
      </c>
      <c r="D584" s="238"/>
      <c r="E584" s="238">
        <v>1</v>
      </c>
      <c r="F584" s="238">
        <v>2</v>
      </c>
      <c r="G584" s="238">
        <v>3</v>
      </c>
      <c r="H584" s="238">
        <v>0</v>
      </c>
      <c r="I584" s="238">
        <v>0</v>
      </c>
      <c r="J584" s="238">
        <v>0</v>
      </c>
      <c r="K584" s="238">
        <v>0</v>
      </c>
      <c r="L584" s="238">
        <v>0</v>
      </c>
      <c r="M584" s="188"/>
      <c r="N584"/>
      <c r="O584" s="101">
        <f>IF(ISBLANK(C584),O583,IF(COUNTIF(C$2:C584,C584)&gt;1,O583,1+MAX(O583,0)))</f>
        <v>14</v>
      </c>
      <c r="P584" s="45">
        <f t="shared" si="129"/>
        <v>10</v>
      </c>
      <c r="Q584" s="33" t="str">
        <f t="shared" si="130"/>
        <v/>
      </c>
      <c r="R584" s="33">
        <f t="shared" si="131"/>
        <v>10</v>
      </c>
      <c r="S584" s="33" t="str">
        <f t="shared" si="132"/>
        <v>110_10</v>
      </c>
      <c r="T584" s="35" t="str">
        <f t="shared" si="133"/>
        <v>110PM</v>
      </c>
      <c r="U584" s="35" t="str">
        <f t="shared" si="134"/>
        <v>110PMEW</v>
      </c>
      <c r="W584" s="20" t="str">
        <f t="shared" si="135"/>
        <v/>
      </c>
      <c r="X584" s="20" t="str">
        <f t="shared" si="136"/>
        <v/>
      </c>
      <c r="Y584" s="20" t="str">
        <f t="shared" si="137"/>
        <v/>
      </c>
      <c r="Z584" s="20" t="str">
        <f t="shared" si="138"/>
        <v/>
      </c>
      <c r="AA584" s="20">
        <f t="shared" si="126"/>
        <v>0</v>
      </c>
      <c r="AB584" s="20">
        <f t="shared" si="127"/>
        <v>0</v>
      </c>
      <c r="AC584" s="20">
        <f t="shared" si="128"/>
        <v>0</v>
      </c>
      <c r="AD584" s="16">
        <f t="shared" si="139"/>
        <v>0</v>
      </c>
      <c r="AE584" s="16">
        <f>IF(ISBLANK(T584),AE583,IF(COUNTIF(T$2:T584,T584)&gt;1,AE583,1+MAX(AE583,0)))</f>
        <v>19</v>
      </c>
    </row>
    <row r="585" spans="1:31" x14ac:dyDescent="0.25">
      <c r="A585" s="238">
        <v>110</v>
      </c>
      <c r="B585" s="238" t="s">
        <v>66</v>
      </c>
      <c r="C585" s="238" t="s">
        <v>682</v>
      </c>
      <c r="D585" s="238"/>
      <c r="E585" s="238">
        <v>1</v>
      </c>
      <c r="F585" s="238">
        <v>2</v>
      </c>
      <c r="G585" s="238">
        <v>4</v>
      </c>
      <c r="H585" s="238">
        <v>0</v>
      </c>
      <c r="I585" s="238">
        <v>0</v>
      </c>
      <c r="J585" s="238">
        <v>0</v>
      </c>
      <c r="K585" s="238">
        <v>0</v>
      </c>
      <c r="L585" s="238">
        <v>0</v>
      </c>
      <c r="M585" s="188"/>
      <c r="N585"/>
      <c r="O585" s="101">
        <f>IF(ISBLANK(C585),O584,IF(COUNTIF(C$2:C585,C585)&gt;1,O584,1+MAX(O584,0)))</f>
        <v>14</v>
      </c>
      <c r="P585" s="45">
        <f t="shared" si="129"/>
        <v>10</v>
      </c>
      <c r="Q585" s="33" t="str">
        <f t="shared" si="130"/>
        <v/>
      </c>
      <c r="R585" s="33">
        <f t="shared" si="131"/>
        <v>10</v>
      </c>
      <c r="S585" s="33" t="str">
        <f t="shared" si="132"/>
        <v>110_10</v>
      </c>
      <c r="T585" s="35" t="str">
        <f t="shared" si="133"/>
        <v>110PM</v>
      </c>
      <c r="U585" s="35" t="str">
        <f t="shared" si="134"/>
        <v>110PMEW</v>
      </c>
      <c r="W585" s="20" t="str">
        <f t="shared" si="135"/>
        <v/>
      </c>
      <c r="X585" s="20" t="str">
        <f t="shared" si="136"/>
        <v/>
      </c>
      <c r="Y585" s="20" t="str">
        <f t="shared" si="137"/>
        <v/>
      </c>
      <c r="Z585" s="20" t="str">
        <f t="shared" si="138"/>
        <v/>
      </c>
      <c r="AA585" s="20">
        <f t="shared" si="126"/>
        <v>0</v>
      </c>
      <c r="AB585" s="20">
        <f t="shared" si="127"/>
        <v>0</v>
      </c>
      <c r="AC585" s="20">
        <f t="shared" si="128"/>
        <v>0</v>
      </c>
      <c r="AD585" s="16">
        <f t="shared" si="139"/>
        <v>0</v>
      </c>
      <c r="AE585" s="16">
        <f>IF(ISBLANK(T585),AE584,IF(COUNTIF(T$2:T585,T585)&gt;1,AE584,1+MAX(AE584,0)))</f>
        <v>19</v>
      </c>
    </row>
    <row r="586" spans="1:31" x14ac:dyDescent="0.25">
      <c r="A586" s="238">
        <v>110</v>
      </c>
      <c r="B586" s="238" t="s">
        <v>66</v>
      </c>
      <c r="C586" s="238" t="s">
        <v>682</v>
      </c>
      <c r="D586" s="238"/>
      <c r="E586" s="238">
        <v>1</v>
      </c>
      <c r="F586" s="238">
        <v>3</v>
      </c>
      <c r="G586" s="238">
        <v>1</v>
      </c>
      <c r="H586" s="238">
        <v>1</v>
      </c>
      <c r="I586" s="238">
        <v>0</v>
      </c>
      <c r="J586" s="238">
        <v>1</v>
      </c>
      <c r="K586" s="238">
        <v>1</v>
      </c>
      <c r="L586" s="238">
        <v>1</v>
      </c>
      <c r="M586" s="188"/>
      <c r="N586"/>
      <c r="O586" s="101">
        <f>IF(ISBLANK(C586),O585,IF(COUNTIF(C$2:C586,C586)&gt;1,O585,1+MAX(O585,0)))</f>
        <v>14</v>
      </c>
      <c r="P586" s="45">
        <f t="shared" si="129"/>
        <v>10</v>
      </c>
      <c r="Q586" s="33" t="str">
        <f t="shared" si="130"/>
        <v/>
      </c>
      <c r="R586" s="33">
        <f t="shared" si="131"/>
        <v>11</v>
      </c>
      <c r="S586" s="33" t="str">
        <f t="shared" si="132"/>
        <v>110_11</v>
      </c>
      <c r="T586" s="35" t="str">
        <f t="shared" si="133"/>
        <v>110PM</v>
      </c>
      <c r="U586" s="35" t="str">
        <f t="shared" si="134"/>
        <v>110PMNS</v>
      </c>
      <c r="W586" s="20" t="str">
        <f t="shared" si="135"/>
        <v/>
      </c>
      <c r="X586" s="20" t="str">
        <f t="shared" si="136"/>
        <v/>
      </c>
      <c r="Y586" s="20" t="str">
        <f t="shared" si="137"/>
        <v/>
      </c>
      <c r="Z586" s="20" t="str">
        <f t="shared" si="138"/>
        <v/>
      </c>
      <c r="AA586" s="20">
        <f t="shared" si="126"/>
        <v>0</v>
      </c>
      <c r="AB586" s="20">
        <f t="shared" si="127"/>
        <v>0</v>
      </c>
      <c r="AC586" s="20">
        <f t="shared" si="128"/>
        <v>0</v>
      </c>
      <c r="AD586" s="16">
        <f t="shared" si="139"/>
        <v>0</v>
      </c>
      <c r="AE586" s="16">
        <f>IF(ISBLANK(T586),AE585,IF(COUNTIF(T$2:T586,T586)&gt;1,AE585,1+MAX(AE585,0)))</f>
        <v>19</v>
      </c>
    </row>
    <row r="587" spans="1:31" x14ac:dyDescent="0.25">
      <c r="A587" s="238">
        <v>110</v>
      </c>
      <c r="B587" s="238" t="s">
        <v>66</v>
      </c>
      <c r="C587" s="238" t="s">
        <v>682</v>
      </c>
      <c r="D587" s="238"/>
      <c r="E587" s="238">
        <v>1</v>
      </c>
      <c r="F587" s="238">
        <v>3</v>
      </c>
      <c r="G587" s="238">
        <v>2</v>
      </c>
      <c r="H587" s="238">
        <v>0</v>
      </c>
      <c r="I587" s="238">
        <v>0</v>
      </c>
      <c r="J587" s="238">
        <v>0</v>
      </c>
      <c r="K587" s="238">
        <v>0</v>
      </c>
      <c r="L587" s="238">
        <v>0</v>
      </c>
      <c r="M587" s="188"/>
      <c r="N587"/>
      <c r="O587" s="101">
        <f>IF(ISBLANK(C587),O586,IF(COUNTIF(C$2:C587,C587)&gt;1,O586,1+MAX(O586,0)))</f>
        <v>14</v>
      </c>
      <c r="P587" s="45">
        <f t="shared" si="129"/>
        <v>10</v>
      </c>
      <c r="Q587" s="33" t="str">
        <f t="shared" si="130"/>
        <v/>
      </c>
      <c r="R587" s="33">
        <f t="shared" si="131"/>
        <v>11</v>
      </c>
      <c r="S587" s="33" t="str">
        <f t="shared" si="132"/>
        <v>110_11</v>
      </c>
      <c r="T587" s="35" t="str">
        <f t="shared" si="133"/>
        <v>110PM</v>
      </c>
      <c r="U587" s="35" t="str">
        <f t="shared" si="134"/>
        <v>110PMNS</v>
      </c>
      <c r="W587" s="20" t="str">
        <f t="shared" si="135"/>
        <v/>
      </c>
      <c r="X587" s="20" t="str">
        <f t="shared" si="136"/>
        <v/>
      </c>
      <c r="Y587" s="20" t="str">
        <f t="shared" si="137"/>
        <v/>
      </c>
      <c r="Z587" s="20" t="str">
        <f t="shared" si="138"/>
        <v/>
      </c>
      <c r="AA587" s="20">
        <f t="shared" si="126"/>
        <v>0</v>
      </c>
      <c r="AB587" s="20">
        <f t="shared" si="127"/>
        <v>0</v>
      </c>
      <c r="AC587" s="20">
        <f t="shared" si="128"/>
        <v>0</v>
      </c>
      <c r="AD587" s="16">
        <f t="shared" si="139"/>
        <v>0</v>
      </c>
      <c r="AE587" s="16">
        <f>IF(ISBLANK(T587),AE586,IF(COUNTIF(T$2:T587,T587)&gt;1,AE586,1+MAX(AE586,0)))</f>
        <v>19</v>
      </c>
    </row>
    <row r="588" spans="1:31" x14ac:dyDescent="0.25">
      <c r="A588" s="238">
        <v>110</v>
      </c>
      <c r="B588" s="238" t="s">
        <v>66</v>
      </c>
      <c r="C588" s="238" t="s">
        <v>682</v>
      </c>
      <c r="D588" s="238"/>
      <c r="E588" s="238">
        <v>1</v>
      </c>
      <c r="F588" s="238">
        <v>3</v>
      </c>
      <c r="G588" s="238">
        <v>3</v>
      </c>
      <c r="H588" s="238">
        <v>1</v>
      </c>
      <c r="I588" s="238">
        <v>0</v>
      </c>
      <c r="J588" s="238">
        <v>0</v>
      </c>
      <c r="K588" s="238">
        <v>0</v>
      </c>
      <c r="L588" s="238">
        <v>0</v>
      </c>
      <c r="M588" s="188"/>
      <c r="N588"/>
      <c r="O588" s="101">
        <f>IF(ISBLANK(C588),O587,IF(COUNTIF(C$2:C588,C588)&gt;1,O587,1+MAX(O587,0)))</f>
        <v>14</v>
      </c>
      <c r="P588" s="45">
        <f t="shared" si="129"/>
        <v>10</v>
      </c>
      <c r="Q588" s="33" t="str">
        <f t="shared" si="130"/>
        <v/>
      </c>
      <c r="R588" s="33">
        <f t="shared" si="131"/>
        <v>11</v>
      </c>
      <c r="S588" s="33" t="str">
        <f t="shared" si="132"/>
        <v>110_11</v>
      </c>
      <c r="T588" s="35" t="str">
        <f t="shared" si="133"/>
        <v>110PM</v>
      </c>
      <c r="U588" s="35" t="str">
        <f t="shared" si="134"/>
        <v>110PMEW</v>
      </c>
      <c r="W588" s="20" t="str">
        <f t="shared" si="135"/>
        <v/>
      </c>
      <c r="X588" s="20" t="str">
        <f t="shared" si="136"/>
        <v/>
      </c>
      <c r="Y588" s="20" t="str">
        <f t="shared" si="137"/>
        <v/>
      </c>
      <c r="Z588" s="20" t="str">
        <f t="shared" si="138"/>
        <v/>
      </c>
      <c r="AA588" s="20">
        <f t="shared" si="126"/>
        <v>0</v>
      </c>
      <c r="AB588" s="20">
        <f t="shared" si="127"/>
        <v>0</v>
      </c>
      <c r="AC588" s="20">
        <f t="shared" si="128"/>
        <v>0</v>
      </c>
      <c r="AD588" s="16">
        <f t="shared" si="139"/>
        <v>0</v>
      </c>
      <c r="AE588" s="16">
        <f>IF(ISBLANK(T588),AE587,IF(COUNTIF(T$2:T588,T588)&gt;1,AE587,1+MAX(AE587,0)))</f>
        <v>19</v>
      </c>
    </row>
    <row r="589" spans="1:31" x14ac:dyDescent="0.25">
      <c r="A589" s="238">
        <v>110</v>
      </c>
      <c r="B589" s="238" t="s">
        <v>66</v>
      </c>
      <c r="C589" s="238" t="s">
        <v>682</v>
      </c>
      <c r="D589" s="238"/>
      <c r="E589" s="238">
        <v>1</v>
      </c>
      <c r="F589" s="238">
        <v>3</v>
      </c>
      <c r="G589" s="238">
        <v>4</v>
      </c>
      <c r="H589" s="238">
        <v>1</v>
      </c>
      <c r="I589" s="238">
        <v>0</v>
      </c>
      <c r="J589" s="238">
        <v>0</v>
      </c>
      <c r="K589" s="238">
        <v>0</v>
      </c>
      <c r="L589" s="238">
        <v>0</v>
      </c>
      <c r="M589" s="188"/>
      <c r="N589"/>
      <c r="O589" s="101">
        <f>IF(ISBLANK(C589),O588,IF(COUNTIF(C$2:C589,C589)&gt;1,O588,1+MAX(O588,0)))</f>
        <v>14</v>
      </c>
      <c r="P589" s="45">
        <f t="shared" si="129"/>
        <v>10</v>
      </c>
      <c r="Q589" s="33" t="str">
        <f t="shared" si="130"/>
        <v/>
      </c>
      <c r="R589" s="33">
        <f t="shared" si="131"/>
        <v>11</v>
      </c>
      <c r="S589" s="33" t="str">
        <f t="shared" si="132"/>
        <v>110_11</v>
      </c>
      <c r="T589" s="35" t="str">
        <f t="shared" si="133"/>
        <v>110PM</v>
      </c>
      <c r="U589" s="35" t="str">
        <f t="shared" si="134"/>
        <v>110PMEW</v>
      </c>
      <c r="W589" s="20" t="str">
        <f t="shared" si="135"/>
        <v/>
      </c>
      <c r="X589" s="20" t="str">
        <f t="shared" si="136"/>
        <v/>
      </c>
      <c r="Y589" s="20" t="str">
        <f t="shared" si="137"/>
        <v/>
      </c>
      <c r="Z589" s="20" t="str">
        <f t="shared" si="138"/>
        <v/>
      </c>
      <c r="AA589" s="20">
        <f t="shared" si="126"/>
        <v>0</v>
      </c>
      <c r="AB589" s="20">
        <f t="shared" si="127"/>
        <v>0</v>
      </c>
      <c r="AC589" s="20">
        <f t="shared" si="128"/>
        <v>0</v>
      </c>
      <c r="AD589" s="16">
        <f t="shared" si="139"/>
        <v>0</v>
      </c>
      <c r="AE589" s="16">
        <f>IF(ISBLANK(T589),AE588,IF(COUNTIF(T$2:T589,T589)&gt;1,AE588,1+MAX(AE588,0)))</f>
        <v>19</v>
      </c>
    </row>
    <row r="590" spans="1:31" x14ac:dyDescent="0.25">
      <c r="A590" s="238">
        <v>110</v>
      </c>
      <c r="B590" s="238" t="s">
        <v>66</v>
      </c>
      <c r="C590" s="238" t="s">
        <v>682</v>
      </c>
      <c r="D590" s="238"/>
      <c r="E590" s="238">
        <v>1</v>
      </c>
      <c r="F590" s="238">
        <v>4</v>
      </c>
      <c r="G590" s="238">
        <v>1</v>
      </c>
      <c r="H590" s="238">
        <v>0</v>
      </c>
      <c r="I590" s="238">
        <v>0</v>
      </c>
      <c r="J590" s="238">
        <v>0</v>
      </c>
      <c r="K590" s="238">
        <v>0</v>
      </c>
      <c r="L590" s="238">
        <v>0</v>
      </c>
      <c r="M590" s="188"/>
      <c r="N590"/>
      <c r="O590" s="101">
        <f>IF(ISBLANK(C590),O589,IF(COUNTIF(C$2:C590,C590)&gt;1,O589,1+MAX(O589,0)))</f>
        <v>14</v>
      </c>
      <c r="P590" s="45">
        <f t="shared" si="129"/>
        <v>10</v>
      </c>
      <c r="Q590" s="33" t="str">
        <f t="shared" si="130"/>
        <v/>
      </c>
      <c r="R590" s="33">
        <f t="shared" si="131"/>
        <v>12</v>
      </c>
      <c r="S590" s="33" t="str">
        <f t="shared" si="132"/>
        <v>110_12</v>
      </c>
      <c r="T590" s="35" t="str">
        <f t="shared" si="133"/>
        <v>110PM</v>
      </c>
      <c r="U590" s="35" t="str">
        <f t="shared" si="134"/>
        <v>110PMNS</v>
      </c>
      <c r="W590" s="20" t="str">
        <f t="shared" si="135"/>
        <v/>
      </c>
      <c r="X590" s="20" t="str">
        <f t="shared" si="136"/>
        <v/>
      </c>
      <c r="Y590" s="20" t="str">
        <f t="shared" si="137"/>
        <v/>
      </c>
      <c r="Z590" s="20" t="str">
        <f t="shared" si="138"/>
        <v/>
      </c>
      <c r="AA590" s="20">
        <f t="shared" si="126"/>
        <v>0</v>
      </c>
      <c r="AB590" s="20">
        <f t="shared" si="127"/>
        <v>0</v>
      </c>
      <c r="AC590" s="20">
        <f t="shared" si="128"/>
        <v>0</v>
      </c>
      <c r="AD590" s="16">
        <f t="shared" si="139"/>
        <v>0</v>
      </c>
      <c r="AE590" s="16">
        <f>IF(ISBLANK(T590),AE589,IF(COUNTIF(T$2:T590,T590)&gt;1,AE589,1+MAX(AE589,0)))</f>
        <v>19</v>
      </c>
    </row>
    <row r="591" spans="1:31" x14ac:dyDescent="0.25">
      <c r="A591" s="238">
        <v>110</v>
      </c>
      <c r="B591" s="238" t="s">
        <v>66</v>
      </c>
      <c r="C591" s="238" t="s">
        <v>682</v>
      </c>
      <c r="D591" s="238"/>
      <c r="E591" s="238">
        <v>1</v>
      </c>
      <c r="F591" s="238">
        <v>4</v>
      </c>
      <c r="G591" s="238">
        <v>2</v>
      </c>
      <c r="H591" s="238">
        <v>2</v>
      </c>
      <c r="I591" s="238">
        <v>0</v>
      </c>
      <c r="J591" s="238">
        <v>1</v>
      </c>
      <c r="K591" s="238">
        <v>0</v>
      </c>
      <c r="L591" s="238">
        <v>0</v>
      </c>
      <c r="M591" s="188"/>
      <c r="N591"/>
      <c r="O591" s="101">
        <f>IF(ISBLANK(C591),O590,IF(COUNTIF(C$2:C591,C591)&gt;1,O590,1+MAX(O590,0)))</f>
        <v>14</v>
      </c>
      <c r="P591" s="45">
        <f t="shared" si="129"/>
        <v>10</v>
      </c>
      <c r="Q591" s="33" t="str">
        <f t="shared" si="130"/>
        <v/>
      </c>
      <c r="R591" s="33">
        <f t="shared" si="131"/>
        <v>12</v>
      </c>
      <c r="S591" s="33" t="str">
        <f t="shared" si="132"/>
        <v>110_12</v>
      </c>
      <c r="T591" s="35" t="str">
        <f t="shared" si="133"/>
        <v>110PM</v>
      </c>
      <c r="U591" s="35" t="str">
        <f t="shared" si="134"/>
        <v>110PMNS</v>
      </c>
      <c r="W591" s="20" t="str">
        <f t="shared" si="135"/>
        <v/>
      </c>
      <c r="X591" s="20" t="str">
        <f t="shared" si="136"/>
        <v/>
      </c>
      <c r="Y591" s="20" t="str">
        <f t="shared" si="137"/>
        <v/>
      </c>
      <c r="Z591" s="20" t="str">
        <f t="shared" si="138"/>
        <v/>
      </c>
      <c r="AA591" s="20">
        <f t="shared" si="126"/>
        <v>0</v>
      </c>
      <c r="AB591" s="20">
        <f t="shared" si="127"/>
        <v>0</v>
      </c>
      <c r="AC591" s="20">
        <f t="shared" si="128"/>
        <v>0</v>
      </c>
      <c r="AD591" s="16">
        <f t="shared" si="139"/>
        <v>0</v>
      </c>
      <c r="AE591" s="16">
        <f>IF(ISBLANK(T591),AE590,IF(COUNTIF(T$2:T591,T591)&gt;1,AE590,1+MAX(AE590,0)))</f>
        <v>19</v>
      </c>
    </row>
    <row r="592" spans="1:31" x14ac:dyDescent="0.25">
      <c r="A592" s="238">
        <v>110</v>
      </c>
      <c r="B592" s="238" t="s">
        <v>66</v>
      </c>
      <c r="C592" s="238" t="s">
        <v>682</v>
      </c>
      <c r="D592" s="238"/>
      <c r="E592" s="238">
        <v>1</v>
      </c>
      <c r="F592" s="238">
        <v>4</v>
      </c>
      <c r="G592" s="238">
        <v>3</v>
      </c>
      <c r="H592" s="238">
        <v>2</v>
      </c>
      <c r="I592" s="238">
        <v>1</v>
      </c>
      <c r="J592" s="238">
        <v>0</v>
      </c>
      <c r="K592" s="238">
        <v>0</v>
      </c>
      <c r="L592" s="238">
        <v>1</v>
      </c>
      <c r="M592" s="188"/>
      <c r="N592"/>
      <c r="O592" s="101">
        <f>IF(ISBLANK(C592),O591,IF(COUNTIF(C$2:C592,C592)&gt;1,O591,1+MAX(O591,0)))</f>
        <v>14</v>
      </c>
      <c r="P592" s="45">
        <f t="shared" si="129"/>
        <v>10</v>
      </c>
      <c r="Q592" s="33" t="str">
        <f t="shared" si="130"/>
        <v/>
      </c>
      <c r="R592" s="33">
        <f t="shared" si="131"/>
        <v>12</v>
      </c>
      <c r="S592" s="33" t="str">
        <f t="shared" si="132"/>
        <v>110_12</v>
      </c>
      <c r="T592" s="35" t="str">
        <f t="shared" si="133"/>
        <v>110PM</v>
      </c>
      <c r="U592" s="35" t="str">
        <f t="shared" si="134"/>
        <v>110PMEW</v>
      </c>
      <c r="W592" s="20" t="str">
        <f t="shared" si="135"/>
        <v/>
      </c>
      <c r="X592" s="20" t="str">
        <f t="shared" si="136"/>
        <v/>
      </c>
      <c r="Y592" s="20" t="str">
        <f t="shared" si="137"/>
        <v/>
      </c>
      <c r="Z592" s="20" t="str">
        <f t="shared" si="138"/>
        <v/>
      </c>
      <c r="AA592" s="20">
        <f t="shared" si="126"/>
        <v>0</v>
      </c>
      <c r="AB592" s="20">
        <f t="shared" si="127"/>
        <v>0</v>
      </c>
      <c r="AC592" s="20">
        <f t="shared" si="128"/>
        <v>0</v>
      </c>
      <c r="AD592" s="16">
        <f t="shared" si="139"/>
        <v>0</v>
      </c>
      <c r="AE592" s="16">
        <f>IF(ISBLANK(T592),AE591,IF(COUNTIF(T$2:T592,T592)&gt;1,AE591,1+MAX(AE591,0)))</f>
        <v>19</v>
      </c>
    </row>
    <row r="593" spans="1:31" x14ac:dyDescent="0.25">
      <c r="A593" s="238">
        <v>110</v>
      </c>
      <c r="B593" s="238" t="s">
        <v>66</v>
      </c>
      <c r="C593" s="238" t="s">
        <v>682</v>
      </c>
      <c r="D593" s="238"/>
      <c r="E593" s="238">
        <v>1</v>
      </c>
      <c r="F593" s="238">
        <v>4</v>
      </c>
      <c r="G593" s="238">
        <v>4</v>
      </c>
      <c r="H593" s="238">
        <v>0</v>
      </c>
      <c r="I593" s="238">
        <v>0</v>
      </c>
      <c r="J593" s="238">
        <v>0</v>
      </c>
      <c r="K593" s="238">
        <v>0</v>
      </c>
      <c r="L593" s="238">
        <v>0</v>
      </c>
      <c r="M593" s="188"/>
      <c r="N593"/>
      <c r="O593" s="101">
        <f>IF(ISBLANK(C593),O592,IF(COUNTIF(C$2:C593,C593)&gt;1,O592,1+MAX(O592,0)))</f>
        <v>14</v>
      </c>
      <c r="P593" s="45">
        <f t="shared" si="129"/>
        <v>10</v>
      </c>
      <c r="Q593" s="33" t="str">
        <f t="shared" si="130"/>
        <v/>
      </c>
      <c r="R593" s="33">
        <f t="shared" si="131"/>
        <v>12</v>
      </c>
      <c r="S593" s="33" t="str">
        <f t="shared" si="132"/>
        <v>110_12</v>
      </c>
      <c r="T593" s="35" t="str">
        <f t="shared" si="133"/>
        <v>110PM</v>
      </c>
      <c r="U593" s="35" t="str">
        <f t="shared" si="134"/>
        <v>110PMEW</v>
      </c>
      <c r="W593" s="20" t="str">
        <f t="shared" si="135"/>
        <v/>
      </c>
      <c r="X593" s="20" t="str">
        <f t="shared" si="136"/>
        <v/>
      </c>
      <c r="Y593" s="20" t="str">
        <f t="shared" si="137"/>
        <v/>
      </c>
      <c r="Z593" s="20" t="str">
        <f t="shared" si="138"/>
        <v/>
      </c>
      <c r="AA593" s="20">
        <f t="shared" si="126"/>
        <v>0</v>
      </c>
      <c r="AB593" s="20">
        <f t="shared" si="127"/>
        <v>0</v>
      </c>
      <c r="AC593" s="20">
        <f t="shared" si="128"/>
        <v>0</v>
      </c>
      <c r="AD593" s="16">
        <f t="shared" si="139"/>
        <v>0</v>
      </c>
      <c r="AE593" s="16">
        <f>IF(ISBLANK(T593),AE592,IF(COUNTIF(T$2:T593,T593)&gt;1,AE592,1+MAX(AE592,0)))</f>
        <v>19</v>
      </c>
    </row>
    <row r="594" spans="1:31" x14ac:dyDescent="0.25">
      <c r="A594" s="238">
        <v>110</v>
      </c>
      <c r="B594" s="238" t="s">
        <v>66</v>
      </c>
      <c r="C594" s="238" t="s">
        <v>682</v>
      </c>
      <c r="D594" s="238"/>
      <c r="E594" s="238">
        <v>2</v>
      </c>
      <c r="F594" s="238">
        <v>1</v>
      </c>
      <c r="G594" s="238">
        <v>1</v>
      </c>
      <c r="H594" s="238">
        <v>6</v>
      </c>
      <c r="I594" s="238">
        <v>2</v>
      </c>
      <c r="J594" s="238">
        <v>1</v>
      </c>
      <c r="K594" s="238">
        <v>2</v>
      </c>
      <c r="L594" s="238">
        <v>2</v>
      </c>
      <c r="M594" s="188"/>
      <c r="N594"/>
      <c r="O594" s="101">
        <f>IF(ISBLANK(C594),O593,IF(COUNTIF(C$2:C594,C594)&gt;1,O593,1+MAX(O593,0)))</f>
        <v>14</v>
      </c>
      <c r="P594" s="45">
        <f t="shared" si="129"/>
        <v>10</v>
      </c>
      <c r="Q594" s="33" t="str">
        <f t="shared" si="130"/>
        <v/>
      </c>
      <c r="R594" s="33">
        <f t="shared" si="131"/>
        <v>13</v>
      </c>
      <c r="S594" s="33" t="str">
        <f t="shared" si="132"/>
        <v>110_13</v>
      </c>
      <c r="T594" s="35" t="str">
        <f t="shared" si="133"/>
        <v>110PM</v>
      </c>
      <c r="U594" s="35" t="str">
        <f t="shared" si="134"/>
        <v>110PMNS</v>
      </c>
      <c r="W594" s="20" t="str">
        <f t="shared" si="135"/>
        <v/>
      </c>
      <c r="X594" s="20" t="str">
        <f t="shared" si="136"/>
        <v/>
      </c>
      <c r="Y594" s="20" t="str">
        <f t="shared" si="137"/>
        <v/>
      </c>
      <c r="Z594" s="20" t="str">
        <f t="shared" si="138"/>
        <v/>
      </c>
      <c r="AA594" s="20">
        <f t="shared" si="126"/>
        <v>0</v>
      </c>
      <c r="AB594" s="20">
        <f t="shared" si="127"/>
        <v>0</v>
      </c>
      <c r="AC594" s="20">
        <f t="shared" si="128"/>
        <v>0</v>
      </c>
      <c r="AD594" s="16">
        <f t="shared" si="139"/>
        <v>0</v>
      </c>
      <c r="AE594" s="16">
        <f>IF(ISBLANK(T594),AE593,IF(COUNTIF(T$2:T594,T594)&gt;1,AE593,1+MAX(AE593,0)))</f>
        <v>19</v>
      </c>
    </row>
    <row r="595" spans="1:31" x14ac:dyDescent="0.25">
      <c r="A595" s="238">
        <v>110</v>
      </c>
      <c r="B595" s="238" t="s">
        <v>66</v>
      </c>
      <c r="C595" s="238" t="s">
        <v>682</v>
      </c>
      <c r="D595" s="238"/>
      <c r="E595" s="238">
        <v>2</v>
      </c>
      <c r="F595" s="238">
        <v>1</v>
      </c>
      <c r="G595" s="238">
        <v>2</v>
      </c>
      <c r="H595" s="238">
        <v>2</v>
      </c>
      <c r="I595" s="238">
        <v>0</v>
      </c>
      <c r="J595" s="238">
        <v>0</v>
      </c>
      <c r="K595" s="238">
        <v>2</v>
      </c>
      <c r="L595" s="238">
        <v>2</v>
      </c>
      <c r="M595" s="188"/>
      <c r="N595"/>
      <c r="O595" s="101">
        <f>IF(ISBLANK(C595),O594,IF(COUNTIF(C$2:C595,C595)&gt;1,O594,1+MAX(O594,0)))</f>
        <v>14</v>
      </c>
      <c r="P595" s="45">
        <f t="shared" si="129"/>
        <v>10</v>
      </c>
      <c r="Q595" s="33" t="str">
        <f t="shared" si="130"/>
        <v/>
      </c>
      <c r="R595" s="33">
        <f t="shared" si="131"/>
        <v>13</v>
      </c>
      <c r="S595" s="33" t="str">
        <f t="shared" si="132"/>
        <v>110_13</v>
      </c>
      <c r="T595" s="35" t="str">
        <f t="shared" si="133"/>
        <v>110PM</v>
      </c>
      <c r="U595" s="35" t="str">
        <f t="shared" si="134"/>
        <v>110PMNS</v>
      </c>
      <c r="W595" s="20" t="str">
        <f t="shared" si="135"/>
        <v/>
      </c>
      <c r="X595" s="20" t="str">
        <f t="shared" si="136"/>
        <v/>
      </c>
      <c r="Y595" s="20" t="str">
        <f t="shared" si="137"/>
        <v/>
      </c>
      <c r="Z595" s="20" t="str">
        <f t="shared" si="138"/>
        <v/>
      </c>
      <c r="AA595" s="20">
        <f t="shared" si="126"/>
        <v>0</v>
      </c>
      <c r="AB595" s="20">
        <f t="shared" si="127"/>
        <v>0</v>
      </c>
      <c r="AC595" s="20">
        <f t="shared" si="128"/>
        <v>0</v>
      </c>
      <c r="AD595" s="16">
        <f t="shared" si="139"/>
        <v>0</v>
      </c>
      <c r="AE595" s="16">
        <f>IF(ISBLANK(T595),AE594,IF(COUNTIF(T$2:T595,T595)&gt;1,AE594,1+MAX(AE594,0)))</f>
        <v>19</v>
      </c>
    </row>
    <row r="596" spans="1:31" x14ac:dyDescent="0.25">
      <c r="A596" s="238">
        <v>110</v>
      </c>
      <c r="B596" s="238" t="s">
        <v>66</v>
      </c>
      <c r="C596" s="238" t="s">
        <v>682</v>
      </c>
      <c r="D596" s="238"/>
      <c r="E596" s="238">
        <v>2</v>
      </c>
      <c r="F596" s="238">
        <v>1</v>
      </c>
      <c r="G596" s="238">
        <v>3</v>
      </c>
      <c r="H596" s="238">
        <v>0</v>
      </c>
      <c r="I596" s="238">
        <v>0</v>
      </c>
      <c r="J596" s="238">
        <v>0</v>
      </c>
      <c r="K596" s="238">
        <v>0</v>
      </c>
      <c r="L596" s="238">
        <v>0</v>
      </c>
      <c r="M596" s="188"/>
      <c r="N596"/>
      <c r="O596" s="101">
        <f>IF(ISBLANK(C596),O595,IF(COUNTIF(C$2:C596,C596)&gt;1,O595,1+MAX(O595,0)))</f>
        <v>14</v>
      </c>
      <c r="P596" s="45">
        <f t="shared" si="129"/>
        <v>10</v>
      </c>
      <c r="Q596" s="33" t="str">
        <f t="shared" si="130"/>
        <v/>
      </c>
      <c r="R596" s="33">
        <f t="shared" si="131"/>
        <v>13</v>
      </c>
      <c r="S596" s="33" t="str">
        <f t="shared" si="132"/>
        <v>110_13</v>
      </c>
      <c r="T596" s="35" t="str">
        <f t="shared" si="133"/>
        <v>110PM</v>
      </c>
      <c r="U596" s="35" t="str">
        <f t="shared" si="134"/>
        <v>110PMEW</v>
      </c>
      <c r="W596" s="20" t="str">
        <f t="shared" si="135"/>
        <v/>
      </c>
      <c r="X596" s="20" t="str">
        <f t="shared" si="136"/>
        <v/>
      </c>
      <c r="Y596" s="20" t="str">
        <f t="shared" si="137"/>
        <v/>
      </c>
      <c r="Z596" s="20" t="str">
        <f t="shared" si="138"/>
        <v/>
      </c>
      <c r="AA596" s="20">
        <f t="shared" si="126"/>
        <v>0</v>
      </c>
      <c r="AB596" s="20">
        <f t="shared" si="127"/>
        <v>0</v>
      </c>
      <c r="AC596" s="20">
        <f t="shared" si="128"/>
        <v>0</v>
      </c>
      <c r="AD596" s="16">
        <f t="shared" si="139"/>
        <v>0</v>
      </c>
      <c r="AE596" s="16">
        <f>IF(ISBLANK(T596),AE595,IF(COUNTIF(T$2:T596,T596)&gt;1,AE595,1+MAX(AE595,0)))</f>
        <v>19</v>
      </c>
    </row>
    <row r="597" spans="1:31" x14ac:dyDescent="0.25">
      <c r="A597" s="238">
        <v>110</v>
      </c>
      <c r="B597" s="238" t="s">
        <v>66</v>
      </c>
      <c r="C597" s="238" t="s">
        <v>682</v>
      </c>
      <c r="D597" s="238"/>
      <c r="E597" s="238">
        <v>2</v>
      </c>
      <c r="F597" s="238">
        <v>1</v>
      </c>
      <c r="G597" s="238">
        <v>4</v>
      </c>
      <c r="H597" s="238">
        <v>0</v>
      </c>
      <c r="I597" s="238">
        <v>0</v>
      </c>
      <c r="J597" s="238">
        <v>0</v>
      </c>
      <c r="K597" s="238">
        <v>0</v>
      </c>
      <c r="L597" s="238">
        <v>0</v>
      </c>
      <c r="M597" s="188"/>
      <c r="N597"/>
      <c r="O597" s="101">
        <f>IF(ISBLANK(C597),O596,IF(COUNTIF(C$2:C597,C597)&gt;1,O596,1+MAX(O596,0)))</f>
        <v>14</v>
      </c>
      <c r="P597" s="45">
        <f t="shared" si="129"/>
        <v>10</v>
      </c>
      <c r="Q597" s="33" t="str">
        <f t="shared" si="130"/>
        <v/>
      </c>
      <c r="R597" s="33">
        <f t="shared" si="131"/>
        <v>13</v>
      </c>
      <c r="S597" s="33" t="str">
        <f t="shared" si="132"/>
        <v>110_13</v>
      </c>
      <c r="T597" s="35" t="str">
        <f t="shared" si="133"/>
        <v>110PM</v>
      </c>
      <c r="U597" s="35" t="str">
        <f t="shared" si="134"/>
        <v>110PMEW</v>
      </c>
      <c r="W597" s="20" t="str">
        <f t="shared" si="135"/>
        <v/>
      </c>
      <c r="X597" s="20" t="str">
        <f t="shared" si="136"/>
        <v/>
      </c>
      <c r="Y597" s="20" t="str">
        <f t="shared" si="137"/>
        <v/>
      </c>
      <c r="Z597" s="20" t="str">
        <f t="shared" si="138"/>
        <v/>
      </c>
      <c r="AA597" s="20">
        <f t="shared" si="126"/>
        <v>0</v>
      </c>
      <c r="AB597" s="20">
        <f t="shared" si="127"/>
        <v>0</v>
      </c>
      <c r="AC597" s="20">
        <f t="shared" si="128"/>
        <v>0</v>
      </c>
      <c r="AD597" s="16">
        <f t="shared" si="139"/>
        <v>0</v>
      </c>
      <c r="AE597" s="16">
        <f>IF(ISBLANK(T597),AE596,IF(COUNTIF(T$2:T597,T597)&gt;1,AE596,1+MAX(AE596,0)))</f>
        <v>19</v>
      </c>
    </row>
    <row r="598" spans="1:31" x14ac:dyDescent="0.25">
      <c r="A598" s="238">
        <v>110</v>
      </c>
      <c r="B598" s="238" t="s">
        <v>66</v>
      </c>
      <c r="C598" s="238" t="s">
        <v>682</v>
      </c>
      <c r="D598" s="238"/>
      <c r="E598" s="238">
        <v>2</v>
      </c>
      <c r="F598" s="238">
        <v>2</v>
      </c>
      <c r="G598" s="238">
        <v>1</v>
      </c>
      <c r="H598" s="238">
        <v>8</v>
      </c>
      <c r="I598" s="238">
        <v>1</v>
      </c>
      <c r="J598" s="238">
        <v>4</v>
      </c>
      <c r="K598" s="238">
        <v>0</v>
      </c>
      <c r="L598" s="238">
        <v>4</v>
      </c>
      <c r="M598" s="188"/>
      <c r="N598"/>
      <c r="O598" s="101">
        <f>IF(ISBLANK(C598),O597,IF(COUNTIF(C$2:C598,C598)&gt;1,O597,1+MAX(O597,0)))</f>
        <v>14</v>
      </c>
      <c r="P598" s="45">
        <f t="shared" si="129"/>
        <v>10</v>
      </c>
      <c r="Q598" s="33" t="str">
        <f t="shared" si="130"/>
        <v/>
      </c>
      <c r="R598" s="33">
        <f t="shared" si="131"/>
        <v>14</v>
      </c>
      <c r="S598" s="33" t="str">
        <f t="shared" si="132"/>
        <v>110_14</v>
      </c>
      <c r="T598" s="35" t="str">
        <f t="shared" si="133"/>
        <v>110PM</v>
      </c>
      <c r="U598" s="35" t="str">
        <f t="shared" si="134"/>
        <v>110PMNS</v>
      </c>
      <c r="W598" s="20" t="str">
        <f t="shared" si="135"/>
        <v/>
      </c>
      <c r="X598" s="20" t="str">
        <f t="shared" si="136"/>
        <v/>
      </c>
      <c r="Y598" s="20" t="str">
        <f t="shared" si="137"/>
        <v/>
      </c>
      <c r="Z598" s="20" t="str">
        <f t="shared" si="138"/>
        <v/>
      </c>
      <c r="AA598" s="20">
        <f t="shared" si="126"/>
        <v>0</v>
      </c>
      <c r="AB598" s="20">
        <f t="shared" si="127"/>
        <v>0</v>
      </c>
      <c r="AC598" s="20">
        <f t="shared" si="128"/>
        <v>0</v>
      </c>
      <c r="AD598" s="16">
        <f t="shared" si="139"/>
        <v>0</v>
      </c>
      <c r="AE598" s="16">
        <f>IF(ISBLANK(T598),AE597,IF(COUNTIF(T$2:T598,T598)&gt;1,AE597,1+MAX(AE597,0)))</f>
        <v>19</v>
      </c>
    </row>
    <row r="599" spans="1:31" x14ac:dyDescent="0.25">
      <c r="A599" s="238">
        <v>110</v>
      </c>
      <c r="B599" s="238" t="s">
        <v>66</v>
      </c>
      <c r="C599" s="238" t="s">
        <v>682</v>
      </c>
      <c r="D599" s="238"/>
      <c r="E599" s="238">
        <v>2</v>
      </c>
      <c r="F599" s="238">
        <v>2</v>
      </c>
      <c r="G599" s="238">
        <v>2</v>
      </c>
      <c r="H599" s="238">
        <v>3</v>
      </c>
      <c r="I599" s="238">
        <v>0</v>
      </c>
      <c r="J599" s="238">
        <v>1</v>
      </c>
      <c r="K599" s="238">
        <v>1</v>
      </c>
      <c r="L599" s="238">
        <v>1</v>
      </c>
      <c r="M599" s="188"/>
      <c r="N599"/>
      <c r="O599" s="101">
        <f>IF(ISBLANK(C599),O598,IF(COUNTIF(C$2:C599,C599)&gt;1,O598,1+MAX(O598,0)))</f>
        <v>14</v>
      </c>
      <c r="P599" s="45">
        <f t="shared" si="129"/>
        <v>10</v>
      </c>
      <c r="Q599" s="33" t="str">
        <f t="shared" si="130"/>
        <v/>
      </c>
      <c r="R599" s="33">
        <f t="shared" si="131"/>
        <v>14</v>
      </c>
      <c r="S599" s="33" t="str">
        <f t="shared" si="132"/>
        <v>110_14</v>
      </c>
      <c r="T599" s="35" t="str">
        <f t="shared" si="133"/>
        <v>110PM</v>
      </c>
      <c r="U599" s="35" t="str">
        <f t="shared" si="134"/>
        <v>110PMNS</v>
      </c>
      <c r="W599" s="20" t="str">
        <f t="shared" si="135"/>
        <v/>
      </c>
      <c r="X599" s="20" t="str">
        <f t="shared" si="136"/>
        <v/>
      </c>
      <c r="Y599" s="20" t="str">
        <f t="shared" si="137"/>
        <v/>
      </c>
      <c r="Z599" s="20" t="str">
        <f t="shared" si="138"/>
        <v/>
      </c>
      <c r="AA599" s="20">
        <f t="shared" si="126"/>
        <v>0</v>
      </c>
      <c r="AB599" s="20">
        <f t="shared" si="127"/>
        <v>0</v>
      </c>
      <c r="AC599" s="20">
        <f t="shared" si="128"/>
        <v>0</v>
      </c>
      <c r="AD599" s="16">
        <f t="shared" si="139"/>
        <v>0</v>
      </c>
      <c r="AE599" s="16">
        <f>IF(ISBLANK(T599),AE598,IF(COUNTIF(T$2:T599,T599)&gt;1,AE598,1+MAX(AE598,0)))</f>
        <v>19</v>
      </c>
    </row>
    <row r="600" spans="1:31" x14ac:dyDescent="0.25">
      <c r="A600" s="238">
        <v>110</v>
      </c>
      <c r="B600" s="238" t="s">
        <v>66</v>
      </c>
      <c r="C600" s="238" t="s">
        <v>682</v>
      </c>
      <c r="D600" s="238"/>
      <c r="E600" s="238">
        <v>2</v>
      </c>
      <c r="F600" s="238">
        <v>2</v>
      </c>
      <c r="G600" s="238">
        <v>3</v>
      </c>
      <c r="H600" s="238">
        <v>0</v>
      </c>
      <c r="I600" s="238">
        <v>0</v>
      </c>
      <c r="J600" s="238">
        <v>0</v>
      </c>
      <c r="K600" s="238">
        <v>0</v>
      </c>
      <c r="L600" s="238">
        <v>0</v>
      </c>
      <c r="M600" s="188"/>
      <c r="N600"/>
      <c r="O600" s="101">
        <f>IF(ISBLANK(C600),O599,IF(COUNTIF(C$2:C600,C600)&gt;1,O599,1+MAX(O599,0)))</f>
        <v>14</v>
      </c>
      <c r="P600" s="45">
        <f t="shared" si="129"/>
        <v>10</v>
      </c>
      <c r="Q600" s="33" t="str">
        <f t="shared" si="130"/>
        <v/>
      </c>
      <c r="R600" s="33">
        <f t="shared" si="131"/>
        <v>14</v>
      </c>
      <c r="S600" s="33" t="str">
        <f t="shared" si="132"/>
        <v>110_14</v>
      </c>
      <c r="T600" s="35" t="str">
        <f t="shared" si="133"/>
        <v>110PM</v>
      </c>
      <c r="U600" s="35" t="str">
        <f t="shared" si="134"/>
        <v>110PMEW</v>
      </c>
      <c r="W600" s="20" t="str">
        <f t="shared" si="135"/>
        <v/>
      </c>
      <c r="X600" s="20" t="str">
        <f t="shared" si="136"/>
        <v/>
      </c>
      <c r="Y600" s="20" t="str">
        <f t="shared" si="137"/>
        <v/>
      </c>
      <c r="Z600" s="20" t="str">
        <f t="shared" si="138"/>
        <v/>
      </c>
      <c r="AA600" s="20">
        <f t="shared" si="126"/>
        <v>0</v>
      </c>
      <c r="AB600" s="20">
        <f t="shared" si="127"/>
        <v>0</v>
      </c>
      <c r="AC600" s="20">
        <f t="shared" si="128"/>
        <v>0</v>
      </c>
      <c r="AD600" s="16">
        <f t="shared" si="139"/>
        <v>0</v>
      </c>
      <c r="AE600" s="16">
        <f>IF(ISBLANK(T600),AE599,IF(COUNTIF(T$2:T600,T600)&gt;1,AE599,1+MAX(AE599,0)))</f>
        <v>19</v>
      </c>
    </row>
    <row r="601" spans="1:31" x14ac:dyDescent="0.25">
      <c r="A601" s="238">
        <v>110</v>
      </c>
      <c r="B601" s="238" t="s">
        <v>66</v>
      </c>
      <c r="C601" s="238" t="s">
        <v>682</v>
      </c>
      <c r="D601" s="238"/>
      <c r="E601" s="238">
        <v>2</v>
      </c>
      <c r="F601" s="238">
        <v>2</v>
      </c>
      <c r="G601" s="238">
        <v>4</v>
      </c>
      <c r="H601" s="238">
        <v>0</v>
      </c>
      <c r="I601" s="238">
        <v>0</v>
      </c>
      <c r="J601" s="238">
        <v>0</v>
      </c>
      <c r="K601" s="238">
        <v>0</v>
      </c>
      <c r="L601" s="238">
        <v>0</v>
      </c>
      <c r="M601" s="188"/>
      <c r="N601"/>
      <c r="O601" s="101">
        <f>IF(ISBLANK(C601),O600,IF(COUNTIF(C$2:C601,C601)&gt;1,O600,1+MAX(O600,0)))</f>
        <v>14</v>
      </c>
      <c r="P601" s="45">
        <f t="shared" si="129"/>
        <v>10</v>
      </c>
      <c r="Q601" s="33" t="str">
        <f t="shared" si="130"/>
        <v/>
      </c>
      <c r="R601" s="33">
        <f t="shared" si="131"/>
        <v>14</v>
      </c>
      <c r="S601" s="33" t="str">
        <f t="shared" si="132"/>
        <v>110_14</v>
      </c>
      <c r="T601" s="35" t="str">
        <f t="shared" si="133"/>
        <v>110PM</v>
      </c>
      <c r="U601" s="35" t="str">
        <f t="shared" si="134"/>
        <v>110PMEW</v>
      </c>
      <c r="W601" s="20" t="str">
        <f t="shared" si="135"/>
        <v/>
      </c>
      <c r="X601" s="20" t="str">
        <f t="shared" si="136"/>
        <v/>
      </c>
      <c r="Y601" s="20" t="str">
        <f t="shared" si="137"/>
        <v/>
      </c>
      <c r="Z601" s="20" t="str">
        <f t="shared" si="138"/>
        <v/>
      </c>
      <c r="AA601" s="20">
        <f t="shared" si="126"/>
        <v>0</v>
      </c>
      <c r="AB601" s="20">
        <f t="shared" si="127"/>
        <v>0</v>
      </c>
      <c r="AC601" s="20">
        <f t="shared" si="128"/>
        <v>0</v>
      </c>
      <c r="AD601" s="16">
        <f t="shared" si="139"/>
        <v>0</v>
      </c>
      <c r="AE601" s="16">
        <f>IF(ISBLANK(T601),AE600,IF(COUNTIF(T$2:T601,T601)&gt;1,AE600,1+MAX(AE600,0)))</f>
        <v>19</v>
      </c>
    </row>
    <row r="602" spans="1:31" x14ac:dyDescent="0.25">
      <c r="A602" s="238">
        <v>110</v>
      </c>
      <c r="B602" s="238" t="s">
        <v>66</v>
      </c>
      <c r="C602" s="238" t="s">
        <v>682</v>
      </c>
      <c r="D602" s="238"/>
      <c r="E602" s="238">
        <v>2</v>
      </c>
      <c r="F602" s="238">
        <v>3</v>
      </c>
      <c r="G602" s="238">
        <v>1</v>
      </c>
      <c r="H602" s="238">
        <v>5</v>
      </c>
      <c r="I602" s="238">
        <v>0</v>
      </c>
      <c r="J602" s="238">
        <v>3</v>
      </c>
      <c r="K602" s="238">
        <v>0</v>
      </c>
      <c r="L602" s="238">
        <v>1</v>
      </c>
      <c r="M602" s="188"/>
      <c r="N602"/>
      <c r="O602" s="101">
        <f>IF(ISBLANK(C602),O601,IF(COUNTIF(C$2:C602,C602)&gt;1,O601,1+MAX(O601,0)))</f>
        <v>14</v>
      </c>
      <c r="P602" s="45">
        <f t="shared" si="129"/>
        <v>10</v>
      </c>
      <c r="Q602" s="33" t="str">
        <f t="shared" si="130"/>
        <v/>
      </c>
      <c r="R602" s="33">
        <f t="shared" si="131"/>
        <v>15</v>
      </c>
      <c r="S602" s="33" t="str">
        <f t="shared" si="132"/>
        <v>110_15</v>
      </c>
      <c r="T602" s="35" t="str">
        <f t="shared" si="133"/>
        <v>110PM</v>
      </c>
      <c r="U602" s="35" t="str">
        <f t="shared" si="134"/>
        <v>110PMNS</v>
      </c>
      <c r="W602" s="20" t="str">
        <f t="shared" si="135"/>
        <v/>
      </c>
      <c r="X602" s="20" t="str">
        <f t="shared" si="136"/>
        <v/>
      </c>
      <c r="Y602" s="20" t="str">
        <f t="shared" si="137"/>
        <v/>
      </c>
      <c r="Z602" s="20" t="str">
        <f t="shared" si="138"/>
        <v/>
      </c>
      <c r="AA602" s="20">
        <f t="shared" si="126"/>
        <v>0</v>
      </c>
      <c r="AB602" s="20">
        <f t="shared" si="127"/>
        <v>0</v>
      </c>
      <c r="AC602" s="20">
        <f t="shared" si="128"/>
        <v>0</v>
      </c>
      <c r="AD602" s="16">
        <f t="shared" si="139"/>
        <v>0</v>
      </c>
      <c r="AE602" s="16">
        <f>IF(ISBLANK(T602),AE601,IF(COUNTIF(T$2:T602,T602)&gt;1,AE601,1+MAX(AE601,0)))</f>
        <v>19</v>
      </c>
    </row>
    <row r="603" spans="1:31" x14ac:dyDescent="0.25">
      <c r="A603" s="238">
        <v>110</v>
      </c>
      <c r="B603" s="238" t="s">
        <v>66</v>
      </c>
      <c r="C603" s="238" t="s">
        <v>682</v>
      </c>
      <c r="D603" s="238"/>
      <c r="E603" s="238">
        <v>2</v>
      </c>
      <c r="F603" s="238">
        <v>3</v>
      </c>
      <c r="G603" s="238">
        <v>2</v>
      </c>
      <c r="H603" s="238">
        <v>1</v>
      </c>
      <c r="I603" s="238">
        <v>0</v>
      </c>
      <c r="J603" s="238">
        <v>0</v>
      </c>
      <c r="K603" s="238">
        <v>1</v>
      </c>
      <c r="L603" s="238">
        <v>1</v>
      </c>
      <c r="M603" s="188"/>
      <c r="N603"/>
      <c r="O603" s="101">
        <f>IF(ISBLANK(C603),O602,IF(COUNTIF(C$2:C603,C603)&gt;1,O602,1+MAX(O602,0)))</f>
        <v>14</v>
      </c>
      <c r="P603" s="45">
        <f t="shared" si="129"/>
        <v>10</v>
      </c>
      <c r="Q603" s="33" t="str">
        <f t="shared" si="130"/>
        <v/>
      </c>
      <c r="R603" s="33">
        <f t="shared" si="131"/>
        <v>15</v>
      </c>
      <c r="S603" s="33" t="str">
        <f t="shared" si="132"/>
        <v>110_15</v>
      </c>
      <c r="T603" s="35" t="str">
        <f t="shared" si="133"/>
        <v>110PM</v>
      </c>
      <c r="U603" s="35" t="str">
        <f t="shared" si="134"/>
        <v>110PMNS</v>
      </c>
      <c r="W603" s="20" t="str">
        <f t="shared" si="135"/>
        <v/>
      </c>
      <c r="X603" s="20" t="str">
        <f t="shared" si="136"/>
        <v/>
      </c>
      <c r="Y603" s="20" t="str">
        <f t="shared" si="137"/>
        <v/>
      </c>
      <c r="Z603" s="20" t="str">
        <f t="shared" si="138"/>
        <v/>
      </c>
      <c r="AA603" s="20">
        <f t="shared" si="126"/>
        <v>0</v>
      </c>
      <c r="AB603" s="20">
        <f t="shared" si="127"/>
        <v>0</v>
      </c>
      <c r="AC603" s="20">
        <f t="shared" si="128"/>
        <v>0</v>
      </c>
      <c r="AD603" s="16">
        <f t="shared" si="139"/>
        <v>0</v>
      </c>
      <c r="AE603" s="16">
        <f>IF(ISBLANK(T603),AE602,IF(COUNTIF(T$2:T603,T603)&gt;1,AE602,1+MAX(AE602,0)))</f>
        <v>19</v>
      </c>
    </row>
    <row r="604" spans="1:31" x14ac:dyDescent="0.25">
      <c r="A604" s="238">
        <v>110</v>
      </c>
      <c r="B604" s="238" t="s">
        <v>66</v>
      </c>
      <c r="C604" s="238" t="s">
        <v>682</v>
      </c>
      <c r="D604" s="238"/>
      <c r="E604" s="238">
        <v>2</v>
      </c>
      <c r="F604" s="238">
        <v>3</v>
      </c>
      <c r="G604" s="238">
        <v>3</v>
      </c>
      <c r="H604" s="238">
        <v>0</v>
      </c>
      <c r="I604" s="238">
        <v>0</v>
      </c>
      <c r="J604" s="238">
        <v>0</v>
      </c>
      <c r="K604" s="238">
        <v>0</v>
      </c>
      <c r="L604" s="238">
        <v>0</v>
      </c>
      <c r="M604" s="188"/>
      <c r="N604"/>
      <c r="O604" s="101">
        <f>IF(ISBLANK(C604),O603,IF(COUNTIF(C$2:C604,C604)&gt;1,O603,1+MAX(O603,0)))</f>
        <v>14</v>
      </c>
      <c r="P604" s="45">
        <f t="shared" si="129"/>
        <v>10</v>
      </c>
      <c r="Q604" s="33" t="str">
        <f t="shared" si="130"/>
        <v/>
      </c>
      <c r="R604" s="33">
        <f t="shared" si="131"/>
        <v>15</v>
      </c>
      <c r="S604" s="33" t="str">
        <f t="shared" si="132"/>
        <v>110_15</v>
      </c>
      <c r="T604" s="35" t="str">
        <f t="shared" si="133"/>
        <v>110PM</v>
      </c>
      <c r="U604" s="35" t="str">
        <f t="shared" si="134"/>
        <v>110PMEW</v>
      </c>
      <c r="W604" s="20" t="str">
        <f t="shared" si="135"/>
        <v/>
      </c>
      <c r="X604" s="20" t="str">
        <f t="shared" si="136"/>
        <v/>
      </c>
      <c r="Y604" s="20" t="str">
        <f t="shared" si="137"/>
        <v/>
      </c>
      <c r="Z604" s="20" t="str">
        <f t="shared" si="138"/>
        <v/>
      </c>
      <c r="AA604" s="20">
        <f t="shared" si="126"/>
        <v>0</v>
      </c>
      <c r="AB604" s="20">
        <f t="shared" si="127"/>
        <v>0</v>
      </c>
      <c r="AC604" s="20">
        <f t="shared" si="128"/>
        <v>0</v>
      </c>
      <c r="AD604" s="16">
        <f t="shared" si="139"/>
        <v>0</v>
      </c>
      <c r="AE604" s="16">
        <f>IF(ISBLANK(T604),AE603,IF(COUNTIF(T$2:T604,T604)&gt;1,AE603,1+MAX(AE603,0)))</f>
        <v>19</v>
      </c>
    </row>
    <row r="605" spans="1:31" x14ac:dyDescent="0.25">
      <c r="A605" s="238">
        <v>110</v>
      </c>
      <c r="B605" s="238" t="s">
        <v>66</v>
      </c>
      <c r="C605" s="238" t="s">
        <v>682</v>
      </c>
      <c r="D605" s="238"/>
      <c r="E605" s="238">
        <v>2</v>
      </c>
      <c r="F605" s="238">
        <v>3</v>
      </c>
      <c r="G605" s="238">
        <v>4</v>
      </c>
      <c r="H605" s="238">
        <v>2</v>
      </c>
      <c r="I605" s="238">
        <v>1</v>
      </c>
      <c r="J605" s="238">
        <v>0</v>
      </c>
      <c r="K605" s="238">
        <v>0</v>
      </c>
      <c r="L605" s="238">
        <v>0</v>
      </c>
      <c r="M605" s="188"/>
      <c r="N605"/>
      <c r="O605" s="101">
        <f>IF(ISBLANK(C605),O604,IF(COUNTIF(C$2:C605,C605)&gt;1,O604,1+MAX(O604,0)))</f>
        <v>14</v>
      </c>
      <c r="P605" s="45">
        <f t="shared" si="129"/>
        <v>10</v>
      </c>
      <c r="Q605" s="33" t="str">
        <f t="shared" si="130"/>
        <v/>
      </c>
      <c r="R605" s="33">
        <f t="shared" si="131"/>
        <v>15</v>
      </c>
      <c r="S605" s="33" t="str">
        <f t="shared" si="132"/>
        <v>110_15</v>
      </c>
      <c r="T605" s="35" t="str">
        <f t="shared" si="133"/>
        <v>110PM</v>
      </c>
      <c r="U605" s="35" t="str">
        <f t="shared" si="134"/>
        <v>110PMEW</v>
      </c>
      <c r="W605" s="20" t="str">
        <f t="shared" si="135"/>
        <v/>
      </c>
      <c r="X605" s="20" t="str">
        <f t="shared" si="136"/>
        <v/>
      </c>
      <c r="Y605" s="20" t="str">
        <f t="shared" si="137"/>
        <v/>
      </c>
      <c r="Z605" s="20" t="str">
        <f t="shared" si="138"/>
        <v/>
      </c>
      <c r="AA605" s="20">
        <f t="shared" si="126"/>
        <v>0</v>
      </c>
      <c r="AB605" s="20">
        <f t="shared" si="127"/>
        <v>0</v>
      </c>
      <c r="AC605" s="20">
        <f t="shared" si="128"/>
        <v>0</v>
      </c>
      <c r="AD605" s="16">
        <f t="shared" si="139"/>
        <v>0</v>
      </c>
      <c r="AE605" s="16">
        <f>IF(ISBLANK(T605),AE604,IF(COUNTIF(T$2:T605,T605)&gt;1,AE604,1+MAX(AE604,0)))</f>
        <v>19</v>
      </c>
    </row>
    <row r="606" spans="1:31" x14ac:dyDescent="0.25">
      <c r="A606" s="238">
        <v>110</v>
      </c>
      <c r="B606" s="238" t="s">
        <v>66</v>
      </c>
      <c r="C606" s="238" t="s">
        <v>682</v>
      </c>
      <c r="D606" s="238"/>
      <c r="E606" s="238">
        <v>2</v>
      </c>
      <c r="F606" s="238">
        <v>4</v>
      </c>
      <c r="G606" s="238">
        <v>1</v>
      </c>
      <c r="H606" s="238">
        <v>2</v>
      </c>
      <c r="I606" s="238">
        <v>0</v>
      </c>
      <c r="J606" s="238">
        <v>0</v>
      </c>
      <c r="K606" s="238">
        <v>0</v>
      </c>
      <c r="L606" s="238">
        <v>0</v>
      </c>
      <c r="M606" s="188"/>
      <c r="N606"/>
      <c r="O606" s="101">
        <f>IF(ISBLANK(C606),O605,IF(COUNTIF(C$2:C606,C606)&gt;1,O605,1+MAX(O605,0)))</f>
        <v>14</v>
      </c>
      <c r="P606" s="45">
        <f t="shared" si="129"/>
        <v>10</v>
      </c>
      <c r="Q606" s="33" t="str">
        <f t="shared" si="130"/>
        <v/>
      </c>
      <c r="R606" s="33">
        <f t="shared" si="131"/>
        <v>16</v>
      </c>
      <c r="S606" s="33" t="str">
        <f t="shared" si="132"/>
        <v>110_16</v>
      </c>
      <c r="T606" s="35" t="str">
        <f t="shared" si="133"/>
        <v>110PM</v>
      </c>
      <c r="U606" s="35" t="str">
        <f t="shared" si="134"/>
        <v>110PMNS</v>
      </c>
      <c r="W606" s="20" t="str">
        <f t="shared" si="135"/>
        <v/>
      </c>
      <c r="X606" s="20" t="str">
        <f t="shared" si="136"/>
        <v/>
      </c>
      <c r="Y606" s="20" t="str">
        <f t="shared" si="137"/>
        <v/>
      </c>
      <c r="Z606" s="20" t="str">
        <f t="shared" si="138"/>
        <v/>
      </c>
      <c r="AA606" s="20">
        <f t="shared" si="126"/>
        <v>0</v>
      </c>
      <c r="AB606" s="20">
        <f t="shared" si="127"/>
        <v>0</v>
      </c>
      <c r="AC606" s="20">
        <f t="shared" si="128"/>
        <v>0</v>
      </c>
      <c r="AD606" s="16">
        <f t="shared" si="139"/>
        <v>0</v>
      </c>
      <c r="AE606" s="16">
        <f>IF(ISBLANK(T606),AE605,IF(COUNTIF(T$2:T606,T606)&gt;1,AE605,1+MAX(AE605,0)))</f>
        <v>19</v>
      </c>
    </row>
    <row r="607" spans="1:31" x14ac:dyDescent="0.25">
      <c r="A607" s="238">
        <v>110</v>
      </c>
      <c r="B607" s="238" t="s">
        <v>66</v>
      </c>
      <c r="C607" s="238" t="s">
        <v>682</v>
      </c>
      <c r="D607" s="238"/>
      <c r="E607" s="238">
        <v>2</v>
      </c>
      <c r="F607" s="238">
        <v>4</v>
      </c>
      <c r="G607" s="238">
        <v>2</v>
      </c>
      <c r="H607" s="238">
        <v>1</v>
      </c>
      <c r="I607" s="238">
        <v>0</v>
      </c>
      <c r="J607" s="238">
        <v>0</v>
      </c>
      <c r="K607" s="238">
        <v>0</v>
      </c>
      <c r="L607" s="238">
        <v>0</v>
      </c>
      <c r="M607" s="188"/>
      <c r="N607"/>
      <c r="O607" s="101">
        <f>IF(ISBLANK(C607),O606,IF(COUNTIF(C$2:C607,C607)&gt;1,O606,1+MAX(O606,0)))</f>
        <v>14</v>
      </c>
      <c r="P607" s="45">
        <f t="shared" si="129"/>
        <v>10</v>
      </c>
      <c r="Q607" s="33" t="str">
        <f t="shared" si="130"/>
        <v/>
      </c>
      <c r="R607" s="33">
        <f t="shared" si="131"/>
        <v>16</v>
      </c>
      <c r="S607" s="33" t="str">
        <f t="shared" si="132"/>
        <v>110_16</v>
      </c>
      <c r="T607" s="35" t="str">
        <f t="shared" si="133"/>
        <v>110PM</v>
      </c>
      <c r="U607" s="35" t="str">
        <f t="shared" si="134"/>
        <v>110PMNS</v>
      </c>
      <c r="W607" s="20" t="str">
        <f t="shared" si="135"/>
        <v/>
      </c>
      <c r="X607" s="20" t="str">
        <f t="shared" si="136"/>
        <v/>
      </c>
      <c r="Y607" s="20" t="str">
        <f t="shared" si="137"/>
        <v/>
      </c>
      <c r="Z607" s="20" t="str">
        <f t="shared" si="138"/>
        <v/>
      </c>
      <c r="AA607" s="20">
        <f t="shared" si="126"/>
        <v>0</v>
      </c>
      <c r="AB607" s="20">
        <f t="shared" si="127"/>
        <v>0</v>
      </c>
      <c r="AC607" s="20">
        <f t="shared" si="128"/>
        <v>0</v>
      </c>
      <c r="AD607" s="16">
        <f t="shared" si="139"/>
        <v>0</v>
      </c>
      <c r="AE607" s="16">
        <f>IF(ISBLANK(T607),AE606,IF(COUNTIF(T$2:T607,T607)&gt;1,AE606,1+MAX(AE606,0)))</f>
        <v>19</v>
      </c>
    </row>
    <row r="608" spans="1:31" x14ac:dyDescent="0.25">
      <c r="A608" s="238">
        <v>110</v>
      </c>
      <c r="B608" s="238" t="s">
        <v>66</v>
      </c>
      <c r="C608" s="238" t="s">
        <v>682</v>
      </c>
      <c r="D608" s="238"/>
      <c r="E608" s="238">
        <v>2</v>
      </c>
      <c r="F608" s="238">
        <v>4</v>
      </c>
      <c r="G608" s="238">
        <v>3</v>
      </c>
      <c r="H608" s="238">
        <v>0</v>
      </c>
      <c r="I608" s="238">
        <v>0</v>
      </c>
      <c r="J608" s="238">
        <v>0</v>
      </c>
      <c r="K608" s="238">
        <v>0</v>
      </c>
      <c r="L608" s="238">
        <v>0</v>
      </c>
      <c r="M608" s="188"/>
      <c r="N608"/>
      <c r="O608" s="101">
        <f>IF(ISBLANK(C608),O607,IF(COUNTIF(C$2:C608,C608)&gt;1,O607,1+MAX(O607,0)))</f>
        <v>14</v>
      </c>
      <c r="P608" s="45">
        <f t="shared" si="129"/>
        <v>10</v>
      </c>
      <c r="Q608" s="33" t="str">
        <f t="shared" si="130"/>
        <v/>
      </c>
      <c r="R608" s="33">
        <f t="shared" si="131"/>
        <v>16</v>
      </c>
      <c r="S608" s="33" t="str">
        <f t="shared" si="132"/>
        <v>110_16</v>
      </c>
      <c r="T608" s="35" t="str">
        <f t="shared" si="133"/>
        <v>110PM</v>
      </c>
      <c r="U608" s="35" t="str">
        <f t="shared" si="134"/>
        <v>110PMEW</v>
      </c>
      <c r="W608" s="20" t="str">
        <f t="shared" si="135"/>
        <v/>
      </c>
      <c r="X608" s="20" t="str">
        <f t="shared" si="136"/>
        <v/>
      </c>
      <c r="Y608" s="20" t="str">
        <f t="shared" si="137"/>
        <v/>
      </c>
      <c r="Z608" s="20" t="str">
        <f t="shared" si="138"/>
        <v/>
      </c>
      <c r="AA608" s="20">
        <f t="shared" si="126"/>
        <v>0</v>
      </c>
      <c r="AB608" s="20">
        <f t="shared" si="127"/>
        <v>0</v>
      </c>
      <c r="AC608" s="20">
        <f t="shared" si="128"/>
        <v>0</v>
      </c>
      <c r="AD608" s="16">
        <f t="shared" si="139"/>
        <v>0</v>
      </c>
      <c r="AE608" s="16">
        <f>IF(ISBLANK(T608),AE607,IF(COUNTIF(T$2:T608,T608)&gt;1,AE607,1+MAX(AE607,0)))</f>
        <v>19</v>
      </c>
    </row>
    <row r="609" spans="1:31" x14ac:dyDescent="0.25">
      <c r="A609" s="238">
        <v>110</v>
      </c>
      <c r="B609" s="238" t="s">
        <v>66</v>
      </c>
      <c r="C609" s="238" t="s">
        <v>682</v>
      </c>
      <c r="D609" s="238"/>
      <c r="E609" s="238">
        <v>2</v>
      </c>
      <c r="F609" s="238">
        <v>4</v>
      </c>
      <c r="G609" s="238">
        <v>4</v>
      </c>
      <c r="H609" s="238">
        <v>1</v>
      </c>
      <c r="I609" s="238">
        <v>1</v>
      </c>
      <c r="J609" s="238">
        <v>0</v>
      </c>
      <c r="K609" s="238">
        <v>0</v>
      </c>
      <c r="L609" s="238">
        <v>0</v>
      </c>
      <c r="M609" s="188"/>
      <c r="N609"/>
      <c r="O609" s="101">
        <f>IF(ISBLANK(C609),O608,IF(COUNTIF(C$2:C609,C609)&gt;1,O608,1+MAX(O608,0)))</f>
        <v>14</v>
      </c>
      <c r="P609" s="45">
        <f t="shared" si="129"/>
        <v>10</v>
      </c>
      <c r="Q609" s="33" t="str">
        <f t="shared" si="130"/>
        <v/>
      </c>
      <c r="R609" s="33">
        <f t="shared" si="131"/>
        <v>16</v>
      </c>
      <c r="S609" s="33" t="str">
        <f t="shared" si="132"/>
        <v>110_16</v>
      </c>
      <c r="T609" s="35" t="str">
        <f t="shared" si="133"/>
        <v>110PM</v>
      </c>
      <c r="U609" s="35" t="str">
        <f t="shared" si="134"/>
        <v>110PMEW</v>
      </c>
      <c r="W609" s="20" t="str">
        <f t="shared" si="135"/>
        <v/>
      </c>
      <c r="X609" s="20" t="str">
        <f t="shared" si="136"/>
        <v/>
      </c>
      <c r="Y609" s="20" t="str">
        <f t="shared" si="137"/>
        <v/>
      </c>
      <c r="Z609" s="20" t="str">
        <f t="shared" si="138"/>
        <v/>
      </c>
      <c r="AA609" s="20">
        <f t="shared" si="126"/>
        <v>0</v>
      </c>
      <c r="AB609" s="20">
        <f t="shared" si="127"/>
        <v>0</v>
      </c>
      <c r="AC609" s="20">
        <f t="shared" si="128"/>
        <v>0</v>
      </c>
      <c r="AD609" s="16">
        <f t="shared" si="139"/>
        <v>0</v>
      </c>
      <c r="AE609" s="16">
        <f>IF(ISBLANK(T609),AE608,IF(COUNTIF(T$2:T609,T609)&gt;1,AE608,1+MAX(AE608,0)))</f>
        <v>19</v>
      </c>
    </row>
    <row r="610" spans="1:31" x14ac:dyDescent="0.25">
      <c r="A610" s="42">
        <v>111</v>
      </c>
      <c r="B610" s="42" t="s">
        <v>65</v>
      </c>
      <c r="C610" s="42" t="s">
        <v>683</v>
      </c>
      <c r="E610" s="42">
        <v>1</v>
      </c>
      <c r="F610" s="42">
        <v>1</v>
      </c>
      <c r="G610" s="42">
        <v>1</v>
      </c>
      <c r="H610" s="42">
        <v>3</v>
      </c>
      <c r="I610" s="42">
        <v>0</v>
      </c>
      <c r="J610" s="42">
        <v>1</v>
      </c>
      <c r="K610" s="42">
        <v>1</v>
      </c>
      <c r="L610" s="42">
        <v>1</v>
      </c>
      <c r="M610" s="188" t="s">
        <v>870</v>
      </c>
      <c r="N610"/>
      <c r="O610" s="101">
        <f>IF(ISBLANK(C610),O609,IF(COUNTIF(C$2:C610,C610)&gt;1,O609,1+MAX(O609,0)))</f>
        <v>15</v>
      </c>
      <c r="P610" s="45">
        <f t="shared" si="129"/>
        <v>11</v>
      </c>
      <c r="Q610" s="33">
        <f t="shared" si="130"/>
        <v>11</v>
      </c>
      <c r="R610" s="33">
        <f t="shared" si="131"/>
        <v>1</v>
      </c>
      <c r="S610" s="33" t="str">
        <f t="shared" si="132"/>
        <v>111_1</v>
      </c>
      <c r="T610" s="35" t="str">
        <f t="shared" si="133"/>
        <v>111AM</v>
      </c>
      <c r="U610" s="35" t="str">
        <f t="shared" si="134"/>
        <v>111AMNS</v>
      </c>
      <c r="W610" s="20" t="str">
        <f t="shared" si="135"/>
        <v/>
      </c>
      <c r="X610" s="20" t="str">
        <f t="shared" si="136"/>
        <v/>
      </c>
      <c r="Y610" s="20" t="str">
        <f t="shared" si="137"/>
        <v/>
      </c>
      <c r="Z610" s="20" t="str">
        <f t="shared" si="138"/>
        <v/>
      </c>
      <c r="AA610" s="20">
        <f t="shared" si="126"/>
        <v>0</v>
      </c>
      <c r="AB610" s="20">
        <f t="shared" si="127"/>
        <v>0</v>
      </c>
      <c r="AC610" s="20">
        <f t="shared" si="128"/>
        <v>0</v>
      </c>
      <c r="AD610" s="16">
        <f t="shared" si="139"/>
        <v>0</v>
      </c>
      <c r="AE610" s="16">
        <f>IF(ISBLANK(T610),AE609,IF(COUNTIF(T$2:T610,T610)&gt;1,AE609,1+MAX(AE609,0)))</f>
        <v>20</v>
      </c>
    </row>
    <row r="611" spans="1:31" x14ac:dyDescent="0.25">
      <c r="A611" s="42">
        <v>111</v>
      </c>
      <c r="B611" s="42" t="s">
        <v>65</v>
      </c>
      <c r="C611" s="42" t="s">
        <v>683</v>
      </c>
      <c r="E611" s="42">
        <v>1</v>
      </c>
      <c r="F611" s="42">
        <v>1</v>
      </c>
      <c r="G611" s="42">
        <v>2</v>
      </c>
      <c r="H611" s="42">
        <v>1</v>
      </c>
      <c r="I611" s="42">
        <v>0</v>
      </c>
      <c r="J611" s="42">
        <v>0</v>
      </c>
      <c r="K611" s="42">
        <v>0</v>
      </c>
      <c r="L611" s="42">
        <v>0</v>
      </c>
      <c r="M611" s="188" t="s">
        <v>870</v>
      </c>
      <c r="N611"/>
      <c r="O611" s="101">
        <f>IF(ISBLANK(C611),O610,IF(COUNTIF(C$2:C611,C611)&gt;1,O610,1+MAX(O610,0)))</f>
        <v>15</v>
      </c>
      <c r="P611" s="45">
        <f t="shared" si="129"/>
        <v>11</v>
      </c>
      <c r="Q611" s="33" t="str">
        <f t="shared" si="130"/>
        <v/>
      </c>
      <c r="R611" s="33">
        <f t="shared" si="131"/>
        <v>1</v>
      </c>
      <c r="S611" s="33" t="str">
        <f t="shared" si="132"/>
        <v>111_1</v>
      </c>
      <c r="T611" s="35" t="str">
        <f t="shared" si="133"/>
        <v>111AM</v>
      </c>
      <c r="U611" s="35" t="str">
        <f t="shared" si="134"/>
        <v>111AMNS</v>
      </c>
      <c r="W611" s="20" t="str">
        <f t="shared" si="135"/>
        <v/>
      </c>
      <c r="X611" s="20" t="str">
        <f t="shared" si="136"/>
        <v/>
      </c>
      <c r="Y611" s="20" t="str">
        <f t="shared" si="137"/>
        <v/>
      </c>
      <c r="Z611" s="20" t="str">
        <f t="shared" si="138"/>
        <v/>
      </c>
      <c r="AA611" s="20">
        <f t="shared" si="126"/>
        <v>0</v>
      </c>
      <c r="AB611" s="20">
        <f t="shared" si="127"/>
        <v>0</v>
      </c>
      <c r="AC611" s="20">
        <f t="shared" si="128"/>
        <v>0</v>
      </c>
      <c r="AD611" s="16">
        <f t="shared" si="139"/>
        <v>0</v>
      </c>
      <c r="AE611" s="16">
        <f>IF(ISBLANK(T611),AE610,IF(COUNTIF(T$2:T611,T611)&gt;1,AE610,1+MAX(AE610,0)))</f>
        <v>20</v>
      </c>
    </row>
    <row r="612" spans="1:31" x14ac:dyDescent="0.25">
      <c r="A612" s="42">
        <v>111</v>
      </c>
      <c r="B612" s="42" t="s">
        <v>65</v>
      </c>
      <c r="C612" s="42" t="s">
        <v>683</v>
      </c>
      <c r="E612" s="42">
        <v>1</v>
      </c>
      <c r="F612" s="42">
        <v>1</v>
      </c>
      <c r="G612" s="42">
        <v>3</v>
      </c>
      <c r="H612" s="42">
        <v>3</v>
      </c>
      <c r="I612" s="42">
        <v>0</v>
      </c>
      <c r="J612" s="42">
        <v>1</v>
      </c>
      <c r="K612" s="42">
        <v>0</v>
      </c>
      <c r="L612" s="42">
        <v>1</v>
      </c>
      <c r="M612" s="188" t="s">
        <v>870</v>
      </c>
      <c r="N612"/>
      <c r="O612" s="101">
        <f>IF(ISBLANK(C612),O611,IF(COUNTIF(C$2:C612,C612)&gt;1,O611,1+MAX(O611,0)))</f>
        <v>15</v>
      </c>
      <c r="P612" s="45">
        <f t="shared" si="129"/>
        <v>11</v>
      </c>
      <c r="Q612" s="33" t="str">
        <f t="shared" si="130"/>
        <v/>
      </c>
      <c r="R612" s="33">
        <f t="shared" si="131"/>
        <v>1</v>
      </c>
      <c r="S612" s="33" t="str">
        <f t="shared" si="132"/>
        <v>111_1</v>
      </c>
      <c r="T612" s="35" t="str">
        <f t="shared" si="133"/>
        <v>111AM</v>
      </c>
      <c r="U612" s="35" t="str">
        <f t="shared" si="134"/>
        <v>111AMEW</v>
      </c>
      <c r="W612" s="20" t="str">
        <f t="shared" si="135"/>
        <v/>
      </c>
      <c r="X612" s="20" t="str">
        <f t="shared" si="136"/>
        <v/>
      </c>
      <c r="Y612" s="20" t="str">
        <f t="shared" si="137"/>
        <v/>
      </c>
      <c r="Z612" s="20" t="str">
        <f t="shared" si="138"/>
        <v/>
      </c>
      <c r="AA612" s="20">
        <f t="shared" si="126"/>
        <v>1</v>
      </c>
      <c r="AB612" s="20">
        <f t="shared" si="127"/>
        <v>0</v>
      </c>
      <c r="AC612" s="20">
        <f t="shared" si="128"/>
        <v>2</v>
      </c>
      <c r="AD612" s="16">
        <f t="shared" si="139"/>
        <v>1</v>
      </c>
      <c r="AE612" s="16">
        <f>IF(ISBLANK(T612),AE611,IF(COUNTIF(T$2:T612,T612)&gt;1,AE611,1+MAX(AE611,0)))</f>
        <v>20</v>
      </c>
    </row>
    <row r="613" spans="1:31" x14ac:dyDescent="0.25">
      <c r="A613" s="42">
        <v>111</v>
      </c>
      <c r="B613" s="42" t="s">
        <v>65</v>
      </c>
      <c r="C613" s="42" t="s">
        <v>683</v>
      </c>
      <c r="E613" s="42">
        <v>1</v>
      </c>
      <c r="F613" s="42">
        <v>1</v>
      </c>
      <c r="G613" s="42">
        <v>4</v>
      </c>
      <c r="H613" s="42">
        <v>2</v>
      </c>
      <c r="I613" s="42">
        <v>0</v>
      </c>
      <c r="J613" s="42">
        <v>0</v>
      </c>
      <c r="K613" s="42">
        <v>1</v>
      </c>
      <c r="L613" s="42">
        <v>0</v>
      </c>
      <c r="M613" s="188" t="s">
        <v>870</v>
      </c>
      <c r="N613"/>
      <c r="O613" s="101">
        <f>IF(ISBLANK(C613),O612,IF(COUNTIF(C$2:C613,C613)&gt;1,O612,1+MAX(O612,0)))</f>
        <v>15</v>
      </c>
      <c r="P613" s="45">
        <f t="shared" si="129"/>
        <v>11</v>
      </c>
      <c r="Q613" s="33" t="str">
        <f t="shared" si="130"/>
        <v/>
      </c>
      <c r="R613" s="33">
        <f t="shared" si="131"/>
        <v>1</v>
      </c>
      <c r="S613" s="33" t="str">
        <f t="shared" si="132"/>
        <v>111_1</v>
      </c>
      <c r="T613" s="35" t="str">
        <f t="shared" si="133"/>
        <v>111AM</v>
      </c>
      <c r="U613" s="35" t="str">
        <f t="shared" si="134"/>
        <v>111AMEW</v>
      </c>
      <c r="W613" s="20" t="str">
        <f t="shared" si="135"/>
        <v/>
      </c>
      <c r="X613" s="20" t="str">
        <f t="shared" si="136"/>
        <v/>
      </c>
      <c r="Y613" s="20" t="str">
        <f t="shared" si="137"/>
        <v/>
      </c>
      <c r="Z613" s="20" t="str">
        <f t="shared" si="138"/>
        <v/>
      </c>
      <c r="AA613" s="20">
        <f t="shared" si="126"/>
        <v>0</v>
      </c>
      <c r="AB613" s="20">
        <f t="shared" si="127"/>
        <v>0</v>
      </c>
      <c r="AC613" s="20">
        <f t="shared" si="128"/>
        <v>3</v>
      </c>
      <c r="AD613" s="16">
        <f t="shared" si="139"/>
        <v>1</v>
      </c>
      <c r="AE613" s="16">
        <f>IF(ISBLANK(T613),AE612,IF(COUNTIF(T$2:T613,T613)&gt;1,AE612,1+MAX(AE612,0)))</f>
        <v>20</v>
      </c>
    </row>
    <row r="614" spans="1:31" x14ac:dyDescent="0.25">
      <c r="A614" s="42">
        <v>111</v>
      </c>
      <c r="B614" s="42" t="s">
        <v>65</v>
      </c>
      <c r="C614" s="42" t="s">
        <v>683</v>
      </c>
      <c r="E614" s="42">
        <v>1</v>
      </c>
      <c r="F614" s="42">
        <v>2</v>
      </c>
      <c r="G614" s="42">
        <v>1</v>
      </c>
      <c r="H614" s="42">
        <v>5</v>
      </c>
      <c r="I614" s="42">
        <v>1</v>
      </c>
      <c r="J614" s="42">
        <v>1</v>
      </c>
      <c r="K614" s="42">
        <v>1</v>
      </c>
      <c r="L614" s="42">
        <v>1</v>
      </c>
      <c r="M614" s="188" t="s">
        <v>870</v>
      </c>
      <c r="N614"/>
      <c r="O614" s="101">
        <f>IF(ISBLANK(C614),O613,IF(COUNTIF(C$2:C614,C614)&gt;1,O613,1+MAX(O613,0)))</f>
        <v>15</v>
      </c>
      <c r="P614" s="45">
        <f t="shared" si="129"/>
        <v>11</v>
      </c>
      <c r="Q614" s="33" t="str">
        <f t="shared" si="130"/>
        <v/>
      </c>
      <c r="R614" s="33">
        <f t="shared" si="131"/>
        <v>2</v>
      </c>
      <c r="S614" s="33" t="str">
        <f t="shared" si="132"/>
        <v>111_2</v>
      </c>
      <c r="T614" s="35" t="str">
        <f t="shared" si="133"/>
        <v>111AM</v>
      </c>
      <c r="U614" s="35" t="str">
        <f t="shared" si="134"/>
        <v>111AMNS</v>
      </c>
      <c r="W614" s="20" t="str">
        <f t="shared" si="135"/>
        <v/>
      </c>
      <c r="X614" s="20" t="str">
        <f t="shared" si="136"/>
        <v/>
      </c>
      <c r="Y614" s="20" t="str">
        <f t="shared" si="137"/>
        <v/>
      </c>
      <c r="Z614" s="20" t="str">
        <f t="shared" si="138"/>
        <v/>
      </c>
      <c r="AA614" s="20">
        <f t="shared" si="126"/>
        <v>0</v>
      </c>
      <c r="AB614" s="20">
        <f t="shared" si="127"/>
        <v>0</v>
      </c>
      <c r="AC614" s="20">
        <f t="shared" si="128"/>
        <v>0</v>
      </c>
      <c r="AD614" s="16">
        <f t="shared" si="139"/>
        <v>0</v>
      </c>
      <c r="AE614" s="16">
        <f>IF(ISBLANK(T614),AE613,IF(COUNTIF(T$2:T614,T614)&gt;1,AE613,1+MAX(AE613,0)))</f>
        <v>20</v>
      </c>
    </row>
    <row r="615" spans="1:31" x14ac:dyDescent="0.25">
      <c r="A615" s="42">
        <v>111</v>
      </c>
      <c r="B615" s="42" t="s">
        <v>65</v>
      </c>
      <c r="C615" s="42" t="s">
        <v>683</v>
      </c>
      <c r="E615" s="42">
        <v>1</v>
      </c>
      <c r="F615" s="42">
        <v>2</v>
      </c>
      <c r="G615" s="42">
        <v>2</v>
      </c>
      <c r="H615" s="42">
        <v>0</v>
      </c>
      <c r="I615" s="42">
        <v>0</v>
      </c>
      <c r="J615" s="42">
        <v>0</v>
      </c>
      <c r="K615" s="42">
        <v>0</v>
      </c>
      <c r="L615" s="42">
        <v>0</v>
      </c>
      <c r="M615" s="188" t="s">
        <v>870</v>
      </c>
      <c r="N615"/>
      <c r="O615" s="101">
        <f>IF(ISBLANK(C615),O614,IF(COUNTIF(C$2:C615,C615)&gt;1,O614,1+MAX(O614,0)))</f>
        <v>15</v>
      </c>
      <c r="P615" s="45">
        <f t="shared" si="129"/>
        <v>11</v>
      </c>
      <c r="Q615" s="33" t="str">
        <f t="shared" si="130"/>
        <v/>
      </c>
      <c r="R615" s="33">
        <f t="shared" si="131"/>
        <v>2</v>
      </c>
      <c r="S615" s="33" t="str">
        <f t="shared" si="132"/>
        <v>111_2</v>
      </c>
      <c r="T615" s="35" t="str">
        <f t="shared" si="133"/>
        <v>111AM</v>
      </c>
      <c r="U615" s="35" t="str">
        <f t="shared" si="134"/>
        <v>111AMNS</v>
      </c>
      <c r="W615" s="20" t="str">
        <f t="shared" si="135"/>
        <v/>
      </c>
      <c r="X615" s="20" t="str">
        <f t="shared" si="136"/>
        <v/>
      </c>
      <c r="Y615" s="20" t="str">
        <f t="shared" si="137"/>
        <v/>
      </c>
      <c r="Z615" s="20" t="str">
        <f t="shared" si="138"/>
        <v/>
      </c>
      <c r="AA615" s="20">
        <f t="shared" si="126"/>
        <v>0</v>
      </c>
      <c r="AB615" s="20">
        <f t="shared" si="127"/>
        <v>0</v>
      </c>
      <c r="AC615" s="20">
        <f t="shared" si="128"/>
        <v>0</v>
      </c>
      <c r="AD615" s="16">
        <f t="shared" si="139"/>
        <v>0</v>
      </c>
      <c r="AE615" s="16">
        <f>IF(ISBLANK(T615),AE614,IF(COUNTIF(T$2:T615,T615)&gt;1,AE614,1+MAX(AE614,0)))</f>
        <v>20</v>
      </c>
    </row>
    <row r="616" spans="1:31" x14ac:dyDescent="0.25">
      <c r="A616" s="42">
        <v>111</v>
      </c>
      <c r="B616" s="42" t="s">
        <v>65</v>
      </c>
      <c r="C616" s="42" t="s">
        <v>683</v>
      </c>
      <c r="E616" s="42">
        <v>1</v>
      </c>
      <c r="F616" s="42">
        <v>2</v>
      </c>
      <c r="G616" s="42">
        <v>3</v>
      </c>
      <c r="H616" s="42">
        <v>11</v>
      </c>
      <c r="I616" s="42">
        <v>5</v>
      </c>
      <c r="J616" s="42">
        <v>0</v>
      </c>
      <c r="K616" s="42">
        <v>0</v>
      </c>
      <c r="L616" s="42">
        <v>0</v>
      </c>
      <c r="M616" s="188" t="s">
        <v>870</v>
      </c>
      <c r="N616"/>
      <c r="O616" s="101">
        <f>IF(ISBLANK(C616),O615,IF(COUNTIF(C$2:C616,C616)&gt;1,O615,1+MAX(O615,0)))</f>
        <v>15</v>
      </c>
      <c r="P616" s="45">
        <f t="shared" si="129"/>
        <v>11</v>
      </c>
      <c r="Q616" s="33" t="str">
        <f t="shared" si="130"/>
        <v/>
      </c>
      <c r="R616" s="33">
        <f t="shared" si="131"/>
        <v>2</v>
      </c>
      <c r="S616" s="33" t="str">
        <f t="shared" si="132"/>
        <v>111_2</v>
      </c>
      <c r="T616" s="35" t="str">
        <f t="shared" si="133"/>
        <v>111AM</v>
      </c>
      <c r="U616" s="35" t="str">
        <f t="shared" si="134"/>
        <v>111AMEW</v>
      </c>
      <c r="W616" s="20" t="str">
        <f t="shared" si="135"/>
        <v/>
      </c>
      <c r="X616" s="20" t="str">
        <f t="shared" si="136"/>
        <v/>
      </c>
      <c r="Y616" s="20" t="str">
        <f t="shared" si="137"/>
        <v/>
      </c>
      <c r="Z616" s="20" t="str">
        <f t="shared" si="138"/>
        <v/>
      </c>
      <c r="AA616" s="20">
        <f t="shared" si="126"/>
        <v>1</v>
      </c>
      <c r="AB616" s="20">
        <f t="shared" si="127"/>
        <v>0</v>
      </c>
      <c r="AC616" s="20">
        <f t="shared" si="128"/>
        <v>2</v>
      </c>
      <c r="AD616" s="16">
        <f t="shared" si="139"/>
        <v>1</v>
      </c>
      <c r="AE616" s="16">
        <f>IF(ISBLANK(T616),AE615,IF(COUNTIF(T$2:T616,T616)&gt;1,AE615,1+MAX(AE615,0)))</f>
        <v>20</v>
      </c>
    </row>
    <row r="617" spans="1:31" x14ac:dyDescent="0.25">
      <c r="A617" s="42">
        <v>111</v>
      </c>
      <c r="B617" s="42" t="s">
        <v>65</v>
      </c>
      <c r="C617" s="42" t="s">
        <v>683</v>
      </c>
      <c r="E617" s="42">
        <v>1</v>
      </c>
      <c r="F617" s="42">
        <v>2</v>
      </c>
      <c r="G617" s="42">
        <v>4</v>
      </c>
      <c r="H617" s="42">
        <v>0</v>
      </c>
      <c r="I617" s="42">
        <v>0</v>
      </c>
      <c r="J617" s="42">
        <v>0</v>
      </c>
      <c r="K617" s="42">
        <v>0</v>
      </c>
      <c r="L617" s="42">
        <v>0</v>
      </c>
      <c r="M617" s="188" t="s">
        <v>870</v>
      </c>
      <c r="N617"/>
      <c r="O617" s="101">
        <f>IF(ISBLANK(C617),O616,IF(COUNTIF(C$2:C617,C617)&gt;1,O616,1+MAX(O616,0)))</f>
        <v>15</v>
      </c>
      <c r="P617" s="45">
        <f t="shared" si="129"/>
        <v>11</v>
      </c>
      <c r="Q617" s="33" t="str">
        <f t="shared" si="130"/>
        <v/>
      </c>
      <c r="R617" s="33">
        <f t="shared" si="131"/>
        <v>2</v>
      </c>
      <c r="S617" s="33" t="str">
        <f t="shared" si="132"/>
        <v>111_2</v>
      </c>
      <c r="T617" s="35" t="str">
        <f t="shared" si="133"/>
        <v>111AM</v>
      </c>
      <c r="U617" s="35" t="str">
        <f t="shared" si="134"/>
        <v>111AMEW</v>
      </c>
      <c r="W617" s="20" t="str">
        <f t="shared" si="135"/>
        <v/>
      </c>
      <c r="X617" s="20" t="str">
        <f t="shared" si="136"/>
        <v/>
      </c>
      <c r="Y617" s="20" t="str">
        <f t="shared" si="137"/>
        <v/>
      </c>
      <c r="Z617" s="20" t="str">
        <f t="shared" si="138"/>
        <v/>
      </c>
      <c r="AA617" s="20">
        <f t="shared" si="126"/>
        <v>0</v>
      </c>
      <c r="AB617" s="20">
        <f t="shared" si="127"/>
        <v>0</v>
      </c>
      <c r="AC617" s="20">
        <f t="shared" si="128"/>
        <v>3</v>
      </c>
      <c r="AD617" s="16">
        <f t="shared" si="139"/>
        <v>1</v>
      </c>
      <c r="AE617" s="16">
        <f>IF(ISBLANK(T617),AE616,IF(COUNTIF(T$2:T617,T617)&gt;1,AE616,1+MAX(AE616,0)))</f>
        <v>20</v>
      </c>
    </row>
    <row r="618" spans="1:31" x14ac:dyDescent="0.25">
      <c r="A618" s="42">
        <v>111</v>
      </c>
      <c r="B618" s="42" t="s">
        <v>65</v>
      </c>
      <c r="C618" s="42" t="s">
        <v>683</v>
      </c>
      <c r="E618" s="42">
        <v>1</v>
      </c>
      <c r="F618" s="42">
        <v>3</v>
      </c>
      <c r="G618" s="42">
        <v>1</v>
      </c>
      <c r="H618" s="42">
        <v>1</v>
      </c>
      <c r="I618" s="42">
        <v>0</v>
      </c>
      <c r="J618" s="42">
        <v>0</v>
      </c>
      <c r="K618" s="42">
        <v>0</v>
      </c>
      <c r="L618" s="42">
        <v>0</v>
      </c>
      <c r="M618" s="188" t="s">
        <v>870</v>
      </c>
      <c r="N618"/>
      <c r="O618" s="101">
        <f>IF(ISBLANK(C618),O617,IF(COUNTIF(C$2:C618,C618)&gt;1,O617,1+MAX(O617,0)))</f>
        <v>15</v>
      </c>
      <c r="P618" s="45">
        <f t="shared" si="129"/>
        <v>11</v>
      </c>
      <c r="Q618" s="33" t="str">
        <f t="shared" si="130"/>
        <v/>
      </c>
      <c r="R618" s="33">
        <f t="shared" si="131"/>
        <v>3</v>
      </c>
      <c r="S618" s="33" t="str">
        <f t="shared" si="132"/>
        <v>111_3</v>
      </c>
      <c r="T618" s="35" t="str">
        <f t="shared" si="133"/>
        <v>111AM</v>
      </c>
      <c r="U618" s="35" t="str">
        <f t="shared" si="134"/>
        <v>111AMNS</v>
      </c>
      <c r="W618" s="20" t="str">
        <f t="shared" si="135"/>
        <v/>
      </c>
      <c r="X618" s="20" t="str">
        <f t="shared" si="136"/>
        <v/>
      </c>
      <c r="Y618" s="20" t="str">
        <f t="shared" si="137"/>
        <v/>
      </c>
      <c r="Z618" s="20" t="str">
        <f t="shared" si="138"/>
        <v/>
      </c>
      <c r="AA618" s="20">
        <f t="shared" si="126"/>
        <v>0</v>
      </c>
      <c r="AB618" s="20">
        <f t="shared" si="127"/>
        <v>0</v>
      </c>
      <c r="AC618" s="20">
        <f t="shared" si="128"/>
        <v>0</v>
      </c>
      <c r="AD618" s="16">
        <f t="shared" si="139"/>
        <v>0</v>
      </c>
      <c r="AE618" s="16">
        <f>IF(ISBLANK(T618),AE617,IF(COUNTIF(T$2:T618,T618)&gt;1,AE617,1+MAX(AE617,0)))</f>
        <v>20</v>
      </c>
    </row>
    <row r="619" spans="1:31" x14ac:dyDescent="0.25">
      <c r="A619" s="42">
        <v>111</v>
      </c>
      <c r="B619" s="42" t="s">
        <v>65</v>
      </c>
      <c r="C619" s="42" t="s">
        <v>683</v>
      </c>
      <c r="E619" s="42">
        <v>1</v>
      </c>
      <c r="F619" s="42">
        <v>3</v>
      </c>
      <c r="G619" s="42">
        <v>2</v>
      </c>
      <c r="H619" s="42">
        <v>4</v>
      </c>
      <c r="I619" s="42">
        <v>3</v>
      </c>
      <c r="J619" s="42">
        <v>1</v>
      </c>
      <c r="K619" s="42">
        <v>1</v>
      </c>
      <c r="L619" s="42">
        <v>3</v>
      </c>
      <c r="M619" s="188" t="s">
        <v>870</v>
      </c>
      <c r="N619"/>
      <c r="O619" s="101">
        <f>IF(ISBLANK(C619),O618,IF(COUNTIF(C$2:C619,C619)&gt;1,O618,1+MAX(O618,0)))</f>
        <v>15</v>
      </c>
      <c r="P619" s="45">
        <f t="shared" si="129"/>
        <v>11</v>
      </c>
      <c r="Q619" s="33" t="str">
        <f t="shared" si="130"/>
        <v/>
      </c>
      <c r="R619" s="33">
        <f t="shared" si="131"/>
        <v>3</v>
      </c>
      <c r="S619" s="33" t="str">
        <f t="shared" si="132"/>
        <v>111_3</v>
      </c>
      <c r="T619" s="35" t="str">
        <f t="shared" si="133"/>
        <v>111AM</v>
      </c>
      <c r="U619" s="35" t="str">
        <f t="shared" si="134"/>
        <v>111AMNS</v>
      </c>
      <c r="W619" s="20" t="str">
        <f t="shared" si="135"/>
        <v/>
      </c>
      <c r="X619" s="20" t="str">
        <f t="shared" si="136"/>
        <v/>
      </c>
      <c r="Y619" s="20" t="str">
        <f t="shared" si="137"/>
        <v/>
      </c>
      <c r="Z619" s="20" t="str">
        <f t="shared" si="138"/>
        <v/>
      </c>
      <c r="AA619" s="20">
        <f t="shared" si="126"/>
        <v>0</v>
      </c>
      <c r="AB619" s="20">
        <f t="shared" si="127"/>
        <v>0</v>
      </c>
      <c r="AC619" s="20">
        <f t="shared" si="128"/>
        <v>0</v>
      </c>
      <c r="AD619" s="16">
        <f t="shared" si="139"/>
        <v>0</v>
      </c>
      <c r="AE619" s="16">
        <f>IF(ISBLANK(T619),AE618,IF(COUNTIF(T$2:T619,T619)&gt;1,AE618,1+MAX(AE618,0)))</f>
        <v>20</v>
      </c>
    </row>
    <row r="620" spans="1:31" x14ac:dyDescent="0.25">
      <c r="A620" s="42">
        <v>111</v>
      </c>
      <c r="B620" s="42" t="s">
        <v>65</v>
      </c>
      <c r="C620" s="42" t="s">
        <v>683</v>
      </c>
      <c r="E620" s="42">
        <v>1</v>
      </c>
      <c r="F620" s="42">
        <v>3</v>
      </c>
      <c r="G620" s="42">
        <v>3</v>
      </c>
      <c r="H620" s="42">
        <v>8</v>
      </c>
      <c r="I620" s="42">
        <v>3</v>
      </c>
      <c r="J620" s="42">
        <v>2</v>
      </c>
      <c r="K620" s="42">
        <v>0</v>
      </c>
      <c r="L620" s="42">
        <v>0</v>
      </c>
      <c r="M620" s="188" t="s">
        <v>870</v>
      </c>
      <c r="N620"/>
      <c r="O620" s="101">
        <f>IF(ISBLANK(C620),O619,IF(COUNTIF(C$2:C620,C620)&gt;1,O619,1+MAX(O619,0)))</f>
        <v>15</v>
      </c>
      <c r="P620" s="45">
        <f t="shared" si="129"/>
        <v>11</v>
      </c>
      <c r="Q620" s="33" t="str">
        <f t="shared" si="130"/>
        <v/>
      </c>
      <c r="R620" s="33">
        <f t="shared" si="131"/>
        <v>3</v>
      </c>
      <c r="S620" s="33" t="str">
        <f t="shared" si="132"/>
        <v>111_3</v>
      </c>
      <c r="T620" s="35" t="str">
        <f t="shared" si="133"/>
        <v>111AM</v>
      </c>
      <c r="U620" s="35" t="str">
        <f t="shared" si="134"/>
        <v>111AMEW</v>
      </c>
      <c r="W620" s="20" t="str">
        <f t="shared" si="135"/>
        <v/>
      </c>
      <c r="X620" s="20" t="str">
        <f t="shared" si="136"/>
        <v/>
      </c>
      <c r="Y620" s="20" t="str">
        <f t="shared" si="137"/>
        <v/>
      </c>
      <c r="Z620" s="20" t="str">
        <f t="shared" si="138"/>
        <v/>
      </c>
      <c r="AA620" s="20">
        <f t="shared" si="126"/>
        <v>1</v>
      </c>
      <c r="AB620" s="20">
        <f t="shared" si="127"/>
        <v>0</v>
      </c>
      <c r="AC620" s="20">
        <f t="shared" si="128"/>
        <v>2</v>
      </c>
      <c r="AD620" s="16">
        <f t="shared" si="139"/>
        <v>1</v>
      </c>
      <c r="AE620" s="16">
        <f>IF(ISBLANK(T620),AE619,IF(COUNTIF(T$2:T620,T620)&gt;1,AE619,1+MAX(AE619,0)))</f>
        <v>20</v>
      </c>
    </row>
    <row r="621" spans="1:31" x14ac:dyDescent="0.25">
      <c r="A621" s="42">
        <v>111</v>
      </c>
      <c r="B621" s="42" t="s">
        <v>65</v>
      </c>
      <c r="C621" s="42" t="s">
        <v>683</v>
      </c>
      <c r="E621" s="42">
        <v>1</v>
      </c>
      <c r="F621" s="42">
        <v>3</v>
      </c>
      <c r="G621" s="42">
        <v>4</v>
      </c>
      <c r="H621" s="42">
        <v>0</v>
      </c>
      <c r="I621" s="42">
        <v>0</v>
      </c>
      <c r="J621" s="42">
        <v>0</v>
      </c>
      <c r="K621" s="42">
        <v>0</v>
      </c>
      <c r="L621" s="42">
        <v>0</v>
      </c>
      <c r="M621" s="188" t="s">
        <v>870</v>
      </c>
      <c r="N621"/>
      <c r="O621" s="101">
        <f>IF(ISBLANK(C621),O620,IF(COUNTIF(C$2:C621,C621)&gt;1,O620,1+MAX(O620,0)))</f>
        <v>15</v>
      </c>
      <c r="P621" s="45">
        <f t="shared" si="129"/>
        <v>11</v>
      </c>
      <c r="Q621" s="33" t="str">
        <f t="shared" si="130"/>
        <v/>
      </c>
      <c r="R621" s="33">
        <f t="shared" si="131"/>
        <v>3</v>
      </c>
      <c r="S621" s="33" t="str">
        <f t="shared" si="132"/>
        <v>111_3</v>
      </c>
      <c r="T621" s="35" t="str">
        <f t="shared" si="133"/>
        <v>111AM</v>
      </c>
      <c r="U621" s="35" t="str">
        <f t="shared" si="134"/>
        <v>111AMEW</v>
      </c>
      <c r="W621" s="20" t="str">
        <f t="shared" si="135"/>
        <v/>
      </c>
      <c r="X621" s="20" t="str">
        <f t="shared" si="136"/>
        <v/>
      </c>
      <c r="Y621" s="20" t="str">
        <f t="shared" si="137"/>
        <v/>
      </c>
      <c r="Z621" s="20" t="str">
        <f t="shared" si="138"/>
        <v/>
      </c>
      <c r="AA621" s="20">
        <f t="shared" si="126"/>
        <v>0</v>
      </c>
      <c r="AB621" s="20">
        <f t="shared" si="127"/>
        <v>0</v>
      </c>
      <c r="AC621" s="20">
        <f t="shared" si="128"/>
        <v>3</v>
      </c>
      <c r="AD621" s="16">
        <f t="shared" si="139"/>
        <v>1</v>
      </c>
      <c r="AE621" s="16">
        <f>IF(ISBLANK(T621),AE620,IF(COUNTIF(T$2:T621,T621)&gt;1,AE620,1+MAX(AE620,0)))</f>
        <v>20</v>
      </c>
    </row>
    <row r="622" spans="1:31" x14ac:dyDescent="0.25">
      <c r="A622" s="42">
        <v>111</v>
      </c>
      <c r="B622" s="42" t="s">
        <v>65</v>
      </c>
      <c r="C622" s="42" t="s">
        <v>683</v>
      </c>
      <c r="E622" s="42">
        <v>1</v>
      </c>
      <c r="F622" s="42">
        <v>4</v>
      </c>
      <c r="G622" s="42">
        <v>1</v>
      </c>
      <c r="H622" s="42">
        <v>7</v>
      </c>
      <c r="I622" s="42">
        <v>3</v>
      </c>
      <c r="J622" s="42">
        <v>2</v>
      </c>
      <c r="K622" s="42">
        <v>0</v>
      </c>
      <c r="L622" s="42">
        <v>4</v>
      </c>
      <c r="M622" s="188" t="s">
        <v>870</v>
      </c>
      <c r="N622"/>
      <c r="O622" s="101">
        <f>IF(ISBLANK(C622),O621,IF(COUNTIF(C$2:C622,C622)&gt;1,O621,1+MAX(O621,0)))</f>
        <v>15</v>
      </c>
      <c r="P622" s="45">
        <f t="shared" si="129"/>
        <v>11</v>
      </c>
      <c r="Q622" s="33" t="str">
        <f t="shared" si="130"/>
        <v/>
      </c>
      <c r="R622" s="33">
        <f t="shared" si="131"/>
        <v>4</v>
      </c>
      <c r="S622" s="33" t="str">
        <f t="shared" si="132"/>
        <v>111_4</v>
      </c>
      <c r="T622" s="35" t="str">
        <f t="shared" si="133"/>
        <v>111AM</v>
      </c>
      <c r="U622" s="35" t="str">
        <f t="shared" si="134"/>
        <v>111AMNS</v>
      </c>
      <c r="W622" s="20" t="str">
        <f t="shared" si="135"/>
        <v/>
      </c>
      <c r="X622" s="20" t="str">
        <f t="shared" si="136"/>
        <v/>
      </c>
      <c r="Y622" s="20" t="str">
        <f t="shared" si="137"/>
        <v/>
      </c>
      <c r="Z622" s="20" t="str">
        <f t="shared" si="138"/>
        <v/>
      </c>
      <c r="AA622" s="20">
        <f t="shared" si="126"/>
        <v>0</v>
      </c>
      <c r="AB622" s="20">
        <f t="shared" si="127"/>
        <v>0</v>
      </c>
      <c r="AC622" s="20">
        <f t="shared" si="128"/>
        <v>0</v>
      </c>
      <c r="AD622" s="16">
        <f t="shared" si="139"/>
        <v>0</v>
      </c>
      <c r="AE622" s="16">
        <f>IF(ISBLANK(T622),AE621,IF(COUNTIF(T$2:T622,T622)&gt;1,AE621,1+MAX(AE621,0)))</f>
        <v>20</v>
      </c>
    </row>
    <row r="623" spans="1:31" x14ac:dyDescent="0.25">
      <c r="A623" s="42">
        <v>111</v>
      </c>
      <c r="B623" s="42" t="s">
        <v>65</v>
      </c>
      <c r="C623" s="42" t="s">
        <v>683</v>
      </c>
      <c r="E623" s="42">
        <v>1</v>
      </c>
      <c r="F623" s="42">
        <v>4</v>
      </c>
      <c r="G623" s="42">
        <v>2</v>
      </c>
      <c r="H623" s="42">
        <v>2</v>
      </c>
      <c r="I623" s="42">
        <v>1</v>
      </c>
      <c r="J623" s="42">
        <v>1</v>
      </c>
      <c r="K623" s="42">
        <v>1</v>
      </c>
      <c r="L623" s="42">
        <v>1</v>
      </c>
      <c r="M623" s="188" t="s">
        <v>870</v>
      </c>
      <c r="N623"/>
      <c r="O623" s="101">
        <f>IF(ISBLANK(C623),O622,IF(COUNTIF(C$2:C623,C623)&gt;1,O622,1+MAX(O622,0)))</f>
        <v>15</v>
      </c>
      <c r="P623" s="45">
        <f t="shared" si="129"/>
        <v>11</v>
      </c>
      <c r="Q623" s="33" t="str">
        <f t="shared" si="130"/>
        <v/>
      </c>
      <c r="R623" s="33">
        <f t="shared" si="131"/>
        <v>4</v>
      </c>
      <c r="S623" s="33" t="str">
        <f t="shared" si="132"/>
        <v>111_4</v>
      </c>
      <c r="T623" s="35" t="str">
        <f t="shared" si="133"/>
        <v>111AM</v>
      </c>
      <c r="U623" s="35" t="str">
        <f t="shared" si="134"/>
        <v>111AMNS</v>
      </c>
      <c r="W623" s="20" t="str">
        <f t="shared" si="135"/>
        <v/>
      </c>
      <c r="X623" s="20" t="str">
        <f t="shared" si="136"/>
        <v/>
      </c>
      <c r="Y623" s="20" t="str">
        <f t="shared" si="137"/>
        <v/>
      </c>
      <c r="Z623" s="20" t="str">
        <f t="shared" si="138"/>
        <v/>
      </c>
      <c r="AA623" s="20">
        <f t="shared" si="126"/>
        <v>0</v>
      </c>
      <c r="AB623" s="20">
        <f t="shared" si="127"/>
        <v>0</v>
      </c>
      <c r="AC623" s="20">
        <f t="shared" si="128"/>
        <v>0</v>
      </c>
      <c r="AD623" s="16">
        <f t="shared" si="139"/>
        <v>0</v>
      </c>
      <c r="AE623" s="16">
        <f>IF(ISBLANK(T623),AE622,IF(COUNTIF(T$2:T623,T623)&gt;1,AE622,1+MAX(AE622,0)))</f>
        <v>20</v>
      </c>
    </row>
    <row r="624" spans="1:31" x14ac:dyDescent="0.25">
      <c r="A624" s="42">
        <v>111</v>
      </c>
      <c r="B624" s="42" t="s">
        <v>65</v>
      </c>
      <c r="C624" s="42" t="s">
        <v>683</v>
      </c>
      <c r="E624" s="42">
        <v>1</v>
      </c>
      <c r="F624" s="42">
        <v>4</v>
      </c>
      <c r="G624" s="42">
        <v>3</v>
      </c>
      <c r="H624" s="42">
        <v>15</v>
      </c>
      <c r="I624" s="42">
        <v>6</v>
      </c>
      <c r="J624" s="42">
        <v>4</v>
      </c>
      <c r="K624" s="42">
        <v>0</v>
      </c>
      <c r="L624" s="42">
        <v>0</v>
      </c>
      <c r="M624" s="188" t="s">
        <v>870</v>
      </c>
      <c r="N624"/>
      <c r="O624" s="101">
        <f>IF(ISBLANK(C624),O623,IF(COUNTIF(C$2:C624,C624)&gt;1,O623,1+MAX(O623,0)))</f>
        <v>15</v>
      </c>
      <c r="P624" s="45">
        <f t="shared" si="129"/>
        <v>11</v>
      </c>
      <c r="Q624" s="33" t="str">
        <f t="shared" si="130"/>
        <v/>
      </c>
      <c r="R624" s="33">
        <f t="shared" si="131"/>
        <v>4</v>
      </c>
      <c r="S624" s="33" t="str">
        <f t="shared" si="132"/>
        <v>111_4</v>
      </c>
      <c r="T624" s="35" t="str">
        <f t="shared" si="133"/>
        <v>111AM</v>
      </c>
      <c r="U624" s="35" t="str">
        <f t="shared" si="134"/>
        <v>111AMEW</v>
      </c>
      <c r="W624" s="20" t="str">
        <f t="shared" si="135"/>
        <v/>
      </c>
      <c r="X624" s="20" t="str">
        <f t="shared" si="136"/>
        <v/>
      </c>
      <c r="Y624" s="20" t="str">
        <f t="shared" si="137"/>
        <v/>
      </c>
      <c r="Z624" s="20" t="str">
        <f t="shared" si="138"/>
        <v/>
      </c>
      <c r="AA624" s="20">
        <f t="shared" si="126"/>
        <v>1</v>
      </c>
      <c r="AB624" s="20">
        <f t="shared" si="127"/>
        <v>0</v>
      </c>
      <c r="AC624" s="20">
        <f t="shared" si="128"/>
        <v>2</v>
      </c>
      <c r="AD624" s="16">
        <f t="shared" si="139"/>
        <v>1</v>
      </c>
      <c r="AE624" s="16">
        <f>IF(ISBLANK(T624),AE623,IF(COUNTIF(T$2:T624,T624)&gt;1,AE623,1+MAX(AE623,0)))</f>
        <v>20</v>
      </c>
    </row>
    <row r="625" spans="1:31" x14ac:dyDescent="0.25">
      <c r="A625" s="42">
        <v>111</v>
      </c>
      <c r="B625" s="42" t="s">
        <v>65</v>
      </c>
      <c r="C625" s="42" t="s">
        <v>683</v>
      </c>
      <c r="E625" s="42">
        <v>1</v>
      </c>
      <c r="F625" s="42">
        <v>4</v>
      </c>
      <c r="G625" s="42">
        <v>4</v>
      </c>
      <c r="H625" s="42">
        <v>1</v>
      </c>
      <c r="I625" s="42">
        <v>0</v>
      </c>
      <c r="J625" s="42">
        <v>0</v>
      </c>
      <c r="K625" s="42">
        <v>0</v>
      </c>
      <c r="L625" s="42">
        <v>0</v>
      </c>
      <c r="M625" s="188" t="s">
        <v>870</v>
      </c>
      <c r="N625"/>
      <c r="O625" s="101">
        <f>IF(ISBLANK(C625),O624,IF(COUNTIF(C$2:C625,C625)&gt;1,O624,1+MAX(O624,0)))</f>
        <v>15</v>
      </c>
      <c r="P625" s="45">
        <f t="shared" si="129"/>
        <v>11</v>
      </c>
      <c r="Q625" s="33" t="str">
        <f t="shared" si="130"/>
        <v/>
      </c>
      <c r="R625" s="33">
        <f t="shared" si="131"/>
        <v>4</v>
      </c>
      <c r="S625" s="33" t="str">
        <f t="shared" si="132"/>
        <v>111_4</v>
      </c>
      <c r="T625" s="35" t="str">
        <f t="shared" si="133"/>
        <v>111AM</v>
      </c>
      <c r="U625" s="35" t="str">
        <f t="shared" si="134"/>
        <v>111AMEW</v>
      </c>
      <c r="W625" s="20" t="str">
        <f t="shared" si="135"/>
        <v/>
      </c>
      <c r="X625" s="20" t="str">
        <f t="shared" si="136"/>
        <v/>
      </c>
      <c r="Y625" s="20" t="str">
        <f t="shared" si="137"/>
        <v/>
      </c>
      <c r="Z625" s="20" t="str">
        <f t="shared" si="138"/>
        <v/>
      </c>
      <c r="AA625" s="20">
        <f t="shared" si="126"/>
        <v>0</v>
      </c>
      <c r="AB625" s="20">
        <f t="shared" si="127"/>
        <v>0</v>
      </c>
      <c r="AC625" s="20">
        <f t="shared" si="128"/>
        <v>3</v>
      </c>
      <c r="AD625" s="16">
        <f t="shared" si="139"/>
        <v>1</v>
      </c>
      <c r="AE625" s="16">
        <f>IF(ISBLANK(T625),AE624,IF(COUNTIF(T$2:T625,T625)&gt;1,AE624,1+MAX(AE624,0)))</f>
        <v>20</v>
      </c>
    </row>
    <row r="626" spans="1:31" x14ac:dyDescent="0.25">
      <c r="A626" s="42">
        <v>111</v>
      </c>
      <c r="B626" s="42" t="s">
        <v>65</v>
      </c>
      <c r="C626" s="42" t="s">
        <v>683</v>
      </c>
      <c r="E626" s="42">
        <v>2</v>
      </c>
      <c r="F626" s="42">
        <v>1</v>
      </c>
      <c r="G626" s="42">
        <v>1</v>
      </c>
      <c r="H626" s="42">
        <v>3</v>
      </c>
      <c r="I626" s="42">
        <v>1</v>
      </c>
      <c r="J626" s="42">
        <v>1</v>
      </c>
      <c r="K626" s="42">
        <v>0</v>
      </c>
      <c r="L626" s="42">
        <v>2</v>
      </c>
      <c r="M626" s="188" t="s">
        <v>871</v>
      </c>
      <c r="N626"/>
      <c r="O626" s="101">
        <f>IF(ISBLANK(C626),O625,IF(COUNTIF(C$2:C626,C626)&gt;1,O625,1+MAX(O625,0)))</f>
        <v>15</v>
      </c>
      <c r="P626" s="45">
        <f t="shared" si="129"/>
        <v>11</v>
      </c>
      <c r="Q626" s="33" t="str">
        <f t="shared" si="130"/>
        <v/>
      </c>
      <c r="R626" s="33">
        <f t="shared" si="131"/>
        <v>5</v>
      </c>
      <c r="S626" s="33" t="str">
        <f t="shared" si="132"/>
        <v>111_5</v>
      </c>
      <c r="T626" s="35" t="str">
        <f t="shared" si="133"/>
        <v>111AM</v>
      </c>
      <c r="U626" s="35" t="str">
        <f t="shared" si="134"/>
        <v>111AMNS</v>
      </c>
      <c r="W626" s="20" t="str">
        <f t="shared" si="135"/>
        <v/>
      </c>
      <c r="X626" s="20" t="str">
        <f t="shared" si="136"/>
        <v/>
      </c>
      <c r="Y626" s="20" t="str">
        <f t="shared" si="137"/>
        <v/>
      </c>
      <c r="Z626" s="20" t="str">
        <f t="shared" si="138"/>
        <v/>
      </c>
      <c r="AA626" s="20">
        <f t="shared" si="126"/>
        <v>0</v>
      </c>
      <c r="AB626" s="20">
        <f t="shared" si="127"/>
        <v>0</v>
      </c>
      <c r="AC626" s="20">
        <f t="shared" si="128"/>
        <v>0</v>
      </c>
      <c r="AD626" s="16">
        <f t="shared" si="139"/>
        <v>0</v>
      </c>
      <c r="AE626" s="16">
        <f>IF(ISBLANK(T626),AE625,IF(COUNTIF(T$2:T626,T626)&gt;1,AE625,1+MAX(AE625,0)))</f>
        <v>20</v>
      </c>
    </row>
    <row r="627" spans="1:31" x14ac:dyDescent="0.25">
      <c r="A627" s="42">
        <v>111</v>
      </c>
      <c r="B627" s="42" t="s">
        <v>65</v>
      </c>
      <c r="C627" s="42" t="s">
        <v>683</v>
      </c>
      <c r="E627" s="42">
        <v>2</v>
      </c>
      <c r="F627" s="42">
        <v>1</v>
      </c>
      <c r="G627" s="42">
        <v>2</v>
      </c>
      <c r="H627" s="42">
        <v>3</v>
      </c>
      <c r="I627" s="42">
        <v>0</v>
      </c>
      <c r="J627" s="42">
        <v>2</v>
      </c>
      <c r="K627" s="42">
        <v>1</v>
      </c>
      <c r="L627" s="42">
        <v>1</v>
      </c>
      <c r="M627" s="188" t="s">
        <v>871</v>
      </c>
      <c r="N627"/>
      <c r="O627" s="101">
        <f>IF(ISBLANK(C627),O626,IF(COUNTIF(C$2:C627,C627)&gt;1,O626,1+MAX(O626,0)))</f>
        <v>15</v>
      </c>
      <c r="P627" s="45">
        <f t="shared" si="129"/>
        <v>11</v>
      </c>
      <c r="Q627" s="33" t="str">
        <f t="shared" si="130"/>
        <v/>
      </c>
      <c r="R627" s="33">
        <f t="shared" si="131"/>
        <v>5</v>
      </c>
      <c r="S627" s="33" t="str">
        <f t="shared" si="132"/>
        <v>111_5</v>
      </c>
      <c r="T627" s="35" t="str">
        <f t="shared" si="133"/>
        <v>111AM</v>
      </c>
      <c r="U627" s="35" t="str">
        <f t="shared" si="134"/>
        <v>111AMNS</v>
      </c>
      <c r="W627" s="20" t="str">
        <f t="shared" si="135"/>
        <v/>
      </c>
      <c r="X627" s="20" t="str">
        <f t="shared" si="136"/>
        <v/>
      </c>
      <c r="Y627" s="20" t="str">
        <f t="shared" si="137"/>
        <v/>
      </c>
      <c r="Z627" s="20" t="str">
        <f t="shared" si="138"/>
        <v/>
      </c>
      <c r="AA627" s="20">
        <f t="shared" si="126"/>
        <v>0</v>
      </c>
      <c r="AB627" s="20">
        <f t="shared" si="127"/>
        <v>0</v>
      </c>
      <c r="AC627" s="20">
        <f t="shared" si="128"/>
        <v>0</v>
      </c>
      <c r="AD627" s="16">
        <f t="shared" si="139"/>
        <v>0</v>
      </c>
      <c r="AE627" s="16">
        <f>IF(ISBLANK(T627),AE626,IF(COUNTIF(T$2:T627,T627)&gt;1,AE626,1+MAX(AE626,0)))</f>
        <v>20</v>
      </c>
    </row>
    <row r="628" spans="1:31" x14ac:dyDescent="0.25">
      <c r="A628" s="42">
        <v>111</v>
      </c>
      <c r="B628" s="42" t="s">
        <v>65</v>
      </c>
      <c r="C628" s="42" t="s">
        <v>683</v>
      </c>
      <c r="E628" s="42">
        <v>2</v>
      </c>
      <c r="F628" s="42">
        <v>1</v>
      </c>
      <c r="G628" s="42">
        <v>3</v>
      </c>
      <c r="H628" s="42">
        <v>6</v>
      </c>
      <c r="I628" s="42">
        <v>3</v>
      </c>
      <c r="J628" s="42">
        <v>1</v>
      </c>
      <c r="K628" s="42">
        <v>0</v>
      </c>
      <c r="L628" s="42">
        <v>0</v>
      </c>
      <c r="M628" s="188" t="s">
        <v>871</v>
      </c>
      <c r="N628"/>
      <c r="O628" s="101">
        <f>IF(ISBLANK(C628),O627,IF(COUNTIF(C$2:C628,C628)&gt;1,O627,1+MAX(O627,0)))</f>
        <v>15</v>
      </c>
      <c r="P628" s="45">
        <f t="shared" si="129"/>
        <v>11</v>
      </c>
      <c r="Q628" s="33" t="str">
        <f t="shared" si="130"/>
        <v/>
      </c>
      <c r="R628" s="33">
        <f t="shared" si="131"/>
        <v>5</v>
      </c>
      <c r="S628" s="33" t="str">
        <f t="shared" si="132"/>
        <v>111_5</v>
      </c>
      <c r="T628" s="35" t="str">
        <f t="shared" si="133"/>
        <v>111AM</v>
      </c>
      <c r="U628" s="35" t="str">
        <f t="shared" si="134"/>
        <v>111AMEW</v>
      </c>
      <c r="W628" s="20" t="str">
        <f t="shared" si="135"/>
        <v/>
      </c>
      <c r="X628" s="20" t="str">
        <f t="shared" si="136"/>
        <v/>
      </c>
      <c r="Y628" s="20" t="str">
        <f t="shared" si="137"/>
        <v/>
      </c>
      <c r="Z628" s="20" t="str">
        <f t="shared" si="138"/>
        <v/>
      </c>
      <c r="AA628" s="20">
        <f t="shared" si="126"/>
        <v>1</v>
      </c>
      <c r="AB628" s="20">
        <f t="shared" si="127"/>
        <v>0</v>
      </c>
      <c r="AC628" s="20">
        <f t="shared" si="128"/>
        <v>2</v>
      </c>
      <c r="AD628" s="16">
        <f t="shared" si="139"/>
        <v>1</v>
      </c>
      <c r="AE628" s="16">
        <f>IF(ISBLANK(T628),AE627,IF(COUNTIF(T$2:T628,T628)&gt;1,AE627,1+MAX(AE627,0)))</f>
        <v>20</v>
      </c>
    </row>
    <row r="629" spans="1:31" x14ac:dyDescent="0.25">
      <c r="A629" s="42">
        <v>111</v>
      </c>
      <c r="B629" s="42" t="s">
        <v>65</v>
      </c>
      <c r="C629" s="42" t="s">
        <v>683</v>
      </c>
      <c r="E629" s="42">
        <v>2</v>
      </c>
      <c r="F629" s="42">
        <v>1</v>
      </c>
      <c r="G629" s="42">
        <v>4</v>
      </c>
      <c r="H629" s="42">
        <v>1</v>
      </c>
      <c r="I629" s="42">
        <v>1</v>
      </c>
      <c r="J629" s="42">
        <v>0</v>
      </c>
      <c r="K629" s="42">
        <v>1</v>
      </c>
      <c r="L629" s="42">
        <v>1</v>
      </c>
      <c r="M629" s="188" t="s">
        <v>871</v>
      </c>
      <c r="N629"/>
      <c r="O629" s="101">
        <f>IF(ISBLANK(C629),O628,IF(COUNTIF(C$2:C629,C629)&gt;1,O628,1+MAX(O628,0)))</f>
        <v>15</v>
      </c>
      <c r="P629" s="45">
        <f t="shared" si="129"/>
        <v>11</v>
      </c>
      <c r="Q629" s="33" t="str">
        <f t="shared" si="130"/>
        <v/>
      </c>
      <c r="R629" s="33">
        <f t="shared" si="131"/>
        <v>5</v>
      </c>
      <c r="S629" s="33" t="str">
        <f t="shared" si="132"/>
        <v>111_5</v>
      </c>
      <c r="T629" s="35" t="str">
        <f t="shared" si="133"/>
        <v>111AM</v>
      </c>
      <c r="U629" s="35" t="str">
        <f t="shared" si="134"/>
        <v>111AMEW</v>
      </c>
      <c r="W629" s="20" t="str">
        <f t="shared" si="135"/>
        <v/>
      </c>
      <c r="X629" s="20" t="str">
        <f t="shared" si="136"/>
        <v/>
      </c>
      <c r="Y629" s="20" t="str">
        <f t="shared" si="137"/>
        <v/>
      </c>
      <c r="Z629" s="20" t="str">
        <f t="shared" si="138"/>
        <v/>
      </c>
      <c r="AA629" s="20">
        <f t="shared" si="126"/>
        <v>0</v>
      </c>
      <c r="AB629" s="20">
        <f t="shared" si="127"/>
        <v>0</v>
      </c>
      <c r="AC629" s="20">
        <f t="shared" si="128"/>
        <v>3</v>
      </c>
      <c r="AD629" s="16">
        <f t="shared" si="139"/>
        <v>1</v>
      </c>
      <c r="AE629" s="16">
        <f>IF(ISBLANK(T629),AE628,IF(COUNTIF(T$2:T629,T629)&gt;1,AE628,1+MAX(AE628,0)))</f>
        <v>20</v>
      </c>
    </row>
    <row r="630" spans="1:31" x14ac:dyDescent="0.25">
      <c r="A630" s="42">
        <v>111</v>
      </c>
      <c r="B630" s="42" t="s">
        <v>65</v>
      </c>
      <c r="C630" s="42" t="s">
        <v>683</v>
      </c>
      <c r="E630" s="42">
        <v>2</v>
      </c>
      <c r="F630" s="42">
        <v>2</v>
      </c>
      <c r="G630" s="42">
        <v>1</v>
      </c>
      <c r="H630" s="42">
        <v>2</v>
      </c>
      <c r="I630" s="42">
        <v>0</v>
      </c>
      <c r="J630" s="42">
        <v>1</v>
      </c>
      <c r="K630" s="42">
        <v>0</v>
      </c>
      <c r="L630" s="42">
        <v>0</v>
      </c>
      <c r="M630" s="188" t="s">
        <v>871</v>
      </c>
      <c r="N630"/>
      <c r="O630" s="101">
        <f>IF(ISBLANK(C630),O629,IF(COUNTIF(C$2:C630,C630)&gt;1,O629,1+MAX(O629,0)))</f>
        <v>15</v>
      </c>
      <c r="P630" s="45">
        <f t="shared" si="129"/>
        <v>11</v>
      </c>
      <c r="Q630" s="33" t="str">
        <f t="shared" si="130"/>
        <v/>
      </c>
      <c r="R630" s="33">
        <f t="shared" si="131"/>
        <v>6</v>
      </c>
      <c r="S630" s="33" t="str">
        <f t="shared" si="132"/>
        <v>111_6</v>
      </c>
      <c r="T630" s="35" t="str">
        <f t="shared" si="133"/>
        <v>111AM</v>
      </c>
      <c r="U630" s="35" t="str">
        <f t="shared" si="134"/>
        <v>111AMNS</v>
      </c>
      <c r="W630" s="20" t="str">
        <f t="shared" si="135"/>
        <v/>
      </c>
      <c r="X630" s="20" t="str">
        <f t="shared" si="136"/>
        <v/>
      </c>
      <c r="Y630" s="20" t="str">
        <f t="shared" si="137"/>
        <v/>
      </c>
      <c r="Z630" s="20" t="str">
        <f t="shared" si="138"/>
        <v/>
      </c>
      <c r="AA630" s="20">
        <f t="shared" si="126"/>
        <v>0</v>
      </c>
      <c r="AB630" s="20">
        <f t="shared" si="127"/>
        <v>0</v>
      </c>
      <c r="AC630" s="20">
        <f t="shared" si="128"/>
        <v>0</v>
      </c>
      <c r="AD630" s="16">
        <f t="shared" si="139"/>
        <v>0</v>
      </c>
      <c r="AE630" s="16">
        <f>IF(ISBLANK(T630),AE629,IF(COUNTIF(T$2:T630,T630)&gt;1,AE629,1+MAX(AE629,0)))</f>
        <v>20</v>
      </c>
    </row>
    <row r="631" spans="1:31" x14ac:dyDescent="0.25">
      <c r="A631" s="42">
        <v>111</v>
      </c>
      <c r="B631" s="42" t="s">
        <v>65</v>
      </c>
      <c r="C631" s="42" t="s">
        <v>683</v>
      </c>
      <c r="E631" s="42">
        <v>2</v>
      </c>
      <c r="F631" s="42">
        <v>2</v>
      </c>
      <c r="G631" s="42">
        <v>2</v>
      </c>
      <c r="H631" s="42">
        <v>1</v>
      </c>
      <c r="I631" s="42">
        <v>0</v>
      </c>
      <c r="J631" s="42">
        <v>1</v>
      </c>
      <c r="K631" s="42">
        <v>0</v>
      </c>
      <c r="L631" s="42">
        <v>0</v>
      </c>
      <c r="M631" s="188" t="s">
        <v>871</v>
      </c>
      <c r="N631"/>
      <c r="O631" s="101">
        <f>IF(ISBLANK(C631),O630,IF(COUNTIF(C$2:C631,C631)&gt;1,O630,1+MAX(O630,0)))</f>
        <v>15</v>
      </c>
      <c r="P631" s="45">
        <f t="shared" si="129"/>
        <v>11</v>
      </c>
      <c r="Q631" s="33" t="str">
        <f t="shared" si="130"/>
        <v/>
      </c>
      <c r="R631" s="33">
        <f t="shared" si="131"/>
        <v>6</v>
      </c>
      <c r="S631" s="33" t="str">
        <f t="shared" si="132"/>
        <v>111_6</v>
      </c>
      <c r="T631" s="35" t="str">
        <f t="shared" si="133"/>
        <v>111AM</v>
      </c>
      <c r="U631" s="35" t="str">
        <f t="shared" si="134"/>
        <v>111AMNS</v>
      </c>
      <c r="W631" s="20" t="str">
        <f t="shared" si="135"/>
        <v/>
      </c>
      <c r="X631" s="20" t="str">
        <f t="shared" si="136"/>
        <v/>
      </c>
      <c r="Y631" s="20" t="str">
        <f t="shared" si="137"/>
        <v/>
      </c>
      <c r="Z631" s="20" t="str">
        <f t="shared" si="138"/>
        <v/>
      </c>
      <c r="AA631" s="20">
        <f t="shared" si="126"/>
        <v>0</v>
      </c>
      <c r="AB631" s="20">
        <f t="shared" si="127"/>
        <v>0</v>
      </c>
      <c r="AC631" s="20">
        <f t="shared" si="128"/>
        <v>0</v>
      </c>
      <c r="AD631" s="16">
        <f t="shared" si="139"/>
        <v>0</v>
      </c>
      <c r="AE631" s="16">
        <f>IF(ISBLANK(T631),AE630,IF(COUNTIF(T$2:T631,T631)&gt;1,AE630,1+MAX(AE630,0)))</f>
        <v>20</v>
      </c>
    </row>
    <row r="632" spans="1:31" x14ac:dyDescent="0.25">
      <c r="A632" s="42">
        <v>111</v>
      </c>
      <c r="B632" s="42" t="s">
        <v>65</v>
      </c>
      <c r="C632" s="42" t="s">
        <v>683</v>
      </c>
      <c r="E632" s="42">
        <v>2</v>
      </c>
      <c r="F632" s="42">
        <v>2</v>
      </c>
      <c r="G632" s="42">
        <v>3</v>
      </c>
      <c r="H632" s="42">
        <v>21</v>
      </c>
      <c r="I632" s="42">
        <v>8</v>
      </c>
      <c r="J632" s="42">
        <v>2</v>
      </c>
      <c r="K632" s="42">
        <v>0</v>
      </c>
      <c r="L632" s="42">
        <v>1</v>
      </c>
      <c r="M632" s="188" t="s">
        <v>871</v>
      </c>
      <c r="N632"/>
      <c r="O632" s="101">
        <f>IF(ISBLANK(C632),O631,IF(COUNTIF(C$2:C632,C632)&gt;1,O631,1+MAX(O631,0)))</f>
        <v>15</v>
      </c>
      <c r="P632" s="45">
        <f t="shared" si="129"/>
        <v>11</v>
      </c>
      <c r="Q632" s="33" t="str">
        <f t="shared" si="130"/>
        <v/>
      </c>
      <c r="R632" s="33">
        <f t="shared" si="131"/>
        <v>6</v>
      </c>
      <c r="S632" s="33" t="str">
        <f t="shared" si="132"/>
        <v>111_6</v>
      </c>
      <c r="T632" s="35" t="str">
        <f t="shared" si="133"/>
        <v>111AM</v>
      </c>
      <c r="U632" s="35" t="str">
        <f t="shared" si="134"/>
        <v>111AMEW</v>
      </c>
      <c r="W632" s="20" t="str">
        <f t="shared" si="135"/>
        <v/>
      </c>
      <c r="X632" s="20" t="str">
        <f t="shared" si="136"/>
        <v/>
      </c>
      <c r="Y632" s="20" t="str">
        <f t="shared" si="137"/>
        <v/>
      </c>
      <c r="Z632" s="20" t="str">
        <f t="shared" si="138"/>
        <v/>
      </c>
      <c r="AA632" s="20">
        <f t="shared" si="126"/>
        <v>1</v>
      </c>
      <c r="AB632" s="20">
        <f t="shared" si="127"/>
        <v>0</v>
      </c>
      <c r="AC632" s="20">
        <f t="shared" si="128"/>
        <v>2</v>
      </c>
      <c r="AD632" s="16">
        <f t="shared" si="139"/>
        <v>1</v>
      </c>
      <c r="AE632" s="16">
        <f>IF(ISBLANK(T632),AE631,IF(COUNTIF(T$2:T632,T632)&gt;1,AE631,1+MAX(AE631,0)))</f>
        <v>20</v>
      </c>
    </row>
    <row r="633" spans="1:31" x14ac:dyDescent="0.25">
      <c r="A633" s="42">
        <v>111</v>
      </c>
      <c r="B633" s="42" t="s">
        <v>65</v>
      </c>
      <c r="C633" s="42" t="s">
        <v>683</v>
      </c>
      <c r="E633" s="42">
        <v>2</v>
      </c>
      <c r="F633" s="42">
        <v>2</v>
      </c>
      <c r="G633" s="42">
        <v>4</v>
      </c>
      <c r="H633" s="42">
        <v>1</v>
      </c>
      <c r="I633" s="42">
        <v>0</v>
      </c>
      <c r="J633" s="42">
        <v>0</v>
      </c>
      <c r="K633" s="42">
        <v>1</v>
      </c>
      <c r="L633" s="42">
        <v>1</v>
      </c>
      <c r="M633" s="188" t="s">
        <v>871</v>
      </c>
      <c r="N633"/>
      <c r="O633" s="101">
        <f>IF(ISBLANK(C633),O632,IF(COUNTIF(C$2:C633,C633)&gt;1,O632,1+MAX(O632,0)))</f>
        <v>15</v>
      </c>
      <c r="P633" s="45">
        <f t="shared" si="129"/>
        <v>11</v>
      </c>
      <c r="Q633" s="33" t="str">
        <f t="shared" si="130"/>
        <v/>
      </c>
      <c r="R633" s="33">
        <f t="shared" si="131"/>
        <v>6</v>
      </c>
      <c r="S633" s="33" t="str">
        <f t="shared" si="132"/>
        <v>111_6</v>
      </c>
      <c r="T633" s="35" t="str">
        <f t="shared" si="133"/>
        <v>111AM</v>
      </c>
      <c r="U633" s="35" t="str">
        <f t="shared" si="134"/>
        <v>111AMEW</v>
      </c>
      <c r="W633" s="20" t="str">
        <f t="shared" si="135"/>
        <v/>
      </c>
      <c r="X633" s="20" t="str">
        <f t="shared" si="136"/>
        <v/>
      </c>
      <c r="Y633" s="20" t="str">
        <f t="shared" si="137"/>
        <v/>
      </c>
      <c r="Z633" s="20" t="str">
        <f t="shared" si="138"/>
        <v/>
      </c>
      <c r="AA633" s="20">
        <f t="shared" si="126"/>
        <v>0</v>
      </c>
      <c r="AB633" s="20">
        <f t="shared" si="127"/>
        <v>0</v>
      </c>
      <c r="AC633" s="20">
        <f t="shared" si="128"/>
        <v>3</v>
      </c>
      <c r="AD633" s="16">
        <f t="shared" si="139"/>
        <v>1</v>
      </c>
      <c r="AE633" s="16">
        <f>IF(ISBLANK(T633),AE632,IF(COUNTIF(T$2:T633,T633)&gt;1,AE632,1+MAX(AE632,0)))</f>
        <v>20</v>
      </c>
    </row>
    <row r="634" spans="1:31" x14ac:dyDescent="0.25">
      <c r="A634" s="42">
        <v>111</v>
      </c>
      <c r="B634" s="42" t="s">
        <v>65</v>
      </c>
      <c r="C634" s="42" t="s">
        <v>683</v>
      </c>
      <c r="E634" s="42">
        <v>2</v>
      </c>
      <c r="F634" s="42">
        <v>3</v>
      </c>
      <c r="G634" s="42">
        <v>1</v>
      </c>
      <c r="H634" s="42">
        <v>5</v>
      </c>
      <c r="I634" s="42">
        <v>1</v>
      </c>
      <c r="J634" s="42">
        <v>1</v>
      </c>
      <c r="K634" s="42">
        <v>2</v>
      </c>
      <c r="L634" s="42">
        <v>3</v>
      </c>
      <c r="M634" s="188" t="s">
        <v>871</v>
      </c>
      <c r="N634"/>
      <c r="O634" s="101">
        <f>IF(ISBLANK(C634),O633,IF(COUNTIF(C$2:C634,C634)&gt;1,O633,1+MAX(O633,0)))</f>
        <v>15</v>
      </c>
      <c r="P634" s="45">
        <f t="shared" si="129"/>
        <v>11</v>
      </c>
      <c r="Q634" s="33" t="str">
        <f t="shared" si="130"/>
        <v/>
      </c>
      <c r="R634" s="33">
        <f t="shared" si="131"/>
        <v>7</v>
      </c>
      <c r="S634" s="33" t="str">
        <f t="shared" si="132"/>
        <v>111_7</v>
      </c>
      <c r="T634" s="35" t="str">
        <f t="shared" si="133"/>
        <v>111AM</v>
      </c>
      <c r="U634" s="35" t="str">
        <f t="shared" si="134"/>
        <v>111AMNS</v>
      </c>
      <c r="W634" s="20" t="str">
        <f t="shared" si="135"/>
        <v/>
      </c>
      <c r="X634" s="20" t="str">
        <f t="shared" si="136"/>
        <v/>
      </c>
      <c r="Y634" s="20" t="str">
        <f t="shared" si="137"/>
        <v/>
      </c>
      <c r="Z634" s="20" t="str">
        <f t="shared" si="138"/>
        <v/>
      </c>
      <c r="AA634" s="20">
        <f t="shared" si="126"/>
        <v>0</v>
      </c>
      <c r="AB634" s="20">
        <f t="shared" si="127"/>
        <v>0</v>
      </c>
      <c r="AC634" s="20">
        <f t="shared" si="128"/>
        <v>0</v>
      </c>
      <c r="AD634" s="16">
        <f t="shared" si="139"/>
        <v>0</v>
      </c>
      <c r="AE634" s="16">
        <f>IF(ISBLANK(T634),AE633,IF(COUNTIF(T$2:T634,T634)&gt;1,AE633,1+MAX(AE633,0)))</f>
        <v>20</v>
      </c>
    </row>
    <row r="635" spans="1:31" x14ac:dyDescent="0.25">
      <c r="A635" s="42">
        <v>111</v>
      </c>
      <c r="B635" s="42" t="s">
        <v>65</v>
      </c>
      <c r="C635" s="42" t="s">
        <v>683</v>
      </c>
      <c r="E635" s="42">
        <v>2</v>
      </c>
      <c r="F635" s="42">
        <v>3</v>
      </c>
      <c r="G635" s="42">
        <v>2</v>
      </c>
      <c r="H635" s="42">
        <v>2</v>
      </c>
      <c r="I635" s="42">
        <v>2</v>
      </c>
      <c r="J635" s="42">
        <v>1</v>
      </c>
      <c r="K635" s="42">
        <v>2</v>
      </c>
      <c r="L635" s="42">
        <v>2</v>
      </c>
      <c r="M635" s="188" t="s">
        <v>871</v>
      </c>
      <c r="N635"/>
      <c r="O635" s="101">
        <f>IF(ISBLANK(C635),O634,IF(COUNTIF(C$2:C635,C635)&gt;1,O634,1+MAX(O634,0)))</f>
        <v>15</v>
      </c>
      <c r="P635" s="45">
        <f t="shared" si="129"/>
        <v>11</v>
      </c>
      <c r="Q635" s="33" t="str">
        <f t="shared" si="130"/>
        <v/>
      </c>
      <c r="R635" s="33">
        <f t="shared" si="131"/>
        <v>7</v>
      </c>
      <c r="S635" s="33" t="str">
        <f t="shared" si="132"/>
        <v>111_7</v>
      </c>
      <c r="T635" s="35" t="str">
        <f t="shared" si="133"/>
        <v>111AM</v>
      </c>
      <c r="U635" s="35" t="str">
        <f t="shared" si="134"/>
        <v>111AMNS</v>
      </c>
      <c r="W635" s="20" t="str">
        <f t="shared" si="135"/>
        <v/>
      </c>
      <c r="X635" s="20" t="str">
        <f t="shared" si="136"/>
        <v/>
      </c>
      <c r="Y635" s="20" t="str">
        <f t="shared" si="137"/>
        <v/>
      </c>
      <c r="Z635" s="20" t="str">
        <f t="shared" si="138"/>
        <v/>
      </c>
      <c r="AA635" s="20">
        <f t="shared" si="126"/>
        <v>0</v>
      </c>
      <c r="AB635" s="20">
        <f t="shared" si="127"/>
        <v>0</v>
      </c>
      <c r="AC635" s="20">
        <f t="shared" si="128"/>
        <v>0</v>
      </c>
      <c r="AD635" s="16">
        <f t="shared" si="139"/>
        <v>0</v>
      </c>
      <c r="AE635" s="16">
        <f>IF(ISBLANK(T635),AE634,IF(COUNTIF(T$2:T635,T635)&gt;1,AE634,1+MAX(AE634,0)))</f>
        <v>20</v>
      </c>
    </row>
    <row r="636" spans="1:31" x14ac:dyDescent="0.25">
      <c r="A636" s="42">
        <v>111</v>
      </c>
      <c r="B636" s="42" t="s">
        <v>65</v>
      </c>
      <c r="C636" s="42" t="s">
        <v>683</v>
      </c>
      <c r="E636" s="42">
        <v>2</v>
      </c>
      <c r="F636" s="42">
        <v>3</v>
      </c>
      <c r="G636" s="42">
        <v>3</v>
      </c>
      <c r="H636" s="42">
        <v>25</v>
      </c>
      <c r="I636" s="42">
        <v>10</v>
      </c>
      <c r="J636" s="42">
        <v>7</v>
      </c>
      <c r="K636" s="42">
        <v>0</v>
      </c>
      <c r="L636" s="42">
        <v>1</v>
      </c>
      <c r="M636" s="188" t="s">
        <v>871</v>
      </c>
      <c r="N636"/>
      <c r="O636" s="101">
        <f>IF(ISBLANK(C636),O635,IF(COUNTIF(C$2:C636,C636)&gt;1,O635,1+MAX(O635,0)))</f>
        <v>15</v>
      </c>
      <c r="P636" s="45">
        <f t="shared" si="129"/>
        <v>11</v>
      </c>
      <c r="Q636" s="33" t="str">
        <f t="shared" si="130"/>
        <v/>
      </c>
      <c r="R636" s="33">
        <f t="shared" si="131"/>
        <v>7</v>
      </c>
      <c r="S636" s="33" t="str">
        <f t="shared" si="132"/>
        <v>111_7</v>
      </c>
      <c r="T636" s="35" t="str">
        <f t="shared" si="133"/>
        <v>111AM</v>
      </c>
      <c r="U636" s="35" t="str">
        <f t="shared" si="134"/>
        <v>111AMEW</v>
      </c>
      <c r="W636" s="20" t="str">
        <f t="shared" si="135"/>
        <v/>
      </c>
      <c r="X636" s="20" t="str">
        <f t="shared" si="136"/>
        <v/>
      </c>
      <c r="Y636" s="20" t="str">
        <f t="shared" si="137"/>
        <v/>
      </c>
      <c r="Z636" s="20" t="str">
        <f t="shared" si="138"/>
        <v/>
      </c>
      <c r="AA636" s="20">
        <f t="shared" si="126"/>
        <v>1</v>
      </c>
      <c r="AB636" s="20">
        <f t="shared" si="127"/>
        <v>0</v>
      </c>
      <c r="AC636" s="20">
        <f t="shared" si="128"/>
        <v>2</v>
      </c>
      <c r="AD636" s="16">
        <f t="shared" si="139"/>
        <v>1</v>
      </c>
      <c r="AE636" s="16">
        <f>IF(ISBLANK(T636),AE635,IF(COUNTIF(T$2:T636,T636)&gt;1,AE635,1+MAX(AE635,0)))</f>
        <v>20</v>
      </c>
    </row>
    <row r="637" spans="1:31" x14ac:dyDescent="0.25">
      <c r="A637" s="42">
        <v>111</v>
      </c>
      <c r="B637" s="42" t="s">
        <v>65</v>
      </c>
      <c r="C637" s="42" t="s">
        <v>683</v>
      </c>
      <c r="E637" s="42">
        <v>2</v>
      </c>
      <c r="F637" s="42">
        <v>3</v>
      </c>
      <c r="G637" s="42">
        <v>4</v>
      </c>
      <c r="H637" s="42">
        <v>0</v>
      </c>
      <c r="I637" s="42">
        <v>0</v>
      </c>
      <c r="J637" s="42">
        <v>0</v>
      </c>
      <c r="K637" s="42">
        <v>0</v>
      </c>
      <c r="L637" s="42">
        <v>0</v>
      </c>
      <c r="M637" s="188" t="s">
        <v>871</v>
      </c>
      <c r="N637"/>
      <c r="O637" s="101">
        <f>IF(ISBLANK(C637),O636,IF(COUNTIF(C$2:C637,C637)&gt;1,O636,1+MAX(O636,0)))</f>
        <v>15</v>
      </c>
      <c r="P637" s="45">
        <f t="shared" si="129"/>
        <v>11</v>
      </c>
      <c r="Q637" s="33" t="str">
        <f t="shared" si="130"/>
        <v/>
      </c>
      <c r="R637" s="33">
        <f t="shared" si="131"/>
        <v>7</v>
      </c>
      <c r="S637" s="33" t="str">
        <f t="shared" si="132"/>
        <v>111_7</v>
      </c>
      <c r="T637" s="35" t="str">
        <f t="shared" si="133"/>
        <v>111AM</v>
      </c>
      <c r="U637" s="35" t="str">
        <f t="shared" si="134"/>
        <v>111AMEW</v>
      </c>
      <c r="W637" s="20" t="str">
        <f t="shared" si="135"/>
        <v/>
      </c>
      <c r="X637" s="20" t="str">
        <f t="shared" si="136"/>
        <v/>
      </c>
      <c r="Y637" s="20" t="str">
        <f t="shared" si="137"/>
        <v/>
      </c>
      <c r="Z637" s="20" t="str">
        <f t="shared" si="138"/>
        <v/>
      </c>
      <c r="AA637" s="20">
        <f t="shared" si="126"/>
        <v>0</v>
      </c>
      <c r="AB637" s="20">
        <f t="shared" si="127"/>
        <v>0</v>
      </c>
      <c r="AC637" s="20">
        <f t="shared" si="128"/>
        <v>3</v>
      </c>
      <c r="AD637" s="16">
        <f t="shared" si="139"/>
        <v>1</v>
      </c>
      <c r="AE637" s="16">
        <f>IF(ISBLANK(T637),AE636,IF(COUNTIF(T$2:T637,T637)&gt;1,AE636,1+MAX(AE636,0)))</f>
        <v>20</v>
      </c>
    </row>
    <row r="638" spans="1:31" x14ac:dyDescent="0.25">
      <c r="A638" s="42">
        <v>111</v>
      </c>
      <c r="B638" s="42" t="s">
        <v>65</v>
      </c>
      <c r="C638" s="42" t="s">
        <v>683</v>
      </c>
      <c r="E638" s="42">
        <v>2</v>
      </c>
      <c r="F638" s="42">
        <v>4</v>
      </c>
      <c r="G638" s="42">
        <v>1</v>
      </c>
      <c r="H638" s="42">
        <v>10</v>
      </c>
      <c r="I638" s="42">
        <v>6</v>
      </c>
      <c r="J638" s="42">
        <v>3</v>
      </c>
      <c r="K638" s="42">
        <v>4</v>
      </c>
      <c r="L638" s="42">
        <v>6</v>
      </c>
      <c r="M638" s="188" t="s">
        <v>871</v>
      </c>
      <c r="N638"/>
      <c r="O638" s="101">
        <f>IF(ISBLANK(C638),O637,IF(COUNTIF(C$2:C638,C638)&gt;1,O637,1+MAX(O637,0)))</f>
        <v>15</v>
      </c>
      <c r="P638" s="45">
        <f t="shared" si="129"/>
        <v>11</v>
      </c>
      <c r="Q638" s="33" t="str">
        <f t="shared" si="130"/>
        <v/>
      </c>
      <c r="R638" s="33">
        <f t="shared" si="131"/>
        <v>8</v>
      </c>
      <c r="S638" s="33" t="str">
        <f t="shared" si="132"/>
        <v>111_8</v>
      </c>
      <c r="T638" s="35" t="str">
        <f t="shared" si="133"/>
        <v>111AM</v>
      </c>
      <c r="U638" s="35" t="str">
        <f t="shared" si="134"/>
        <v>111AMNS</v>
      </c>
      <c r="W638" s="20" t="str">
        <f t="shared" si="135"/>
        <v/>
      </c>
      <c r="X638" s="20" t="str">
        <f t="shared" si="136"/>
        <v/>
      </c>
      <c r="Y638" s="20" t="str">
        <f t="shared" si="137"/>
        <v/>
      </c>
      <c r="Z638" s="20" t="str">
        <f t="shared" si="138"/>
        <v/>
      </c>
      <c r="AA638" s="20">
        <f t="shared" si="126"/>
        <v>0</v>
      </c>
      <c r="AB638" s="20">
        <f t="shared" si="127"/>
        <v>0</v>
      </c>
      <c r="AC638" s="20">
        <f t="shared" si="128"/>
        <v>0</v>
      </c>
      <c r="AD638" s="16">
        <f t="shared" si="139"/>
        <v>0</v>
      </c>
      <c r="AE638" s="16">
        <f>IF(ISBLANK(T638),AE637,IF(COUNTIF(T$2:T638,T638)&gt;1,AE637,1+MAX(AE637,0)))</f>
        <v>20</v>
      </c>
    </row>
    <row r="639" spans="1:31" x14ac:dyDescent="0.25">
      <c r="A639" s="42">
        <v>111</v>
      </c>
      <c r="B639" s="42" t="s">
        <v>65</v>
      </c>
      <c r="C639" s="42" t="s">
        <v>683</v>
      </c>
      <c r="E639" s="42">
        <v>2</v>
      </c>
      <c r="F639" s="42">
        <v>4</v>
      </c>
      <c r="G639" s="42">
        <v>2</v>
      </c>
      <c r="H639" s="42">
        <v>5</v>
      </c>
      <c r="I639" s="42">
        <v>2</v>
      </c>
      <c r="J639" s="42">
        <v>1</v>
      </c>
      <c r="K639" s="42">
        <v>5</v>
      </c>
      <c r="L639" s="42">
        <v>5</v>
      </c>
      <c r="M639" s="188" t="s">
        <v>871</v>
      </c>
      <c r="N639"/>
      <c r="O639" s="101">
        <f>IF(ISBLANK(C639),O638,IF(COUNTIF(C$2:C639,C639)&gt;1,O638,1+MAX(O638,0)))</f>
        <v>15</v>
      </c>
      <c r="P639" s="45">
        <f t="shared" si="129"/>
        <v>11</v>
      </c>
      <c r="Q639" s="33" t="str">
        <f t="shared" si="130"/>
        <v/>
      </c>
      <c r="R639" s="33">
        <f t="shared" si="131"/>
        <v>8</v>
      </c>
      <c r="S639" s="33" t="str">
        <f t="shared" si="132"/>
        <v>111_8</v>
      </c>
      <c r="T639" s="35" t="str">
        <f t="shared" si="133"/>
        <v>111AM</v>
      </c>
      <c r="U639" s="35" t="str">
        <f t="shared" si="134"/>
        <v>111AMNS</v>
      </c>
      <c r="W639" s="20" t="str">
        <f t="shared" si="135"/>
        <v/>
      </c>
      <c r="X639" s="20" t="str">
        <f t="shared" si="136"/>
        <v/>
      </c>
      <c r="Y639" s="20" t="str">
        <f t="shared" si="137"/>
        <v/>
      </c>
      <c r="Z639" s="20" t="str">
        <f t="shared" si="138"/>
        <v/>
      </c>
      <c r="AA639" s="20">
        <f t="shared" si="126"/>
        <v>0</v>
      </c>
      <c r="AB639" s="20">
        <f t="shared" si="127"/>
        <v>0</v>
      </c>
      <c r="AC639" s="20">
        <f t="shared" si="128"/>
        <v>0</v>
      </c>
      <c r="AD639" s="16">
        <f t="shared" si="139"/>
        <v>0</v>
      </c>
      <c r="AE639" s="16">
        <f>IF(ISBLANK(T639),AE638,IF(COUNTIF(T$2:T639,T639)&gt;1,AE638,1+MAX(AE638,0)))</f>
        <v>20</v>
      </c>
    </row>
    <row r="640" spans="1:31" x14ac:dyDescent="0.25">
      <c r="A640" s="42">
        <v>111</v>
      </c>
      <c r="B640" s="42" t="s">
        <v>65</v>
      </c>
      <c r="C640" s="42" t="s">
        <v>683</v>
      </c>
      <c r="E640" s="42">
        <v>2</v>
      </c>
      <c r="F640" s="42">
        <v>4</v>
      </c>
      <c r="G640" s="42">
        <v>3</v>
      </c>
      <c r="H640" s="42">
        <v>50</v>
      </c>
      <c r="I640" s="42">
        <v>20</v>
      </c>
      <c r="J640" s="42">
        <v>2</v>
      </c>
      <c r="K640" s="42">
        <v>1</v>
      </c>
      <c r="L640" s="42">
        <v>2</v>
      </c>
      <c r="M640" s="188" t="s">
        <v>871</v>
      </c>
      <c r="N640"/>
      <c r="O640" s="101">
        <f>IF(ISBLANK(C640),O639,IF(COUNTIF(C$2:C640,C640)&gt;1,O639,1+MAX(O639,0)))</f>
        <v>15</v>
      </c>
      <c r="P640" s="45">
        <f t="shared" si="129"/>
        <v>11</v>
      </c>
      <c r="Q640" s="33" t="str">
        <f t="shared" si="130"/>
        <v/>
      </c>
      <c r="R640" s="33">
        <f t="shared" si="131"/>
        <v>8</v>
      </c>
      <c r="S640" s="33" t="str">
        <f t="shared" si="132"/>
        <v>111_8</v>
      </c>
      <c r="T640" s="35" t="str">
        <f t="shared" si="133"/>
        <v>111AM</v>
      </c>
      <c r="U640" s="35" t="str">
        <f t="shared" si="134"/>
        <v>111AMEW</v>
      </c>
      <c r="W640" s="20" t="str">
        <f t="shared" si="135"/>
        <v/>
      </c>
      <c r="X640" s="20" t="str">
        <f t="shared" si="136"/>
        <v/>
      </c>
      <c r="Y640" s="20" t="str">
        <f t="shared" si="137"/>
        <v/>
      </c>
      <c r="Z640" s="20" t="str">
        <f t="shared" si="138"/>
        <v/>
      </c>
      <c r="AA640" s="20">
        <f t="shared" si="126"/>
        <v>1</v>
      </c>
      <c r="AB640" s="20">
        <f t="shared" si="127"/>
        <v>0</v>
      </c>
      <c r="AC640" s="20">
        <f t="shared" si="128"/>
        <v>2</v>
      </c>
      <c r="AD640" s="16">
        <f t="shared" si="139"/>
        <v>1</v>
      </c>
      <c r="AE640" s="16">
        <f>IF(ISBLANK(T640),AE639,IF(COUNTIF(T$2:T640,T640)&gt;1,AE639,1+MAX(AE639,0)))</f>
        <v>20</v>
      </c>
    </row>
    <row r="641" spans="1:31" x14ac:dyDescent="0.25">
      <c r="A641" s="42">
        <v>111</v>
      </c>
      <c r="B641" s="42" t="s">
        <v>65</v>
      </c>
      <c r="C641" s="42" t="s">
        <v>683</v>
      </c>
      <c r="E641" s="42">
        <v>2</v>
      </c>
      <c r="F641" s="42">
        <v>4</v>
      </c>
      <c r="G641" s="42">
        <v>4</v>
      </c>
      <c r="H641" s="42">
        <v>4</v>
      </c>
      <c r="I641" s="42">
        <v>2</v>
      </c>
      <c r="J641" s="42">
        <v>0</v>
      </c>
      <c r="K641" s="42">
        <v>0</v>
      </c>
      <c r="L641" s="42">
        <v>0</v>
      </c>
      <c r="M641" s="188" t="s">
        <v>871</v>
      </c>
      <c r="N641"/>
      <c r="O641" s="101">
        <f>IF(ISBLANK(C641),O640,IF(COUNTIF(C$2:C641,C641)&gt;1,O640,1+MAX(O640,0)))</f>
        <v>15</v>
      </c>
      <c r="P641" s="45">
        <f t="shared" si="129"/>
        <v>11</v>
      </c>
      <c r="Q641" s="33" t="str">
        <f t="shared" si="130"/>
        <v/>
      </c>
      <c r="R641" s="33">
        <f t="shared" si="131"/>
        <v>8</v>
      </c>
      <c r="S641" s="33" t="str">
        <f t="shared" si="132"/>
        <v>111_8</v>
      </c>
      <c r="T641" s="35" t="str">
        <f t="shared" si="133"/>
        <v>111AM</v>
      </c>
      <c r="U641" s="35" t="str">
        <f t="shared" si="134"/>
        <v>111AMEW</v>
      </c>
      <c r="W641" s="20" t="str">
        <f t="shared" si="135"/>
        <v/>
      </c>
      <c r="X641" s="20" t="str">
        <f t="shared" si="136"/>
        <v/>
      </c>
      <c r="Y641" s="20" t="str">
        <f t="shared" si="137"/>
        <v/>
      </c>
      <c r="Z641" s="20" t="str">
        <f t="shared" si="138"/>
        <v/>
      </c>
      <c r="AA641" s="20">
        <f t="shared" si="126"/>
        <v>0</v>
      </c>
      <c r="AB641" s="20">
        <f t="shared" si="127"/>
        <v>0</v>
      </c>
      <c r="AC641" s="20">
        <f t="shared" si="128"/>
        <v>3</v>
      </c>
      <c r="AD641" s="16">
        <f t="shared" si="139"/>
        <v>1</v>
      </c>
      <c r="AE641" s="16">
        <f>IF(ISBLANK(T641),AE640,IF(COUNTIF(T$2:T641,T641)&gt;1,AE640,1+MAX(AE640,0)))</f>
        <v>20</v>
      </c>
    </row>
    <row r="642" spans="1:31" x14ac:dyDescent="0.25">
      <c r="A642" s="42">
        <v>111</v>
      </c>
      <c r="B642" s="42" t="s">
        <v>66</v>
      </c>
      <c r="C642" s="42" t="s">
        <v>687</v>
      </c>
      <c r="E642" s="42">
        <v>1</v>
      </c>
      <c r="F642" s="42">
        <v>1</v>
      </c>
      <c r="G642" s="42">
        <v>1</v>
      </c>
      <c r="H642" s="42">
        <v>8</v>
      </c>
      <c r="I642" s="42">
        <v>3</v>
      </c>
      <c r="J642" s="42">
        <v>1</v>
      </c>
      <c r="K642" s="42">
        <v>1</v>
      </c>
      <c r="L642" s="42">
        <v>5</v>
      </c>
      <c r="M642" s="188"/>
      <c r="N642"/>
      <c r="O642" s="101">
        <f>IF(ISBLANK(C642),O641,IF(COUNTIF(C$2:C642,C642)&gt;1,O641,1+MAX(O641,0)))</f>
        <v>16</v>
      </c>
      <c r="P642" s="45">
        <f t="shared" si="129"/>
        <v>11</v>
      </c>
      <c r="Q642" s="33" t="str">
        <f t="shared" si="130"/>
        <v/>
      </c>
      <c r="R642" s="33">
        <f t="shared" si="131"/>
        <v>9</v>
      </c>
      <c r="S642" s="33" t="str">
        <f t="shared" si="132"/>
        <v>111_9</v>
      </c>
      <c r="T642" s="35" t="str">
        <f t="shared" si="133"/>
        <v>111PM</v>
      </c>
      <c r="U642" s="35" t="str">
        <f t="shared" si="134"/>
        <v>111PMNS</v>
      </c>
      <c r="W642" s="20" t="str">
        <f t="shared" si="135"/>
        <v/>
      </c>
      <c r="X642" s="20" t="str">
        <f t="shared" si="136"/>
        <v/>
      </c>
      <c r="Y642" s="20" t="str">
        <f t="shared" si="137"/>
        <v/>
      </c>
      <c r="Z642" s="20" t="str">
        <f t="shared" si="138"/>
        <v/>
      </c>
      <c r="AA642" s="20">
        <f t="shared" ref="AA642:AA705" si="140">IF(AND(ISNUMBER($G642),$B642="AM"),INDEX(Cordon,MATCH($A642,loc_ID,0),$G642),0)</f>
        <v>0</v>
      </c>
      <c r="AB642" s="20">
        <f t="shared" ref="AB642:AB705" si="141">IF(AND(ISNUMBER($G642),$B642="PM"),INDEX(Cordon,MATCH($A642,loc_ID,0),VLOOKUP($G642,Reverse_dir,2,FALSE)),0)</f>
        <v>0</v>
      </c>
      <c r="AC642" s="20">
        <f t="shared" ref="AC642:AC705" si="142">IF(AND(ISNUMBER($G642),$B642="AM"),INDEX(Lane,MATCH($A642,loc_ID,0),$G642),0)</f>
        <v>0</v>
      </c>
      <c r="AD642" s="16">
        <f t="shared" si="139"/>
        <v>0</v>
      </c>
      <c r="AE642" s="16">
        <f>IF(ISBLANK(T642),AE641,IF(COUNTIF(T$2:T642,T642)&gt;1,AE641,1+MAX(AE641,0)))</f>
        <v>21</v>
      </c>
    </row>
    <row r="643" spans="1:31" x14ac:dyDescent="0.25">
      <c r="A643" s="42">
        <v>111</v>
      </c>
      <c r="B643" s="42" t="s">
        <v>66</v>
      </c>
      <c r="C643" s="42" t="s">
        <v>687</v>
      </c>
      <c r="E643" s="42">
        <v>1</v>
      </c>
      <c r="F643" s="42">
        <v>1</v>
      </c>
      <c r="G643" s="42">
        <v>2</v>
      </c>
      <c r="H643" s="42">
        <v>3</v>
      </c>
      <c r="I643" s="42">
        <v>0</v>
      </c>
      <c r="J643" s="42">
        <v>1</v>
      </c>
      <c r="K643" s="42">
        <v>2</v>
      </c>
      <c r="L643" s="42">
        <v>2</v>
      </c>
      <c r="M643" s="188"/>
      <c r="N643"/>
      <c r="O643" s="101">
        <f>IF(ISBLANK(C643),O642,IF(COUNTIF(C$2:C643,C643)&gt;1,O642,1+MAX(O642,0)))</f>
        <v>16</v>
      </c>
      <c r="P643" s="45">
        <f t="shared" ref="P643:P706" si="143">IF(A643=A642,P642,IF(ISNUMBER(P642),P642+1,1))</f>
        <v>11</v>
      </c>
      <c r="Q643" s="33" t="str">
        <f t="shared" ref="Q643:Q706" si="144">IF(OR(P643=P642,LEN(A643)&lt;1),"",P643)</f>
        <v/>
      </c>
      <c r="R643" s="33">
        <f t="shared" ref="R643:R706" si="145">IF(ISNUMBER(F643),F643+4*(E643-1)+8*IF(B643="PM",1,0),"")</f>
        <v>9</v>
      </c>
      <c r="S643" s="33" t="str">
        <f t="shared" ref="S643:S706" si="146">IF(ISNUMBER(R643),A643&amp;"_"&amp;R643,"")</f>
        <v>111_9</v>
      </c>
      <c r="T643" s="35" t="str">
        <f t="shared" ref="T643:T706" si="147">A643&amp;B643</f>
        <v>111PM</v>
      </c>
      <c r="U643" s="35" t="str">
        <f t="shared" ref="U643:U706" si="148">IF(OR(G643=1,G643=2),T643&amp;"NS",IF(OR(G643=3,G643=4),T643&amp;"EW",""))</f>
        <v>111PMNS</v>
      </c>
      <c r="W643" s="20" t="str">
        <f t="shared" ref="W643:W706" si="149">IF(I643&gt;$H643,1,"")</f>
        <v/>
      </c>
      <c r="X643" s="20" t="str">
        <f t="shared" ref="X643:X706" si="150">IF(J643&gt;$H643,1,"")</f>
        <v/>
      </c>
      <c r="Y643" s="20" t="str">
        <f t="shared" ref="Y643:Y706" si="151">IF(K643&gt;$H643,1,"")</f>
        <v/>
      </c>
      <c r="Z643" s="20" t="str">
        <f t="shared" ref="Z643:Z706" si="152">IF(L643&gt;$H643,1,"")</f>
        <v/>
      </c>
      <c r="AA643" s="20">
        <f t="shared" si="140"/>
        <v>0</v>
      </c>
      <c r="AB643" s="20">
        <f t="shared" si="141"/>
        <v>0</v>
      </c>
      <c r="AC643" s="20">
        <f t="shared" si="142"/>
        <v>0</v>
      </c>
      <c r="AD643" s="16">
        <f t="shared" ref="AD643:AD706" si="153">IF(AND(AC643&gt;0,ISNUMBER(AC643)),1,0)</f>
        <v>0</v>
      </c>
      <c r="AE643" s="16">
        <f>IF(ISBLANK(T643),AE642,IF(COUNTIF(T$2:T643,T643)&gt;1,AE642,1+MAX(AE642,0)))</f>
        <v>21</v>
      </c>
    </row>
    <row r="644" spans="1:31" x14ac:dyDescent="0.25">
      <c r="A644" s="42">
        <v>111</v>
      </c>
      <c r="B644" s="42" t="s">
        <v>66</v>
      </c>
      <c r="C644" s="42" t="s">
        <v>687</v>
      </c>
      <c r="E644" s="42">
        <v>1</v>
      </c>
      <c r="F644" s="42">
        <v>1</v>
      </c>
      <c r="G644" s="42">
        <v>3</v>
      </c>
      <c r="H644" s="42">
        <v>22</v>
      </c>
      <c r="I644" s="42">
        <v>9</v>
      </c>
      <c r="J644" s="42">
        <v>3</v>
      </c>
      <c r="K644" s="42">
        <v>3</v>
      </c>
      <c r="L644" s="42">
        <v>3</v>
      </c>
      <c r="M644" s="188"/>
      <c r="N644"/>
      <c r="O644" s="101">
        <f>IF(ISBLANK(C644),O643,IF(COUNTIF(C$2:C644,C644)&gt;1,O643,1+MAX(O643,0)))</f>
        <v>16</v>
      </c>
      <c r="P644" s="45">
        <f t="shared" si="143"/>
        <v>11</v>
      </c>
      <c r="Q644" s="33" t="str">
        <f t="shared" si="144"/>
        <v/>
      </c>
      <c r="R644" s="33">
        <f t="shared" si="145"/>
        <v>9</v>
      </c>
      <c r="S644" s="33" t="str">
        <f t="shared" si="146"/>
        <v>111_9</v>
      </c>
      <c r="T644" s="35" t="str">
        <f t="shared" si="147"/>
        <v>111PM</v>
      </c>
      <c r="U644" s="35" t="str">
        <f t="shared" si="148"/>
        <v>111PMEW</v>
      </c>
      <c r="W644" s="20" t="str">
        <f t="shared" si="149"/>
        <v/>
      </c>
      <c r="X644" s="20" t="str">
        <f t="shared" si="150"/>
        <v/>
      </c>
      <c r="Y644" s="20" t="str">
        <f t="shared" si="151"/>
        <v/>
      </c>
      <c r="Z644" s="20" t="str">
        <f t="shared" si="152"/>
        <v/>
      </c>
      <c r="AA644" s="20">
        <f t="shared" si="140"/>
        <v>0</v>
      </c>
      <c r="AB644" s="20">
        <f t="shared" si="141"/>
        <v>0</v>
      </c>
      <c r="AC644" s="20">
        <f t="shared" si="142"/>
        <v>0</v>
      </c>
      <c r="AD644" s="16">
        <f t="shared" si="153"/>
        <v>0</v>
      </c>
      <c r="AE644" s="16">
        <f>IF(ISBLANK(T644),AE643,IF(COUNTIF(T$2:T644,T644)&gt;1,AE643,1+MAX(AE643,0)))</f>
        <v>21</v>
      </c>
    </row>
    <row r="645" spans="1:31" x14ac:dyDescent="0.25">
      <c r="A645" s="42">
        <v>111</v>
      </c>
      <c r="B645" s="42" t="s">
        <v>66</v>
      </c>
      <c r="C645" s="42" t="s">
        <v>687</v>
      </c>
      <c r="E645" s="42">
        <v>1</v>
      </c>
      <c r="F645" s="42">
        <v>1</v>
      </c>
      <c r="G645" s="42">
        <v>4</v>
      </c>
      <c r="H645" s="42">
        <v>20</v>
      </c>
      <c r="I645" s="42">
        <v>9</v>
      </c>
      <c r="J645" s="42">
        <v>4</v>
      </c>
      <c r="K645" s="42">
        <v>1</v>
      </c>
      <c r="L645" s="42">
        <v>4</v>
      </c>
      <c r="M645" s="188"/>
      <c r="N645"/>
      <c r="O645" s="101">
        <f>IF(ISBLANK(C645),O644,IF(COUNTIF(C$2:C645,C645)&gt;1,O644,1+MAX(O644,0)))</f>
        <v>16</v>
      </c>
      <c r="P645" s="45">
        <f t="shared" si="143"/>
        <v>11</v>
      </c>
      <c r="Q645" s="33" t="str">
        <f t="shared" si="144"/>
        <v/>
      </c>
      <c r="R645" s="33">
        <f t="shared" si="145"/>
        <v>9</v>
      </c>
      <c r="S645" s="33" t="str">
        <f t="shared" si="146"/>
        <v>111_9</v>
      </c>
      <c r="T645" s="35" t="str">
        <f t="shared" si="147"/>
        <v>111PM</v>
      </c>
      <c r="U645" s="35" t="str">
        <f t="shared" si="148"/>
        <v>111PMEW</v>
      </c>
      <c r="W645" s="20" t="str">
        <f t="shared" si="149"/>
        <v/>
      </c>
      <c r="X645" s="20" t="str">
        <f t="shared" si="150"/>
        <v/>
      </c>
      <c r="Y645" s="20" t="str">
        <f t="shared" si="151"/>
        <v/>
      </c>
      <c r="Z645" s="20" t="str">
        <f t="shared" si="152"/>
        <v/>
      </c>
      <c r="AA645" s="20">
        <f t="shared" si="140"/>
        <v>0</v>
      </c>
      <c r="AB645" s="20">
        <f t="shared" si="141"/>
        <v>1</v>
      </c>
      <c r="AC645" s="20">
        <f t="shared" si="142"/>
        <v>0</v>
      </c>
      <c r="AD645" s="16">
        <f t="shared" si="153"/>
        <v>0</v>
      </c>
      <c r="AE645" s="16">
        <f>IF(ISBLANK(T645),AE644,IF(COUNTIF(T$2:T645,T645)&gt;1,AE644,1+MAX(AE644,0)))</f>
        <v>21</v>
      </c>
    </row>
    <row r="646" spans="1:31" x14ac:dyDescent="0.25">
      <c r="A646" s="42">
        <v>111</v>
      </c>
      <c r="B646" s="42" t="s">
        <v>66</v>
      </c>
      <c r="C646" s="42" t="s">
        <v>687</v>
      </c>
      <c r="E646" s="42">
        <v>1</v>
      </c>
      <c r="F646" s="42">
        <v>2</v>
      </c>
      <c r="G646" s="42">
        <v>1</v>
      </c>
      <c r="H646" s="238">
        <v>10</v>
      </c>
      <c r="I646" s="42">
        <v>1</v>
      </c>
      <c r="J646" s="42">
        <v>3</v>
      </c>
      <c r="K646" s="42">
        <v>3</v>
      </c>
      <c r="L646" s="42">
        <v>7</v>
      </c>
      <c r="M646" s="188"/>
      <c r="N646"/>
      <c r="O646" s="101">
        <f>IF(ISBLANK(C646),O645,IF(COUNTIF(C$2:C646,C646)&gt;1,O645,1+MAX(O645,0)))</f>
        <v>16</v>
      </c>
      <c r="P646" s="45">
        <f t="shared" si="143"/>
        <v>11</v>
      </c>
      <c r="Q646" s="33" t="str">
        <f t="shared" si="144"/>
        <v/>
      </c>
      <c r="R646" s="33">
        <f t="shared" si="145"/>
        <v>10</v>
      </c>
      <c r="S646" s="33" t="str">
        <f t="shared" si="146"/>
        <v>111_10</v>
      </c>
      <c r="T646" s="35" t="str">
        <f t="shared" si="147"/>
        <v>111PM</v>
      </c>
      <c r="U646" s="35" t="str">
        <f t="shared" si="148"/>
        <v>111PMNS</v>
      </c>
      <c r="W646" s="20" t="str">
        <f t="shared" si="149"/>
        <v/>
      </c>
      <c r="X646" s="20" t="str">
        <f t="shared" si="150"/>
        <v/>
      </c>
      <c r="Y646" s="20" t="str">
        <f t="shared" si="151"/>
        <v/>
      </c>
      <c r="Z646" s="20" t="str">
        <f t="shared" si="152"/>
        <v/>
      </c>
      <c r="AA646" s="20">
        <f t="shared" si="140"/>
        <v>0</v>
      </c>
      <c r="AB646" s="20">
        <f t="shared" si="141"/>
        <v>0</v>
      </c>
      <c r="AC646" s="20">
        <f t="shared" si="142"/>
        <v>0</v>
      </c>
      <c r="AD646" s="16">
        <f t="shared" si="153"/>
        <v>0</v>
      </c>
      <c r="AE646" s="16">
        <f>IF(ISBLANK(T646),AE645,IF(COUNTIF(T$2:T646,T646)&gt;1,AE645,1+MAX(AE645,0)))</f>
        <v>21</v>
      </c>
    </row>
    <row r="647" spans="1:31" x14ac:dyDescent="0.25">
      <c r="A647" s="42">
        <v>111</v>
      </c>
      <c r="B647" s="42" t="s">
        <v>66</v>
      </c>
      <c r="C647" s="42" t="s">
        <v>687</v>
      </c>
      <c r="E647" s="42">
        <v>1</v>
      </c>
      <c r="F647" s="42">
        <v>2</v>
      </c>
      <c r="G647" s="42">
        <v>2</v>
      </c>
      <c r="H647" s="42">
        <v>10</v>
      </c>
      <c r="I647" s="42">
        <v>2</v>
      </c>
      <c r="J647" s="42">
        <v>4</v>
      </c>
      <c r="K647" s="42">
        <v>5</v>
      </c>
      <c r="L647" s="42">
        <v>7</v>
      </c>
      <c r="M647" s="188"/>
      <c r="N647"/>
      <c r="O647" s="101">
        <f>IF(ISBLANK(C647),O646,IF(COUNTIF(C$2:C647,C647)&gt;1,O646,1+MAX(O646,0)))</f>
        <v>16</v>
      </c>
      <c r="P647" s="45">
        <f t="shared" si="143"/>
        <v>11</v>
      </c>
      <c r="Q647" s="33" t="str">
        <f t="shared" si="144"/>
        <v/>
      </c>
      <c r="R647" s="33">
        <f t="shared" si="145"/>
        <v>10</v>
      </c>
      <c r="S647" s="33" t="str">
        <f t="shared" si="146"/>
        <v>111_10</v>
      </c>
      <c r="T647" s="35" t="str">
        <f t="shared" si="147"/>
        <v>111PM</v>
      </c>
      <c r="U647" s="35" t="str">
        <f t="shared" si="148"/>
        <v>111PMNS</v>
      </c>
      <c r="W647" s="20" t="str">
        <f t="shared" si="149"/>
        <v/>
      </c>
      <c r="X647" s="20" t="str">
        <f t="shared" si="150"/>
        <v/>
      </c>
      <c r="Y647" s="20" t="str">
        <f t="shared" si="151"/>
        <v/>
      </c>
      <c r="Z647" s="20" t="str">
        <f t="shared" si="152"/>
        <v/>
      </c>
      <c r="AA647" s="20">
        <f t="shared" si="140"/>
        <v>0</v>
      </c>
      <c r="AB647" s="20">
        <f t="shared" si="141"/>
        <v>0</v>
      </c>
      <c r="AC647" s="20">
        <f t="shared" si="142"/>
        <v>0</v>
      </c>
      <c r="AD647" s="16">
        <f t="shared" si="153"/>
        <v>0</v>
      </c>
      <c r="AE647" s="16">
        <f>IF(ISBLANK(T647),AE646,IF(COUNTIF(T$2:T647,T647)&gt;1,AE646,1+MAX(AE646,0)))</f>
        <v>21</v>
      </c>
    </row>
    <row r="648" spans="1:31" x14ac:dyDescent="0.25">
      <c r="A648" s="42">
        <v>111</v>
      </c>
      <c r="B648" s="42" t="s">
        <v>66</v>
      </c>
      <c r="C648" s="42" t="s">
        <v>687</v>
      </c>
      <c r="E648" s="42">
        <v>1</v>
      </c>
      <c r="F648" s="42">
        <v>2</v>
      </c>
      <c r="G648" s="42">
        <v>3</v>
      </c>
      <c r="H648" s="42">
        <v>20</v>
      </c>
      <c r="I648" s="42">
        <v>5</v>
      </c>
      <c r="J648" s="42">
        <v>2</v>
      </c>
      <c r="K648" s="42">
        <v>1</v>
      </c>
      <c r="L648" s="42">
        <v>1</v>
      </c>
      <c r="M648" s="188"/>
      <c r="N648"/>
      <c r="O648" s="101">
        <f>IF(ISBLANK(C648),O647,IF(COUNTIF(C$2:C648,C648)&gt;1,O647,1+MAX(O647,0)))</f>
        <v>16</v>
      </c>
      <c r="P648" s="45">
        <f t="shared" si="143"/>
        <v>11</v>
      </c>
      <c r="Q648" s="33" t="str">
        <f t="shared" si="144"/>
        <v/>
      </c>
      <c r="R648" s="33">
        <f t="shared" si="145"/>
        <v>10</v>
      </c>
      <c r="S648" s="33" t="str">
        <f t="shared" si="146"/>
        <v>111_10</v>
      </c>
      <c r="T648" s="35" t="str">
        <f t="shared" si="147"/>
        <v>111PM</v>
      </c>
      <c r="U648" s="35" t="str">
        <f t="shared" si="148"/>
        <v>111PMEW</v>
      </c>
      <c r="W648" s="20" t="str">
        <f t="shared" si="149"/>
        <v/>
      </c>
      <c r="X648" s="20" t="str">
        <f t="shared" si="150"/>
        <v/>
      </c>
      <c r="Y648" s="20" t="str">
        <f t="shared" si="151"/>
        <v/>
      </c>
      <c r="Z648" s="20" t="str">
        <f t="shared" si="152"/>
        <v/>
      </c>
      <c r="AA648" s="20">
        <f t="shared" si="140"/>
        <v>0</v>
      </c>
      <c r="AB648" s="20">
        <f t="shared" si="141"/>
        <v>0</v>
      </c>
      <c r="AC648" s="20">
        <f t="shared" si="142"/>
        <v>0</v>
      </c>
      <c r="AD648" s="16">
        <f t="shared" si="153"/>
        <v>0</v>
      </c>
      <c r="AE648" s="16">
        <f>IF(ISBLANK(T648),AE647,IF(COUNTIF(T$2:T648,T648)&gt;1,AE647,1+MAX(AE647,0)))</f>
        <v>21</v>
      </c>
    </row>
    <row r="649" spans="1:31" x14ac:dyDescent="0.25">
      <c r="A649" s="42">
        <v>111</v>
      </c>
      <c r="B649" s="42" t="s">
        <v>66</v>
      </c>
      <c r="C649" s="42" t="s">
        <v>687</v>
      </c>
      <c r="E649" s="42">
        <v>1</v>
      </c>
      <c r="F649" s="42">
        <v>2</v>
      </c>
      <c r="G649" s="42">
        <v>4</v>
      </c>
      <c r="H649" s="42">
        <v>27</v>
      </c>
      <c r="I649" s="42">
        <v>8</v>
      </c>
      <c r="J649" s="42">
        <v>3</v>
      </c>
      <c r="K649" s="42">
        <v>1</v>
      </c>
      <c r="L649" s="42">
        <v>5</v>
      </c>
      <c r="M649" s="188"/>
      <c r="N649"/>
      <c r="O649" s="101">
        <f>IF(ISBLANK(C649),O648,IF(COUNTIF(C$2:C649,C649)&gt;1,O648,1+MAX(O648,0)))</f>
        <v>16</v>
      </c>
      <c r="P649" s="45">
        <f t="shared" si="143"/>
        <v>11</v>
      </c>
      <c r="Q649" s="33" t="str">
        <f t="shared" si="144"/>
        <v/>
      </c>
      <c r="R649" s="33">
        <f t="shared" si="145"/>
        <v>10</v>
      </c>
      <c r="S649" s="33" t="str">
        <f t="shared" si="146"/>
        <v>111_10</v>
      </c>
      <c r="T649" s="35" t="str">
        <f t="shared" si="147"/>
        <v>111PM</v>
      </c>
      <c r="U649" s="35" t="str">
        <f t="shared" si="148"/>
        <v>111PMEW</v>
      </c>
      <c r="W649" s="20" t="str">
        <f t="shared" si="149"/>
        <v/>
      </c>
      <c r="X649" s="20" t="str">
        <f t="shared" si="150"/>
        <v/>
      </c>
      <c r="Y649" s="20" t="str">
        <f t="shared" si="151"/>
        <v/>
      </c>
      <c r="Z649" s="20" t="str">
        <f t="shared" si="152"/>
        <v/>
      </c>
      <c r="AA649" s="20">
        <f t="shared" si="140"/>
        <v>0</v>
      </c>
      <c r="AB649" s="20">
        <f t="shared" si="141"/>
        <v>1</v>
      </c>
      <c r="AC649" s="20">
        <f t="shared" si="142"/>
        <v>0</v>
      </c>
      <c r="AD649" s="16">
        <f t="shared" si="153"/>
        <v>0</v>
      </c>
      <c r="AE649" s="16">
        <f>IF(ISBLANK(T649),AE648,IF(COUNTIF(T$2:T649,T649)&gt;1,AE648,1+MAX(AE648,0)))</f>
        <v>21</v>
      </c>
    </row>
    <row r="650" spans="1:31" x14ac:dyDescent="0.25">
      <c r="A650" s="42">
        <v>111</v>
      </c>
      <c r="B650" s="42" t="s">
        <v>66</v>
      </c>
      <c r="C650" s="42" t="s">
        <v>687</v>
      </c>
      <c r="E650" s="42">
        <v>1</v>
      </c>
      <c r="F650" s="42">
        <v>3</v>
      </c>
      <c r="G650" s="42">
        <v>1</v>
      </c>
      <c r="H650" s="42">
        <v>5</v>
      </c>
      <c r="I650" s="42">
        <v>1</v>
      </c>
      <c r="J650" s="42">
        <v>0</v>
      </c>
      <c r="K650" s="42">
        <v>2</v>
      </c>
      <c r="L650" s="42">
        <v>3</v>
      </c>
      <c r="M650" s="188"/>
      <c r="N650"/>
      <c r="O650" s="101">
        <f>IF(ISBLANK(C650),O649,IF(COUNTIF(C$2:C650,C650)&gt;1,O649,1+MAX(O649,0)))</f>
        <v>16</v>
      </c>
      <c r="P650" s="45">
        <f t="shared" si="143"/>
        <v>11</v>
      </c>
      <c r="Q650" s="33" t="str">
        <f t="shared" si="144"/>
        <v/>
      </c>
      <c r="R650" s="33">
        <f t="shared" si="145"/>
        <v>11</v>
      </c>
      <c r="S650" s="33" t="str">
        <f t="shared" si="146"/>
        <v>111_11</v>
      </c>
      <c r="T650" s="35" t="str">
        <f t="shared" si="147"/>
        <v>111PM</v>
      </c>
      <c r="U650" s="35" t="str">
        <f t="shared" si="148"/>
        <v>111PMNS</v>
      </c>
      <c r="W650" s="20" t="str">
        <f t="shared" si="149"/>
        <v/>
      </c>
      <c r="X650" s="20" t="str">
        <f t="shared" si="150"/>
        <v/>
      </c>
      <c r="Y650" s="20" t="str">
        <f t="shared" si="151"/>
        <v/>
      </c>
      <c r="Z650" s="20" t="str">
        <f t="shared" si="152"/>
        <v/>
      </c>
      <c r="AA650" s="20">
        <f t="shared" si="140"/>
        <v>0</v>
      </c>
      <c r="AB650" s="20">
        <f t="shared" si="141"/>
        <v>0</v>
      </c>
      <c r="AC650" s="20">
        <f t="shared" si="142"/>
        <v>0</v>
      </c>
      <c r="AD650" s="16">
        <f t="shared" si="153"/>
        <v>0</v>
      </c>
      <c r="AE650" s="16">
        <f>IF(ISBLANK(T650),AE649,IF(COUNTIF(T$2:T650,T650)&gt;1,AE649,1+MAX(AE649,0)))</f>
        <v>21</v>
      </c>
    </row>
    <row r="651" spans="1:31" x14ac:dyDescent="0.25">
      <c r="A651" s="42">
        <v>111</v>
      </c>
      <c r="B651" s="42" t="s">
        <v>66</v>
      </c>
      <c r="C651" s="42" t="s">
        <v>687</v>
      </c>
      <c r="E651" s="42">
        <v>1</v>
      </c>
      <c r="F651" s="42">
        <v>3</v>
      </c>
      <c r="G651" s="42">
        <v>2</v>
      </c>
      <c r="H651" s="42">
        <v>2</v>
      </c>
      <c r="I651" s="42">
        <v>1</v>
      </c>
      <c r="J651" s="42">
        <v>2</v>
      </c>
      <c r="K651" s="42">
        <v>0</v>
      </c>
      <c r="L651" s="42">
        <v>1</v>
      </c>
      <c r="M651" s="188"/>
      <c r="N651"/>
      <c r="O651" s="101">
        <f>IF(ISBLANK(C651),O650,IF(COUNTIF(C$2:C651,C651)&gt;1,O650,1+MAX(O650,0)))</f>
        <v>16</v>
      </c>
      <c r="P651" s="45">
        <f t="shared" si="143"/>
        <v>11</v>
      </c>
      <c r="Q651" s="33" t="str">
        <f t="shared" si="144"/>
        <v/>
      </c>
      <c r="R651" s="33">
        <f t="shared" si="145"/>
        <v>11</v>
      </c>
      <c r="S651" s="33" t="str">
        <f t="shared" si="146"/>
        <v>111_11</v>
      </c>
      <c r="T651" s="35" t="str">
        <f t="shared" si="147"/>
        <v>111PM</v>
      </c>
      <c r="U651" s="35" t="str">
        <f t="shared" si="148"/>
        <v>111PMNS</v>
      </c>
      <c r="W651" s="20" t="str">
        <f t="shared" si="149"/>
        <v/>
      </c>
      <c r="X651" s="20" t="str">
        <f t="shared" si="150"/>
        <v/>
      </c>
      <c r="Y651" s="20" t="str">
        <f t="shared" si="151"/>
        <v/>
      </c>
      <c r="Z651" s="20" t="str">
        <f t="shared" si="152"/>
        <v/>
      </c>
      <c r="AA651" s="20">
        <f t="shared" si="140"/>
        <v>0</v>
      </c>
      <c r="AB651" s="20">
        <f t="shared" si="141"/>
        <v>0</v>
      </c>
      <c r="AC651" s="20">
        <f t="shared" si="142"/>
        <v>0</v>
      </c>
      <c r="AD651" s="16">
        <f t="shared" si="153"/>
        <v>0</v>
      </c>
      <c r="AE651" s="16">
        <f>IF(ISBLANK(T651),AE650,IF(COUNTIF(T$2:T651,T651)&gt;1,AE650,1+MAX(AE650,0)))</f>
        <v>21</v>
      </c>
    </row>
    <row r="652" spans="1:31" x14ac:dyDescent="0.25">
      <c r="A652" s="42">
        <v>111</v>
      </c>
      <c r="B652" s="42" t="s">
        <v>66</v>
      </c>
      <c r="C652" s="42" t="s">
        <v>687</v>
      </c>
      <c r="E652" s="42">
        <v>1</v>
      </c>
      <c r="F652" s="42">
        <v>3</v>
      </c>
      <c r="G652" s="42">
        <v>3</v>
      </c>
      <c r="H652" s="42">
        <v>8</v>
      </c>
      <c r="I652" s="42">
        <v>1</v>
      </c>
      <c r="J652" s="42">
        <v>0</v>
      </c>
      <c r="K652" s="42">
        <v>0</v>
      </c>
      <c r="L652" s="42">
        <v>1</v>
      </c>
      <c r="M652" s="188"/>
      <c r="N652"/>
      <c r="O652" s="101">
        <f>IF(ISBLANK(C652),O651,IF(COUNTIF(C$2:C652,C652)&gt;1,O651,1+MAX(O651,0)))</f>
        <v>16</v>
      </c>
      <c r="P652" s="45">
        <f t="shared" si="143"/>
        <v>11</v>
      </c>
      <c r="Q652" s="33" t="str">
        <f t="shared" si="144"/>
        <v/>
      </c>
      <c r="R652" s="33">
        <f t="shared" si="145"/>
        <v>11</v>
      </c>
      <c r="S652" s="33" t="str">
        <f t="shared" si="146"/>
        <v>111_11</v>
      </c>
      <c r="T652" s="35" t="str">
        <f t="shared" si="147"/>
        <v>111PM</v>
      </c>
      <c r="U652" s="35" t="str">
        <f t="shared" si="148"/>
        <v>111PMEW</v>
      </c>
      <c r="W652" s="20" t="str">
        <f t="shared" si="149"/>
        <v/>
      </c>
      <c r="X652" s="20" t="str">
        <f t="shared" si="150"/>
        <v/>
      </c>
      <c r="Y652" s="20" t="str">
        <f t="shared" si="151"/>
        <v/>
      </c>
      <c r="Z652" s="20" t="str">
        <f t="shared" si="152"/>
        <v/>
      </c>
      <c r="AA652" s="20">
        <f t="shared" si="140"/>
        <v>0</v>
      </c>
      <c r="AB652" s="20">
        <f t="shared" si="141"/>
        <v>0</v>
      </c>
      <c r="AC652" s="20">
        <f t="shared" si="142"/>
        <v>0</v>
      </c>
      <c r="AD652" s="16">
        <f t="shared" si="153"/>
        <v>0</v>
      </c>
      <c r="AE652" s="16">
        <f>IF(ISBLANK(T652),AE651,IF(COUNTIF(T$2:T652,T652)&gt;1,AE651,1+MAX(AE651,0)))</f>
        <v>21</v>
      </c>
    </row>
    <row r="653" spans="1:31" x14ac:dyDescent="0.25">
      <c r="A653" s="42">
        <v>111</v>
      </c>
      <c r="B653" s="42" t="s">
        <v>66</v>
      </c>
      <c r="C653" s="42" t="s">
        <v>687</v>
      </c>
      <c r="E653" s="42">
        <v>1</v>
      </c>
      <c r="F653" s="42">
        <v>3</v>
      </c>
      <c r="G653" s="42">
        <v>4</v>
      </c>
      <c r="H653" s="42">
        <v>15</v>
      </c>
      <c r="I653" s="42">
        <v>7</v>
      </c>
      <c r="J653" s="42">
        <v>2</v>
      </c>
      <c r="K653" s="42">
        <v>1</v>
      </c>
      <c r="L653" s="42">
        <v>2</v>
      </c>
      <c r="M653" s="188"/>
      <c r="N653"/>
      <c r="O653" s="101">
        <f>IF(ISBLANK(C653),O652,IF(COUNTIF(C$2:C653,C653)&gt;1,O652,1+MAX(O652,0)))</f>
        <v>16</v>
      </c>
      <c r="P653" s="45">
        <f t="shared" si="143"/>
        <v>11</v>
      </c>
      <c r="Q653" s="33" t="str">
        <f t="shared" si="144"/>
        <v/>
      </c>
      <c r="R653" s="33">
        <f t="shared" si="145"/>
        <v>11</v>
      </c>
      <c r="S653" s="33" t="str">
        <f t="shared" si="146"/>
        <v>111_11</v>
      </c>
      <c r="T653" s="35" t="str">
        <f t="shared" si="147"/>
        <v>111PM</v>
      </c>
      <c r="U653" s="35" t="str">
        <f t="shared" si="148"/>
        <v>111PMEW</v>
      </c>
      <c r="W653" s="20" t="str">
        <f t="shared" si="149"/>
        <v/>
      </c>
      <c r="X653" s="20" t="str">
        <f t="shared" si="150"/>
        <v/>
      </c>
      <c r="Y653" s="20" t="str">
        <f t="shared" si="151"/>
        <v/>
      </c>
      <c r="Z653" s="20" t="str">
        <f t="shared" si="152"/>
        <v/>
      </c>
      <c r="AA653" s="20">
        <f t="shared" si="140"/>
        <v>0</v>
      </c>
      <c r="AB653" s="20">
        <f t="shared" si="141"/>
        <v>1</v>
      </c>
      <c r="AC653" s="20">
        <f t="shared" si="142"/>
        <v>0</v>
      </c>
      <c r="AD653" s="16">
        <f t="shared" si="153"/>
        <v>0</v>
      </c>
      <c r="AE653" s="16">
        <f>IF(ISBLANK(T653),AE652,IF(COUNTIF(T$2:T653,T653)&gt;1,AE652,1+MAX(AE652,0)))</f>
        <v>21</v>
      </c>
    </row>
    <row r="654" spans="1:31" x14ac:dyDescent="0.25">
      <c r="A654" s="42">
        <v>111</v>
      </c>
      <c r="B654" s="42" t="s">
        <v>66</v>
      </c>
      <c r="C654" s="42" t="s">
        <v>687</v>
      </c>
      <c r="E654" s="42">
        <v>1</v>
      </c>
      <c r="F654" s="42">
        <v>4</v>
      </c>
      <c r="G654" s="42">
        <v>1</v>
      </c>
      <c r="H654" s="42">
        <v>8</v>
      </c>
      <c r="I654" s="42">
        <v>2</v>
      </c>
      <c r="J654" s="42">
        <v>0</v>
      </c>
      <c r="K654" s="42">
        <v>1</v>
      </c>
      <c r="L654" s="42">
        <v>2</v>
      </c>
      <c r="M654" s="188"/>
      <c r="N654"/>
      <c r="O654" s="101">
        <f>IF(ISBLANK(C654),O653,IF(COUNTIF(C$2:C654,C654)&gt;1,O653,1+MAX(O653,0)))</f>
        <v>16</v>
      </c>
      <c r="P654" s="45">
        <f t="shared" si="143"/>
        <v>11</v>
      </c>
      <c r="Q654" s="33" t="str">
        <f t="shared" si="144"/>
        <v/>
      </c>
      <c r="R654" s="33">
        <f t="shared" si="145"/>
        <v>12</v>
      </c>
      <c r="S654" s="33" t="str">
        <f t="shared" si="146"/>
        <v>111_12</v>
      </c>
      <c r="T654" s="35" t="str">
        <f t="shared" si="147"/>
        <v>111PM</v>
      </c>
      <c r="U654" s="35" t="str">
        <f t="shared" si="148"/>
        <v>111PMNS</v>
      </c>
      <c r="W654" s="20" t="str">
        <f t="shared" si="149"/>
        <v/>
      </c>
      <c r="X654" s="20" t="str">
        <f t="shared" si="150"/>
        <v/>
      </c>
      <c r="Y654" s="20" t="str">
        <f t="shared" si="151"/>
        <v/>
      </c>
      <c r="Z654" s="20" t="str">
        <f t="shared" si="152"/>
        <v/>
      </c>
      <c r="AA654" s="20">
        <f t="shared" si="140"/>
        <v>0</v>
      </c>
      <c r="AB654" s="20">
        <f t="shared" si="141"/>
        <v>0</v>
      </c>
      <c r="AC654" s="20">
        <f t="shared" si="142"/>
        <v>0</v>
      </c>
      <c r="AD654" s="16">
        <f t="shared" si="153"/>
        <v>0</v>
      </c>
      <c r="AE654" s="16">
        <f>IF(ISBLANK(T654),AE653,IF(COUNTIF(T$2:T654,T654)&gt;1,AE653,1+MAX(AE653,0)))</f>
        <v>21</v>
      </c>
    </row>
    <row r="655" spans="1:31" x14ac:dyDescent="0.25">
      <c r="A655" s="42">
        <v>111</v>
      </c>
      <c r="B655" s="42" t="s">
        <v>66</v>
      </c>
      <c r="C655" s="42" t="s">
        <v>687</v>
      </c>
      <c r="E655" s="42">
        <v>1</v>
      </c>
      <c r="F655" s="42">
        <v>4</v>
      </c>
      <c r="G655" s="42">
        <v>2</v>
      </c>
      <c r="H655" s="42">
        <v>6</v>
      </c>
      <c r="I655" s="42">
        <v>1</v>
      </c>
      <c r="J655" s="42">
        <v>3</v>
      </c>
      <c r="K655" s="42">
        <v>0</v>
      </c>
      <c r="L655" s="42">
        <v>2</v>
      </c>
      <c r="M655" s="188"/>
      <c r="N655"/>
      <c r="O655" s="101">
        <f>IF(ISBLANK(C655),O654,IF(COUNTIF(C$2:C655,C655)&gt;1,O654,1+MAX(O654,0)))</f>
        <v>16</v>
      </c>
      <c r="P655" s="45">
        <f t="shared" si="143"/>
        <v>11</v>
      </c>
      <c r="Q655" s="33" t="str">
        <f t="shared" si="144"/>
        <v/>
      </c>
      <c r="R655" s="33">
        <f t="shared" si="145"/>
        <v>12</v>
      </c>
      <c r="S655" s="33" t="str">
        <f t="shared" si="146"/>
        <v>111_12</v>
      </c>
      <c r="T655" s="35" t="str">
        <f t="shared" si="147"/>
        <v>111PM</v>
      </c>
      <c r="U655" s="35" t="str">
        <f t="shared" si="148"/>
        <v>111PMNS</v>
      </c>
      <c r="W655" s="20" t="str">
        <f t="shared" si="149"/>
        <v/>
      </c>
      <c r="X655" s="20" t="str">
        <f t="shared" si="150"/>
        <v/>
      </c>
      <c r="Y655" s="20" t="str">
        <f t="shared" si="151"/>
        <v/>
      </c>
      <c r="Z655" s="20" t="str">
        <f t="shared" si="152"/>
        <v/>
      </c>
      <c r="AA655" s="20">
        <f t="shared" si="140"/>
        <v>0</v>
      </c>
      <c r="AB655" s="20">
        <f t="shared" si="141"/>
        <v>0</v>
      </c>
      <c r="AC655" s="20">
        <f t="shared" si="142"/>
        <v>0</v>
      </c>
      <c r="AD655" s="16">
        <f t="shared" si="153"/>
        <v>0</v>
      </c>
      <c r="AE655" s="16">
        <f>IF(ISBLANK(T655),AE654,IF(COUNTIF(T$2:T655,T655)&gt;1,AE654,1+MAX(AE654,0)))</f>
        <v>21</v>
      </c>
    </row>
    <row r="656" spans="1:31" x14ac:dyDescent="0.25">
      <c r="A656" s="42">
        <v>111</v>
      </c>
      <c r="B656" s="42" t="s">
        <v>66</v>
      </c>
      <c r="C656" s="42" t="s">
        <v>687</v>
      </c>
      <c r="E656" s="42">
        <v>1</v>
      </c>
      <c r="F656" s="42">
        <v>4</v>
      </c>
      <c r="G656" s="42">
        <v>3</v>
      </c>
      <c r="H656" s="42">
        <v>4</v>
      </c>
      <c r="I656" s="42">
        <v>4</v>
      </c>
      <c r="J656" s="42">
        <v>1</v>
      </c>
      <c r="K656" s="42">
        <v>1</v>
      </c>
      <c r="L656" s="42">
        <v>1</v>
      </c>
      <c r="M656" s="188"/>
      <c r="N656"/>
      <c r="O656" s="101">
        <f>IF(ISBLANK(C656),O655,IF(COUNTIF(C$2:C656,C656)&gt;1,O655,1+MAX(O655,0)))</f>
        <v>16</v>
      </c>
      <c r="P656" s="45">
        <f t="shared" si="143"/>
        <v>11</v>
      </c>
      <c r="Q656" s="33" t="str">
        <f t="shared" si="144"/>
        <v/>
      </c>
      <c r="R656" s="33">
        <f t="shared" si="145"/>
        <v>12</v>
      </c>
      <c r="S656" s="33" t="str">
        <f t="shared" si="146"/>
        <v>111_12</v>
      </c>
      <c r="T656" s="35" t="str">
        <f t="shared" si="147"/>
        <v>111PM</v>
      </c>
      <c r="U656" s="35" t="str">
        <f t="shared" si="148"/>
        <v>111PMEW</v>
      </c>
      <c r="W656" s="20" t="str">
        <f t="shared" si="149"/>
        <v/>
      </c>
      <c r="X656" s="20" t="str">
        <f t="shared" si="150"/>
        <v/>
      </c>
      <c r="Y656" s="20" t="str">
        <f t="shared" si="151"/>
        <v/>
      </c>
      <c r="Z656" s="20" t="str">
        <f t="shared" si="152"/>
        <v/>
      </c>
      <c r="AA656" s="20">
        <f t="shared" si="140"/>
        <v>0</v>
      </c>
      <c r="AB656" s="20">
        <f t="shared" si="141"/>
        <v>0</v>
      </c>
      <c r="AC656" s="20">
        <f t="shared" si="142"/>
        <v>0</v>
      </c>
      <c r="AD656" s="16">
        <f t="shared" si="153"/>
        <v>0</v>
      </c>
      <c r="AE656" s="16">
        <f>IF(ISBLANK(T656),AE655,IF(COUNTIF(T$2:T656,T656)&gt;1,AE655,1+MAX(AE655,0)))</f>
        <v>21</v>
      </c>
    </row>
    <row r="657" spans="1:31" x14ac:dyDescent="0.25">
      <c r="A657" s="42">
        <v>111</v>
      </c>
      <c r="B657" s="42" t="s">
        <v>66</v>
      </c>
      <c r="C657" s="42" t="s">
        <v>687</v>
      </c>
      <c r="E657" s="42">
        <v>1</v>
      </c>
      <c r="F657" s="42">
        <v>4</v>
      </c>
      <c r="G657" s="42">
        <v>4</v>
      </c>
      <c r="H657" s="42">
        <v>15</v>
      </c>
      <c r="I657" s="42">
        <v>7</v>
      </c>
      <c r="J657" s="42">
        <v>4</v>
      </c>
      <c r="K657" s="42">
        <v>1</v>
      </c>
      <c r="L657" s="42">
        <v>1</v>
      </c>
      <c r="M657" s="188"/>
      <c r="N657"/>
      <c r="O657" s="101">
        <f>IF(ISBLANK(C657),O656,IF(COUNTIF(C$2:C657,C657)&gt;1,O656,1+MAX(O656,0)))</f>
        <v>16</v>
      </c>
      <c r="P657" s="45">
        <f t="shared" si="143"/>
        <v>11</v>
      </c>
      <c r="Q657" s="33" t="str">
        <f t="shared" si="144"/>
        <v/>
      </c>
      <c r="R657" s="33">
        <f t="shared" si="145"/>
        <v>12</v>
      </c>
      <c r="S657" s="33" t="str">
        <f t="shared" si="146"/>
        <v>111_12</v>
      </c>
      <c r="T657" s="35" t="str">
        <f t="shared" si="147"/>
        <v>111PM</v>
      </c>
      <c r="U657" s="35" t="str">
        <f t="shared" si="148"/>
        <v>111PMEW</v>
      </c>
      <c r="W657" s="20" t="str">
        <f t="shared" si="149"/>
        <v/>
      </c>
      <c r="X657" s="20" t="str">
        <f t="shared" si="150"/>
        <v/>
      </c>
      <c r="Y657" s="20" t="str">
        <f t="shared" si="151"/>
        <v/>
      </c>
      <c r="Z657" s="20" t="str">
        <f t="shared" si="152"/>
        <v/>
      </c>
      <c r="AA657" s="20">
        <f t="shared" si="140"/>
        <v>0</v>
      </c>
      <c r="AB657" s="20">
        <f t="shared" si="141"/>
        <v>1</v>
      </c>
      <c r="AC657" s="20">
        <f t="shared" si="142"/>
        <v>0</v>
      </c>
      <c r="AD657" s="16">
        <f t="shared" si="153"/>
        <v>0</v>
      </c>
      <c r="AE657" s="16">
        <f>IF(ISBLANK(T657),AE656,IF(COUNTIF(T$2:T657,T657)&gt;1,AE656,1+MAX(AE656,0)))</f>
        <v>21</v>
      </c>
    </row>
    <row r="658" spans="1:31" x14ac:dyDescent="0.25">
      <c r="A658" s="42">
        <v>111</v>
      </c>
      <c r="B658" s="42" t="s">
        <v>66</v>
      </c>
      <c r="C658" s="42" t="s">
        <v>688</v>
      </c>
      <c r="E658" s="42">
        <v>2</v>
      </c>
      <c r="F658" s="42">
        <v>1</v>
      </c>
      <c r="G658" s="42">
        <v>1</v>
      </c>
      <c r="H658" s="42">
        <v>6</v>
      </c>
      <c r="I658" s="42">
        <v>0</v>
      </c>
      <c r="J658" s="42">
        <v>2</v>
      </c>
      <c r="K658" s="42">
        <v>3</v>
      </c>
      <c r="L658" s="42">
        <v>6</v>
      </c>
      <c r="M658" s="188" t="s">
        <v>689</v>
      </c>
      <c r="N658"/>
      <c r="O658" s="101">
        <f>IF(ISBLANK(C658),O657,IF(COUNTIF(C$2:C658,C658)&gt;1,O657,1+MAX(O657,0)))</f>
        <v>17</v>
      </c>
      <c r="P658" s="45">
        <f t="shared" si="143"/>
        <v>11</v>
      </c>
      <c r="Q658" s="33" t="str">
        <f t="shared" si="144"/>
        <v/>
      </c>
      <c r="R658" s="33">
        <f t="shared" si="145"/>
        <v>13</v>
      </c>
      <c r="S658" s="33" t="str">
        <f t="shared" si="146"/>
        <v>111_13</v>
      </c>
      <c r="T658" s="35" t="str">
        <f t="shared" si="147"/>
        <v>111PM</v>
      </c>
      <c r="U658" s="35" t="str">
        <f t="shared" si="148"/>
        <v>111PMNS</v>
      </c>
      <c r="W658" s="20" t="str">
        <f t="shared" si="149"/>
        <v/>
      </c>
      <c r="X658" s="20" t="str">
        <f t="shared" si="150"/>
        <v/>
      </c>
      <c r="Y658" s="20" t="str">
        <f t="shared" si="151"/>
        <v/>
      </c>
      <c r="Z658" s="20" t="str">
        <f t="shared" si="152"/>
        <v/>
      </c>
      <c r="AA658" s="20">
        <f t="shared" si="140"/>
        <v>0</v>
      </c>
      <c r="AB658" s="20">
        <f t="shared" si="141"/>
        <v>0</v>
      </c>
      <c r="AC658" s="20">
        <f t="shared" si="142"/>
        <v>0</v>
      </c>
      <c r="AD658" s="16">
        <f t="shared" si="153"/>
        <v>0</v>
      </c>
      <c r="AE658" s="16">
        <f>IF(ISBLANK(T658),AE657,IF(COUNTIF(T$2:T658,T658)&gt;1,AE657,1+MAX(AE657,0)))</f>
        <v>21</v>
      </c>
    </row>
    <row r="659" spans="1:31" x14ac:dyDescent="0.25">
      <c r="A659" s="42">
        <v>111</v>
      </c>
      <c r="B659" s="42" t="s">
        <v>66</v>
      </c>
      <c r="C659" s="42" t="s">
        <v>688</v>
      </c>
      <c r="E659" s="42">
        <v>2</v>
      </c>
      <c r="F659" s="42">
        <v>1</v>
      </c>
      <c r="G659" s="42">
        <v>2</v>
      </c>
      <c r="H659" s="42">
        <v>3</v>
      </c>
      <c r="I659" s="42">
        <v>1</v>
      </c>
      <c r="J659" s="42">
        <v>1</v>
      </c>
      <c r="K659" s="42">
        <v>0</v>
      </c>
      <c r="L659" s="42">
        <v>2</v>
      </c>
      <c r="M659" s="188" t="s">
        <v>689</v>
      </c>
      <c r="N659"/>
      <c r="O659" s="101">
        <f>IF(ISBLANK(C659),O658,IF(COUNTIF(C$2:C659,C659)&gt;1,O658,1+MAX(O658,0)))</f>
        <v>17</v>
      </c>
      <c r="P659" s="45">
        <f t="shared" si="143"/>
        <v>11</v>
      </c>
      <c r="Q659" s="33" t="str">
        <f t="shared" si="144"/>
        <v/>
      </c>
      <c r="R659" s="33">
        <f t="shared" si="145"/>
        <v>13</v>
      </c>
      <c r="S659" s="33" t="str">
        <f t="shared" si="146"/>
        <v>111_13</v>
      </c>
      <c r="T659" s="35" t="str">
        <f t="shared" si="147"/>
        <v>111PM</v>
      </c>
      <c r="U659" s="35" t="str">
        <f t="shared" si="148"/>
        <v>111PMNS</v>
      </c>
      <c r="W659" s="20" t="str">
        <f t="shared" si="149"/>
        <v/>
      </c>
      <c r="X659" s="20" t="str">
        <f t="shared" si="150"/>
        <v/>
      </c>
      <c r="Y659" s="20" t="str">
        <f t="shared" si="151"/>
        <v/>
      </c>
      <c r="Z659" s="20" t="str">
        <f t="shared" si="152"/>
        <v/>
      </c>
      <c r="AA659" s="20">
        <f t="shared" si="140"/>
        <v>0</v>
      </c>
      <c r="AB659" s="20">
        <f t="shared" si="141"/>
        <v>0</v>
      </c>
      <c r="AC659" s="20">
        <f t="shared" si="142"/>
        <v>0</v>
      </c>
      <c r="AD659" s="16">
        <f t="shared" si="153"/>
        <v>0</v>
      </c>
      <c r="AE659" s="16">
        <f>IF(ISBLANK(T659),AE658,IF(COUNTIF(T$2:T659,T659)&gt;1,AE658,1+MAX(AE658,0)))</f>
        <v>21</v>
      </c>
    </row>
    <row r="660" spans="1:31" x14ac:dyDescent="0.25">
      <c r="A660" s="42">
        <v>111</v>
      </c>
      <c r="B660" s="42" t="s">
        <v>66</v>
      </c>
      <c r="C660" s="42" t="s">
        <v>688</v>
      </c>
      <c r="E660" s="42">
        <v>2</v>
      </c>
      <c r="F660" s="42">
        <v>1</v>
      </c>
      <c r="G660" s="42">
        <v>3</v>
      </c>
      <c r="H660" s="42">
        <v>9</v>
      </c>
      <c r="I660" s="42">
        <v>2</v>
      </c>
      <c r="J660" s="42">
        <v>2</v>
      </c>
      <c r="K660" s="42">
        <v>0</v>
      </c>
      <c r="L660" s="42">
        <v>1</v>
      </c>
      <c r="M660" s="188" t="s">
        <v>689</v>
      </c>
      <c r="N660"/>
      <c r="O660" s="101">
        <f>IF(ISBLANK(C660),O659,IF(COUNTIF(C$2:C660,C660)&gt;1,O659,1+MAX(O659,0)))</f>
        <v>17</v>
      </c>
      <c r="P660" s="45">
        <f t="shared" si="143"/>
        <v>11</v>
      </c>
      <c r="Q660" s="33" t="str">
        <f t="shared" si="144"/>
        <v/>
      </c>
      <c r="R660" s="33">
        <f t="shared" si="145"/>
        <v>13</v>
      </c>
      <c r="S660" s="33" t="str">
        <f t="shared" si="146"/>
        <v>111_13</v>
      </c>
      <c r="T660" s="35" t="str">
        <f t="shared" si="147"/>
        <v>111PM</v>
      </c>
      <c r="U660" s="35" t="str">
        <f t="shared" si="148"/>
        <v>111PMEW</v>
      </c>
      <c r="W660" s="20" t="str">
        <f t="shared" si="149"/>
        <v/>
      </c>
      <c r="X660" s="20" t="str">
        <f t="shared" si="150"/>
        <v/>
      </c>
      <c r="Y660" s="20" t="str">
        <f t="shared" si="151"/>
        <v/>
      </c>
      <c r="Z660" s="20" t="str">
        <f t="shared" si="152"/>
        <v/>
      </c>
      <c r="AA660" s="20">
        <f t="shared" si="140"/>
        <v>0</v>
      </c>
      <c r="AB660" s="20">
        <f t="shared" si="141"/>
        <v>0</v>
      </c>
      <c r="AC660" s="20">
        <f t="shared" si="142"/>
        <v>0</v>
      </c>
      <c r="AD660" s="16">
        <f t="shared" si="153"/>
        <v>0</v>
      </c>
      <c r="AE660" s="16">
        <f>IF(ISBLANK(T660),AE659,IF(COUNTIF(T$2:T660,T660)&gt;1,AE659,1+MAX(AE659,0)))</f>
        <v>21</v>
      </c>
    </row>
    <row r="661" spans="1:31" x14ac:dyDescent="0.25">
      <c r="A661" s="42">
        <v>111</v>
      </c>
      <c r="B661" s="42" t="s">
        <v>66</v>
      </c>
      <c r="C661" s="42" t="s">
        <v>688</v>
      </c>
      <c r="E661" s="42">
        <v>2</v>
      </c>
      <c r="F661" s="42">
        <v>1</v>
      </c>
      <c r="G661" s="42">
        <v>4</v>
      </c>
      <c r="H661" s="42">
        <v>22</v>
      </c>
      <c r="I661" s="42">
        <v>10</v>
      </c>
      <c r="J661" s="42">
        <v>3</v>
      </c>
      <c r="K661" s="42">
        <v>0</v>
      </c>
      <c r="L661" s="42">
        <v>0</v>
      </c>
      <c r="M661" s="188" t="s">
        <v>689</v>
      </c>
      <c r="N661"/>
      <c r="O661" s="101">
        <f>IF(ISBLANK(C661),O660,IF(COUNTIF(C$2:C661,C661)&gt;1,O660,1+MAX(O660,0)))</f>
        <v>17</v>
      </c>
      <c r="P661" s="45">
        <f t="shared" si="143"/>
        <v>11</v>
      </c>
      <c r="Q661" s="33" t="str">
        <f t="shared" si="144"/>
        <v/>
      </c>
      <c r="R661" s="33">
        <f t="shared" si="145"/>
        <v>13</v>
      </c>
      <c r="S661" s="33" t="str">
        <f t="shared" si="146"/>
        <v>111_13</v>
      </c>
      <c r="T661" s="35" t="str">
        <f t="shared" si="147"/>
        <v>111PM</v>
      </c>
      <c r="U661" s="35" t="str">
        <f t="shared" si="148"/>
        <v>111PMEW</v>
      </c>
      <c r="W661" s="20" t="str">
        <f t="shared" si="149"/>
        <v/>
      </c>
      <c r="X661" s="20" t="str">
        <f t="shared" si="150"/>
        <v/>
      </c>
      <c r="Y661" s="20" t="str">
        <f t="shared" si="151"/>
        <v/>
      </c>
      <c r="Z661" s="20" t="str">
        <f t="shared" si="152"/>
        <v/>
      </c>
      <c r="AA661" s="20">
        <f t="shared" si="140"/>
        <v>0</v>
      </c>
      <c r="AB661" s="20">
        <f t="shared" si="141"/>
        <v>1</v>
      </c>
      <c r="AC661" s="20">
        <f t="shared" si="142"/>
        <v>0</v>
      </c>
      <c r="AD661" s="16">
        <f t="shared" si="153"/>
        <v>0</v>
      </c>
      <c r="AE661" s="16">
        <f>IF(ISBLANK(T661),AE660,IF(COUNTIF(T$2:T661,T661)&gt;1,AE660,1+MAX(AE660,0)))</f>
        <v>21</v>
      </c>
    </row>
    <row r="662" spans="1:31" x14ac:dyDescent="0.25">
      <c r="A662" s="42">
        <v>111</v>
      </c>
      <c r="B662" s="42" t="s">
        <v>66</v>
      </c>
      <c r="C662" s="42" t="s">
        <v>688</v>
      </c>
      <c r="E662" s="42">
        <v>2</v>
      </c>
      <c r="F662" s="42">
        <v>2</v>
      </c>
      <c r="G662" s="42">
        <v>1</v>
      </c>
      <c r="H662" s="42">
        <v>6</v>
      </c>
      <c r="I662" s="42">
        <v>1</v>
      </c>
      <c r="J662" s="42">
        <v>1</v>
      </c>
      <c r="K662" s="42">
        <v>1</v>
      </c>
      <c r="L662" s="42">
        <v>1</v>
      </c>
      <c r="M662" s="188" t="s">
        <v>689</v>
      </c>
      <c r="N662"/>
      <c r="O662" s="101">
        <f>IF(ISBLANK(C662),O661,IF(COUNTIF(C$2:C662,C662)&gt;1,O661,1+MAX(O661,0)))</f>
        <v>17</v>
      </c>
      <c r="P662" s="45">
        <f t="shared" si="143"/>
        <v>11</v>
      </c>
      <c r="Q662" s="33" t="str">
        <f t="shared" si="144"/>
        <v/>
      </c>
      <c r="R662" s="33">
        <f t="shared" si="145"/>
        <v>14</v>
      </c>
      <c r="S662" s="33" t="str">
        <f t="shared" si="146"/>
        <v>111_14</v>
      </c>
      <c r="T662" s="35" t="str">
        <f t="shared" si="147"/>
        <v>111PM</v>
      </c>
      <c r="U662" s="35" t="str">
        <f t="shared" si="148"/>
        <v>111PMNS</v>
      </c>
      <c r="W662" s="20" t="str">
        <f t="shared" si="149"/>
        <v/>
      </c>
      <c r="X662" s="20" t="str">
        <f t="shared" si="150"/>
        <v/>
      </c>
      <c r="Y662" s="20" t="str">
        <f t="shared" si="151"/>
        <v/>
      </c>
      <c r="Z662" s="20" t="str">
        <f t="shared" si="152"/>
        <v/>
      </c>
      <c r="AA662" s="20">
        <f t="shared" si="140"/>
        <v>0</v>
      </c>
      <c r="AB662" s="20">
        <f t="shared" si="141"/>
        <v>0</v>
      </c>
      <c r="AC662" s="20">
        <f t="shared" si="142"/>
        <v>0</v>
      </c>
      <c r="AD662" s="16">
        <f t="shared" si="153"/>
        <v>0</v>
      </c>
      <c r="AE662" s="16">
        <f>IF(ISBLANK(T662),AE661,IF(COUNTIF(T$2:T662,T662)&gt;1,AE661,1+MAX(AE661,0)))</f>
        <v>21</v>
      </c>
    </row>
    <row r="663" spans="1:31" x14ac:dyDescent="0.25">
      <c r="A663" s="42">
        <v>111</v>
      </c>
      <c r="B663" s="42" t="s">
        <v>66</v>
      </c>
      <c r="C663" s="42" t="s">
        <v>688</v>
      </c>
      <c r="E663" s="42">
        <v>2</v>
      </c>
      <c r="F663" s="42">
        <v>2</v>
      </c>
      <c r="G663" s="42">
        <v>2</v>
      </c>
      <c r="H663" s="42">
        <v>3</v>
      </c>
      <c r="I663" s="42">
        <v>1</v>
      </c>
      <c r="J663" s="42">
        <v>0</v>
      </c>
      <c r="K663" s="42">
        <v>1</v>
      </c>
      <c r="L663" s="42">
        <v>3</v>
      </c>
      <c r="M663" s="188" t="s">
        <v>689</v>
      </c>
      <c r="N663"/>
      <c r="O663" s="101">
        <f>IF(ISBLANK(C663),O662,IF(COUNTIF(C$2:C663,C663)&gt;1,O662,1+MAX(O662,0)))</f>
        <v>17</v>
      </c>
      <c r="P663" s="45">
        <f t="shared" si="143"/>
        <v>11</v>
      </c>
      <c r="Q663" s="33" t="str">
        <f t="shared" si="144"/>
        <v/>
      </c>
      <c r="R663" s="33">
        <f t="shared" si="145"/>
        <v>14</v>
      </c>
      <c r="S663" s="33" t="str">
        <f t="shared" si="146"/>
        <v>111_14</v>
      </c>
      <c r="T663" s="35" t="str">
        <f t="shared" si="147"/>
        <v>111PM</v>
      </c>
      <c r="U663" s="35" t="str">
        <f t="shared" si="148"/>
        <v>111PMNS</v>
      </c>
      <c r="W663" s="20" t="str">
        <f t="shared" si="149"/>
        <v/>
      </c>
      <c r="X663" s="20" t="str">
        <f t="shared" si="150"/>
        <v/>
      </c>
      <c r="Y663" s="20" t="str">
        <f t="shared" si="151"/>
        <v/>
      </c>
      <c r="Z663" s="20" t="str">
        <f t="shared" si="152"/>
        <v/>
      </c>
      <c r="AA663" s="20">
        <f t="shared" si="140"/>
        <v>0</v>
      </c>
      <c r="AB663" s="20">
        <f t="shared" si="141"/>
        <v>0</v>
      </c>
      <c r="AC663" s="20">
        <f t="shared" si="142"/>
        <v>0</v>
      </c>
      <c r="AD663" s="16">
        <f t="shared" si="153"/>
        <v>0</v>
      </c>
      <c r="AE663" s="16">
        <f>IF(ISBLANK(T663),AE662,IF(COUNTIF(T$2:T663,T663)&gt;1,AE662,1+MAX(AE662,0)))</f>
        <v>21</v>
      </c>
    </row>
    <row r="664" spans="1:31" x14ac:dyDescent="0.25">
      <c r="A664" s="42">
        <v>111</v>
      </c>
      <c r="B664" s="42" t="s">
        <v>66</v>
      </c>
      <c r="C664" s="42" t="s">
        <v>688</v>
      </c>
      <c r="E664" s="42">
        <v>2</v>
      </c>
      <c r="F664" s="42">
        <v>2</v>
      </c>
      <c r="G664" s="42">
        <v>3</v>
      </c>
      <c r="H664" s="42">
        <v>6</v>
      </c>
      <c r="I664" s="42">
        <v>2</v>
      </c>
      <c r="J664" s="42">
        <v>0</v>
      </c>
      <c r="K664" s="42">
        <v>0</v>
      </c>
      <c r="L664" s="42">
        <v>0</v>
      </c>
      <c r="M664" s="188" t="s">
        <v>689</v>
      </c>
      <c r="N664"/>
      <c r="O664" s="101">
        <f>IF(ISBLANK(C664),O663,IF(COUNTIF(C$2:C664,C664)&gt;1,O663,1+MAX(O663,0)))</f>
        <v>17</v>
      </c>
      <c r="P664" s="45">
        <f t="shared" si="143"/>
        <v>11</v>
      </c>
      <c r="Q664" s="33" t="str">
        <f t="shared" si="144"/>
        <v/>
      </c>
      <c r="R664" s="33">
        <f t="shared" si="145"/>
        <v>14</v>
      </c>
      <c r="S664" s="33" t="str">
        <f t="shared" si="146"/>
        <v>111_14</v>
      </c>
      <c r="T664" s="35" t="str">
        <f t="shared" si="147"/>
        <v>111PM</v>
      </c>
      <c r="U664" s="35" t="str">
        <f t="shared" si="148"/>
        <v>111PMEW</v>
      </c>
      <c r="W664" s="20" t="str">
        <f t="shared" si="149"/>
        <v/>
      </c>
      <c r="X664" s="20" t="str">
        <f t="shared" si="150"/>
        <v/>
      </c>
      <c r="Y664" s="20" t="str">
        <f t="shared" si="151"/>
        <v/>
      </c>
      <c r="Z664" s="20" t="str">
        <f t="shared" si="152"/>
        <v/>
      </c>
      <c r="AA664" s="20">
        <f t="shared" si="140"/>
        <v>0</v>
      </c>
      <c r="AB664" s="20">
        <f t="shared" si="141"/>
        <v>0</v>
      </c>
      <c r="AC664" s="20">
        <f t="shared" si="142"/>
        <v>0</v>
      </c>
      <c r="AD664" s="16">
        <f t="shared" si="153"/>
        <v>0</v>
      </c>
      <c r="AE664" s="16">
        <f>IF(ISBLANK(T664),AE663,IF(COUNTIF(T$2:T664,T664)&gt;1,AE663,1+MAX(AE663,0)))</f>
        <v>21</v>
      </c>
    </row>
    <row r="665" spans="1:31" x14ac:dyDescent="0.25">
      <c r="A665" s="42">
        <v>111</v>
      </c>
      <c r="B665" s="42" t="s">
        <v>66</v>
      </c>
      <c r="C665" s="42" t="s">
        <v>688</v>
      </c>
      <c r="E665" s="42">
        <v>2</v>
      </c>
      <c r="F665" s="42">
        <v>2</v>
      </c>
      <c r="G665" s="42">
        <v>4</v>
      </c>
      <c r="H665" s="42">
        <v>13</v>
      </c>
      <c r="I665" s="42">
        <v>4</v>
      </c>
      <c r="J665" s="42">
        <v>3</v>
      </c>
      <c r="K665" s="42">
        <v>0</v>
      </c>
      <c r="L665" s="42">
        <v>2</v>
      </c>
      <c r="M665" s="188" t="s">
        <v>689</v>
      </c>
      <c r="N665"/>
      <c r="O665" s="101">
        <f>IF(ISBLANK(C665),O664,IF(COUNTIF(C$2:C665,C665)&gt;1,O664,1+MAX(O664,0)))</f>
        <v>17</v>
      </c>
      <c r="P665" s="45">
        <f t="shared" si="143"/>
        <v>11</v>
      </c>
      <c r="Q665" s="33" t="str">
        <f t="shared" si="144"/>
        <v/>
      </c>
      <c r="R665" s="33">
        <f t="shared" si="145"/>
        <v>14</v>
      </c>
      <c r="S665" s="33" t="str">
        <f t="shared" si="146"/>
        <v>111_14</v>
      </c>
      <c r="T665" s="35" t="str">
        <f t="shared" si="147"/>
        <v>111PM</v>
      </c>
      <c r="U665" s="35" t="str">
        <f t="shared" si="148"/>
        <v>111PMEW</v>
      </c>
      <c r="W665" s="20" t="str">
        <f t="shared" si="149"/>
        <v/>
      </c>
      <c r="X665" s="20" t="str">
        <f t="shared" si="150"/>
        <v/>
      </c>
      <c r="Y665" s="20" t="str">
        <f t="shared" si="151"/>
        <v/>
      </c>
      <c r="Z665" s="20" t="str">
        <f t="shared" si="152"/>
        <v/>
      </c>
      <c r="AA665" s="20">
        <f t="shared" si="140"/>
        <v>0</v>
      </c>
      <c r="AB665" s="20">
        <f t="shared" si="141"/>
        <v>1</v>
      </c>
      <c r="AC665" s="20">
        <f t="shared" si="142"/>
        <v>0</v>
      </c>
      <c r="AD665" s="16">
        <f t="shared" si="153"/>
        <v>0</v>
      </c>
      <c r="AE665" s="16">
        <f>IF(ISBLANK(T665),AE664,IF(COUNTIF(T$2:T665,T665)&gt;1,AE664,1+MAX(AE664,0)))</f>
        <v>21</v>
      </c>
    </row>
    <row r="666" spans="1:31" x14ac:dyDescent="0.25">
      <c r="A666" s="42">
        <v>111</v>
      </c>
      <c r="B666" s="42" t="s">
        <v>66</v>
      </c>
      <c r="C666" s="42" t="s">
        <v>688</v>
      </c>
      <c r="E666" s="42">
        <v>2</v>
      </c>
      <c r="F666" s="42">
        <v>3</v>
      </c>
      <c r="G666" s="42">
        <v>1</v>
      </c>
      <c r="H666" s="42">
        <v>5</v>
      </c>
      <c r="I666" s="42">
        <v>2</v>
      </c>
      <c r="J666" s="42">
        <v>2</v>
      </c>
      <c r="K666" s="42">
        <v>1</v>
      </c>
      <c r="L666" s="42">
        <v>1</v>
      </c>
      <c r="M666" s="188" t="s">
        <v>689</v>
      </c>
      <c r="N666"/>
      <c r="O666" s="101">
        <f>IF(ISBLANK(C666),O665,IF(COUNTIF(C$2:C666,C666)&gt;1,O665,1+MAX(O665,0)))</f>
        <v>17</v>
      </c>
      <c r="P666" s="45">
        <f t="shared" si="143"/>
        <v>11</v>
      </c>
      <c r="Q666" s="33" t="str">
        <f t="shared" si="144"/>
        <v/>
      </c>
      <c r="R666" s="33">
        <f t="shared" si="145"/>
        <v>15</v>
      </c>
      <c r="S666" s="33" t="str">
        <f t="shared" si="146"/>
        <v>111_15</v>
      </c>
      <c r="T666" s="35" t="str">
        <f t="shared" si="147"/>
        <v>111PM</v>
      </c>
      <c r="U666" s="35" t="str">
        <f t="shared" si="148"/>
        <v>111PMNS</v>
      </c>
      <c r="W666" s="20" t="str">
        <f t="shared" si="149"/>
        <v/>
      </c>
      <c r="X666" s="20" t="str">
        <f t="shared" si="150"/>
        <v/>
      </c>
      <c r="Y666" s="20" t="str">
        <f t="shared" si="151"/>
        <v/>
      </c>
      <c r="Z666" s="20" t="str">
        <f t="shared" si="152"/>
        <v/>
      </c>
      <c r="AA666" s="20">
        <f t="shared" si="140"/>
        <v>0</v>
      </c>
      <c r="AB666" s="20">
        <f t="shared" si="141"/>
        <v>0</v>
      </c>
      <c r="AC666" s="20">
        <f t="shared" si="142"/>
        <v>0</v>
      </c>
      <c r="AD666" s="16">
        <f t="shared" si="153"/>
        <v>0</v>
      </c>
      <c r="AE666" s="16">
        <f>IF(ISBLANK(T666),AE665,IF(COUNTIF(T$2:T666,T666)&gt;1,AE665,1+MAX(AE665,0)))</f>
        <v>21</v>
      </c>
    </row>
    <row r="667" spans="1:31" x14ac:dyDescent="0.25">
      <c r="A667" s="42">
        <v>111</v>
      </c>
      <c r="B667" s="42" t="s">
        <v>66</v>
      </c>
      <c r="C667" s="42" t="s">
        <v>688</v>
      </c>
      <c r="E667" s="42">
        <v>2</v>
      </c>
      <c r="F667" s="42">
        <v>3</v>
      </c>
      <c r="G667" s="42">
        <v>2</v>
      </c>
      <c r="H667" s="42">
        <v>9</v>
      </c>
      <c r="I667" s="42">
        <v>0</v>
      </c>
      <c r="J667" s="42">
        <v>3</v>
      </c>
      <c r="K667" s="42">
        <v>1</v>
      </c>
      <c r="L667" s="42">
        <v>3</v>
      </c>
      <c r="M667" s="188" t="s">
        <v>689</v>
      </c>
      <c r="N667"/>
      <c r="O667" s="101">
        <f>IF(ISBLANK(C667),O666,IF(COUNTIF(C$2:C667,C667)&gt;1,O666,1+MAX(O666,0)))</f>
        <v>17</v>
      </c>
      <c r="P667" s="45">
        <f t="shared" si="143"/>
        <v>11</v>
      </c>
      <c r="Q667" s="33" t="str">
        <f t="shared" si="144"/>
        <v/>
      </c>
      <c r="R667" s="33">
        <f t="shared" si="145"/>
        <v>15</v>
      </c>
      <c r="S667" s="33" t="str">
        <f t="shared" si="146"/>
        <v>111_15</v>
      </c>
      <c r="T667" s="35" t="str">
        <f t="shared" si="147"/>
        <v>111PM</v>
      </c>
      <c r="U667" s="35" t="str">
        <f t="shared" si="148"/>
        <v>111PMNS</v>
      </c>
      <c r="W667" s="20" t="str">
        <f t="shared" si="149"/>
        <v/>
      </c>
      <c r="X667" s="20" t="str">
        <f t="shared" si="150"/>
        <v/>
      </c>
      <c r="Y667" s="20" t="str">
        <f t="shared" si="151"/>
        <v/>
      </c>
      <c r="Z667" s="20" t="str">
        <f t="shared" si="152"/>
        <v/>
      </c>
      <c r="AA667" s="20">
        <f t="shared" si="140"/>
        <v>0</v>
      </c>
      <c r="AB667" s="20">
        <f t="shared" si="141"/>
        <v>0</v>
      </c>
      <c r="AC667" s="20">
        <f t="shared" si="142"/>
        <v>0</v>
      </c>
      <c r="AD667" s="16">
        <f t="shared" si="153"/>
        <v>0</v>
      </c>
      <c r="AE667" s="16">
        <f>IF(ISBLANK(T667),AE666,IF(COUNTIF(T$2:T667,T667)&gt;1,AE666,1+MAX(AE666,0)))</f>
        <v>21</v>
      </c>
    </row>
    <row r="668" spans="1:31" x14ac:dyDescent="0.25">
      <c r="A668" s="42">
        <v>111</v>
      </c>
      <c r="B668" s="42" t="s">
        <v>66</v>
      </c>
      <c r="C668" s="42" t="s">
        <v>688</v>
      </c>
      <c r="E668" s="42">
        <v>2</v>
      </c>
      <c r="F668" s="42">
        <v>3</v>
      </c>
      <c r="G668" s="42">
        <v>3</v>
      </c>
      <c r="H668" s="42">
        <v>2</v>
      </c>
      <c r="I668" s="42">
        <v>1</v>
      </c>
      <c r="J668" s="42">
        <v>0</v>
      </c>
      <c r="K668" s="42">
        <v>0</v>
      </c>
      <c r="L668" s="42">
        <v>1</v>
      </c>
      <c r="M668" s="188" t="s">
        <v>689</v>
      </c>
      <c r="N668"/>
      <c r="O668" s="101">
        <f>IF(ISBLANK(C668),O667,IF(COUNTIF(C$2:C668,C668)&gt;1,O667,1+MAX(O667,0)))</f>
        <v>17</v>
      </c>
      <c r="P668" s="45">
        <f t="shared" si="143"/>
        <v>11</v>
      </c>
      <c r="Q668" s="33" t="str">
        <f t="shared" si="144"/>
        <v/>
      </c>
      <c r="R668" s="33">
        <f t="shared" si="145"/>
        <v>15</v>
      </c>
      <c r="S668" s="33" t="str">
        <f t="shared" si="146"/>
        <v>111_15</v>
      </c>
      <c r="T668" s="35" t="str">
        <f t="shared" si="147"/>
        <v>111PM</v>
      </c>
      <c r="U668" s="35" t="str">
        <f t="shared" si="148"/>
        <v>111PMEW</v>
      </c>
      <c r="W668" s="20" t="str">
        <f t="shared" si="149"/>
        <v/>
      </c>
      <c r="X668" s="20" t="str">
        <f t="shared" si="150"/>
        <v/>
      </c>
      <c r="Y668" s="20" t="str">
        <f t="shared" si="151"/>
        <v/>
      </c>
      <c r="Z668" s="20" t="str">
        <f t="shared" si="152"/>
        <v/>
      </c>
      <c r="AA668" s="20">
        <f t="shared" si="140"/>
        <v>0</v>
      </c>
      <c r="AB668" s="20">
        <f t="shared" si="141"/>
        <v>0</v>
      </c>
      <c r="AC668" s="20">
        <f t="shared" si="142"/>
        <v>0</v>
      </c>
      <c r="AD668" s="16">
        <f t="shared" si="153"/>
        <v>0</v>
      </c>
      <c r="AE668" s="16">
        <f>IF(ISBLANK(T668),AE667,IF(COUNTIF(T$2:T668,T668)&gt;1,AE667,1+MAX(AE667,0)))</f>
        <v>21</v>
      </c>
    </row>
    <row r="669" spans="1:31" x14ac:dyDescent="0.25">
      <c r="A669" s="42">
        <v>111</v>
      </c>
      <c r="B669" s="42" t="s">
        <v>66</v>
      </c>
      <c r="C669" s="42" t="s">
        <v>688</v>
      </c>
      <c r="E669" s="42">
        <v>2</v>
      </c>
      <c r="F669" s="42">
        <v>3</v>
      </c>
      <c r="G669" s="42">
        <v>4</v>
      </c>
      <c r="H669" s="42">
        <v>21</v>
      </c>
      <c r="I669" s="42">
        <v>8</v>
      </c>
      <c r="J669" s="42">
        <v>2</v>
      </c>
      <c r="K669" s="42">
        <v>5</v>
      </c>
      <c r="L669" s="42">
        <v>6</v>
      </c>
      <c r="M669" s="188" t="s">
        <v>689</v>
      </c>
      <c r="N669"/>
      <c r="O669" s="101">
        <f>IF(ISBLANK(C669),O668,IF(COUNTIF(C$2:C669,C669)&gt;1,O668,1+MAX(O668,0)))</f>
        <v>17</v>
      </c>
      <c r="P669" s="45">
        <f t="shared" si="143"/>
        <v>11</v>
      </c>
      <c r="Q669" s="33" t="str">
        <f t="shared" si="144"/>
        <v/>
      </c>
      <c r="R669" s="33">
        <f t="shared" si="145"/>
        <v>15</v>
      </c>
      <c r="S669" s="33" t="str">
        <f t="shared" si="146"/>
        <v>111_15</v>
      </c>
      <c r="T669" s="35" t="str">
        <f t="shared" si="147"/>
        <v>111PM</v>
      </c>
      <c r="U669" s="35" t="str">
        <f t="shared" si="148"/>
        <v>111PMEW</v>
      </c>
      <c r="W669" s="20" t="str">
        <f t="shared" si="149"/>
        <v/>
      </c>
      <c r="X669" s="20" t="str">
        <f t="shared" si="150"/>
        <v/>
      </c>
      <c r="Y669" s="20" t="str">
        <f t="shared" si="151"/>
        <v/>
      </c>
      <c r="Z669" s="20" t="str">
        <f t="shared" si="152"/>
        <v/>
      </c>
      <c r="AA669" s="20">
        <f t="shared" si="140"/>
        <v>0</v>
      </c>
      <c r="AB669" s="20">
        <f t="shared" si="141"/>
        <v>1</v>
      </c>
      <c r="AC669" s="20">
        <f t="shared" si="142"/>
        <v>0</v>
      </c>
      <c r="AD669" s="16">
        <f t="shared" si="153"/>
        <v>0</v>
      </c>
      <c r="AE669" s="16">
        <f>IF(ISBLANK(T669),AE668,IF(COUNTIF(T$2:T669,T669)&gt;1,AE668,1+MAX(AE668,0)))</f>
        <v>21</v>
      </c>
    </row>
    <row r="670" spans="1:31" x14ac:dyDescent="0.25">
      <c r="A670" s="42">
        <v>111</v>
      </c>
      <c r="B670" s="42" t="s">
        <v>66</v>
      </c>
      <c r="C670" s="42" t="s">
        <v>688</v>
      </c>
      <c r="E670" s="42">
        <v>2</v>
      </c>
      <c r="F670" s="42">
        <v>4</v>
      </c>
      <c r="G670" s="42">
        <v>1</v>
      </c>
      <c r="H670" s="42">
        <v>3</v>
      </c>
      <c r="I670" s="42">
        <v>1</v>
      </c>
      <c r="J670" s="42">
        <v>0</v>
      </c>
      <c r="K670" s="42">
        <v>2</v>
      </c>
      <c r="L670" s="42">
        <v>2</v>
      </c>
      <c r="M670" s="188" t="s">
        <v>689</v>
      </c>
      <c r="N670"/>
      <c r="O670" s="101">
        <f>IF(ISBLANK(C670),O669,IF(COUNTIF(C$2:C670,C670)&gt;1,O669,1+MAX(O669,0)))</f>
        <v>17</v>
      </c>
      <c r="P670" s="45">
        <f t="shared" si="143"/>
        <v>11</v>
      </c>
      <c r="Q670" s="33" t="str">
        <f t="shared" si="144"/>
        <v/>
      </c>
      <c r="R670" s="33">
        <f t="shared" si="145"/>
        <v>16</v>
      </c>
      <c r="S670" s="33" t="str">
        <f t="shared" si="146"/>
        <v>111_16</v>
      </c>
      <c r="T670" s="35" t="str">
        <f t="shared" si="147"/>
        <v>111PM</v>
      </c>
      <c r="U670" s="35" t="str">
        <f t="shared" si="148"/>
        <v>111PMNS</v>
      </c>
      <c r="W670" s="20" t="str">
        <f t="shared" si="149"/>
        <v/>
      </c>
      <c r="X670" s="20" t="str">
        <f t="shared" si="150"/>
        <v/>
      </c>
      <c r="Y670" s="20" t="str">
        <f t="shared" si="151"/>
        <v/>
      </c>
      <c r="Z670" s="20" t="str">
        <f t="shared" si="152"/>
        <v/>
      </c>
      <c r="AA670" s="20">
        <f t="shared" si="140"/>
        <v>0</v>
      </c>
      <c r="AB670" s="20">
        <f t="shared" si="141"/>
        <v>0</v>
      </c>
      <c r="AC670" s="20">
        <f t="shared" si="142"/>
        <v>0</v>
      </c>
      <c r="AD670" s="16">
        <f t="shared" si="153"/>
        <v>0</v>
      </c>
      <c r="AE670" s="16">
        <f>IF(ISBLANK(T670),AE669,IF(COUNTIF(T$2:T670,T670)&gt;1,AE669,1+MAX(AE669,0)))</f>
        <v>21</v>
      </c>
    </row>
    <row r="671" spans="1:31" x14ac:dyDescent="0.25">
      <c r="A671" s="42">
        <v>111</v>
      </c>
      <c r="B671" s="42" t="s">
        <v>66</v>
      </c>
      <c r="C671" s="42" t="s">
        <v>688</v>
      </c>
      <c r="E671" s="42">
        <v>2</v>
      </c>
      <c r="F671" s="42">
        <v>4</v>
      </c>
      <c r="G671" s="42">
        <v>2</v>
      </c>
      <c r="H671" s="42">
        <v>3</v>
      </c>
      <c r="I671" s="42">
        <v>0</v>
      </c>
      <c r="J671" s="42">
        <v>0</v>
      </c>
      <c r="K671" s="42">
        <v>0</v>
      </c>
      <c r="L671" s="42">
        <v>3</v>
      </c>
      <c r="M671" s="188" t="s">
        <v>689</v>
      </c>
      <c r="N671"/>
      <c r="O671" s="101">
        <f>IF(ISBLANK(C671),O670,IF(COUNTIF(C$2:C671,C671)&gt;1,O670,1+MAX(O670,0)))</f>
        <v>17</v>
      </c>
      <c r="P671" s="45">
        <f t="shared" si="143"/>
        <v>11</v>
      </c>
      <c r="Q671" s="33" t="str">
        <f t="shared" si="144"/>
        <v/>
      </c>
      <c r="R671" s="33">
        <f t="shared" si="145"/>
        <v>16</v>
      </c>
      <c r="S671" s="33" t="str">
        <f t="shared" si="146"/>
        <v>111_16</v>
      </c>
      <c r="T671" s="35" t="str">
        <f t="shared" si="147"/>
        <v>111PM</v>
      </c>
      <c r="U671" s="35" t="str">
        <f t="shared" si="148"/>
        <v>111PMNS</v>
      </c>
      <c r="W671" s="20" t="str">
        <f t="shared" si="149"/>
        <v/>
      </c>
      <c r="X671" s="20" t="str">
        <f t="shared" si="150"/>
        <v/>
      </c>
      <c r="Y671" s="20" t="str">
        <f t="shared" si="151"/>
        <v/>
      </c>
      <c r="Z671" s="20" t="str">
        <f t="shared" si="152"/>
        <v/>
      </c>
      <c r="AA671" s="20">
        <f t="shared" si="140"/>
        <v>0</v>
      </c>
      <c r="AB671" s="20">
        <f t="shared" si="141"/>
        <v>0</v>
      </c>
      <c r="AC671" s="20">
        <f t="shared" si="142"/>
        <v>0</v>
      </c>
      <c r="AD671" s="16">
        <f t="shared" si="153"/>
        <v>0</v>
      </c>
      <c r="AE671" s="16">
        <f>IF(ISBLANK(T671),AE670,IF(COUNTIF(T$2:T671,T671)&gt;1,AE670,1+MAX(AE670,0)))</f>
        <v>21</v>
      </c>
    </row>
    <row r="672" spans="1:31" x14ac:dyDescent="0.25">
      <c r="A672" s="42">
        <v>111</v>
      </c>
      <c r="B672" s="42" t="s">
        <v>66</v>
      </c>
      <c r="C672" s="42" t="s">
        <v>688</v>
      </c>
      <c r="E672" s="42">
        <v>2</v>
      </c>
      <c r="F672" s="42">
        <v>4</v>
      </c>
      <c r="G672" s="42">
        <v>3</v>
      </c>
      <c r="H672" s="42">
        <v>14</v>
      </c>
      <c r="I672" s="42">
        <v>5</v>
      </c>
      <c r="J672" s="42">
        <v>0</v>
      </c>
      <c r="K672" s="42">
        <v>0</v>
      </c>
      <c r="L672" s="42">
        <v>0</v>
      </c>
      <c r="M672" s="188" t="s">
        <v>689</v>
      </c>
      <c r="N672"/>
      <c r="O672" s="101">
        <f>IF(ISBLANK(C672),O671,IF(COUNTIF(C$2:C672,C672)&gt;1,O671,1+MAX(O671,0)))</f>
        <v>17</v>
      </c>
      <c r="P672" s="45">
        <f t="shared" si="143"/>
        <v>11</v>
      </c>
      <c r="Q672" s="33" t="str">
        <f t="shared" si="144"/>
        <v/>
      </c>
      <c r="R672" s="33">
        <f t="shared" si="145"/>
        <v>16</v>
      </c>
      <c r="S672" s="33" t="str">
        <f t="shared" si="146"/>
        <v>111_16</v>
      </c>
      <c r="T672" s="35" t="str">
        <f t="shared" si="147"/>
        <v>111PM</v>
      </c>
      <c r="U672" s="35" t="str">
        <f t="shared" si="148"/>
        <v>111PMEW</v>
      </c>
      <c r="W672" s="20" t="str">
        <f t="shared" si="149"/>
        <v/>
      </c>
      <c r="X672" s="20" t="str">
        <f t="shared" si="150"/>
        <v/>
      </c>
      <c r="Y672" s="20" t="str">
        <f t="shared" si="151"/>
        <v/>
      </c>
      <c r="Z672" s="20" t="str">
        <f t="shared" si="152"/>
        <v/>
      </c>
      <c r="AA672" s="20">
        <f t="shared" si="140"/>
        <v>0</v>
      </c>
      <c r="AB672" s="20">
        <f t="shared" si="141"/>
        <v>0</v>
      </c>
      <c r="AC672" s="20">
        <f t="shared" si="142"/>
        <v>0</v>
      </c>
      <c r="AD672" s="16">
        <f t="shared" si="153"/>
        <v>0</v>
      </c>
      <c r="AE672" s="16">
        <f>IF(ISBLANK(T672),AE671,IF(COUNTIF(T$2:T672,T672)&gt;1,AE671,1+MAX(AE671,0)))</f>
        <v>21</v>
      </c>
    </row>
    <row r="673" spans="1:31" x14ac:dyDescent="0.25">
      <c r="A673" s="42">
        <v>111</v>
      </c>
      <c r="B673" s="42" t="s">
        <v>66</v>
      </c>
      <c r="C673" s="42" t="s">
        <v>688</v>
      </c>
      <c r="E673" s="42">
        <v>2</v>
      </c>
      <c r="F673" s="42">
        <v>4</v>
      </c>
      <c r="G673" s="42">
        <v>4</v>
      </c>
      <c r="H673" s="42">
        <v>32</v>
      </c>
      <c r="I673" s="42">
        <v>9</v>
      </c>
      <c r="J673" s="42">
        <v>4</v>
      </c>
      <c r="K673" s="42">
        <v>6</v>
      </c>
      <c r="L673" s="42">
        <v>3</v>
      </c>
      <c r="M673" s="188" t="s">
        <v>689</v>
      </c>
      <c r="N673"/>
      <c r="O673" s="101">
        <f>IF(ISBLANK(C673),O672,IF(COUNTIF(C$2:C673,C673)&gt;1,O672,1+MAX(O672,0)))</f>
        <v>17</v>
      </c>
      <c r="P673" s="45">
        <f t="shared" si="143"/>
        <v>11</v>
      </c>
      <c r="Q673" s="33" t="str">
        <f t="shared" si="144"/>
        <v/>
      </c>
      <c r="R673" s="33">
        <f t="shared" si="145"/>
        <v>16</v>
      </c>
      <c r="S673" s="33" t="str">
        <f t="shared" si="146"/>
        <v>111_16</v>
      </c>
      <c r="T673" s="35" t="str">
        <f t="shared" si="147"/>
        <v>111PM</v>
      </c>
      <c r="U673" s="35" t="str">
        <f t="shared" si="148"/>
        <v>111PMEW</v>
      </c>
      <c r="W673" s="20" t="str">
        <f t="shared" si="149"/>
        <v/>
      </c>
      <c r="X673" s="20" t="str">
        <f t="shared" si="150"/>
        <v/>
      </c>
      <c r="Y673" s="20" t="str">
        <f t="shared" si="151"/>
        <v/>
      </c>
      <c r="Z673" s="20" t="str">
        <f t="shared" si="152"/>
        <v/>
      </c>
      <c r="AA673" s="20">
        <f t="shared" si="140"/>
        <v>0</v>
      </c>
      <c r="AB673" s="20">
        <f t="shared" si="141"/>
        <v>1</v>
      </c>
      <c r="AC673" s="20">
        <f t="shared" si="142"/>
        <v>0</v>
      </c>
      <c r="AD673" s="16">
        <f t="shared" si="153"/>
        <v>0</v>
      </c>
      <c r="AE673" s="16">
        <f>IF(ISBLANK(T673),AE672,IF(COUNTIF(T$2:T673,T673)&gt;1,AE672,1+MAX(AE672,0)))</f>
        <v>21</v>
      </c>
    </row>
    <row r="674" spans="1:31" x14ac:dyDescent="0.25">
      <c r="A674" s="42">
        <v>112</v>
      </c>
      <c r="B674" s="42" t="s">
        <v>65</v>
      </c>
      <c r="C674" s="42" t="s">
        <v>690</v>
      </c>
      <c r="E674" s="42">
        <v>1</v>
      </c>
      <c r="F674" s="42">
        <v>1</v>
      </c>
      <c r="G674" s="42">
        <v>1</v>
      </c>
      <c r="H674" s="42">
        <v>5</v>
      </c>
      <c r="I674" s="42">
        <v>1</v>
      </c>
      <c r="J674" s="42">
        <v>4</v>
      </c>
      <c r="K674" s="42">
        <v>0</v>
      </c>
      <c r="L674" s="42">
        <v>0</v>
      </c>
      <c r="M674" s="188" t="s">
        <v>691</v>
      </c>
      <c r="N674"/>
      <c r="O674" s="101">
        <f>IF(ISBLANK(C674),O673,IF(COUNTIF(C$2:C674,C674)&gt;1,O673,1+MAX(O673,0)))</f>
        <v>18</v>
      </c>
      <c r="P674" s="45">
        <f t="shared" si="143"/>
        <v>12</v>
      </c>
      <c r="Q674" s="33">
        <f t="shared" si="144"/>
        <v>12</v>
      </c>
      <c r="R674" s="33">
        <f t="shared" si="145"/>
        <v>1</v>
      </c>
      <c r="S674" s="33" t="str">
        <f t="shared" si="146"/>
        <v>112_1</v>
      </c>
      <c r="T674" s="35" t="str">
        <f t="shared" si="147"/>
        <v>112AM</v>
      </c>
      <c r="U674" s="35" t="str">
        <f t="shared" si="148"/>
        <v>112AMNS</v>
      </c>
      <c r="W674" s="20" t="str">
        <f t="shared" si="149"/>
        <v/>
      </c>
      <c r="X674" s="20" t="str">
        <f t="shared" si="150"/>
        <v/>
      </c>
      <c r="Y674" s="20" t="str">
        <f t="shared" si="151"/>
        <v/>
      </c>
      <c r="Z674" s="20" t="str">
        <f t="shared" si="152"/>
        <v/>
      </c>
      <c r="AA674" s="20">
        <f t="shared" si="140"/>
        <v>0</v>
      </c>
      <c r="AB674" s="20">
        <f t="shared" si="141"/>
        <v>0</v>
      </c>
      <c r="AC674" s="20">
        <f t="shared" si="142"/>
        <v>2</v>
      </c>
      <c r="AD674" s="16">
        <f t="shared" si="153"/>
        <v>1</v>
      </c>
      <c r="AE674" s="16">
        <f>IF(ISBLANK(T674),AE673,IF(COUNTIF(T$2:T674,T674)&gt;1,AE673,1+MAX(AE673,0)))</f>
        <v>22</v>
      </c>
    </row>
    <row r="675" spans="1:31" x14ac:dyDescent="0.25">
      <c r="A675" s="42">
        <v>112</v>
      </c>
      <c r="B675" s="42" t="s">
        <v>65</v>
      </c>
      <c r="C675" s="42" t="s">
        <v>690</v>
      </c>
      <c r="E675" s="42">
        <v>1</v>
      </c>
      <c r="F675" s="42">
        <v>1</v>
      </c>
      <c r="G675" s="42">
        <v>2</v>
      </c>
      <c r="H675" s="42">
        <v>3</v>
      </c>
      <c r="I675" s="42">
        <v>1</v>
      </c>
      <c r="J675" s="42">
        <v>3</v>
      </c>
      <c r="K675" s="42">
        <v>0</v>
      </c>
      <c r="L675" s="42">
        <v>0</v>
      </c>
      <c r="M675" s="188" t="s">
        <v>691</v>
      </c>
      <c r="N675"/>
      <c r="O675" s="101">
        <f>IF(ISBLANK(C675),O674,IF(COUNTIF(C$2:C675,C675)&gt;1,O674,1+MAX(O674,0)))</f>
        <v>18</v>
      </c>
      <c r="P675" s="45">
        <f t="shared" si="143"/>
        <v>12</v>
      </c>
      <c r="Q675" s="33" t="str">
        <f t="shared" si="144"/>
        <v/>
      </c>
      <c r="R675" s="33">
        <f t="shared" si="145"/>
        <v>1</v>
      </c>
      <c r="S675" s="33" t="str">
        <f t="shared" si="146"/>
        <v>112_1</v>
      </c>
      <c r="T675" s="35" t="str">
        <f t="shared" si="147"/>
        <v>112AM</v>
      </c>
      <c r="U675" s="35" t="str">
        <f t="shared" si="148"/>
        <v>112AMNS</v>
      </c>
      <c r="W675" s="20" t="str">
        <f t="shared" si="149"/>
        <v/>
      </c>
      <c r="X675" s="20" t="str">
        <f t="shared" si="150"/>
        <v/>
      </c>
      <c r="Y675" s="20" t="str">
        <f t="shared" si="151"/>
        <v/>
      </c>
      <c r="Z675" s="20" t="str">
        <f t="shared" si="152"/>
        <v/>
      </c>
      <c r="AA675" s="20">
        <f t="shared" si="140"/>
        <v>0</v>
      </c>
      <c r="AB675" s="20">
        <f t="shared" si="141"/>
        <v>0</v>
      </c>
      <c r="AC675" s="20">
        <f t="shared" si="142"/>
        <v>3</v>
      </c>
      <c r="AD675" s="16">
        <f t="shared" si="153"/>
        <v>1</v>
      </c>
      <c r="AE675" s="16">
        <f>IF(ISBLANK(T675),AE674,IF(COUNTIF(T$2:T675,T675)&gt;1,AE674,1+MAX(AE674,0)))</f>
        <v>22</v>
      </c>
    </row>
    <row r="676" spans="1:31" x14ac:dyDescent="0.25">
      <c r="A676" s="42">
        <v>112</v>
      </c>
      <c r="B676" s="42" t="s">
        <v>65</v>
      </c>
      <c r="C676" s="42" t="s">
        <v>690</v>
      </c>
      <c r="E676" s="42">
        <v>1</v>
      </c>
      <c r="F676" s="42">
        <v>1</v>
      </c>
      <c r="G676" s="42">
        <v>3</v>
      </c>
      <c r="H676" s="42">
        <v>0</v>
      </c>
      <c r="I676" s="42">
        <v>0</v>
      </c>
      <c r="J676" s="42">
        <v>0</v>
      </c>
      <c r="K676" s="42">
        <v>0</v>
      </c>
      <c r="L676" s="42">
        <v>0</v>
      </c>
      <c r="M676" s="188" t="s">
        <v>691</v>
      </c>
      <c r="N676"/>
      <c r="O676" s="101">
        <f>IF(ISBLANK(C676),O675,IF(COUNTIF(C$2:C676,C676)&gt;1,O675,1+MAX(O675,0)))</f>
        <v>18</v>
      </c>
      <c r="P676" s="45">
        <f t="shared" si="143"/>
        <v>12</v>
      </c>
      <c r="Q676" s="33" t="str">
        <f t="shared" si="144"/>
        <v/>
      </c>
      <c r="R676" s="33">
        <f t="shared" si="145"/>
        <v>1</v>
      </c>
      <c r="S676" s="33" t="str">
        <f t="shared" si="146"/>
        <v>112_1</v>
      </c>
      <c r="T676" s="35" t="str">
        <f t="shared" si="147"/>
        <v>112AM</v>
      </c>
      <c r="U676" s="35" t="str">
        <f t="shared" si="148"/>
        <v>112AMEW</v>
      </c>
      <c r="W676" s="20" t="str">
        <f t="shared" si="149"/>
        <v/>
      </c>
      <c r="X676" s="20" t="str">
        <f t="shared" si="150"/>
        <v/>
      </c>
      <c r="Y676" s="20" t="str">
        <f t="shared" si="151"/>
        <v/>
      </c>
      <c r="Z676" s="20" t="str">
        <f t="shared" si="152"/>
        <v/>
      </c>
      <c r="AA676" s="20">
        <f t="shared" si="140"/>
        <v>0</v>
      </c>
      <c r="AB676" s="20">
        <f t="shared" si="141"/>
        <v>0</v>
      </c>
      <c r="AC676" s="20">
        <f t="shared" si="142"/>
        <v>0</v>
      </c>
      <c r="AD676" s="16">
        <f t="shared" si="153"/>
        <v>0</v>
      </c>
      <c r="AE676" s="16">
        <f>IF(ISBLANK(T676),AE675,IF(COUNTIF(T$2:T676,T676)&gt;1,AE675,1+MAX(AE675,0)))</f>
        <v>22</v>
      </c>
    </row>
    <row r="677" spans="1:31" x14ac:dyDescent="0.25">
      <c r="A677" s="42">
        <v>112</v>
      </c>
      <c r="B677" s="42" t="s">
        <v>65</v>
      </c>
      <c r="C677" s="42" t="s">
        <v>690</v>
      </c>
      <c r="E677" s="42">
        <v>1</v>
      </c>
      <c r="F677" s="42">
        <v>1</v>
      </c>
      <c r="G677" s="42">
        <v>4</v>
      </c>
      <c r="H677" s="42">
        <v>0</v>
      </c>
      <c r="I677" s="42">
        <v>0</v>
      </c>
      <c r="J677" s="42">
        <v>0</v>
      </c>
      <c r="K677" s="42">
        <v>0</v>
      </c>
      <c r="L677" s="42">
        <v>0</v>
      </c>
      <c r="M677" s="188" t="s">
        <v>691</v>
      </c>
      <c r="N677"/>
      <c r="O677" s="101">
        <f>IF(ISBLANK(C677),O676,IF(COUNTIF(C$2:C677,C677)&gt;1,O676,1+MAX(O676,0)))</f>
        <v>18</v>
      </c>
      <c r="P677" s="45">
        <f t="shared" si="143"/>
        <v>12</v>
      </c>
      <c r="Q677" s="33" t="str">
        <f t="shared" si="144"/>
        <v/>
      </c>
      <c r="R677" s="33">
        <f t="shared" si="145"/>
        <v>1</v>
      </c>
      <c r="S677" s="33" t="str">
        <f t="shared" si="146"/>
        <v>112_1</v>
      </c>
      <c r="T677" s="35" t="str">
        <f t="shared" si="147"/>
        <v>112AM</v>
      </c>
      <c r="U677" s="35" t="str">
        <f t="shared" si="148"/>
        <v>112AMEW</v>
      </c>
      <c r="W677" s="20" t="str">
        <f t="shared" si="149"/>
        <v/>
      </c>
      <c r="X677" s="20" t="str">
        <f t="shared" si="150"/>
        <v/>
      </c>
      <c r="Y677" s="20" t="str">
        <f t="shared" si="151"/>
        <v/>
      </c>
      <c r="Z677" s="20" t="str">
        <f t="shared" si="152"/>
        <v/>
      </c>
      <c r="AA677" s="20">
        <f t="shared" si="140"/>
        <v>0</v>
      </c>
      <c r="AB677" s="20">
        <f t="shared" si="141"/>
        <v>0</v>
      </c>
      <c r="AC677" s="20">
        <f t="shared" si="142"/>
        <v>0</v>
      </c>
      <c r="AD677" s="16">
        <f t="shared" si="153"/>
        <v>0</v>
      </c>
      <c r="AE677" s="16">
        <f>IF(ISBLANK(T677),AE676,IF(COUNTIF(T$2:T677,T677)&gt;1,AE676,1+MAX(AE676,0)))</f>
        <v>22</v>
      </c>
    </row>
    <row r="678" spans="1:31" x14ac:dyDescent="0.25">
      <c r="A678" s="42">
        <v>112</v>
      </c>
      <c r="B678" s="42" t="s">
        <v>65</v>
      </c>
      <c r="C678" s="42" t="s">
        <v>690</v>
      </c>
      <c r="E678" s="42">
        <v>1</v>
      </c>
      <c r="F678" s="42">
        <v>2</v>
      </c>
      <c r="G678" s="42">
        <v>1</v>
      </c>
      <c r="H678" s="42">
        <v>10</v>
      </c>
      <c r="I678" s="42">
        <v>4</v>
      </c>
      <c r="J678" s="42">
        <v>9</v>
      </c>
      <c r="K678" s="42">
        <v>0</v>
      </c>
      <c r="L678" s="42">
        <v>0</v>
      </c>
      <c r="M678" s="188" t="s">
        <v>691</v>
      </c>
      <c r="N678"/>
      <c r="O678" s="101">
        <f>IF(ISBLANK(C678),O677,IF(COUNTIF(C$2:C678,C678)&gt;1,O677,1+MAX(O677,0)))</f>
        <v>18</v>
      </c>
      <c r="P678" s="45">
        <f t="shared" si="143"/>
        <v>12</v>
      </c>
      <c r="Q678" s="33" t="str">
        <f t="shared" si="144"/>
        <v/>
      </c>
      <c r="R678" s="33">
        <f t="shared" si="145"/>
        <v>2</v>
      </c>
      <c r="S678" s="33" t="str">
        <f t="shared" si="146"/>
        <v>112_2</v>
      </c>
      <c r="T678" s="35" t="str">
        <f t="shared" si="147"/>
        <v>112AM</v>
      </c>
      <c r="U678" s="35" t="str">
        <f t="shared" si="148"/>
        <v>112AMNS</v>
      </c>
      <c r="W678" s="20" t="str">
        <f t="shared" si="149"/>
        <v/>
      </c>
      <c r="X678" s="20" t="str">
        <f t="shared" si="150"/>
        <v/>
      </c>
      <c r="Y678" s="20" t="str">
        <f t="shared" si="151"/>
        <v/>
      </c>
      <c r="Z678" s="20" t="str">
        <f t="shared" si="152"/>
        <v/>
      </c>
      <c r="AA678" s="20">
        <f t="shared" si="140"/>
        <v>0</v>
      </c>
      <c r="AB678" s="20">
        <f t="shared" si="141"/>
        <v>0</v>
      </c>
      <c r="AC678" s="20">
        <f t="shared" si="142"/>
        <v>2</v>
      </c>
      <c r="AD678" s="16">
        <f t="shared" si="153"/>
        <v>1</v>
      </c>
      <c r="AE678" s="16">
        <f>IF(ISBLANK(T678),AE677,IF(COUNTIF(T$2:T678,T678)&gt;1,AE677,1+MAX(AE677,0)))</f>
        <v>22</v>
      </c>
    </row>
    <row r="679" spans="1:31" x14ac:dyDescent="0.25">
      <c r="A679" s="42">
        <v>112</v>
      </c>
      <c r="B679" s="42" t="s">
        <v>65</v>
      </c>
      <c r="C679" s="42" t="s">
        <v>690</v>
      </c>
      <c r="E679" s="42">
        <v>1</v>
      </c>
      <c r="F679" s="42">
        <v>2</v>
      </c>
      <c r="G679" s="42">
        <v>2</v>
      </c>
      <c r="H679" s="42">
        <v>0</v>
      </c>
      <c r="I679" s="42">
        <v>0</v>
      </c>
      <c r="J679" s="42">
        <v>0</v>
      </c>
      <c r="K679" s="42">
        <v>0</v>
      </c>
      <c r="L679" s="42">
        <v>0</v>
      </c>
      <c r="M679" s="188" t="s">
        <v>691</v>
      </c>
      <c r="N679"/>
      <c r="O679" s="101">
        <f>IF(ISBLANK(C679),O678,IF(COUNTIF(C$2:C679,C679)&gt;1,O678,1+MAX(O678,0)))</f>
        <v>18</v>
      </c>
      <c r="P679" s="45">
        <f t="shared" si="143"/>
        <v>12</v>
      </c>
      <c r="Q679" s="33" t="str">
        <f t="shared" si="144"/>
        <v/>
      </c>
      <c r="R679" s="33">
        <f t="shared" si="145"/>
        <v>2</v>
      </c>
      <c r="S679" s="33" t="str">
        <f t="shared" si="146"/>
        <v>112_2</v>
      </c>
      <c r="T679" s="35" t="str">
        <f t="shared" si="147"/>
        <v>112AM</v>
      </c>
      <c r="U679" s="35" t="str">
        <f t="shared" si="148"/>
        <v>112AMNS</v>
      </c>
      <c r="W679" s="20" t="str">
        <f t="shared" si="149"/>
        <v/>
      </c>
      <c r="X679" s="20" t="str">
        <f t="shared" si="150"/>
        <v/>
      </c>
      <c r="Y679" s="20" t="str">
        <f t="shared" si="151"/>
        <v/>
      </c>
      <c r="Z679" s="20" t="str">
        <f t="shared" si="152"/>
        <v/>
      </c>
      <c r="AA679" s="20">
        <f t="shared" si="140"/>
        <v>0</v>
      </c>
      <c r="AB679" s="20">
        <f t="shared" si="141"/>
        <v>0</v>
      </c>
      <c r="AC679" s="20">
        <f t="shared" si="142"/>
        <v>3</v>
      </c>
      <c r="AD679" s="16">
        <f t="shared" si="153"/>
        <v>1</v>
      </c>
      <c r="AE679" s="16">
        <f>IF(ISBLANK(T679),AE678,IF(COUNTIF(T$2:T679,T679)&gt;1,AE678,1+MAX(AE678,0)))</f>
        <v>22</v>
      </c>
    </row>
    <row r="680" spans="1:31" x14ac:dyDescent="0.25">
      <c r="A680" s="42">
        <v>112</v>
      </c>
      <c r="B680" s="42" t="s">
        <v>65</v>
      </c>
      <c r="C680" s="42" t="s">
        <v>690</v>
      </c>
      <c r="E680" s="42">
        <v>1</v>
      </c>
      <c r="F680" s="42">
        <v>2</v>
      </c>
      <c r="G680" s="42">
        <v>3</v>
      </c>
      <c r="H680" s="42">
        <v>0</v>
      </c>
      <c r="I680" s="42">
        <v>0</v>
      </c>
      <c r="J680" s="42">
        <v>0</v>
      </c>
      <c r="K680" s="42">
        <v>0</v>
      </c>
      <c r="L680" s="42">
        <v>0</v>
      </c>
      <c r="M680" s="188" t="s">
        <v>691</v>
      </c>
      <c r="N680"/>
      <c r="O680" s="101">
        <f>IF(ISBLANK(C680),O679,IF(COUNTIF(C$2:C680,C680)&gt;1,O679,1+MAX(O679,0)))</f>
        <v>18</v>
      </c>
      <c r="P680" s="45">
        <f t="shared" si="143"/>
        <v>12</v>
      </c>
      <c r="Q680" s="33" t="str">
        <f t="shared" si="144"/>
        <v/>
      </c>
      <c r="R680" s="33">
        <f t="shared" si="145"/>
        <v>2</v>
      </c>
      <c r="S680" s="33" t="str">
        <f t="shared" si="146"/>
        <v>112_2</v>
      </c>
      <c r="T680" s="35" t="str">
        <f t="shared" si="147"/>
        <v>112AM</v>
      </c>
      <c r="U680" s="35" t="str">
        <f t="shared" si="148"/>
        <v>112AMEW</v>
      </c>
      <c r="W680" s="20" t="str">
        <f t="shared" si="149"/>
        <v/>
      </c>
      <c r="X680" s="20" t="str">
        <f t="shared" si="150"/>
        <v/>
      </c>
      <c r="Y680" s="20" t="str">
        <f t="shared" si="151"/>
        <v/>
      </c>
      <c r="Z680" s="20" t="str">
        <f t="shared" si="152"/>
        <v/>
      </c>
      <c r="AA680" s="20">
        <f t="shared" si="140"/>
        <v>0</v>
      </c>
      <c r="AB680" s="20">
        <f t="shared" si="141"/>
        <v>0</v>
      </c>
      <c r="AC680" s="20">
        <f t="shared" si="142"/>
        <v>0</v>
      </c>
      <c r="AD680" s="16">
        <f t="shared" si="153"/>
        <v>0</v>
      </c>
      <c r="AE680" s="16">
        <f>IF(ISBLANK(T680),AE679,IF(COUNTIF(T$2:T680,T680)&gt;1,AE679,1+MAX(AE679,0)))</f>
        <v>22</v>
      </c>
    </row>
    <row r="681" spans="1:31" x14ac:dyDescent="0.25">
      <c r="A681" s="42">
        <v>112</v>
      </c>
      <c r="B681" s="42" t="s">
        <v>65</v>
      </c>
      <c r="C681" s="42" t="s">
        <v>690</v>
      </c>
      <c r="E681" s="42">
        <v>1</v>
      </c>
      <c r="F681" s="42">
        <v>2</v>
      </c>
      <c r="G681" s="42">
        <v>4</v>
      </c>
      <c r="H681" s="42">
        <v>0</v>
      </c>
      <c r="I681" s="42">
        <v>0</v>
      </c>
      <c r="J681" s="42">
        <v>0</v>
      </c>
      <c r="K681" s="42">
        <v>0</v>
      </c>
      <c r="L681" s="42">
        <v>0</v>
      </c>
      <c r="M681" s="188" t="s">
        <v>691</v>
      </c>
      <c r="N681"/>
      <c r="O681" s="101">
        <f>IF(ISBLANK(C681),O680,IF(COUNTIF(C$2:C681,C681)&gt;1,O680,1+MAX(O680,0)))</f>
        <v>18</v>
      </c>
      <c r="P681" s="45">
        <f t="shared" si="143"/>
        <v>12</v>
      </c>
      <c r="Q681" s="33" t="str">
        <f t="shared" si="144"/>
        <v/>
      </c>
      <c r="R681" s="33">
        <f t="shared" si="145"/>
        <v>2</v>
      </c>
      <c r="S681" s="33" t="str">
        <f t="shared" si="146"/>
        <v>112_2</v>
      </c>
      <c r="T681" s="35" t="str">
        <f t="shared" si="147"/>
        <v>112AM</v>
      </c>
      <c r="U681" s="35" t="str">
        <f t="shared" si="148"/>
        <v>112AMEW</v>
      </c>
      <c r="W681" s="20" t="str">
        <f t="shared" si="149"/>
        <v/>
      </c>
      <c r="X681" s="20" t="str">
        <f t="shared" si="150"/>
        <v/>
      </c>
      <c r="Y681" s="20" t="str">
        <f t="shared" si="151"/>
        <v/>
      </c>
      <c r="Z681" s="20" t="str">
        <f t="shared" si="152"/>
        <v/>
      </c>
      <c r="AA681" s="20">
        <f t="shared" si="140"/>
        <v>0</v>
      </c>
      <c r="AB681" s="20">
        <f t="shared" si="141"/>
        <v>0</v>
      </c>
      <c r="AC681" s="20">
        <f t="shared" si="142"/>
        <v>0</v>
      </c>
      <c r="AD681" s="16">
        <f t="shared" si="153"/>
        <v>0</v>
      </c>
      <c r="AE681" s="16">
        <f>IF(ISBLANK(T681),AE680,IF(COUNTIF(T$2:T681,T681)&gt;1,AE680,1+MAX(AE680,0)))</f>
        <v>22</v>
      </c>
    </row>
    <row r="682" spans="1:31" x14ac:dyDescent="0.25">
      <c r="A682" s="42">
        <v>112</v>
      </c>
      <c r="B682" s="42" t="s">
        <v>65</v>
      </c>
      <c r="C682" s="42" t="s">
        <v>690</v>
      </c>
      <c r="E682" s="42">
        <v>1</v>
      </c>
      <c r="F682" s="42">
        <v>3</v>
      </c>
      <c r="G682" s="42">
        <v>1</v>
      </c>
      <c r="H682" s="42">
        <v>7</v>
      </c>
      <c r="I682" s="42">
        <v>3</v>
      </c>
      <c r="J682" s="42">
        <v>6</v>
      </c>
      <c r="K682" s="42">
        <v>0</v>
      </c>
      <c r="L682" s="42">
        <v>0</v>
      </c>
      <c r="M682" s="188" t="s">
        <v>691</v>
      </c>
      <c r="N682"/>
      <c r="O682" s="101">
        <f>IF(ISBLANK(C682),O681,IF(COUNTIF(C$2:C682,C682)&gt;1,O681,1+MAX(O681,0)))</f>
        <v>18</v>
      </c>
      <c r="P682" s="45">
        <f t="shared" si="143"/>
        <v>12</v>
      </c>
      <c r="Q682" s="33" t="str">
        <f t="shared" si="144"/>
        <v/>
      </c>
      <c r="R682" s="33">
        <f t="shared" si="145"/>
        <v>3</v>
      </c>
      <c r="S682" s="33" t="str">
        <f t="shared" si="146"/>
        <v>112_3</v>
      </c>
      <c r="T682" s="35" t="str">
        <f t="shared" si="147"/>
        <v>112AM</v>
      </c>
      <c r="U682" s="35" t="str">
        <f t="shared" si="148"/>
        <v>112AMNS</v>
      </c>
      <c r="W682" s="20" t="str">
        <f t="shared" si="149"/>
        <v/>
      </c>
      <c r="X682" s="20" t="str">
        <f t="shared" si="150"/>
        <v/>
      </c>
      <c r="Y682" s="20" t="str">
        <f t="shared" si="151"/>
        <v/>
      </c>
      <c r="Z682" s="20" t="str">
        <f t="shared" si="152"/>
        <v/>
      </c>
      <c r="AA682" s="20">
        <f t="shared" si="140"/>
        <v>0</v>
      </c>
      <c r="AB682" s="20">
        <f t="shared" si="141"/>
        <v>0</v>
      </c>
      <c r="AC682" s="20">
        <f t="shared" si="142"/>
        <v>2</v>
      </c>
      <c r="AD682" s="16">
        <f t="shared" si="153"/>
        <v>1</v>
      </c>
      <c r="AE682" s="16">
        <f>IF(ISBLANK(T682),AE681,IF(COUNTIF(T$2:T682,T682)&gt;1,AE681,1+MAX(AE681,0)))</f>
        <v>22</v>
      </c>
    </row>
    <row r="683" spans="1:31" x14ac:dyDescent="0.25">
      <c r="A683" s="42">
        <v>112</v>
      </c>
      <c r="B683" s="42" t="s">
        <v>65</v>
      </c>
      <c r="C683" s="42" t="s">
        <v>690</v>
      </c>
      <c r="E683" s="42">
        <v>1</v>
      </c>
      <c r="F683" s="42">
        <v>3</v>
      </c>
      <c r="G683" s="42">
        <v>2</v>
      </c>
      <c r="H683" s="42">
        <v>1</v>
      </c>
      <c r="I683" s="42">
        <v>0</v>
      </c>
      <c r="J683" s="42">
        <v>1</v>
      </c>
      <c r="K683" s="42">
        <v>0</v>
      </c>
      <c r="L683" s="42">
        <v>0</v>
      </c>
      <c r="M683" s="188" t="s">
        <v>691</v>
      </c>
      <c r="N683"/>
      <c r="O683" s="101">
        <f>IF(ISBLANK(C683),O682,IF(COUNTIF(C$2:C683,C683)&gt;1,O682,1+MAX(O682,0)))</f>
        <v>18</v>
      </c>
      <c r="P683" s="45">
        <f t="shared" si="143"/>
        <v>12</v>
      </c>
      <c r="Q683" s="33" t="str">
        <f t="shared" si="144"/>
        <v/>
      </c>
      <c r="R683" s="33">
        <f t="shared" si="145"/>
        <v>3</v>
      </c>
      <c r="S683" s="33" t="str">
        <f t="shared" si="146"/>
        <v>112_3</v>
      </c>
      <c r="T683" s="35" t="str">
        <f t="shared" si="147"/>
        <v>112AM</v>
      </c>
      <c r="U683" s="35" t="str">
        <f t="shared" si="148"/>
        <v>112AMNS</v>
      </c>
      <c r="W683" s="20" t="str">
        <f t="shared" si="149"/>
        <v/>
      </c>
      <c r="X683" s="20" t="str">
        <f t="shared" si="150"/>
        <v/>
      </c>
      <c r="Y683" s="20" t="str">
        <f t="shared" si="151"/>
        <v/>
      </c>
      <c r="Z683" s="20" t="str">
        <f t="shared" si="152"/>
        <v/>
      </c>
      <c r="AA683" s="20">
        <f t="shared" si="140"/>
        <v>0</v>
      </c>
      <c r="AB683" s="20">
        <f t="shared" si="141"/>
        <v>0</v>
      </c>
      <c r="AC683" s="20">
        <f t="shared" si="142"/>
        <v>3</v>
      </c>
      <c r="AD683" s="16">
        <f t="shared" si="153"/>
        <v>1</v>
      </c>
      <c r="AE683" s="16">
        <f>IF(ISBLANK(T683),AE682,IF(COUNTIF(T$2:T683,T683)&gt;1,AE682,1+MAX(AE682,0)))</f>
        <v>22</v>
      </c>
    </row>
    <row r="684" spans="1:31" x14ac:dyDescent="0.25">
      <c r="A684" s="42">
        <v>112</v>
      </c>
      <c r="B684" s="42" t="s">
        <v>65</v>
      </c>
      <c r="C684" s="42" t="s">
        <v>690</v>
      </c>
      <c r="E684" s="42">
        <v>1</v>
      </c>
      <c r="F684" s="42">
        <v>3</v>
      </c>
      <c r="G684" s="42">
        <v>3</v>
      </c>
      <c r="H684" s="42">
        <v>0</v>
      </c>
      <c r="I684" s="42">
        <v>0</v>
      </c>
      <c r="J684" s="42">
        <v>0</v>
      </c>
      <c r="K684" s="42">
        <v>0</v>
      </c>
      <c r="L684" s="42">
        <v>0</v>
      </c>
      <c r="M684" s="188" t="s">
        <v>691</v>
      </c>
      <c r="N684"/>
      <c r="O684" s="101">
        <f>IF(ISBLANK(C684),O683,IF(COUNTIF(C$2:C684,C684)&gt;1,O683,1+MAX(O683,0)))</f>
        <v>18</v>
      </c>
      <c r="P684" s="45">
        <f t="shared" si="143"/>
        <v>12</v>
      </c>
      <c r="Q684" s="33" t="str">
        <f t="shared" si="144"/>
        <v/>
      </c>
      <c r="R684" s="33">
        <f t="shared" si="145"/>
        <v>3</v>
      </c>
      <c r="S684" s="33" t="str">
        <f t="shared" si="146"/>
        <v>112_3</v>
      </c>
      <c r="T684" s="35" t="str">
        <f t="shared" si="147"/>
        <v>112AM</v>
      </c>
      <c r="U684" s="35" t="str">
        <f t="shared" si="148"/>
        <v>112AMEW</v>
      </c>
      <c r="W684" s="20" t="str">
        <f t="shared" si="149"/>
        <v/>
      </c>
      <c r="X684" s="20" t="str">
        <f t="shared" si="150"/>
        <v/>
      </c>
      <c r="Y684" s="20" t="str">
        <f t="shared" si="151"/>
        <v/>
      </c>
      <c r="Z684" s="20" t="str">
        <f t="shared" si="152"/>
        <v/>
      </c>
      <c r="AA684" s="20">
        <f t="shared" si="140"/>
        <v>0</v>
      </c>
      <c r="AB684" s="20">
        <f t="shared" si="141"/>
        <v>0</v>
      </c>
      <c r="AC684" s="20">
        <f t="shared" si="142"/>
        <v>0</v>
      </c>
      <c r="AD684" s="16">
        <f t="shared" si="153"/>
        <v>0</v>
      </c>
      <c r="AE684" s="16">
        <f>IF(ISBLANK(T684),AE683,IF(COUNTIF(T$2:T684,T684)&gt;1,AE683,1+MAX(AE683,0)))</f>
        <v>22</v>
      </c>
    </row>
    <row r="685" spans="1:31" x14ac:dyDescent="0.25">
      <c r="A685" s="42">
        <v>112</v>
      </c>
      <c r="B685" s="42" t="s">
        <v>65</v>
      </c>
      <c r="C685" s="42" t="s">
        <v>690</v>
      </c>
      <c r="E685" s="42">
        <v>1</v>
      </c>
      <c r="F685" s="42">
        <v>3</v>
      </c>
      <c r="G685" s="42">
        <v>4</v>
      </c>
      <c r="H685" s="42">
        <v>0</v>
      </c>
      <c r="I685" s="42">
        <v>0</v>
      </c>
      <c r="J685" s="42">
        <v>0</v>
      </c>
      <c r="K685" s="42">
        <v>0</v>
      </c>
      <c r="L685" s="42">
        <v>0</v>
      </c>
      <c r="M685" s="188" t="s">
        <v>691</v>
      </c>
      <c r="N685"/>
      <c r="O685" s="101">
        <f>IF(ISBLANK(C685),O684,IF(COUNTIF(C$2:C685,C685)&gt;1,O684,1+MAX(O684,0)))</f>
        <v>18</v>
      </c>
      <c r="P685" s="45">
        <f t="shared" si="143"/>
        <v>12</v>
      </c>
      <c r="Q685" s="33" t="str">
        <f t="shared" si="144"/>
        <v/>
      </c>
      <c r="R685" s="33">
        <f t="shared" si="145"/>
        <v>3</v>
      </c>
      <c r="S685" s="33" t="str">
        <f t="shared" si="146"/>
        <v>112_3</v>
      </c>
      <c r="T685" s="35" t="str">
        <f t="shared" si="147"/>
        <v>112AM</v>
      </c>
      <c r="U685" s="35" t="str">
        <f t="shared" si="148"/>
        <v>112AMEW</v>
      </c>
      <c r="W685" s="20" t="str">
        <f t="shared" si="149"/>
        <v/>
      </c>
      <c r="X685" s="20" t="str">
        <f t="shared" si="150"/>
        <v/>
      </c>
      <c r="Y685" s="20" t="str">
        <f t="shared" si="151"/>
        <v/>
      </c>
      <c r="Z685" s="20" t="str">
        <f t="shared" si="152"/>
        <v/>
      </c>
      <c r="AA685" s="20">
        <f t="shared" si="140"/>
        <v>0</v>
      </c>
      <c r="AB685" s="20">
        <f t="shared" si="141"/>
        <v>0</v>
      </c>
      <c r="AC685" s="20">
        <f t="shared" si="142"/>
        <v>0</v>
      </c>
      <c r="AD685" s="16">
        <f t="shared" si="153"/>
        <v>0</v>
      </c>
      <c r="AE685" s="16">
        <f>IF(ISBLANK(T685),AE684,IF(COUNTIF(T$2:T685,T685)&gt;1,AE684,1+MAX(AE684,0)))</f>
        <v>22</v>
      </c>
    </row>
    <row r="686" spans="1:31" x14ac:dyDescent="0.25">
      <c r="A686" s="42">
        <v>112</v>
      </c>
      <c r="B686" s="42" t="s">
        <v>65</v>
      </c>
      <c r="C686" s="42" t="s">
        <v>690</v>
      </c>
      <c r="E686" s="42">
        <v>1</v>
      </c>
      <c r="F686" s="42">
        <v>4</v>
      </c>
      <c r="G686" s="42">
        <v>1</v>
      </c>
      <c r="H686" s="42">
        <v>5</v>
      </c>
      <c r="I686" s="42">
        <v>0</v>
      </c>
      <c r="J686" s="42">
        <v>3</v>
      </c>
      <c r="K686" s="42">
        <v>0</v>
      </c>
      <c r="L686" s="42">
        <v>0</v>
      </c>
      <c r="M686" s="188" t="s">
        <v>691</v>
      </c>
      <c r="N686"/>
      <c r="O686" s="101">
        <f>IF(ISBLANK(C686),O685,IF(COUNTIF(C$2:C686,C686)&gt;1,O685,1+MAX(O685,0)))</f>
        <v>18</v>
      </c>
      <c r="P686" s="45">
        <f t="shared" si="143"/>
        <v>12</v>
      </c>
      <c r="Q686" s="33" t="str">
        <f t="shared" si="144"/>
        <v/>
      </c>
      <c r="R686" s="33">
        <f t="shared" si="145"/>
        <v>4</v>
      </c>
      <c r="S686" s="33" t="str">
        <f t="shared" si="146"/>
        <v>112_4</v>
      </c>
      <c r="T686" s="35" t="str">
        <f t="shared" si="147"/>
        <v>112AM</v>
      </c>
      <c r="U686" s="35" t="str">
        <f t="shared" si="148"/>
        <v>112AMNS</v>
      </c>
      <c r="W686" s="20" t="str">
        <f t="shared" si="149"/>
        <v/>
      </c>
      <c r="X686" s="20" t="str">
        <f t="shared" si="150"/>
        <v/>
      </c>
      <c r="Y686" s="20" t="str">
        <f t="shared" si="151"/>
        <v/>
      </c>
      <c r="Z686" s="20" t="str">
        <f t="shared" si="152"/>
        <v/>
      </c>
      <c r="AA686" s="20">
        <f t="shared" si="140"/>
        <v>0</v>
      </c>
      <c r="AB686" s="20">
        <f t="shared" si="141"/>
        <v>0</v>
      </c>
      <c r="AC686" s="20">
        <f t="shared" si="142"/>
        <v>2</v>
      </c>
      <c r="AD686" s="16">
        <f t="shared" si="153"/>
        <v>1</v>
      </c>
      <c r="AE686" s="16">
        <f>IF(ISBLANK(T686),AE685,IF(COUNTIF(T$2:T686,T686)&gt;1,AE685,1+MAX(AE685,0)))</f>
        <v>22</v>
      </c>
    </row>
    <row r="687" spans="1:31" x14ac:dyDescent="0.25">
      <c r="A687" s="42">
        <v>112</v>
      </c>
      <c r="B687" s="42" t="s">
        <v>65</v>
      </c>
      <c r="C687" s="42" t="s">
        <v>690</v>
      </c>
      <c r="E687" s="42">
        <v>1</v>
      </c>
      <c r="F687" s="42">
        <v>4</v>
      </c>
      <c r="G687" s="42">
        <v>2</v>
      </c>
      <c r="H687" s="42">
        <v>1</v>
      </c>
      <c r="I687" s="42">
        <v>1</v>
      </c>
      <c r="J687" s="42">
        <v>0</v>
      </c>
      <c r="K687" s="42">
        <v>0</v>
      </c>
      <c r="L687" s="42">
        <v>0</v>
      </c>
      <c r="M687" s="188" t="s">
        <v>691</v>
      </c>
      <c r="N687"/>
      <c r="O687" s="101">
        <f>IF(ISBLANK(C687),O686,IF(COUNTIF(C$2:C687,C687)&gt;1,O686,1+MAX(O686,0)))</f>
        <v>18</v>
      </c>
      <c r="P687" s="45">
        <f t="shared" si="143"/>
        <v>12</v>
      </c>
      <c r="Q687" s="33" t="str">
        <f t="shared" si="144"/>
        <v/>
      </c>
      <c r="R687" s="33">
        <f t="shared" si="145"/>
        <v>4</v>
      </c>
      <c r="S687" s="33" t="str">
        <f t="shared" si="146"/>
        <v>112_4</v>
      </c>
      <c r="T687" s="35" t="str">
        <f t="shared" si="147"/>
        <v>112AM</v>
      </c>
      <c r="U687" s="35" t="str">
        <f t="shared" si="148"/>
        <v>112AMNS</v>
      </c>
      <c r="W687" s="20" t="str">
        <f t="shared" si="149"/>
        <v/>
      </c>
      <c r="X687" s="20" t="str">
        <f t="shared" si="150"/>
        <v/>
      </c>
      <c r="Y687" s="20" t="str">
        <f t="shared" si="151"/>
        <v/>
      </c>
      <c r="Z687" s="20" t="str">
        <f t="shared" si="152"/>
        <v/>
      </c>
      <c r="AA687" s="20">
        <f t="shared" si="140"/>
        <v>0</v>
      </c>
      <c r="AB687" s="20">
        <f t="shared" si="141"/>
        <v>0</v>
      </c>
      <c r="AC687" s="20">
        <f t="shared" si="142"/>
        <v>3</v>
      </c>
      <c r="AD687" s="16">
        <f t="shared" si="153"/>
        <v>1</v>
      </c>
      <c r="AE687" s="16">
        <f>IF(ISBLANK(T687),AE686,IF(COUNTIF(T$2:T687,T687)&gt;1,AE686,1+MAX(AE686,0)))</f>
        <v>22</v>
      </c>
    </row>
    <row r="688" spans="1:31" x14ac:dyDescent="0.25">
      <c r="A688" s="42">
        <v>112</v>
      </c>
      <c r="B688" s="42" t="s">
        <v>65</v>
      </c>
      <c r="C688" s="42" t="s">
        <v>690</v>
      </c>
      <c r="E688" s="42">
        <v>1</v>
      </c>
      <c r="F688" s="42">
        <v>4</v>
      </c>
      <c r="G688" s="42">
        <v>3</v>
      </c>
      <c r="H688" s="42">
        <v>0</v>
      </c>
      <c r="I688" s="42">
        <v>0</v>
      </c>
      <c r="J688" s="42">
        <v>0</v>
      </c>
      <c r="K688" s="42">
        <v>0</v>
      </c>
      <c r="L688" s="42">
        <v>0</v>
      </c>
      <c r="M688" s="188" t="s">
        <v>691</v>
      </c>
      <c r="N688"/>
      <c r="O688" s="101">
        <f>IF(ISBLANK(C688),O687,IF(COUNTIF(C$2:C688,C688)&gt;1,O687,1+MAX(O687,0)))</f>
        <v>18</v>
      </c>
      <c r="P688" s="45">
        <f t="shared" si="143"/>
        <v>12</v>
      </c>
      <c r="Q688" s="33" t="str">
        <f t="shared" si="144"/>
        <v/>
      </c>
      <c r="R688" s="33">
        <f t="shared" si="145"/>
        <v>4</v>
      </c>
      <c r="S688" s="33" t="str">
        <f t="shared" si="146"/>
        <v>112_4</v>
      </c>
      <c r="T688" s="35" t="str">
        <f t="shared" si="147"/>
        <v>112AM</v>
      </c>
      <c r="U688" s="35" t="str">
        <f t="shared" si="148"/>
        <v>112AMEW</v>
      </c>
      <c r="W688" s="20" t="str">
        <f t="shared" si="149"/>
        <v/>
      </c>
      <c r="X688" s="20" t="str">
        <f t="shared" si="150"/>
        <v/>
      </c>
      <c r="Y688" s="20" t="str">
        <f t="shared" si="151"/>
        <v/>
      </c>
      <c r="Z688" s="20" t="str">
        <f t="shared" si="152"/>
        <v/>
      </c>
      <c r="AA688" s="20">
        <f t="shared" si="140"/>
        <v>0</v>
      </c>
      <c r="AB688" s="20">
        <f t="shared" si="141"/>
        <v>0</v>
      </c>
      <c r="AC688" s="20">
        <f t="shared" si="142"/>
        <v>0</v>
      </c>
      <c r="AD688" s="16">
        <f t="shared" si="153"/>
        <v>0</v>
      </c>
      <c r="AE688" s="16">
        <f>IF(ISBLANK(T688),AE687,IF(COUNTIF(T$2:T688,T688)&gt;1,AE687,1+MAX(AE687,0)))</f>
        <v>22</v>
      </c>
    </row>
    <row r="689" spans="1:31" x14ac:dyDescent="0.25">
      <c r="A689" s="42">
        <v>112</v>
      </c>
      <c r="B689" s="42" t="s">
        <v>65</v>
      </c>
      <c r="C689" s="42" t="s">
        <v>690</v>
      </c>
      <c r="E689" s="42">
        <v>1</v>
      </c>
      <c r="F689" s="42">
        <v>4</v>
      </c>
      <c r="G689" s="42">
        <v>4</v>
      </c>
      <c r="H689" s="42">
        <v>0</v>
      </c>
      <c r="I689" s="42">
        <v>0</v>
      </c>
      <c r="J689" s="42">
        <v>0</v>
      </c>
      <c r="K689" s="42">
        <v>0</v>
      </c>
      <c r="L689" s="42">
        <v>0</v>
      </c>
      <c r="M689" s="188" t="s">
        <v>691</v>
      </c>
      <c r="N689"/>
      <c r="O689" s="101">
        <f>IF(ISBLANK(C689),O688,IF(COUNTIF(C$2:C689,C689)&gt;1,O688,1+MAX(O688,0)))</f>
        <v>18</v>
      </c>
      <c r="P689" s="45">
        <f t="shared" si="143"/>
        <v>12</v>
      </c>
      <c r="Q689" s="33" t="str">
        <f t="shared" si="144"/>
        <v/>
      </c>
      <c r="R689" s="33">
        <f t="shared" si="145"/>
        <v>4</v>
      </c>
      <c r="S689" s="33" t="str">
        <f t="shared" si="146"/>
        <v>112_4</v>
      </c>
      <c r="T689" s="35" t="str">
        <f t="shared" si="147"/>
        <v>112AM</v>
      </c>
      <c r="U689" s="35" t="str">
        <f t="shared" si="148"/>
        <v>112AMEW</v>
      </c>
      <c r="W689" s="20" t="str">
        <f t="shared" si="149"/>
        <v/>
      </c>
      <c r="X689" s="20" t="str">
        <f t="shared" si="150"/>
        <v/>
      </c>
      <c r="Y689" s="20" t="str">
        <f t="shared" si="151"/>
        <v/>
      </c>
      <c r="Z689" s="20" t="str">
        <f t="shared" si="152"/>
        <v/>
      </c>
      <c r="AA689" s="20">
        <f t="shared" si="140"/>
        <v>0</v>
      </c>
      <c r="AB689" s="20">
        <f t="shared" si="141"/>
        <v>0</v>
      </c>
      <c r="AC689" s="20">
        <f t="shared" si="142"/>
        <v>0</v>
      </c>
      <c r="AD689" s="16">
        <f t="shared" si="153"/>
        <v>0</v>
      </c>
      <c r="AE689" s="16">
        <f>IF(ISBLANK(T689),AE688,IF(COUNTIF(T$2:T689,T689)&gt;1,AE688,1+MAX(AE688,0)))</f>
        <v>22</v>
      </c>
    </row>
    <row r="690" spans="1:31" x14ac:dyDescent="0.25">
      <c r="A690" s="42">
        <v>112</v>
      </c>
      <c r="B690" s="42" t="s">
        <v>65</v>
      </c>
      <c r="C690" s="42" t="s">
        <v>690</v>
      </c>
      <c r="E690" s="42">
        <v>2</v>
      </c>
      <c r="F690" s="42">
        <v>1</v>
      </c>
      <c r="G690" s="42">
        <v>1</v>
      </c>
      <c r="H690" s="42">
        <v>6</v>
      </c>
      <c r="I690" s="42">
        <v>0</v>
      </c>
      <c r="J690" s="42">
        <v>6</v>
      </c>
      <c r="K690" s="42">
        <v>0</v>
      </c>
      <c r="L690" s="42">
        <v>0</v>
      </c>
      <c r="M690" s="188" t="s">
        <v>692</v>
      </c>
      <c r="N690"/>
      <c r="O690" s="101">
        <f>IF(ISBLANK(C690),O689,IF(COUNTIF(C$2:C690,C690)&gt;1,O689,1+MAX(O689,0)))</f>
        <v>18</v>
      </c>
      <c r="P690" s="45">
        <f t="shared" si="143"/>
        <v>12</v>
      </c>
      <c r="Q690" s="33" t="str">
        <f t="shared" si="144"/>
        <v/>
      </c>
      <c r="R690" s="33">
        <f t="shared" si="145"/>
        <v>5</v>
      </c>
      <c r="S690" s="33" t="str">
        <f t="shared" si="146"/>
        <v>112_5</v>
      </c>
      <c r="T690" s="35" t="str">
        <f t="shared" si="147"/>
        <v>112AM</v>
      </c>
      <c r="U690" s="35" t="str">
        <f t="shared" si="148"/>
        <v>112AMNS</v>
      </c>
      <c r="W690" s="20" t="str">
        <f t="shared" si="149"/>
        <v/>
      </c>
      <c r="X690" s="20" t="str">
        <f t="shared" si="150"/>
        <v/>
      </c>
      <c r="Y690" s="20" t="str">
        <f t="shared" si="151"/>
        <v/>
      </c>
      <c r="Z690" s="20" t="str">
        <f t="shared" si="152"/>
        <v/>
      </c>
      <c r="AA690" s="20">
        <f t="shared" si="140"/>
        <v>0</v>
      </c>
      <c r="AB690" s="20">
        <f t="shared" si="141"/>
        <v>0</v>
      </c>
      <c r="AC690" s="20">
        <f t="shared" si="142"/>
        <v>2</v>
      </c>
      <c r="AD690" s="16">
        <f t="shared" si="153"/>
        <v>1</v>
      </c>
      <c r="AE690" s="16">
        <f>IF(ISBLANK(T690),AE689,IF(COUNTIF(T$2:T690,T690)&gt;1,AE689,1+MAX(AE689,0)))</f>
        <v>22</v>
      </c>
    </row>
    <row r="691" spans="1:31" x14ac:dyDescent="0.25">
      <c r="A691" s="42">
        <v>112</v>
      </c>
      <c r="B691" s="42" t="s">
        <v>65</v>
      </c>
      <c r="C691" s="42" t="s">
        <v>690</v>
      </c>
      <c r="E691" s="42">
        <v>2</v>
      </c>
      <c r="F691" s="42">
        <v>1</v>
      </c>
      <c r="G691" s="42">
        <v>2</v>
      </c>
      <c r="H691" s="42">
        <v>0</v>
      </c>
      <c r="I691" s="42">
        <v>0</v>
      </c>
      <c r="J691" s="42">
        <v>0</v>
      </c>
      <c r="K691" s="42">
        <v>0</v>
      </c>
      <c r="L691" s="42">
        <v>0</v>
      </c>
      <c r="M691" s="188" t="s">
        <v>692</v>
      </c>
      <c r="N691"/>
      <c r="O691" s="101">
        <f>IF(ISBLANK(C691),O690,IF(COUNTIF(C$2:C691,C691)&gt;1,O690,1+MAX(O690,0)))</f>
        <v>18</v>
      </c>
      <c r="P691" s="45">
        <f t="shared" si="143"/>
        <v>12</v>
      </c>
      <c r="Q691" s="33" t="str">
        <f t="shared" si="144"/>
        <v/>
      </c>
      <c r="R691" s="33">
        <f t="shared" si="145"/>
        <v>5</v>
      </c>
      <c r="S691" s="33" t="str">
        <f t="shared" si="146"/>
        <v>112_5</v>
      </c>
      <c r="T691" s="35" t="str">
        <f t="shared" si="147"/>
        <v>112AM</v>
      </c>
      <c r="U691" s="35" t="str">
        <f t="shared" si="148"/>
        <v>112AMNS</v>
      </c>
      <c r="W691" s="20" t="str">
        <f t="shared" si="149"/>
        <v/>
      </c>
      <c r="X691" s="20" t="str">
        <f t="shared" si="150"/>
        <v/>
      </c>
      <c r="Y691" s="20" t="str">
        <f t="shared" si="151"/>
        <v/>
      </c>
      <c r="Z691" s="20" t="str">
        <f t="shared" si="152"/>
        <v/>
      </c>
      <c r="AA691" s="20">
        <f t="shared" si="140"/>
        <v>0</v>
      </c>
      <c r="AB691" s="20">
        <f t="shared" si="141"/>
        <v>0</v>
      </c>
      <c r="AC691" s="20">
        <f t="shared" si="142"/>
        <v>3</v>
      </c>
      <c r="AD691" s="16">
        <f t="shared" si="153"/>
        <v>1</v>
      </c>
      <c r="AE691" s="16">
        <f>IF(ISBLANK(T691),AE690,IF(COUNTIF(T$2:T691,T691)&gt;1,AE690,1+MAX(AE690,0)))</f>
        <v>22</v>
      </c>
    </row>
    <row r="692" spans="1:31" x14ac:dyDescent="0.25">
      <c r="A692" s="42">
        <v>112</v>
      </c>
      <c r="B692" s="42" t="s">
        <v>65</v>
      </c>
      <c r="C692" s="42" t="s">
        <v>690</v>
      </c>
      <c r="E692" s="42">
        <v>2</v>
      </c>
      <c r="F692" s="42">
        <v>1</v>
      </c>
      <c r="G692" s="42">
        <v>3</v>
      </c>
      <c r="H692" s="42">
        <v>0</v>
      </c>
      <c r="I692" s="42">
        <v>0</v>
      </c>
      <c r="J692" s="42">
        <v>0</v>
      </c>
      <c r="K692" s="42">
        <v>0</v>
      </c>
      <c r="L692" s="42">
        <v>0</v>
      </c>
      <c r="M692" s="188" t="s">
        <v>692</v>
      </c>
      <c r="N692"/>
      <c r="O692" s="101">
        <f>IF(ISBLANK(C692),O691,IF(COUNTIF(C$2:C692,C692)&gt;1,O691,1+MAX(O691,0)))</f>
        <v>18</v>
      </c>
      <c r="P692" s="45">
        <f t="shared" si="143"/>
        <v>12</v>
      </c>
      <c r="Q692" s="33" t="str">
        <f t="shared" si="144"/>
        <v/>
      </c>
      <c r="R692" s="33">
        <f t="shared" si="145"/>
        <v>5</v>
      </c>
      <c r="S692" s="33" t="str">
        <f t="shared" si="146"/>
        <v>112_5</v>
      </c>
      <c r="T692" s="35" t="str">
        <f t="shared" si="147"/>
        <v>112AM</v>
      </c>
      <c r="U692" s="35" t="str">
        <f t="shared" si="148"/>
        <v>112AMEW</v>
      </c>
      <c r="W692" s="20" t="str">
        <f t="shared" si="149"/>
        <v/>
      </c>
      <c r="X692" s="20" t="str">
        <f t="shared" si="150"/>
        <v/>
      </c>
      <c r="Y692" s="20" t="str">
        <f t="shared" si="151"/>
        <v/>
      </c>
      <c r="Z692" s="20" t="str">
        <f t="shared" si="152"/>
        <v/>
      </c>
      <c r="AA692" s="20">
        <f t="shared" si="140"/>
        <v>0</v>
      </c>
      <c r="AB692" s="20">
        <f t="shared" si="141"/>
        <v>0</v>
      </c>
      <c r="AC692" s="20">
        <f t="shared" si="142"/>
        <v>0</v>
      </c>
      <c r="AD692" s="16">
        <f t="shared" si="153"/>
        <v>0</v>
      </c>
      <c r="AE692" s="16">
        <f>IF(ISBLANK(T692),AE691,IF(COUNTIF(T$2:T692,T692)&gt;1,AE691,1+MAX(AE691,0)))</f>
        <v>22</v>
      </c>
    </row>
    <row r="693" spans="1:31" x14ac:dyDescent="0.25">
      <c r="A693" s="42">
        <v>112</v>
      </c>
      <c r="B693" s="42" t="s">
        <v>65</v>
      </c>
      <c r="C693" s="42" t="s">
        <v>690</v>
      </c>
      <c r="E693" s="42">
        <v>2</v>
      </c>
      <c r="F693" s="42">
        <v>1</v>
      </c>
      <c r="G693" s="42">
        <v>4</v>
      </c>
      <c r="H693" s="42">
        <v>0</v>
      </c>
      <c r="I693" s="42">
        <v>0</v>
      </c>
      <c r="J693" s="42">
        <v>0</v>
      </c>
      <c r="K693" s="42">
        <v>0</v>
      </c>
      <c r="L693" s="42">
        <v>0</v>
      </c>
      <c r="M693" s="188" t="s">
        <v>692</v>
      </c>
      <c r="N693"/>
      <c r="O693" s="101">
        <f>IF(ISBLANK(C693),O692,IF(COUNTIF(C$2:C693,C693)&gt;1,O692,1+MAX(O692,0)))</f>
        <v>18</v>
      </c>
      <c r="P693" s="45">
        <f t="shared" si="143"/>
        <v>12</v>
      </c>
      <c r="Q693" s="33" t="str">
        <f t="shared" si="144"/>
        <v/>
      </c>
      <c r="R693" s="33">
        <f t="shared" si="145"/>
        <v>5</v>
      </c>
      <c r="S693" s="33" t="str">
        <f t="shared" si="146"/>
        <v>112_5</v>
      </c>
      <c r="T693" s="35" t="str">
        <f t="shared" si="147"/>
        <v>112AM</v>
      </c>
      <c r="U693" s="35" t="str">
        <f t="shared" si="148"/>
        <v>112AMEW</v>
      </c>
      <c r="W693" s="20" t="str">
        <f t="shared" si="149"/>
        <v/>
      </c>
      <c r="X693" s="20" t="str">
        <f t="shared" si="150"/>
        <v/>
      </c>
      <c r="Y693" s="20" t="str">
        <f t="shared" si="151"/>
        <v/>
      </c>
      <c r="Z693" s="20" t="str">
        <f t="shared" si="152"/>
        <v/>
      </c>
      <c r="AA693" s="20">
        <f t="shared" si="140"/>
        <v>0</v>
      </c>
      <c r="AB693" s="20">
        <f t="shared" si="141"/>
        <v>0</v>
      </c>
      <c r="AC693" s="20">
        <f t="shared" si="142"/>
        <v>0</v>
      </c>
      <c r="AD693" s="16">
        <f t="shared" si="153"/>
        <v>0</v>
      </c>
      <c r="AE693" s="16">
        <f>IF(ISBLANK(T693),AE692,IF(COUNTIF(T$2:T693,T693)&gt;1,AE692,1+MAX(AE692,0)))</f>
        <v>22</v>
      </c>
    </row>
    <row r="694" spans="1:31" x14ac:dyDescent="0.25">
      <c r="A694" s="42">
        <v>112</v>
      </c>
      <c r="B694" s="42" t="s">
        <v>65</v>
      </c>
      <c r="C694" s="42" t="s">
        <v>690</v>
      </c>
      <c r="E694" s="42">
        <v>2</v>
      </c>
      <c r="F694" s="42">
        <v>2</v>
      </c>
      <c r="G694" s="42">
        <v>1</v>
      </c>
      <c r="H694" s="42">
        <v>9</v>
      </c>
      <c r="I694" s="42">
        <v>3</v>
      </c>
      <c r="J694" s="42">
        <v>6</v>
      </c>
      <c r="K694" s="42">
        <v>0</v>
      </c>
      <c r="L694" s="42">
        <v>0</v>
      </c>
      <c r="M694" s="188" t="s">
        <v>692</v>
      </c>
      <c r="N694"/>
      <c r="O694" s="101">
        <f>IF(ISBLANK(C694),O693,IF(COUNTIF(C$2:C694,C694)&gt;1,O693,1+MAX(O693,0)))</f>
        <v>18</v>
      </c>
      <c r="P694" s="45">
        <f t="shared" si="143"/>
        <v>12</v>
      </c>
      <c r="Q694" s="33" t="str">
        <f t="shared" si="144"/>
        <v/>
      </c>
      <c r="R694" s="33">
        <f t="shared" si="145"/>
        <v>6</v>
      </c>
      <c r="S694" s="33" t="str">
        <f t="shared" si="146"/>
        <v>112_6</v>
      </c>
      <c r="T694" s="35" t="str">
        <f t="shared" si="147"/>
        <v>112AM</v>
      </c>
      <c r="U694" s="35" t="str">
        <f t="shared" si="148"/>
        <v>112AMNS</v>
      </c>
      <c r="W694" s="20" t="str">
        <f t="shared" si="149"/>
        <v/>
      </c>
      <c r="X694" s="20" t="str">
        <f t="shared" si="150"/>
        <v/>
      </c>
      <c r="Y694" s="20" t="str">
        <f t="shared" si="151"/>
        <v/>
      </c>
      <c r="Z694" s="20" t="str">
        <f t="shared" si="152"/>
        <v/>
      </c>
      <c r="AA694" s="20">
        <f t="shared" si="140"/>
        <v>0</v>
      </c>
      <c r="AB694" s="20">
        <f t="shared" si="141"/>
        <v>0</v>
      </c>
      <c r="AC694" s="20">
        <f t="shared" si="142"/>
        <v>2</v>
      </c>
      <c r="AD694" s="16">
        <f t="shared" si="153"/>
        <v>1</v>
      </c>
      <c r="AE694" s="16">
        <f>IF(ISBLANK(T694),AE693,IF(COUNTIF(T$2:T694,T694)&gt;1,AE693,1+MAX(AE693,0)))</f>
        <v>22</v>
      </c>
    </row>
    <row r="695" spans="1:31" x14ac:dyDescent="0.25">
      <c r="A695" s="42">
        <v>112</v>
      </c>
      <c r="B695" s="42" t="s">
        <v>65</v>
      </c>
      <c r="C695" s="42" t="s">
        <v>690</v>
      </c>
      <c r="E695" s="42">
        <v>2</v>
      </c>
      <c r="F695" s="42">
        <v>2</v>
      </c>
      <c r="G695" s="42">
        <v>2</v>
      </c>
      <c r="H695" s="42">
        <v>3</v>
      </c>
      <c r="I695" s="42">
        <v>3</v>
      </c>
      <c r="J695" s="42">
        <v>3</v>
      </c>
      <c r="K695" s="42">
        <v>0</v>
      </c>
      <c r="L695" s="42">
        <v>0</v>
      </c>
      <c r="M695" s="188" t="s">
        <v>692</v>
      </c>
      <c r="N695"/>
      <c r="O695" s="101">
        <f>IF(ISBLANK(C695),O694,IF(COUNTIF(C$2:C695,C695)&gt;1,O694,1+MAX(O694,0)))</f>
        <v>18</v>
      </c>
      <c r="P695" s="45">
        <f t="shared" si="143"/>
        <v>12</v>
      </c>
      <c r="Q695" s="33" t="str">
        <f t="shared" si="144"/>
        <v/>
      </c>
      <c r="R695" s="33">
        <f t="shared" si="145"/>
        <v>6</v>
      </c>
      <c r="S695" s="33" t="str">
        <f t="shared" si="146"/>
        <v>112_6</v>
      </c>
      <c r="T695" s="35" t="str">
        <f t="shared" si="147"/>
        <v>112AM</v>
      </c>
      <c r="U695" s="35" t="str">
        <f t="shared" si="148"/>
        <v>112AMNS</v>
      </c>
      <c r="W695" s="20" t="str">
        <f t="shared" si="149"/>
        <v/>
      </c>
      <c r="X695" s="20" t="str">
        <f t="shared" si="150"/>
        <v/>
      </c>
      <c r="Y695" s="20" t="str">
        <f t="shared" si="151"/>
        <v/>
      </c>
      <c r="Z695" s="20" t="str">
        <f t="shared" si="152"/>
        <v/>
      </c>
      <c r="AA695" s="20">
        <f t="shared" si="140"/>
        <v>0</v>
      </c>
      <c r="AB695" s="20">
        <f t="shared" si="141"/>
        <v>0</v>
      </c>
      <c r="AC695" s="20">
        <f t="shared" si="142"/>
        <v>3</v>
      </c>
      <c r="AD695" s="16">
        <f t="shared" si="153"/>
        <v>1</v>
      </c>
      <c r="AE695" s="16">
        <f>IF(ISBLANK(T695),AE694,IF(COUNTIF(T$2:T695,T695)&gt;1,AE694,1+MAX(AE694,0)))</f>
        <v>22</v>
      </c>
    </row>
    <row r="696" spans="1:31" x14ac:dyDescent="0.25">
      <c r="A696" s="42">
        <v>112</v>
      </c>
      <c r="B696" s="42" t="s">
        <v>65</v>
      </c>
      <c r="C696" s="42" t="s">
        <v>690</v>
      </c>
      <c r="E696" s="42">
        <v>2</v>
      </c>
      <c r="F696" s="42">
        <v>2</v>
      </c>
      <c r="G696" s="42">
        <v>3</v>
      </c>
      <c r="H696" s="42">
        <v>0</v>
      </c>
      <c r="I696" s="42">
        <v>0</v>
      </c>
      <c r="J696" s="42">
        <v>0</v>
      </c>
      <c r="K696" s="42">
        <v>0</v>
      </c>
      <c r="L696" s="42">
        <v>0</v>
      </c>
      <c r="M696" s="188" t="s">
        <v>692</v>
      </c>
      <c r="N696"/>
      <c r="O696" s="101">
        <f>IF(ISBLANK(C696),O695,IF(COUNTIF(C$2:C696,C696)&gt;1,O695,1+MAX(O695,0)))</f>
        <v>18</v>
      </c>
      <c r="P696" s="45">
        <f t="shared" si="143"/>
        <v>12</v>
      </c>
      <c r="Q696" s="33" t="str">
        <f t="shared" si="144"/>
        <v/>
      </c>
      <c r="R696" s="33">
        <f t="shared" si="145"/>
        <v>6</v>
      </c>
      <c r="S696" s="33" t="str">
        <f t="shared" si="146"/>
        <v>112_6</v>
      </c>
      <c r="T696" s="35" t="str">
        <f t="shared" si="147"/>
        <v>112AM</v>
      </c>
      <c r="U696" s="35" t="str">
        <f t="shared" si="148"/>
        <v>112AMEW</v>
      </c>
      <c r="W696" s="20" t="str">
        <f t="shared" si="149"/>
        <v/>
      </c>
      <c r="X696" s="20" t="str">
        <f t="shared" si="150"/>
        <v/>
      </c>
      <c r="Y696" s="20" t="str">
        <f t="shared" si="151"/>
        <v/>
      </c>
      <c r="Z696" s="20" t="str">
        <f t="shared" si="152"/>
        <v/>
      </c>
      <c r="AA696" s="20">
        <f t="shared" si="140"/>
        <v>0</v>
      </c>
      <c r="AB696" s="20">
        <f t="shared" si="141"/>
        <v>0</v>
      </c>
      <c r="AC696" s="20">
        <f t="shared" si="142"/>
        <v>0</v>
      </c>
      <c r="AD696" s="16">
        <f t="shared" si="153"/>
        <v>0</v>
      </c>
      <c r="AE696" s="16">
        <f>IF(ISBLANK(T696),AE695,IF(COUNTIF(T$2:T696,T696)&gt;1,AE695,1+MAX(AE695,0)))</f>
        <v>22</v>
      </c>
    </row>
    <row r="697" spans="1:31" x14ac:dyDescent="0.25">
      <c r="A697" s="42">
        <v>112</v>
      </c>
      <c r="B697" s="42" t="s">
        <v>65</v>
      </c>
      <c r="C697" s="42" t="s">
        <v>690</v>
      </c>
      <c r="E697" s="42">
        <v>2</v>
      </c>
      <c r="F697" s="42">
        <v>2</v>
      </c>
      <c r="G697" s="42">
        <v>4</v>
      </c>
      <c r="H697" s="42">
        <v>0</v>
      </c>
      <c r="I697" s="42">
        <v>0</v>
      </c>
      <c r="J697" s="42">
        <v>0</v>
      </c>
      <c r="K697" s="42">
        <v>0</v>
      </c>
      <c r="L697" s="42">
        <v>0</v>
      </c>
      <c r="M697" s="188" t="s">
        <v>692</v>
      </c>
      <c r="N697"/>
      <c r="O697" s="101">
        <f>IF(ISBLANK(C697),O696,IF(COUNTIF(C$2:C697,C697)&gt;1,O696,1+MAX(O696,0)))</f>
        <v>18</v>
      </c>
      <c r="P697" s="45">
        <f t="shared" si="143"/>
        <v>12</v>
      </c>
      <c r="Q697" s="33" t="str">
        <f t="shared" si="144"/>
        <v/>
      </c>
      <c r="R697" s="33">
        <f t="shared" si="145"/>
        <v>6</v>
      </c>
      <c r="S697" s="33" t="str">
        <f t="shared" si="146"/>
        <v>112_6</v>
      </c>
      <c r="T697" s="35" t="str">
        <f t="shared" si="147"/>
        <v>112AM</v>
      </c>
      <c r="U697" s="35" t="str">
        <f t="shared" si="148"/>
        <v>112AMEW</v>
      </c>
      <c r="W697" s="20" t="str">
        <f t="shared" si="149"/>
        <v/>
      </c>
      <c r="X697" s="20" t="str">
        <f t="shared" si="150"/>
        <v/>
      </c>
      <c r="Y697" s="20" t="str">
        <f t="shared" si="151"/>
        <v/>
      </c>
      <c r="Z697" s="20" t="str">
        <f t="shared" si="152"/>
        <v/>
      </c>
      <c r="AA697" s="20">
        <f t="shared" si="140"/>
        <v>0</v>
      </c>
      <c r="AB697" s="20">
        <f t="shared" si="141"/>
        <v>0</v>
      </c>
      <c r="AC697" s="20">
        <f t="shared" si="142"/>
        <v>0</v>
      </c>
      <c r="AD697" s="16">
        <f t="shared" si="153"/>
        <v>0</v>
      </c>
      <c r="AE697" s="16">
        <f>IF(ISBLANK(T697),AE696,IF(COUNTIF(T$2:T697,T697)&gt;1,AE696,1+MAX(AE696,0)))</f>
        <v>22</v>
      </c>
    </row>
    <row r="698" spans="1:31" x14ac:dyDescent="0.25">
      <c r="A698" s="42">
        <v>112</v>
      </c>
      <c r="B698" s="42" t="s">
        <v>65</v>
      </c>
      <c r="C698" s="42" t="s">
        <v>690</v>
      </c>
      <c r="E698" s="42">
        <v>2</v>
      </c>
      <c r="F698" s="42">
        <v>3</v>
      </c>
      <c r="G698" s="42">
        <v>1</v>
      </c>
      <c r="H698" s="42">
        <v>9</v>
      </c>
      <c r="I698" s="42">
        <v>3</v>
      </c>
      <c r="J698" s="42">
        <v>7</v>
      </c>
      <c r="K698" s="42">
        <v>0</v>
      </c>
      <c r="L698" s="42">
        <v>0</v>
      </c>
      <c r="M698" s="188" t="s">
        <v>692</v>
      </c>
      <c r="N698"/>
      <c r="O698" s="101">
        <f>IF(ISBLANK(C698),O697,IF(COUNTIF(C$2:C698,C698)&gt;1,O697,1+MAX(O697,0)))</f>
        <v>18</v>
      </c>
      <c r="P698" s="45">
        <f t="shared" si="143"/>
        <v>12</v>
      </c>
      <c r="Q698" s="33" t="str">
        <f t="shared" si="144"/>
        <v/>
      </c>
      <c r="R698" s="33">
        <f t="shared" si="145"/>
        <v>7</v>
      </c>
      <c r="S698" s="33" t="str">
        <f t="shared" si="146"/>
        <v>112_7</v>
      </c>
      <c r="T698" s="35" t="str">
        <f t="shared" si="147"/>
        <v>112AM</v>
      </c>
      <c r="U698" s="35" t="str">
        <f t="shared" si="148"/>
        <v>112AMNS</v>
      </c>
      <c r="W698" s="20" t="str">
        <f t="shared" si="149"/>
        <v/>
      </c>
      <c r="X698" s="20" t="str">
        <f t="shared" si="150"/>
        <v/>
      </c>
      <c r="Y698" s="20" t="str">
        <f t="shared" si="151"/>
        <v/>
      </c>
      <c r="Z698" s="20" t="str">
        <f t="shared" si="152"/>
        <v/>
      </c>
      <c r="AA698" s="20">
        <f t="shared" si="140"/>
        <v>0</v>
      </c>
      <c r="AB698" s="20">
        <f t="shared" si="141"/>
        <v>0</v>
      </c>
      <c r="AC698" s="20">
        <f t="shared" si="142"/>
        <v>2</v>
      </c>
      <c r="AD698" s="16">
        <f t="shared" si="153"/>
        <v>1</v>
      </c>
      <c r="AE698" s="16">
        <f>IF(ISBLANK(T698),AE697,IF(COUNTIF(T$2:T698,T698)&gt;1,AE697,1+MAX(AE697,0)))</f>
        <v>22</v>
      </c>
    </row>
    <row r="699" spans="1:31" x14ac:dyDescent="0.25">
      <c r="A699" s="42">
        <v>112</v>
      </c>
      <c r="B699" s="42" t="s">
        <v>65</v>
      </c>
      <c r="C699" s="42" t="s">
        <v>690</v>
      </c>
      <c r="E699" s="42">
        <v>2</v>
      </c>
      <c r="F699" s="42">
        <v>3</v>
      </c>
      <c r="G699" s="42">
        <v>2</v>
      </c>
      <c r="H699" s="42">
        <v>3</v>
      </c>
      <c r="I699" s="42">
        <v>0</v>
      </c>
      <c r="J699" s="42">
        <v>2</v>
      </c>
      <c r="K699" s="42">
        <v>0</v>
      </c>
      <c r="L699" s="42">
        <v>0</v>
      </c>
      <c r="M699" s="188" t="s">
        <v>692</v>
      </c>
      <c r="N699"/>
      <c r="O699" s="101">
        <f>IF(ISBLANK(C699),O698,IF(COUNTIF(C$2:C699,C699)&gt;1,O698,1+MAX(O698,0)))</f>
        <v>18</v>
      </c>
      <c r="P699" s="45">
        <f t="shared" si="143"/>
        <v>12</v>
      </c>
      <c r="Q699" s="33" t="str">
        <f t="shared" si="144"/>
        <v/>
      </c>
      <c r="R699" s="33">
        <f t="shared" si="145"/>
        <v>7</v>
      </c>
      <c r="S699" s="33" t="str">
        <f t="shared" si="146"/>
        <v>112_7</v>
      </c>
      <c r="T699" s="35" t="str">
        <f t="shared" si="147"/>
        <v>112AM</v>
      </c>
      <c r="U699" s="35" t="str">
        <f t="shared" si="148"/>
        <v>112AMNS</v>
      </c>
      <c r="W699" s="20" t="str">
        <f t="shared" si="149"/>
        <v/>
      </c>
      <c r="X699" s="20" t="str">
        <f t="shared" si="150"/>
        <v/>
      </c>
      <c r="Y699" s="20" t="str">
        <f t="shared" si="151"/>
        <v/>
      </c>
      <c r="Z699" s="20" t="str">
        <f t="shared" si="152"/>
        <v/>
      </c>
      <c r="AA699" s="20">
        <f t="shared" si="140"/>
        <v>0</v>
      </c>
      <c r="AB699" s="20">
        <f t="shared" si="141"/>
        <v>0</v>
      </c>
      <c r="AC699" s="20">
        <f t="shared" si="142"/>
        <v>3</v>
      </c>
      <c r="AD699" s="16">
        <f t="shared" si="153"/>
        <v>1</v>
      </c>
      <c r="AE699" s="16">
        <f>IF(ISBLANK(T699),AE698,IF(COUNTIF(T$2:T699,T699)&gt;1,AE698,1+MAX(AE698,0)))</f>
        <v>22</v>
      </c>
    </row>
    <row r="700" spans="1:31" x14ac:dyDescent="0.25">
      <c r="A700" s="42">
        <v>112</v>
      </c>
      <c r="B700" s="42" t="s">
        <v>65</v>
      </c>
      <c r="C700" s="42" t="s">
        <v>690</v>
      </c>
      <c r="E700" s="42">
        <v>2</v>
      </c>
      <c r="F700" s="42">
        <v>3</v>
      </c>
      <c r="G700" s="42">
        <v>3</v>
      </c>
      <c r="H700" s="42">
        <v>0</v>
      </c>
      <c r="I700" s="42">
        <v>0</v>
      </c>
      <c r="J700" s="42">
        <v>0</v>
      </c>
      <c r="K700" s="42">
        <v>0</v>
      </c>
      <c r="L700" s="42">
        <v>0</v>
      </c>
      <c r="M700" s="188" t="s">
        <v>692</v>
      </c>
      <c r="N700"/>
      <c r="O700" s="101">
        <f>IF(ISBLANK(C700),O699,IF(COUNTIF(C$2:C700,C700)&gt;1,O699,1+MAX(O699,0)))</f>
        <v>18</v>
      </c>
      <c r="P700" s="45">
        <f t="shared" si="143"/>
        <v>12</v>
      </c>
      <c r="Q700" s="33" t="str">
        <f t="shared" si="144"/>
        <v/>
      </c>
      <c r="R700" s="33">
        <f t="shared" si="145"/>
        <v>7</v>
      </c>
      <c r="S700" s="33" t="str">
        <f t="shared" si="146"/>
        <v>112_7</v>
      </c>
      <c r="T700" s="35" t="str">
        <f t="shared" si="147"/>
        <v>112AM</v>
      </c>
      <c r="U700" s="35" t="str">
        <f t="shared" si="148"/>
        <v>112AMEW</v>
      </c>
      <c r="W700" s="20" t="str">
        <f t="shared" si="149"/>
        <v/>
      </c>
      <c r="X700" s="20" t="str">
        <f t="shared" si="150"/>
        <v/>
      </c>
      <c r="Y700" s="20" t="str">
        <f t="shared" si="151"/>
        <v/>
      </c>
      <c r="Z700" s="20" t="str">
        <f t="shared" si="152"/>
        <v/>
      </c>
      <c r="AA700" s="20">
        <f t="shared" si="140"/>
        <v>0</v>
      </c>
      <c r="AB700" s="20">
        <f t="shared" si="141"/>
        <v>0</v>
      </c>
      <c r="AC700" s="20">
        <f t="shared" si="142"/>
        <v>0</v>
      </c>
      <c r="AD700" s="16">
        <f t="shared" si="153"/>
        <v>0</v>
      </c>
      <c r="AE700" s="16">
        <f>IF(ISBLANK(T700),AE699,IF(COUNTIF(T$2:T700,T700)&gt;1,AE699,1+MAX(AE699,0)))</f>
        <v>22</v>
      </c>
    </row>
    <row r="701" spans="1:31" x14ac:dyDescent="0.25">
      <c r="A701" s="42">
        <v>112</v>
      </c>
      <c r="B701" s="42" t="s">
        <v>65</v>
      </c>
      <c r="C701" s="42" t="s">
        <v>690</v>
      </c>
      <c r="E701" s="42">
        <v>2</v>
      </c>
      <c r="F701" s="42">
        <v>3</v>
      </c>
      <c r="G701" s="42">
        <v>4</v>
      </c>
      <c r="H701" s="42">
        <v>0</v>
      </c>
      <c r="I701" s="42">
        <v>0</v>
      </c>
      <c r="J701" s="42">
        <v>0</v>
      </c>
      <c r="K701" s="42">
        <v>0</v>
      </c>
      <c r="L701" s="42">
        <v>0</v>
      </c>
      <c r="M701" s="188" t="s">
        <v>692</v>
      </c>
      <c r="N701"/>
      <c r="O701" s="101">
        <f>IF(ISBLANK(C701),O700,IF(COUNTIF(C$2:C701,C701)&gt;1,O700,1+MAX(O700,0)))</f>
        <v>18</v>
      </c>
      <c r="P701" s="45">
        <f t="shared" si="143"/>
        <v>12</v>
      </c>
      <c r="Q701" s="33" t="str">
        <f t="shared" si="144"/>
        <v/>
      </c>
      <c r="R701" s="33">
        <f t="shared" si="145"/>
        <v>7</v>
      </c>
      <c r="S701" s="33" t="str">
        <f t="shared" si="146"/>
        <v>112_7</v>
      </c>
      <c r="T701" s="35" t="str">
        <f t="shared" si="147"/>
        <v>112AM</v>
      </c>
      <c r="U701" s="35" t="str">
        <f t="shared" si="148"/>
        <v>112AMEW</v>
      </c>
      <c r="W701" s="20" t="str">
        <f t="shared" si="149"/>
        <v/>
      </c>
      <c r="X701" s="20" t="str">
        <f t="shared" si="150"/>
        <v/>
      </c>
      <c r="Y701" s="20" t="str">
        <f t="shared" si="151"/>
        <v/>
      </c>
      <c r="Z701" s="20" t="str">
        <f t="shared" si="152"/>
        <v/>
      </c>
      <c r="AA701" s="20">
        <f t="shared" si="140"/>
        <v>0</v>
      </c>
      <c r="AB701" s="20">
        <f t="shared" si="141"/>
        <v>0</v>
      </c>
      <c r="AC701" s="20">
        <f t="shared" si="142"/>
        <v>0</v>
      </c>
      <c r="AD701" s="16">
        <f t="shared" si="153"/>
        <v>0</v>
      </c>
      <c r="AE701" s="16">
        <f>IF(ISBLANK(T701),AE700,IF(COUNTIF(T$2:T701,T701)&gt;1,AE700,1+MAX(AE700,0)))</f>
        <v>22</v>
      </c>
    </row>
    <row r="702" spans="1:31" x14ac:dyDescent="0.25">
      <c r="A702" s="42">
        <v>112</v>
      </c>
      <c r="B702" s="42" t="s">
        <v>65</v>
      </c>
      <c r="C702" s="42" t="s">
        <v>690</v>
      </c>
      <c r="E702" s="42">
        <v>2</v>
      </c>
      <c r="F702" s="42">
        <v>4</v>
      </c>
      <c r="G702" s="42">
        <v>1</v>
      </c>
      <c r="H702" s="42">
        <v>5</v>
      </c>
      <c r="I702" s="42">
        <v>1</v>
      </c>
      <c r="J702" s="42">
        <v>3</v>
      </c>
      <c r="K702" s="42">
        <v>0</v>
      </c>
      <c r="L702" s="42">
        <v>0</v>
      </c>
      <c r="M702" s="188" t="s">
        <v>692</v>
      </c>
      <c r="N702"/>
      <c r="O702" s="101">
        <f>IF(ISBLANK(C702),O701,IF(COUNTIF(C$2:C702,C702)&gt;1,O701,1+MAX(O701,0)))</f>
        <v>18</v>
      </c>
      <c r="P702" s="45">
        <f t="shared" si="143"/>
        <v>12</v>
      </c>
      <c r="Q702" s="33" t="str">
        <f t="shared" si="144"/>
        <v/>
      </c>
      <c r="R702" s="33">
        <f t="shared" si="145"/>
        <v>8</v>
      </c>
      <c r="S702" s="33" t="str">
        <f t="shared" si="146"/>
        <v>112_8</v>
      </c>
      <c r="T702" s="35" t="str">
        <f t="shared" si="147"/>
        <v>112AM</v>
      </c>
      <c r="U702" s="35" t="str">
        <f t="shared" si="148"/>
        <v>112AMNS</v>
      </c>
      <c r="W702" s="20" t="str">
        <f t="shared" si="149"/>
        <v/>
      </c>
      <c r="X702" s="20" t="str">
        <f t="shared" si="150"/>
        <v/>
      </c>
      <c r="Y702" s="20" t="str">
        <f t="shared" si="151"/>
        <v/>
      </c>
      <c r="Z702" s="20" t="str">
        <f t="shared" si="152"/>
        <v/>
      </c>
      <c r="AA702" s="20">
        <f t="shared" si="140"/>
        <v>0</v>
      </c>
      <c r="AB702" s="20">
        <f t="shared" si="141"/>
        <v>0</v>
      </c>
      <c r="AC702" s="20">
        <f t="shared" si="142"/>
        <v>2</v>
      </c>
      <c r="AD702" s="16">
        <f t="shared" si="153"/>
        <v>1</v>
      </c>
      <c r="AE702" s="16">
        <f>IF(ISBLANK(T702),AE701,IF(COUNTIF(T$2:T702,T702)&gt;1,AE701,1+MAX(AE701,0)))</f>
        <v>22</v>
      </c>
    </row>
    <row r="703" spans="1:31" x14ac:dyDescent="0.25">
      <c r="A703" s="42">
        <v>112</v>
      </c>
      <c r="B703" s="42" t="s">
        <v>65</v>
      </c>
      <c r="C703" s="42" t="s">
        <v>690</v>
      </c>
      <c r="E703" s="42">
        <v>2</v>
      </c>
      <c r="F703" s="42">
        <v>4</v>
      </c>
      <c r="G703" s="42">
        <v>2</v>
      </c>
      <c r="H703" s="42">
        <v>4</v>
      </c>
      <c r="I703" s="42">
        <v>1</v>
      </c>
      <c r="J703" s="42">
        <v>3</v>
      </c>
      <c r="K703" s="42">
        <v>0</v>
      </c>
      <c r="L703" s="42">
        <v>0</v>
      </c>
      <c r="M703" s="188" t="s">
        <v>692</v>
      </c>
      <c r="N703"/>
      <c r="O703" s="101">
        <f>IF(ISBLANK(C703),O702,IF(COUNTIF(C$2:C703,C703)&gt;1,O702,1+MAX(O702,0)))</f>
        <v>18</v>
      </c>
      <c r="P703" s="45">
        <f t="shared" si="143"/>
        <v>12</v>
      </c>
      <c r="Q703" s="33" t="str">
        <f t="shared" si="144"/>
        <v/>
      </c>
      <c r="R703" s="33">
        <f t="shared" si="145"/>
        <v>8</v>
      </c>
      <c r="S703" s="33" t="str">
        <f t="shared" si="146"/>
        <v>112_8</v>
      </c>
      <c r="T703" s="35" t="str">
        <f t="shared" si="147"/>
        <v>112AM</v>
      </c>
      <c r="U703" s="35" t="str">
        <f t="shared" si="148"/>
        <v>112AMNS</v>
      </c>
      <c r="W703" s="20" t="str">
        <f t="shared" si="149"/>
        <v/>
      </c>
      <c r="X703" s="20" t="str">
        <f t="shared" si="150"/>
        <v/>
      </c>
      <c r="Y703" s="20" t="str">
        <f t="shared" si="151"/>
        <v/>
      </c>
      <c r="Z703" s="20" t="str">
        <f t="shared" si="152"/>
        <v/>
      </c>
      <c r="AA703" s="20">
        <f t="shared" si="140"/>
        <v>0</v>
      </c>
      <c r="AB703" s="20">
        <f t="shared" si="141"/>
        <v>0</v>
      </c>
      <c r="AC703" s="20">
        <f t="shared" si="142"/>
        <v>3</v>
      </c>
      <c r="AD703" s="16">
        <f t="shared" si="153"/>
        <v>1</v>
      </c>
      <c r="AE703" s="16">
        <f>IF(ISBLANK(T703),AE702,IF(COUNTIF(T$2:T703,T703)&gt;1,AE702,1+MAX(AE702,0)))</f>
        <v>22</v>
      </c>
    </row>
    <row r="704" spans="1:31" x14ac:dyDescent="0.25">
      <c r="A704" s="42">
        <v>112</v>
      </c>
      <c r="B704" s="42" t="s">
        <v>65</v>
      </c>
      <c r="C704" s="42" t="s">
        <v>690</v>
      </c>
      <c r="E704" s="42">
        <v>2</v>
      </c>
      <c r="F704" s="42">
        <v>4</v>
      </c>
      <c r="G704" s="42">
        <v>3</v>
      </c>
      <c r="H704" s="42">
        <v>0</v>
      </c>
      <c r="I704" s="42">
        <v>0</v>
      </c>
      <c r="J704" s="42">
        <v>0</v>
      </c>
      <c r="K704" s="42">
        <v>0</v>
      </c>
      <c r="L704" s="42">
        <v>0</v>
      </c>
      <c r="M704" s="188" t="s">
        <v>692</v>
      </c>
      <c r="N704"/>
      <c r="O704" s="101">
        <f>IF(ISBLANK(C704),O703,IF(COUNTIF(C$2:C704,C704)&gt;1,O703,1+MAX(O703,0)))</f>
        <v>18</v>
      </c>
      <c r="P704" s="45">
        <f t="shared" si="143"/>
        <v>12</v>
      </c>
      <c r="Q704" s="33" t="str">
        <f t="shared" si="144"/>
        <v/>
      </c>
      <c r="R704" s="33">
        <f t="shared" si="145"/>
        <v>8</v>
      </c>
      <c r="S704" s="33" t="str">
        <f t="shared" si="146"/>
        <v>112_8</v>
      </c>
      <c r="T704" s="35" t="str">
        <f t="shared" si="147"/>
        <v>112AM</v>
      </c>
      <c r="U704" s="35" t="str">
        <f t="shared" si="148"/>
        <v>112AMEW</v>
      </c>
      <c r="W704" s="20" t="str">
        <f t="shared" si="149"/>
        <v/>
      </c>
      <c r="X704" s="20" t="str">
        <f t="shared" si="150"/>
        <v/>
      </c>
      <c r="Y704" s="20" t="str">
        <f t="shared" si="151"/>
        <v/>
      </c>
      <c r="Z704" s="20" t="str">
        <f t="shared" si="152"/>
        <v/>
      </c>
      <c r="AA704" s="20">
        <f t="shared" si="140"/>
        <v>0</v>
      </c>
      <c r="AB704" s="20">
        <f t="shared" si="141"/>
        <v>0</v>
      </c>
      <c r="AC704" s="20">
        <f t="shared" si="142"/>
        <v>0</v>
      </c>
      <c r="AD704" s="16">
        <f t="shared" si="153"/>
        <v>0</v>
      </c>
      <c r="AE704" s="16">
        <f>IF(ISBLANK(T704),AE703,IF(COUNTIF(T$2:T704,T704)&gt;1,AE703,1+MAX(AE703,0)))</f>
        <v>22</v>
      </c>
    </row>
    <row r="705" spans="1:31" x14ac:dyDescent="0.25">
      <c r="A705" s="42">
        <v>112</v>
      </c>
      <c r="B705" s="42" t="s">
        <v>65</v>
      </c>
      <c r="C705" s="42" t="s">
        <v>690</v>
      </c>
      <c r="E705" s="42">
        <v>2</v>
      </c>
      <c r="F705" s="42">
        <v>4</v>
      </c>
      <c r="G705" s="42">
        <v>4</v>
      </c>
      <c r="H705" s="42">
        <v>0</v>
      </c>
      <c r="I705" s="42">
        <v>0</v>
      </c>
      <c r="J705" s="42">
        <v>0</v>
      </c>
      <c r="K705" s="42">
        <v>0</v>
      </c>
      <c r="L705" s="42">
        <v>0</v>
      </c>
      <c r="M705" s="188" t="s">
        <v>692</v>
      </c>
      <c r="N705"/>
      <c r="O705" s="101">
        <f>IF(ISBLANK(C705),O704,IF(COUNTIF(C$2:C705,C705)&gt;1,O704,1+MAX(O704,0)))</f>
        <v>18</v>
      </c>
      <c r="P705" s="45">
        <f t="shared" si="143"/>
        <v>12</v>
      </c>
      <c r="Q705" s="33" t="str">
        <f t="shared" si="144"/>
        <v/>
      </c>
      <c r="R705" s="33">
        <f t="shared" si="145"/>
        <v>8</v>
      </c>
      <c r="S705" s="33" t="str">
        <f t="shared" si="146"/>
        <v>112_8</v>
      </c>
      <c r="T705" s="35" t="str">
        <f t="shared" si="147"/>
        <v>112AM</v>
      </c>
      <c r="U705" s="35" t="str">
        <f t="shared" si="148"/>
        <v>112AMEW</v>
      </c>
      <c r="W705" s="20" t="str">
        <f t="shared" si="149"/>
        <v/>
      </c>
      <c r="X705" s="20" t="str">
        <f t="shared" si="150"/>
        <v/>
      </c>
      <c r="Y705" s="20" t="str">
        <f t="shared" si="151"/>
        <v/>
      </c>
      <c r="Z705" s="20" t="str">
        <f t="shared" si="152"/>
        <v/>
      </c>
      <c r="AA705" s="20">
        <f t="shared" si="140"/>
        <v>0</v>
      </c>
      <c r="AB705" s="20">
        <f t="shared" si="141"/>
        <v>0</v>
      </c>
      <c r="AC705" s="20">
        <f t="shared" si="142"/>
        <v>0</v>
      </c>
      <c r="AD705" s="16">
        <f t="shared" si="153"/>
        <v>0</v>
      </c>
      <c r="AE705" s="16">
        <f>IF(ISBLANK(T705),AE704,IF(COUNTIF(T$2:T705,T705)&gt;1,AE704,1+MAX(AE704,0)))</f>
        <v>22</v>
      </c>
    </row>
    <row r="706" spans="1:31" x14ac:dyDescent="0.25">
      <c r="A706" s="42">
        <v>112</v>
      </c>
      <c r="B706" s="42" t="s">
        <v>66</v>
      </c>
      <c r="C706" s="42" t="s">
        <v>693</v>
      </c>
      <c r="E706" s="42">
        <v>1</v>
      </c>
      <c r="F706" s="42">
        <v>1</v>
      </c>
      <c r="G706" s="42">
        <v>1</v>
      </c>
      <c r="H706" s="42">
        <v>3</v>
      </c>
      <c r="I706" s="42">
        <v>1</v>
      </c>
      <c r="J706" s="42">
        <v>1</v>
      </c>
      <c r="K706" s="42">
        <v>0</v>
      </c>
      <c r="L706" s="42">
        <v>0</v>
      </c>
      <c r="M706" s="188" t="s">
        <v>694</v>
      </c>
      <c r="N706"/>
      <c r="O706" s="101">
        <f>IF(ISBLANK(C706),O705,IF(COUNTIF(C$2:C706,C706)&gt;1,O705,1+MAX(O705,0)))</f>
        <v>19</v>
      </c>
      <c r="P706" s="45">
        <f t="shared" si="143"/>
        <v>12</v>
      </c>
      <c r="Q706" s="33" t="str">
        <f t="shared" si="144"/>
        <v/>
      </c>
      <c r="R706" s="33">
        <f t="shared" si="145"/>
        <v>9</v>
      </c>
      <c r="S706" s="33" t="str">
        <f t="shared" si="146"/>
        <v>112_9</v>
      </c>
      <c r="T706" s="35" t="str">
        <f t="shared" si="147"/>
        <v>112PM</v>
      </c>
      <c r="U706" s="35" t="str">
        <f t="shared" si="148"/>
        <v>112PMNS</v>
      </c>
      <c r="W706" s="20" t="str">
        <f t="shared" si="149"/>
        <v/>
      </c>
      <c r="X706" s="20" t="str">
        <f t="shared" si="150"/>
        <v/>
      </c>
      <c r="Y706" s="20" t="str">
        <f t="shared" si="151"/>
        <v/>
      </c>
      <c r="Z706" s="20" t="str">
        <f t="shared" si="152"/>
        <v/>
      </c>
      <c r="AA706" s="20">
        <f t="shared" ref="AA706:AA769" si="154">IF(AND(ISNUMBER($G706),$B706="AM"),INDEX(Cordon,MATCH($A706,loc_ID,0),$G706),0)</f>
        <v>0</v>
      </c>
      <c r="AB706" s="20">
        <f t="shared" ref="AB706:AB769" si="155">IF(AND(ISNUMBER($G706),$B706="PM"),INDEX(Cordon,MATCH($A706,loc_ID,0),VLOOKUP($G706,Reverse_dir,2,FALSE)),0)</f>
        <v>0</v>
      </c>
      <c r="AC706" s="20">
        <f t="shared" ref="AC706:AC769" si="156">IF(AND(ISNUMBER($G706),$B706="AM"),INDEX(Lane,MATCH($A706,loc_ID,0),$G706),0)</f>
        <v>0</v>
      </c>
      <c r="AD706" s="16">
        <f t="shared" si="153"/>
        <v>0</v>
      </c>
      <c r="AE706" s="16">
        <f>IF(ISBLANK(T706),AE705,IF(COUNTIF(T$2:T706,T706)&gt;1,AE705,1+MAX(AE705,0)))</f>
        <v>23</v>
      </c>
    </row>
    <row r="707" spans="1:31" x14ac:dyDescent="0.25">
      <c r="A707" s="42">
        <v>112</v>
      </c>
      <c r="B707" s="42" t="s">
        <v>66</v>
      </c>
      <c r="C707" s="42" t="s">
        <v>693</v>
      </c>
      <c r="E707" s="42">
        <v>1</v>
      </c>
      <c r="F707" s="42">
        <v>1</v>
      </c>
      <c r="G707" s="42">
        <v>2</v>
      </c>
      <c r="H707" s="42">
        <v>0</v>
      </c>
      <c r="I707" s="42">
        <v>0</v>
      </c>
      <c r="J707" s="42">
        <v>0</v>
      </c>
      <c r="K707" s="42">
        <v>0</v>
      </c>
      <c r="L707" s="42">
        <v>0</v>
      </c>
      <c r="M707" s="188" t="s">
        <v>694</v>
      </c>
      <c r="N707"/>
      <c r="O707" s="101">
        <f>IF(ISBLANK(C707),O706,IF(COUNTIF(C$2:C707,C707)&gt;1,O706,1+MAX(O706,0)))</f>
        <v>19</v>
      </c>
      <c r="P707" s="45">
        <f t="shared" ref="P707:P770" si="157">IF(A707=A706,P706,IF(ISNUMBER(P706),P706+1,1))</f>
        <v>12</v>
      </c>
      <c r="Q707" s="33" t="str">
        <f t="shared" ref="Q707:Q770" si="158">IF(OR(P707=P706,LEN(A707)&lt;1),"",P707)</f>
        <v/>
      </c>
      <c r="R707" s="33">
        <f t="shared" ref="R707:R770" si="159">IF(ISNUMBER(F707),F707+4*(E707-1)+8*IF(B707="PM",1,0),"")</f>
        <v>9</v>
      </c>
      <c r="S707" s="33" t="str">
        <f t="shared" ref="S707:S770" si="160">IF(ISNUMBER(R707),A707&amp;"_"&amp;R707,"")</f>
        <v>112_9</v>
      </c>
      <c r="T707" s="35" t="str">
        <f t="shared" ref="T707:T770" si="161">A707&amp;B707</f>
        <v>112PM</v>
      </c>
      <c r="U707" s="35" t="str">
        <f t="shared" ref="U707:U770" si="162">IF(OR(G707=1,G707=2),T707&amp;"NS",IF(OR(G707=3,G707=4),T707&amp;"EW",""))</f>
        <v>112PMNS</v>
      </c>
      <c r="W707" s="20" t="str">
        <f t="shared" ref="W707:W770" si="163">IF(I707&gt;$H707,1,"")</f>
        <v/>
      </c>
      <c r="X707" s="20" t="str">
        <f t="shared" ref="X707:X770" si="164">IF(J707&gt;$H707,1,"")</f>
        <v/>
      </c>
      <c r="Y707" s="20" t="str">
        <f t="shared" ref="Y707:Y770" si="165">IF(K707&gt;$H707,1,"")</f>
        <v/>
      </c>
      <c r="Z707" s="20" t="str">
        <f t="shared" ref="Z707:Z770" si="166">IF(L707&gt;$H707,1,"")</f>
        <v/>
      </c>
      <c r="AA707" s="20">
        <f t="shared" si="154"/>
        <v>0</v>
      </c>
      <c r="AB707" s="20">
        <f t="shared" si="155"/>
        <v>0</v>
      </c>
      <c r="AC707" s="20">
        <f t="shared" si="156"/>
        <v>0</v>
      </c>
      <c r="AD707" s="16">
        <f t="shared" ref="AD707:AD770" si="167">IF(AND(AC707&gt;0,ISNUMBER(AC707)),1,0)</f>
        <v>0</v>
      </c>
      <c r="AE707" s="16">
        <f>IF(ISBLANK(T707),AE706,IF(COUNTIF(T$2:T707,T707)&gt;1,AE706,1+MAX(AE706,0)))</f>
        <v>23</v>
      </c>
    </row>
    <row r="708" spans="1:31" x14ac:dyDescent="0.25">
      <c r="A708" s="42">
        <v>112</v>
      </c>
      <c r="B708" s="42" t="s">
        <v>66</v>
      </c>
      <c r="C708" s="42" t="s">
        <v>693</v>
      </c>
      <c r="E708" s="42">
        <v>1</v>
      </c>
      <c r="F708" s="42">
        <v>1</v>
      </c>
      <c r="G708" s="42">
        <v>3</v>
      </c>
      <c r="H708" s="42">
        <v>0</v>
      </c>
      <c r="I708" s="42">
        <v>0</v>
      </c>
      <c r="J708" s="42">
        <v>0</v>
      </c>
      <c r="K708" s="42">
        <v>0</v>
      </c>
      <c r="L708" s="42">
        <v>0</v>
      </c>
      <c r="M708" s="188" t="s">
        <v>694</v>
      </c>
      <c r="N708"/>
      <c r="O708" s="101">
        <f>IF(ISBLANK(C708),O707,IF(COUNTIF(C$2:C708,C708)&gt;1,O707,1+MAX(O707,0)))</f>
        <v>19</v>
      </c>
      <c r="P708" s="45">
        <f t="shared" si="157"/>
        <v>12</v>
      </c>
      <c r="Q708" s="33" t="str">
        <f t="shared" si="158"/>
        <v/>
      </c>
      <c r="R708" s="33">
        <f t="shared" si="159"/>
        <v>9</v>
      </c>
      <c r="S708" s="33" t="str">
        <f t="shared" si="160"/>
        <v>112_9</v>
      </c>
      <c r="T708" s="35" t="str">
        <f t="shared" si="161"/>
        <v>112PM</v>
      </c>
      <c r="U708" s="35" t="str">
        <f t="shared" si="162"/>
        <v>112PMEW</v>
      </c>
      <c r="W708" s="20" t="str">
        <f t="shared" si="163"/>
        <v/>
      </c>
      <c r="X708" s="20" t="str">
        <f t="shared" si="164"/>
        <v/>
      </c>
      <c r="Y708" s="20" t="str">
        <f t="shared" si="165"/>
        <v/>
      </c>
      <c r="Z708" s="20" t="str">
        <f t="shared" si="166"/>
        <v/>
      </c>
      <c r="AA708" s="20">
        <f t="shared" si="154"/>
        <v>0</v>
      </c>
      <c r="AB708" s="20">
        <f t="shared" si="155"/>
        <v>0</v>
      </c>
      <c r="AC708" s="20">
        <f t="shared" si="156"/>
        <v>0</v>
      </c>
      <c r="AD708" s="16">
        <f t="shared" si="167"/>
        <v>0</v>
      </c>
      <c r="AE708" s="16">
        <f>IF(ISBLANK(T708),AE707,IF(COUNTIF(T$2:T708,T708)&gt;1,AE707,1+MAX(AE707,0)))</f>
        <v>23</v>
      </c>
    </row>
    <row r="709" spans="1:31" x14ac:dyDescent="0.25">
      <c r="A709" s="42">
        <v>112</v>
      </c>
      <c r="B709" s="42" t="s">
        <v>66</v>
      </c>
      <c r="C709" s="42" t="s">
        <v>693</v>
      </c>
      <c r="E709" s="42">
        <v>1</v>
      </c>
      <c r="F709" s="42">
        <v>1</v>
      </c>
      <c r="G709" s="42">
        <v>4</v>
      </c>
      <c r="H709" s="42">
        <v>0</v>
      </c>
      <c r="I709" s="42">
        <v>0</v>
      </c>
      <c r="J709" s="42">
        <v>0</v>
      </c>
      <c r="K709" s="42">
        <v>0</v>
      </c>
      <c r="L709" s="42">
        <v>0</v>
      </c>
      <c r="M709" s="188" t="s">
        <v>694</v>
      </c>
      <c r="N709"/>
      <c r="O709" s="101">
        <f>IF(ISBLANK(C709),O708,IF(COUNTIF(C$2:C709,C709)&gt;1,O708,1+MAX(O708,0)))</f>
        <v>19</v>
      </c>
      <c r="P709" s="45">
        <f t="shared" si="157"/>
        <v>12</v>
      </c>
      <c r="Q709" s="33" t="str">
        <f t="shared" si="158"/>
        <v/>
      </c>
      <c r="R709" s="33">
        <f t="shared" si="159"/>
        <v>9</v>
      </c>
      <c r="S709" s="33" t="str">
        <f t="shared" si="160"/>
        <v>112_9</v>
      </c>
      <c r="T709" s="35" t="str">
        <f t="shared" si="161"/>
        <v>112PM</v>
      </c>
      <c r="U709" s="35" t="str">
        <f t="shared" si="162"/>
        <v>112PMEW</v>
      </c>
      <c r="W709" s="20" t="str">
        <f t="shared" si="163"/>
        <v/>
      </c>
      <c r="X709" s="20" t="str">
        <f t="shared" si="164"/>
        <v/>
      </c>
      <c r="Y709" s="20" t="str">
        <f t="shared" si="165"/>
        <v/>
      </c>
      <c r="Z709" s="20" t="str">
        <f t="shared" si="166"/>
        <v/>
      </c>
      <c r="AA709" s="20">
        <f t="shared" si="154"/>
        <v>0</v>
      </c>
      <c r="AB709" s="20">
        <f t="shared" si="155"/>
        <v>0</v>
      </c>
      <c r="AC709" s="20">
        <f t="shared" si="156"/>
        <v>0</v>
      </c>
      <c r="AD709" s="16">
        <f t="shared" si="167"/>
        <v>0</v>
      </c>
      <c r="AE709" s="16">
        <f>IF(ISBLANK(T709),AE708,IF(COUNTIF(T$2:T709,T709)&gt;1,AE708,1+MAX(AE708,0)))</f>
        <v>23</v>
      </c>
    </row>
    <row r="710" spans="1:31" x14ac:dyDescent="0.25">
      <c r="A710" s="42">
        <v>112</v>
      </c>
      <c r="B710" s="42" t="s">
        <v>66</v>
      </c>
      <c r="C710" s="42" t="s">
        <v>693</v>
      </c>
      <c r="E710" s="42">
        <v>1</v>
      </c>
      <c r="F710" s="42">
        <v>2</v>
      </c>
      <c r="G710" s="42">
        <v>1</v>
      </c>
      <c r="H710" s="42">
        <v>0</v>
      </c>
      <c r="I710" s="42">
        <v>0</v>
      </c>
      <c r="J710" s="42">
        <v>0</v>
      </c>
      <c r="K710" s="42">
        <v>0</v>
      </c>
      <c r="L710" s="42">
        <v>0</v>
      </c>
      <c r="M710" s="188" t="s">
        <v>694</v>
      </c>
      <c r="N710"/>
      <c r="O710" s="101">
        <f>IF(ISBLANK(C710),O709,IF(COUNTIF(C$2:C710,C710)&gt;1,O709,1+MAX(O709,0)))</f>
        <v>19</v>
      </c>
      <c r="P710" s="45">
        <f t="shared" si="157"/>
        <v>12</v>
      </c>
      <c r="Q710" s="33" t="str">
        <f t="shared" si="158"/>
        <v/>
      </c>
      <c r="R710" s="33">
        <f t="shared" si="159"/>
        <v>10</v>
      </c>
      <c r="S710" s="33" t="str">
        <f t="shared" si="160"/>
        <v>112_10</v>
      </c>
      <c r="T710" s="35" t="str">
        <f t="shared" si="161"/>
        <v>112PM</v>
      </c>
      <c r="U710" s="35" t="str">
        <f t="shared" si="162"/>
        <v>112PMNS</v>
      </c>
      <c r="W710" s="20" t="str">
        <f t="shared" si="163"/>
        <v/>
      </c>
      <c r="X710" s="20" t="str">
        <f t="shared" si="164"/>
        <v/>
      </c>
      <c r="Y710" s="20" t="str">
        <f t="shared" si="165"/>
        <v/>
      </c>
      <c r="Z710" s="20" t="str">
        <f t="shared" si="166"/>
        <v/>
      </c>
      <c r="AA710" s="20">
        <f t="shared" si="154"/>
        <v>0</v>
      </c>
      <c r="AB710" s="20">
        <f t="shared" si="155"/>
        <v>0</v>
      </c>
      <c r="AC710" s="20">
        <f t="shared" si="156"/>
        <v>0</v>
      </c>
      <c r="AD710" s="16">
        <f t="shared" si="167"/>
        <v>0</v>
      </c>
      <c r="AE710" s="16">
        <f>IF(ISBLANK(T710),AE709,IF(COUNTIF(T$2:T710,T710)&gt;1,AE709,1+MAX(AE709,0)))</f>
        <v>23</v>
      </c>
    </row>
    <row r="711" spans="1:31" x14ac:dyDescent="0.25">
      <c r="A711" s="42">
        <v>112</v>
      </c>
      <c r="B711" s="42" t="s">
        <v>66</v>
      </c>
      <c r="C711" s="42" t="s">
        <v>693</v>
      </c>
      <c r="E711" s="42">
        <v>1</v>
      </c>
      <c r="F711" s="42">
        <v>2</v>
      </c>
      <c r="G711" s="42">
        <v>2</v>
      </c>
      <c r="H711" s="42">
        <v>6</v>
      </c>
      <c r="I711" s="42">
        <v>2</v>
      </c>
      <c r="J711" s="42">
        <v>1</v>
      </c>
      <c r="K711" s="42">
        <v>0</v>
      </c>
      <c r="L711" s="42">
        <v>0</v>
      </c>
      <c r="M711" s="188" t="s">
        <v>694</v>
      </c>
      <c r="N711"/>
      <c r="O711" s="101">
        <f>IF(ISBLANK(C711),O710,IF(COUNTIF(C$2:C711,C711)&gt;1,O710,1+MAX(O710,0)))</f>
        <v>19</v>
      </c>
      <c r="P711" s="45">
        <f t="shared" si="157"/>
        <v>12</v>
      </c>
      <c r="Q711" s="33" t="str">
        <f t="shared" si="158"/>
        <v/>
      </c>
      <c r="R711" s="33">
        <f t="shared" si="159"/>
        <v>10</v>
      </c>
      <c r="S711" s="33" t="str">
        <f t="shared" si="160"/>
        <v>112_10</v>
      </c>
      <c r="T711" s="35" t="str">
        <f t="shared" si="161"/>
        <v>112PM</v>
      </c>
      <c r="U711" s="35" t="str">
        <f t="shared" si="162"/>
        <v>112PMNS</v>
      </c>
      <c r="W711" s="20" t="str">
        <f t="shared" si="163"/>
        <v/>
      </c>
      <c r="X711" s="20" t="str">
        <f t="shared" si="164"/>
        <v/>
      </c>
      <c r="Y711" s="20" t="str">
        <f t="shared" si="165"/>
        <v/>
      </c>
      <c r="Z711" s="20" t="str">
        <f t="shared" si="166"/>
        <v/>
      </c>
      <c r="AA711" s="20">
        <f t="shared" si="154"/>
        <v>0</v>
      </c>
      <c r="AB711" s="20">
        <f t="shared" si="155"/>
        <v>0</v>
      </c>
      <c r="AC711" s="20">
        <f t="shared" si="156"/>
        <v>0</v>
      </c>
      <c r="AD711" s="16">
        <f t="shared" si="167"/>
        <v>0</v>
      </c>
      <c r="AE711" s="16">
        <f>IF(ISBLANK(T711),AE710,IF(COUNTIF(T$2:T711,T711)&gt;1,AE710,1+MAX(AE710,0)))</f>
        <v>23</v>
      </c>
    </row>
    <row r="712" spans="1:31" x14ac:dyDescent="0.25">
      <c r="A712" s="42">
        <v>112</v>
      </c>
      <c r="B712" s="42" t="s">
        <v>66</v>
      </c>
      <c r="C712" s="42" t="s">
        <v>693</v>
      </c>
      <c r="E712" s="42">
        <v>1</v>
      </c>
      <c r="F712" s="42">
        <v>2</v>
      </c>
      <c r="G712" s="42">
        <v>3</v>
      </c>
      <c r="H712" s="42">
        <v>0</v>
      </c>
      <c r="I712" s="42">
        <v>0</v>
      </c>
      <c r="J712" s="42">
        <v>0</v>
      </c>
      <c r="K712" s="42">
        <v>0</v>
      </c>
      <c r="L712" s="42">
        <v>0</v>
      </c>
      <c r="M712" s="188" t="s">
        <v>694</v>
      </c>
      <c r="N712"/>
      <c r="O712" s="101">
        <f>IF(ISBLANK(C712),O711,IF(COUNTIF(C$2:C712,C712)&gt;1,O711,1+MAX(O711,0)))</f>
        <v>19</v>
      </c>
      <c r="P712" s="45">
        <f t="shared" si="157"/>
        <v>12</v>
      </c>
      <c r="Q712" s="33" t="str">
        <f t="shared" si="158"/>
        <v/>
      </c>
      <c r="R712" s="33">
        <f t="shared" si="159"/>
        <v>10</v>
      </c>
      <c r="S712" s="33" t="str">
        <f t="shared" si="160"/>
        <v>112_10</v>
      </c>
      <c r="T712" s="35" t="str">
        <f t="shared" si="161"/>
        <v>112PM</v>
      </c>
      <c r="U712" s="35" t="str">
        <f t="shared" si="162"/>
        <v>112PMEW</v>
      </c>
      <c r="W712" s="20" t="str">
        <f t="shared" si="163"/>
        <v/>
      </c>
      <c r="X712" s="20" t="str">
        <f t="shared" si="164"/>
        <v/>
      </c>
      <c r="Y712" s="20" t="str">
        <f t="shared" si="165"/>
        <v/>
      </c>
      <c r="Z712" s="20" t="str">
        <f t="shared" si="166"/>
        <v/>
      </c>
      <c r="AA712" s="20">
        <f t="shared" si="154"/>
        <v>0</v>
      </c>
      <c r="AB712" s="20">
        <f t="shared" si="155"/>
        <v>0</v>
      </c>
      <c r="AC712" s="20">
        <f t="shared" si="156"/>
        <v>0</v>
      </c>
      <c r="AD712" s="16">
        <f t="shared" si="167"/>
        <v>0</v>
      </c>
      <c r="AE712" s="16">
        <f>IF(ISBLANK(T712),AE711,IF(COUNTIF(T$2:T712,T712)&gt;1,AE711,1+MAX(AE711,0)))</f>
        <v>23</v>
      </c>
    </row>
    <row r="713" spans="1:31" x14ac:dyDescent="0.25">
      <c r="A713" s="42">
        <v>112</v>
      </c>
      <c r="B713" s="42" t="s">
        <v>66</v>
      </c>
      <c r="C713" s="42" t="s">
        <v>693</v>
      </c>
      <c r="E713" s="42">
        <v>1</v>
      </c>
      <c r="F713" s="42">
        <v>2</v>
      </c>
      <c r="G713" s="42">
        <v>4</v>
      </c>
      <c r="H713" s="42">
        <v>0</v>
      </c>
      <c r="I713" s="42">
        <v>0</v>
      </c>
      <c r="J713" s="42">
        <v>0</v>
      </c>
      <c r="K713" s="42">
        <v>0</v>
      </c>
      <c r="L713" s="42">
        <v>0</v>
      </c>
      <c r="M713" s="188" t="s">
        <v>694</v>
      </c>
      <c r="N713"/>
      <c r="O713" s="101">
        <f>IF(ISBLANK(C713),O712,IF(COUNTIF(C$2:C713,C713)&gt;1,O712,1+MAX(O712,0)))</f>
        <v>19</v>
      </c>
      <c r="P713" s="45">
        <f t="shared" si="157"/>
        <v>12</v>
      </c>
      <c r="Q713" s="33" t="str">
        <f t="shared" si="158"/>
        <v/>
      </c>
      <c r="R713" s="33">
        <f t="shared" si="159"/>
        <v>10</v>
      </c>
      <c r="S713" s="33" t="str">
        <f t="shared" si="160"/>
        <v>112_10</v>
      </c>
      <c r="T713" s="35" t="str">
        <f t="shared" si="161"/>
        <v>112PM</v>
      </c>
      <c r="U713" s="35" t="str">
        <f t="shared" si="162"/>
        <v>112PMEW</v>
      </c>
      <c r="W713" s="20" t="str">
        <f t="shared" si="163"/>
        <v/>
      </c>
      <c r="X713" s="20" t="str">
        <f t="shared" si="164"/>
        <v/>
      </c>
      <c r="Y713" s="20" t="str">
        <f t="shared" si="165"/>
        <v/>
      </c>
      <c r="Z713" s="20" t="str">
        <f t="shared" si="166"/>
        <v/>
      </c>
      <c r="AA713" s="20">
        <f t="shared" si="154"/>
        <v>0</v>
      </c>
      <c r="AB713" s="20">
        <f t="shared" si="155"/>
        <v>0</v>
      </c>
      <c r="AC713" s="20">
        <f t="shared" si="156"/>
        <v>0</v>
      </c>
      <c r="AD713" s="16">
        <f t="shared" si="167"/>
        <v>0</v>
      </c>
      <c r="AE713" s="16">
        <f>IF(ISBLANK(T713),AE712,IF(COUNTIF(T$2:T713,T713)&gt;1,AE712,1+MAX(AE712,0)))</f>
        <v>23</v>
      </c>
    </row>
    <row r="714" spans="1:31" x14ac:dyDescent="0.25">
      <c r="A714" s="42">
        <v>112</v>
      </c>
      <c r="B714" s="42" t="s">
        <v>66</v>
      </c>
      <c r="C714" s="42" t="s">
        <v>693</v>
      </c>
      <c r="E714" s="42">
        <v>1</v>
      </c>
      <c r="F714" s="42">
        <v>3</v>
      </c>
      <c r="G714" s="42">
        <v>1</v>
      </c>
      <c r="H714" s="42">
        <v>5</v>
      </c>
      <c r="I714" s="42">
        <v>0</v>
      </c>
      <c r="J714" s="42">
        <v>3</v>
      </c>
      <c r="K714" s="42">
        <v>0</v>
      </c>
      <c r="L714" s="42">
        <v>0</v>
      </c>
      <c r="M714" s="188" t="s">
        <v>694</v>
      </c>
      <c r="N714"/>
      <c r="O714" s="101">
        <f>IF(ISBLANK(C714),O713,IF(COUNTIF(C$2:C714,C714)&gt;1,O713,1+MAX(O713,0)))</f>
        <v>19</v>
      </c>
      <c r="P714" s="45">
        <f t="shared" si="157"/>
        <v>12</v>
      </c>
      <c r="Q714" s="33" t="str">
        <f t="shared" si="158"/>
        <v/>
      </c>
      <c r="R714" s="33">
        <f t="shared" si="159"/>
        <v>11</v>
      </c>
      <c r="S714" s="33" t="str">
        <f t="shared" si="160"/>
        <v>112_11</v>
      </c>
      <c r="T714" s="35" t="str">
        <f t="shared" si="161"/>
        <v>112PM</v>
      </c>
      <c r="U714" s="35" t="str">
        <f t="shared" si="162"/>
        <v>112PMNS</v>
      </c>
      <c r="W714" s="20" t="str">
        <f t="shared" si="163"/>
        <v/>
      </c>
      <c r="X714" s="20" t="str">
        <f t="shared" si="164"/>
        <v/>
      </c>
      <c r="Y714" s="20" t="str">
        <f t="shared" si="165"/>
        <v/>
      </c>
      <c r="Z714" s="20" t="str">
        <f t="shared" si="166"/>
        <v/>
      </c>
      <c r="AA714" s="20">
        <f t="shared" si="154"/>
        <v>0</v>
      </c>
      <c r="AB714" s="20">
        <f t="shared" si="155"/>
        <v>0</v>
      </c>
      <c r="AC714" s="20">
        <f t="shared" si="156"/>
        <v>0</v>
      </c>
      <c r="AD714" s="16">
        <f t="shared" si="167"/>
        <v>0</v>
      </c>
      <c r="AE714" s="16">
        <f>IF(ISBLANK(T714),AE713,IF(COUNTIF(T$2:T714,T714)&gt;1,AE713,1+MAX(AE713,0)))</f>
        <v>23</v>
      </c>
    </row>
    <row r="715" spans="1:31" x14ac:dyDescent="0.25">
      <c r="A715" s="42">
        <v>112</v>
      </c>
      <c r="B715" s="42" t="s">
        <v>66</v>
      </c>
      <c r="C715" s="42" t="s">
        <v>693</v>
      </c>
      <c r="E715" s="42">
        <v>1</v>
      </c>
      <c r="F715" s="42">
        <v>3</v>
      </c>
      <c r="G715" s="42">
        <v>2</v>
      </c>
      <c r="H715" s="42">
        <v>14</v>
      </c>
      <c r="I715" s="42">
        <v>2</v>
      </c>
      <c r="J715" s="42">
        <v>5</v>
      </c>
      <c r="K715" s="42">
        <v>0</v>
      </c>
      <c r="L715" s="42">
        <v>0</v>
      </c>
      <c r="M715" s="188" t="s">
        <v>694</v>
      </c>
      <c r="N715"/>
      <c r="O715" s="101">
        <f>IF(ISBLANK(C715),O714,IF(COUNTIF(C$2:C715,C715)&gt;1,O714,1+MAX(O714,0)))</f>
        <v>19</v>
      </c>
      <c r="P715" s="45">
        <f t="shared" si="157"/>
        <v>12</v>
      </c>
      <c r="Q715" s="33" t="str">
        <f t="shared" si="158"/>
        <v/>
      </c>
      <c r="R715" s="33">
        <f t="shared" si="159"/>
        <v>11</v>
      </c>
      <c r="S715" s="33" t="str">
        <f t="shared" si="160"/>
        <v>112_11</v>
      </c>
      <c r="T715" s="35" t="str">
        <f t="shared" si="161"/>
        <v>112PM</v>
      </c>
      <c r="U715" s="35" t="str">
        <f t="shared" si="162"/>
        <v>112PMNS</v>
      </c>
      <c r="W715" s="20" t="str">
        <f t="shared" si="163"/>
        <v/>
      </c>
      <c r="X715" s="20" t="str">
        <f t="shared" si="164"/>
        <v/>
      </c>
      <c r="Y715" s="20" t="str">
        <f t="shared" si="165"/>
        <v/>
      </c>
      <c r="Z715" s="20" t="str">
        <f t="shared" si="166"/>
        <v/>
      </c>
      <c r="AA715" s="20">
        <f t="shared" si="154"/>
        <v>0</v>
      </c>
      <c r="AB715" s="20">
        <f t="shared" si="155"/>
        <v>0</v>
      </c>
      <c r="AC715" s="20">
        <f t="shared" si="156"/>
        <v>0</v>
      </c>
      <c r="AD715" s="16">
        <f t="shared" si="167"/>
        <v>0</v>
      </c>
      <c r="AE715" s="16">
        <f>IF(ISBLANK(T715),AE714,IF(COUNTIF(T$2:T715,T715)&gt;1,AE714,1+MAX(AE714,0)))</f>
        <v>23</v>
      </c>
    </row>
    <row r="716" spans="1:31" x14ac:dyDescent="0.25">
      <c r="A716" s="42">
        <v>112</v>
      </c>
      <c r="B716" s="42" t="s">
        <v>66</v>
      </c>
      <c r="C716" s="42" t="s">
        <v>693</v>
      </c>
      <c r="E716" s="42">
        <v>1</v>
      </c>
      <c r="F716" s="42">
        <v>3</v>
      </c>
      <c r="G716" s="42">
        <v>3</v>
      </c>
      <c r="H716" s="42">
        <v>0</v>
      </c>
      <c r="I716" s="42">
        <v>0</v>
      </c>
      <c r="J716" s="42">
        <v>0</v>
      </c>
      <c r="K716" s="42">
        <v>0</v>
      </c>
      <c r="L716" s="42">
        <v>0</v>
      </c>
      <c r="M716" s="188" t="s">
        <v>694</v>
      </c>
      <c r="N716"/>
      <c r="O716" s="101">
        <f>IF(ISBLANK(C716),O715,IF(COUNTIF(C$2:C716,C716)&gt;1,O715,1+MAX(O715,0)))</f>
        <v>19</v>
      </c>
      <c r="P716" s="45">
        <f t="shared" si="157"/>
        <v>12</v>
      </c>
      <c r="Q716" s="33" t="str">
        <f t="shared" si="158"/>
        <v/>
      </c>
      <c r="R716" s="33">
        <f t="shared" si="159"/>
        <v>11</v>
      </c>
      <c r="S716" s="33" t="str">
        <f t="shared" si="160"/>
        <v>112_11</v>
      </c>
      <c r="T716" s="35" t="str">
        <f t="shared" si="161"/>
        <v>112PM</v>
      </c>
      <c r="U716" s="35" t="str">
        <f t="shared" si="162"/>
        <v>112PMEW</v>
      </c>
      <c r="W716" s="20" t="str">
        <f t="shared" si="163"/>
        <v/>
      </c>
      <c r="X716" s="20" t="str">
        <f t="shared" si="164"/>
        <v/>
      </c>
      <c r="Y716" s="20" t="str">
        <f t="shared" si="165"/>
        <v/>
      </c>
      <c r="Z716" s="20" t="str">
        <f t="shared" si="166"/>
        <v/>
      </c>
      <c r="AA716" s="20">
        <f t="shared" si="154"/>
        <v>0</v>
      </c>
      <c r="AB716" s="20">
        <f t="shared" si="155"/>
        <v>0</v>
      </c>
      <c r="AC716" s="20">
        <f t="shared" si="156"/>
        <v>0</v>
      </c>
      <c r="AD716" s="16">
        <f t="shared" si="167"/>
        <v>0</v>
      </c>
      <c r="AE716" s="16">
        <f>IF(ISBLANK(T716),AE715,IF(COUNTIF(T$2:T716,T716)&gt;1,AE715,1+MAX(AE715,0)))</f>
        <v>23</v>
      </c>
    </row>
    <row r="717" spans="1:31" x14ac:dyDescent="0.25">
      <c r="A717" s="42">
        <v>112</v>
      </c>
      <c r="B717" s="42" t="s">
        <v>66</v>
      </c>
      <c r="C717" s="42" t="s">
        <v>693</v>
      </c>
      <c r="E717" s="42">
        <v>1</v>
      </c>
      <c r="F717" s="42">
        <v>3</v>
      </c>
      <c r="G717" s="42">
        <v>4</v>
      </c>
      <c r="H717" s="42">
        <v>0</v>
      </c>
      <c r="I717" s="42">
        <v>0</v>
      </c>
      <c r="J717" s="42">
        <v>0</v>
      </c>
      <c r="K717" s="42">
        <v>0</v>
      </c>
      <c r="L717" s="42">
        <v>0</v>
      </c>
      <c r="M717" s="188" t="s">
        <v>694</v>
      </c>
      <c r="N717"/>
      <c r="O717" s="101">
        <f>IF(ISBLANK(C717),O716,IF(COUNTIF(C$2:C717,C717)&gt;1,O716,1+MAX(O716,0)))</f>
        <v>19</v>
      </c>
      <c r="P717" s="45">
        <f t="shared" si="157"/>
        <v>12</v>
      </c>
      <c r="Q717" s="33" t="str">
        <f t="shared" si="158"/>
        <v/>
      </c>
      <c r="R717" s="33">
        <f t="shared" si="159"/>
        <v>11</v>
      </c>
      <c r="S717" s="33" t="str">
        <f t="shared" si="160"/>
        <v>112_11</v>
      </c>
      <c r="T717" s="35" t="str">
        <f t="shared" si="161"/>
        <v>112PM</v>
      </c>
      <c r="U717" s="35" t="str">
        <f t="shared" si="162"/>
        <v>112PMEW</v>
      </c>
      <c r="W717" s="20" t="str">
        <f t="shared" si="163"/>
        <v/>
      </c>
      <c r="X717" s="20" t="str">
        <f t="shared" si="164"/>
        <v/>
      </c>
      <c r="Y717" s="20" t="str">
        <f t="shared" si="165"/>
        <v/>
      </c>
      <c r="Z717" s="20" t="str">
        <f t="shared" si="166"/>
        <v/>
      </c>
      <c r="AA717" s="20">
        <f t="shared" si="154"/>
        <v>0</v>
      </c>
      <c r="AB717" s="20">
        <f t="shared" si="155"/>
        <v>0</v>
      </c>
      <c r="AC717" s="20">
        <f t="shared" si="156"/>
        <v>0</v>
      </c>
      <c r="AD717" s="16">
        <f t="shared" si="167"/>
        <v>0</v>
      </c>
      <c r="AE717" s="16">
        <f>IF(ISBLANK(T717),AE716,IF(COUNTIF(T$2:T717,T717)&gt;1,AE716,1+MAX(AE716,0)))</f>
        <v>23</v>
      </c>
    </row>
    <row r="718" spans="1:31" x14ac:dyDescent="0.25">
      <c r="A718" s="42">
        <v>112</v>
      </c>
      <c r="B718" s="42" t="s">
        <v>66</v>
      </c>
      <c r="C718" s="42" t="s">
        <v>693</v>
      </c>
      <c r="E718" s="42">
        <v>1</v>
      </c>
      <c r="F718" s="42">
        <v>4</v>
      </c>
      <c r="G718" s="42">
        <v>1</v>
      </c>
      <c r="H718" s="42">
        <v>1</v>
      </c>
      <c r="I718" s="42">
        <v>0</v>
      </c>
      <c r="J718" s="42">
        <v>0</v>
      </c>
      <c r="K718" s="42">
        <v>0</v>
      </c>
      <c r="L718" s="42">
        <v>0</v>
      </c>
      <c r="M718" s="188" t="s">
        <v>694</v>
      </c>
      <c r="N718"/>
      <c r="O718" s="101">
        <f>IF(ISBLANK(C718),O717,IF(COUNTIF(C$2:C718,C718)&gt;1,O717,1+MAX(O717,0)))</f>
        <v>19</v>
      </c>
      <c r="P718" s="45">
        <f t="shared" si="157"/>
        <v>12</v>
      </c>
      <c r="Q718" s="33" t="str">
        <f t="shared" si="158"/>
        <v/>
      </c>
      <c r="R718" s="33">
        <f t="shared" si="159"/>
        <v>12</v>
      </c>
      <c r="S718" s="33" t="str">
        <f t="shared" si="160"/>
        <v>112_12</v>
      </c>
      <c r="T718" s="35" t="str">
        <f t="shared" si="161"/>
        <v>112PM</v>
      </c>
      <c r="U718" s="35" t="str">
        <f t="shared" si="162"/>
        <v>112PMNS</v>
      </c>
      <c r="W718" s="20" t="str">
        <f t="shared" si="163"/>
        <v/>
      </c>
      <c r="X718" s="20" t="str">
        <f t="shared" si="164"/>
        <v/>
      </c>
      <c r="Y718" s="20" t="str">
        <f t="shared" si="165"/>
        <v/>
      </c>
      <c r="Z718" s="20" t="str">
        <f t="shared" si="166"/>
        <v/>
      </c>
      <c r="AA718" s="20">
        <f t="shared" si="154"/>
        <v>0</v>
      </c>
      <c r="AB718" s="20">
        <f t="shared" si="155"/>
        <v>0</v>
      </c>
      <c r="AC718" s="20">
        <f t="shared" si="156"/>
        <v>0</v>
      </c>
      <c r="AD718" s="16">
        <f t="shared" si="167"/>
        <v>0</v>
      </c>
      <c r="AE718" s="16">
        <f>IF(ISBLANK(T718),AE717,IF(COUNTIF(T$2:T718,T718)&gt;1,AE717,1+MAX(AE717,0)))</f>
        <v>23</v>
      </c>
    </row>
    <row r="719" spans="1:31" x14ac:dyDescent="0.25">
      <c r="A719" s="42">
        <v>112</v>
      </c>
      <c r="B719" s="42" t="s">
        <v>66</v>
      </c>
      <c r="C719" s="42" t="s">
        <v>693</v>
      </c>
      <c r="E719" s="42">
        <v>1</v>
      </c>
      <c r="F719" s="42">
        <v>4</v>
      </c>
      <c r="G719" s="42">
        <v>2</v>
      </c>
      <c r="H719" s="42">
        <v>9</v>
      </c>
      <c r="I719" s="42">
        <v>1</v>
      </c>
      <c r="J719" s="42">
        <v>7</v>
      </c>
      <c r="K719" s="42">
        <v>0</v>
      </c>
      <c r="L719" s="42">
        <v>0</v>
      </c>
      <c r="M719" s="188" t="s">
        <v>694</v>
      </c>
      <c r="N719"/>
      <c r="O719" s="101">
        <f>IF(ISBLANK(C719),O718,IF(COUNTIF(C$2:C719,C719)&gt;1,O718,1+MAX(O718,0)))</f>
        <v>19</v>
      </c>
      <c r="P719" s="45">
        <f t="shared" si="157"/>
        <v>12</v>
      </c>
      <c r="Q719" s="33" t="str">
        <f t="shared" si="158"/>
        <v/>
      </c>
      <c r="R719" s="33">
        <f t="shared" si="159"/>
        <v>12</v>
      </c>
      <c r="S719" s="33" t="str">
        <f t="shared" si="160"/>
        <v>112_12</v>
      </c>
      <c r="T719" s="35" t="str">
        <f t="shared" si="161"/>
        <v>112PM</v>
      </c>
      <c r="U719" s="35" t="str">
        <f t="shared" si="162"/>
        <v>112PMNS</v>
      </c>
      <c r="W719" s="20" t="str">
        <f t="shared" si="163"/>
        <v/>
      </c>
      <c r="X719" s="20" t="str">
        <f t="shared" si="164"/>
        <v/>
      </c>
      <c r="Y719" s="20" t="str">
        <f t="shared" si="165"/>
        <v/>
      </c>
      <c r="Z719" s="20" t="str">
        <f t="shared" si="166"/>
        <v/>
      </c>
      <c r="AA719" s="20">
        <f t="shared" si="154"/>
        <v>0</v>
      </c>
      <c r="AB719" s="20">
        <f t="shared" si="155"/>
        <v>0</v>
      </c>
      <c r="AC719" s="20">
        <f t="shared" si="156"/>
        <v>0</v>
      </c>
      <c r="AD719" s="16">
        <f t="shared" si="167"/>
        <v>0</v>
      </c>
      <c r="AE719" s="16">
        <f>IF(ISBLANK(T719),AE718,IF(COUNTIF(T$2:T719,T719)&gt;1,AE718,1+MAX(AE718,0)))</f>
        <v>23</v>
      </c>
    </row>
    <row r="720" spans="1:31" x14ac:dyDescent="0.25">
      <c r="A720" s="42">
        <v>112</v>
      </c>
      <c r="B720" s="42" t="s">
        <v>66</v>
      </c>
      <c r="C720" s="42" t="s">
        <v>693</v>
      </c>
      <c r="E720" s="42">
        <v>1</v>
      </c>
      <c r="F720" s="42">
        <v>4</v>
      </c>
      <c r="G720" s="42">
        <v>3</v>
      </c>
      <c r="H720" s="42">
        <v>0</v>
      </c>
      <c r="I720" s="42">
        <v>0</v>
      </c>
      <c r="J720" s="42">
        <v>0</v>
      </c>
      <c r="K720" s="42">
        <v>0</v>
      </c>
      <c r="L720" s="42">
        <v>0</v>
      </c>
      <c r="M720" s="188" t="s">
        <v>694</v>
      </c>
      <c r="N720"/>
      <c r="O720" s="101">
        <f>IF(ISBLANK(C720),O719,IF(COUNTIF(C$2:C720,C720)&gt;1,O719,1+MAX(O719,0)))</f>
        <v>19</v>
      </c>
      <c r="P720" s="45">
        <f t="shared" si="157"/>
        <v>12</v>
      </c>
      <c r="Q720" s="33" t="str">
        <f t="shared" si="158"/>
        <v/>
      </c>
      <c r="R720" s="33">
        <f t="shared" si="159"/>
        <v>12</v>
      </c>
      <c r="S720" s="33" t="str">
        <f t="shared" si="160"/>
        <v>112_12</v>
      </c>
      <c r="T720" s="35" t="str">
        <f t="shared" si="161"/>
        <v>112PM</v>
      </c>
      <c r="U720" s="35" t="str">
        <f t="shared" si="162"/>
        <v>112PMEW</v>
      </c>
      <c r="W720" s="20" t="str">
        <f t="shared" si="163"/>
        <v/>
      </c>
      <c r="X720" s="20" t="str">
        <f t="shared" si="164"/>
        <v/>
      </c>
      <c r="Y720" s="20" t="str">
        <f t="shared" si="165"/>
        <v/>
      </c>
      <c r="Z720" s="20" t="str">
        <f t="shared" si="166"/>
        <v/>
      </c>
      <c r="AA720" s="20">
        <f t="shared" si="154"/>
        <v>0</v>
      </c>
      <c r="AB720" s="20">
        <f t="shared" si="155"/>
        <v>0</v>
      </c>
      <c r="AC720" s="20">
        <f t="shared" si="156"/>
        <v>0</v>
      </c>
      <c r="AD720" s="16">
        <f t="shared" si="167"/>
        <v>0</v>
      </c>
      <c r="AE720" s="16">
        <f>IF(ISBLANK(T720),AE719,IF(COUNTIF(T$2:T720,T720)&gt;1,AE719,1+MAX(AE719,0)))</f>
        <v>23</v>
      </c>
    </row>
    <row r="721" spans="1:31" x14ac:dyDescent="0.25">
      <c r="A721" s="42">
        <v>112</v>
      </c>
      <c r="B721" s="42" t="s">
        <v>66</v>
      </c>
      <c r="C721" s="42" t="s">
        <v>693</v>
      </c>
      <c r="E721" s="42">
        <v>1</v>
      </c>
      <c r="F721" s="42">
        <v>4</v>
      </c>
      <c r="G721" s="42">
        <v>4</v>
      </c>
      <c r="H721" s="42">
        <v>0</v>
      </c>
      <c r="I721" s="42">
        <v>0</v>
      </c>
      <c r="J721" s="42">
        <v>0</v>
      </c>
      <c r="K721" s="42">
        <v>0</v>
      </c>
      <c r="L721" s="42">
        <v>0</v>
      </c>
      <c r="M721" s="188" t="s">
        <v>694</v>
      </c>
      <c r="N721"/>
      <c r="O721" s="101">
        <f>IF(ISBLANK(C721),O720,IF(COUNTIF(C$2:C721,C721)&gt;1,O720,1+MAX(O720,0)))</f>
        <v>19</v>
      </c>
      <c r="P721" s="45">
        <f t="shared" si="157"/>
        <v>12</v>
      </c>
      <c r="Q721" s="33" t="str">
        <f t="shared" si="158"/>
        <v/>
      </c>
      <c r="R721" s="33">
        <f t="shared" si="159"/>
        <v>12</v>
      </c>
      <c r="S721" s="33" t="str">
        <f t="shared" si="160"/>
        <v>112_12</v>
      </c>
      <c r="T721" s="35" t="str">
        <f t="shared" si="161"/>
        <v>112PM</v>
      </c>
      <c r="U721" s="35" t="str">
        <f t="shared" si="162"/>
        <v>112PMEW</v>
      </c>
      <c r="W721" s="20" t="str">
        <f t="shared" si="163"/>
        <v/>
      </c>
      <c r="X721" s="20" t="str">
        <f t="shared" si="164"/>
        <v/>
      </c>
      <c r="Y721" s="20" t="str">
        <f t="shared" si="165"/>
        <v/>
      </c>
      <c r="Z721" s="20" t="str">
        <f t="shared" si="166"/>
        <v/>
      </c>
      <c r="AA721" s="20">
        <f t="shared" si="154"/>
        <v>0</v>
      </c>
      <c r="AB721" s="20">
        <f t="shared" si="155"/>
        <v>0</v>
      </c>
      <c r="AC721" s="20">
        <f t="shared" si="156"/>
        <v>0</v>
      </c>
      <c r="AD721" s="16">
        <f t="shared" si="167"/>
        <v>0</v>
      </c>
      <c r="AE721" s="16">
        <f>IF(ISBLANK(T721),AE720,IF(COUNTIF(T$2:T721,T721)&gt;1,AE720,1+MAX(AE720,0)))</f>
        <v>23</v>
      </c>
    </row>
    <row r="722" spans="1:31" x14ac:dyDescent="0.25">
      <c r="A722" s="42">
        <v>112</v>
      </c>
      <c r="B722" s="42" t="s">
        <v>66</v>
      </c>
      <c r="C722" s="42" t="s">
        <v>693</v>
      </c>
      <c r="E722" s="42">
        <v>2</v>
      </c>
      <c r="F722" s="42">
        <v>1</v>
      </c>
      <c r="G722" s="42">
        <v>1</v>
      </c>
      <c r="H722" s="42">
        <v>2</v>
      </c>
      <c r="I722" s="42">
        <v>1</v>
      </c>
      <c r="J722" s="42">
        <v>0</v>
      </c>
      <c r="K722" s="42">
        <v>0</v>
      </c>
      <c r="L722" s="42">
        <v>0</v>
      </c>
      <c r="M722" s="188" t="s">
        <v>695</v>
      </c>
      <c r="N722"/>
      <c r="O722" s="101">
        <f>IF(ISBLANK(C722),O721,IF(COUNTIF(C$2:C722,C722)&gt;1,O721,1+MAX(O721,0)))</f>
        <v>19</v>
      </c>
      <c r="P722" s="45">
        <f t="shared" si="157"/>
        <v>12</v>
      </c>
      <c r="Q722" s="33" t="str">
        <f t="shared" si="158"/>
        <v/>
      </c>
      <c r="R722" s="33">
        <f t="shared" si="159"/>
        <v>13</v>
      </c>
      <c r="S722" s="33" t="str">
        <f t="shared" si="160"/>
        <v>112_13</v>
      </c>
      <c r="T722" s="35" t="str">
        <f t="shared" si="161"/>
        <v>112PM</v>
      </c>
      <c r="U722" s="35" t="str">
        <f t="shared" si="162"/>
        <v>112PMNS</v>
      </c>
      <c r="W722" s="20" t="str">
        <f t="shared" si="163"/>
        <v/>
      </c>
      <c r="X722" s="20" t="str">
        <f t="shared" si="164"/>
        <v/>
      </c>
      <c r="Y722" s="20" t="str">
        <f t="shared" si="165"/>
        <v/>
      </c>
      <c r="Z722" s="20" t="str">
        <f t="shared" si="166"/>
        <v/>
      </c>
      <c r="AA722" s="20">
        <f t="shared" si="154"/>
        <v>0</v>
      </c>
      <c r="AB722" s="20">
        <f t="shared" si="155"/>
        <v>0</v>
      </c>
      <c r="AC722" s="20">
        <f t="shared" si="156"/>
        <v>0</v>
      </c>
      <c r="AD722" s="16">
        <f t="shared" si="167"/>
        <v>0</v>
      </c>
      <c r="AE722" s="16">
        <f>IF(ISBLANK(T722),AE721,IF(COUNTIF(T$2:T722,T722)&gt;1,AE721,1+MAX(AE721,0)))</f>
        <v>23</v>
      </c>
    </row>
    <row r="723" spans="1:31" x14ac:dyDescent="0.25">
      <c r="A723" s="42">
        <v>112</v>
      </c>
      <c r="B723" s="42" t="s">
        <v>66</v>
      </c>
      <c r="C723" s="42" t="s">
        <v>693</v>
      </c>
      <c r="E723" s="42">
        <v>2</v>
      </c>
      <c r="F723" s="42">
        <v>1</v>
      </c>
      <c r="G723" s="42">
        <v>2</v>
      </c>
      <c r="H723" s="42">
        <v>6</v>
      </c>
      <c r="I723" s="42">
        <v>0</v>
      </c>
      <c r="J723" s="42">
        <v>3</v>
      </c>
      <c r="K723" s="42">
        <v>0</v>
      </c>
      <c r="L723" s="42">
        <v>0</v>
      </c>
      <c r="M723" s="188" t="s">
        <v>695</v>
      </c>
      <c r="N723"/>
      <c r="O723" s="101">
        <f>IF(ISBLANK(C723),O722,IF(COUNTIF(C$2:C723,C723)&gt;1,O722,1+MAX(O722,0)))</f>
        <v>19</v>
      </c>
      <c r="P723" s="45">
        <f t="shared" si="157"/>
        <v>12</v>
      </c>
      <c r="Q723" s="33" t="str">
        <f t="shared" si="158"/>
        <v/>
      </c>
      <c r="R723" s="33">
        <f t="shared" si="159"/>
        <v>13</v>
      </c>
      <c r="S723" s="33" t="str">
        <f t="shared" si="160"/>
        <v>112_13</v>
      </c>
      <c r="T723" s="35" t="str">
        <f t="shared" si="161"/>
        <v>112PM</v>
      </c>
      <c r="U723" s="35" t="str">
        <f t="shared" si="162"/>
        <v>112PMNS</v>
      </c>
      <c r="W723" s="20" t="str">
        <f t="shared" si="163"/>
        <v/>
      </c>
      <c r="X723" s="20" t="str">
        <f t="shared" si="164"/>
        <v/>
      </c>
      <c r="Y723" s="20" t="str">
        <f t="shared" si="165"/>
        <v/>
      </c>
      <c r="Z723" s="20" t="str">
        <f t="shared" si="166"/>
        <v/>
      </c>
      <c r="AA723" s="20">
        <f t="shared" si="154"/>
        <v>0</v>
      </c>
      <c r="AB723" s="20">
        <f t="shared" si="155"/>
        <v>0</v>
      </c>
      <c r="AC723" s="20">
        <f t="shared" si="156"/>
        <v>0</v>
      </c>
      <c r="AD723" s="16">
        <f t="shared" si="167"/>
        <v>0</v>
      </c>
      <c r="AE723" s="16">
        <f>IF(ISBLANK(T723),AE722,IF(COUNTIF(T$2:T723,T723)&gt;1,AE722,1+MAX(AE722,0)))</f>
        <v>23</v>
      </c>
    </row>
    <row r="724" spans="1:31" x14ac:dyDescent="0.25">
      <c r="A724" s="42">
        <v>112</v>
      </c>
      <c r="B724" s="42" t="s">
        <v>66</v>
      </c>
      <c r="C724" s="42" t="s">
        <v>693</v>
      </c>
      <c r="E724" s="42">
        <v>2</v>
      </c>
      <c r="F724" s="42">
        <v>1</v>
      </c>
      <c r="G724" s="42">
        <v>3</v>
      </c>
      <c r="H724" s="42">
        <v>0</v>
      </c>
      <c r="I724" s="42">
        <v>0</v>
      </c>
      <c r="J724" s="42">
        <v>0</v>
      </c>
      <c r="K724" s="42">
        <v>0</v>
      </c>
      <c r="L724" s="42">
        <v>0</v>
      </c>
      <c r="M724" s="188" t="s">
        <v>695</v>
      </c>
      <c r="N724"/>
      <c r="O724" s="101">
        <f>IF(ISBLANK(C724),O723,IF(COUNTIF(C$2:C724,C724)&gt;1,O723,1+MAX(O723,0)))</f>
        <v>19</v>
      </c>
      <c r="P724" s="45">
        <f t="shared" si="157"/>
        <v>12</v>
      </c>
      <c r="Q724" s="33" t="str">
        <f t="shared" si="158"/>
        <v/>
      </c>
      <c r="R724" s="33">
        <f t="shared" si="159"/>
        <v>13</v>
      </c>
      <c r="S724" s="33" t="str">
        <f t="shared" si="160"/>
        <v>112_13</v>
      </c>
      <c r="T724" s="35" t="str">
        <f t="shared" si="161"/>
        <v>112PM</v>
      </c>
      <c r="U724" s="35" t="str">
        <f t="shared" si="162"/>
        <v>112PMEW</v>
      </c>
      <c r="W724" s="20" t="str">
        <f t="shared" si="163"/>
        <v/>
      </c>
      <c r="X724" s="20" t="str">
        <f t="shared" si="164"/>
        <v/>
      </c>
      <c r="Y724" s="20" t="str">
        <f t="shared" si="165"/>
        <v/>
      </c>
      <c r="Z724" s="20" t="str">
        <f t="shared" si="166"/>
        <v/>
      </c>
      <c r="AA724" s="20">
        <f t="shared" si="154"/>
        <v>0</v>
      </c>
      <c r="AB724" s="20">
        <f t="shared" si="155"/>
        <v>0</v>
      </c>
      <c r="AC724" s="20">
        <f t="shared" si="156"/>
        <v>0</v>
      </c>
      <c r="AD724" s="16">
        <f t="shared" si="167"/>
        <v>0</v>
      </c>
      <c r="AE724" s="16">
        <f>IF(ISBLANK(T724),AE723,IF(COUNTIF(T$2:T724,T724)&gt;1,AE723,1+MAX(AE723,0)))</f>
        <v>23</v>
      </c>
    </row>
    <row r="725" spans="1:31" x14ac:dyDescent="0.25">
      <c r="A725" s="42">
        <v>112</v>
      </c>
      <c r="B725" s="42" t="s">
        <v>66</v>
      </c>
      <c r="C725" s="42" t="s">
        <v>693</v>
      </c>
      <c r="E725" s="42">
        <v>2</v>
      </c>
      <c r="F725" s="42">
        <v>1</v>
      </c>
      <c r="G725" s="42">
        <v>4</v>
      </c>
      <c r="H725" s="42">
        <v>0</v>
      </c>
      <c r="I725" s="42">
        <v>0</v>
      </c>
      <c r="J725" s="42">
        <v>0</v>
      </c>
      <c r="K725" s="42">
        <v>0</v>
      </c>
      <c r="L725" s="42">
        <v>0</v>
      </c>
      <c r="M725" s="188" t="s">
        <v>695</v>
      </c>
      <c r="N725"/>
      <c r="O725" s="101">
        <f>IF(ISBLANK(C725),O724,IF(COUNTIF(C$2:C725,C725)&gt;1,O724,1+MAX(O724,0)))</f>
        <v>19</v>
      </c>
      <c r="P725" s="45">
        <f t="shared" si="157"/>
        <v>12</v>
      </c>
      <c r="Q725" s="33" t="str">
        <f t="shared" si="158"/>
        <v/>
      </c>
      <c r="R725" s="33">
        <f t="shared" si="159"/>
        <v>13</v>
      </c>
      <c r="S725" s="33" t="str">
        <f t="shared" si="160"/>
        <v>112_13</v>
      </c>
      <c r="T725" s="35" t="str">
        <f t="shared" si="161"/>
        <v>112PM</v>
      </c>
      <c r="U725" s="35" t="str">
        <f t="shared" si="162"/>
        <v>112PMEW</v>
      </c>
      <c r="W725" s="20" t="str">
        <f t="shared" si="163"/>
        <v/>
      </c>
      <c r="X725" s="20" t="str">
        <f t="shared" si="164"/>
        <v/>
      </c>
      <c r="Y725" s="20" t="str">
        <f t="shared" si="165"/>
        <v/>
      </c>
      <c r="Z725" s="20" t="str">
        <f t="shared" si="166"/>
        <v/>
      </c>
      <c r="AA725" s="20">
        <f t="shared" si="154"/>
        <v>0</v>
      </c>
      <c r="AB725" s="20">
        <f t="shared" si="155"/>
        <v>0</v>
      </c>
      <c r="AC725" s="20">
        <f t="shared" si="156"/>
        <v>0</v>
      </c>
      <c r="AD725" s="16">
        <f t="shared" si="167"/>
        <v>0</v>
      </c>
      <c r="AE725" s="16">
        <f>IF(ISBLANK(T725),AE724,IF(COUNTIF(T$2:T725,T725)&gt;1,AE724,1+MAX(AE724,0)))</f>
        <v>23</v>
      </c>
    </row>
    <row r="726" spans="1:31" x14ac:dyDescent="0.25">
      <c r="A726" s="42">
        <v>112</v>
      </c>
      <c r="B726" s="42" t="s">
        <v>66</v>
      </c>
      <c r="C726" s="42" t="s">
        <v>693</v>
      </c>
      <c r="E726" s="42">
        <v>2</v>
      </c>
      <c r="F726" s="42">
        <v>2</v>
      </c>
      <c r="G726" s="42">
        <v>1</v>
      </c>
      <c r="H726" s="42">
        <v>1</v>
      </c>
      <c r="I726" s="42">
        <v>0</v>
      </c>
      <c r="J726" s="42">
        <v>0</v>
      </c>
      <c r="K726" s="42">
        <v>0</v>
      </c>
      <c r="L726" s="42">
        <v>0</v>
      </c>
      <c r="M726" s="188" t="s">
        <v>695</v>
      </c>
      <c r="N726"/>
      <c r="O726" s="101">
        <f>IF(ISBLANK(C726),O725,IF(COUNTIF(C$2:C726,C726)&gt;1,O725,1+MAX(O725,0)))</f>
        <v>19</v>
      </c>
      <c r="P726" s="45">
        <f t="shared" si="157"/>
        <v>12</v>
      </c>
      <c r="Q726" s="33" t="str">
        <f t="shared" si="158"/>
        <v/>
      </c>
      <c r="R726" s="33">
        <f t="shared" si="159"/>
        <v>14</v>
      </c>
      <c r="S726" s="33" t="str">
        <f t="shared" si="160"/>
        <v>112_14</v>
      </c>
      <c r="T726" s="35" t="str">
        <f t="shared" si="161"/>
        <v>112PM</v>
      </c>
      <c r="U726" s="35" t="str">
        <f t="shared" si="162"/>
        <v>112PMNS</v>
      </c>
      <c r="W726" s="20" t="str">
        <f t="shared" si="163"/>
        <v/>
      </c>
      <c r="X726" s="20" t="str">
        <f t="shared" si="164"/>
        <v/>
      </c>
      <c r="Y726" s="20" t="str">
        <f t="shared" si="165"/>
        <v/>
      </c>
      <c r="Z726" s="20" t="str">
        <f t="shared" si="166"/>
        <v/>
      </c>
      <c r="AA726" s="20">
        <f t="shared" si="154"/>
        <v>0</v>
      </c>
      <c r="AB726" s="20">
        <f t="shared" si="155"/>
        <v>0</v>
      </c>
      <c r="AC726" s="20">
        <f t="shared" si="156"/>
        <v>0</v>
      </c>
      <c r="AD726" s="16">
        <f t="shared" si="167"/>
        <v>0</v>
      </c>
      <c r="AE726" s="16">
        <f>IF(ISBLANK(T726),AE725,IF(COUNTIF(T$2:T726,T726)&gt;1,AE725,1+MAX(AE725,0)))</f>
        <v>23</v>
      </c>
    </row>
    <row r="727" spans="1:31" x14ac:dyDescent="0.25">
      <c r="A727" s="42">
        <v>112</v>
      </c>
      <c r="B727" s="42" t="s">
        <v>66</v>
      </c>
      <c r="C727" s="42" t="s">
        <v>693</v>
      </c>
      <c r="E727" s="42">
        <v>2</v>
      </c>
      <c r="F727" s="42">
        <v>2</v>
      </c>
      <c r="G727" s="42">
        <v>2</v>
      </c>
      <c r="H727" s="42">
        <v>12</v>
      </c>
      <c r="I727" s="42">
        <v>5</v>
      </c>
      <c r="J727" s="42">
        <v>8</v>
      </c>
      <c r="K727" s="42">
        <v>0</v>
      </c>
      <c r="L727" s="42">
        <v>0</v>
      </c>
      <c r="M727" s="188" t="s">
        <v>695</v>
      </c>
      <c r="N727"/>
      <c r="O727" s="101">
        <f>IF(ISBLANK(C727),O726,IF(COUNTIF(C$2:C727,C727)&gt;1,O726,1+MAX(O726,0)))</f>
        <v>19</v>
      </c>
      <c r="P727" s="45">
        <f t="shared" si="157"/>
        <v>12</v>
      </c>
      <c r="Q727" s="33" t="str">
        <f t="shared" si="158"/>
        <v/>
      </c>
      <c r="R727" s="33">
        <f t="shared" si="159"/>
        <v>14</v>
      </c>
      <c r="S727" s="33" t="str">
        <f t="shared" si="160"/>
        <v>112_14</v>
      </c>
      <c r="T727" s="35" t="str">
        <f t="shared" si="161"/>
        <v>112PM</v>
      </c>
      <c r="U727" s="35" t="str">
        <f t="shared" si="162"/>
        <v>112PMNS</v>
      </c>
      <c r="W727" s="20" t="str">
        <f t="shared" si="163"/>
        <v/>
      </c>
      <c r="X727" s="20" t="str">
        <f t="shared" si="164"/>
        <v/>
      </c>
      <c r="Y727" s="20" t="str">
        <f t="shared" si="165"/>
        <v/>
      </c>
      <c r="Z727" s="20" t="str">
        <f t="shared" si="166"/>
        <v/>
      </c>
      <c r="AA727" s="20">
        <f t="shared" si="154"/>
        <v>0</v>
      </c>
      <c r="AB727" s="20">
        <f t="shared" si="155"/>
        <v>0</v>
      </c>
      <c r="AC727" s="20">
        <f t="shared" si="156"/>
        <v>0</v>
      </c>
      <c r="AD727" s="16">
        <f t="shared" si="167"/>
        <v>0</v>
      </c>
      <c r="AE727" s="16">
        <f>IF(ISBLANK(T727),AE726,IF(COUNTIF(T$2:T727,T727)&gt;1,AE726,1+MAX(AE726,0)))</f>
        <v>23</v>
      </c>
    </row>
    <row r="728" spans="1:31" x14ac:dyDescent="0.25">
      <c r="A728" s="42">
        <v>112</v>
      </c>
      <c r="B728" s="42" t="s">
        <v>66</v>
      </c>
      <c r="C728" s="42" t="s">
        <v>693</v>
      </c>
      <c r="E728" s="42">
        <v>2</v>
      </c>
      <c r="F728" s="42">
        <v>2</v>
      </c>
      <c r="G728" s="42">
        <v>3</v>
      </c>
      <c r="H728" s="42">
        <v>0</v>
      </c>
      <c r="I728" s="42">
        <v>0</v>
      </c>
      <c r="J728" s="42">
        <v>0</v>
      </c>
      <c r="K728" s="42">
        <v>0</v>
      </c>
      <c r="L728" s="42">
        <v>0</v>
      </c>
      <c r="M728" s="188" t="s">
        <v>695</v>
      </c>
      <c r="N728"/>
      <c r="O728" s="101">
        <f>IF(ISBLANK(C728),O727,IF(COUNTIF(C$2:C728,C728)&gt;1,O727,1+MAX(O727,0)))</f>
        <v>19</v>
      </c>
      <c r="P728" s="45">
        <f t="shared" si="157"/>
        <v>12</v>
      </c>
      <c r="Q728" s="33" t="str">
        <f t="shared" si="158"/>
        <v/>
      </c>
      <c r="R728" s="33">
        <f t="shared" si="159"/>
        <v>14</v>
      </c>
      <c r="S728" s="33" t="str">
        <f t="shared" si="160"/>
        <v>112_14</v>
      </c>
      <c r="T728" s="35" t="str">
        <f t="shared" si="161"/>
        <v>112PM</v>
      </c>
      <c r="U728" s="35" t="str">
        <f t="shared" si="162"/>
        <v>112PMEW</v>
      </c>
      <c r="W728" s="20" t="str">
        <f t="shared" si="163"/>
        <v/>
      </c>
      <c r="X728" s="20" t="str">
        <f t="shared" si="164"/>
        <v/>
      </c>
      <c r="Y728" s="20" t="str">
        <f t="shared" si="165"/>
        <v/>
      </c>
      <c r="Z728" s="20" t="str">
        <f t="shared" si="166"/>
        <v/>
      </c>
      <c r="AA728" s="20">
        <f t="shared" si="154"/>
        <v>0</v>
      </c>
      <c r="AB728" s="20">
        <f t="shared" si="155"/>
        <v>0</v>
      </c>
      <c r="AC728" s="20">
        <f t="shared" si="156"/>
        <v>0</v>
      </c>
      <c r="AD728" s="16">
        <f t="shared" si="167"/>
        <v>0</v>
      </c>
      <c r="AE728" s="16">
        <f>IF(ISBLANK(T728),AE727,IF(COUNTIF(T$2:T728,T728)&gt;1,AE727,1+MAX(AE727,0)))</f>
        <v>23</v>
      </c>
    </row>
    <row r="729" spans="1:31" x14ac:dyDescent="0.25">
      <c r="A729" s="42">
        <v>112</v>
      </c>
      <c r="B729" s="42" t="s">
        <v>66</v>
      </c>
      <c r="C729" s="42" t="s">
        <v>693</v>
      </c>
      <c r="E729" s="42">
        <v>2</v>
      </c>
      <c r="F729" s="42">
        <v>2</v>
      </c>
      <c r="G729" s="42">
        <v>4</v>
      </c>
      <c r="H729" s="42">
        <v>0</v>
      </c>
      <c r="I729" s="42">
        <v>0</v>
      </c>
      <c r="J729" s="42">
        <v>0</v>
      </c>
      <c r="K729" s="42">
        <v>0</v>
      </c>
      <c r="L729" s="42">
        <v>0</v>
      </c>
      <c r="M729" s="188" t="s">
        <v>695</v>
      </c>
      <c r="N729"/>
      <c r="O729" s="101">
        <f>IF(ISBLANK(C729),O728,IF(COUNTIF(C$2:C729,C729)&gt;1,O728,1+MAX(O728,0)))</f>
        <v>19</v>
      </c>
      <c r="P729" s="45">
        <f t="shared" si="157"/>
        <v>12</v>
      </c>
      <c r="Q729" s="33" t="str">
        <f t="shared" si="158"/>
        <v/>
      </c>
      <c r="R729" s="33">
        <f t="shared" si="159"/>
        <v>14</v>
      </c>
      <c r="S729" s="33" t="str">
        <f t="shared" si="160"/>
        <v>112_14</v>
      </c>
      <c r="T729" s="35" t="str">
        <f t="shared" si="161"/>
        <v>112PM</v>
      </c>
      <c r="U729" s="35" t="str">
        <f t="shared" si="162"/>
        <v>112PMEW</v>
      </c>
      <c r="W729" s="20" t="str">
        <f t="shared" si="163"/>
        <v/>
      </c>
      <c r="X729" s="20" t="str">
        <f t="shared" si="164"/>
        <v/>
      </c>
      <c r="Y729" s="20" t="str">
        <f t="shared" si="165"/>
        <v/>
      </c>
      <c r="Z729" s="20" t="str">
        <f t="shared" si="166"/>
        <v/>
      </c>
      <c r="AA729" s="20">
        <f t="shared" si="154"/>
        <v>0</v>
      </c>
      <c r="AB729" s="20">
        <f t="shared" si="155"/>
        <v>0</v>
      </c>
      <c r="AC729" s="20">
        <f t="shared" si="156"/>
        <v>0</v>
      </c>
      <c r="AD729" s="16">
        <f t="shared" si="167"/>
        <v>0</v>
      </c>
      <c r="AE729" s="16">
        <f>IF(ISBLANK(T729),AE728,IF(COUNTIF(T$2:T729,T729)&gt;1,AE728,1+MAX(AE728,0)))</f>
        <v>23</v>
      </c>
    </row>
    <row r="730" spans="1:31" x14ac:dyDescent="0.25">
      <c r="A730" s="42">
        <v>112</v>
      </c>
      <c r="B730" s="42" t="s">
        <v>66</v>
      </c>
      <c r="C730" s="42" t="s">
        <v>693</v>
      </c>
      <c r="E730" s="42">
        <v>2</v>
      </c>
      <c r="F730" s="42">
        <v>3</v>
      </c>
      <c r="G730" s="42">
        <v>1</v>
      </c>
      <c r="H730" s="42">
        <v>6</v>
      </c>
      <c r="I730" s="42">
        <v>1</v>
      </c>
      <c r="J730" s="42">
        <v>1</v>
      </c>
      <c r="K730" s="42">
        <v>0</v>
      </c>
      <c r="L730" s="42">
        <v>0</v>
      </c>
      <c r="M730" s="188" t="s">
        <v>695</v>
      </c>
      <c r="N730"/>
      <c r="O730" s="101">
        <f>IF(ISBLANK(C730),O729,IF(COUNTIF(C$2:C730,C730)&gt;1,O729,1+MAX(O729,0)))</f>
        <v>19</v>
      </c>
      <c r="P730" s="45">
        <f t="shared" si="157"/>
        <v>12</v>
      </c>
      <c r="Q730" s="33" t="str">
        <f t="shared" si="158"/>
        <v/>
      </c>
      <c r="R730" s="33">
        <f t="shared" si="159"/>
        <v>15</v>
      </c>
      <c r="S730" s="33" t="str">
        <f t="shared" si="160"/>
        <v>112_15</v>
      </c>
      <c r="T730" s="35" t="str">
        <f t="shared" si="161"/>
        <v>112PM</v>
      </c>
      <c r="U730" s="35" t="str">
        <f t="shared" si="162"/>
        <v>112PMNS</v>
      </c>
      <c r="W730" s="20" t="str">
        <f t="shared" si="163"/>
        <v/>
      </c>
      <c r="X730" s="20" t="str">
        <f t="shared" si="164"/>
        <v/>
      </c>
      <c r="Y730" s="20" t="str">
        <f t="shared" si="165"/>
        <v/>
      </c>
      <c r="Z730" s="20" t="str">
        <f t="shared" si="166"/>
        <v/>
      </c>
      <c r="AA730" s="20">
        <f t="shared" si="154"/>
        <v>0</v>
      </c>
      <c r="AB730" s="20">
        <f t="shared" si="155"/>
        <v>0</v>
      </c>
      <c r="AC730" s="20">
        <f t="shared" si="156"/>
        <v>0</v>
      </c>
      <c r="AD730" s="16">
        <f t="shared" si="167"/>
        <v>0</v>
      </c>
      <c r="AE730" s="16">
        <f>IF(ISBLANK(T730),AE729,IF(COUNTIF(T$2:T730,T730)&gt;1,AE729,1+MAX(AE729,0)))</f>
        <v>23</v>
      </c>
    </row>
    <row r="731" spans="1:31" x14ac:dyDescent="0.25">
      <c r="A731" s="42">
        <v>112</v>
      </c>
      <c r="B731" s="42" t="s">
        <v>66</v>
      </c>
      <c r="C731" s="42" t="s">
        <v>693</v>
      </c>
      <c r="E731" s="42">
        <v>2</v>
      </c>
      <c r="F731" s="42">
        <v>3</v>
      </c>
      <c r="G731" s="42">
        <v>2</v>
      </c>
      <c r="H731" s="42">
        <v>6</v>
      </c>
      <c r="I731" s="42">
        <v>1</v>
      </c>
      <c r="J731" s="42">
        <v>2</v>
      </c>
      <c r="K731" s="42">
        <v>0</v>
      </c>
      <c r="L731" s="42">
        <v>0</v>
      </c>
      <c r="M731" s="188" t="s">
        <v>695</v>
      </c>
      <c r="N731"/>
      <c r="O731" s="101">
        <f>IF(ISBLANK(C731),O730,IF(COUNTIF(C$2:C731,C731)&gt;1,O730,1+MAX(O730,0)))</f>
        <v>19</v>
      </c>
      <c r="P731" s="45">
        <f t="shared" si="157"/>
        <v>12</v>
      </c>
      <c r="Q731" s="33" t="str">
        <f t="shared" si="158"/>
        <v/>
      </c>
      <c r="R731" s="33">
        <f t="shared" si="159"/>
        <v>15</v>
      </c>
      <c r="S731" s="33" t="str">
        <f t="shared" si="160"/>
        <v>112_15</v>
      </c>
      <c r="T731" s="35" t="str">
        <f t="shared" si="161"/>
        <v>112PM</v>
      </c>
      <c r="U731" s="35" t="str">
        <f t="shared" si="162"/>
        <v>112PMNS</v>
      </c>
      <c r="W731" s="20" t="str">
        <f t="shared" si="163"/>
        <v/>
      </c>
      <c r="X731" s="20" t="str">
        <f t="shared" si="164"/>
        <v/>
      </c>
      <c r="Y731" s="20" t="str">
        <f t="shared" si="165"/>
        <v/>
      </c>
      <c r="Z731" s="20" t="str">
        <f t="shared" si="166"/>
        <v/>
      </c>
      <c r="AA731" s="20">
        <f t="shared" si="154"/>
        <v>0</v>
      </c>
      <c r="AB731" s="20">
        <f t="shared" si="155"/>
        <v>0</v>
      </c>
      <c r="AC731" s="20">
        <f t="shared" si="156"/>
        <v>0</v>
      </c>
      <c r="AD731" s="16">
        <f t="shared" si="167"/>
        <v>0</v>
      </c>
      <c r="AE731" s="16">
        <f>IF(ISBLANK(T731),AE730,IF(COUNTIF(T$2:T731,T731)&gt;1,AE730,1+MAX(AE730,0)))</f>
        <v>23</v>
      </c>
    </row>
    <row r="732" spans="1:31" x14ac:dyDescent="0.25">
      <c r="A732" s="42">
        <v>112</v>
      </c>
      <c r="B732" s="42" t="s">
        <v>66</v>
      </c>
      <c r="C732" s="42" t="s">
        <v>693</v>
      </c>
      <c r="E732" s="42">
        <v>2</v>
      </c>
      <c r="F732" s="42">
        <v>3</v>
      </c>
      <c r="G732" s="42">
        <v>3</v>
      </c>
      <c r="H732" s="42">
        <v>0</v>
      </c>
      <c r="I732" s="42">
        <v>0</v>
      </c>
      <c r="J732" s="42">
        <v>0</v>
      </c>
      <c r="K732" s="42">
        <v>0</v>
      </c>
      <c r="L732" s="42">
        <v>0</v>
      </c>
      <c r="M732" s="188" t="s">
        <v>695</v>
      </c>
      <c r="N732"/>
      <c r="O732" s="101">
        <f>IF(ISBLANK(C732),O731,IF(COUNTIF(C$2:C732,C732)&gt;1,O731,1+MAX(O731,0)))</f>
        <v>19</v>
      </c>
      <c r="P732" s="45">
        <f t="shared" si="157"/>
        <v>12</v>
      </c>
      <c r="Q732" s="33" t="str">
        <f t="shared" si="158"/>
        <v/>
      </c>
      <c r="R732" s="33">
        <f t="shared" si="159"/>
        <v>15</v>
      </c>
      <c r="S732" s="33" t="str">
        <f t="shared" si="160"/>
        <v>112_15</v>
      </c>
      <c r="T732" s="35" t="str">
        <f t="shared" si="161"/>
        <v>112PM</v>
      </c>
      <c r="U732" s="35" t="str">
        <f t="shared" si="162"/>
        <v>112PMEW</v>
      </c>
      <c r="W732" s="20" t="str">
        <f t="shared" si="163"/>
        <v/>
      </c>
      <c r="X732" s="20" t="str">
        <f t="shared" si="164"/>
        <v/>
      </c>
      <c r="Y732" s="20" t="str">
        <f t="shared" si="165"/>
        <v/>
      </c>
      <c r="Z732" s="20" t="str">
        <f t="shared" si="166"/>
        <v/>
      </c>
      <c r="AA732" s="20">
        <f t="shared" si="154"/>
        <v>0</v>
      </c>
      <c r="AB732" s="20">
        <f t="shared" si="155"/>
        <v>0</v>
      </c>
      <c r="AC732" s="20">
        <f t="shared" si="156"/>
        <v>0</v>
      </c>
      <c r="AD732" s="16">
        <f t="shared" si="167"/>
        <v>0</v>
      </c>
      <c r="AE732" s="16">
        <f>IF(ISBLANK(T732),AE731,IF(COUNTIF(T$2:T732,T732)&gt;1,AE731,1+MAX(AE731,0)))</f>
        <v>23</v>
      </c>
    </row>
    <row r="733" spans="1:31" x14ac:dyDescent="0.25">
      <c r="A733" s="42">
        <v>112</v>
      </c>
      <c r="B733" s="42" t="s">
        <v>66</v>
      </c>
      <c r="C733" s="42" t="s">
        <v>693</v>
      </c>
      <c r="E733" s="42">
        <v>2</v>
      </c>
      <c r="F733" s="42">
        <v>3</v>
      </c>
      <c r="G733" s="42">
        <v>4</v>
      </c>
      <c r="H733" s="42">
        <v>0</v>
      </c>
      <c r="I733" s="42">
        <v>0</v>
      </c>
      <c r="J733" s="42">
        <v>0</v>
      </c>
      <c r="K733" s="42">
        <v>0</v>
      </c>
      <c r="L733" s="42">
        <v>0</v>
      </c>
      <c r="M733" s="188" t="s">
        <v>695</v>
      </c>
      <c r="N733"/>
      <c r="O733" s="101">
        <f>IF(ISBLANK(C733),O732,IF(COUNTIF(C$2:C733,C733)&gt;1,O732,1+MAX(O732,0)))</f>
        <v>19</v>
      </c>
      <c r="P733" s="45">
        <f t="shared" si="157"/>
        <v>12</v>
      </c>
      <c r="Q733" s="33" t="str">
        <f t="shared" si="158"/>
        <v/>
      </c>
      <c r="R733" s="33">
        <f t="shared" si="159"/>
        <v>15</v>
      </c>
      <c r="S733" s="33" t="str">
        <f t="shared" si="160"/>
        <v>112_15</v>
      </c>
      <c r="T733" s="35" t="str">
        <f t="shared" si="161"/>
        <v>112PM</v>
      </c>
      <c r="U733" s="35" t="str">
        <f t="shared" si="162"/>
        <v>112PMEW</v>
      </c>
      <c r="W733" s="20" t="str">
        <f t="shared" si="163"/>
        <v/>
      </c>
      <c r="X733" s="20" t="str">
        <f t="shared" si="164"/>
        <v/>
      </c>
      <c r="Y733" s="20" t="str">
        <f t="shared" si="165"/>
        <v/>
      </c>
      <c r="Z733" s="20" t="str">
        <f t="shared" si="166"/>
        <v/>
      </c>
      <c r="AA733" s="20">
        <f t="shared" si="154"/>
        <v>0</v>
      </c>
      <c r="AB733" s="20">
        <f t="shared" si="155"/>
        <v>0</v>
      </c>
      <c r="AC733" s="20">
        <f t="shared" si="156"/>
        <v>0</v>
      </c>
      <c r="AD733" s="16">
        <f t="shared" si="167"/>
        <v>0</v>
      </c>
      <c r="AE733" s="16">
        <f>IF(ISBLANK(T733),AE732,IF(COUNTIF(T$2:T733,T733)&gt;1,AE732,1+MAX(AE732,0)))</f>
        <v>23</v>
      </c>
    </row>
    <row r="734" spans="1:31" x14ac:dyDescent="0.25">
      <c r="A734" s="42">
        <v>112</v>
      </c>
      <c r="B734" s="42" t="s">
        <v>66</v>
      </c>
      <c r="C734" s="42" t="s">
        <v>693</v>
      </c>
      <c r="E734" s="42">
        <v>2</v>
      </c>
      <c r="F734" s="42">
        <v>4</v>
      </c>
      <c r="G734" s="42">
        <v>1</v>
      </c>
      <c r="H734" s="42">
        <v>5</v>
      </c>
      <c r="I734" s="42">
        <v>0</v>
      </c>
      <c r="J734" s="42">
        <v>2</v>
      </c>
      <c r="K734" s="42">
        <v>0</v>
      </c>
      <c r="L734" s="42">
        <v>0</v>
      </c>
      <c r="M734" s="188" t="s">
        <v>695</v>
      </c>
      <c r="N734"/>
      <c r="O734" s="101">
        <f>IF(ISBLANK(C734),O733,IF(COUNTIF(C$2:C734,C734)&gt;1,O733,1+MAX(O733,0)))</f>
        <v>19</v>
      </c>
      <c r="P734" s="45">
        <f t="shared" si="157"/>
        <v>12</v>
      </c>
      <c r="Q734" s="33" t="str">
        <f t="shared" si="158"/>
        <v/>
      </c>
      <c r="R734" s="33">
        <f t="shared" si="159"/>
        <v>16</v>
      </c>
      <c r="S734" s="33" t="str">
        <f t="shared" si="160"/>
        <v>112_16</v>
      </c>
      <c r="T734" s="35" t="str">
        <f t="shared" si="161"/>
        <v>112PM</v>
      </c>
      <c r="U734" s="35" t="str">
        <f t="shared" si="162"/>
        <v>112PMNS</v>
      </c>
      <c r="W734" s="20" t="str">
        <f t="shared" si="163"/>
        <v/>
      </c>
      <c r="X734" s="20" t="str">
        <f t="shared" si="164"/>
        <v/>
      </c>
      <c r="Y734" s="20" t="str">
        <f t="shared" si="165"/>
        <v/>
      </c>
      <c r="Z734" s="20" t="str">
        <f t="shared" si="166"/>
        <v/>
      </c>
      <c r="AA734" s="20">
        <f t="shared" si="154"/>
        <v>0</v>
      </c>
      <c r="AB734" s="20">
        <f t="shared" si="155"/>
        <v>0</v>
      </c>
      <c r="AC734" s="20">
        <f t="shared" si="156"/>
        <v>0</v>
      </c>
      <c r="AD734" s="16">
        <f t="shared" si="167"/>
        <v>0</v>
      </c>
      <c r="AE734" s="16">
        <f>IF(ISBLANK(T734),AE733,IF(COUNTIF(T$2:T734,T734)&gt;1,AE733,1+MAX(AE733,0)))</f>
        <v>23</v>
      </c>
    </row>
    <row r="735" spans="1:31" x14ac:dyDescent="0.25">
      <c r="A735" s="42">
        <v>112</v>
      </c>
      <c r="B735" s="42" t="s">
        <v>66</v>
      </c>
      <c r="C735" s="42" t="s">
        <v>693</v>
      </c>
      <c r="E735" s="42">
        <v>2</v>
      </c>
      <c r="F735" s="42">
        <v>4</v>
      </c>
      <c r="G735" s="42">
        <v>2</v>
      </c>
      <c r="H735" s="42">
        <v>6</v>
      </c>
      <c r="I735" s="42">
        <v>0</v>
      </c>
      <c r="J735" s="42">
        <v>4</v>
      </c>
      <c r="K735" s="42">
        <v>0</v>
      </c>
      <c r="L735" s="42">
        <v>0</v>
      </c>
      <c r="M735" s="188" t="s">
        <v>695</v>
      </c>
      <c r="N735"/>
      <c r="O735" s="101">
        <f>IF(ISBLANK(C735),O734,IF(COUNTIF(C$2:C735,C735)&gt;1,O734,1+MAX(O734,0)))</f>
        <v>19</v>
      </c>
      <c r="P735" s="45">
        <f t="shared" si="157"/>
        <v>12</v>
      </c>
      <c r="Q735" s="33" t="str">
        <f t="shared" si="158"/>
        <v/>
      </c>
      <c r="R735" s="33">
        <f t="shared" si="159"/>
        <v>16</v>
      </c>
      <c r="S735" s="33" t="str">
        <f t="shared" si="160"/>
        <v>112_16</v>
      </c>
      <c r="T735" s="35" t="str">
        <f t="shared" si="161"/>
        <v>112PM</v>
      </c>
      <c r="U735" s="35" t="str">
        <f t="shared" si="162"/>
        <v>112PMNS</v>
      </c>
      <c r="W735" s="20" t="str">
        <f t="shared" si="163"/>
        <v/>
      </c>
      <c r="X735" s="20" t="str">
        <f t="shared" si="164"/>
        <v/>
      </c>
      <c r="Y735" s="20" t="str">
        <f t="shared" si="165"/>
        <v/>
      </c>
      <c r="Z735" s="20" t="str">
        <f t="shared" si="166"/>
        <v/>
      </c>
      <c r="AA735" s="20">
        <f t="shared" si="154"/>
        <v>0</v>
      </c>
      <c r="AB735" s="20">
        <f t="shared" si="155"/>
        <v>0</v>
      </c>
      <c r="AC735" s="20">
        <f t="shared" si="156"/>
        <v>0</v>
      </c>
      <c r="AD735" s="16">
        <f t="shared" si="167"/>
        <v>0</v>
      </c>
      <c r="AE735" s="16">
        <f>IF(ISBLANK(T735),AE734,IF(COUNTIF(T$2:T735,T735)&gt;1,AE734,1+MAX(AE734,0)))</f>
        <v>23</v>
      </c>
    </row>
    <row r="736" spans="1:31" x14ac:dyDescent="0.25">
      <c r="A736" s="42">
        <v>112</v>
      </c>
      <c r="B736" s="42" t="s">
        <v>66</v>
      </c>
      <c r="C736" s="42" t="s">
        <v>693</v>
      </c>
      <c r="E736" s="42">
        <v>2</v>
      </c>
      <c r="F736" s="42">
        <v>4</v>
      </c>
      <c r="G736" s="42">
        <v>3</v>
      </c>
      <c r="H736" s="42">
        <v>0</v>
      </c>
      <c r="I736" s="42">
        <v>0</v>
      </c>
      <c r="J736" s="42">
        <v>0</v>
      </c>
      <c r="K736" s="42">
        <v>0</v>
      </c>
      <c r="L736" s="42">
        <v>0</v>
      </c>
      <c r="M736" s="188" t="s">
        <v>695</v>
      </c>
      <c r="N736"/>
      <c r="O736" s="101">
        <f>IF(ISBLANK(C736),O735,IF(COUNTIF(C$2:C736,C736)&gt;1,O735,1+MAX(O735,0)))</f>
        <v>19</v>
      </c>
      <c r="P736" s="45">
        <f t="shared" si="157"/>
        <v>12</v>
      </c>
      <c r="Q736" s="33" t="str">
        <f t="shared" si="158"/>
        <v/>
      </c>
      <c r="R736" s="33">
        <f t="shared" si="159"/>
        <v>16</v>
      </c>
      <c r="S736" s="33" t="str">
        <f t="shared" si="160"/>
        <v>112_16</v>
      </c>
      <c r="T736" s="35" t="str">
        <f t="shared" si="161"/>
        <v>112PM</v>
      </c>
      <c r="U736" s="35" t="str">
        <f t="shared" si="162"/>
        <v>112PMEW</v>
      </c>
      <c r="W736" s="20" t="str">
        <f t="shared" si="163"/>
        <v/>
      </c>
      <c r="X736" s="20" t="str">
        <f t="shared" si="164"/>
        <v/>
      </c>
      <c r="Y736" s="20" t="str">
        <f t="shared" si="165"/>
        <v/>
      </c>
      <c r="Z736" s="20" t="str">
        <f t="shared" si="166"/>
        <v/>
      </c>
      <c r="AA736" s="20">
        <f t="shared" si="154"/>
        <v>0</v>
      </c>
      <c r="AB736" s="20">
        <f t="shared" si="155"/>
        <v>0</v>
      </c>
      <c r="AC736" s="20">
        <f t="shared" si="156"/>
        <v>0</v>
      </c>
      <c r="AD736" s="16">
        <f t="shared" si="167"/>
        <v>0</v>
      </c>
      <c r="AE736" s="16">
        <f>IF(ISBLANK(T736),AE735,IF(COUNTIF(T$2:T736,T736)&gt;1,AE735,1+MAX(AE735,0)))</f>
        <v>23</v>
      </c>
    </row>
    <row r="737" spans="1:31" x14ac:dyDescent="0.25">
      <c r="A737" s="42">
        <v>112</v>
      </c>
      <c r="B737" s="42" t="s">
        <v>66</v>
      </c>
      <c r="C737" s="42" t="s">
        <v>693</v>
      </c>
      <c r="E737" s="42">
        <v>2</v>
      </c>
      <c r="F737" s="42">
        <v>4</v>
      </c>
      <c r="G737" s="42">
        <v>4</v>
      </c>
      <c r="H737" s="42">
        <v>0</v>
      </c>
      <c r="I737" s="42">
        <v>0</v>
      </c>
      <c r="J737" s="42">
        <v>0</v>
      </c>
      <c r="K737" s="42">
        <v>0</v>
      </c>
      <c r="L737" s="42">
        <v>0</v>
      </c>
      <c r="M737" s="188" t="s">
        <v>695</v>
      </c>
      <c r="N737"/>
      <c r="O737" s="101">
        <f>IF(ISBLANK(C737),O736,IF(COUNTIF(C$2:C737,C737)&gt;1,O736,1+MAX(O736,0)))</f>
        <v>19</v>
      </c>
      <c r="P737" s="45">
        <f t="shared" si="157"/>
        <v>12</v>
      </c>
      <c r="Q737" s="33" t="str">
        <f t="shared" si="158"/>
        <v/>
      </c>
      <c r="R737" s="33">
        <f t="shared" si="159"/>
        <v>16</v>
      </c>
      <c r="S737" s="33" t="str">
        <f t="shared" si="160"/>
        <v>112_16</v>
      </c>
      <c r="T737" s="35" t="str">
        <f t="shared" si="161"/>
        <v>112PM</v>
      </c>
      <c r="U737" s="35" t="str">
        <f t="shared" si="162"/>
        <v>112PMEW</v>
      </c>
      <c r="W737" s="20" t="str">
        <f t="shared" si="163"/>
        <v/>
      </c>
      <c r="X737" s="20" t="str">
        <f t="shared" si="164"/>
        <v/>
      </c>
      <c r="Y737" s="20" t="str">
        <f t="shared" si="165"/>
        <v/>
      </c>
      <c r="Z737" s="20" t="str">
        <f t="shared" si="166"/>
        <v/>
      </c>
      <c r="AA737" s="20">
        <f t="shared" si="154"/>
        <v>0</v>
      </c>
      <c r="AB737" s="20">
        <f t="shared" si="155"/>
        <v>0</v>
      </c>
      <c r="AC737" s="20">
        <f t="shared" si="156"/>
        <v>0</v>
      </c>
      <c r="AD737" s="16">
        <f t="shared" si="167"/>
        <v>0</v>
      </c>
      <c r="AE737" s="16">
        <f>IF(ISBLANK(T737),AE736,IF(COUNTIF(T$2:T737,T737)&gt;1,AE736,1+MAX(AE736,0)))</f>
        <v>23</v>
      </c>
    </row>
    <row r="738" spans="1:31" x14ac:dyDescent="0.25">
      <c r="A738" s="42">
        <v>113</v>
      </c>
      <c r="B738" s="42" t="s">
        <v>65</v>
      </c>
      <c r="C738" s="42" t="s">
        <v>696</v>
      </c>
      <c r="E738" s="42">
        <v>1</v>
      </c>
      <c r="F738" s="42">
        <v>1</v>
      </c>
      <c r="G738" s="42">
        <v>1</v>
      </c>
      <c r="H738" s="42">
        <v>0</v>
      </c>
      <c r="I738" s="42">
        <v>0</v>
      </c>
      <c r="J738" s="42">
        <v>0</v>
      </c>
      <c r="K738" s="42">
        <v>0</v>
      </c>
      <c r="L738" s="42">
        <v>0</v>
      </c>
      <c r="M738" s="188" t="s">
        <v>697</v>
      </c>
      <c r="N738"/>
      <c r="O738" s="101">
        <f>IF(ISBLANK(C738),O737,IF(COUNTIF(C$2:C738,C738)&gt;1,O737,1+MAX(O737,0)))</f>
        <v>20</v>
      </c>
      <c r="P738" s="45">
        <f t="shared" si="157"/>
        <v>13</v>
      </c>
      <c r="Q738" s="33">
        <f t="shared" si="158"/>
        <v>13</v>
      </c>
      <c r="R738" s="33">
        <f t="shared" si="159"/>
        <v>1</v>
      </c>
      <c r="S738" s="33" t="str">
        <f t="shared" si="160"/>
        <v>113_1</v>
      </c>
      <c r="T738" s="35" t="str">
        <f t="shared" si="161"/>
        <v>113AM</v>
      </c>
      <c r="U738" s="35" t="str">
        <f t="shared" si="162"/>
        <v>113AMNS</v>
      </c>
      <c r="W738" s="20" t="str">
        <f t="shared" si="163"/>
        <v/>
      </c>
      <c r="X738" s="20" t="str">
        <f t="shared" si="164"/>
        <v/>
      </c>
      <c r="Y738" s="20" t="str">
        <f t="shared" si="165"/>
        <v/>
      </c>
      <c r="Z738" s="20" t="str">
        <f t="shared" si="166"/>
        <v/>
      </c>
      <c r="AA738" s="20">
        <f t="shared" si="154"/>
        <v>1</v>
      </c>
      <c r="AB738" s="20">
        <f t="shared" si="155"/>
        <v>0</v>
      </c>
      <c r="AC738" s="20">
        <f t="shared" si="156"/>
        <v>1</v>
      </c>
      <c r="AD738" s="16">
        <f t="shared" si="167"/>
        <v>1</v>
      </c>
      <c r="AE738" s="16">
        <f>IF(ISBLANK(T738),AE737,IF(COUNTIF(T$2:T738,T738)&gt;1,AE737,1+MAX(AE737,0)))</f>
        <v>24</v>
      </c>
    </row>
    <row r="739" spans="1:31" x14ac:dyDescent="0.25">
      <c r="A739" s="42">
        <v>113</v>
      </c>
      <c r="B739" s="42" t="s">
        <v>65</v>
      </c>
      <c r="C739" s="42" t="s">
        <v>696</v>
      </c>
      <c r="E739" s="42">
        <v>1</v>
      </c>
      <c r="F739" s="42">
        <v>1</v>
      </c>
      <c r="G739" s="42">
        <v>2</v>
      </c>
      <c r="H739" s="42">
        <v>0</v>
      </c>
      <c r="I739" s="42">
        <v>0</v>
      </c>
      <c r="J739" s="42">
        <v>0</v>
      </c>
      <c r="K739" s="42">
        <v>0</v>
      </c>
      <c r="L739" s="42">
        <v>0</v>
      </c>
      <c r="M739" s="188" t="s">
        <v>697</v>
      </c>
      <c r="N739"/>
      <c r="O739" s="101">
        <f>IF(ISBLANK(C739),O738,IF(COUNTIF(C$2:C739,C739)&gt;1,O738,1+MAX(O738,0)))</f>
        <v>20</v>
      </c>
      <c r="P739" s="45">
        <f t="shared" si="157"/>
        <v>13</v>
      </c>
      <c r="Q739" s="33" t="str">
        <f t="shared" si="158"/>
        <v/>
      </c>
      <c r="R739" s="33">
        <f t="shared" si="159"/>
        <v>1</v>
      </c>
      <c r="S739" s="33" t="str">
        <f t="shared" si="160"/>
        <v>113_1</v>
      </c>
      <c r="T739" s="35" t="str">
        <f t="shared" si="161"/>
        <v>113AM</v>
      </c>
      <c r="U739" s="35" t="str">
        <f t="shared" si="162"/>
        <v>113AMNS</v>
      </c>
      <c r="W739" s="20" t="str">
        <f t="shared" si="163"/>
        <v/>
      </c>
      <c r="X739" s="20" t="str">
        <f t="shared" si="164"/>
        <v/>
      </c>
      <c r="Y739" s="20" t="str">
        <f t="shared" si="165"/>
        <v/>
      </c>
      <c r="Z739" s="20" t="str">
        <f t="shared" si="166"/>
        <v/>
      </c>
      <c r="AA739" s="20">
        <f t="shared" si="154"/>
        <v>0</v>
      </c>
      <c r="AB739" s="20">
        <f t="shared" si="155"/>
        <v>0</v>
      </c>
      <c r="AC739" s="20">
        <f t="shared" si="156"/>
        <v>0</v>
      </c>
      <c r="AD739" s="16">
        <f t="shared" si="167"/>
        <v>0</v>
      </c>
      <c r="AE739" s="16">
        <f>IF(ISBLANK(T739),AE738,IF(COUNTIF(T$2:T739,T739)&gt;1,AE738,1+MAX(AE738,0)))</f>
        <v>24</v>
      </c>
    </row>
    <row r="740" spans="1:31" x14ac:dyDescent="0.25">
      <c r="A740" s="42">
        <v>113</v>
      </c>
      <c r="B740" s="42" t="s">
        <v>65</v>
      </c>
      <c r="C740" s="42" t="s">
        <v>696</v>
      </c>
      <c r="E740" s="42">
        <v>1</v>
      </c>
      <c r="F740" s="42">
        <v>1</v>
      </c>
      <c r="G740" s="42">
        <v>3</v>
      </c>
      <c r="H740" s="42">
        <v>2</v>
      </c>
      <c r="I740" s="42">
        <v>0</v>
      </c>
      <c r="J740" s="42">
        <v>0</v>
      </c>
      <c r="K740" s="42">
        <v>0</v>
      </c>
      <c r="L740" s="42">
        <v>0</v>
      </c>
      <c r="M740" s="188" t="s">
        <v>697</v>
      </c>
      <c r="N740"/>
      <c r="O740" s="101">
        <f>IF(ISBLANK(C740),O739,IF(COUNTIF(C$2:C740,C740)&gt;1,O739,1+MAX(O739,0)))</f>
        <v>20</v>
      </c>
      <c r="P740" s="45">
        <f t="shared" si="157"/>
        <v>13</v>
      </c>
      <c r="Q740" s="33" t="str">
        <f t="shared" si="158"/>
        <v/>
      </c>
      <c r="R740" s="33">
        <f t="shared" si="159"/>
        <v>1</v>
      </c>
      <c r="S740" s="33" t="str">
        <f t="shared" si="160"/>
        <v>113_1</v>
      </c>
      <c r="T740" s="35" t="str">
        <f t="shared" si="161"/>
        <v>113AM</v>
      </c>
      <c r="U740" s="35" t="str">
        <f t="shared" si="162"/>
        <v>113AMEW</v>
      </c>
      <c r="W740" s="20" t="str">
        <f t="shared" si="163"/>
        <v/>
      </c>
      <c r="X740" s="20" t="str">
        <f t="shared" si="164"/>
        <v/>
      </c>
      <c r="Y740" s="20" t="str">
        <f t="shared" si="165"/>
        <v/>
      </c>
      <c r="Z740" s="20" t="str">
        <f t="shared" si="166"/>
        <v/>
      </c>
      <c r="AA740" s="20">
        <f t="shared" si="154"/>
        <v>1</v>
      </c>
      <c r="AB740" s="20">
        <f t="shared" si="155"/>
        <v>0</v>
      </c>
      <c r="AC740" s="20">
        <f t="shared" si="156"/>
        <v>3</v>
      </c>
      <c r="AD740" s="16">
        <f t="shared" si="167"/>
        <v>1</v>
      </c>
      <c r="AE740" s="16">
        <f>IF(ISBLANK(T740),AE739,IF(COUNTIF(T$2:T740,T740)&gt;1,AE739,1+MAX(AE739,0)))</f>
        <v>24</v>
      </c>
    </row>
    <row r="741" spans="1:31" x14ac:dyDescent="0.25">
      <c r="A741" s="42">
        <v>113</v>
      </c>
      <c r="B741" s="42" t="s">
        <v>65</v>
      </c>
      <c r="C741" s="42" t="s">
        <v>696</v>
      </c>
      <c r="E741" s="42">
        <v>1</v>
      </c>
      <c r="F741" s="42">
        <v>1</v>
      </c>
      <c r="G741" s="42">
        <v>4</v>
      </c>
      <c r="H741" s="42">
        <v>0</v>
      </c>
      <c r="I741" s="42">
        <v>0</v>
      </c>
      <c r="J741" s="42">
        <v>0</v>
      </c>
      <c r="K741" s="42">
        <v>0</v>
      </c>
      <c r="L741" s="42">
        <v>0</v>
      </c>
      <c r="M741" s="188" t="s">
        <v>697</v>
      </c>
      <c r="N741"/>
      <c r="O741" s="101">
        <f>IF(ISBLANK(C741),O740,IF(COUNTIF(C$2:C741,C741)&gt;1,O740,1+MAX(O740,0)))</f>
        <v>20</v>
      </c>
      <c r="P741" s="45">
        <f t="shared" si="157"/>
        <v>13</v>
      </c>
      <c r="Q741" s="33" t="str">
        <f t="shared" si="158"/>
        <v/>
      </c>
      <c r="R741" s="33">
        <f t="shared" si="159"/>
        <v>1</v>
      </c>
      <c r="S741" s="33" t="str">
        <f t="shared" si="160"/>
        <v>113_1</v>
      </c>
      <c r="T741" s="35" t="str">
        <f t="shared" si="161"/>
        <v>113AM</v>
      </c>
      <c r="U741" s="35" t="str">
        <f t="shared" si="162"/>
        <v>113AMEW</v>
      </c>
      <c r="W741" s="20" t="str">
        <f t="shared" si="163"/>
        <v/>
      </c>
      <c r="X741" s="20" t="str">
        <f t="shared" si="164"/>
        <v/>
      </c>
      <c r="Y741" s="20" t="str">
        <f t="shared" si="165"/>
        <v/>
      </c>
      <c r="Z741" s="20" t="str">
        <f t="shared" si="166"/>
        <v/>
      </c>
      <c r="AA741" s="20">
        <f t="shared" si="154"/>
        <v>0</v>
      </c>
      <c r="AB741" s="20">
        <f t="shared" si="155"/>
        <v>0</v>
      </c>
      <c r="AC741" s="20">
        <f t="shared" si="156"/>
        <v>3</v>
      </c>
      <c r="AD741" s="16">
        <f t="shared" si="167"/>
        <v>1</v>
      </c>
      <c r="AE741" s="16">
        <f>IF(ISBLANK(T741),AE740,IF(COUNTIF(T$2:T741,T741)&gt;1,AE740,1+MAX(AE740,0)))</f>
        <v>24</v>
      </c>
    </row>
    <row r="742" spans="1:31" x14ac:dyDescent="0.25">
      <c r="A742" s="42">
        <v>113</v>
      </c>
      <c r="B742" s="42" t="s">
        <v>65</v>
      </c>
      <c r="C742" s="42" t="s">
        <v>696</v>
      </c>
      <c r="E742" s="42">
        <v>1</v>
      </c>
      <c r="F742" s="42">
        <v>2</v>
      </c>
      <c r="G742" s="42">
        <v>1</v>
      </c>
      <c r="H742" s="42">
        <v>0</v>
      </c>
      <c r="I742" s="42">
        <v>0</v>
      </c>
      <c r="J742" s="42">
        <v>0</v>
      </c>
      <c r="K742" s="42">
        <v>0</v>
      </c>
      <c r="L742" s="42">
        <v>0</v>
      </c>
      <c r="M742" s="188" t="s">
        <v>697</v>
      </c>
      <c r="N742"/>
      <c r="O742" s="101">
        <f>IF(ISBLANK(C742),O741,IF(COUNTIF(C$2:C742,C742)&gt;1,O741,1+MAX(O741,0)))</f>
        <v>20</v>
      </c>
      <c r="P742" s="45">
        <f t="shared" si="157"/>
        <v>13</v>
      </c>
      <c r="Q742" s="33" t="str">
        <f t="shared" si="158"/>
        <v/>
      </c>
      <c r="R742" s="33">
        <f t="shared" si="159"/>
        <v>2</v>
      </c>
      <c r="S742" s="33" t="str">
        <f t="shared" si="160"/>
        <v>113_2</v>
      </c>
      <c r="T742" s="35" t="str">
        <f t="shared" si="161"/>
        <v>113AM</v>
      </c>
      <c r="U742" s="35" t="str">
        <f t="shared" si="162"/>
        <v>113AMNS</v>
      </c>
      <c r="W742" s="20" t="str">
        <f t="shared" si="163"/>
        <v/>
      </c>
      <c r="X742" s="20" t="str">
        <f t="shared" si="164"/>
        <v/>
      </c>
      <c r="Y742" s="20" t="str">
        <f t="shared" si="165"/>
        <v/>
      </c>
      <c r="Z742" s="20" t="str">
        <f t="shared" si="166"/>
        <v/>
      </c>
      <c r="AA742" s="20">
        <f t="shared" si="154"/>
        <v>1</v>
      </c>
      <c r="AB742" s="20">
        <f t="shared" si="155"/>
        <v>0</v>
      </c>
      <c r="AC742" s="20">
        <f t="shared" si="156"/>
        <v>1</v>
      </c>
      <c r="AD742" s="16">
        <f t="shared" si="167"/>
        <v>1</v>
      </c>
      <c r="AE742" s="16">
        <f>IF(ISBLANK(T742),AE741,IF(COUNTIF(T$2:T742,T742)&gt;1,AE741,1+MAX(AE741,0)))</f>
        <v>24</v>
      </c>
    </row>
    <row r="743" spans="1:31" x14ac:dyDescent="0.25">
      <c r="A743" s="42">
        <v>113</v>
      </c>
      <c r="B743" s="42" t="s">
        <v>65</v>
      </c>
      <c r="C743" s="42" t="s">
        <v>696</v>
      </c>
      <c r="E743" s="42">
        <v>1</v>
      </c>
      <c r="F743" s="42">
        <v>2</v>
      </c>
      <c r="G743" s="42">
        <v>2</v>
      </c>
      <c r="H743" s="42">
        <v>0</v>
      </c>
      <c r="I743" s="42">
        <v>0</v>
      </c>
      <c r="J743" s="42">
        <v>0</v>
      </c>
      <c r="K743" s="42">
        <v>0</v>
      </c>
      <c r="L743" s="42">
        <v>0</v>
      </c>
      <c r="M743" s="188" t="s">
        <v>697</v>
      </c>
      <c r="N743"/>
      <c r="O743" s="101">
        <f>IF(ISBLANK(C743),O742,IF(COUNTIF(C$2:C743,C743)&gt;1,O742,1+MAX(O742,0)))</f>
        <v>20</v>
      </c>
      <c r="P743" s="45">
        <f t="shared" si="157"/>
        <v>13</v>
      </c>
      <c r="Q743" s="33" t="str">
        <f t="shared" si="158"/>
        <v/>
      </c>
      <c r="R743" s="33">
        <f t="shared" si="159"/>
        <v>2</v>
      </c>
      <c r="S743" s="33" t="str">
        <f t="shared" si="160"/>
        <v>113_2</v>
      </c>
      <c r="T743" s="35" t="str">
        <f t="shared" si="161"/>
        <v>113AM</v>
      </c>
      <c r="U743" s="35" t="str">
        <f t="shared" si="162"/>
        <v>113AMNS</v>
      </c>
      <c r="W743" s="20" t="str">
        <f t="shared" si="163"/>
        <v/>
      </c>
      <c r="X743" s="20" t="str">
        <f t="shared" si="164"/>
        <v/>
      </c>
      <c r="Y743" s="20" t="str">
        <f t="shared" si="165"/>
        <v/>
      </c>
      <c r="Z743" s="20" t="str">
        <f t="shared" si="166"/>
        <v/>
      </c>
      <c r="AA743" s="20">
        <f t="shared" si="154"/>
        <v>0</v>
      </c>
      <c r="AB743" s="20">
        <f t="shared" si="155"/>
        <v>0</v>
      </c>
      <c r="AC743" s="20">
        <f t="shared" si="156"/>
        <v>0</v>
      </c>
      <c r="AD743" s="16">
        <f t="shared" si="167"/>
        <v>0</v>
      </c>
      <c r="AE743" s="16">
        <f>IF(ISBLANK(T743),AE742,IF(COUNTIF(T$2:T743,T743)&gt;1,AE742,1+MAX(AE742,0)))</f>
        <v>24</v>
      </c>
    </row>
    <row r="744" spans="1:31" x14ac:dyDescent="0.25">
      <c r="A744" s="42">
        <v>113</v>
      </c>
      <c r="B744" s="42" t="s">
        <v>65</v>
      </c>
      <c r="C744" s="42" t="s">
        <v>696</v>
      </c>
      <c r="E744" s="42">
        <v>1</v>
      </c>
      <c r="F744" s="42">
        <v>2</v>
      </c>
      <c r="G744" s="42">
        <v>3</v>
      </c>
      <c r="H744" s="42">
        <v>1</v>
      </c>
      <c r="I744" s="42">
        <v>0</v>
      </c>
      <c r="J744" s="42">
        <v>1</v>
      </c>
      <c r="K744" s="42">
        <v>1</v>
      </c>
      <c r="L744" s="42">
        <v>0</v>
      </c>
      <c r="M744" s="188" t="s">
        <v>697</v>
      </c>
      <c r="N744"/>
      <c r="O744" s="101">
        <f>IF(ISBLANK(C744),O743,IF(COUNTIF(C$2:C744,C744)&gt;1,O743,1+MAX(O743,0)))</f>
        <v>20</v>
      </c>
      <c r="P744" s="45">
        <f t="shared" si="157"/>
        <v>13</v>
      </c>
      <c r="Q744" s="33" t="str">
        <f t="shared" si="158"/>
        <v/>
      </c>
      <c r="R744" s="33">
        <f t="shared" si="159"/>
        <v>2</v>
      </c>
      <c r="S744" s="33" t="str">
        <f t="shared" si="160"/>
        <v>113_2</v>
      </c>
      <c r="T744" s="35" t="str">
        <f t="shared" si="161"/>
        <v>113AM</v>
      </c>
      <c r="U744" s="35" t="str">
        <f t="shared" si="162"/>
        <v>113AMEW</v>
      </c>
      <c r="W744" s="20" t="str">
        <f t="shared" si="163"/>
        <v/>
      </c>
      <c r="X744" s="20" t="str">
        <f t="shared" si="164"/>
        <v/>
      </c>
      <c r="Y744" s="20" t="str">
        <f t="shared" si="165"/>
        <v/>
      </c>
      <c r="Z744" s="20" t="str">
        <f t="shared" si="166"/>
        <v/>
      </c>
      <c r="AA744" s="20">
        <f t="shared" si="154"/>
        <v>1</v>
      </c>
      <c r="AB744" s="20">
        <f t="shared" si="155"/>
        <v>0</v>
      </c>
      <c r="AC744" s="20">
        <f t="shared" si="156"/>
        <v>3</v>
      </c>
      <c r="AD744" s="16">
        <f t="shared" si="167"/>
        <v>1</v>
      </c>
      <c r="AE744" s="16">
        <f>IF(ISBLANK(T744),AE743,IF(COUNTIF(T$2:T744,T744)&gt;1,AE743,1+MAX(AE743,0)))</f>
        <v>24</v>
      </c>
    </row>
    <row r="745" spans="1:31" x14ac:dyDescent="0.25">
      <c r="A745" s="42">
        <v>113</v>
      </c>
      <c r="B745" s="42" t="s">
        <v>65</v>
      </c>
      <c r="C745" s="42" t="s">
        <v>696</v>
      </c>
      <c r="E745" s="42">
        <v>1</v>
      </c>
      <c r="F745" s="42">
        <v>2</v>
      </c>
      <c r="G745" s="42">
        <v>4</v>
      </c>
      <c r="H745" s="42">
        <v>0</v>
      </c>
      <c r="I745" s="42">
        <v>0</v>
      </c>
      <c r="J745" s="42">
        <v>0</v>
      </c>
      <c r="K745" s="42">
        <v>0</v>
      </c>
      <c r="L745" s="42">
        <v>0</v>
      </c>
      <c r="M745" s="188" t="s">
        <v>697</v>
      </c>
      <c r="N745"/>
      <c r="O745" s="101">
        <f>IF(ISBLANK(C745),O744,IF(COUNTIF(C$2:C745,C745)&gt;1,O744,1+MAX(O744,0)))</f>
        <v>20</v>
      </c>
      <c r="P745" s="45">
        <f t="shared" si="157"/>
        <v>13</v>
      </c>
      <c r="Q745" s="33" t="str">
        <f t="shared" si="158"/>
        <v/>
      </c>
      <c r="R745" s="33">
        <f t="shared" si="159"/>
        <v>2</v>
      </c>
      <c r="S745" s="33" t="str">
        <f t="shared" si="160"/>
        <v>113_2</v>
      </c>
      <c r="T745" s="35" t="str">
        <f t="shared" si="161"/>
        <v>113AM</v>
      </c>
      <c r="U745" s="35" t="str">
        <f t="shared" si="162"/>
        <v>113AMEW</v>
      </c>
      <c r="W745" s="20" t="str">
        <f t="shared" si="163"/>
        <v/>
      </c>
      <c r="X745" s="20" t="str">
        <f t="shared" si="164"/>
        <v/>
      </c>
      <c r="Y745" s="20" t="str">
        <f t="shared" si="165"/>
        <v/>
      </c>
      <c r="Z745" s="20" t="str">
        <f t="shared" si="166"/>
        <v/>
      </c>
      <c r="AA745" s="20">
        <f t="shared" si="154"/>
        <v>0</v>
      </c>
      <c r="AB745" s="20">
        <f t="shared" si="155"/>
        <v>0</v>
      </c>
      <c r="AC745" s="20">
        <f t="shared" si="156"/>
        <v>3</v>
      </c>
      <c r="AD745" s="16">
        <f t="shared" si="167"/>
        <v>1</v>
      </c>
      <c r="AE745" s="16">
        <f>IF(ISBLANK(T745),AE744,IF(COUNTIF(T$2:T745,T745)&gt;1,AE744,1+MAX(AE744,0)))</f>
        <v>24</v>
      </c>
    </row>
    <row r="746" spans="1:31" x14ac:dyDescent="0.25">
      <c r="A746" s="42">
        <v>113</v>
      </c>
      <c r="B746" s="42" t="s">
        <v>65</v>
      </c>
      <c r="C746" s="42" t="s">
        <v>696</v>
      </c>
      <c r="E746" s="42">
        <v>1</v>
      </c>
      <c r="F746" s="42">
        <v>3</v>
      </c>
      <c r="G746" s="42">
        <v>1</v>
      </c>
      <c r="H746" s="42">
        <v>2</v>
      </c>
      <c r="I746" s="42">
        <v>0</v>
      </c>
      <c r="J746" s="42">
        <v>0</v>
      </c>
      <c r="K746" s="42">
        <v>1</v>
      </c>
      <c r="L746" s="42">
        <v>1</v>
      </c>
      <c r="M746" s="188" t="s">
        <v>697</v>
      </c>
      <c r="N746"/>
      <c r="O746" s="101">
        <f>IF(ISBLANK(C746),O745,IF(COUNTIF(C$2:C746,C746)&gt;1,O745,1+MAX(O745,0)))</f>
        <v>20</v>
      </c>
      <c r="P746" s="45">
        <f t="shared" si="157"/>
        <v>13</v>
      </c>
      <c r="Q746" s="33" t="str">
        <f t="shared" si="158"/>
        <v/>
      </c>
      <c r="R746" s="33">
        <f t="shared" si="159"/>
        <v>3</v>
      </c>
      <c r="S746" s="33" t="str">
        <f t="shared" si="160"/>
        <v>113_3</v>
      </c>
      <c r="T746" s="35" t="str">
        <f t="shared" si="161"/>
        <v>113AM</v>
      </c>
      <c r="U746" s="35" t="str">
        <f t="shared" si="162"/>
        <v>113AMNS</v>
      </c>
      <c r="W746" s="20" t="str">
        <f t="shared" si="163"/>
        <v/>
      </c>
      <c r="X746" s="20" t="str">
        <f t="shared" si="164"/>
        <v/>
      </c>
      <c r="Y746" s="20" t="str">
        <f t="shared" si="165"/>
        <v/>
      </c>
      <c r="Z746" s="20" t="str">
        <f t="shared" si="166"/>
        <v/>
      </c>
      <c r="AA746" s="20">
        <f t="shared" si="154"/>
        <v>1</v>
      </c>
      <c r="AB746" s="20">
        <f t="shared" si="155"/>
        <v>0</v>
      </c>
      <c r="AC746" s="20">
        <f t="shared" si="156"/>
        <v>1</v>
      </c>
      <c r="AD746" s="16">
        <f t="shared" si="167"/>
        <v>1</v>
      </c>
      <c r="AE746" s="16">
        <f>IF(ISBLANK(T746),AE745,IF(COUNTIF(T$2:T746,T746)&gt;1,AE745,1+MAX(AE745,0)))</f>
        <v>24</v>
      </c>
    </row>
    <row r="747" spans="1:31" x14ac:dyDescent="0.25">
      <c r="A747" s="42">
        <v>113</v>
      </c>
      <c r="B747" s="42" t="s">
        <v>65</v>
      </c>
      <c r="C747" s="42" t="s">
        <v>696</v>
      </c>
      <c r="E747" s="42">
        <v>1</v>
      </c>
      <c r="F747" s="42">
        <v>3</v>
      </c>
      <c r="G747" s="42">
        <v>2</v>
      </c>
      <c r="H747" s="42">
        <v>1</v>
      </c>
      <c r="I747" s="42">
        <v>1</v>
      </c>
      <c r="J747" s="42">
        <v>0</v>
      </c>
      <c r="K747" s="42">
        <v>0</v>
      </c>
      <c r="L747" s="42">
        <v>1</v>
      </c>
      <c r="M747" s="188" t="s">
        <v>697</v>
      </c>
      <c r="N747"/>
      <c r="O747" s="101">
        <f>IF(ISBLANK(C747),O746,IF(COUNTIF(C$2:C747,C747)&gt;1,O746,1+MAX(O746,0)))</f>
        <v>20</v>
      </c>
      <c r="P747" s="45">
        <f t="shared" si="157"/>
        <v>13</v>
      </c>
      <c r="Q747" s="33" t="str">
        <f t="shared" si="158"/>
        <v/>
      </c>
      <c r="R747" s="33">
        <f t="shared" si="159"/>
        <v>3</v>
      </c>
      <c r="S747" s="33" t="str">
        <f t="shared" si="160"/>
        <v>113_3</v>
      </c>
      <c r="T747" s="35" t="str">
        <f t="shared" si="161"/>
        <v>113AM</v>
      </c>
      <c r="U747" s="35" t="str">
        <f t="shared" si="162"/>
        <v>113AMNS</v>
      </c>
      <c r="W747" s="20" t="str">
        <f t="shared" si="163"/>
        <v/>
      </c>
      <c r="X747" s="20" t="str">
        <f t="shared" si="164"/>
        <v/>
      </c>
      <c r="Y747" s="20" t="str">
        <f t="shared" si="165"/>
        <v/>
      </c>
      <c r="Z747" s="20" t="str">
        <f t="shared" si="166"/>
        <v/>
      </c>
      <c r="AA747" s="20">
        <f t="shared" si="154"/>
        <v>0</v>
      </c>
      <c r="AB747" s="20">
        <f t="shared" si="155"/>
        <v>0</v>
      </c>
      <c r="AC747" s="20">
        <f t="shared" si="156"/>
        <v>0</v>
      </c>
      <c r="AD747" s="16">
        <f t="shared" si="167"/>
        <v>0</v>
      </c>
      <c r="AE747" s="16">
        <f>IF(ISBLANK(T747),AE746,IF(COUNTIF(T$2:T747,T747)&gt;1,AE746,1+MAX(AE746,0)))</f>
        <v>24</v>
      </c>
    </row>
    <row r="748" spans="1:31" x14ac:dyDescent="0.25">
      <c r="A748" s="42">
        <v>113</v>
      </c>
      <c r="B748" s="42" t="s">
        <v>65</v>
      </c>
      <c r="C748" s="42" t="s">
        <v>696</v>
      </c>
      <c r="E748" s="42">
        <v>1</v>
      </c>
      <c r="F748" s="42">
        <v>3</v>
      </c>
      <c r="G748" s="42">
        <v>3</v>
      </c>
      <c r="H748" s="42">
        <v>4</v>
      </c>
      <c r="I748" s="42">
        <v>2</v>
      </c>
      <c r="J748" s="42">
        <v>0</v>
      </c>
      <c r="K748" s="42">
        <v>2</v>
      </c>
      <c r="L748" s="42">
        <v>2</v>
      </c>
      <c r="M748" s="188" t="s">
        <v>697</v>
      </c>
      <c r="N748"/>
      <c r="O748" s="101">
        <f>IF(ISBLANK(C748),O747,IF(COUNTIF(C$2:C748,C748)&gt;1,O747,1+MAX(O747,0)))</f>
        <v>20</v>
      </c>
      <c r="P748" s="45">
        <f t="shared" si="157"/>
        <v>13</v>
      </c>
      <c r="Q748" s="33" t="str">
        <f t="shared" si="158"/>
        <v/>
      </c>
      <c r="R748" s="33">
        <f t="shared" si="159"/>
        <v>3</v>
      </c>
      <c r="S748" s="33" t="str">
        <f t="shared" si="160"/>
        <v>113_3</v>
      </c>
      <c r="T748" s="35" t="str">
        <f t="shared" si="161"/>
        <v>113AM</v>
      </c>
      <c r="U748" s="35" t="str">
        <f t="shared" si="162"/>
        <v>113AMEW</v>
      </c>
      <c r="W748" s="20" t="str">
        <f t="shared" si="163"/>
        <v/>
      </c>
      <c r="X748" s="20" t="str">
        <f t="shared" si="164"/>
        <v/>
      </c>
      <c r="Y748" s="20" t="str">
        <f t="shared" si="165"/>
        <v/>
      </c>
      <c r="Z748" s="20" t="str">
        <f t="shared" si="166"/>
        <v/>
      </c>
      <c r="AA748" s="20">
        <f t="shared" si="154"/>
        <v>1</v>
      </c>
      <c r="AB748" s="20">
        <f t="shared" si="155"/>
        <v>0</v>
      </c>
      <c r="AC748" s="20">
        <f t="shared" si="156"/>
        <v>3</v>
      </c>
      <c r="AD748" s="16">
        <f t="shared" si="167"/>
        <v>1</v>
      </c>
      <c r="AE748" s="16">
        <f>IF(ISBLANK(T748),AE747,IF(COUNTIF(T$2:T748,T748)&gt;1,AE747,1+MAX(AE747,0)))</f>
        <v>24</v>
      </c>
    </row>
    <row r="749" spans="1:31" x14ac:dyDescent="0.25">
      <c r="A749" s="42">
        <v>113</v>
      </c>
      <c r="B749" s="42" t="s">
        <v>65</v>
      </c>
      <c r="C749" s="42" t="s">
        <v>696</v>
      </c>
      <c r="E749" s="42">
        <v>1</v>
      </c>
      <c r="F749" s="42">
        <v>3</v>
      </c>
      <c r="G749" s="42">
        <v>4</v>
      </c>
      <c r="H749" s="42">
        <v>0</v>
      </c>
      <c r="I749" s="42">
        <v>0</v>
      </c>
      <c r="J749" s="42">
        <v>0</v>
      </c>
      <c r="K749" s="42">
        <v>0</v>
      </c>
      <c r="L749" s="42">
        <v>0</v>
      </c>
      <c r="M749" s="188" t="s">
        <v>697</v>
      </c>
      <c r="N749"/>
      <c r="O749" s="101">
        <f>IF(ISBLANK(C749),O748,IF(COUNTIF(C$2:C749,C749)&gt;1,O748,1+MAX(O748,0)))</f>
        <v>20</v>
      </c>
      <c r="P749" s="45">
        <f t="shared" si="157"/>
        <v>13</v>
      </c>
      <c r="Q749" s="33" t="str">
        <f t="shared" si="158"/>
        <v/>
      </c>
      <c r="R749" s="33">
        <f t="shared" si="159"/>
        <v>3</v>
      </c>
      <c r="S749" s="33" t="str">
        <f t="shared" si="160"/>
        <v>113_3</v>
      </c>
      <c r="T749" s="35" t="str">
        <f t="shared" si="161"/>
        <v>113AM</v>
      </c>
      <c r="U749" s="35" t="str">
        <f t="shared" si="162"/>
        <v>113AMEW</v>
      </c>
      <c r="W749" s="20" t="str">
        <f t="shared" si="163"/>
        <v/>
      </c>
      <c r="X749" s="20" t="str">
        <f t="shared" si="164"/>
        <v/>
      </c>
      <c r="Y749" s="20" t="str">
        <f t="shared" si="165"/>
        <v/>
      </c>
      <c r="Z749" s="20" t="str">
        <f t="shared" si="166"/>
        <v/>
      </c>
      <c r="AA749" s="20">
        <f t="shared" si="154"/>
        <v>0</v>
      </c>
      <c r="AB749" s="20">
        <f t="shared" si="155"/>
        <v>0</v>
      </c>
      <c r="AC749" s="20">
        <f t="shared" si="156"/>
        <v>3</v>
      </c>
      <c r="AD749" s="16">
        <f t="shared" si="167"/>
        <v>1</v>
      </c>
      <c r="AE749" s="16">
        <f>IF(ISBLANK(T749),AE748,IF(COUNTIF(T$2:T749,T749)&gt;1,AE748,1+MAX(AE748,0)))</f>
        <v>24</v>
      </c>
    </row>
    <row r="750" spans="1:31" x14ac:dyDescent="0.25">
      <c r="A750" s="42">
        <v>113</v>
      </c>
      <c r="B750" s="42" t="s">
        <v>65</v>
      </c>
      <c r="C750" s="42" t="s">
        <v>696</v>
      </c>
      <c r="E750" s="42">
        <v>1</v>
      </c>
      <c r="F750" s="42">
        <v>4</v>
      </c>
      <c r="G750" s="42">
        <v>1</v>
      </c>
      <c r="H750" s="42">
        <v>3</v>
      </c>
      <c r="I750" s="42">
        <v>0</v>
      </c>
      <c r="J750" s="42">
        <v>2</v>
      </c>
      <c r="K750" s="42">
        <v>0</v>
      </c>
      <c r="L750" s="42">
        <v>0</v>
      </c>
      <c r="M750" s="188" t="s">
        <v>697</v>
      </c>
      <c r="N750"/>
      <c r="O750" s="101">
        <f>IF(ISBLANK(C750),O749,IF(COUNTIF(C$2:C750,C750)&gt;1,O749,1+MAX(O749,0)))</f>
        <v>20</v>
      </c>
      <c r="P750" s="45">
        <f t="shared" si="157"/>
        <v>13</v>
      </c>
      <c r="Q750" s="33" t="str">
        <f t="shared" si="158"/>
        <v/>
      </c>
      <c r="R750" s="33">
        <f t="shared" si="159"/>
        <v>4</v>
      </c>
      <c r="S750" s="33" t="str">
        <f t="shared" si="160"/>
        <v>113_4</v>
      </c>
      <c r="T750" s="35" t="str">
        <f t="shared" si="161"/>
        <v>113AM</v>
      </c>
      <c r="U750" s="35" t="str">
        <f t="shared" si="162"/>
        <v>113AMNS</v>
      </c>
      <c r="W750" s="20" t="str">
        <f t="shared" si="163"/>
        <v/>
      </c>
      <c r="X750" s="20" t="str">
        <f t="shared" si="164"/>
        <v/>
      </c>
      <c r="Y750" s="20" t="str">
        <f t="shared" si="165"/>
        <v/>
      </c>
      <c r="Z750" s="20" t="str">
        <f t="shared" si="166"/>
        <v/>
      </c>
      <c r="AA750" s="20">
        <f t="shared" si="154"/>
        <v>1</v>
      </c>
      <c r="AB750" s="20">
        <f t="shared" si="155"/>
        <v>0</v>
      </c>
      <c r="AC750" s="20">
        <f t="shared" si="156"/>
        <v>1</v>
      </c>
      <c r="AD750" s="16">
        <f t="shared" si="167"/>
        <v>1</v>
      </c>
      <c r="AE750" s="16">
        <f>IF(ISBLANK(T750),AE749,IF(COUNTIF(T$2:T750,T750)&gt;1,AE749,1+MAX(AE749,0)))</f>
        <v>24</v>
      </c>
    </row>
    <row r="751" spans="1:31" x14ac:dyDescent="0.25">
      <c r="A751" s="42">
        <v>113</v>
      </c>
      <c r="B751" s="42" t="s">
        <v>65</v>
      </c>
      <c r="C751" s="42" t="s">
        <v>696</v>
      </c>
      <c r="E751" s="42">
        <v>1</v>
      </c>
      <c r="F751" s="42">
        <v>4</v>
      </c>
      <c r="G751" s="42">
        <v>2</v>
      </c>
      <c r="H751" s="42">
        <v>0</v>
      </c>
      <c r="I751" s="42">
        <v>0</v>
      </c>
      <c r="J751" s="42">
        <v>0</v>
      </c>
      <c r="K751" s="42">
        <v>0</v>
      </c>
      <c r="L751" s="42">
        <v>0</v>
      </c>
      <c r="M751" s="188" t="s">
        <v>697</v>
      </c>
      <c r="N751"/>
      <c r="O751" s="101">
        <f>IF(ISBLANK(C751),O750,IF(COUNTIF(C$2:C751,C751)&gt;1,O750,1+MAX(O750,0)))</f>
        <v>20</v>
      </c>
      <c r="P751" s="45">
        <f t="shared" si="157"/>
        <v>13</v>
      </c>
      <c r="Q751" s="33" t="str">
        <f t="shared" si="158"/>
        <v/>
      </c>
      <c r="R751" s="33">
        <f t="shared" si="159"/>
        <v>4</v>
      </c>
      <c r="S751" s="33" t="str">
        <f t="shared" si="160"/>
        <v>113_4</v>
      </c>
      <c r="T751" s="35" t="str">
        <f t="shared" si="161"/>
        <v>113AM</v>
      </c>
      <c r="U751" s="35" t="str">
        <f t="shared" si="162"/>
        <v>113AMNS</v>
      </c>
      <c r="W751" s="20" t="str">
        <f t="shared" si="163"/>
        <v/>
      </c>
      <c r="X751" s="20" t="str">
        <f t="shared" si="164"/>
        <v/>
      </c>
      <c r="Y751" s="20" t="str">
        <f t="shared" si="165"/>
        <v/>
      </c>
      <c r="Z751" s="20" t="str">
        <f t="shared" si="166"/>
        <v/>
      </c>
      <c r="AA751" s="20">
        <f t="shared" si="154"/>
        <v>0</v>
      </c>
      <c r="AB751" s="20">
        <f t="shared" si="155"/>
        <v>0</v>
      </c>
      <c r="AC751" s="20">
        <f t="shared" si="156"/>
        <v>0</v>
      </c>
      <c r="AD751" s="16">
        <f t="shared" si="167"/>
        <v>0</v>
      </c>
      <c r="AE751" s="16">
        <f>IF(ISBLANK(T751),AE750,IF(COUNTIF(T$2:T751,T751)&gt;1,AE750,1+MAX(AE750,0)))</f>
        <v>24</v>
      </c>
    </row>
    <row r="752" spans="1:31" x14ac:dyDescent="0.25">
      <c r="A752" s="42">
        <v>113</v>
      </c>
      <c r="B752" s="42" t="s">
        <v>65</v>
      </c>
      <c r="C752" s="42" t="s">
        <v>696</v>
      </c>
      <c r="E752" s="42">
        <v>1</v>
      </c>
      <c r="F752" s="42">
        <v>4</v>
      </c>
      <c r="G752" s="42">
        <v>3</v>
      </c>
      <c r="H752" s="42">
        <v>5</v>
      </c>
      <c r="I752" s="42">
        <v>1</v>
      </c>
      <c r="J752" s="42">
        <v>2</v>
      </c>
      <c r="K752" s="42">
        <v>0</v>
      </c>
      <c r="L752" s="42">
        <v>0</v>
      </c>
      <c r="M752" s="188" t="s">
        <v>697</v>
      </c>
      <c r="N752"/>
      <c r="O752" s="101">
        <f>IF(ISBLANK(C752),O751,IF(COUNTIF(C$2:C752,C752)&gt;1,O751,1+MAX(O751,0)))</f>
        <v>20</v>
      </c>
      <c r="P752" s="45">
        <f t="shared" si="157"/>
        <v>13</v>
      </c>
      <c r="Q752" s="33" t="str">
        <f t="shared" si="158"/>
        <v/>
      </c>
      <c r="R752" s="33">
        <f t="shared" si="159"/>
        <v>4</v>
      </c>
      <c r="S752" s="33" t="str">
        <f t="shared" si="160"/>
        <v>113_4</v>
      </c>
      <c r="T752" s="35" t="str">
        <f t="shared" si="161"/>
        <v>113AM</v>
      </c>
      <c r="U752" s="35" t="str">
        <f t="shared" si="162"/>
        <v>113AMEW</v>
      </c>
      <c r="W752" s="20" t="str">
        <f t="shared" si="163"/>
        <v/>
      </c>
      <c r="X752" s="20" t="str">
        <f t="shared" si="164"/>
        <v/>
      </c>
      <c r="Y752" s="20" t="str">
        <f t="shared" si="165"/>
        <v/>
      </c>
      <c r="Z752" s="20" t="str">
        <f t="shared" si="166"/>
        <v/>
      </c>
      <c r="AA752" s="20">
        <f t="shared" si="154"/>
        <v>1</v>
      </c>
      <c r="AB752" s="20">
        <f t="shared" si="155"/>
        <v>0</v>
      </c>
      <c r="AC752" s="20">
        <f t="shared" si="156"/>
        <v>3</v>
      </c>
      <c r="AD752" s="16">
        <f t="shared" si="167"/>
        <v>1</v>
      </c>
      <c r="AE752" s="16">
        <f>IF(ISBLANK(T752),AE751,IF(COUNTIF(T$2:T752,T752)&gt;1,AE751,1+MAX(AE751,0)))</f>
        <v>24</v>
      </c>
    </row>
    <row r="753" spans="1:31" x14ac:dyDescent="0.25">
      <c r="A753" s="42">
        <v>113</v>
      </c>
      <c r="B753" s="42" t="s">
        <v>65</v>
      </c>
      <c r="C753" s="42" t="s">
        <v>696</v>
      </c>
      <c r="E753" s="42">
        <v>1</v>
      </c>
      <c r="F753" s="42">
        <v>4</v>
      </c>
      <c r="G753" s="42">
        <v>4</v>
      </c>
      <c r="H753" s="42">
        <v>0</v>
      </c>
      <c r="I753" s="42">
        <v>0</v>
      </c>
      <c r="J753" s="42">
        <v>0</v>
      </c>
      <c r="K753" s="42">
        <v>0</v>
      </c>
      <c r="L753" s="42">
        <v>0</v>
      </c>
      <c r="M753" s="188" t="s">
        <v>697</v>
      </c>
      <c r="N753"/>
      <c r="O753" s="101">
        <f>IF(ISBLANK(C753),O752,IF(COUNTIF(C$2:C753,C753)&gt;1,O752,1+MAX(O752,0)))</f>
        <v>20</v>
      </c>
      <c r="P753" s="45">
        <f t="shared" si="157"/>
        <v>13</v>
      </c>
      <c r="Q753" s="33" t="str">
        <f t="shared" si="158"/>
        <v/>
      </c>
      <c r="R753" s="33">
        <f t="shared" si="159"/>
        <v>4</v>
      </c>
      <c r="S753" s="33" t="str">
        <f t="shared" si="160"/>
        <v>113_4</v>
      </c>
      <c r="T753" s="35" t="str">
        <f t="shared" si="161"/>
        <v>113AM</v>
      </c>
      <c r="U753" s="35" t="str">
        <f t="shared" si="162"/>
        <v>113AMEW</v>
      </c>
      <c r="W753" s="20" t="str">
        <f t="shared" si="163"/>
        <v/>
      </c>
      <c r="X753" s="20" t="str">
        <f t="shared" si="164"/>
        <v/>
      </c>
      <c r="Y753" s="20" t="str">
        <f t="shared" si="165"/>
        <v/>
      </c>
      <c r="Z753" s="20" t="str">
        <f t="shared" si="166"/>
        <v/>
      </c>
      <c r="AA753" s="20">
        <f t="shared" si="154"/>
        <v>0</v>
      </c>
      <c r="AB753" s="20">
        <f t="shared" si="155"/>
        <v>0</v>
      </c>
      <c r="AC753" s="20">
        <f t="shared" si="156"/>
        <v>3</v>
      </c>
      <c r="AD753" s="16">
        <f t="shared" si="167"/>
        <v>1</v>
      </c>
      <c r="AE753" s="16">
        <f>IF(ISBLANK(T753),AE752,IF(COUNTIF(T$2:T753,T753)&gt;1,AE752,1+MAX(AE752,0)))</f>
        <v>24</v>
      </c>
    </row>
    <row r="754" spans="1:31" x14ac:dyDescent="0.25">
      <c r="A754" s="42">
        <v>113</v>
      </c>
      <c r="B754" s="42" t="s">
        <v>65</v>
      </c>
      <c r="C754" s="42" t="s">
        <v>696</v>
      </c>
      <c r="E754" s="42">
        <v>2</v>
      </c>
      <c r="F754" s="42">
        <v>1</v>
      </c>
      <c r="G754" s="42">
        <v>1</v>
      </c>
      <c r="H754" s="42">
        <v>1</v>
      </c>
      <c r="I754" s="42">
        <v>0</v>
      </c>
      <c r="J754" s="42">
        <v>1</v>
      </c>
      <c r="K754" s="42">
        <v>0</v>
      </c>
      <c r="L754" s="42">
        <v>1</v>
      </c>
      <c r="M754" s="188" t="s">
        <v>698</v>
      </c>
      <c r="N754"/>
      <c r="O754" s="101">
        <f>IF(ISBLANK(C754),O753,IF(COUNTIF(C$2:C754,C754)&gt;1,O753,1+MAX(O753,0)))</f>
        <v>20</v>
      </c>
      <c r="P754" s="45">
        <f t="shared" si="157"/>
        <v>13</v>
      </c>
      <c r="Q754" s="33" t="str">
        <f t="shared" si="158"/>
        <v/>
      </c>
      <c r="R754" s="33">
        <f t="shared" si="159"/>
        <v>5</v>
      </c>
      <c r="S754" s="33" t="str">
        <f t="shared" si="160"/>
        <v>113_5</v>
      </c>
      <c r="T754" s="35" t="str">
        <f t="shared" si="161"/>
        <v>113AM</v>
      </c>
      <c r="U754" s="35" t="str">
        <f t="shared" si="162"/>
        <v>113AMNS</v>
      </c>
      <c r="W754" s="20" t="str">
        <f t="shared" si="163"/>
        <v/>
      </c>
      <c r="X754" s="20" t="str">
        <f t="shared" si="164"/>
        <v/>
      </c>
      <c r="Y754" s="20" t="str">
        <f t="shared" si="165"/>
        <v/>
      </c>
      <c r="Z754" s="20" t="str">
        <f t="shared" si="166"/>
        <v/>
      </c>
      <c r="AA754" s="20">
        <f t="shared" si="154"/>
        <v>1</v>
      </c>
      <c r="AB754" s="20">
        <f t="shared" si="155"/>
        <v>0</v>
      </c>
      <c r="AC754" s="20">
        <f t="shared" si="156"/>
        <v>1</v>
      </c>
      <c r="AD754" s="16">
        <f t="shared" si="167"/>
        <v>1</v>
      </c>
      <c r="AE754" s="16">
        <f>IF(ISBLANK(T754),AE753,IF(COUNTIF(T$2:T754,T754)&gt;1,AE753,1+MAX(AE753,0)))</f>
        <v>24</v>
      </c>
    </row>
    <row r="755" spans="1:31" x14ac:dyDescent="0.25">
      <c r="A755" s="42">
        <v>113</v>
      </c>
      <c r="B755" s="42" t="s">
        <v>65</v>
      </c>
      <c r="C755" s="42" t="s">
        <v>696</v>
      </c>
      <c r="E755" s="42">
        <v>2</v>
      </c>
      <c r="F755" s="42">
        <v>1</v>
      </c>
      <c r="G755" s="42">
        <v>2</v>
      </c>
      <c r="H755" s="42">
        <v>0</v>
      </c>
      <c r="I755" s="42">
        <v>0</v>
      </c>
      <c r="J755" s="42">
        <v>0</v>
      </c>
      <c r="K755" s="42">
        <v>0</v>
      </c>
      <c r="L755" s="42">
        <v>0</v>
      </c>
      <c r="M755" s="188" t="s">
        <v>698</v>
      </c>
      <c r="N755"/>
      <c r="O755" s="101">
        <f>IF(ISBLANK(C755),O754,IF(COUNTIF(C$2:C755,C755)&gt;1,O754,1+MAX(O754,0)))</f>
        <v>20</v>
      </c>
      <c r="P755" s="45">
        <f t="shared" si="157"/>
        <v>13</v>
      </c>
      <c r="Q755" s="33" t="str">
        <f t="shared" si="158"/>
        <v/>
      </c>
      <c r="R755" s="33">
        <f t="shared" si="159"/>
        <v>5</v>
      </c>
      <c r="S755" s="33" t="str">
        <f t="shared" si="160"/>
        <v>113_5</v>
      </c>
      <c r="T755" s="35" t="str">
        <f t="shared" si="161"/>
        <v>113AM</v>
      </c>
      <c r="U755" s="35" t="str">
        <f t="shared" si="162"/>
        <v>113AMNS</v>
      </c>
      <c r="W755" s="20" t="str">
        <f t="shared" si="163"/>
        <v/>
      </c>
      <c r="X755" s="20" t="str">
        <f t="shared" si="164"/>
        <v/>
      </c>
      <c r="Y755" s="20" t="str">
        <f t="shared" si="165"/>
        <v/>
      </c>
      <c r="Z755" s="20" t="str">
        <f t="shared" si="166"/>
        <v/>
      </c>
      <c r="AA755" s="20">
        <f t="shared" si="154"/>
        <v>0</v>
      </c>
      <c r="AB755" s="20">
        <f t="shared" si="155"/>
        <v>0</v>
      </c>
      <c r="AC755" s="20">
        <f t="shared" si="156"/>
        <v>0</v>
      </c>
      <c r="AD755" s="16">
        <f t="shared" si="167"/>
        <v>0</v>
      </c>
      <c r="AE755" s="16">
        <f>IF(ISBLANK(T755),AE754,IF(COUNTIF(T$2:T755,T755)&gt;1,AE754,1+MAX(AE754,0)))</f>
        <v>24</v>
      </c>
    </row>
    <row r="756" spans="1:31" x14ac:dyDescent="0.25">
      <c r="A756" s="42">
        <v>113</v>
      </c>
      <c r="B756" s="42" t="s">
        <v>65</v>
      </c>
      <c r="C756" s="42" t="s">
        <v>696</v>
      </c>
      <c r="E756" s="42">
        <v>2</v>
      </c>
      <c r="F756" s="42">
        <v>1</v>
      </c>
      <c r="G756" s="42">
        <v>3</v>
      </c>
      <c r="H756" s="42">
        <v>6</v>
      </c>
      <c r="I756" s="42">
        <v>3</v>
      </c>
      <c r="J756" s="42">
        <v>2</v>
      </c>
      <c r="K756" s="42">
        <v>1</v>
      </c>
      <c r="L756" s="42">
        <v>1</v>
      </c>
      <c r="M756" s="188" t="s">
        <v>698</v>
      </c>
      <c r="N756"/>
      <c r="O756" s="101">
        <f>IF(ISBLANK(C756),O755,IF(COUNTIF(C$2:C756,C756)&gt;1,O755,1+MAX(O755,0)))</f>
        <v>20</v>
      </c>
      <c r="P756" s="45">
        <f t="shared" si="157"/>
        <v>13</v>
      </c>
      <c r="Q756" s="33" t="str">
        <f t="shared" si="158"/>
        <v/>
      </c>
      <c r="R756" s="33">
        <f t="shared" si="159"/>
        <v>5</v>
      </c>
      <c r="S756" s="33" t="str">
        <f t="shared" si="160"/>
        <v>113_5</v>
      </c>
      <c r="T756" s="35" t="str">
        <f t="shared" si="161"/>
        <v>113AM</v>
      </c>
      <c r="U756" s="35" t="str">
        <f t="shared" si="162"/>
        <v>113AMEW</v>
      </c>
      <c r="W756" s="20" t="str">
        <f t="shared" si="163"/>
        <v/>
      </c>
      <c r="X756" s="20" t="str">
        <f t="shared" si="164"/>
        <v/>
      </c>
      <c r="Y756" s="20" t="str">
        <f t="shared" si="165"/>
        <v/>
      </c>
      <c r="Z756" s="20" t="str">
        <f t="shared" si="166"/>
        <v/>
      </c>
      <c r="AA756" s="20">
        <f t="shared" si="154"/>
        <v>1</v>
      </c>
      <c r="AB756" s="20">
        <f t="shared" si="155"/>
        <v>0</v>
      </c>
      <c r="AC756" s="20">
        <f t="shared" si="156"/>
        <v>3</v>
      </c>
      <c r="AD756" s="16">
        <f t="shared" si="167"/>
        <v>1</v>
      </c>
      <c r="AE756" s="16">
        <f>IF(ISBLANK(T756),AE755,IF(COUNTIF(T$2:T756,T756)&gt;1,AE755,1+MAX(AE755,0)))</f>
        <v>24</v>
      </c>
    </row>
    <row r="757" spans="1:31" x14ac:dyDescent="0.25">
      <c r="A757" s="42">
        <v>113</v>
      </c>
      <c r="B757" s="42" t="s">
        <v>65</v>
      </c>
      <c r="C757" s="42" t="s">
        <v>696</v>
      </c>
      <c r="E757" s="42">
        <v>2</v>
      </c>
      <c r="F757" s="42">
        <v>1</v>
      </c>
      <c r="G757" s="42">
        <v>4</v>
      </c>
      <c r="H757" s="42">
        <v>1</v>
      </c>
      <c r="I757" s="42">
        <v>0</v>
      </c>
      <c r="J757" s="42">
        <v>1</v>
      </c>
      <c r="K757" s="42">
        <v>0</v>
      </c>
      <c r="L757" s="42">
        <v>0</v>
      </c>
      <c r="M757" s="188" t="s">
        <v>698</v>
      </c>
      <c r="N757"/>
      <c r="O757" s="101">
        <f>IF(ISBLANK(C757),O756,IF(COUNTIF(C$2:C757,C757)&gt;1,O756,1+MAX(O756,0)))</f>
        <v>20</v>
      </c>
      <c r="P757" s="45">
        <f t="shared" si="157"/>
        <v>13</v>
      </c>
      <c r="Q757" s="33" t="str">
        <f t="shared" si="158"/>
        <v/>
      </c>
      <c r="R757" s="33">
        <f t="shared" si="159"/>
        <v>5</v>
      </c>
      <c r="S757" s="33" t="str">
        <f t="shared" si="160"/>
        <v>113_5</v>
      </c>
      <c r="T757" s="35" t="str">
        <f t="shared" si="161"/>
        <v>113AM</v>
      </c>
      <c r="U757" s="35" t="str">
        <f t="shared" si="162"/>
        <v>113AMEW</v>
      </c>
      <c r="W757" s="20" t="str">
        <f t="shared" si="163"/>
        <v/>
      </c>
      <c r="X757" s="20" t="str">
        <f t="shared" si="164"/>
        <v/>
      </c>
      <c r="Y757" s="20" t="str">
        <f t="shared" si="165"/>
        <v/>
      </c>
      <c r="Z757" s="20" t="str">
        <f t="shared" si="166"/>
        <v/>
      </c>
      <c r="AA757" s="20">
        <f t="shared" si="154"/>
        <v>0</v>
      </c>
      <c r="AB757" s="20">
        <f t="shared" si="155"/>
        <v>0</v>
      </c>
      <c r="AC757" s="20">
        <f t="shared" si="156"/>
        <v>3</v>
      </c>
      <c r="AD757" s="16">
        <f t="shared" si="167"/>
        <v>1</v>
      </c>
      <c r="AE757" s="16">
        <f>IF(ISBLANK(T757),AE756,IF(COUNTIF(T$2:T757,T757)&gt;1,AE756,1+MAX(AE756,0)))</f>
        <v>24</v>
      </c>
    </row>
    <row r="758" spans="1:31" x14ac:dyDescent="0.25">
      <c r="A758" s="42">
        <v>113</v>
      </c>
      <c r="B758" s="42" t="s">
        <v>65</v>
      </c>
      <c r="C758" s="42" t="s">
        <v>696</v>
      </c>
      <c r="E758" s="42">
        <v>2</v>
      </c>
      <c r="F758" s="42">
        <v>2</v>
      </c>
      <c r="G758" s="42">
        <v>1</v>
      </c>
      <c r="H758" s="42">
        <v>1</v>
      </c>
      <c r="I758" s="42">
        <v>0</v>
      </c>
      <c r="J758" s="42">
        <v>0</v>
      </c>
      <c r="K758" s="42">
        <v>1</v>
      </c>
      <c r="L758" s="42">
        <v>1</v>
      </c>
      <c r="M758" s="188" t="s">
        <v>698</v>
      </c>
      <c r="N758"/>
      <c r="O758" s="101">
        <f>IF(ISBLANK(C758),O757,IF(COUNTIF(C$2:C758,C758)&gt;1,O757,1+MAX(O757,0)))</f>
        <v>20</v>
      </c>
      <c r="P758" s="45">
        <f t="shared" si="157"/>
        <v>13</v>
      </c>
      <c r="Q758" s="33" t="str">
        <f t="shared" si="158"/>
        <v/>
      </c>
      <c r="R758" s="33">
        <f t="shared" si="159"/>
        <v>6</v>
      </c>
      <c r="S758" s="33" t="str">
        <f t="shared" si="160"/>
        <v>113_6</v>
      </c>
      <c r="T758" s="35" t="str">
        <f t="shared" si="161"/>
        <v>113AM</v>
      </c>
      <c r="U758" s="35" t="str">
        <f t="shared" si="162"/>
        <v>113AMNS</v>
      </c>
      <c r="W758" s="20" t="str">
        <f t="shared" si="163"/>
        <v/>
      </c>
      <c r="X758" s="20" t="str">
        <f t="shared" si="164"/>
        <v/>
      </c>
      <c r="Y758" s="20" t="str">
        <f t="shared" si="165"/>
        <v/>
      </c>
      <c r="Z758" s="20" t="str">
        <f t="shared" si="166"/>
        <v/>
      </c>
      <c r="AA758" s="20">
        <f t="shared" si="154"/>
        <v>1</v>
      </c>
      <c r="AB758" s="20">
        <f t="shared" si="155"/>
        <v>0</v>
      </c>
      <c r="AC758" s="20">
        <f t="shared" si="156"/>
        <v>1</v>
      </c>
      <c r="AD758" s="16">
        <f t="shared" si="167"/>
        <v>1</v>
      </c>
      <c r="AE758" s="16">
        <f>IF(ISBLANK(T758),AE757,IF(COUNTIF(T$2:T758,T758)&gt;1,AE757,1+MAX(AE757,0)))</f>
        <v>24</v>
      </c>
    </row>
    <row r="759" spans="1:31" x14ac:dyDescent="0.25">
      <c r="A759" s="42">
        <v>113</v>
      </c>
      <c r="B759" s="42" t="s">
        <v>65</v>
      </c>
      <c r="C759" s="42" t="s">
        <v>696</v>
      </c>
      <c r="E759" s="238">
        <v>2</v>
      </c>
      <c r="F759" s="238">
        <v>2</v>
      </c>
      <c r="G759" s="238">
        <v>2</v>
      </c>
      <c r="H759" s="238">
        <v>2</v>
      </c>
      <c r="I759" s="238">
        <v>0</v>
      </c>
      <c r="J759" s="238">
        <v>0</v>
      </c>
      <c r="K759" s="238">
        <v>0</v>
      </c>
      <c r="L759" s="238">
        <v>1</v>
      </c>
      <c r="M759" s="188" t="s">
        <v>698</v>
      </c>
      <c r="N759"/>
      <c r="O759" s="101">
        <f>IF(ISBLANK(C759),O758,IF(COUNTIF(C$2:C759,C759)&gt;1,O758,1+MAX(O758,0)))</f>
        <v>20</v>
      </c>
      <c r="P759" s="45">
        <f t="shared" si="157"/>
        <v>13</v>
      </c>
      <c r="Q759" s="33" t="str">
        <f t="shared" si="158"/>
        <v/>
      </c>
      <c r="R759" s="33">
        <f t="shared" si="159"/>
        <v>6</v>
      </c>
      <c r="S759" s="33" t="str">
        <f t="shared" si="160"/>
        <v>113_6</v>
      </c>
      <c r="T759" s="35" t="str">
        <f t="shared" si="161"/>
        <v>113AM</v>
      </c>
      <c r="U759" s="35" t="str">
        <f t="shared" si="162"/>
        <v>113AMNS</v>
      </c>
      <c r="W759" s="20" t="str">
        <f t="shared" si="163"/>
        <v/>
      </c>
      <c r="X759" s="20" t="str">
        <f t="shared" si="164"/>
        <v/>
      </c>
      <c r="Y759" s="20" t="str">
        <f t="shared" si="165"/>
        <v/>
      </c>
      <c r="Z759" s="20" t="str">
        <f t="shared" si="166"/>
        <v/>
      </c>
      <c r="AA759" s="20">
        <f t="shared" si="154"/>
        <v>0</v>
      </c>
      <c r="AB759" s="20">
        <f t="shared" si="155"/>
        <v>0</v>
      </c>
      <c r="AC759" s="20">
        <f t="shared" si="156"/>
        <v>0</v>
      </c>
      <c r="AD759" s="16">
        <f t="shared" si="167"/>
        <v>0</v>
      </c>
      <c r="AE759" s="16">
        <f>IF(ISBLANK(T759),AE758,IF(COUNTIF(T$2:T759,T759)&gt;1,AE758,1+MAX(AE758,0)))</f>
        <v>24</v>
      </c>
    </row>
    <row r="760" spans="1:31" x14ac:dyDescent="0.25">
      <c r="A760" s="42">
        <v>113</v>
      </c>
      <c r="B760" s="42" t="s">
        <v>65</v>
      </c>
      <c r="C760" s="42" t="s">
        <v>696</v>
      </c>
      <c r="E760" s="238">
        <v>2</v>
      </c>
      <c r="F760" s="238">
        <v>2</v>
      </c>
      <c r="G760" s="238">
        <v>3</v>
      </c>
      <c r="H760" s="238">
        <v>2</v>
      </c>
      <c r="I760" s="238">
        <v>0</v>
      </c>
      <c r="J760" s="238">
        <v>0</v>
      </c>
      <c r="K760" s="238">
        <v>0</v>
      </c>
      <c r="L760" s="238">
        <v>0</v>
      </c>
      <c r="M760" s="188" t="s">
        <v>698</v>
      </c>
      <c r="N760"/>
      <c r="O760" s="101">
        <f>IF(ISBLANK(C760),O759,IF(COUNTIF(C$2:C760,C760)&gt;1,O759,1+MAX(O759,0)))</f>
        <v>20</v>
      </c>
      <c r="P760" s="45">
        <f t="shared" si="157"/>
        <v>13</v>
      </c>
      <c r="Q760" s="33" t="str">
        <f t="shared" si="158"/>
        <v/>
      </c>
      <c r="R760" s="33">
        <f t="shared" si="159"/>
        <v>6</v>
      </c>
      <c r="S760" s="33" t="str">
        <f t="shared" si="160"/>
        <v>113_6</v>
      </c>
      <c r="T760" s="35" t="str">
        <f t="shared" si="161"/>
        <v>113AM</v>
      </c>
      <c r="U760" s="35" t="str">
        <f t="shared" si="162"/>
        <v>113AMEW</v>
      </c>
      <c r="W760" s="20" t="str">
        <f t="shared" si="163"/>
        <v/>
      </c>
      <c r="X760" s="20" t="str">
        <f t="shared" si="164"/>
        <v/>
      </c>
      <c r="Y760" s="20" t="str">
        <f t="shared" si="165"/>
        <v/>
      </c>
      <c r="Z760" s="20" t="str">
        <f t="shared" si="166"/>
        <v/>
      </c>
      <c r="AA760" s="20">
        <f t="shared" si="154"/>
        <v>1</v>
      </c>
      <c r="AB760" s="20">
        <f t="shared" si="155"/>
        <v>0</v>
      </c>
      <c r="AC760" s="20">
        <f t="shared" si="156"/>
        <v>3</v>
      </c>
      <c r="AD760" s="16">
        <f t="shared" si="167"/>
        <v>1</v>
      </c>
      <c r="AE760" s="16">
        <f>IF(ISBLANK(T760),AE759,IF(COUNTIF(T$2:T760,T760)&gt;1,AE759,1+MAX(AE759,0)))</f>
        <v>24</v>
      </c>
    </row>
    <row r="761" spans="1:31" x14ac:dyDescent="0.25">
      <c r="A761" s="42">
        <v>113</v>
      </c>
      <c r="B761" s="42" t="s">
        <v>65</v>
      </c>
      <c r="C761" s="42" t="s">
        <v>696</v>
      </c>
      <c r="E761" s="238">
        <v>2</v>
      </c>
      <c r="F761" s="238">
        <v>2</v>
      </c>
      <c r="G761" s="238">
        <v>4</v>
      </c>
      <c r="H761" s="238">
        <v>1</v>
      </c>
      <c r="I761" s="238">
        <v>0</v>
      </c>
      <c r="J761" s="238">
        <v>0</v>
      </c>
      <c r="K761" s="238">
        <v>0</v>
      </c>
      <c r="L761" s="238">
        <v>0</v>
      </c>
      <c r="M761" s="188" t="s">
        <v>698</v>
      </c>
      <c r="N761"/>
      <c r="O761" s="101">
        <f>IF(ISBLANK(C761),O760,IF(COUNTIF(C$2:C761,C761)&gt;1,O760,1+MAX(O760,0)))</f>
        <v>20</v>
      </c>
      <c r="P761" s="45">
        <f t="shared" si="157"/>
        <v>13</v>
      </c>
      <c r="Q761" s="33" t="str">
        <f t="shared" si="158"/>
        <v/>
      </c>
      <c r="R761" s="33">
        <f t="shared" si="159"/>
        <v>6</v>
      </c>
      <c r="S761" s="33" t="str">
        <f t="shared" si="160"/>
        <v>113_6</v>
      </c>
      <c r="T761" s="35" t="str">
        <f t="shared" si="161"/>
        <v>113AM</v>
      </c>
      <c r="U761" s="35" t="str">
        <f t="shared" si="162"/>
        <v>113AMEW</v>
      </c>
      <c r="W761" s="20" t="str">
        <f t="shared" si="163"/>
        <v/>
      </c>
      <c r="X761" s="20" t="str">
        <f t="shared" si="164"/>
        <v/>
      </c>
      <c r="Y761" s="20" t="str">
        <f t="shared" si="165"/>
        <v/>
      </c>
      <c r="Z761" s="20" t="str">
        <f t="shared" si="166"/>
        <v/>
      </c>
      <c r="AA761" s="20">
        <f t="shared" si="154"/>
        <v>0</v>
      </c>
      <c r="AB761" s="20">
        <f t="shared" si="155"/>
        <v>0</v>
      </c>
      <c r="AC761" s="20">
        <f t="shared" si="156"/>
        <v>3</v>
      </c>
      <c r="AD761" s="16">
        <f t="shared" si="167"/>
        <v>1</v>
      </c>
      <c r="AE761" s="16">
        <f>IF(ISBLANK(T761),AE760,IF(COUNTIF(T$2:T761,T761)&gt;1,AE760,1+MAX(AE760,0)))</f>
        <v>24</v>
      </c>
    </row>
    <row r="762" spans="1:31" x14ac:dyDescent="0.25">
      <c r="A762" s="42">
        <v>113</v>
      </c>
      <c r="B762" s="42" t="s">
        <v>65</v>
      </c>
      <c r="C762" s="42" t="s">
        <v>696</v>
      </c>
      <c r="E762" s="238">
        <v>2</v>
      </c>
      <c r="F762" s="238">
        <v>3</v>
      </c>
      <c r="G762" s="238">
        <v>1</v>
      </c>
      <c r="H762" s="238">
        <v>4</v>
      </c>
      <c r="I762" s="238">
        <v>0</v>
      </c>
      <c r="J762" s="238">
        <v>0</v>
      </c>
      <c r="K762" s="238">
        <v>0</v>
      </c>
      <c r="L762" s="238">
        <v>2</v>
      </c>
      <c r="M762" s="188" t="s">
        <v>698</v>
      </c>
      <c r="N762"/>
      <c r="O762" s="101">
        <f>IF(ISBLANK(C762),O761,IF(COUNTIF(C$2:C762,C762)&gt;1,O761,1+MAX(O761,0)))</f>
        <v>20</v>
      </c>
      <c r="P762" s="45">
        <f t="shared" si="157"/>
        <v>13</v>
      </c>
      <c r="Q762" s="33" t="str">
        <f t="shared" si="158"/>
        <v/>
      </c>
      <c r="R762" s="33">
        <f t="shared" si="159"/>
        <v>7</v>
      </c>
      <c r="S762" s="33" t="str">
        <f t="shared" si="160"/>
        <v>113_7</v>
      </c>
      <c r="T762" s="35" t="str">
        <f t="shared" si="161"/>
        <v>113AM</v>
      </c>
      <c r="U762" s="35" t="str">
        <f t="shared" si="162"/>
        <v>113AMNS</v>
      </c>
      <c r="W762" s="20" t="str">
        <f t="shared" si="163"/>
        <v/>
      </c>
      <c r="X762" s="20" t="str">
        <f t="shared" si="164"/>
        <v/>
      </c>
      <c r="Y762" s="20" t="str">
        <f t="shared" si="165"/>
        <v/>
      </c>
      <c r="Z762" s="20" t="str">
        <f t="shared" si="166"/>
        <v/>
      </c>
      <c r="AA762" s="20">
        <f t="shared" si="154"/>
        <v>1</v>
      </c>
      <c r="AB762" s="20">
        <f t="shared" si="155"/>
        <v>0</v>
      </c>
      <c r="AC762" s="20">
        <f t="shared" si="156"/>
        <v>1</v>
      </c>
      <c r="AD762" s="16">
        <f t="shared" si="167"/>
        <v>1</v>
      </c>
      <c r="AE762" s="16">
        <f>IF(ISBLANK(T762),AE761,IF(COUNTIF(T$2:T762,T762)&gt;1,AE761,1+MAX(AE761,0)))</f>
        <v>24</v>
      </c>
    </row>
    <row r="763" spans="1:31" x14ac:dyDescent="0.25">
      <c r="A763" s="42">
        <v>113</v>
      </c>
      <c r="B763" s="42" t="s">
        <v>65</v>
      </c>
      <c r="C763" s="42" t="s">
        <v>696</v>
      </c>
      <c r="E763" s="238">
        <v>2</v>
      </c>
      <c r="F763" s="238">
        <v>3</v>
      </c>
      <c r="G763" s="238">
        <v>2</v>
      </c>
      <c r="H763" s="238">
        <v>0</v>
      </c>
      <c r="I763" s="238">
        <v>0</v>
      </c>
      <c r="J763" s="238">
        <v>0</v>
      </c>
      <c r="K763" s="238">
        <v>0</v>
      </c>
      <c r="L763" s="238">
        <v>0</v>
      </c>
      <c r="M763" s="188" t="s">
        <v>698</v>
      </c>
      <c r="N763"/>
      <c r="O763" s="101">
        <f>IF(ISBLANK(C763),O762,IF(COUNTIF(C$2:C763,C763)&gt;1,O762,1+MAX(O762,0)))</f>
        <v>20</v>
      </c>
      <c r="P763" s="45">
        <f t="shared" si="157"/>
        <v>13</v>
      </c>
      <c r="Q763" s="33" t="str">
        <f t="shared" si="158"/>
        <v/>
      </c>
      <c r="R763" s="33">
        <f t="shared" si="159"/>
        <v>7</v>
      </c>
      <c r="S763" s="33" t="str">
        <f t="shared" si="160"/>
        <v>113_7</v>
      </c>
      <c r="T763" s="35" t="str">
        <f t="shared" si="161"/>
        <v>113AM</v>
      </c>
      <c r="U763" s="35" t="str">
        <f t="shared" si="162"/>
        <v>113AMNS</v>
      </c>
      <c r="W763" s="20" t="str">
        <f t="shared" si="163"/>
        <v/>
      </c>
      <c r="X763" s="20" t="str">
        <f t="shared" si="164"/>
        <v/>
      </c>
      <c r="Y763" s="20" t="str">
        <f t="shared" si="165"/>
        <v/>
      </c>
      <c r="Z763" s="20" t="str">
        <f t="shared" si="166"/>
        <v/>
      </c>
      <c r="AA763" s="20">
        <f t="shared" si="154"/>
        <v>0</v>
      </c>
      <c r="AB763" s="20">
        <f t="shared" si="155"/>
        <v>0</v>
      </c>
      <c r="AC763" s="20">
        <f t="shared" si="156"/>
        <v>0</v>
      </c>
      <c r="AD763" s="16">
        <f t="shared" si="167"/>
        <v>0</v>
      </c>
      <c r="AE763" s="16">
        <f>IF(ISBLANK(T763),AE762,IF(COUNTIF(T$2:T763,T763)&gt;1,AE762,1+MAX(AE762,0)))</f>
        <v>24</v>
      </c>
    </row>
    <row r="764" spans="1:31" x14ac:dyDescent="0.25">
      <c r="A764" s="42">
        <v>113</v>
      </c>
      <c r="B764" s="42" t="s">
        <v>65</v>
      </c>
      <c r="C764" s="42" t="s">
        <v>696</v>
      </c>
      <c r="E764" s="238">
        <v>2</v>
      </c>
      <c r="F764" s="238">
        <v>3</v>
      </c>
      <c r="G764" s="238">
        <v>3</v>
      </c>
      <c r="H764" s="238">
        <v>4</v>
      </c>
      <c r="I764" s="238">
        <v>0</v>
      </c>
      <c r="J764" s="238">
        <v>2</v>
      </c>
      <c r="K764" s="238">
        <v>0</v>
      </c>
      <c r="L764" s="238">
        <v>0</v>
      </c>
      <c r="M764" s="188" t="s">
        <v>698</v>
      </c>
      <c r="N764"/>
      <c r="O764" s="101">
        <f>IF(ISBLANK(C764),O763,IF(COUNTIF(C$2:C764,C764)&gt;1,O763,1+MAX(O763,0)))</f>
        <v>20</v>
      </c>
      <c r="P764" s="45">
        <f t="shared" si="157"/>
        <v>13</v>
      </c>
      <c r="Q764" s="33" t="str">
        <f t="shared" si="158"/>
        <v/>
      </c>
      <c r="R764" s="33">
        <f t="shared" si="159"/>
        <v>7</v>
      </c>
      <c r="S764" s="33" t="str">
        <f t="shared" si="160"/>
        <v>113_7</v>
      </c>
      <c r="T764" s="35" t="str">
        <f t="shared" si="161"/>
        <v>113AM</v>
      </c>
      <c r="U764" s="35" t="str">
        <f t="shared" si="162"/>
        <v>113AMEW</v>
      </c>
      <c r="W764" s="20" t="str">
        <f t="shared" si="163"/>
        <v/>
      </c>
      <c r="X764" s="20" t="str">
        <f t="shared" si="164"/>
        <v/>
      </c>
      <c r="Y764" s="20" t="str">
        <f t="shared" si="165"/>
        <v/>
      </c>
      <c r="Z764" s="20" t="str">
        <f t="shared" si="166"/>
        <v/>
      </c>
      <c r="AA764" s="20">
        <f t="shared" si="154"/>
        <v>1</v>
      </c>
      <c r="AB764" s="20">
        <f t="shared" si="155"/>
        <v>0</v>
      </c>
      <c r="AC764" s="20">
        <f t="shared" si="156"/>
        <v>3</v>
      </c>
      <c r="AD764" s="16">
        <f t="shared" si="167"/>
        <v>1</v>
      </c>
      <c r="AE764" s="16">
        <f>IF(ISBLANK(T764),AE763,IF(COUNTIF(T$2:T764,T764)&gt;1,AE763,1+MAX(AE763,0)))</f>
        <v>24</v>
      </c>
    </row>
    <row r="765" spans="1:31" x14ac:dyDescent="0.25">
      <c r="A765" s="42">
        <v>113</v>
      </c>
      <c r="B765" s="42" t="s">
        <v>65</v>
      </c>
      <c r="C765" s="42" t="s">
        <v>696</v>
      </c>
      <c r="E765" s="238">
        <v>2</v>
      </c>
      <c r="F765" s="238">
        <v>3</v>
      </c>
      <c r="G765" s="238">
        <v>4</v>
      </c>
      <c r="H765" s="238">
        <v>1</v>
      </c>
      <c r="I765" s="238">
        <v>1</v>
      </c>
      <c r="J765" s="238">
        <v>0</v>
      </c>
      <c r="K765" s="238">
        <v>0</v>
      </c>
      <c r="L765" s="238">
        <v>0</v>
      </c>
      <c r="M765" s="188" t="s">
        <v>698</v>
      </c>
      <c r="N765"/>
      <c r="O765" s="101">
        <f>IF(ISBLANK(C765),O764,IF(COUNTIF(C$2:C765,C765)&gt;1,O764,1+MAX(O764,0)))</f>
        <v>20</v>
      </c>
      <c r="P765" s="45">
        <f t="shared" si="157"/>
        <v>13</v>
      </c>
      <c r="Q765" s="33" t="str">
        <f t="shared" si="158"/>
        <v/>
      </c>
      <c r="R765" s="33">
        <f t="shared" si="159"/>
        <v>7</v>
      </c>
      <c r="S765" s="33" t="str">
        <f t="shared" si="160"/>
        <v>113_7</v>
      </c>
      <c r="T765" s="35" t="str">
        <f t="shared" si="161"/>
        <v>113AM</v>
      </c>
      <c r="U765" s="35" t="str">
        <f t="shared" si="162"/>
        <v>113AMEW</v>
      </c>
      <c r="W765" s="20" t="str">
        <f t="shared" si="163"/>
        <v/>
      </c>
      <c r="X765" s="20" t="str">
        <f t="shared" si="164"/>
        <v/>
      </c>
      <c r="Y765" s="20" t="str">
        <f t="shared" si="165"/>
        <v/>
      </c>
      <c r="Z765" s="20" t="str">
        <f t="shared" si="166"/>
        <v/>
      </c>
      <c r="AA765" s="20">
        <f t="shared" si="154"/>
        <v>0</v>
      </c>
      <c r="AB765" s="20">
        <f t="shared" si="155"/>
        <v>0</v>
      </c>
      <c r="AC765" s="20">
        <f t="shared" si="156"/>
        <v>3</v>
      </c>
      <c r="AD765" s="16">
        <f t="shared" si="167"/>
        <v>1</v>
      </c>
      <c r="AE765" s="16">
        <f>IF(ISBLANK(T765),AE764,IF(COUNTIF(T$2:T765,T765)&gt;1,AE764,1+MAX(AE764,0)))</f>
        <v>24</v>
      </c>
    </row>
    <row r="766" spans="1:31" x14ac:dyDescent="0.25">
      <c r="A766" s="42">
        <v>113</v>
      </c>
      <c r="B766" s="42" t="s">
        <v>65</v>
      </c>
      <c r="C766" s="42" t="s">
        <v>696</v>
      </c>
      <c r="E766" s="238">
        <v>2</v>
      </c>
      <c r="F766" s="238">
        <v>4</v>
      </c>
      <c r="G766" s="238">
        <v>1</v>
      </c>
      <c r="H766" s="238">
        <v>5</v>
      </c>
      <c r="I766" s="238">
        <v>2</v>
      </c>
      <c r="J766" s="238">
        <v>2</v>
      </c>
      <c r="K766" s="238">
        <v>0</v>
      </c>
      <c r="L766" s="238">
        <v>0</v>
      </c>
      <c r="M766" s="188" t="s">
        <v>698</v>
      </c>
      <c r="N766"/>
      <c r="O766" s="101">
        <f>IF(ISBLANK(C766),O765,IF(COUNTIF(C$2:C766,C766)&gt;1,O765,1+MAX(O765,0)))</f>
        <v>20</v>
      </c>
      <c r="P766" s="45">
        <f t="shared" si="157"/>
        <v>13</v>
      </c>
      <c r="Q766" s="33" t="str">
        <f t="shared" si="158"/>
        <v/>
      </c>
      <c r="R766" s="33">
        <f t="shared" si="159"/>
        <v>8</v>
      </c>
      <c r="S766" s="33" t="str">
        <f t="shared" si="160"/>
        <v>113_8</v>
      </c>
      <c r="T766" s="35" t="str">
        <f t="shared" si="161"/>
        <v>113AM</v>
      </c>
      <c r="U766" s="35" t="str">
        <f t="shared" si="162"/>
        <v>113AMNS</v>
      </c>
      <c r="W766" s="20" t="str">
        <f t="shared" si="163"/>
        <v/>
      </c>
      <c r="X766" s="20" t="str">
        <f t="shared" si="164"/>
        <v/>
      </c>
      <c r="Y766" s="20" t="str">
        <f t="shared" si="165"/>
        <v/>
      </c>
      <c r="Z766" s="20" t="str">
        <f t="shared" si="166"/>
        <v/>
      </c>
      <c r="AA766" s="20">
        <f t="shared" si="154"/>
        <v>1</v>
      </c>
      <c r="AB766" s="20">
        <f t="shared" si="155"/>
        <v>0</v>
      </c>
      <c r="AC766" s="20">
        <f t="shared" si="156"/>
        <v>1</v>
      </c>
      <c r="AD766" s="16">
        <f t="shared" si="167"/>
        <v>1</v>
      </c>
      <c r="AE766" s="16">
        <f>IF(ISBLANK(T766),AE765,IF(COUNTIF(T$2:T766,T766)&gt;1,AE765,1+MAX(AE765,0)))</f>
        <v>24</v>
      </c>
    </row>
    <row r="767" spans="1:31" x14ac:dyDescent="0.25">
      <c r="A767" s="42">
        <v>113</v>
      </c>
      <c r="B767" s="42" t="s">
        <v>65</v>
      </c>
      <c r="C767" s="42" t="s">
        <v>696</v>
      </c>
      <c r="E767" s="238">
        <v>2</v>
      </c>
      <c r="F767" s="238">
        <v>4</v>
      </c>
      <c r="G767" s="238">
        <v>2</v>
      </c>
      <c r="H767" s="238">
        <v>2</v>
      </c>
      <c r="I767" s="238">
        <v>0</v>
      </c>
      <c r="J767" s="238">
        <v>0</v>
      </c>
      <c r="K767" s="238">
        <v>2</v>
      </c>
      <c r="L767" s="238">
        <v>1</v>
      </c>
      <c r="M767" s="188" t="s">
        <v>698</v>
      </c>
      <c r="N767"/>
      <c r="O767" s="101">
        <f>IF(ISBLANK(C767),O766,IF(COUNTIF(C$2:C767,C767)&gt;1,O766,1+MAX(O766,0)))</f>
        <v>20</v>
      </c>
      <c r="P767" s="45">
        <f t="shared" si="157"/>
        <v>13</v>
      </c>
      <c r="Q767" s="33" t="str">
        <f t="shared" si="158"/>
        <v/>
      </c>
      <c r="R767" s="33">
        <f t="shared" si="159"/>
        <v>8</v>
      </c>
      <c r="S767" s="33" t="str">
        <f t="shared" si="160"/>
        <v>113_8</v>
      </c>
      <c r="T767" s="35" t="str">
        <f t="shared" si="161"/>
        <v>113AM</v>
      </c>
      <c r="U767" s="35" t="str">
        <f t="shared" si="162"/>
        <v>113AMNS</v>
      </c>
      <c r="W767" s="20" t="str">
        <f t="shared" si="163"/>
        <v/>
      </c>
      <c r="X767" s="20" t="str">
        <f t="shared" si="164"/>
        <v/>
      </c>
      <c r="Y767" s="20" t="str">
        <f t="shared" si="165"/>
        <v/>
      </c>
      <c r="Z767" s="20" t="str">
        <f t="shared" si="166"/>
        <v/>
      </c>
      <c r="AA767" s="20">
        <f t="shared" si="154"/>
        <v>0</v>
      </c>
      <c r="AB767" s="20">
        <f t="shared" si="155"/>
        <v>0</v>
      </c>
      <c r="AC767" s="20">
        <f t="shared" si="156"/>
        <v>0</v>
      </c>
      <c r="AD767" s="16">
        <f t="shared" si="167"/>
        <v>0</v>
      </c>
      <c r="AE767" s="16">
        <f>IF(ISBLANK(T767),AE766,IF(COUNTIF(T$2:T767,T767)&gt;1,AE766,1+MAX(AE766,0)))</f>
        <v>24</v>
      </c>
    </row>
    <row r="768" spans="1:31" x14ac:dyDescent="0.25">
      <c r="A768" s="42">
        <v>113</v>
      </c>
      <c r="B768" s="42" t="s">
        <v>65</v>
      </c>
      <c r="C768" s="42" t="s">
        <v>696</v>
      </c>
      <c r="E768" s="238">
        <v>2</v>
      </c>
      <c r="F768" s="238">
        <v>4</v>
      </c>
      <c r="G768" s="238">
        <v>3</v>
      </c>
      <c r="H768" s="238">
        <v>22</v>
      </c>
      <c r="I768" s="238">
        <v>7</v>
      </c>
      <c r="J768" s="238">
        <v>0</v>
      </c>
      <c r="K768" s="238">
        <v>6</v>
      </c>
      <c r="L768" s="238">
        <v>5</v>
      </c>
      <c r="M768" s="188" t="s">
        <v>698</v>
      </c>
      <c r="N768"/>
      <c r="O768" s="101">
        <f>IF(ISBLANK(C768),O767,IF(COUNTIF(C$2:C768,C768)&gt;1,O767,1+MAX(O767,0)))</f>
        <v>20</v>
      </c>
      <c r="P768" s="45">
        <f t="shared" si="157"/>
        <v>13</v>
      </c>
      <c r="Q768" s="33" t="str">
        <f t="shared" si="158"/>
        <v/>
      </c>
      <c r="R768" s="33">
        <f t="shared" si="159"/>
        <v>8</v>
      </c>
      <c r="S768" s="33" t="str">
        <f t="shared" si="160"/>
        <v>113_8</v>
      </c>
      <c r="T768" s="35" t="str">
        <f t="shared" si="161"/>
        <v>113AM</v>
      </c>
      <c r="U768" s="35" t="str">
        <f t="shared" si="162"/>
        <v>113AMEW</v>
      </c>
      <c r="W768" s="20" t="str">
        <f t="shared" si="163"/>
        <v/>
      </c>
      <c r="X768" s="20" t="str">
        <f t="shared" si="164"/>
        <v/>
      </c>
      <c r="Y768" s="20" t="str">
        <f t="shared" si="165"/>
        <v/>
      </c>
      <c r="Z768" s="20" t="str">
        <f t="shared" si="166"/>
        <v/>
      </c>
      <c r="AA768" s="20">
        <f t="shared" si="154"/>
        <v>1</v>
      </c>
      <c r="AB768" s="20">
        <f t="shared" si="155"/>
        <v>0</v>
      </c>
      <c r="AC768" s="20">
        <f t="shared" si="156"/>
        <v>3</v>
      </c>
      <c r="AD768" s="16">
        <f t="shared" si="167"/>
        <v>1</v>
      </c>
      <c r="AE768" s="16">
        <f>IF(ISBLANK(T768),AE767,IF(COUNTIF(T$2:T768,T768)&gt;1,AE767,1+MAX(AE767,0)))</f>
        <v>24</v>
      </c>
    </row>
    <row r="769" spans="1:31" x14ac:dyDescent="0.25">
      <c r="A769" s="42">
        <v>113</v>
      </c>
      <c r="B769" s="42" t="s">
        <v>65</v>
      </c>
      <c r="C769" s="42" t="s">
        <v>696</v>
      </c>
      <c r="E769" s="238">
        <v>2</v>
      </c>
      <c r="F769" s="238">
        <v>4</v>
      </c>
      <c r="G769" s="238">
        <v>4</v>
      </c>
      <c r="H769" s="238">
        <v>3</v>
      </c>
      <c r="I769" s="238">
        <v>1</v>
      </c>
      <c r="J769" s="238">
        <v>2</v>
      </c>
      <c r="K769" s="238">
        <v>1</v>
      </c>
      <c r="L769" s="238">
        <v>0</v>
      </c>
      <c r="M769" s="188" t="s">
        <v>698</v>
      </c>
      <c r="N769"/>
      <c r="O769" s="101">
        <f>IF(ISBLANK(C769),O768,IF(COUNTIF(C$2:C769,C769)&gt;1,O768,1+MAX(O768,0)))</f>
        <v>20</v>
      </c>
      <c r="P769" s="45">
        <f t="shared" si="157"/>
        <v>13</v>
      </c>
      <c r="Q769" s="33" t="str">
        <f t="shared" si="158"/>
        <v/>
      </c>
      <c r="R769" s="33">
        <f t="shared" si="159"/>
        <v>8</v>
      </c>
      <c r="S769" s="33" t="str">
        <f t="shared" si="160"/>
        <v>113_8</v>
      </c>
      <c r="T769" s="35" t="str">
        <f t="shared" si="161"/>
        <v>113AM</v>
      </c>
      <c r="U769" s="35" t="str">
        <f t="shared" si="162"/>
        <v>113AMEW</v>
      </c>
      <c r="W769" s="20" t="str">
        <f t="shared" si="163"/>
        <v/>
      </c>
      <c r="X769" s="20" t="str">
        <f t="shared" si="164"/>
        <v/>
      </c>
      <c r="Y769" s="20" t="str">
        <f t="shared" si="165"/>
        <v/>
      </c>
      <c r="Z769" s="20" t="str">
        <f t="shared" si="166"/>
        <v/>
      </c>
      <c r="AA769" s="20">
        <f t="shared" si="154"/>
        <v>0</v>
      </c>
      <c r="AB769" s="20">
        <f t="shared" si="155"/>
        <v>0</v>
      </c>
      <c r="AC769" s="20">
        <f t="shared" si="156"/>
        <v>3</v>
      </c>
      <c r="AD769" s="16">
        <f t="shared" si="167"/>
        <v>1</v>
      </c>
      <c r="AE769" s="16">
        <f>IF(ISBLANK(T769),AE768,IF(COUNTIF(T$2:T769,T769)&gt;1,AE768,1+MAX(AE768,0)))</f>
        <v>24</v>
      </c>
    </row>
    <row r="770" spans="1:31" x14ac:dyDescent="0.25">
      <c r="A770" s="42">
        <v>113</v>
      </c>
      <c r="B770" s="42" t="s">
        <v>66</v>
      </c>
      <c r="C770" s="42" t="s">
        <v>649</v>
      </c>
      <c r="E770" s="238">
        <v>1</v>
      </c>
      <c r="F770" s="238">
        <v>1</v>
      </c>
      <c r="G770" s="238">
        <v>1</v>
      </c>
      <c r="H770" s="238">
        <v>3</v>
      </c>
      <c r="I770" s="238">
        <v>0</v>
      </c>
      <c r="J770" s="238">
        <v>1</v>
      </c>
      <c r="K770" s="238">
        <v>2</v>
      </c>
      <c r="L770" s="238">
        <v>2</v>
      </c>
      <c r="M770" s="188" t="s">
        <v>699</v>
      </c>
      <c r="N770"/>
      <c r="O770" s="101">
        <f>IF(ISBLANK(C770),O769,IF(COUNTIF(C$2:C770,C770)&gt;1,O769,1+MAX(O769,0)))</f>
        <v>20</v>
      </c>
      <c r="P770" s="45">
        <f t="shared" si="157"/>
        <v>13</v>
      </c>
      <c r="Q770" s="33" t="str">
        <f t="shared" si="158"/>
        <v/>
      </c>
      <c r="R770" s="33">
        <f t="shared" si="159"/>
        <v>9</v>
      </c>
      <c r="S770" s="33" t="str">
        <f t="shared" si="160"/>
        <v>113_9</v>
      </c>
      <c r="T770" s="35" t="str">
        <f t="shared" si="161"/>
        <v>113PM</v>
      </c>
      <c r="U770" s="35" t="str">
        <f t="shared" si="162"/>
        <v>113PMNS</v>
      </c>
      <c r="W770" s="20" t="str">
        <f t="shared" si="163"/>
        <v/>
      </c>
      <c r="X770" s="20" t="str">
        <f t="shared" si="164"/>
        <v/>
      </c>
      <c r="Y770" s="20" t="str">
        <f t="shared" si="165"/>
        <v/>
      </c>
      <c r="Z770" s="20" t="str">
        <f t="shared" si="166"/>
        <v/>
      </c>
      <c r="AA770" s="20">
        <f t="shared" ref="AA770:AA833" si="168">IF(AND(ISNUMBER($G770),$B770="AM"),INDEX(Cordon,MATCH($A770,loc_ID,0),$G770),0)</f>
        <v>0</v>
      </c>
      <c r="AB770" s="20">
        <f t="shared" ref="AB770:AB833" si="169">IF(AND(ISNUMBER($G770),$B770="PM"),INDEX(Cordon,MATCH($A770,loc_ID,0),VLOOKUP($G770,Reverse_dir,2,FALSE)),0)</f>
        <v>0</v>
      </c>
      <c r="AC770" s="20">
        <f t="shared" ref="AC770:AC833" si="170">IF(AND(ISNUMBER($G770),$B770="AM"),INDEX(Lane,MATCH($A770,loc_ID,0),$G770),0)</f>
        <v>0</v>
      </c>
      <c r="AD770" s="16">
        <f t="shared" si="167"/>
        <v>0</v>
      </c>
      <c r="AE770" s="16">
        <f>IF(ISBLANK(T770),AE769,IF(COUNTIF(T$2:T770,T770)&gt;1,AE769,1+MAX(AE769,0)))</f>
        <v>25</v>
      </c>
    </row>
    <row r="771" spans="1:31" x14ac:dyDescent="0.25">
      <c r="A771" s="42">
        <v>113</v>
      </c>
      <c r="B771" s="42" t="s">
        <v>66</v>
      </c>
      <c r="C771" s="42" t="s">
        <v>649</v>
      </c>
      <c r="E771" s="42">
        <v>1</v>
      </c>
      <c r="F771" s="42">
        <v>1</v>
      </c>
      <c r="G771" s="42">
        <v>2</v>
      </c>
      <c r="H771" s="42">
        <v>5</v>
      </c>
      <c r="I771" s="42">
        <v>1</v>
      </c>
      <c r="J771" s="42">
        <v>0</v>
      </c>
      <c r="K771" s="42">
        <v>3</v>
      </c>
      <c r="L771" s="42">
        <v>4</v>
      </c>
      <c r="M771" s="188" t="s">
        <v>699</v>
      </c>
      <c r="N771"/>
      <c r="O771" s="101">
        <f>IF(ISBLANK(C771),O770,IF(COUNTIF(C$2:C771,C771)&gt;1,O770,1+MAX(O770,0)))</f>
        <v>20</v>
      </c>
      <c r="P771" s="45">
        <f t="shared" ref="P771:P834" si="171">IF(A771=A770,P770,IF(ISNUMBER(P770),P770+1,1))</f>
        <v>13</v>
      </c>
      <c r="Q771" s="33" t="str">
        <f t="shared" ref="Q771:Q834" si="172">IF(OR(P771=P770,LEN(A771)&lt;1),"",P771)</f>
        <v/>
      </c>
      <c r="R771" s="33">
        <f t="shared" ref="R771:R834" si="173">IF(ISNUMBER(F771),F771+4*(E771-1)+8*IF(B771="PM",1,0),"")</f>
        <v>9</v>
      </c>
      <c r="S771" s="33" t="str">
        <f t="shared" ref="S771:S834" si="174">IF(ISNUMBER(R771),A771&amp;"_"&amp;R771,"")</f>
        <v>113_9</v>
      </c>
      <c r="T771" s="35" t="str">
        <f t="shared" ref="T771:T834" si="175">A771&amp;B771</f>
        <v>113PM</v>
      </c>
      <c r="U771" s="35" t="str">
        <f t="shared" ref="U771:U834" si="176">IF(OR(G771=1,G771=2),T771&amp;"NS",IF(OR(G771=3,G771=4),T771&amp;"EW",""))</f>
        <v>113PMNS</v>
      </c>
      <c r="W771" s="20" t="str">
        <f t="shared" ref="W771:W834" si="177">IF(I771&gt;$H771,1,"")</f>
        <v/>
      </c>
      <c r="X771" s="20" t="str">
        <f t="shared" ref="X771:X834" si="178">IF(J771&gt;$H771,1,"")</f>
        <v/>
      </c>
      <c r="Y771" s="20" t="str">
        <f t="shared" ref="Y771:Y834" si="179">IF(K771&gt;$H771,1,"")</f>
        <v/>
      </c>
      <c r="Z771" s="20" t="str">
        <f t="shared" ref="Z771:Z834" si="180">IF(L771&gt;$H771,1,"")</f>
        <v/>
      </c>
      <c r="AA771" s="20">
        <f t="shared" si="168"/>
        <v>0</v>
      </c>
      <c r="AB771" s="20">
        <f t="shared" si="169"/>
        <v>1</v>
      </c>
      <c r="AC771" s="20">
        <f t="shared" si="170"/>
        <v>0</v>
      </c>
      <c r="AD771" s="16">
        <f t="shared" ref="AD771:AD834" si="181">IF(AND(AC771&gt;0,ISNUMBER(AC771)),1,0)</f>
        <v>0</v>
      </c>
      <c r="AE771" s="16">
        <f>IF(ISBLANK(T771),AE770,IF(COUNTIF(T$2:T771,T771)&gt;1,AE770,1+MAX(AE770,0)))</f>
        <v>25</v>
      </c>
    </row>
    <row r="772" spans="1:31" x14ac:dyDescent="0.25">
      <c r="A772" s="42">
        <v>113</v>
      </c>
      <c r="B772" s="42" t="s">
        <v>66</v>
      </c>
      <c r="C772" s="42" t="s">
        <v>649</v>
      </c>
      <c r="E772" s="42">
        <v>1</v>
      </c>
      <c r="F772" s="42">
        <v>1</v>
      </c>
      <c r="G772" s="42">
        <v>3</v>
      </c>
      <c r="H772" s="42">
        <v>7</v>
      </c>
      <c r="I772" s="42">
        <v>1</v>
      </c>
      <c r="J772" s="42">
        <v>2</v>
      </c>
      <c r="K772" s="42">
        <v>0</v>
      </c>
      <c r="L772" s="42">
        <v>0</v>
      </c>
      <c r="M772" s="188" t="s">
        <v>699</v>
      </c>
      <c r="N772"/>
      <c r="O772" s="101">
        <f>IF(ISBLANK(C772),O771,IF(COUNTIF(C$2:C772,C772)&gt;1,O771,1+MAX(O771,0)))</f>
        <v>20</v>
      </c>
      <c r="P772" s="45">
        <f t="shared" si="171"/>
        <v>13</v>
      </c>
      <c r="Q772" s="33" t="str">
        <f t="shared" si="172"/>
        <v/>
      </c>
      <c r="R772" s="33">
        <f t="shared" si="173"/>
        <v>9</v>
      </c>
      <c r="S772" s="33" t="str">
        <f t="shared" si="174"/>
        <v>113_9</v>
      </c>
      <c r="T772" s="35" t="str">
        <f t="shared" si="175"/>
        <v>113PM</v>
      </c>
      <c r="U772" s="35" t="str">
        <f t="shared" si="176"/>
        <v>113PMEW</v>
      </c>
      <c r="W772" s="20" t="str">
        <f t="shared" si="177"/>
        <v/>
      </c>
      <c r="X772" s="20" t="str">
        <f t="shared" si="178"/>
        <v/>
      </c>
      <c r="Y772" s="20" t="str">
        <f t="shared" si="179"/>
        <v/>
      </c>
      <c r="Z772" s="20" t="str">
        <f t="shared" si="180"/>
        <v/>
      </c>
      <c r="AA772" s="20">
        <f t="shared" si="168"/>
        <v>0</v>
      </c>
      <c r="AB772" s="20">
        <f t="shared" si="169"/>
        <v>0</v>
      </c>
      <c r="AC772" s="20">
        <f t="shared" si="170"/>
        <v>0</v>
      </c>
      <c r="AD772" s="16">
        <f t="shared" si="181"/>
        <v>0</v>
      </c>
      <c r="AE772" s="16">
        <f>IF(ISBLANK(T772),AE771,IF(COUNTIF(T$2:T772,T772)&gt;1,AE771,1+MAX(AE771,0)))</f>
        <v>25</v>
      </c>
    </row>
    <row r="773" spans="1:31" x14ac:dyDescent="0.25">
      <c r="A773" s="42">
        <v>113</v>
      </c>
      <c r="B773" s="42" t="s">
        <v>66</v>
      </c>
      <c r="C773" s="42" t="s">
        <v>649</v>
      </c>
      <c r="E773" s="42">
        <v>1</v>
      </c>
      <c r="F773" s="42">
        <v>1</v>
      </c>
      <c r="G773" s="42">
        <v>4</v>
      </c>
      <c r="H773" s="42">
        <v>9</v>
      </c>
      <c r="I773" s="42">
        <v>1</v>
      </c>
      <c r="J773" s="42">
        <v>0</v>
      </c>
      <c r="K773" s="42">
        <v>4</v>
      </c>
      <c r="L773" s="42">
        <v>4</v>
      </c>
      <c r="M773" s="188" t="s">
        <v>699</v>
      </c>
      <c r="N773"/>
      <c r="O773" s="101">
        <f>IF(ISBLANK(C773),O772,IF(COUNTIF(C$2:C773,C773)&gt;1,O772,1+MAX(O772,0)))</f>
        <v>20</v>
      </c>
      <c r="P773" s="45">
        <f t="shared" si="171"/>
        <v>13</v>
      </c>
      <c r="Q773" s="33" t="str">
        <f t="shared" si="172"/>
        <v/>
      </c>
      <c r="R773" s="33">
        <f t="shared" si="173"/>
        <v>9</v>
      </c>
      <c r="S773" s="33" t="str">
        <f t="shared" si="174"/>
        <v>113_9</v>
      </c>
      <c r="T773" s="35" t="str">
        <f t="shared" si="175"/>
        <v>113PM</v>
      </c>
      <c r="U773" s="35" t="str">
        <f t="shared" si="176"/>
        <v>113PMEW</v>
      </c>
      <c r="W773" s="20" t="str">
        <f t="shared" si="177"/>
        <v/>
      </c>
      <c r="X773" s="20" t="str">
        <f t="shared" si="178"/>
        <v/>
      </c>
      <c r="Y773" s="20" t="str">
        <f t="shared" si="179"/>
        <v/>
      </c>
      <c r="Z773" s="20" t="str">
        <f t="shared" si="180"/>
        <v/>
      </c>
      <c r="AA773" s="20">
        <f t="shared" si="168"/>
        <v>0</v>
      </c>
      <c r="AB773" s="20">
        <f t="shared" si="169"/>
        <v>1</v>
      </c>
      <c r="AC773" s="20">
        <f t="shared" si="170"/>
        <v>0</v>
      </c>
      <c r="AD773" s="16">
        <f t="shared" si="181"/>
        <v>0</v>
      </c>
      <c r="AE773" s="16">
        <f>IF(ISBLANK(T773),AE772,IF(COUNTIF(T$2:T773,T773)&gt;1,AE772,1+MAX(AE772,0)))</f>
        <v>25</v>
      </c>
    </row>
    <row r="774" spans="1:31" x14ac:dyDescent="0.25">
      <c r="A774" s="42">
        <v>113</v>
      </c>
      <c r="B774" s="42" t="s">
        <v>66</v>
      </c>
      <c r="C774" s="42" t="s">
        <v>649</v>
      </c>
      <c r="E774" s="42">
        <v>1</v>
      </c>
      <c r="F774" s="42">
        <v>2</v>
      </c>
      <c r="G774" s="42">
        <v>1</v>
      </c>
      <c r="H774" s="42">
        <v>2</v>
      </c>
      <c r="I774" s="42">
        <v>0</v>
      </c>
      <c r="J774" s="42">
        <v>1</v>
      </c>
      <c r="K774" s="42">
        <v>1</v>
      </c>
      <c r="L774" s="42">
        <v>1</v>
      </c>
      <c r="M774" s="188" t="s">
        <v>699</v>
      </c>
      <c r="N774"/>
      <c r="O774" s="101">
        <f>IF(ISBLANK(C774),O773,IF(COUNTIF(C$2:C774,C774)&gt;1,O773,1+MAX(O773,0)))</f>
        <v>20</v>
      </c>
      <c r="P774" s="45">
        <f t="shared" si="171"/>
        <v>13</v>
      </c>
      <c r="Q774" s="33" t="str">
        <f t="shared" si="172"/>
        <v/>
      </c>
      <c r="R774" s="33">
        <f t="shared" si="173"/>
        <v>10</v>
      </c>
      <c r="S774" s="33" t="str">
        <f t="shared" si="174"/>
        <v>113_10</v>
      </c>
      <c r="T774" s="35" t="str">
        <f t="shared" si="175"/>
        <v>113PM</v>
      </c>
      <c r="U774" s="35" t="str">
        <f t="shared" si="176"/>
        <v>113PMNS</v>
      </c>
      <c r="W774" s="20" t="str">
        <f t="shared" si="177"/>
        <v/>
      </c>
      <c r="X774" s="20" t="str">
        <f t="shared" si="178"/>
        <v/>
      </c>
      <c r="Y774" s="20" t="str">
        <f t="shared" si="179"/>
        <v/>
      </c>
      <c r="Z774" s="20" t="str">
        <f t="shared" si="180"/>
        <v/>
      </c>
      <c r="AA774" s="20">
        <f t="shared" si="168"/>
        <v>0</v>
      </c>
      <c r="AB774" s="20">
        <f t="shared" si="169"/>
        <v>0</v>
      </c>
      <c r="AC774" s="20">
        <f t="shared" si="170"/>
        <v>0</v>
      </c>
      <c r="AD774" s="16">
        <f t="shared" si="181"/>
        <v>0</v>
      </c>
      <c r="AE774" s="16">
        <f>IF(ISBLANK(T774),AE773,IF(COUNTIF(T$2:T774,T774)&gt;1,AE773,1+MAX(AE773,0)))</f>
        <v>25</v>
      </c>
    </row>
    <row r="775" spans="1:31" x14ac:dyDescent="0.25">
      <c r="A775" s="42">
        <v>113</v>
      </c>
      <c r="B775" s="42" t="s">
        <v>66</v>
      </c>
      <c r="C775" s="42" t="s">
        <v>649</v>
      </c>
      <c r="E775" s="42">
        <v>1</v>
      </c>
      <c r="F775" s="42">
        <v>2</v>
      </c>
      <c r="G775" s="42">
        <v>2</v>
      </c>
      <c r="H775" s="42">
        <v>7</v>
      </c>
      <c r="I775" s="42">
        <v>1</v>
      </c>
      <c r="J775" s="42">
        <v>0</v>
      </c>
      <c r="K775" s="42">
        <v>4</v>
      </c>
      <c r="L775" s="42">
        <v>5</v>
      </c>
      <c r="M775" s="188" t="s">
        <v>699</v>
      </c>
      <c r="N775"/>
      <c r="O775" s="101">
        <f>IF(ISBLANK(C775),O774,IF(COUNTIF(C$2:C775,C775)&gt;1,O774,1+MAX(O774,0)))</f>
        <v>20</v>
      </c>
      <c r="P775" s="45">
        <f t="shared" si="171"/>
        <v>13</v>
      </c>
      <c r="Q775" s="33" t="str">
        <f t="shared" si="172"/>
        <v/>
      </c>
      <c r="R775" s="33">
        <f t="shared" si="173"/>
        <v>10</v>
      </c>
      <c r="S775" s="33" t="str">
        <f t="shared" si="174"/>
        <v>113_10</v>
      </c>
      <c r="T775" s="35" t="str">
        <f t="shared" si="175"/>
        <v>113PM</v>
      </c>
      <c r="U775" s="35" t="str">
        <f t="shared" si="176"/>
        <v>113PMNS</v>
      </c>
      <c r="W775" s="20" t="str">
        <f t="shared" si="177"/>
        <v/>
      </c>
      <c r="X775" s="20" t="str">
        <f t="shared" si="178"/>
        <v/>
      </c>
      <c r="Y775" s="20" t="str">
        <f t="shared" si="179"/>
        <v/>
      </c>
      <c r="Z775" s="20" t="str">
        <f t="shared" si="180"/>
        <v/>
      </c>
      <c r="AA775" s="20">
        <f t="shared" si="168"/>
        <v>0</v>
      </c>
      <c r="AB775" s="20">
        <f t="shared" si="169"/>
        <v>1</v>
      </c>
      <c r="AC775" s="20">
        <f t="shared" si="170"/>
        <v>0</v>
      </c>
      <c r="AD775" s="16">
        <f t="shared" si="181"/>
        <v>0</v>
      </c>
      <c r="AE775" s="16">
        <f>IF(ISBLANK(T775),AE774,IF(COUNTIF(T$2:T775,T775)&gt;1,AE774,1+MAX(AE774,0)))</f>
        <v>25</v>
      </c>
    </row>
    <row r="776" spans="1:31" x14ac:dyDescent="0.25">
      <c r="A776" s="42">
        <v>113</v>
      </c>
      <c r="B776" s="42" t="s">
        <v>66</v>
      </c>
      <c r="C776" s="42" t="s">
        <v>649</v>
      </c>
      <c r="E776" s="42">
        <v>1</v>
      </c>
      <c r="F776" s="42">
        <v>2</v>
      </c>
      <c r="G776" s="42">
        <v>3</v>
      </c>
      <c r="H776" s="42">
        <v>6</v>
      </c>
      <c r="I776" s="42">
        <v>0</v>
      </c>
      <c r="J776" s="42">
        <v>1</v>
      </c>
      <c r="K776" s="42">
        <v>0</v>
      </c>
      <c r="L776" s="42">
        <v>0</v>
      </c>
      <c r="M776" s="188" t="s">
        <v>699</v>
      </c>
      <c r="N776"/>
      <c r="O776" s="101">
        <f>IF(ISBLANK(C776),O775,IF(COUNTIF(C$2:C776,C776)&gt;1,O775,1+MAX(O775,0)))</f>
        <v>20</v>
      </c>
      <c r="P776" s="45">
        <f t="shared" si="171"/>
        <v>13</v>
      </c>
      <c r="Q776" s="33" t="str">
        <f t="shared" si="172"/>
        <v/>
      </c>
      <c r="R776" s="33">
        <f t="shared" si="173"/>
        <v>10</v>
      </c>
      <c r="S776" s="33" t="str">
        <f t="shared" si="174"/>
        <v>113_10</v>
      </c>
      <c r="T776" s="35" t="str">
        <f t="shared" si="175"/>
        <v>113PM</v>
      </c>
      <c r="U776" s="35" t="str">
        <f t="shared" si="176"/>
        <v>113PMEW</v>
      </c>
      <c r="W776" s="20" t="str">
        <f t="shared" si="177"/>
        <v/>
      </c>
      <c r="X776" s="20" t="str">
        <f t="shared" si="178"/>
        <v/>
      </c>
      <c r="Y776" s="20" t="str">
        <f t="shared" si="179"/>
        <v/>
      </c>
      <c r="Z776" s="20" t="str">
        <f t="shared" si="180"/>
        <v/>
      </c>
      <c r="AA776" s="20">
        <f t="shared" si="168"/>
        <v>0</v>
      </c>
      <c r="AB776" s="20">
        <f t="shared" si="169"/>
        <v>0</v>
      </c>
      <c r="AC776" s="20">
        <f t="shared" si="170"/>
        <v>0</v>
      </c>
      <c r="AD776" s="16">
        <f t="shared" si="181"/>
        <v>0</v>
      </c>
      <c r="AE776" s="16">
        <f>IF(ISBLANK(T776),AE775,IF(COUNTIF(T$2:T776,T776)&gt;1,AE775,1+MAX(AE775,0)))</f>
        <v>25</v>
      </c>
    </row>
    <row r="777" spans="1:31" x14ac:dyDescent="0.25">
      <c r="A777" s="42">
        <v>113</v>
      </c>
      <c r="B777" s="42" t="s">
        <v>66</v>
      </c>
      <c r="C777" s="42" t="s">
        <v>649</v>
      </c>
      <c r="E777" s="42">
        <v>1</v>
      </c>
      <c r="F777" s="42">
        <v>2</v>
      </c>
      <c r="G777" s="42">
        <v>4</v>
      </c>
      <c r="H777" s="42">
        <v>12</v>
      </c>
      <c r="I777" s="42">
        <v>1</v>
      </c>
      <c r="J777" s="42">
        <v>3</v>
      </c>
      <c r="K777" s="42">
        <v>5</v>
      </c>
      <c r="L777" s="42">
        <v>5</v>
      </c>
      <c r="M777" s="188" t="s">
        <v>699</v>
      </c>
      <c r="N777"/>
      <c r="O777" s="101">
        <f>IF(ISBLANK(C777),O776,IF(COUNTIF(C$2:C777,C777)&gt;1,O776,1+MAX(O776,0)))</f>
        <v>20</v>
      </c>
      <c r="P777" s="45">
        <f t="shared" si="171"/>
        <v>13</v>
      </c>
      <c r="Q777" s="33" t="str">
        <f t="shared" si="172"/>
        <v/>
      </c>
      <c r="R777" s="33">
        <f t="shared" si="173"/>
        <v>10</v>
      </c>
      <c r="S777" s="33" t="str">
        <f t="shared" si="174"/>
        <v>113_10</v>
      </c>
      <c r="T777" s="35" t="str">
        <f t="shared" si="175"/>
        <v>113PM</v>
      </c>
      <c r="U777" s="35" t="str">
        <f t="shared" si="176"/>
        <v>113PMEW</v>
      </c>
      <c r="W777" s="20" t="str">
        <f t="shared" si="177"/>
        <v/>
      </c>
      <c r="X777" s="20" t="str">
        <f t="shared" si="178"/>
        <v/>
      </c>
      <c r="Y777" s="20" t="str">
        <f t="shared" si="179"/>
        <v/>
      </c>
      <c r="Z777" s="20" t="str">
        <f t="shared" si="180"/>
        <v/>
      </c>
      <c r="AA777" s="20">
        <f t="shared" si="168"/>
        <v>0</v>
      </c>
      <c r="AB777" s="20">
        <f t="shared" si="169"/>
        <v>1</v>
      </c>
      <c r="AC777" s="20">
        <f t="shared" si="170"/>
        <v>0</v>
      </c>
      <c r="AD777" s="16">
        <f t="shared" si="181"/>
        <v>0</v>
      </c>
      <c r="AE777" s="16">
        <f>IF(ISBLANK(T777),AE776,IF(COUNTIF(T$2:T777,T777)&gt;1,AE776,1+MAX(AE776,0)))</f>
        <v>25</v>
      </c>
    </row>
    <row r="778" spans="1:31" x14ac:dyDescent="0.25">
      <c r="A778" s="42">
        <v>113</v>
      </c>
      <c r="B778" s="42" t="s">
        <v>66</v>
      </c>
      <c r="C778" s="42" t="s">
        <v>649</v>
      </c>
      <c r="E778" s="42">
        <v>1</v>
      </c>
      <c r="F778" s="42">
        <v>3</v>
      </c>
      <c r="G778" s="42">
        <v>1</v>
      </c>
      <c r="H778" s="42">
        <v>7</v>
      </c>
      <c r="I778" s="42">
        <v>3</v>
      </c>
      <c r="J778" s="42">
        <v>1</v>
      </c>
      <c r="K778" s="42">
        <v>2</v>
      </c>
      <c r="L778" s="42">
        <v>3</v>
      </c>
      <c r="M778" s="188" t="s">
        <v>699</v>
      </c>
      <c r="N778"/>
      <c r="O778" s="101">
        <f>IF(ISBLANK(C778),O777,IF(COUNTIF(C$2:C778,C778)&gt;1,O777,1+MAX(O777,0)))</f>
        <v>20</v>
      </c>
      <c r="P778" s="45">
        <f t="shared" si="171"/>
        <v>13</v>
      </c>
      <c r="Q778" s="33" t="str">
        <f t="shared" si="172"/>
        <v/>
      </c>
      <c r="R778" s="33">
        <f t="shared" si="173"/>
        <v>11</v>
      </c>
      <c r="S778" s="33" t="str">
        <f t="shared" si="174"/>
        <v>113_11</v>
      </c>
      <c r="T778" s="35" t="str">
        <f t="shared" si="175"/>
        <v>113PM</v>
      </c>
      <c r="U778" s="35" t="str">
        <f t="shared" si="176"/>
        <v>113PMNS</v>
      </c>
      <c r="W778" s="20" t="str">
        <f t="shared" si="177"/>
        <v/>
      </c>
      <c r="X778" s="20" t="str">
        <f t="shared" si="178"/>
        <v/>
      </c>
      <c r="Y778" s="20" t="str">
        <f t="shared" si="179"/>
        <v/>
      </c>
      <c r="Z778" s="20" t="str">
        <f t="shared" si="180"/>
        <v/>
      </c>
      <c r="AA778" s="20">
        <f t="shared" si="168"/>
        <v>0</v>
      </c>
      <c r="AB778" s="20">
        <f t="shared" si="169"/>
        <v>0</v>
      </c>
      <c r="AC778" s="20">
        <f t="shared" si="170"/>
        <v>0</v>
      </c>
      <c r="AD778" s="16">
        <f t="shared" si="181"/>
        <v>0</v>
      </c>
      <c r="AE778" s="16">
        <f>IF(ISBLANK(T778),AE777,IF(COUNTIF(T$2:T778,T778)&gt;1,AE777,1+MAX(AE777,0)))</f>
        <v>25</v>
      </c>
    </row>
    <row r="779" spans="1:31" x14ac:dyDescent="0.25">
      <c r="A779" s="42">
        <v>113</v>
      </c>
      <c r="B779" s="42" t="s">
        <v>66</v>
      </c>
      <c r="C779" s="42" t="s">
        <v>649</v>
      </c>
      <c r="E779" s="42">
        <v>1</v>
      </c>
      <c r="F779" s="42">
        <v>3</v>
      </c>
      <c r="G779" s="42">
        <v>2</v>
      </c>
      <c r="H779" s="42">
        <v>1</v>
      </c>
      <c r="I779" s="42">
        <v>0</v>
      </c>
      <c r="J779" s="42">
        <v>1</v>
      </c>
      <c r="K779" s="42">
        <v>0</v>
      </c>
      <c r="L779" s="42">
        <v>0</v>
      </c>
      <c r="M779" s="188" t="s">
        <v>699</v>
      </c>
      <c r="N779"/>
      <c r="O779" s="101">
        <f>IF(ISBLANK(C779),O778,IF(COUNTIF(C$2:C779,C779)&gt;1,O778,1+MAX(O778,0)))</f>
        <v>20</v>
      </c>
      <c r="P779" s="45">
        <f t="shared" si="171"/>
        <v>13</v>
      </c>
      <c r="Q779" s="33" t="str">
        <f t="shared" si="172"/>
        <v/>
      </c>
      <c r="R779" s="33">
        <f t="shared" si="173"/>
        <v>11</v>
      </c>
      <c r="S779" s="33" t="str">
        <f t="shared" si="174"/>
        <v>113_11</v>
      </c>
      <c r="T779" s="35" t="str">
        <f t="shared" si="175"/>
        <v>113PM</v>
      </c>
      <c r="U779" s="35" t="str">
        <f t="shared" si="176"/>
        <v>113PMNS</v>
      </c>
      <c r="W779" s="20" t="str">
        <f t="shared" si="177"/>
        <v/>
      </c>
      <c r="X779" s="20" t="str">
        <f t="shared" si="178"/>
        <v/>
      </c>
      <c r="Y779" s="20" t="str">
        <f t="shared" si="179"/>
        <v/>
      </c>
      <c r="Z779" s="20" t="str">
        <f t="shared" si="180"/>
        <v/>
      </c>
      <c r="AA779" s="20">
        <f t="shared" si="168"/>
        <v>0</v>
      </c>
      <c r="AB779" s="20">
        <f t="shared" si="169"/>
        <v>1</v>
      </c>
      <c r="AC779" s="20">
        <f t="shared" si="170"/>
        <v>0</v>
      </c>
      <c r="AD779" s="16">
        <f t="shared" si="181"/>
        <v>0</v>
      </c>
      <c r="AE779" s="16">
        <f>IF(ISBLANK(T779),AE778,IF(COUNTIF(T$2:T779,T779)&gt;1,AE778,1+MAX(AE778,0)))</f>
        <v>25</v>
      </c>
    </row>
    <row r="780" spans="1:31" x14ac:dyDescent="0.25">
      <c r="A780" s="42">
        <v>113</v>
      </c>
      <c r="B780" s="42" t="s">
        <v>66</v>
      </c>
      <c r="C780" s="42" t="s">
        <v>649</v>
      </c>
      <c r="E780" s="42">
        <v>1</v>
      </c>
      <c r="F780" s="42">
        <v>3</v>
      </c>
      <c r="G780" s="42">
        <v>3</v>
      </c>
      <c r="H780" s="42">
        <v>4</v>
      </c>
      <c r="I780" s="42">
        <v>0</v>
      </c>
      <c r="J780" s="42">
        <v>1</v>
      </c>
      <c r="K780" s="42">
        <v>0</v>
      </c>
      <c r="L780" s="42">
        <v>1</v>
      </c>
      <c r="M780" s="188" t="s">
        <v>699</v>
      </c>
      <c r="N780"/>
      <c r="O780" s="101">
        <f>IF(ISBLANK(C780),O779,IF(COUNTIF(C$2:C780,C780)&gt;1,O779,1+MAX(O779,0)))</f>
        <v>20</v>
      </c>
      <c r="P780" s="45">
        <f t="shared" si="171"/>
        <v>13</v>
      </c>
      <c r="Q780" s="33" t="str">
        <f t="shared" si="172"/>
        <v/>
      </c>
      <c r="R780" s="33">
        <f t="shared" si="173"/>
        <v>11</v>
      </c>
      <c r="S780" s="33" t="str">
        <f t="shared" si="174"/>
        <v>113_11</v>
      </c>
      <c r="T780" s="35" t="str">
        <f t="shared" si="175"/>
        <v>113PM</v>
      </c>
      <c r="U780" s="35" t="str">
        <f t="shared" si="176"/>
        <v>113PMEW</v>
      </c>
      <c r="W780" s="20" t="str">
        <f t="shared" si="177"/>
        <v/>
      </c>
      <c r="X780" s="20" t="str">
        <f t="shared" si="178"/>
        <v/>
      </c>
      <c r="Y780" s="20" t="str">
        <f t="shared" si="179"/>
        <v/>
      </c>
      <c r="Z780" s="20" t="str">
        <f t="shared" si="180"/>
        <v/>
      </c>
      <c r="AA780" s="20">
        <f t="shared" si="168"/>
        <v>0</v>
      </c>
      <c r="AB780" s="20">
        <f t="shared" si="169"/>
        <v>0</v>
      </c>
      <c r="AC780" s="20">
        <f t="shared" si="170"/>
        <v>0</v>
      </c>
      <c r="AD780" s="16">
        <f t="shared" si="181"/>
        <v>0</v>
      </c>
      <c r="AE780" s="16">
        <f>IF(ISBLANK(T780),AE779,IF(COUNTIF(T$2:T780,T780)&gt;1,AE779,1+MAX(AE779,0)))</f>
        <v>25</v>
      </c>
    </row>
    <row r="781" spans="1:31" x14ac:dyDescent="0.25">
      <c r="A781" s="42">
        <v>113</v>
      </c>
      <c r="B781" s="42" t="s">
        <v>66</v>
      </c>
      <c r="C781" s="42" t="s">
        <v>649</v>
      </c>
      <c r="E781" s="42">
        <v>1</v>
      </c>
      <c r="F781" s="42">
        <v>3</v>
      </c>
      <c r="G781" s="42">
        <v>4</v>
      </c>
      <c r="H781" s="42">
        <v>3</v>
      </c>
      <c r="I781" s="42">
        <v>0</v>
      </c>
      <c r="J781" s="42">
        <v>0</v>
      </c>
      <c r="K781" s="42">
        <v>1</v>
      </c>
      <c r="L781" s="42">
        <v>1</v>
      </c>
      <c r="M781" s="188" t="s">
        <v>699</v>
      </c>
      <c r="N781"/>
      <c r="O781" s="101">
        <f>IF(ISBLANK(C781),O780,IF(COUNTIF(C$2:C781,C781)&gt;1,O780,1+MAX(O780,0)))</f>
        <v>20</v>
      </c>
      <c r="P781" s="45">
        <f t="shared" si="171"/>
        <v>13</v>
      </c>
      <c r="Q781" s="33" t="str">
        <f t="shared" si="172"/>
        <v/>
      </c>
      <c r="R781" s="33">
        <f t="shared" si="173"/>
        <v>11</v>
      </c>
      <c r="S781" s="33" t="str">
        <f t="shared" si="174"/>
        <v>113_11</v>
      </c>
      <c r="T781" s="35" t="str">
        <f t="shared" si="175"/>
        <v>113PM</v>
      </c>
      <c r="U781" s="35" t="str">
        <f t="shared" si="176"/>
        <v>113PMEW</v>
      </c>
      <c r="W781" s="20" t="str">
        <f t="shared" si="177"/>
        <v/>
      </c>
      <c r="X781" s="20" t="str">
        <f t="shared" si="178"/>
        <v/>
      </c>
      <c r="Y781" s="20" t="str">
        <f t="shared" si="179"/>
        <v/>
      </c>
      <c r="Z781" s="20" t="str">
        <f t="shared" si="180"/>
        <v/>
      </c>
      <c r="AA781" s="20">
        <f t="shared" si="168"/>
        <v>0</v>
      </c>
      <c r="AB781" s="20">
        <f t="shared" si="169"/>
        <v>1</v>
      </c>
      <c r="AC781" s="20">
        <f t="shared" si="170"/>
        <v>0</v>
      </c>
      <c r="AD781" s="16">
        <f t="shared" si="181"/>
        <v>0</v>
      </c>
      <c r="AE781" s="16">
        <f>IF(ISBLANK(T781),AE780,IF(COUNTIF(T$2:T781,T781)&gt;1,AE780,1+MAX(AE780,0)))</f>
        <v>25</v>
      </c>
    </row>
    <row r="782" spans="1:31" x14ac:dyDescent="0.25">
      <c r="A782" s="42">
        <v>113</v>
      </c>
      <c r="B782" s="42" t="s">
        <v>66</v>
      </c>
      <c r="C782" s="42" t="s">
        <v>649</v>
      </c>
      <c r="E782" s="42">
        <v>1</v>
      </c>
      <c r="F782" s="42">
        <v>4</v>
      </c>
      <c r="G782" s="42">
        <v>1</v>
      </c>
      <c r="H782" s="42">
        <v>2</v>
      </c>
      <c r="I782" s="42">
        <v>1</v>
      </c>
      <c r="J782" s="42">
        <v>0</v>
      </c>
      <c r="K782" s="42">
        <v>0</v>
      </c>
      <c r="L782" s="42">
        <v>1</v>
      </c>
      <c r="M782" s="188" t="s">
        <v>699</v>
      </c>
      <c r="N782"/>
      <c r="O782" s="101">
        <f>IF(ISBLANK(C782),O781,IF(COUNTIF(C$2:C782,C782)&gt;1,O781,1+MAX(O781,0)))</f>
        <v>20</v>
      </c>
      <c r="P782" s="45">
        <f t="shared" si="171"/>
        <v>13</v>
      </c>
      <c r="Q782" s="33" t="str">
        <f t="shared" si="172"/>
        <v/>
      </c>
      <c r="R782" s="33">
        <f t="shared" si="173"/>
        <v>12</v>
      </c>
      <c r="S782" s="33" t="str">
        <f t="shared" si="174"/>
        <v>113_12</v>
      </c>
      <c r="T782" s="35" t="str">
        <f t="shared" si="175"/>
        <v>113PM</v>
      </c>
      <c r="U782" s="35" t="str">
        <f t="shared" si="176"/>
        <v>113PMNS</v>
      </c>
      <c r="W782" s="20" t="str">
        <f t="shared" si="177"/>
        <v/>
      </c>
      <c r="X782" s="20" t="str">
        <f t="shared" si="178"/>
        <v/>
      </c>
      <c r="Y782" s="20" t="str">
        <f t="shared" si="179"/>
        <v/>
      </c>
      <c r="Z782" s="20" t="str">
        <f t="shared" si="180"/>
        <v/>
      </c>
      <c r="AA782" s="20">
        <f t="shared" si="168"/>
        <v>0</v>
      </c>
      <c r="AB782" s="20">
        <f t="shared" si="169"/>
        <v>0</v>
      </c>
      <c r="AC782" s="20">
        <f t="shared" si="170"/>
        <v>0</v>
      </c>
      <c r="AD782" s="16">
        <f t="shared" si="181"/>
        <v>0</v>
      </c>
      <c r="AE782" s="16">
        <f>IF(ISBLANK(T782),AE781,IF(COUNTIF(T$2:T782,T782)&gt;1,AE781,1+MAX(AE781,0)))</f>
        <v>25</v>
      </c>
    </row>
    <row r="783" spans="1:31" x14ac:dyDescent="0.25">
      <c r="A783" s="42">
        <v>113</v>
      </c>
      <c r="B783" s="42" t="s">
        <v>66</v>
      </c>
      <c r="C783" s="42" t="s">
        <v>649</v>
      </c>
      <c r="E783" s="42">
        <v>1</v>
      </c>
      <c r="F783" s="42">
        <v>4</v>
      </c>
      <c r="G783" s="42">
        <v>2</v>
      </c>
      <c r="H783" s="42">
        <v>3</v>
      </c>
      <c r="I783" s="42">
        <v>1</v>
      </c>
      <c r="J783" s="42">
        <v>0</v>
      </c>
      <c r="K783" s="42">
        <v>2</v>
      </c>
      <c r="L783" s="42">
        <v>2</v>
      </c>
      <c r="M783" s="188" t="s">
        <v>699</v>
      </c>
      <c r="N783"/>
      <c r="O783" s="101">
        <f>IF(ISBLANK(C783),O782,IF(COUNTIF(C$2:C783,C783)&gt;1,O782,1+MAX(O782,0)))</f>
        <v>20</v>
      </c>
      <c r="P783" s="45">
        <f t="shared" si="171"/>
        <v>13</v>
      </c>
      <c r="Q783" s="33" t="str">
        <f t="shared" si="172"/>
        <v/>
      </c>
      <c r="R783" s="33">
        <f t="shared" si="173"/>
        <v>12</v>
      </c>
      <c r="S783" s="33" t="str">
        <f t="shared" si="174"/>
        <v>113_12</v>
      </c>
      <c r="T783" s="35" t="str">
        <f t="shared" si="175"/>
        <v>113PM</v>
      </c>
      <c r="U783" s="35" t="str">
        <f t="shared" si="176"/>
        <v>113PMNS</v>
      </c>
      <c r="W783" s="20" t="str">
        <f t="shared" si="177"/>
        <v/>
      </c>
      <c r="X783" s="20" t="str">
        <f t="shared" si="178"/>
        <v/>
      </c>
      <c r="Y783" s="20" t="str">
        <f t="shared" si="179"/>
        <v/>
      </c>
      <c r="Z783" s="20" t="str">
        <f t="shared" si="180"/>
        <v/>
      </c>
      <c r="AA783" s="20">
        <f t="shared" si="168"/>
        <v>0</v>
      </c>
      <c r="AB783" s="20">
        <f t="shared" si="169"/>
        <v>1</v>
      </c>
      <c r="AC783" s="20">
        <f t="shared" si="170"/>
        <v>0</v>
      </c>
      <c r="AD783" s="16">
        <f t="shared" si="181"/>
        <v>0</v>
      </c>
      <c r="AE783" s="16">
        <f>IF(ISBLANK(T783),AE782,IF(COUNTIF(T$2:T783,T783)&gt;1,AE782,1+MAX(AE782,0)))</f>
        <v>25</v>
      </c>
    </row>
    <row r="784" spans="1:31" x14ac:dyDescent="0.25">
      <c r="A784" s="42">
        <v>113</v>
      </c>
      <c r="B784" s="42" t="s">
        <v>66</v>
      </c>
      <c r="C784" s="42" t="s">
        <v>649</v>
      </c>
      <c r="E784" s="42">
        <v>1</v>
      </c>
      <c r="F784" s="42">
        <v>4</v>
      </c>
      <c r="G784" s="42">
        <v>3</v>
      </c>
      <c r="H784" s="42">
        <v>4</v>
      </c>
      <c r="I784" s="42">
        <v>1</v>
      </c>
      <c r="J784" s="42">
        <v>0</v>
      </c>
      <c r="K784" s="42">
        <v>0</v>
      </c>
      <c r="L784" s="42">
        <v>0</v>
      </c>
      <c r="M784" s="188" t="s">
        <v>699</v>
      </c>
      <c r="N784"/>
      <c r="O784" s="101">
        <f>IF(ISBLANK(C784),O783,IF(COUNTIF(C$2:C784,C784)&gt;1,O783,1+MAX(O783,0)))</f>
        <v>20</v>
      </c>
      <c r="P784" s="45">
        <f t="shared" si="171"/>
        <v>13</v>
      </c>
      <c r="Q784" s="33" t="str">
        <f t="shared" si="172"/>
        <v/>
      </c>
      <c r="R784" s="33">
        <f t="shared" si="173"/>
        <v>12</v>
      </c>
      <c r="S784" s="33" t="str">
        <f t="shared" si="174"/>
        <v>113_12</v>
      </c>
      <c r="T784" s="35" t="str">
        <f t="shared" si="175"/>
        <v>113PM</v>
      </c>
      <c r="U784" s="35" t="str">
        <f t="shared" si="176"/>
        <v>113PMEW</v>
      </c>
      <c r="W784" s="20" t="str">
        <f t="shared" si="177"/>
        <v/>
      </c>
      <c r="X784" s="20" t="str">
        <f t="shared" si="178"/>
        <v/>
      </c>
      <c r="Y784" s="20" t="str">
        <f t="shared" si="179"/>
        <v/>
      </c>
      <c r="Z784" s="20" t="str">
        <f t="shared" si="180"/>
        <v/>
      </c>
      <c r="AA784" s="20">
        <f t="shared" si="168"/>
        <v>0</v>
      </c>
      <c r="AB784" s="20">
        <f t="shared" si="169"/>
        <v>0</v>
      </c>
      <c r="AC784" s="20">
        <f t="shared" si="170"/>
        <v>0</v>
      </c>
      <c r="AD784" s="16">
        <f t="shared" si="181"/>
        <v>0</v>
      </c>
      <c r="AE784" s="16">
        <f>IF(ISBLANK(T784),AE783,IF(COUNTIF(T$2:T784,T784)&gt;1,AE783,1+MAX(AE783,0)))</f>
        <v>25</v>
      </c>
    </row>
    <row r="785" spans="1:31" x14ac:dyDescent="0.25">
      <c r="A785" s="42">
        <v>113</v>
      </c>
      <c r="B785" s="42" t="s">
        <v>66</v>
      </c>
      <c r="C785" s="42" t="s">
        <v>649</v>
      </c>
      <c r="E785" s="42">
        <v>1</v>
      </c>
      <c r="F785" s="42">
        <v>4</v>
      </c>
      <c r="G785" s="42">
        <v>4</v>
      </c>
      <c r="H785" s="42">
        <v>3</v>
      </c>
      <c r="I785" s="42">
        <v>3</v>
      </c>
      <c r="J785" s="42">
        <v>0</v>
      </c>
      <c r="K785" s="42">
        <v>3</v>
      </c>
      <c r="L785" s="42">
        <v>3</v>
      </c>
      <c r="M785" s="188" t="s">
        <v>699</v>
      </c>
      <c r="N785"/>
      <c r="O785" s="101">
        <f>IF(ISBLANK(C785),O784,IF(COUNTIF(C$2:C785,C785)&gt;1,O784,1+MAX(O784,0)))</f>
        <v>20</v>
      </c>
      <c r="P785" s="45">
        <f t="shared" si="171"/>
        <v>13</v>
      </c>
      <c r="Q785" s="33" t="str">
        <f t="shared" si="172"/>
        <v/>
      </c>
      <c r="R785" s="33">
        <f t="shared" si="173"/>
        <v>12</v>
      </c>
      <c r="S785" s="33" t="str">
        <f t="shared" si="174"/>
        <v>113_12</v>
      </c>
      <c r="T785" s="35" t="str">
        <f t="shared" si="175"/>
        <v>113PM</v>
      </c>
      <c r="U785" s="35" t="str">
        <f t="shared" si="176"/>
        <v>113PMEW</v>
      </c>
      <c r="W785" s="20" t="str">
        <f t="shared" si="177"/>
        <v/>
      </c>
      <c r="X785" s="20" t="str">
        <f t="shared" si="178"/>
        <v/>
      </c>
      <c r="Y785" s="20" t="str">
        <f t="shared" si="179"/>
        <v/>
      </c>
      <c r="Z785" s="20" t="str">
        <f t="shared" si="180"/>
        <v/>
      </c>
      <c r="AA785" s="20">
        <f t="shared" si="168"/>
        <v>0</v>
      </c>
      <c r="AB785" s="20">
        <f t="shared" si="169"/>
        <v>1</v>
      </c>
      <c r="AC785" s="20">
        <f t="shared" si="170"/>
        <v>0</v>
      </c>
      <c r="AD785" s="16">
        <f t="shared" si="181"/>
        <v>0</v>
      </c>
      <c r="AE785" s="16">
        <f>IF(ISBLANK(T785),AE784,IF(COUNTIF(T$2:T785,T785)&gt;1,AE784,1+MAX(AE784,0)))</f>
        <v>25</v>
      </c>
    </row>
    <row r="786" spans="1:31" x14ac:dyDescent="0.25">
      <c r="A786" s="42">
        <v>113</v>
      </c>
      <c r="B786" s="42" t="s">
        <v>66</v>
      </c>
      <c r="C786" s="42" t="s">
        <v>649</v>
      </c>
      <c r="E786" s="42">
        <v>2</v>
      </c>
      <c r="F786" s="42">
        <v>1</v>
      </c>
      <c r="G786" s="42">
        <v>1</v>
      </c>
      <c r="H786" s="42">
        <v>2</v>
      </c>
      <c r="I786" s="42">
        <v>0</v>
      </c>
      <c r="J786" s="42">
        <v>0</v>
      </c>
      <c r="K786" s="42">
        <v>0</v>
      </c>
      <c r="L786" s="42">
        <v>0</v>
      </c>
      <c r="M786" s="188"/>
      <c r="N786"/>
      <c r="O786" s="101">
        <f>IF(ISBLANK(C786),O785,IF(COUNTIF(C$2:C786,C786)&gt;1,O785,1+MAX(O785,0)))</f>
        <v>20</v>
      </c>
      <c r="P786" s="45">
        <f t="shared" si="171"/>
        <v>13</v>
      </c>
      <c r="Q786" s="33" t="str">
        <f t="shared" si="172"/>
        <v/>
      </c>
      <c r="R786" s="33">
        <f t="shared" si="173"/>
        <v>13</v>
      </c>
      <c r="S786" s="33" t="str">
        <f t="shared" si="174"/>
        <v>113_13</v>
      </c>
      <c r="T786" s="35" t="str">
        <f t="shared" si="175"/>
        <v>113PM</v>
      </c>
      <c r="U786" s="35" t="str">
        <f t="shared" si="176"/>
        <v>113PMNS</v>
      </c>
      <c r="W786" s="20" t="str">
        <f t="shared" si="177"/>
        <v/>
      </c>
      <c r="X786" s="20" t="str">
        <f t="shared" si="178"/>
        <v/>
      </c>
      <c r="Y786" s="20" t="str">
        <f t="shared" si="179"/>
        <v/>
      </c>
      <c r="Z786" s="20" t="str">
        <f t="shared" si="180"/>
        <v/>
      </c>
      <c r="AA786" s="20">
        <f t="shared" si="168"/>
        <v>0</v>
      </c>
      <c r="AB786" s="20">
        <f t="shared" si="169"/>
        <v>0</v>
      </c>
      <c r="AC786" s="20">
        <f t="shared" si="170"/>
        <v>0</v>
      </c>
      <c r="AD786" s="16">
        <f t="shared" si="181"/>
        <v>0</v>
      </c>
      <c r="AE786" s="16">
        <f>IF(ISBLANK(T786),AE785,IF(COUNTIF(T$2:T786,T786)&gt;1,AE785,1+MAX(AE785,0)))</f>
        <v>25</v>
      </c>
    </row>
    <row r="787" spans="1:31" x14ac:dyDescent="0.25">
      <c r="A787" s="42">
        <v>113</v>
      </c>
      <c r="B787" s="42" t="s">
        <v>66</v>
      </c>
      <c r="C787" s="42" t="s">
        <v>649</v>
      </c>
      <c r="E787" s="42">
        <v>2</v>
      </c>
      <c r="F787" s="42">
        <v>1</v>
      </c>
      <c r="G787" s="42">
        <v>2</v>
      </c>
      <c r="H787" s="42">
        <v>6</v>
      </c>
      <c r="I787" s="42">
        <v>1</v>
      </c>
      <c r="J787" s="42">
        <v>1</v>
      </c>
      <c r="K787" s="42">
        <v>4</v>
      </c>
      <c r="L787" s="42">
        <v>5</v>
      </c>
      <c r="M787" s="188"/>
      <c r="N787"/>
      <c r="O787" s="101">
        <f>IF(ISBLANK(C787),O786,IF(COUNTIF(C$2:C787,C787)&gt;1,O786,1+MAX(O786,0)))</f>
        <v>20</v>
      </c>
      <c r="P787" s="45">
        <f t="shared" si="171"/>
        <v>13</v>
      </c>
      <c r="Q787" s="33" t="str">
        <f t="shared" si="172"/>
        <v/>
      </c>
      <c r="R787" s="33">
        <f t="shared" si="173"/>
        <v>13</v>
      </c>
      <c r="S787" s="33" t="str">
        <f t="shared" si="174"/>
        <v>113_13</v>
      </c>
      <c r="T787" s="35" t="str">
        <f t="shared" si="175"/>
        <v>113PM</v>
      </c>
      <c r="U787" s="35" t="str">
        <f t="shared" si="176"/>
        <v>113PMNS</v>
      </c>
      <c r="W787" s="20" t="str">
        <f t="shared" si="177"/>
        <v/>
      </c>
      <c r="X787" s="20" t="str">
        <f t="shared" si="178"/>
        <v/>
      </c>
      <c r="Y787" s="20" t="str">
        <f t="shared" si="179"/>
        <v/>
      </c>
      <c r="Z787" s="20" t="str">
        <f t="shared" si="180"/>
        <v/>
      </c>
      <c r="AA787" s="20">
        <f t="shared" si="168"/>
        <v>0</v>
      </c>
      <c r="AB787" s="20">
        <f t="shared" si="169"/>
        <v>1</v>
      </c>
      <c r="AC787" s="20">
        <f t="shared" si="170"/>
        <v>0</v>
      </c>
      <c r="AD787" s="16">
        <f t="shared" si="181"/>
        <v>0</v>
      </c>
      <c r="AE787" s="16">
        <f>IF(ISBLANK(T787),AE786,IF(COUNTIF(T$2:T787,T787)&gt;1,AE786,1+MAX(AE786,0)))</f>
        <v>25</v>
      </c>
    </row>
    <row r="788" spans="1:31" x14ac:dyDescent="0.25">
      <c r="A788" s="42">
        <v>113</v>
      </c>
      <c r="B788" s="42" t="s">
        <v>66</v>
      </c>
      <c r="C788" s="42" t="s">
        <v>649</v>
      </c>
      <c r="E788" s="42">
        <v>2</v>
      </c>
      <c r="F788" s="42">
        <v>1</v>
      </c>
      <c r="G788" s="42">
        <v>3</v>
      </c>
      <c r="H788" s="42">
        <v>3</v>
      </c>
      <c r="I788" s="42">
        <v>0</v>
      </c>
      <c r="J788" s="42">
        <v>0</v>
      </c>
      <c r="K788" s="42">
        <v>1</v>
      </c>
      <c r="L788" s="42">
        <v>2</v>
      </c>
      <c r="M788" s="188"/>
      <c r="N788"/>
      <c r="O788" s="101">
        <f>IF(ISBLANK(C788),O787,IF(COUNTIF(C$2:C788,C788)&gt;1,O787,1+MAX(O787,0)))</f>
        <v>20</v>
      </c>
      <c r="P788" s="45">
        <f t="shared" si="171"/>
        <v>13</v>
      </c>
      <c r="Q788" s="33" t="str">
        <f t="shared" si="172"/>
        <v/>
      </c>
      <c r="R788" s="33">
        <f t="shared" si="173"/>
        <v>13</v>
      </c>
      <c r="S788" s="33" t="str">
        <f t="shared" si="174"/>
        <v>113_13</v>
      </c>
      <c r="T788" s="35" t="str">
        <f t="shared" si="175"/>
        <v>113PM</v>
      </c>
      <c r="U788" s="35" t="str">
        <f t="shared" si="176"/>
        <v>113PMEW</v>
      </c>
      <c r="W788" s="20" t="str">
        <f t="shared" si="177"/>
        <v/>
      </c>
      <c r="X788" s="20" t="str">
        <f t="shared" si="178"/>
        <v/>
      </c>
      <c r="Y788" s="20" t="str">
        <f t="shared" si="179"/>
        <v/>
      </c>
      <c r="Z788" s="20" t="str">
        <f t="shared" si="180"/>
        <v/>
      </c>
      <c r="AA788" s="20">
        <f t="shared" si="168"/>
        <v>0</v>
      </c>
      <c r="AB788" s="20">
        <f t="shared" si="169"/>
        <v>0</v>
      </c>
      <c r="AC788" s="20">
        <f t="shared" si="170"/>
        <v>0</v>
      </c>
      <c r="AD788" s="16">
        <f t="shared" si="181"/>
        <v>0</v>
      </c>
      <c r="AE788" s="16">
        <f>IF(ISBLANK(T788),AE787,IF(COUNTIF(T$2:T788,T788)&gt;1,AE787,1+MAX(AE787,0)))</f>
        <v>25</v>
      </c>
    </row>
    <row r="789" spans="1:31" x14ac:dyDescent="0.25">
      <c r="A789" s="42">
        <v>113</v>
      </c>
      <c r="B789" s="42" t="s">
        <v>66</v>
      </c>
      <c r="C789" s="42" t="s">
        <v>649</v>
      </c>
      <c r="E789" s="42">
        <v>2</v>
      </c>
      <c r="F789" s="42">
        <v>1</v>
      </c>
      <c r="G789" s="42">
        <v>4</v>
      </c>
      <c r="H789" s="42">
        <v>6</v>
      </c>
      <c r="I789" s="42">
        <v>2</v>
      </c>
      <c r="J789" s="42">
        <v>0</v>
      </c>
      <c r="K789" s="42">
        <v>0</v>
      </c>
      <c r="L789" s="42">
        <v>0</v>
      </c>
      <c r="M789" s="188"/>
      <c r="N789"/>
      <c r="O789" s="101">
        <f>IF(ISBLANK(C789),O788,IF(COUNTIF(C$2:C789,C789)&gt;1,O788,1+MAX(O788,0)))</f>
        <v>20</v>
      </c>
      <c r="P789" s="45">
        <f t="shared" si="171"/>
        <v>13</v>
      </c>
      <c r="Q789" s="33" t="str">
        <f t="shared" si="172"/>
        <v/>
      </c>
      <c r="R789" s="33">
        <f t="shared" si="173"/>
        <v>13</v>
      </c>
      <c r="S789" s="33" t="str">
        <f t="shared" si="174"/>
        <v>113_13</v>
      </c>
      <c r="T789" s="35" t="str">
        <f t="shared" si="175"/>
        <v>113PM</v>
      </c>
      <c r="U789" s="35" t="str">
        <f t="shared" si="176"/>
        <v>113PMEW</v>
      </c>
      <c r="W789" s="20" t="str">
        <f t="shared" si="177"/>
        <v/>
      </c>
      <c r="X789" s="20" t="str">
        <f t="shared" si="178"/>
        <v/>
      </c>
      <c r="Y789" s="20" t="str">
        <f t="shared" si="179"/>
        <v/>
      </c>
      <c r="Z789" s="20" t="str">
        <f t="shared" si="180"/>
        <v/>
      </c>
      <c r="AA789" s="20">
        <f t="shared" si="168"/>
        <v>0</v>
      </c>
      <c r="AB789" s="20">
        <f t="shared" si="169"/>
        <v>1</v>
      </c>
      <c r="AC789" s="20">
        <f t="shared" si="170"/>
        <v>0</v>
      </c>
      <c r="AD789" s="16">
        <f t="shared" si="181"/>
        <v>0</v>
      </c>
      <c r="AE789" s="16">
        <f>IF(ISBLANK(T789),AE788,IF(COUNTIF(T$2:T789,T789)&gt;1,AE788,1+MAX(AE788,0)))</f>
        <v>25</v>
      </c>
    </row>
    <row r="790" spans="1:31" x14ac:dyDescent="0.25">
      <c r="A790" s="42">
        <v>113</v>
      </c>
      <c r="B790" s="42" t="s">
        <v>66</v>
      </c>
      <c r="C790" s="42" t="s">
        <v>649</v>
      </c>
      <c r="E790" s="42">
        <v>2</v>
      </c>
      <c r="F790" s="42">
        <v>2</v>
      </c>
      <c r="G790" s="42">
        <v>1</v>
      </c>
      <c r="H790" s="42">
        <v>2</v>
      </c>
      <c r="I790" s="42">
        <v>0</v>
      </c>
      <c r="J790" s="42">
        <v>0</v>
      </c>
      <c r="K790" s="42">
        <v>1</v>
      </c>
      <c r="L790" s="42">
        <v>1</v>
      </c>
      <c r="M790" s="188"/>
      <c r="N790"/>
      <c r="O790" s="101">
        <f>IF(ISBLANK(C790),O789,IF(COUNTIF(C$2:C790,C790)&gt;1,O789,1+MAX(O789,0)))</f>
        <v>20</v>
      </c>
      <c r="P790" s="45">
        <f t="shared" si="171"/>
        <v>13</v>
      </c>
      <c r="Q790" s="33" t="str">
        <f t="shared" si="172"/>
        <v/>
      </c>
      <c r="R790" s="33">
        <f t="shared" si="173"/>
        <v>14</v>
      </c>
      <c r="S790" s="33" t="str">
        <f t="shared" si="174"/>
        <v>113_14</v>
      </c>
      <c r="T790" s="35" t="str">
        <f t="shared" si="175"/>
        <v>113PM</v>
      </c>
      <c r="U790" s="35" t="str">
        <f t="shared" si="176"/>
        <v>113PMNS</v>
      </c>
      <c r="W790" s="20" t="str">
        <f t="shared" si="177"/>
        <v/>
      </c>
      <c r="X790" s="20" t="str">
        <f t="shared" si="178"/>
        <v/>
      </c>
      <c r="Y790" s="20" t="str">
        <f t="shared" si="179"/>
        <v/>
      </c>
      <c r="Z790" s="20" t="str">
        <f t="shared" si="180"/>
        <v/>
      </c>
      <c r="AA790" s="20">
        <f t="shared" si="168"/>
        <v>0</v>
      </c>
      <c r="AB790" s="20">
        <f t="shared" si="169"/>
        <v>0</v>
      </c>
      <c r="AC790" s="20">
        <f t="shared" si="170"/>
        <v>0</v>
      </c>
      <c r="AD790" s="16">
        <f t="shared" si="181"/>
        <v>0</v>
      </c>
      <c r="AE790" s="16">
        <f>IF(ISBLANK(T790),AE789,IF(COUNTIF(T$2:T790,T790)&gt;1,AE789,1+MAX(AE789,0)))</f>
        <v>25</v>
      </c>
    </row>
    <row r="791" spans="1:31" x14ac:dyDescent="0.25">
      <c r="A791" s="42">
        <v>113</v>
      </c>
      <c r="B791" s="42" t="s">
        <v>66</v>
      </c>
      <c r="C791" s="42" t="s">
        <v>649</v>
      </c>
      <c r="E791" s="42">
        <v>2</v>
      </c>
      <c r="F791" s="42">
        <v>2</v>
      </c>
      <c r="G791" s="42">
        <v>2</v>
      </c>
      <c r="H791" s="42">
        <v>7</v>
      </c>
      <c r="I791" s="42">
        <v>2</v>
      </c>
      <c r="J791" s="42">
        <v>0</v>
      </c>
      <c r="K791" s="42">
        <v>3</v>
      </c>
      <c r="L791" s="42">
        <v>6</v>
      </c>
      <c r="M791" s="188"/>
      <c r="N791"/>
      <c r="O791" s="101">
        <f>IF(ISBLANK(C791),O790,IF(COUNTIF(C$2:C791,C791)&gt;1,O790,1+MAX(O790,0)))</f>
        <v>20</v>
      </c>
      <c r="P791" s="45">
        <f t="shared" si="171"/>
        <v>13</v>
      </c>
      <c r="Q791" s="33" t="str">
        <f t="shared" si="172"/>
        <v/>
      </c>
      <c r="R791" s="33">
        <f t="shared" si="173"/>
        <v>14</v>
      </c>
      <c r="S791" s="33" t="str">
        <f t="shared" si="174"/>
        <v>113_14</v>
      </c>
      <c r="T791" s="35" t="str">
        <f t="shared" si="175"/>
        <v>113PM</v>
      </c>
      <c r="U791" s="35" t="str">
        <f t="shared" si="176"/>
        <v>113PMNS</v>
      </c>
      <c r="W791" s="20" t="str">
        <f t="shared" si="177"/>
        <v/>
      </c>
      <c r="X791" s="20" t="str">
        <f t="shared" si="178"/>
        <v/>
      </c>
      <c r="Y791" s="20" t="str">
        <f t="shared" si="179"/>
        <v/>
      </c>
      <c r="Z791" s="20" t="str">
        <f t="shared" si="180"/>
        <v/>
      </c>
      <c r="AA791" s="20">
        <f t="shared" si="168"/>
        <v>0</v>
      </c>
      <c r="AB791" s="20">
        <f t="shared" si="169"/>
        <v>1</v>
      </c>
      <c r="AC791" s="20">
        <f t="shared" si="170"/>
        <v>0</v>
      </c>
      <c r="AD791" s="16">
        <f t="shared" si="181"/>
        <v>0</v>
      </c>
      <c r="AE791" s="16">
        <f>IF(ISBLANK(T791),AE790,IF(COUNTIF(T$2:T791,T791)&gt;1,AE790,1+MAX(AE790,0)))</f>
        <v>25</v>
      </c>
    </row>
    <row r="792" spans="1:31" x14ac:dyDescent="0.25">
      <c r="A792" s="42">
        <v>113</v>
      </c>
      <c r="B792" s="42" t="s">
        <v>66</v>
      </c>
      <c r="C792" s="42" t="s">
        <v>649</v>
      </c>
      <c r="E792" s="42">
        <v>2</v>
      </c>
      <c r="F792" s="42">
        <v>2</v>
      </c>
      <c r="G792" s="42">
        <v>3</v>
      </c>
      <c r="H792" s="42">
        <v>3</v>
      </c>
      <c r="I792" s="42">
        <v>0</v>
      </c>
      <c r="J792" s="42">
        <v>2</v>
      </c>
      <c r="K792" s="42">
        <v>1</v>
      </c>
      <c r="L792" s="42">
        <v>1</v>
      </c>
      <c r="M792" s="188"/>
      <c r="N792"/>
      <c r="O792" s="101">
        <f>IF(ISBLANK(C792),O791,IF(COUNTIF(C$2:C792,C792)&gt;1,O791,1+MAX(O791,0)))</f>
        <v>20</v>
      </c>
      <c r="P792" s="45">
        <f t="shared" si="171"/>
        <v>13</v>
      </c>
      <c r="Q792" s="33" t="str">
        <f t="shared" si="172"/>
        <v/>
      </c>
      <c r="R792" s="33">
        <f t="shared" si="173"/>
        <v>14</v>
      </c>
      <c r="S792" s="33" t="str">
        <f t="shared" si="174"/>
        <v>113_14</v>
      </c>
      <c r="T792" s="35" t="str">
        <f t="shared" si="175"/>
        <v>113PM</v>
      </c>
      <c r="U792" s="35" t="str">
        <f t="shared" si="176"/>
        <v>113PMEW</v>
      </c>
      <c r="W792" s="20" t="str">
        <f t="shared" si="177"/>
        <v/>
      </c>
      <c r="X792" s="20" t="str">
        <f t="shared" si="178"/>
        <v/>
      </c>
      <c r="Y792" s="20" t="str">
        <f t="shared" si="179"/>
        <v/>
      </c>
      <c r="Z792" s="20" t="str">
        <f t="shared" si="180"/>
        <v/>
      </c>
      <c r="AA792" s="20">
        <f t="shared" si="168"/>
        <v>0</v>
      </c>
      <c r="AB792" s="20">
        <f t="shared" si="169"/>
        <v>0</v>
      </c>
      <c r="AC792" s="20">
        <f t="shared" si="170"/>
        <v>0</v>
      </c>
      <c r="AD792" s="16">
        <f t="shared" si="181"/>
        <v>0</v>
      </c>
      <c r="AE792" s="16">
        <f>IF(ISBLANK(T792),AE791,IF(COUNTIF(T$2:T792,T792)&gt;1,AE791,1+MAX(AE791,0)))</f>
        <v>25</v>
      </c>
    </row>
    <row r="793" spans="1:31" x14ac:dyDescent="0.25">
      <c r="A793" s="42">
        <v>113</v>
      </c>
      <c r="B793" s="42" t="s">
        <v>66</v>
      </c>
      <c r="C793" s="42" t="s">
        <v>649</v>
      </c>
      <c r="E793" s="42">
        <v>2</v>
      </c>
      <c r="F793" s="42">
        <v>2</v>
      </c>
      <c r="G793" s="42">
        <v>4</v>
      </c>
      <c r="H793" s="42">
        <v>9</v>
      </c>
      <c r="I793" s="42">
        <v>4</v>
      </c>
      <c r="J793" s="42">
        <v>4</v>
      </c>
      <c r="K793" s="42">
        <v>4</v>
      </c>
      <c r="L793" s="42">
        <v>4</v>
      </c>
      <c r="M793" s="188"/>
      <c r="N793"/>
      <c r="O793" s="101">
        <f>IF(ISBLANK(C793),O792,IF(COUNTIF(C$2:C793,C793)&gt;1,O792,1+MAX(O792,0)))</f>
        <v>20</v>
      </c>
      <c r="P793" s="45">
        <f t="shared" si="171"/>
        <v>13</v>
      </c>
      <c r="Q793" s="33" t="str">
        <f t="shared" si="172"/>
        <v/>
      </c>
      <c r="R793" s="33">
        <f t="shared" si="173"/>
        <v>14</v>
      </c>
      <c r="S793" s="33" t="str">
        <f t="shared" si="174"/>
        <v>113_14</v>
      </c>
      <c r="T793" s="35" t="str">
        <f t="shared" si="175"/>
        <v>113PM</v>
      </c>
      <c r="U793" s="35" t="str">
        <f t="shared" si="176"/>
        <v>113PMEW</v>
      </c>
      <c r="W793" s="20" t="str">
        <f t="shared" si="177"/>
        <v/>
      </c>
      <c r="X793" s="20" t="str">
        <f t="shared" si="178"/>
        <v/>
      </c>
      <c r="Y793" s="20" t="str">
        <f t="shared" si="179"/>
        <v/>
      </c>
      <c r="Z793" s="20" t="str">
        <f t="shared" si="180"/>
        <v/>
      </c>
      <c r="AA793" s="20">
        <f t="shared" si="168"/>
        <v>0</v>
      </c>
      <c r="AB793" s="20">
        <f t="shared" si="169"/>
        <v>1</v>
      </c>
      <c r="AC793" s="20">
        <f t="shared" si="170"/>
        <v>0</v>
      </c>
      <c r="AD793" s="16">
        <f t="shared" si="181"/>
        <v>0</v>
      </c>
      <c r="AE793" s="16">
        <f>IF(ISBLANK(T793),AE792,IF(COUNTIF(T$2:T793,T793)&gt;1,AE792,1+MAX(AE792,0)))</f>
        <v>25</v>
      </c>
    </row>
    <row r="794" spans="1:31" x14ac:dyDescent="0.25">
      <c r="A794" s="42">
        <v>113</v>
      </c>
      <c r="B794" s="42" t="s">
        <v>66</v>
      </c>
      <c r="C794" s="42" t="s">
        <v>649</v>
      </c>
      <c r="E794" s="42">
        <v>2</v>
      </c>
      <c r="F794" s="42">
        <v>3</v>
      </c>
      <c r="G794" s="42">
        <v>1</v>
      </c>
      <c r="H794" s="42">
        <v>1</v>
      </c>
      <c r="I794" s="42">
        <v>0</v>
      </c>
      <c r="J794" s="42">
        <v>0</v>
      </c>
      <c r="K794" s="42">
        <v>0</v>
      </c>
      <c r="L794" s="42">
        <v>1</v>
      </c>
      <c r="M794" s="188"/>
      <c r="N794"/>
      <c r="O794" s="101">
        <f>IF(ISBLANK(C794),O793,IF(COUNTIF(C$2:C794,C794)&gt;1,O793,1+MAX(O793,0)))</f>
        <v>20</v>
      </c>
      <c r="P794" s="45">
        <f t="shared" si="171"/>
        <v>13</v>
      </c>
      <c r="Q794" s="33" t="str">
        <f t="shared" si="172"/>
        <v/>
      </c>
      <c r="R794" s="33">
        <f t="shared" si="173"/>
        <v>15</v>
      </c>
      <c r="S794" s="33" t="str">
        <f t="shared" si="174"/>
        <v>113_15</v>
      </c>
      <c r="T794" s="35" t="str">
        <f t="shared" si="175"/>
        <v>113PM</v>
      </c>
      <c r="U794" s="35" t="str">
        <f t="shared" si="176"/>
        <v>113PMNS</v>
      </c>
      <c r="W794" s="20" t="str">
        <f t="shared" si="177"/>
        <v/>
      </c>
      <c r="X794" s="20" t="str">
        <f t="shared" si="178"/>
        <v/>
      </c>
      <c r="Y794" s="20" t="str">
        <f t="shared" si="179"/>
        <v/>
      </c>
      <c r="Z794" s="20" t="str">
        <f t="shared" si="180"/>
        <v/>
      </c>
      <c r="AA794" s="20">
        <f t="shared" si="168"/>
        <v>0</v>
      </c>
      <c r="AB794" s="20">
        <f t="shared" si="169"/>
        <v>0</v>
      </c>
      <c r="AC794" s="20">
        <f t="shared" si="170"/>
        <v>0</v>
      </c>
      <c r="AD794" s="16">
        <f t="shared" si="181"/>
        <v>0</v>
      </c>
      <c r="AE794" s="16">
        <f>IF(ISBLANK(T794),AE793,IF(COUNTIF(T$2:T794,T794)&gt;1,AE793,1+MAX(AE793,0)))</f>
        <v>25</v>
      </c>
    </row>
    <row r="795" spans="1:31" x14ac:dyDescent="0.25">
      <c r="A795" s="42">
        <v>113</v>
      </c>
      <c r="B795" s="42" t="s">
        <v>66</v>
      </c>
      <c r="C795" s="42" t="s">
        <v>649</v>
      </c>
      <c r="E795" s="42">
        <v>2</v>
      </c>
      <c r="F795" s="42">
        <v>3</v>
      </c>
      <c r="G795" s="42">
        <v>2</v>
      </c>
      <c r="H795" s="42">
        <v>2</v>
      </c>
      <c r="I795" s="42">
        <v>1</v>
      </c>
      <c r="J795" s="42">
        <v>0</v>
      </c>
      <c r="K795" s="42">
        <v>1</v>
      </c>
      <c r="L795" s="42">
        <v>1</v>
      </c>
      <c r="M795" s="188"/>
      <c r="N795"/>
      <c r="O795" s="101">
        <f>IF(ISBLANK(C795),O794,IF(COUNTIF(C$2:C795,C795)&gt;1,O794,1+MAX(O794,0)))</f>
        <v>20</v>
      </c>
      <c r="P795" s="45">
        <f t="shared" si="171"/>
        <v>13</v>
      </c>
      <c r="Q795" s="33" t="str">
        <f t="shared" si="172"/>
        <v/>
      </c>
      <c r="R795" s="33">
        <f t="shared" si="173"/>
        <v>15</v>
      </c>
      <c r="S795" s="33" t="str">
        <f t="shared" si="174"/>
        <v>113_15</v>
      </c>
      <c r="T795" s="35" t="str">
        <f t="shared" si="175"/>
        <v>113PM</v>
      </c>
      <c r="U795" s="35" t="str">
        <f t="shared" si="176"/>
        <v>113PMNS</v>
      </c>
      <c r="W795" s="20" t="str">
        <f t="shared" si="177"/>
        <v/>
      </c>
      <c r="X795" s="20" t="str">
        <f t="shared" si="178"/>
        <v/>
      </c>
      <c r="Y795" s="20" t="str">
        <f t="shared" si="179"/>
        <v/>
      </c>
      <c r="Z795" s="20" t="str">
        <f t="shared" si="180"/>
        <v/>
      </c>
      <c r="AA795" s="20">
        <f t="shared" si="168"/>
        <v>0</v>
      </c>
      <c r="AB795" s="20">
        <f t="shared" si="169"/>
        <v>1</v>
      </c>
      <c r="AC795" s="20">
        <f t="shared" si="170"/>
        <v>0</v>
      </c>
      <c r="AD795" s="16">
        <f t="shared" si="181"/>
        <v>0</v>
      </c>
      <c r="AE795" s="16">
        <f>IF(ISBLANK(T795),AE794,IF(COUNTIF(T$2:T795,T795)&gt;1,AE794,1+MAX(AE794,0)))</f>
        <v>25</v>
      </c>
    </row>
    <row r="796" spans="1:31" x14ac:dyDescent="0.25">
      <c r="A796" s="42">
        <v>113</v>
      </c>
      <c r="B796" s="42" t="s">
        <v>66</v>
      </c>
      <c r="C796" s="42" t="s">
        <v>649</v>
      </c>
      <c r="E796" s="42">
        <v>2</v>
      </c>
      <c r="F796" s="42">
        <v>3</v>
      </c>
      <c r="G796" s="42">
        <v>3</v>
      </c>
      <c r="H796" s="42">
        <v>2</v>
      </c>
      <c r="I796" s="42">
        <v>0</v>
      </c>
      <c r="J796" s="42">
        <v>0</v>
      </c>
      <c r="K796" s="42">
        <v>0</v>
      </c>
      <c r="L796" s="42">
        <v>1</v>
      </c>
      <c r="M796" s="188"/>
      <c r="N796"/>
      <c r="O796" s="101">
        <f>IF(ISBLANK(C796),O795,IF(COUNTIF(C$2:C796,C796)&gt;1,O795,1+MAX(O795,0)))</f>
        <v>20</v>
      </c>
      <c r="P796" s="45">
        <f t="shared" si="171"/>
        <v>13</v>
      </c>
      <c r="Q796" s="33" t="str">
        <f t="shared" si="172"/>
        <v/>
      </c>
      <c r="R796" s="33">
        <f t="shared" si="173"/>
        <v>15</v>
      </c>
      <c r="S796" s="33" t="str">
        <f t="shared" si="174"/>
        <v>113_15</v>
      </c>
      <c r="T796" s="35" t="str">
        <f t="shared" si="175"/>
        <v>113PM</v>
      </c>
      <c r="U796" s="35" t="str">
        <f t="shared" si="176"/>
        <v>113PMEW</v>
      </c>
      <c r="W796" s="20" t="str">
        <f t="shared" si="177"/>
        <v/>
      </c>
      <c r="X796" s="20" t="str">
        <f t="shared" si="178"/>
        <v/>
      </c>
      <c r="Y796" s="20" t="str">
        <f t="shared" si="179"/>
        <v/>
      </c>
      <c r="Z796" s="20" t="str">
        <f t="shared" si="180"/>
        <v/>
      </c>
      <c r="AA796" s="20">
        <f t="shared" si="168"/>
        <v>0</v>
      </c>
      <c r="AB796" s="20">
        <f t="shared" si="169"/>
        <v>0</v>
      </c>
      <c r="AC796" s="20">
        <f t="shared" si="170"/>
        <v>0</v>
      </c>
      <c r="AD796" s="16">
        <f t="shared" si="181"/>
        <v>0</v>
      </c>
      <c r="AE796" s="16">
        <f>IF(ISBLANK(T796),AE795,IF(COUNTIF(T$2:T796,T796)&gt;1,AE795,1+MAX(AE795,0)))</f>
        <v>25</v>
      </c>
    </row>
    <row r="797" spans="1:31" x14ac:dyDescent="0.25">
      <c r="A797" s="42">
        <v>113</v>
      </c>
      <c r="B797" s="42" t="s">
        <v>66</v>
      </c>
      <c r="C797" s="42" t="s">
        <v>649</v>
      </c>
      <c r="E797" s="42">
        <v>2</v>
      </c>
      <c r="F797" s="42">
        <v>3</v>
      </c>
      <c r="G797" s="42">
        <v>4</v>
      </c>
      <c r="H797" s="42">
        <v>6</v>
      </c>
      <c r="I797" s="42">
        <v>2</v>
      </c>
      <c r="J797" s="42">
        <v>0</v>
      </c>
      <c r="K797" s="42">
        <v>4</v>
      </c>
      <c r="L797" s="42">
        <v>4</v>
      </c>
      <c r="M797" s="188"/>
      <c r="N797"/>
      <c r="O797" s="101">
        <f>IF(ISBLANK(C797),O796,IF(COUNTIF(C$2:C797,C797)&gt;1,O796,1+MAX(O796,0)))</f>
        <v>20</v>
      </c>
      <c r="P797" s="45">
        <f t="shared" si="171"/>
        <v>13</v>
      </c>
      <c r="Q797" s="33" t="str">
        <f t="shared" si="172"/>
        <v/>
      </c>
      <c r="R797" s="33">
        <f t="shared" si="173"/>
        <v>15</v>
      </c>
      <c r="S797" s="33" t="str">
        <f t="shared" si="174"/>
        <v>113_15</v>
      </c>
      <c r="T797" s="35" t="str">
        <f t="shared" si="175"/>
        <v>113PM</v>
      </c>
      <c r="U797" s="35" t="str">
        <f t="shared" si="176"/>
        <v>113PMEW</v>
      </c>
      <c r="W797" s="20" t="str">
        <f t="shared" si="177"/>
        <v/>
      </c>
      <c r="X797" s="20" t="str">
        <f t="shared" si="178"/>
        <v/>
      </c>
      <c r="Y797" s="20" t="str">
        <f t="shared" si="179"/>
        <v/>
      </c>
      <c r="Z797" s="20" t="str">
        <f t="shared" si="180"/>
        <v/>
      </c>
      <c r="AA797" s="20">
        <f t="shared" si="168"/>
        <v>0</v>
      </c>
      <c r="AB797" s="20">
        <f t="shared" si="169"/>
        <v>1</v>
      </c>
      <c r="AC797" s="20">
        <f t="shared" si="170"/>
        <v>0</v>
      </c>
      <c r="AD797" s="16">
        <f t="shared" si="181"/>
        <v>0</v>
      </c>
      <c r="AE797" s="16">
        <f>IF(ISBLANK(T797),AE796,IF(COUNTIF(T$2:T797,T797)&gt;1,AE796,1+MAX(AE796,0)))</f>
        <v>25</v>
      </c>
    </row>
    <row r="798" spans="1:31" x14ac:dyDescent="0.25">
      <c r="A798" s="42">
        <v>113</v>
      </c>
      <c r="B798" s="42" t="s">
        <v>66</v>
      </c>
      <c r="C798" s="42" t="s">
        <v>649</v>
      </c>
      <c r="E798" s="42">
        <v>2</v>
      </c>
      <c r="F798" s="42">
        <v>4</v>
      </c>
      <c r="G798" s="42">
        <v>1</v>
      </c>
      <c r="H798" s="42">
        <v>3</v>
      </c>
      <c r="I798" s="42">
        <v>3</v>
      </c>
      <c r="J798" s="42">
        <v>1</v>
      </c>
      <c r="K798" s="42">
        <v>0</v>
      </c>
      <c r="L798" s="236">
        <v>2</v>
      </c>
      <c r="M798" s="188"/>
      <c r="N798"/>
      <c r="O798" s="101">
        <f>IF(ISBLANK(C798),O797,IF(COUNTIF(C$2:C798,C798)&gt;1,O797,1+MAX(O797,0)))</f>
        <v>20</v>
      </c>
      <c r="P798" s="45">
        <f t="shared" si="171"/>
        <v>13</v>
      </c>
      <c r="Q798" s="33" t="str">
        <f t="shared" si="172"/>
        <v/>
      </c>
      <c r="R798" s="33">
        <f t="shared" si="173"/>
        <v>16</v>
      </c>
      <c r="S798" s="33" t="str">
        <f t="shared" si="174"/>
        <v>113_16</v>
      </c>
      <c r="T798" s="35" t="str">
        <f t="shared" si="175"/>
        <v>113PM</v>
      </c>
      <c r="U798" s="35" t="str">
        <f t="shared" si="176"/>
        <v>113PMNS</v>
      </c>
      <c r="W798" s="20" t="str">
        <f t="shared" si="177"/>
        <v/>
      </c>
      <c r="X798" s="20" t="str">
        <f t="shared" si="178"/>
        <v/>
      </c>
      <c r="Y798" s="20" t="str">
        <f t="shared" si="179"/>
        <v/>
      </c>
      <c r="Z798" s="20" t="str">
        <f t="shared" si="180"/>
        <v/>
      </c>
      <c r="AA798" s="20">
        <f t="shared" si="168"/>
        <v>0</v>
      </c>
      <c r="AB798" s="20">
        <f t="shared" si="169"/>
        <v>0</v>
      </c>
      <c r="AC798" s="20">
        <f t="shared" si="170"/>
        <v>0</v>
      </c>
      <c r="AD798" s="16">
        <f t="shared" si="181"/>
        <v>0</v>
      </c>
      <c r="AE798" s="16">
        <f>IF(ISBLANK(T798),AE797,IF(COUNTIF(T$2:T798,T798)&gt;1,AE797,1+MAX(AE797,0)))</f>
        <v>25</v>
      </c>
    </row>
    <row r="799" spans="1:31" x14ac:dyDescent="0.25">
      <c r="A799" s="42">
        <v>113</v>
      </c>
      <c r="B799" s="42" t="s">
        <v>66</v>
      </c>
      <c r="C799" s="42" t="s">
        <v>649</v>
      </c>
      <c r="E799" s="42">
        <v>2</v>
      </c>
      <c r="F799" s="42">
        <v>4</v>
      </c>
      <c r="G799" s="42">
        <v>2</v>
      </c>
      <c r="H799" s="42">
        <v>6</v>
      </c>
      <c r="I799" s="42">
        <v>2</v>
      </c>
      <c r="J799" s="42">
        <v>1</v>
      </c>
      <c r="K799" s="42">
        <v>2</v>
      </c>
      <c r="L799" s="42">
        <v>5</v>
      </c>
      <c r="M799" s="188"/>
      <c r="N799"/>
      <c r="O799" s="101">
        <f>IF(ISBLANK(C799),O798,IF(COUNTIF(C$2:C799,C799)&gt;1,O798,1+MAX(O798,0)))</f>
        <v>20</v>
      </c>
      <c r="P799" s="45">
        <f t="shared" si="171"/>
        <v>13</v>
      </c>
      <c r="Q799" s="33" t="str">
        <f t="shared" si="172"/>
        <v/>
      </c>
      <c r="R799" s="33">
        <f t="shared" si="173"/>
        <v>16</v>
      </c>
      <c r="S799" s="33" t="str">
        <f t="shared" si="174"/>
        <v>113_16</v>
      </c>
      <c r="T799" s="35" t="str">
        <f t="shared" si="175"/>
        <v>113PM</v>
      </c>
      <c r="U799" s="35" t="str">
        <f t="shared" si="176"/>
        <v>113PMNS</v>
      </c>
      <c r="W799" s="20" t="str">
        <f t="shared" si="177"/>
        <v/>
      </c>
      <c r="X799" s="20" t="str">
        <f t="shared" si="178"/>
        <v/>
      </c>
      <c r="Y799" s="20" t="str">
        <f t="shared" si="179"/>
        <v/>
      </c>
      <c r="Z799" s="20" t="str">
        <f t="shared" si="180"/>
        <v/>
      </c>
      <c r="AA799" s="20">
        <f t="shared" si="168"/>
        <v>0</v>
      </c>
      <c r="AB799" s="20">
        <f t="shared" si="169"/>
        <v>1</v>
      </c>
      <c r="AC799" s="20">
        <f t="shared" si="170"/>
        <v>0</v>
      </c>
      <c r="AD799" s="16">
        <f t="shared" si="181"/>
        <v>0</v>
      </c>
      <c r="AE799" s="16">
        <f>IF(ISBLANK(T799),AE798,IF(COUNTIF(T$2:T799,T799)&gt;1,AE798,1+MAX(AE798,0)))</f>
        <v>25</v>
      </c>
    </row>
    <row r="800" spans="1:31" x14ac:dyDescent="0.25">
      <c r="A800" s="42">
        <v>113</v>
      </c>
      <c r="B800" s="42" t="s">
        <v>66</v>
      </c>
      <c r="C800" s="42" t="s">
        <v>649</v>
      </c>
      <c r="E800" s="42">
        <v>2</v>
      </c>
      <c r="F800" s="42">
        <v>4</v>
      </c>
      <c r="G800" s="42">
        <v>3</v>
      </c>
      <c r="H800" s="42">
        <v>5</v>
      </c>
      <c r="I800" s="42">
        <v>0</v>
      </c>
      <c r="J800" s="42">
        <v>0</v>
      </c>
      <c r="K800" s="42">
        <v>0</v>
      </c>
      <c r="L800" s="42">
        <v>0</v>
      </c>
      <c r="M800" s="188"/>
      <c r="N800"/>
      <c r="O800" s="101">
        <f>IF(ISBLANK(C800),O799,IF(COUNTIF(C$2:C800,C800)&gt;1,O799,1+MAX(O799,0)))</f>
        <v>20</v>
      </c>
      <c r="P800" s="45">
        <f t="shared" si="171"/>
        <v>13</v>
      </c>
      <c r="Q800" s="33" t="str">
        <f t="shared" si="172"/>
        <v/>
      </c>
      <c r="R800" s="33">
        <f t="shared" si="173"/>
        <v>16</v>
      </c>
      <c r="S800" s="33" t="str">
        <f t="shared" si="174"/>
        <v>113_16</v>
      </c>
      <c r="T800" s="35" t="str">
        <f t="shared" si="175"/>
        <v>113PM</v>
      </c>
      <c r="U800" s="35" t="str">
        <f t="shared" si="176"/>
        <v>113PMEW</v>
      </c>
      <c r="W800" s="20" t="str">
        <f t="shared" si="177"/>
        <v/>
      </c>
      <c r="X800" s="20" t="str">
        <f t="shared" si="178"/>
        <v/>
      </c>
      <c r="Y800" s="20" t="str">
        <f t="shared" si="179"/>
        <v/>
      </c>
      <c r="Z800" s="20" t="str">
        <f t="shared" si="180"/>
        <v/>
      </c>
      <c r="AA800" s="20">
        <f t="shared" si="168"/>
        <v>0</v>
      </c>
      <c r="AB800" s="20">
        <f t="shared" si="169"/>
        <v>0</v>
      </c>
      <c r="AC800" s="20">
        <f t="shared" si="170"/>
        <v>0</v>
      </c>
      <c r="AD800" s="16">
        <f t="shared" si="181"/>
        <v>0</v>
      </c>
      <c r="AE800" s="16">
        <f>IF(ISBLANK(T800),AE799,IF(COUNTIF(T$2:T800,T800)&gt;1,AE799,1+MAX(AE799,0)))</f>
        <v>25</v>
      </c>
    </row>
    <row r="801" spans="1:31" x14ac:dyDescent="0.25">
      <c r="A801" s="42">
        <v>113</v>
      </c>
      <c r="B801" s="42" t="s">
        <v>66</v>
      </c>
      <c r="C801" s="42" t="s">
        <v>649</v>
      </c>
      <c r="E801" s="42">
        <v>2</v>
      </c>
      <c r="F801" s="42">
        <v>4</v>
      </c>
      <c r="G801" s="42">
        <v>4</v>
      </c>
      <c r="H801" s="42">
        <v>10</v>
      </c>
      <c r="I801" s="42">
        <v>2</v>
      </c>
      <c r="J801" s="42">
        <v>1</v>
      </c>
      <c r="K801" s="42">
        <v>5</v>
      </c>
      <c r="L801" s="42">
        <v>4</v>
      </c>
      <c r="M801" s="188"/>
      <c r="N801"/>
      <c r="O801" s="101">
        <f>IF(ISBLANK(C801),O800,IF(COUNTIF(C$2:C801,C801)&gt;1,O800,1+MAX(O800,0)))</f>
        <v>20</v>
      </c>
      <c r="P801" s="45">
        <f t="shared" si="171"/>
        <v>13</v>
      </c>
      <c r="Q801" s="33" t="str">
        <f t="shared" si="172"/>
        <v/>
      </c>
      <c r="R801" s="33">
        <f t="shared" si="173"/>
        <v>16</v>
      </c>
      <c r="S801" s="33" t="str">
        <f t="shared" si="174"/>
        <v>113_16</v>
      </c>
      <c r="T801" s="35" t="str">
        <f t="shared" si="175"/>
        <v>113PM</v>
      </c>
      <c r="U801" s="35" t="str">
        <f t="shared" si="176"/>
        <v>113PMEW</v>
      </c>
      <c r="W801" s="20" t="str">
        <f t="shared" si="177"/>
        <v/>
      </c>
      <c r="X801" s="20" t="str">
        <f t="shared" si="178"/>
        <v/>
      </c>
      <c r="Y801" s="20" t="str">
        <f t="shared" si="179"/>
        <v/>
      </c>
      <c r="Z801" s="20" t="str">
        <f t="shared" si="180"/>
        <v/>
      </c>
      <c r="AA801" s="20">
        <f t="shared" si="168"/>
        <v>0</v>
      </c>
      <c r="AB801" s="20">
        <f t="shared" si="169"/>
        <v>1</v>
      </c>
      <c r="AC801" s="20">
        <f t="shared" si="170"/>
        <v>0</v>
      </c>
      <c r="AD801" s="16">
        <f t="shared" si="181"/>
        <v>0</v>
      </c>
      <c r="AE801" s="16">
        <f>IF(ISBLANK(T801),AE800,IF(COUNTIF(T$2:T801,T801)&gt;1,AE800,1+MAX(AE800,0)))</f>
        <v>25</v>
      </c>
    </row>
    <row r="802" spans="1:31" x14ac:dyDescent="0.25">
      <c r="A802" s="42">
        <v>114</v>
      </c>
      <c r="B802" s="42" t="s">
        <v>65</v>
      </c>
      <c r="C802" s="42" t="s">
        <v>700</v>
      </c>
      <c r="E802" s="42">
        <v>1</v>
      </c>
      <c r="F802" s="42">
        <v>1</v>
      </c>
      <c r="G802" s="42">
        <v>1</v>
      </c>
      <c r="H802" s="42">
        <v>4</v>
      </c>
      <c r="I802" s="42">
        <v>0</v>
      </c>
      <c r="J802" s="42">
        <v>4</v>
      </c>
      <c r="K802" s="42">
        <v>0</v>
      </c>
      <c r="L802" s="42">
        <v>0</v>
      </c>
      <c r="M802" s="188"/>
      <c r="N802"/>
      <c r="O802" s="101">
        <f>IF(ISBLANK(C802),O801,IF(COUNTIF(C$2:C802,C802)&gt;1,O801,1+MAX(O801,0)))</f>
        <v>21</v>
      </c>
      <c r="P802" s="45">
        <f t="shared" si="171"/>
        <v>14</v>
      </c>
      <c r="Q802" s="33">
        <f t="shared" si="172"/>
        <v>14</v>
      </c>
      <c r="R802" s="33">
        <f t="shared" si="173"/>
        <v>1</v>
      </c>
      <c r="S802" s="33" t="str">
        <f t="shared" si="174"/>
        <v>114_1</v>
      </c>
      <c r="T802" s="35" t="str">
        <f t="shared" si="175"/>
        <v>114AM</v>
      </c>
      <c r="U802" s="35" t="str">
        <f t="shared" si="176"/>
        <v>114AMNS</v>
      </c>
      <c r="W802" s="20" t="str">
        <f t="shared" si="177"/>
        <v/>
      </c>
      <c r="X802" s="20" t="str">
        <f t="shared" si="178"/>
        <v/>
      </c>
      <c r="Y802" s="20" t="str">
        <f t="shared" si="179"/>
        <v/>
      </c>
      <c r="Z802" s="20" t="str">
        <f t="shared" si="180"/>
        <v/>
      </c>
      <c r="AA802" s="20">
        <f t="shared" si="168"/>
        <v>0</v>
      </c>
      <c r="AB802" s="20">
        <f t="shared" si="169"/>
        <v>0</v>
      </c>
      <c r="AC802" s="20">
        <f t="shared" si="170"/>
        <v>3</v>
      </c>
      <c r="AD802" s="16">
        <f t="shared" si="181"/>
        <v>1</v>
      </c>
      <c r="AE802" s="16">
        <f>IF(ISBLANK(T802),AE801,IF(COUNTIF(T$2:T802,T802)&gt;1,AE801,1+MAX(AE801,0)))</f>
        <v>26</v>
      </c>
    </row>
    <row r="803" spans="1:31" x14ac:dyDescent="0.25">
      <c r="A803" s="42">
        <v>114</v>
      </c>
      <c r="B803" s="42" t="s">
        <v>65</v>
      </c>
      <c r="C803" s="42" t="s">
        <v>700</v>
      </c>
      <c r="E803" s="42">
        <v>1</v>
      </c>
      <c r="F803" s="42">
        <v>1</v>
      </c>
      <c r="G803" s="42">
        <v>2</v>
      </c>
      <c r="H803" s="42">
        <v>1</v>
      </c>
      <c r="I803" s="42">
        <v>0</v>
      </c>
      <c r="J803" s="42">
        <v>1</v>
      </c>
      <c r="K803" s="42">
        <v>0</v>
      </c>
      <c r="L803" s="42">
        <v>0</v>
      </c>
      <c r="M803" s="188"/>
      <c r="N803"/>
      <c r="O803" s="101">
        <f>IF(ISBLANK(C803),O802,IF(COUNTIF(C$2:C803,C803)&gt;1,O802,1+MAX(O802,0)))</f>
        <v>21</v>
      </c>
      <c r="P803" s="45">
        <f t="shared" si="171"/>
        <v>14</v>
      </c>
      <c r="Q803" s="33" t="str">
        <f t="shared" si="172"/>
        <v/>
      </c>
      <c r="R803" s="33">
        <f t="shared" si="173"/>
        <v>1</v>
      </c>
      <c r="S803" s="33" t="str">
        <f t="shared" si="174"/>
        <v>114_1</v>
      </c>
      <c r="T803" s="35" t="str">
        <f t="shared" si="175"/>
        <v>114AM</v>
      </c>
      <c r="U803" s="35" t="str">
        <f t="shared" si="176"/>
        <v>114AMNS</v>
      </c>
      <c r="W803" s="20" t="str">
        <f t="shared" si="177"/>
        <v/>
      </c>
      <c r="X803" s="20" t="str">
        <f t="shared" si="178"/>
        <v/>
      </c>
      <c r="Y803" s="20" t="str">
        <f t="shared" si="179"/>
        <v/>
      </c>
      <c r="Z803" s="20" t="str">
        <f t="shared" si="180"/>
        <v/>
      </c>
      <c r="AA803" s="20">
        <f t="shared" si="168"/>
        <v>0</v>
      </c>
      <c r="AB803" s="20">
        <f t="shared" si="169"/>
        <v>0</v>
      </c>
      <c r="AC803" s="20">
        <f t="shared" si="170"/>
        <v>3</v>
      </c>
      <c r="AD803" s="16">
        <f t="shared" si="181"/>
        <v>1</v>
      </c>
      <c r="AE803" s="16">
        <f>IF(ISBLANK(T803),AE802,IF(COUNTIF(T$2:T803,T803)&gt;1,AE802,1+MAX(AE802,0)))</f>
        <v>26</v>
      </c>
    </row>
    <row r="804" spans="1:31" x14ac:dyDescent="0.25">
      <c r="A804" s="42">
        <v>114</v>
      </c>
      <c r="B804" s="42" t="s">
        <v>65</v>
      </c>
      <c r="C804" s="42" t="s">
        <v>700</v>
      </c>
      <c r="E804" s="42">
        <v>1</v>
      </c>
      <c r="F804" s="42">
        <v>1</v>
      </c>
      <c r="G804" s="42">
        <v>3</v>
      </c>
      <c r="H804" s="42">
        <v>1</v>
      </c>
      <c r="I804" s="42">
        <v>1</v>
      </c>
      <c r="J804" s="42">
        <v>1</v>
      </c>
      <c r="K804" s="42">
        <v>0</v>
      </c>
      <c r="L804" s="42">
        <v>0</v>
      </c>
      <c r="M804" s="188"/>
      <c r="N804"/>
      <c r="O804" s="101">
        <f>IF(ISBLANK(C804),O803,IF(COUNTIF(C$2:C804,C804)&gt;1,O803,1+MAX(O803,0)))</f>
        <v>21</v>
      </c>
      <c r="P804" s="45">
        <f t="shared" si="171"/>
        <v>14</v>
      </c>
      <c r="Q804" s="33" t="str">
        <f t="shared" si="172"/>
        <v/>
      </c>
      <c r="R804" s="33">
        <f t="shared" si="173"/>
        <v>1</v>
      </c>
      <c r="S804" s="33" t="str">
        <f t="shared" si="174"/>
        <v>114_1</v>
      </c>
      <c r="T804" s="35" t="str">
        <f t="shared" si="175"/>
        <v>114AM</v>
      </c>
      <c r="U804" s="35" t="str">
        <f t="shared" si="176"/>
        <v>114AMEW</v>
      </c>
      <c r="W804" s="20" t="str">
        <f t="shared" si="177"/>
        <v/>
      </c>
      <c r="X804" s="20" t="str">
        <f t="shared" si="178"/>
        <v/>
      </c>
      <c r="Y804" s="20" t="str">
        <f t="shared" si="179"/>
        <v/>
      </c>
      <c r="Z804" s="20" t="str">
        <f t="shared" si="180"/>
        <v/>
      </c>
      <c r="AA804" s="20">
        <f t="shared" si="168"/>
        <v>0</v>
      </c>
      <c r="AB804" s="20">
        <f t="shared" si="169"/>
        <v>0</v>
      </c>
      <c r="AC804" s="20">
        <f t="shared" si="170"/>
        <v>3</v>
      </c>
      <c r="AD804" s="16">
        <f t="shared" si="181"/>
        <v>1</v>
      </c>
      <c r="AE804" s="16">
        <f>IF(ISBLANK(T804),AE803,IF(COUNTIF(T$2:T804,T804)&gt;1,AE803,1+MAX(AE803,0)))</f>
        <v>26</v>
      </c>
    </row>
    <row r="805" spans="1:31" x14ac:dyDescent="0.25">
      <c r="A805" s="42">
        <v>114</v>
      </c>
      <c r="B805" s="42" t="s">
        <v>65</v>
      </c>
      <c r="C805" s="42" t="s">
        <v>700</v>
      </c>
      <c r="E805" s="42">
        <v>1</v>
      </c>
      <c r="F805" s="42">
        <v>1</v>
      </c>
      <c r="G805" s="42">
        <v>4</v>
      </c>
      <c r="H805" s="42">
        <v>1</v>
      </c>
      <c r="I805" s="42">
        <v>0</v>
      </c>
      <c r="J805" s="42">
        <v>0</v>
      </c>
      <c r="K805" s="42">
        <v>0</v>
      </c>
      <c r="L805" s="42">
        <v>0</v>
      </c>
      <c r="M805" s="188"/>
      <c r="N805"/>
      <c r="O805" s="101">
        <f>IF(ISBLANK(C805),O804,IF(COUNTIF(C$2:C805,C805)&gt;1,O804,1+MAX(O804,0)))</f>
        <v>21</v>
      </c>
      <c r="P805" s="45">
        <f t="shared" si="171"/>
        <v>14</v>
      </c>
      <c r="Q805" s="33" t="str">
        <f t="shared" si="172"/>
        <v/>
      </c>
      <c r="R805" s="33">
        <f t="shared" si="173"/>
        <v>1</v>
      </c>
      <c r="S805" s="33" t="str">
        <f t="shared" si="174"/>
        <v>114_1</v>
      </c>
      <c r="T805" s="35" t="str">
        <f t="shared" si="175"/>
        <v>114AM</v>
      </c>
      <c r="U805" s="35" t="str">
        <f t="shared" si="176"/>
        <v>114AMEW</v>
      </c>
      <c r="W805" s="20" t="str">
        <f t="shared" si="177"/>
        <v/>
      </c>
      <c r="X805" s="20" t="str">
        <f t="shared" si="178"/>
        <v/>
      </c>
      <c r="Y805" s="20" t="str">
        <f t="shared" si="179"/>
        <v/>
      </c>
      <c r="Z805" s="20" t="str">
        <f t="shared" si="180"/>
        <v/>
      </c>
      <c r="AA805" s="20">
        <f t="shared" si="168"/>
        <v>0</v>
      </c>
      <c r="AB805" s="20">
        <f t="shared" si="169"/>
        <v>0</v>
      </c>
      <c r="AC805" s="20">
        <f t="shared" si="170"/>
        <v>3</v>
      </c>
      <c r="AD805" s="16">
        <f t="shared" si="181"/>
        <v>1</v>
      </c>
      <c r="AE805" s="16">
        <f>IF(ISBLANK(T805),AE804,IF(COUNTIF(T$2:T805,T805)&gt;1,AE804,1+MAX(AE804,0)))</f>
        <v>26</v>
      </c>
    </row>
    <row r="806" spans="1:31" x14ac:dyDescent="0.25">
      <c r="A806" s="42">
        <v>114</v>
      </c>
      <c r="B806" s="42" t="s">
        <v>65</v>
      </c>
      <c r="C806" s="42" t="s">
        <v>700</v>
      </c>
      <c r="E806" s="42">
        <v>1</v>
      </c>
      <c r="F806" s="42">
        <v>2</v>
      </c>
      <c r="G806" s="42">
        <v>1</v>
      </c>
      <c r="H806" s="42">
        <v>4</v>
      </c>
      <c r="I806" s="42">
        <v>1</v>
      </c>
      <c r="J806" s="42">
        <v>2</v>
      </c>
      <c r="K806" s="42">
        <v>0</v>
      </c>
      <c r="L806" s="42">
        <v>0</v>
      </c>
      <c r="M806" s="188"/>
      <c r="N806"/>
      <c r="O806" s="101">
        <f>IF(ISBLANK(C806),O805,IF(COUNTIF(C$2:C806,C806)&gt;1,O805,1+MAX(O805,0)))</f>
        <v>21</v>
      </c>
      <c r="P806" s="45">
        <f t="shared" si="171"/>
        <v>14</v>
      </c>
      <c r="Q806" s="33" t="str">
        <f t="shared" si="172"/>
        <v/>
      </c>
      <c r="R806" s="33">
        <f t="shared" si="173"/>
        <v>2</v>
      </c>
      <c r="S806" s="33" t="str">
        <f t="shared" si="174"/>
        <v>114_2</v>
      </c>
      <c r="T806" s="35" t="str">
        <f t="shared" si="175"/>
        <v>114AM</v>
      </c>
      <c r="U806" s="35" t="str">
        <f t="shared" si="176"/>
        <v>114AMNS</v>
      </c>
      <c r="W806" s="20" t="str">
        <f t="shared" si="177"/>
        <v/>
      </c>
      <c r="X806" s="20" t="str">
        <f t="shared" si="178"/>
        <v/>
      </c>
      <c r="Y806" s="20" t="str">
        <f t="shared" si="179"/>
        <v/>
      </c>
      <c r="Z806" s="20" t="str">
        <f t="shared" si="180"/>
        <v/>
      </c>
      <c r="AA806" s="20">
        <f t="shared" si="168"/>
        <v>0</v>
      </c>
      <c r="AB806" s="20">
        <f t="shared" si="169"/>
        <v>0</v>
      </c>
      <c r="AC806" s="20">
        <f t="shared" si="170"/>
        <v>3</v>
      </c>
      <c r="AD806" s="16">
        <f t="shared" si="181"/>
        <v>1</v>
      </c>
      <c r="AE806" s="16">
        <f>IF(ISBLANK(T806),AE805,IF(COUNTIF(T$2:T806,T806)&gt;1,AE805,1+MAX(AE805,0)))</f>
        <v>26</v>
      </c>
    </row>
    <row r="807" spans="1:31" x14ac:dyDescent="0.25">
      <c r="A807" s="42">
        <v>114</v>
      </c>
      <c r="B807" s="42" t="s">
        <v>65</v>
      </c>
      <c r="C807" s="42" t="s">
        <v>700</v>
      </c>
      <c r="E807" s="42">
        <v>1</v>
      </c>
      <c r="F807" s="42">
        <v>2</v>
      </c>
      <c r="G807" s="42">
        <v>2</v>
      </c>
      <c r="H807" s="42">
        <v>4</v>
      </c>
      <c r="I807" s="42">
        <v>1</v>
      </c>
      <c r="J807" s="42">
        <v>1</v>
      </c>
      <c r="K807" s="42">
        <v>0</v>
      </c>
      <c r="L807" s="42">
        <v>0</v>
      </c>
      <c r="M807" s="188"/>
      <c r="N807"/>
      <c r="O807" s="101">
        <f>IF(ISBLANK(C807),O806,IF(COUNTIF(C$2:C807,C807)&gt;1,O806,1+MAX(O806,0)))</f>
        <v>21</v>
      </c>
      <c r="P807" s="45">
        <f t="shared" si="171"/>
        <v>14</v>
      </c>
      <c r="Q807" s="33" t="str">
        <f t="shared" si="172"/>
        <v/>
      </c>
      <c r="R807" s="33">
        <f t="shared" si="173"/>
        <v>2</v>
      </c>
      <c r="S807" s="33" t="str">
        <f t="shared" si="174"/>
        <v>114_2</v>
      </c>
      <c r="T807" s="35" t="str">
        <f t="shared" si="175"/>
        <v>114AM</v>
      </c>
      <c r="U807" s="35" t="str">
        <f t="shared" si="176"/>
        <v>114AMNS</v>
      </c>
      <c r="W807" s="20" t="str">
        <f t="shared" si="177"/>
        <v/>
      </c>
      <c r="X807" s="20" t="str">
        <f t="shared" si="178"/>
        <v/>
      </c>
      <c r="Y807" s="20" t="str">
        <f t="shared" si="179"/>
        <v/>
      </c>
      <c r="Z807" s="20" t="str">
        <f t="shared" si="180"/>
        <v/>
      </c>
      <c r="AA807" s="20">
        <f t="shared" si="168"/>
        <v>0</v>
      </c>
      <c r="AB807" s="20">
        <f t="shared" si="169"/>
        <v>0</v>
      </c>
      <c r="AC807" s="20">
        <f t="shared" si="170"/>
        <v>3</v>
      </c>
      <c r="AD807" s="16">
        <f t="shared" si="181"/>
        <v>1</v>
      </c>
      <c r="AE807" s="16">
        <f>IF(ISBLANK(T807),AE806,IF(COUNTIF(T$2:T807,T807)&gt;1,AE806,1+MAX(AE806,0)))</f>
        <v>26</v>
      </c>
    </row>
    <row r="808" spans="1:31" x14ac:dyDescent="0.25">
      <c r="A808" s="42">
        <v>114</v>
      </c>
      <c r="B808" s="42" t="s">
        <v>65</v>
      </c>
      <c r="C808" s="42" t="s">
        <v>700</v>
      </c>
      <c r="E808" s="42">
        <v>1</v>
      </c>
      <c r="F808" s="42">
        <v>2</v>
      </c>
      <c r="G808" s="42">
        <v>3</v>
      </c>
      <c r="H808" s="42">
        <v>1</v>
      </c>
      <c r="I808" s="42">
        <v>0</v>
      </c>
      <c r="J808" s="42">
        <v>0</v>
      </c>
      <c r="K808" s="42">
        <v>0</v>
      </c>
      <c r="L808" s="42">
        <v>0</v>
      </c>
      <c r="M808" s="188"/>
      <c r="N808"/>
      <c r="O808" s="101">
        <f>IF(ISBLANK(C808),O807,IF(COUNTIF(C$2:C808,C808)&gt;1,O807,1+MAX(O807,0)))</f>
        <v>21</v>
      </c>
      <c r="P808" s="45">
        <f t="shared" si="171"/>
        <v>14</v>
      </c>
      <c r="Q808" s="33" t="str">
        <f t="shared" si="172"/>
        <v/>
      </c>
      <c r="R808" s="33">
        <f t="shared" si="173"/>
        <v>2</v>
      </c>
      <c r="S808" s="33" t="str">
        <f t="shared" si="174"/>
        <v>114_2</v>
      </c>
      <c r="T808" s="35" t="str">
        <f t="shared" si="175"/>
        <v>114AM</v>
      </c>
      <c r="U808" s="35" t="str">
        <f t="shared" si="176"/>
        <v>114AMEW</v>
      </c>
      <c r="W808" s="20" t="str">
        <f t="shared" si="177"/>
        <v/>
      </c>
      <c r="X808" s="20" t="str">
        <f t="shared" si="178"/>
        <v/>
      </c>
      <c r="Y808" s="20" t="str">
        <f t="shared" si="179"/>
        <v/>
      </c>
      <c r="Z808" s="20" t="str">
        <f t="shared" si="180"/>
        <v/>
      </c>
      <c r="AA808" s="20">
        <f t="shared" si="168"/>
        <v>0</v>
      </c>
      <c r="AB808" s="20">
        <f t="shared" si="169"/>
        <v>0</v>
      </c>
      <c r="AC808" s="20">
        <f t="shared" si="170"/>
        <v>3</v>
      </c>
      <c r="AD808" s="16">
        <f t="shared" si="181"/>
        <v>1</v>
      </c>
      <c r="AE808" s="16">
        <f>IF(ISBLANK(T808),AE807,IF(COUNTIF(T$2:T808,T808)&gt;1,AE807,1+MAX(AE807,0)))</f>
        <v>26</v>
      </c>
    </row>
    <row r="809" spans="1:31" x14ac:dyDescent="0.25">
      <c r="A809" s="42">
        <v>114</v>
      </c>
      <c r="B809" s="42" t="s">
        <v>65</v>
      </c>
      <c r="C809" s="42" t="s">
        <v>700</v>
      </c>
      <c r="E809" s="42">
        <v>1</v>
      </c>
      <c r="F809" s="42">
        <v>2</v>
      </c>
      <c r="G809" s="42">
        <v>4</v>
      </c>
      <c r="H809" s="42">
        <v>1</v>
      </c>
      <c r="I809" s="42">
        <v>0</v>
      </c>
      <c r="J809" s="42">
        <v>0</v>
      </c>
      <c r="K809" s="42">
        <v>0</v>
      </c>
      <c r="L809" s="42">
        <v>0</v>
      </c>
      <c r="M809" s="188"/>
      <c r="N809"/>
      <c r="O809" s="101">
        <f>IF(ISBLANK(C809),O808,IF(COUNTIF(C$2:C809,C809)&gt;1,O808,1+MAX(O808,0)))</f>
        <v>21</v>
      </c>
      <c r="P809" s="45">
        <f t="shared" si="171"/>
        <v>14</v>
      </c>
      <c r="Q809" s="33" t="str">
        <f t="shared" si="172"/>
        <v/>
      </c>
      <c r="R809" s="33">
        <f t="shared" si="173"/>
        <v>2</v>
      </c>
      <c r="S809" s="33" t="str">
        <f t="shared" si="174"/>
        <v>114_2</v>
      </c>
      <c r="T809" s="35" t="str">
        <f t="shared" si="175"/>
        <v>114AM</v>
      </c>
      <c r="U809" s="35" t="str">
        <f t="shared" si="176"/>
        <v>114AMEW</v>
      </c>
      <c r="W809" s="20" t="str">
        <f t="shared" si="177"/>
        <v/>
      </c>
      <c r="X809" s="20" t="str">
        <f t="shared" si="178"/>
        <v/>
      </c>
      <c r="Y809" s="20" t="str">
        <f t="shared" si="179"/>
        <v/>
      </c>
      <c r="Z809" s="20" t="str">
        <f t="shared" si="180"/>
        <v/>
      </c>
      <c r="AA809" s="20">
        <f t="shared" si="168"/>
        <v>0</v>
      </c>
      <c r="AB809" s="20">
        <f t="shared" si="169"/>
        <v>0</v>
      </c>
      <c r="AC809" s="20">
        <f t="shared" si="170"/>
        <v>3</v>
      </c>
      <c r="AD809" s="16">
        <f t="shared" si="181"/>
        <v>1</v>
      </c>
      <c r="AE809" s="16">
        <f>IF(ISBLANK(T809),AE808,IF(COUNTIF(T$2:T809,T809)&gt;1,AE808,1+MAX(AE808,0)))</f>
        <v>26</v>
      </c>
    </row>
    <row r="810" spans="1:31" x14ac:dyDescent="0.25">
      <c r="A810" s="42">
        <v>114</v>
      </c>
      <c r="B810" s="42" t="s">
        <v>65</v>
      </c>
      <c r="C810" s="42" t="s">
        <v>700</v>
      </c>
      <c r="E810" s="42">
        <v>1</v>
      </c>
      <c r="F810" s="42">
        <v>3</v>
      </c>
      <c r="G810" s="42">
        <v>1</v>
      </c>
      <c r="H810" s="42">
        <v>3</v>
      </c>
      <c r="I810" s="42">
        <v>2</v>
      </c>
      <c r="J810" s="42">
        <v>3</v>
      </c>
      <c r="K810" s="42">
        <v>0</v>
      </c>
      <c r="L810" s="42">
        <v>0</v>
      </c>
      <c r="M810" s="188"/>
      <c r="N810"/>
      <c r="O810" s="101">
        <f>IF(ISBLANK(C810),O809,IF(COUNTIF(C$2:C810,C810)&gt;1,O809,1+MAX(O809,0)))</f>
        <v>21</v>
      </c>
      <c r="P810" s="45">
        <f t="shared" si="171"/>
        <v>14</v>
      </c>
      <c r="Q810" s="33" t="str">
        <f t="shared" si="172"/>
        <v/>
      </c>
      <c r="R810" s="33">
        <f t="shared" si="173"/>
        <v>3</v>
      </c>
      <c r="S810" s="33" t="str">
        <f t="shared" si="174"/>
        <v>114_3</v>
      </c>
      <c r="T810" s="35" t="str">
        <f t="shared" si="175"/>
        <v>114AM</v>
      </c>
      <c r="U810" s="35" t="str">
        <f t="shared" si="176"/>
        <v>114AMNS</v>
      </c>
      <c r="W810" s="20" t="str">
        <f t="shared" si="177"/>
        <v/>
      </c>
      <c r="X810" s="20" t="str">
        <f t="shared" si="178"/>
        <v/>
      </c>
      <c r="Y810" s="20" t="str">
        <f t="shared" si="179"/>
        <v/>
      </c>
      <c r="Z810" s="20" t="str">
        <f t="shared" si="180"/>
        <v/>
      </c>
      <c r="AA810" s="20">
        <f t="shared" si="168"/>
        <v>0</v>
      </c>
      <c r="AB810" s="20">
        <f t="shared" si="169"/>
        <v>0</v>
      </c>
      <c r="AC810" s="20">
        <f t="shared" si="170"/>
        <v>3</v>
      </c>
      <c r="AD810" s="16">
        <f t="shared" si="181"/>
        <v>1</v>
      </c>
      <c r="AE810" s="16">
        <f>IF(ISBLANK(T810),AE809,IF(COUNTIF(T$2:T810,T810)&gt;1,AE809,1+MAX(AE809,0)))</f>
        <v>26</v>
      </c>
    </row>
    <row r="811" spans="1:31" x14ac:dyDescent="0.25">
      <c r="A811" s="42">
        <v>114</v>
      </c>
      <c r="B811" s="42" t="s">
        <v>65</v>
      </c>
      <c r="C811" s="42" t="s">
        <v>700</v>
      </c>
      <c r="E811" s="42">
        <v>1</v>
      </c>
      <c r="F811" s="42">
        <v>3</v>
      </c>
      <c r="G811" s="42">
        <v>2</v>
      </c>
      <c r="H811" s="42">
        <v>5</v>
      </c>
      <c r="I811" s="42">
        <v>0</v>
      </c>
      <c r="J811" s="42">
        <v>1</v>
      </c>
      <c r="K811" s="42">
        <v>0</v>
      </c>
      <c r="L811" s="42">
        <v>0</v>
      </c>
      <c r="M811" s="188"/>
      <c r="N811"/>
      <c r="O811" s="101">
        <f>IF(ISBLANK(C811),O810,IF(COUNTIF(C$2:C811,C811)&gt;1,O810,1+MAX(O810,0)))</f>
        <v>21</v>
      </c>
      <c r="P811" s="45">
        <f t="shared" si="171"/>
        <v>14</v>
      </c>
      <c r="Q811" s="33" t="str">
        <f t="shared" si="172"/>
        <v/>
      </c>
      <c r="R811" s="33">
        <f t="shared" si="173"/>
        <v>3</v>
      </c>
      <c r="S811" s="33" t="str">
        <f t="shared" si="174"/>
        <v>114_3</v>
      </c>
      <c r="T811" s="35" t="str">
        <f t="shared" si="175"/>
        <v>114AM</v>
      </c>
      <c r="U811" s="35" t="str">
        <f t="shared" si="176"/>
        <v>114AMNS</v>
      </c>
      <c r="W811" s="20" t="str">
        <f t="shared" si="177"/>
        <v/>
      </c>
      <c r="X811" s="20" t="str">
        <f t="shared" si="178"/>
        <v/>
      </c>
      <c r="Y811" s="20" t="str">
        <f t="shared" si="179"/>
        <v/>
      </c>
      <c r="Z811" s="20" t="str">
        <f t="shared" si="180"/>
        <v/>
      </c>
      <c r="AA811" s="20">
        <f t="shared" si="168"/>
        <v>0</v>
      </c>
      <c r="AB811" s="20">
        <f t="shared" si="169"/>
        <v>0</v>
      </c>
      <c r="AC811" s="20">
        <f t="shared" si="170"/>
        <v>3</v>
      </c>
      <c r="AD811" s="16">
        <f t="shared" si="181"/>
        <v>1</v>
      </c>
      <c r="AE811" s="16">
        <f>IF(ISBLANK(T811),AE810,IF(COUNTIF(T$2:T811,T811)&gt;1,AE810,1+MAX(AE810,0)))</f>
        <v>26</v>
      </c>
    </row>
    <row r="812" spans="1:31" x14ac:dyDescent="0.25">
      <c r="A812" s="42">
        <v>114</v>
      </c>
      <c r="B812" s="42" t="s">
        <v>65</v>
      </c>
      <c r="C812" s="42" t="s">
        <v>700</v>
      </c>
      <c r="E812" s="42">
        <v>1</v>
      </c>
      <c r="F812" s="42">
        <v>3</v>
      </c>
      <c r="G812" s="42">
        <v>3</v>
      </c>
      <c r="H812" s="42">
        <v>2</v>
      </c>
      <c r="I812" s="42">
        <v>0</v>
      </c>
      <c r="J812" s="42">
        <v>0</v>
      </c>
      <c r="K812" s="42">
        <v>0</v>
      </c>
      <c r="L812" s="42">
        <v>0</v>
      </c>
      <c r="M812" s="188"/>
      <c r="N812"/>
      <c r="O812" s="101">
        <f>IF(ISBLANK(C812),O811,IF(COUNTIF(C$2:C812,C812)&gt;1,O811,1+MAX(O811,0)))</f>
        <v>21</v>
      </c>
      <c r="P812" s="45">
        <f t="shared" si="171"/>
        <v>14</v>
      </c>
      <c r="Q812" s="33" t="str">
        <f t="shared" si="172"/>
        <v/>
      </c>
      <c r="R812" s="33">
        <f t="shared" si="173"/>
        <v>3</v>
      </c>
      <c r="S812" s="33" t="str">
        <f t="shared" si="174"/>
        <v>114_3</v>
      </c>
      <c r="T812" s="35" t="str">
        <f t="shared" si="175"/>
        <v>114AM</v>
      </c>
      <c r="U812" s="35" t="str">
        <f t="shared" si="176"/>
        <v>114AMEW</v>
      </c>
      <c r="W812" s="20" t="str">
        <f t="shared" si="177"/>
        <v/>
      </c>
      <c r="X812" s="20" t="str">
        <f t="shared" si="178"/>
        <v/>
      </c>
      <c r="Y812" s="20" t="str">
        <f t="shared" si="179"/>
        <v/>
      </c>
      <c r="Z812" s="20" t="str">
        <f t="shared" si="180"/>
        <v/>
      </c>
      <c r="AA812" s="20">
        <f t="shared" si="168"/>
        <v>0</v>
      </c>
      <c r="AB812" s="20">
        <f t="shared" si="169"/>
        <v>0</v>
      </c>
      <c r="AC812" s="20">
        <f t="shared" si="170"/>
        <v>3</v>
      </c>
      <c r="AD812" s="16">
        <f t="shared" si="181"/>
        <v>1</v>
      </c>
      <c r="AE812" s="16">
        <f>IF(ISBLANK(T812),AE811,IF(COUNTIF(T$2:T812,T812)&gt;1,AE811,1+MAX(AE811,0)))</f>
        <v>26</v>
      </c>
    </row>
    <row r="813" spans="1:31" x14ac:dyDescent="0.25">
      <c r="A813" s="42">
        <v>114</v>
      </c>
      <c r="B813" s="42" t="s">
        <v>65</v>
      </c>
      <c r="C813" s="42" t="s">
        <v>700</v>
      </c>
      <c r="E813" s="42">
        <v>1</v>
      </c>
      <c r="F813" s="42">
        <v>3</v>
      </c>
      <c r="G813" s="42">
        <v>4</v>
      </c>
      <c r="H813" s="42">
        <v>1</v>
      </c>
      <c r="I813" s="42">
        <v>0</v>
      </c>
      <c r="J813" s="42">
        <v>0</v>
      </c>
      <c r="K813" s="42">
        <v>0</v>
      </c>
      <c r="L813" s="42">
        <v>0</v>
      </c>
      <c r="M813" s="188"/>
      <c r="N813"/>
      <c r="O813" s="101">
        <f>IF(ISBLANK(C813),O812,IF(COUNTIF(C$2:C813,C813)&gt;1,O812,1+MAX(O812,0)))</f>
        <v>21</v>
      </c>
      <c r="P813" s="45">
        <f t="shared" si="171"/>
        <v>14</v>
      </c>
      <c r="Q813" s="33" t="str">
        <f t="shared" si="172"/>
        <v/>
      </c>
      <c r="R813" s="33">
        <f t="shared" si="173"/>
        <v>3</v>
      </c>
      <c r="S813" s="33" t="str">
        <f t="shared" si="174"/>
        <v>114_3</v>
      </c>
      <c r="T813" s="35" t="str">
        <f t="shared" si="175"/>
        <v>114AM</v>
      </c>
      <c r="U813" s="35" t="str">
        <f t="shared" si="176"/>
        <v>114AMEW</v>
      </c>
      <c r="W813" s="20" t="str">
        <f t="shared" si="177"/>
        <v/>
      </c>
      <c r="X813" s="20" t="str">
        <f t="shared" si="178"/>
        <v/>
      </c>
      <c r="Y813" s="20" t="str">
        <f t="shared" si="179"/>
        <v/>
      </c>
      <c r="Z813" s="20" t="str">
        <f t="shared" si="180"/>
        <v/>
      </c>
      <c r="AA813" s="20">
        <f t="shared" si="168"/>
        <v>0</v>
      </c>
      <c r="AB813" s="20">
        <f t="shared" si="169"/>
        <v>0</v>
      </c>
      <c r="AC813" s="20">
        <f t="shared" si="170"/>
        <v>3</v>
      </c>
      <c r="AD813" s="16">
        <f t="shared" si="181"/>
        <v>1</v>
      </c>
      <c r="AE813" s="16">
        <f>IF(ISBLANK(T813),AE812,IF(COUNTIF(T$2:T813,T813)&gt;1,AE812,1+MAX(AE812,0)))</f>
        <v>26</v>
      </c>
    </row>
    <row r="814" spans="1:31" x14ac:dyDescent="0.25">
      <c r="A814" s="42">
        <v>114</v>
      </c>
      <c r="B814" s="42" t="s">
        <v>65</v>
      </c>
      <c r="C814" s="42" t="s">
        <v>700</v>
      </c>
      <c r="E814" s="42">
        <v>1</v>
      </c>
      <c r="F814" s="42">
        <v>4</v>
      </c>
      <c r="G814" s="42">
        <v>1</v>
      </c>
      <c r="H814" s="42">
        <v>3</v>
      </c>
      <c r="I814" s="42">
        <v>1</v>
      </c>
      <c r="J814" s="42">
        <v>0</v>
      </c>
      <c r="K814" s="42">
        <v>0</v>
      </c>
      <c r="L814" s="42">
        <v>0</v>
      </c>
      <c r="M814" s="188"/>
      <c r="N814"/>
      <c r="O814" s="101">
        <f>IF(ISBLANK(C814),O813,IF(COUNTIF(C$2:C814,C814)&gt;1,O813,1+MAX(O813,0)))</f>
        <v>21</v>
      </c>
      <c r="P814" s="45">
        <f t="shared" si="171"/>
        <v>14</v>
      </c>
      <c r="Q814" s="33" t="str">
        <f t="shared" si="172"/>
        <v/>
      </c>
      <c r="R814" s="33">
        <f t="shared" si="173"/>
        <v>4</v>
      </c>
      <c r="S814" s="33" t="str">
        <f t="shared" si="174"/>
        <v>114_4</v>
      </c>
      <c r="T814" s="35" t="str">
        <f t="shared" si="175"/>
        <v>114AM</v>
      </c>
      <c r="U814" s="35" t="str">
        <f t="shared" si="176"/>
        <v>114AMNS</v>
      </c>
      <c r="W814" s="20" t="str">
        <f t="shared" si="177"/>
        <v/>
      </c>
      <c r="X814" s="20" t="str">
        <f t="shared" si="178"/>
        <v/>
      </c>
      <c r="Y814" s="20" t="str">
        <f t="shared" si="179"/>
        <v/>
      </c>
      <c r="Z814" s="20" t="str">
        <f t="shared" si="180"/>
        <v/>
      </c>
      <c r="AA814" s="20">
        <f t="shared" si="168"/>
        <v>0</v>
      </c>
      <c r="AB814" s="20">
        <f t="shared" si="169"/>
        <v>0</v>
      </c>
      <c r="AC814" s="20">
        <f t="shared" si="170"/>
        <v>3</v>
      </c>
      <c r="AD814" s="16">
        <f t="shared" si="181"/>
        <v>1</v>
      </c>
      <c r="AE814" s="16">
        <f>IF(ISBLANK(T814),AE813,IF(COUNTIF(T$2:T814,T814)&gt;1,AE813,1+MAX(AE813,0)))</f>
        <v>26</v>
      </c>
    </row>
    <row r="815" spans="1:31" x14ac:dyDescent="0.25">
      <c r="A815" s="42">
        <v>114</v>
      </c>
      <c r="B815" s="42" t="s">
        <v>65</v>
      </c>
      <c r="C815" s="42" t="s">
        <v>700</v>
      </c>
      <c r="E815" s="42">
        <v>1</v>
      </c>
      <c r="F815" s="42">
        <v>4</v>
      </c>
      <c r="G815" s="42">
        <v>2</v>
      </c>
      <c r="H815" s="42">
        <v>1</v>
      </c>
      <c r="I815" s="42">
        <v>0</v>
      </c>
      <c r="J815" s="42">
        <v>0</v>
      </c>
      <c r="K815" s="42">
        <v>0</v>
      </c>
      <c r="L815" s="42">
        <v>0</v>
      </c>
      <c r="M815" s="188"/>
      <c r="N815"/>
      <c r="O815" s="101">
        <f>IF(ISBLANK(C815),O814,IF(COUNTIF(C$2:C815,C815)&gt;1,O814,1+MAX(O814,0)))</f>
        <v>21</v>
      </c>
      <c r="P815" s="45">
        <f t="shared" si="171"/>
        <v>14</v>
      </c>
      <c r="Q815" s="33" t="str">
        <f t="shared" si="172"/>
        <v/>
      </c>
      <c r="R815" s="33">
        <f t="shared" si="173"/>
        <v>4</v>
      </c>
      <c r="S815" s="33" t="str">
        <f t="shared" si="174"/>
        <v>114_4</v>
      </c>
      <c r="T815" s="35" t="str">
        <f t="shared" si="175"/>
        <v>114AM</v>
      </c>
      <c r="U815" s="35" t="str">
        <f t="shared" si="176"/>
        <v>114AMNS</v>
      </c>
      <c r="W815" s="20" t="str">
        <f t="shared" si="177"/>
        <v/>
      </c>
      <c r="X815" s="20" t="str">
        <f t="shared" si="178"/>
        <v/>
      </c>
      <c r="Y815" s="20" t="str">
        <f t="shared" si="179"/>
        <v/>
      </c>
      <c r="Z815" s="20" t="str">
        <f t="shared" si="180"/>
        <v/>
      </c>
      <c r="AA815" s="20">
        <f t="shared" si="168"/>
        <v>0</v>
      </c>
      <c r="AB815" s="20">
        <f t="shared" si="169"/>
        <v>0</v>
      </c>
      <c r="AC815" s="20">
        <f t="shared" si="170"/>
        <v>3</v>
      </c>
      <c r="AD815" s="16">
        <f t="shared" si="181"/>
        <v>1</v>
      </c>
      <c r="AE815" s="16">
        <f>IF(ISBLANK(T815),AE814,IF(COUNTIF(T$2:T815,T815)&gt;1,AE814,1+MAX(AE814,0)))</f>
        <v>26</v>
      </c>
    </row>
    <row r="816" spans="1:31" x14ac:dyDescent="0.25">
      <c r="A816" s="42">
        <v>114</v>
      </c>
      <c r="B816" s="42" t="s">
        <v>65</v>
      </c>
      <c r="C816" s="42" t="s">
        <v>700</v>
      </c>
      <c r="E816" s="42">
        <v>1</v>
      </c>
      <c r="F816" s="42">
        <v>4</v>
      </c>
      <c r="G816" s="42">
        <v>3</v>
      </c>
      <c r="H816" s="42">
        <v>2</v>
      </c>
      <c r="I816" s="42">
        <v>1</v>
      </c>
      <c r="J816" s="42">
        <v>0</v>
      </c>
      <c r="K816" s="42">
        <v>0</v>
      </c>
      <c r="L816" s="42">
        <v>0</v>
      </c>
      <c r="M816" s="188"/>
      <c r="N816"/>
      <c r="O816" s="101">
        <f>IF(ISBLANK(C816),O815,IF(COUNTIF(C$2:C816,C816)&gt;1,O815,1+MAX(O815,0)))</f>
        <v>21</v>
      </c>
      <c r="P816" s="45">
        <f t="shared" si="171"/>
        <v>14</v>
      </c>
      <c r="Q816" s="33" t="str">
        <f t="shared" si="172"/>
        <v/>
      </c>
      <c r="R816" s="33">
        <f t="shared" si="173"/>
        <v>4</v>
      </c>
      <c r="S816" s="33" t="str">
        <f t="shared" si="174"/>
        <v>114_4</v>
      </c>
      <c r="T816" s="35" t="str">
        <f t="shared" si="175"/>
        <v>114AM</v>
      </c>
      <c r="U816" s="35" t="str">
        <f t="shared" si="176"/>
        <v>114AMEW</v>
      </c>
      <c r="W816" s="20" t="str">
        <f t="shared" si="177"/>
        <v/>
      </c>
      <c r="X816" s="20" t="str">
        <f t="shared" si="178"/>
        <v/>
      </c>
      <c r="Y816" s="20" t="str">
        <f t="shared" si="179"/>
        <v/>
      </c>
      <c r="Z816" s="20" t="str">
        <f t="shared" si="180"/>
        <v/>
      </c>
      <c r="AA816" s="20">
        <f t="shared" si="168"/>
        <v>0</v>
      </c>
      <c r="AB816" s="20">
        <f t="shared" si="169"/>
        <v>0</v>
      </c>
      <c r="AC816" s="20">
        <f t="shared" si="170"/>
        <v>3</v>
      </c>
      <c r="AD816" s="16">
        <f t="shared" si="181"/>
        <v>1</v>
      </c>
      <c r="AE816" s="16">
        <f>IF(ISBLANK(T816),AE815,IF(COUNTIF(T$2:T816,T816)&gt;1,AE815,1+MAX(AE815,0)))</f>
        <v>26</v>
      </c>
    </row>
    <row r="817" spans="1:31" x14ac:dyDescent="0.25">
      <c r="A817" s="42">
        <v>114</v>
      </c>
      <c r="B817" s="42" t="s">
        <v>65</v>
      </c>
      <c r="C817" s="42" t="s">
        <v>700</v>
      </c>
      <c r="E817" s="42">
        <v>1</v>
      </c>
      <c r="F817" s="42">
        <v>4</v>
      </c>
      <c r="G817" s="42">
        <v>4</v>
      </c>
      <c r="H817" s="42">
        <v>1</v>
      </c>
      <c r="I817" s="42">
        <v>0</v>
      </c>
      <c r="J817" s="42">
        <v>1</v>
      </c>
      <c r="K817" s="42">
        <v>0</v>
      </c>
      <c r="L817" s="42">
        <v>0</v>
      </c>
      <c r="M817" s="188"/>
      <c r="N817"/>
      <c r="O817" s="101">
        <f>IF(ISBLANK(C817),O816,IF(COUNTIF(C$2:C817,C817)&gt;1,O816,1+MAX(O816,0)))</f>
        <v>21</v>
      </c>
      <c r="P817" s="45">
        <f t="shared" si="171"/>
        <v>14</v>
      </c>
      <c r="Q817" s="33" t="str">
        <f t="shared" si="172"/>
        <v/>
      </c>
      <c r="R817" s="33">
        <f t="shared" si="173"/>
        <v>4</v>
      </c>
      <c r="S817" s="33" t="str">
        <f t="shared" si="174"/>
        <v>114_4</v>
      </c>
      <c r="T817" s="35" t="str">
        <f t="shared" si="175"/>
        <v>114AM</v>
      </c>
      <c r="U817" s="35" t="str">
        <f t="shared" si="176"/>
        <v>114AMEW</v>
      </c>
      <c r="W817" s="20" t="str">
        <f t="shared" si="177"/>
        <v/>
      </c>
      <c r="X817" s="20" t="str">
        <f t="shared" si="178"/>
        <v/>
      </c>
      <c r="Y817" s="20" t="str">
        <f t="shared" si="179"/>
        <v/>
      </c>
      <c r="Z817" s="20" t="str">
        <f t="shared" si="180"/>
        <v/>
      </c>
      <c r="AA817" s="20">
        <f t="shared" si="168"/>
        <v>0</v>
      </c>
      <c r="AB817" s="20">
        <f t="shared" si="169"/>
        <v>0</v>
      </c>
      <c r="AC817" s="20">
        <f t="shared" si="170"/>
        <v>3</v>
      </c>
      <c r="AD817" s="16">
        <f t="shared" si="181"/>
        <v>1</v>
      </c>
      <c r="AE817" s="16">
        <f>IF(ISBLANK(T817),AE816,IF(COUNTIF(T$2:T817,T817)&gt;1,AE816,1+MAX(AE816,0)))</f>
        <v>26</v>
      </c>
    </row>
    <row r="818" spans="1:31" x14ac:dyDescent="0.25">
      <c r="A818" s="42">
        <v>114</v>
      </c>
      <c r="B818" s="42" t="s">
        <v>65</v>
      </c>
      <c r="C818" s="42" t="s">
        <v>701</v>
      </c>
      <c r="E818" s="42">
        <v>2</v>
      </c>
      <c r="F818" s="42">
        <v>1</v>
      </c>
      <c r="G818" s="42">
        <v>1</v>
      </c>
      <c r="H818" s="42">
        <v>5</v>
      </c>
      <c r="I818" s="42">
        <v>0</v>
      </c>
      <c r="J818" s="42">
        <v>1</v>
      </c>
      <c r="K818" s="42">
        <v>0</v>
      </c>
      <c r="L818" s="42">
        <v>0</v>
      </c>
      <c r="M818" s="188"/>
      <c r="N818"/>
      <c r="O818" s="101">
        <f>IF(ISBLANK(C818),O817,IF(COUNTIF(C$2:C818,C818)&gt;1,O817,1+MAX(O817,0)))</f>
        <v>22</v>
      </c>
      <c r="P818" s="45">
        <f t="shared" si="171"/>
        <v>14</v>
      </c>
      <c r="Q818" s="33" t="str">
        <f t="shared" si="172"/>
        <v/>
      </c>
      <c r="R818" s="33">
        <f t="shared" si="173"/>
        <v>5</v>
      </c>
      <c r="S818" s="33" t="str">
        <f t="shared" si="174"/>
        <v>114_5</v>
      </c>
      <c r="T818" s="35" t="str">
        <f t="shared" si="175"/>
        <v>114AM</v>
      </c>
      <c r="U818" s="35" t="str">
        <f t="shared" si="176"/>
        <v>114AMNS</v>
      </c>
      <c r="W818" s="20" t="str">
        <f t="shared" si="177"/>
        <v/>
      </c>
      <c r="X818" s="20" t="str">
        <f t="shared" si="178"/>
        <v/>
      </c>
      <c r="Y818" s="20" t="str">
        <f t="shared" si="179"/>
        <v/>
      </c>
      <c r="Z818" s="20" t="str">
        <f t="shared" si="180"/>
        <v/>
      </c>
      <c r="AA818" s="20">
        <f t="shared" si="168"/>
        <v>0</v>
      </c>
      <c r="AB818" s="20">
        <f t="shared" si="169"/>
        <v>0</v>
      </c>
      <c r="AC818" s="20">
        <f t="shared" si="170"/>
        <v>3</v>
      </c>
      <c r="AD818" s="16">
        <f t="shared" si="181"/>
        <v>1</v>
      </c>
      <c r="AE818" s="16">
        <f>IF(ISBLANK(T818),AE817,IF(COUNTIF(T$2:T818,T818)&gt;1,AE817,1+MAX(AE817,0)))</f>
        <v>26</v>
      </c>
    </row>
    <row r="819" spans="1:31" x14ac:dyDescent="0.25">
      <c r="A819" s="42">
        <v>114</v>
      </c>
      <c r="B819" s="42" t="s">
        <v>65</v>
      </c>
      <c r="C819" s="42" t="s">
        <v>701</v>
      </c>
      <c r="E819" s="42">
        <v>2</v>
      </c>
      <c r="F819" s="42">
        <v>1</v>
      </c>
      <c r="G819" s="42">
        <v>2</v>
      </c>
      <c r="H819" s="42">
        <v>0</v>
      </c>
      <c r="I819" s="42">
        <v>0</v>
      </c>
      <c r="J819" s="42">
        <v>0</v>
      </c>
      <c r="K819" s="42">
        <v>0</v>
      </c>
      <c r="L819" s="42">
        <v>0</v>
      </c>
      <c r="M819" s="188"/>
      <c r="N819"/>
      <c r="O819" s="101">
        <f>IF(ISBLANK(C819),O818,IF(COUNTIF(C$2:C819,C819)&gt;1,O818,1+MAX(O818,0)))</f>
        <v>22</v>
      </c>
      <c r="P819" s="45">
        <f t="shared" si="171"/>
        <v>14</v>
      </c>
      <c r="Q819" s="33" t="str">
        <f t="shared" si="172"/>
        <v/>
      </c>
      <c r="R819" s="33">
        <f t="shared" si="173"/>
        <v>5</v>
      </c>
      <c r="S819" s="33" t="str">
        <f t="shared" si="174"/>
        <v>114_5</v>
      </c>
      <c r="T819" s="35" t="str">
        <f t="shared" si="175"/>
        <v>114AM</v>
      </c>
      <c r="U819" s="35" t="str">
        <f t="shared" si="176"/>
        <v>114AMNS</v>
      </c>
      <c r="W819" s="20" t="str">
        <f t="shared" si="177"/>
        <v/>
      </c>
      <c r="X819" s="20" t="str">
        <f t="shared" si="178"/>
        <v/>
      </c>
      <c r="Y819" s="20" t="str">
        <f t="shared" si="179"/>
        <v/>
      </c>
      <c r="Z819" s="20" t="str">
        <f t="shared" si="180"/>
        <v/>
      </c>
      <c r="AA819" s="20">
        <f t="shared" si="168"/>
        <v>0</v>
      </c>
      <c r="AB819" s="20">
        <f t="shared" si="169"/>
        <v>0</v>
      </c>
      <c r="AC819" s="20">
        <f t="shared" si="170"/>
        <v>3</v>
      </c>
      <c r="AD819" s="16">
        <f t="shared" si="181"/>
        <v>1</v>
      </c>
      <c r="AE819" s="16">
        <f>IF(ISBLANK(T819),AE818,IF(COUNTIF(T$2:T819,T819)&gt;1,AE818,1+MAX(AE818,0)))</f>
        <v>26</v>
      </c>
    </row>
    <row r="820" spans="1:31" x14ac:dyDescent="0.25">
      <c r="A820" s="42">
        <v>114</v>
      </c>
      <c r="B820" s="42" t="s">
        <v>65</v>
      </c>
      <c r="C820" s="42" t="s">
        <v>701</v>
      </c>
      <c r="E820" s="42">
        <v>2</v>
      </c>
      <c r="F820" s="42">
        <v>1</v>
      </c>
      <c r="G820" s="42">
        <v>3</v>
      </c>
      <c r="H820" s="42">
        <v>1</v>
      </c>
      <c r="I820" s="42">
        <v>0</v>
      </c>
      <c r="J820" s="42">
        <v>0</v>
      </c>
      <c r="K820" s="42">
        <v>0</v>
      </c>
      <c r="L820" s="42">
        <v>0</v>
      </c>
      <c r="M820" s="188"/>
      <c r="N820"/>
      <c r="O820" s="101">
        <f>IF(ISBLANK(C820),O819,IF(COUNTIF(C$2:C820,C820)&gt;1,O819,1+MAX(O819,0)))</f>
        <v>22</v>
      </c>
      <c r="P820" s="45">
        <f t="shared" si="171"/>
        <v>14</v>
      </c>
      <c r="Q820" s="33" t="str">
        <f t="shared" si="172"/>
        <v/>
      </c>
      <c r="R820" s="33">
        <f t="shared" si="173"/>
        <v>5</v>
      </c>
      <c r="S820" s="33" t="str">
        <f t="shared" si="174"/>
        <v>114_5</v>
      </c>
      <c r="T820" s="35" t="str">
        <f t="shared" si="175"/>
        <v>114AM</v>
      </c>
      <c r="U820" s="35" t="str">
        <f t="shared" si="176"/>
        <v>114AMEW</v>
      </c>
      <c r="W820" s="20" t="str">
        <f t="shared" si="177"/>
        <v/>
      </c>
      <c r="X820" s="20" t="str">
        <f t="shared" si="178"/>
        <v/>
      </c>
      <c r="Y820" s="20" t="str">
        <f t="shared" si="179"/>
        <v/>
      </c>
      <c r="Z820" s="20" t="str">
        <f t="shared" si="180"/>
        <v/>
      </c>
      <c r="AA820" s="20">
        <f t="shared" si="168"/>
        <v>0</v>
      </c>
      <c r="AB820" s="20">
        <f t="shared" si="169"/>
        <v>0</v>
      </c>
      <c r="AC820" s="20">
        <f t="shared" si="170"/>
        <v>3</v>
      </c>
      <c r="AD820" s="16">
        <f t="shared" si="181"/>
        <v>1</v>
      </c>
      <c r="AE820" s="16">
        <f>IF(ISBLANK(T820),AE819,IF(COUNTIF(T$2:T820,T820)&gt;1,AE819,1+MAX(AE819,0)))</f>
        <v>26</v>
      </c>
    </row>
    <row r="821" spans="1:31" x14ac:dyDescent="0.25">
      <c r="A821" s="42">
        <v>114</v>
      </c>
      <c r="B821" s="42" t="s">
        <v>65</v>
      </c>
      <c r="C821" s="42" t="s">
        <v>701</v>
      </c>
      <c r="E821" s="42">
        <v>2</v>
      </c>
      <c r="F821" s="42">
        <v>1</v>
      </c>
      <c r="G821" s="42">
        <v>4</v>
      </c>
      <c r="H821" s="42">
        <v>1</v>
      </c>
      <c r="I821" s="42">
        <v>0</v>
      </c>
      <c r="J821" s="42">
        <v>1</v>
      </c>
      <c r="K821" s="42">
        <v>0</v>
      </c>
      <c r="L821" s="42">
        <v>0</v>
      </c>
      <c r="M821" s="188"/>
      <c r="N821"/>
      <c r="O821" s="101">
        <f>IF(ISBLANK(C821),O820,IF(COUNTIF(C$2:C821,C821)&gt;1,O820,1+MAX(O820,0)))</f>
        <v>22</v>
      </c>
      <c r="P821" s="45">
        <f t="shared" si="171"/>
        <v>14</v>
      </c>
      <c r="Q821" s="33" t="str">
        <f t="shared" si="172"/>
        <v/>
      </c>
      <c r="R821" s="33">
        <f t="shared" si="173"/>
        <v>5</v>
      </c>
      <c r="S821" s="33" t="str">
        <f t="shared" si="174"/>
        <v>114_5</v>
      </c>
      <c r="T821" s="35" t="str">
        <f t="shared" si="175"/>
        <v>114AM</v>
      </c>
      <c r="U821" s="35" t="str">
        <f t="shared" si="176"/>
        <v>114AMEW</v>
      </c>
      <c r="W821" s="20" t="str">
        <f t="shared" si="177"/>
        <v/>
      </c>
      <c r="X821" s="20" t="str">
        <f t="shared" si="178"/>
        <v/>
      </c>
      <c r="Y821" s="20" t="str">
        <f t="shared" si="179"/>
        <v/>
      </c>
      <c r="Z821" s="20" t="str">
        <f t="shared" si="180"/>
        <v/>
      </c>
      <c r="AA821" s="20">
        <f t="shared" si="168"/>
        <v>0</v>
      </c>
      <c r="AB821" s="20">
        <f t="shared" si="169"/>
        <v>0</v>
      </c>
      <c r="AC821" s="20">
        <f t="shared" si="170"/>
        <v>3</v>
      </c>
      <c r="AD821" s="16">
        <f t="shared" si="181"/>
        <v>1</v>
      </c>
      <c r="AE821" s="16">
        <f>IF(ISBLANK(T821),AE820,IF(COUNTIF(T$2:T821,T821)&gt;1,AE820,1+MAX(AE820,0)))</f>
        <v>26</v>
      </c>
    </row>
    <row r="822" spans="1:31" x14ac:dyDescent="0.25">
      <c r="A822" s="42">
        <v>114</v>
      </c>
      <c r="B822" s="42" t="s">
        <v>65</v>
      </c>
      <c r="C822" s="42" t="s">
        <v>701</v>
      </c>
      <c r="E822" s="42">
        <v>2</v>
      </c>
      <c r="F822" s="42">
        <v>2</v>
      </c>
      <c r="G822" s="42">
        <v>1</v>
      </c>
      <c r="H822" s="42">
        <v>2</v>
      </c>
      <c r="I822" s="42">
        <v>0</v>
      </c>
      <c r="J822" s="42">
        <v>0</v>
      </c>
      <c r="K822" s="42">
        <v>0</v>
      </c>
      <c r="L822" s="42">
        <v>1</v>
      </c>
      <c r="M822" s="188"/>
      <c r="N822"/>
      <c r="O822" s="101">
        <f>IF(ISBLANK(C822),O821,IF(COUNTIF(C$2:C822,C822)&gt;1,O821,1+MAX(O821,0)))</f>
        <v>22</v>
      </c>
      <c r="P822" s="45">
        <f t="shared" si="171"/>
        <v>14</v>
      </c>
      <c r="Q822" s="33" t="str">
        <f t="shared" si="172"/>
        <v/>
      </c>
      <c r="R822" s="33">
        <f t="shared" si="173"/>
        <v>6</v>
      </c>
      <c r="S822" s="33" t="str">
        <f t="shared" si="174"/>
        <v>114_6</v>
      </c>
      <c r="T822" s="35" t="str">
        <f t="shared" si="175"/>
        <v>114AM</v>
      </c>
      <c r="U822" s="35" t="str">
        <f t="shared" si="176"/>
        <v>114AMNS</v>
      </c>
      <c r="W822" s="20" t="str">
        <f t="shared" si="177"/>
        <v/>
      </c>
      <c r="X822" s="20" t="str">
        <f t="shared" si="178"/>
        <v/>
      </c>
      <c r="Y822" s="20" t="str">
        <f t="shared" si="179"/>
        <v/>
      </c>
      <c r="Z822" s="20" t="str">
        <f t="shared" si="180"/>
        <v/>
      </c>
      <c r="AA822" s="20">
        <f t="shared" si="168"/>
        <v>0</v>
      </c>
      <c r="AB822" s="20">
        <f t="shared" si="169"/>
        <v>0</v>
      </c>
      <c r="AC822" s="20">
        <f t="shared" si="170"/>
        <v>3</v>
      </c>
      <c r="AD822" s="16">
        <f t="shared" si="181"/>
        <v>1</v>
      </c>
      <c r="AE822" s="16">
        <f>IF(ISBLANK(T822),AE821,IF(COUNTIF(T$2:T822,T822)&gt;1,AE821,1+MAX(AE821,0)))</f>
        <v>26</v>
      </c>
    </row>
    <row r="823" spans="1:31" x14ac:dyDescent="0.25">
      <c r="A823" s="42">
        <v>114</v>
      </c>
      <c r="B823" s="42" t="s">
        <v>65</v>
      </c>
      <c r="C823" s="42" t="s">
        <v>701</v>
      </c>
      <c r="E823" s="42">
        <v>2</v>
      </c>
      <c r="F823" s="42">
        <v>2</v>
      </c>
      <c r="G823" s="42">
        <v>2</v>
      </c>
      <c r="H823" s="42">
        <v>0</v>
      </c>
      <c r="I823" s="42">
        <v>0</v>
      </c>
      <c r="J823" s="42">
        <v>0</v>
      </c>
      <c r="K823" s="42">
        <v>0</v>
      </c>
      <c r="L823" s="42">
        <v>0</v>
      </c>
      <c r="M823" s="188"/>
      <c r="N823"/>
      <c r="O823" s="101">
        <f>IF(ISBLANK(C823),O822,IF(COUNTIF(C$2:C823,C823)&gt;1,O822,1+MAX(O822,0)))</f>
        <v>22</v>
      </c>
      <c r="P823" s="45">
        <f t="shared" si="171"/>
        <v>14</v>
      </c>
      <c r="Q823" s="33" t="str">
        <f t="shared" si="172"/>
        <v/>
      </c>
      <c r="R823" s="33">
        <f t="shared" si="173"/>
        <v>6</v>
      </c>
      <c r="S823" s="33" t="str">
        <f t="shared" si="174"/>
        <v>114_6</v>
      </c>
      <c r="T823" s="35" t="str">
        <f t="shared" si="175"/>
        <v>114AM</v>
      </c>
      <c r="U823" s="35" t="str">
        <f t="shared" si="176"/>
        <v>114AMNS</v>
      </c>
      <c r="W823" s="20" t="str">
        <f t="shared" si="177"/>
        <v/>
      </c>
      <c r="X823" s="20" t="str">
        <f t="shared" si="178"/>
        <v/>
      </c>
      <c r="Y823" s="20" t="str">
        <f t="shared" si="179"/>
        <v/>
      </c>
      <c r="Z823" s="20" t="str">
        <f t="shared" si="180"/>
        <v/>
      </c>
      <c r="AA823" s="20">
        <f t="shared" si="168"/>
        <v>0</v>
      </c>
      <c r="AB823" s="20">
        <f t="shared" si="169"/>
        <v>0</v>
      </c>
      <c r="AC823" s="20">
        <f t="shared" si="170"/>
        <v>3</v>
      </c>
      <c r="AD823" s="16">
        <f t="shared" si="181"/>
        <v>1</v>
      </c>
      <c r="AE823" s="16">
        <f>IF(ISBLANK(T823),AE822,IF(COUNTIF(T$2:T823,T823)&gt;1,AE822,1+MAX(AE822,0)))</f>
        <v>26</v>
      </c>
    </row>
    <row r="824" spans="1:31" x14ac:dyDescent="0.25">
      <c r="A824" s="42">
        <v>114</v>
      </c>
      <c r="B824" s="42" t="s">
        <v>65</v>
      </c>
      <c r="C824" s="42" t="s">
        <v>701</v>
      </c>
      <c r="E824" s="42">
        <v>2</v>
      </c>
      <c r="F824" s="42">
        <v>2</v>
      </c>
      <c r="G824" s="42">
        <v>3</v>
      </c>
      <c r="H824" s="42">
        <v>2</v>
      </c>
      <c r="I824" s="42">
        <v>0</v>
      </c>
      <c r="J824" s="42">
        <v>1</v>
      </c>
      <c r="K824" s="42">
        <v>0</v>
      </c>
      <c r="L824" s="42">
        <v>0</v>
      </c>
      <c r="M824" s="188"/>
      <c r="N824"/>
      <c r="O824" s="101">
        <f>IF(ISBLANK(C824),O823,IF(COUNTIF(C$2:C824,C824)&gt;1,O823,1+MAX(O823,0)))</f>
        <v>22</v>
      </c>
      <c r="P824" s="45">
        <f t="shared" si="171"/>
        <v>14</v>
      </c>
      <c r="Q824" s="33" t="str">
        <f t="shared" si="172"/>
        <v/>
      </c>
      <c r="R824" s="33">
        <f t="shared" si="173"/>
        <v>6</v>
      </c>
      <c r="S824" s="33" t="str">
        <f t="shared" si="174"/>
        <v>114_6</v>
      </c>
      <c r="T824" s="35" t="str">
        <f t="shared" si="175"/>
        <v>114AM</v>
      </c>
      <c r="U824" s="35" t="str">
        <f t="shared" si="176"/>
        <v>114AMEW</v>
      </c>
      <c r="W824" s="20" t="str">
        <f t="shared" si="177"/>
        <v/>
      </c>
      <c r="X824" s="20" t="str">
        <f t="shared" si="178"/>
        <v/>
      </c>
      <c r="Y824" s="20" t="str">
        <f t="shared" si="179"/>
        <v/>
      </c>
      <c r="Z824" s="20" t="str">
        <f t="shared" si="180"/>
        <v/>
      </c>
      <c r="AA824" s="20">
        <f t="shared" si="168"/>
        <v>0</v>
      </c>
      <c r="AB824" s="20">
        <f t="shared" si="169"/>
        <v>0</v>
      </c>
      <c r="AC824" s="20">
        <f t="shared" si="170"/>
        <v>3</v>
      </c>
      <c r="AD824" s="16">
        <f t="shared" si="181"/>
        <v>1</v>
      </c>
      <c r="AE824" s="16">
        <f>IF(ISBLANK(T824),AE823,IF(COUNTIF(T$2:T824,T824)&gt;1,AE823,1+MAX(AE823,0)))</f>
        <v>26</v>
      </c>
    </row>
    <row r="825" spans="1:31" x14ac:dyDescent="0.25">
      <c r="A825" s="42">
        <v>114</v>
      </c>
      <c r="B825" s="42" t="s">
        <v>65</v>
      </c>
      <c r="C825" s="42" t="s">
        <v>701</v>
      </c>
      <c r="E825" s="42">
        <v>2</v>
      </c>
      <c r="F825" s="42">
        <v>2</v>
      </c>
      <c r="G825" s="42">
        <v>4</v>
      </c>
      <c r="H825" s="42">
        <v>1</v>
      </c>
      <c r="I825" s="42">
        <v>0</v>
      </c>
      <c r="J825" s="42">
        <v>0</v>
      </c>
      <c r="K825" s="42">
        <v>1</v>
      </c>
      <c r="L825" s="42">
        <v>0</v>
      </c>
      <c r="M825" s="188"/>
      <c r="N825"/>
      <c r="O825" s="101">
        <f>IF(ISBLANK(C825),O824,IF(COUNTIF(C$2:C825,C825)&gt;1,O824,1+MAX(O824,0)))</f>
        <v>22</v>
      </c>
      <c r="P825" s="45">
        <f t="shared" si="171"/>
        <v>14</v>
      </c>
      <c r="Q825" s="33" t="str">
        <f t="shared" si="172"/>
        <v/>
      </c>
      <c r="R825" s="33">
        <f t="shared" si="173"/>
        <v>6</v>
      </c>
      <c r="S825" s="33" t="str">
        <f t="shared" si="174"/>
        <v>114_6</v>
      </c>
      <c r="T825" s="35" t="str">
        <f t="shared" si="175"/>
        <v>114AM</v>
      </c>
      <c r="U825" s="35" t="str">
        <f t="shared" si="176"/>
        <v>114AMEW</v>
      </c>
      <c r="W825" s="20" t="str">
        <f t="shared" si="177"/>
        <v/>
      </c>
      <c r="X825" s="20" t="str">
        <f t="shared" si="178"/>
        <v/>
      </c>
      <c r="Y825" s="20" t="str">
        <f t="shared" si="179"/>
        <v/>
      </c>
      <c r="Z825" s="20" t="str">
        <f t="shared" si="180"/>
        <v/>
      </c>
      <c r="AA825" s="20">
        <f t="shared" si="168"/>
        <v>0</v>
      </c>
      <c r="AB825" s="20">
        <f t="shared" si="169"/>
        <v>0</v>
      </c>
      <c r="AC825" s="20">
        <f t="shared" si="170"/>
        <v>3</v>
      </c>
      <c r="AD825" s="16">
        <f t="shared" si="181"/>
        <v>1</v>
      </c>
      <c r="AE825" s="16">
        <f>IF(ISBLANK(T825),AE824,IF(COUNTIF(T$2:T825,T825)&gt;1,AE824,1+MAX(AE824,0)))</f>
        <v>26</v>
      </c>
    </row>
    <row r="826" spans="1:31" x14ac:dyDescent="0.25">
      <c r="A826" s="42">
        <v>114</v>
      </c>
      <c r="B826" s="42" t="s">
        <v>65</v>
      </c>
      <c r="C826" s="42" t="s">
        <v>701</v>
      </c>
      <c r="E826" s="42">
        <v>2</v>
      </c>
      <c r="F826" s="42">
        <v>3</v>
      </c>
      <c r="G826" s="42">
        <v>1</v>
      </c>
      <c r="H826" s="42">
        <v>6</v>
      </c>
      <c r="I826" s="42">
        <v>3</v>
      </c>
      <c r="J826" s="42">
        <v>1</v>
      </c>
      <c r="K826" s="42">
        <v>0</v>
      </c>
      <c r="L826" s="42">
        <v>0</v>
      </c>
      <c r="M826" s="188"/>
      <c r="N826"/>
      <c r="O826" s="101">
        <f>IF(ISBLANK(C826),O825,IF(COUNTIF(C$2:C826,C826)&gt;1,O825,1+MAX(O825,0)))</f>
        <v>22</v>
      </c>
      <c r="P826" s="45">
        <f t="shared" si="171"/>
        <v>14</v>
      </c>
      <c r="Q826" s="33" t="str">
        <f t="shared" si="172"/>
        <v/>
      </c>
      <c r="R826" s="33">
        <f t="shared" si="173"/>
        <v>7</v>
      </c>
      <c r="S826" s="33" t="str">
        <f t="shared" si="174"/>
        <v>114_7</v>
      </c>
      <c r="T826" s="35" t="str">
        <f t="shared" si="175"/>
        <v>114AM</v>
      </c>
      <c r="U826" s="35" t="str">
        <f t="shared" si="176"/>
        <v>114AMNS</v>
      </c>
      <c r="W826" s="20" t="str">
        <f t="shared" si="177"/>
        <v/>
      </c>
      <c r="X826" s="20" t="str">
        <f t="shared" si="178"/>
        <v/>
      </c>
      <c r="Y826" s="20" t="str">
        <f t="shared" si="179"/>
        <v/>
      </c>
      <c r="Z826" s="20" t="str">
        <f t="shared" si="180"/>
        <v/>
      </c>
      <c r="AA826" s="20">
        <f t="shared" si="168"/>
        <v>0</v>
      </c>
      <c r="AB826" s="20">
        <f t="shared" si="169"/>
        <v>0</v>
      </c>
      <c r="AC826" s="20">
        <f t="shared" si="170"/>
        <v>3</v>
      </c>
      <c r="AD826" s="16">
        <f t="shared" si="181"/>
        <v>1</v>
      </c>
      <c r="AE826" s="16">
        <f>IF(ISBLANK(T826),AE825,IF(COUNTIF(T$2:T826,T826)&gt;1,AE825,1+MAX(AE825,0)))</f>
        <v>26</v>
      </c>
    </row>
    <row r="827" spans="1:31" x14ac:dyDescent="0.25">
      <c r="A827" s="42">
        <v>114</v>
      </c>
      <c r="B827" s="42" t="s">
        <v>65</v>
      </c>
      <c r="C827" s="42" t="s">
        <v>701</v>
      </c>
      <c r="E827" s="42">
        <v>2</v>
      </c>
      <c r="F827" s="42">
        <v>3</v>
      </c>
      <c r="G827" s="42">
        <v>2</v>
      </c>
      <c r="H827" s="42">
        <v>2</v>
      </c>
      <c r="I827" s="42">
        <v>0</v>
      </c>
      <c r="J827" s="42">
        <v>0</v>
      </c>
      <c r="K827" s="42">
        <v>0</v>
      </c>
      <c r="L827" s="42">
        <v>0</v>
      </c>
      <c r="M827" s="188"/>
      <c r="N827"/>
      <c r="O827" s="101">
        <f>IF(ISBLANK(C827),O826,IF(COUNTIF(C$2:C827,C827)&gt;1,O826,1+MAX(O826,0)))</f>
        <v>22</v>
      </c>
      <c r="P827" s="45">
        <f t="shared" si="171"/>
        <v>14</v>
      </c>
      <c r="Q827" s="33" t="str">
        <f t="shared" si="172"/>
        <v/>
      </c>
      <c r="R827" s="33">
        <f t="shared" si="173"/>
        <v>7</v>
      </c>
      <c r="S827" s="33" t="str">
        <f t="shared" si="174"/>
        <v>114_7</v>
      </c>
      <c r="T827" s="35" t="str">
        <f t="shared" si="175"/>
        <v>114AM</v>
      </c>
      <c r="U827" s="35" t="str">
        <f t="shared" si="176"/>
        <v>114AMNS</v>
      </c>
      <c r="W827" s="20" t="str">
        <f t="shared" si="177"/>
        <v/>
      </c>
      <c r="X827" s="20" t="str">
        <f t="shared" si="178"/>
        <v/>
      </c>
      <c r="Y827" s="20" t="str">
        <f t="shared" si="179"/>
        <v/>
      </c>
      <c r="Z827" s="20" t="str">
        <f t="shared" si="180"/>
        <v/>
      </c>
      <c r="AA827" s="20">
        <f t="shared" si="168"/>
        <v>0</v>
      </c>
      <c r="AB827" s="20">
        <f t="shared" si="169"/>
        <v>0</v>
      </c>
      <c r="AC827" s="20">
        <f t="shared" si="170"/>
        <v>3</v>
      </c>
      <c r="AD827" s="16">
        <f t="shared" si="181"/>
        <v>1</v>
      </c>
      <c r="AE827" s="16">
        <f>IF(ISBLANK(T827),AE826,IF(COUNTIF(T$2:T827,T827)&gt;1,AE826,1+MAX(AE826,0)))</f>
        <v>26</v>
      </c>
    </row>
    <row r="828" spans="1:31" x14ac:dyDescent="0.25">
      <c r="A828" s="42">
        <v>114</v>
      </c>
      <c r="B828" s="42" t="s">
        <v>65</v>
      </c>
      <c r="C828" s="42" t="s">
        <v>701</v>
      </c>
      <c r="E828" s="42">
        <v>2</v>
      </c>
      <c r="F828" s="42">
        <v>3</v>
      </c>
      <c r="G828" s="42">
        <v>3</v>
      </c>
      <c r="H828" s="42">
        <v>2</v>
      </c>
      <c r="I828" s="42">
        <v>1</v>
      </c>
      <c r="J828" s="42">
        <v>0</v>
      </c>
      <c r="K828" s="42">
        <v>0</v>
      </c>
      <c r="L828" s="42">
        <v>0</v>
      </c>
      <c r="M828" s="188"/>
      <c r="N828"/>
      <c r="O828" s="101">
        <f>IF(ISBLANK(C828),O827,IF(COUNTIF(C$2:C828,C828)&gt;1,O827,1+MAX(O827,0)))</f>
        <v>22</v>
      </c>
      <c r="P828" s="45">
        <f t="shared" si="171"/>
        <v>14</v>
      </c>
      <c r="Q828" s="33" t="str">
        <f t="shared" si="172"/>
        <v/>
      </c>
      <c r="R828" s="33">
        <f t="shared" si="173"/>
        <v>7</v>
      </c>
      <c r="S828" s="33" t="str">
        <f t="shared" si="174"/>
        <v>114_7</v>
      </c>
      <c r="T828" s="35" t="str">
        <f t="shared" si="175"/>
        <v>114AM</v>
      </c>
      <c r="U828" s="35" t="str">
        <f t="shared" si="176"/>
        <v>114AMEW</v>
      </c>
      <c r="W828" s="20" t="str">
        <f t="shared" si="177"/>
        <v/>
      </c>
      <c r="X828" s="20" t="str">
        <f t="shared" si="178"/>
        <v/>
      </c>
      <c r="Y828" s="20" t="str">
        <f t="shared" si="179"/>
        <v/>
      </c>
      <c r="Z828" s="20" t="str">
        <f t="shared" si="180"/>
        <v/>
      </c>
      <c r="AA828" s="20">
        <f t="shared" si="168"/>
        <v>0</v>
      </c>
      <c r="AB828" s="20">
        <f t="shared" si="169"/>
        <v>0</v>
      </c>
      <c r="AC828" s="20">
        <f t="shared" si="170"/>
        <v>3</v>
      </c>
      <c r="AD828" s="16">
        <f t="shared" si="181"/>
        <v>1</v>
      </c>
      <c r="AE828" s="16">
        <f>IF(ISBLANK(T828),AE827,IF(COUNTIF(T$2:T828,T828)&gt;1,AE827,1+MAX(AE827,0)))</f>
        <v>26</v>
      </c>
    </row>
    <row r="829" spans="1:31" x14ac:dyDescent="0.25">
      <c r="A829" s="42">
        <v>114</v>
      </c>
      <c r="B829" s="42" t="s">
        <v>65</v>
      </c>
      <c r="C829" s="42" t="s">
        <v>701</v>
      </c>
      <c r="E829" s="42">
        <v>2</v>
      </c>
      <c r="F829" s="42">
        <v>3</v>
      </c>
      <c r="G829" s="42">
        <v>4</v>
      </c>
      <c r="H829" s="42">
        <v>0</v>
      </c>
      <c r="I829" s="42">
        <v>0</v>
      </c>
      <c r="J829" s="42">
        <v>0</v>
      </c>
      <c r="K829" s="42">
        <v>0</v>
      </c>
      <c r="L829" s="42">
        <v>0</v>
      </c>
      <c r="M829" s="188"/>
      <c r="N829"/>
      <c r="O829" s="101">
        <f>IF(ISBLANK(C829),O828,IF(COUNTIF(C$2:C829,C829)&gt;1,O828,1+MAX(O828,0)))</f>
        <v>22</v>
      </c>
      <c r="P829" s="45">
        <f t="shared" si="171"/>
        <v>14</v>
      </c>
      <c r="Q829" s="33" t="str">
        <f t="shared" si="172"/>
        <v/>
      </c>
      <c r="R829" s="33">
        <f t="shared" si="173"/>
        <v>7</v>
      </c>
      <c r="S829" s="33" t="str">
        <f t="shared" si="174"/>
        <v>114_7</v>
      </c>
      <c r="T829" s="35" t="str">
        <f t="shared" si="175"/>
        <v>114AM</v>
      </c>
      <c r="U829" s="35" t="str">
        <f t="shared" si="176"/>
        <v>114AMEW</v>
      </c>
      <c r="W829" s="20" t="str">
        <f t="shared" si="177"/>
        <v/>
      </c>
      <c r="X829" s="20" t="str">
        <f t="shared" si="178"/>
        <v/>
      </c>
      <c r="Y829" s="20" t="str">
        <f t="shared" si="179"/>
        <v/>
      </c>
      <c r="Z829" s="20" t="str">
        <f t="shared" si="180"/>
        <v/>
      </c>
      <c r="AA829" s="20">
        <f t="shared" si="168"/>
        <v>0</v>
      </c>
      <c r="AB829" s="20">
        <f t="shared" si="169"/>
        <v>0</v>
      </c>
      <c r="AC829" s="20">
        <f t="shared" si="170"/>
        <v>3</v>
      </c>
      <c r="AD829" s="16">
        <f t="shared" si="181"/>
        <v>1</v>
      </c>
      <c r="AE829" s="16">
        <f>IF(ISBLANK(T829),AE828,IF(COUNTIF(T$2:T829,T829)&gt;1,AE828,1+MAX(AE828,0)))</f>
        <v>26</v>
      </c>
    </row>
    <row r="830" spans="1:31" x14ac:dyDescent="0.25">
      <c r="A830" s="42">
        <v>114</v>
      </c>
      <c r="B830" s="42" t="s">
        <v>65</v>
      </c>
      <c r="C830" s="42" t="s">
        <v>701</v>
      </c>
      <c r="E830" s="42">
        <v>2</v>
      </c>
      <c r="F830" s="42">
        <v>4</v>
      </c>
      <c r="G830" s="42">
        <v>1</v>
      </c>
      <c r="H830" s="42">
        <v>13</v>
      </c>
      <c r="I830" s="42">
        <v>6</v>
      </c>
      <c r="J830" s="42">
        <v>1</v>
      </c>
      <c r="K830" s="42">
        <v>1</v>
      </c>
      <c r="L830" s="42">
        <v>2</v>
      </c>
      <c r="M830" s="188"/>
      <c r="N830"/>
      <c r="O830" s="101">
        <f>IF(ISBLANK(C830),O829,IF(COUNTIF(C$2:C830,C830)&gt;1,O829,1+MAX(O829,0)))</f>
        <v>22</v>
      </c>
      <c r="P830" s="45">
        <f t="shared" si="171"/>
        <v>14</v>
      </c>
      <c r="Q830" s="33" t="str">
        <f t="shared" si="172"/>
        <v/>
      </c>
      <c r="R830" s="33">
        <f t="shared" si="173"/>
        <v>8</v>
      </c>
      <c r="S830" s="33" t="str">
        <f t="shared" si="174"/>
        <v>114_8</v>
      </c>
      <c r="T830" s="35" t="str">
        <f t="shared" si="175"/>
        <v>114AM</v>
      </c>
      <c r="U830" s="35" t="str">
        <f t="shared" si="176"/>
        <v>114AMNS</v>
      </c>
      <c r="W830" s="20" t="str">
        <f t="shared" si="177"/>
        <v/>
      </c>
      <c r="X830" s="20" t="str">
        <f t="shared" si="178"/>
        <v/>
      </c>
      <c r="Y830" s="20" t="str">
        <f t="shared" si="179"/>
        <v/>
      </c>
      <c r="Z830" s="20" t="str">
        <f t="shared" si="180"/>
        <v/>
      </c>
      <c r="AA830" s="20">
        <f t="shared" si="168"/>
        <v>0</v>
      </c>
      <c r="AB830" s="20">
        <f t="shared" si="169"/>
        <v>0</v>
      </c>
      <c r="AC830" s="20">
        <f t="shared" si="170"/>
        <v>3</v>
      </c>
      <c r="AD830" s="16">
        <f t="shared" si="181"/>
        <v>1</v>
      </c>
      <c r="AE830" s="16">
        <f>IF(ISBLANK(T830),AE829,IF(COUNTIF(T$2:T830,T830)&gt;1,AE829,1+MAX(AE829,0)))</f>
        <v>26</v>
      </c>
    </row>
    <row r="831" spans="1:31" x14ac:dyDescent="0.25">
      <c r="A831" s="42">
        <v>114</v>
      </c>
      <c r="B831" s="42" t="s">
        <v>65</v>
      </c>
      <c r="C831" s="42" t="s">
        <v>701</v>
      </c>
      <c r="E831" s="42">
        <v>2</v>
      </c>
      <c r="F831" s="42">
        <v>4</v>
      </c>
      <c r="G831" s="42">
        <v>2</v>
      </c>
      <c r="H831" s="42">
        <v>2</v>
      </c>
      <c r="I831" s="42">
        <v>0</v>
      </c>
      <c r="J831" s="42">
        <v>0</v>
      </c>
      <c r="K831" s="42">
        <v>0</v>
      </c>
      <c r="L831" s="42">
        <v>0</v>
      </c>
      <c r="M831" s="188"/>
      <c r="N831"/>
      <c r="O831" s="101">
        <f>IF(ISBLANK(C831),O830,IF(COUNTIF(C$2:C831,C831)&gt;1,O830,1+MAX(O830,0)))</f>
        <v>22</v>
      </c>
      <c r="P831" s="45">
        <f t="shared" si="171"/>
        <v>14</v>
      </c>
      <c r="Q831" s="33" t="str">
        <f t="shared" si="172"/>
        <v/>
      </c>
      <c r="R831" s="33">
        <f t="shared" si="173"/>
        <v>8</v>
      </c>
      <c r="S831" s="33" t="str">
        <f t="shared" si="174"/>
        <v>114_8</v>
      </c>
      <c r="T831" s="35" t="str">
        <f t="shared" si="175"/>
        <v>114AM</v>
      </c>
      <c r="U831" s="35" t="str">
        <f t="shared" si="176"/>
        <v>114AMNS</v>
      </c>
      <c r="W831" s="20" t="str">
        <f t="shared" si="177"/>
        <v/>
      </c>
      <c r="X831" s="20" t="str">
        <f t="shared" si="178"/>
        <v/>
      </c>
      <c r="Y831" s="20" t="str">
        <f t="shared" si="179"/>
        <v/>
      </c>
      <c r="Z831" s="20" t="str">
        <f t="shared" si="180"/>
        <v/>
      </c>
      <c r="AA831" s="20">
        <f t="shared" si="168"/>
        <v>0</v>
      </c>
      <c r="AB831" s="20">
        <f t="shared" si="169"/>
        <v>0</v>
      </c>
      <c r="AC831" s="20">
        <f t="shared" si="170"/>
        <v>3</v>
      </c>
      <c r="AD831" s="16">
        <f t="shared" si="181"/>
        <v>1</v>
      </c>
      <c r="AE831" s="16">
        <f>IF(ISBLANK(T831),AE830,IF(COUNTIF(T$2:T831,T831)&gt;1,AE830,1+MAX(AE830,0)))</f>
        <v>26</v>
      </c>
    </row>
    <row r="832" spans="1:31" x14ac:dyDescent="0.25">
      <c r="A832" s="42">
        <v>114</v>
      </c>
      <c r="B832" s="42" t="s">
        <v>65</v>
      </c>
      <c r="C832" s="42" t="s">
        <v>701</v>
      </c>
      <c r="E832" s="42">
        <v>2</v>
      </c>
      <c r="F832" s="42">
        <v>4</v>
      </c>
      <c r="G832" s="42">
        <v>3</v>
      </c>
      <c r="H832" s="42">
        <v>6</v>
      </c>
      <c r="I832" s="42">
        <v>3</v>
      </c>
      <c r="J832" s="42">
        <v>2</v>
      </c>
      <c r="K832" s="42">
        <v>0</v>
      </c>
      <c r="L832" s="42">
        <v>0</v>
      </c>
      <c r="M832" s="188"/>
      <c r="N832"/>
      <c r="O832" s="101">
        <f>IF(ISBLANK(C832),O831,IF(COUNTIF(C$2:C832,C832)&gt;1,O831,1+MAX(O831,0)))</f>
        <v>22</v>
      </c>
      <c r="P832" s="45">
        <f t="shared" si="171"/>
        <v>14</v>
      </c>
      <c r="Q832" s="33" t="str">
        <f t="shared" si="172"/>
        <v/>
      </c>
      <c r="R832" s="33">
        <f t="shared" si="173"/>
        <v>8</v>
      </c>
      <c r="S832" s="33" t="str">
        <f t="shared" si="174"/>
        <v>114_8</v>
      </c>
      <c r="T832" s="35" t="str">
        <f t="shared" si="175"/>
        <v>114AM</v>
      </c>
      <c r="U832" s="35" t="str">
        <f t="shared" si="176"/>
        <v>114AMEW</v>
      </c>
      <c r="W832" s="20" t="str">
        <f t="shared" si="177"/>
        <v/>
      </c>
      <c r="X832" s="20" t="str">
        <f t="shared" si="178"/>
        <v/>
      </c>
      <c r="Y832" s="20" t="str">
        <f t="shared" si="179"/>
        <v/>
      </c>
      <c r="Z832" s="20" t="str">
        <f t="shared" si="180"/>
        <v/>
      </c>
      <c r="AA832" s="20">
        <f t="shared" si="168"/>
        <v>0</v>
      </c>
      <c r="AB832" s="20">
        <f t="shared" si="169"/>
        <v>0</v>
      </c>
      <c r="AC832" s="20">
        <f t="shared" si="170"/>
        <v>3</v>
      </c>
      <c r="AD832" s="16">
        <f t="shared" si="181"/>
        <v>1</v>
      </c>
      <c r="AE832" s="16">
        <f>IF(ISBLANK(T832),AE831,IF(COUNTIF(T$2:T832,T832)&gt;1,AE831,1+MAX(AE831,0)))</f>
        <v>26</v>
      </c>
    </row>
    <row r="833" spans="1:31" x14ac:dyDescent="0.25">
      <c r="A833" s="42">
        <v>114</v>
      </c>
      <c r="B833" s="42" t="s">
        <v>65</v>
      </c>
      <c r="C833" s="42" t="s">
        <v>701</v>
      </c>
      <c r="E833" s="42">
        <v>2</v>
      </c>
      <c r="F833" s="42">
        <v>4</v>
      </c>
      <c r="G833" s="42">
        <v>4</v>
      </c>
      <c r="H833" s="42">
        <v>0</v>
      </c>
      <c r="I833" s="42">
        <v>0</v>
      </c>
      <c r="J833" s="42">
        <v>0</v>
      </c>
      <c r="K833" s="42">
        <v>0</v>
      </c>
      <c r="L833" s="42">
        <v>0</v>
      </c>
      <c r="M833" s="188"/>
      <c r="N833"/>
      <c r="O833" s="101">
        <f>IF(ISBLANK(C833),O832,IF(COUNTIF(C$2:C833,C833)&gt;1,O832,1+MAX(O832,0)))</f>
        <v>22</v>
      </c>
      <c r="P833" s="45">
        <f t="shared" si="171"/>
        <v>14</v>
      </c>
      <c r="Q833" s="33" t="str">
        <f t="shared" si="172"/>
        <v/>
      </c>
      <c r="R833" s="33">
        <f t="shared" si="173"/>
        <v>8</v>
      </c>
      <c r="S833" s="33" t="str">
        <f t="shared" si="174"/>
        <v>114_8</v>
      </c>
      <c r="T833" s="35" t="str">
        <f t="shared" si="175"/>
        <v>114AM</v>
      </c>
      <c r="U833" s="35" t="str">
        <f t="shared" si="176"/>
        <v>114AMEW</v>
      </c>
      <c r="W833" s="20" t="str">
        <f t="shared" si="177"/>
        <v/>
      </c>
      <c r="X833" s="20" t="str">
        <f t="shared" si="178"/>
        <v/>
      </c>
      <c r="Y833" s="20" t="str">
        <f t="shared" si="179"/>
        <v/>
      </c>
      <c r="Z833" s="20" t="str">
        <f t="shared" si="180"/>
        <v/>
      </c>
      <c r="AA833" s="20">
        <f t="shared" si="168"/>
        <v>0</v>
      </c>
      <c r="AB833" s="20">
        <f t="shared" si="169"/>
        <v>0</v>
      </c>
      <c r="AC833" s="20">
        <f t="shared" si="170"/>
        <v>3</v>
      </c>
      <c r="AD833" s="16">
        <f t="shared" si="181"/>
        <v>1</v>
      </c>
      <c r="AE833" s="16">
        <f>IF(ISBLANK(T833),AE832,IF(COUNTIF(T$2:T833,T833)&gt;1,AE832,1+MAX(AE832,0)))</f>
        <v>26</v>
      </c>
    </row>
    <row r="834" spans="1:31" x14ac:dyDescent="0.25">
      <c r="A834" s="42">
        <v>114</v>
      </c>
      <c r="B834" s="42" t="s">
        <v>66</v>
      </c>
      <c r="C834" s="42" t="s">
        <v>649</v>
      </c>
      <c r="E834" s="42">
        <v>1</v>
      </c>
      <c r="F834" s="42">
        <v>1</v>
      </c>
      <c r="G834" s="42">
        <v>1</v>
      </c>
      <c r="H834" s="42">
        <v>3</v>
      </c>
      <c r="I834" s="42">
        <v>0</v>
      </c>
      <c r="J834" s="42">
        <v>1</v>
      </c>
      <c r="K834" s="42">
        <v>1</v>
      </c>
      <c r="L834" s="42">
        <v>0</v>
      </c>
      <c r="M834" s="235" t="s">
        <v>702</v>
      </c>
      <c r="N834"/>
      <c r="O834" s="101">
        <f>IF(ISBLANK(C834),O833,IF(COUNTIF(C$2:C834,C834)&gt;1,O833,1+MAX(O833,0)))</f>
        <v>22</v>
      </c>
      <c r="P834" s="45">
        <f t="shared" si="171"/>
        <v>14</v>
      </c>
      <c r="Q834" s="33" t="str">
        <f t="shared" si="172"/>
        <v/>
      </c>
      <c r="R834" s="33">
        <f t="shared" si="173"/>
        <v>9</v>
      </c>
      <c r="S834" s="33" t="str">
        <f t="shared" si="174"/>
        <v>114_9</v>
      </c>
      <c r="T834" s="35" t="str">
        <f t="shared" si="175"/>
        <v>114PM</v>
      </c>
      <c r="U834" s="35" t="str">
        <f t="shared" si="176"/>
        <v>114PMNS</v>
      </c>
      <c r="W834" s="20" t="str">
        <f t="shared" si="177"/>
        <v/>
      </c>
      <c r="X834" s="20" t="str">
        <f t="shared" si="178"/>
        <v/>
      </c>
      <c r="Y834" s="20" t="str">
        <f t="shared" si="179"/>
        <v/>
      </c>
      <c r="Z834" s="20" t="str">
        <f t="shared" si="180"/>
        <v/>
      </c>
      <c r="AA834" s="20">
        <f t="shared" ref="AA834:AA897" si="182">IF(AND(ISNUMBER($G834),$B834="AM"),INDEX(Cordon,MATCH($A834,loc_ID,0),$G834),0)</f>
        <v>0</v>
      </c>
      <c r="AB834" s="20">
        <f t="shared" ref="AB834:AB897" si="183">IF(AND(ISNUMBER($G834),$B834="PM"),INDEX(Cordon,MATCH($A834,loc_ID,0),VLOOKUP($G834,Reverse_dir,2,FALSE)),0)</f>
        <v>0</v>
      </c>
      <c r="AC834" s="20">
        <f t="shared" ref="AC834:AC897" si="184">IF(AND(ISNUMBER($G834),$B834="AM"),INDEX(Lane,MATCH($A834,loc_ID,0),$G834),0)</f>
        <v>0</v>
      </c>
      <c r="AD834" s="16">
        <f t="shared" si="181"/>
        <v>0</v>
      </c>
      <c r="AE834" s="16">
        <f>IF(ISBLANK(T834),AE833,IF(COUNTIF(T$2:T834,T834)&gt;1,AE833,1+MAX(AE833,0)))</f>
        <v>27</v>
      </c>
    </row>
    <row r="835" spans="1:31" x14ac:dyDescent="0.25">
      <c r="A835" s="42">
        <v>114</v>
      </c>
      <c r="B835" s="42" t="s">
        <v>66</v>
      </c>
      <c r="C835" s="42" t="s">
        <v>649</v>
      </c>
      <c r="E835" s="42">
        <v>1</v>
      </c>
      <c r="F835" s="42">
        <v>1</v>
      </c>
      <c r="G835" s="42">
        <v>2</v>
      </c>
      <c r="H835" s="42">
        <v>2</v>
      </c>
      <c r="I835" s="42">
        <v>2</v>
      </c>
      <c r="J835" s="42">
        <v>1</v>
      </c>
      <c r="K835" s="42">
        <v>0</v>
      </c>
      <c r="L835" s="42">
        <v>0</v>
      </c>
      <c r="M835" s="235" t="s">
        <v>702</v>
      </c>
      <c r="N835"/>
      <c r="O835" s="101">
        <f>IF(ISBLANK(C835),O834,IF(COUNTIF(C$2:C835,C835)&gt;1,O834,1+MAX(O834,0)))</f>
        <v>22</v>
      </c>
      <c r="P835" s="45">
        <f t="shared" ref="P835:P898" si="185">IF(A835=A834,P834,IF(ISNUMBER(P834),P834+1,1))</f>
        <v>14</v>
      </c>
      <c r="Q835" s="33" t="str">
        <f t="shared" ref="Q835:Q898" si="186">IF(OR(P835=P834,LEN(A835)&lt;1),"",P835)</f>
        <v/>
      </c>
      <c r="R835" s="33">
        <f t="shared" ref="R835:R898" si="187">IF(ISNUMBER(F835),F835+4*(E835-1)+8*IF(B835="PM",1,0),"")</f>
        <v>9</v>
      </c>
      <c r="S835" s="33" t="str">
        <f t="shared" ref="S835:S898" si="188">IF(ISNUMBER(R835),A835&amp;"_"&amp;R835,"")</f>
        <v>114_9</v>
      </c>
      <c r="T835" s="35" t="str">
        <f t="shared" ref="T835:T898" si="189">A835&amp;B835</f>
        <v>114PM</v>
      </c>
      <c r="U835" s="35" t="str">
        <f t="shared" ref="U835:U898" si="190">IF(OR(G835=1,G835=2),T835&amp;"NS",IF(OR(G835=3,G835=4),T835&amp;"EW",""))</f>
        <v>114PMNS</v>
      </c>
      <c r="W835" s="20" t="str">
        <f t="shared" ref="W835:W898" si="191">IF(I835&gt;$H835,1,"")</f>
        <v/>
      </c>
      <c r="X835" s="20" t="str">
        <f t="shared" ref="X835:X898" si="192">IF(J835&gt;$H835,1,"")</f>
        <v/>
      </c>
      <c r="Y835" s="20" t="str">
        <f t="shared" ref="Y835:Y898" si="193">IF(K835&gt;$H835,1,"")</f>
        <v/>
      </c>
      <c r="Z835" s="20" t="str">
        <f t="shared" ref="Z835:Z898" si="194">IF(L835&gt;$H835,1,"")</f>
        <v/>
      </c>
      <c r="AA835" s="20">
        <f t="shared" si="182"/>
        <v>0</v>
      </c>
      <c r="AB835" s="20">
        <f t="shared" si="183"/>
        <v>0</v>
      </c>
      <c r="AC835" s="20">
        <f t="shared" si="184"/>
        <v>0</v>
      </c>
      <c r="AD835" s="16">
        <f t="shared" ref="AD835:AD898" si="195">IF(AND(AC835&gt;0,ISNUMBER(AC835)),1,0)</f>
        <v>0</v>
      </c>
      <c r="AE835" s="16">
        <f>IF(ISBLANK(T835),AE834,IF(COUNTIF(T$2:T835,T835)&gt;1,AE834,1+MAX(AE834,0)))</f>
        <v>27</v>
      </c>
    </row>
    <row r="836" spans="1:31" x14ac:dyDescent="0.25">
      <c r="A836" s="42">
        <v>114</v>
      </c>
      <c r="B836" s="42" t="s">
        <v>66</v>
      </c>
      <c r="C836" s="42" t="s">
        <v>649</v>
      </c>
      <c r="E836" s="42">
        <v>1</v>
      </c>
      <c r="F836" s="42">
        <v>1</v>
      </c>
      <c r="G836" s="42">
        <v>3</v>
      </c>
      <c r="H836" s="42">
        <v>3</v>
      </c>
      <c r="I836" s="42">
        <v>1</v>
      </c>
      <c r="J836" s="42">
        <v>0</v>
      </c>
      <c r="K836" s="42">
        <v>0</v>
      </c>
      <c r="L836" s="42">
        <v>0</v>
      </c>
      <c r="M836" s="235" t="s">
        <v>702</v>
      </c>
      <c r="N836"/>
      <c r="O836" s="101">
        <f>IF(ISBLANK(C836),O835,IF(COUNTIF(C$2:C836,C836)&gt;1,O835,1+MAX(O835,0)))</f>
        <v>22</v>
      </c>
      <c r="P836" s="45">
        <f t="shared" si="185"/>
        <v>14</v>
      </c>
      <c r="Q836" s="33" t="str">
        <f t="shared" si="186"/>
        <v/>
      </c>
      <c r="R836" s="33">
        <f t="shared" si="187"/>
        <v>9</v>
      </c>
      <c r="S836" s="33" t="str">
        <f t="shared" si="188"/>
        <v>114_9</v>
      </c>
      <c r="T836" s="35" t="str">
        <f t="shared" si="189"/>
        <v>114PM</v>
      </c>
      <c r="U836" s="35" t="str">
        <f t="shared" si="190"/>
        <v>114PMEW</v>
      </c>
      <c r="W836" s="20" t="str">
        <f t="shared" si="191"/>
        <v/>
      </c>
      <c r="X836" s="20" t="str">
        <f t="shared" si="192"/>
        <v/>
      </c>
      <c r="Y836" s="20" t="str">
        <f t="shared" si="193"/>
        <v/>
      </c>
      <c r="Z836" s="20" t="str">
        <f t="shared" si="194"/>
        <v/>
      </c>
      <c r="AA836" s="20">
        <f t="shared" si="182"/>
        <v>0</v>
      </c>
      <c r="AB836" s="20">
        <f t="shared" si="183"/>
        <v>0</v>
      </c>
      <c r="AC836" s="20">
        <f t="shared" si="184"/>
        <v>0</v>
      </c>
      <c r="AD836" s="16">
        <f t="shared" si="195"/>
        <v>0</v>
      </c>
      <c r="AE836" s="16">
        <f>IF(ISBLANK(T836),AE835,IF(COUNTIF(T$2:T836,T836)&gt;1,AE835,1+MAX(AE835,0)))</f>
        <v>27</v>
      </c>
    </row>
    <row r="837" spans="1:31" x14ac:dyDescent="0.25">
      <c r="A837" s="42">
        <v>114</v>
      </c>
      <c r="B837" s="42" t="s">
        <v>66</v>
      </c>
      <c r="C837" s="42" t="s">
        <v>649</v>
      </c>
      <c r="E837" s="42">
        <v>1</v>
      </c>
      <c r="F837" s="42">
        <v>1</v>
      </c>
      <c r="G837" s="42">
        <v>4</v>
      </c>
      <c r="H837" s="42">
        <v>5</v>
      </c>
      <c r="I837" s="42">
        <v>3</v>
      </c>
      <c r="J837" s="42">
        <v>1</v>
      </c>
      <c r="K837" s="42">
        <v>0</v>
      </c>
      <c r="L837" s="42">
        <v>0</v>
      </c>
      <c r="M837" s="235" t="s">
        <v>702</v>
      </c>
      <c r="N837"/>
      <c r="O837" s="101">
        <f>IF(ISBLANK(C837),O836,IF(COUNTIF(C$2:C837,C837)&gt;1,O836,1+MAX(O836,0)))</f>
        <v>22</v>
      </c>
      <c r="P837" s="45">
        <f t="shared" si="185"/>
        <v>14</v>
      </c>
      <c r="Q837" s="33" t="str">
        <f t="shared" si="186"/>
        <v/>
      </c>
      <c r="R837" s="33">
        <f t="shared" si="187"/>
        <v>9</v>
      </c>
      <c r="S837" s="33" t="str">
        <f t="shared" si="188"/>
        <v>114_9</v>
      </c>
      <c r="T837" s="35" t="str">
        <f t="shared" si="189"/>
        <v>114PM</v>
      </c>
      <c r="U837" s="35" t="str">
        <f t="shared" si="190"/>
        <v>114PMEW</v>
      </c>
      <c r="W837" s="20" t="str">
        <f t="shared" si="191"/>
        <v/>
      </c>
      <c r="X837" s="20" t="str">
        <f t="shared" si="192"/>
        <v/>
      </c>
      <c r="Y837" s="20" t="str">
        <f t="shared" si="193"/>
        <v/>
      </c>
      <c r="Z837" s="20" t="str">
        <f t="shared" si="194"/>
        <v/>
      </c>
      <c r="AA837" s="20">
        <f t="shared" si="182"/>
        <v>0</v>
      </c>
      <c r="AB837" s="20">
        <f t="shared" si="183"/>
        <v>0</v>
      </c>
      <c r="AC837" s="20">
        <f t="shared" si="184"/>
        <v>0</v>
      </c>
      <c r="AD837" s="16">
        <f t="shared" si="195"/>
        <v>0</v>
      </c>
      <c r="AE837" s="16">
        <f>IF(ISBLANK(T837),AE836,IF(COUNTIF(T$2:T837,T837)&gt;1,AE836,1+MAX(AE836,0)))</f>
        <v>27</v>
      </c>
    </row>
    <row r="838" spans="1:31" x14ac:dyDescent="0.25">
      <c r="A838" s="42">
        <v>114</v>
      </c>
      <c r="B838" s="42" t="s">
        <v>66</v>
      </c>
      <c r="C838" s="42" t="s">
        <v>649</v>
      </c>
      <c r="E838" s="42">
        <v>1</v>
      </c>
      <c r="F838" s="42">
        <v>2</v>
      </c>
      <c r="G838" s="42">
        <v>1</v>
      </c>
      <c r="H838" s="42">
        <v>1</v>
      </c>
      <c r="I838" s="42">
        <v>0</v>
      </c>
      <c r="J838" s="42">
        <v>1</v>
      </c>
      <c r="K838" s="42">
        <v>0</v>
      </c>
      <c r="L838" s="42">
        <v>0</v>
      </c>
      <c r="M838" s="188" t="s">
        <v>702</v>
      </c>
      <c r="N838"/>
      <c r="O838" s="101">
        <f>IF(ISBLANK(C838),O837,IF(COUNTIF(C$2:C838,C838)&gt;1,O837,1+MAX(O837,0)))</f>
        <v>22</v>
      </c>
      <c r="P838" s="45">
        <f t="shared" si="185"/>
        <v>14</v>
      </c>
      <c r="Q838" s="33" t="str">
        <f t="shared" si="186"/>
        <v/>
      </c>
      <c r="R838" s="33">
        <f t="shared" si="187"/>
        <v>10</v>
      </c>
      <c r="S838" s="33" t="str">
        <f t="shared" si="188"/>
        <v>114_10</v>
      </c>
      <c r="T838" s="35" t="str">
        <f t="shared" si="189"/>
        <v>114PM</v>
      </c>
      <c r="U838" s="35" t="str">
        <f t="shared" si="190"/>
        <v>114PMNS</v>
      </c>
      <c r="W838" s="20" t="str">
        <f t="shared" si="191"/>
        <v/>
      </c>
      <c r="X838" s="20" t="str">
        <f t="shared" si="192"/>
        <v/>
      </c>
      <c r="Y838" s="20" t="str">
        <f t="shared" si="193"/>
        <v/>
      </c>
      <c r="Z838" s="20" t="str">
        <f t="shared" si="194"/>
        <v/>
      </c>
      <c r="AA838" s="20">
        <f t="shared" si="182"/>
        <v>0</v>
      </c>
      <c r="AB838" s="20">
        <f t="shared" si="183"/>
        <v>0</v>
      </c>
      <c r="AC838" s="20">
        <f t="shared" si="184"/>
        <v>0</v>
      </c>
      <c r="AD838" s="16">
        <f t="shared" si="195"/>
        <v>0</v>
      </c>
      <c r="AE838" s="16">
        <f>IF(ISBLANK(T838),AE837,IF(COUNTIF(T$2:T838,T838)&gt;1,AE837,1+MAX(AE837,0)))</f>
        <v>27</v>
      </c>
    </row>
    <row r="839" spans="1:31" x14ac:dyDescent="0.25">
      <c r="A839" s="42">
        <v>114</v>
      </c>
      <c r="B839" s="42" t="s">
        <v>66</v>
      </c>
      <c r="C839" s="42" t="s">
        <v>649</v>
      </c>
      <c r="E839" s="42">
        <v>1</v>
      </c>
      <c r="F839" s="42">
        <v>2</v>
      </c>
      <c r="G839" s="42">
        <v>2</v>
      </c>
      <c r="H839" s="42">
        <v>3</v>
      </c>
      <c r="I839" s="42">
        <v>0</v>
      </c>
      <c r="J839" s="42">
        <v>1</v>
      </c>
      <c r="K839" s="42">
        <v>1</v>
      </c>
      <c r="L839" s="42">
        <v>2</v>
      </c>
      <c r="M839" s="188" t="s">
        <v>702</v>
      </c>
      <c r="N839"/>
      <c r="O839" s="101">
        <f>IF(ISBLANK(C839),O838,IF(COUNTIF(C$2:C839,C839)&gt;1,O838,1+MAX(O838,0)))</f>
        <v>22</v>
      </c>
      <c r="P839" s="45">
        <f t="shared" si="185"/>
        <v>14</v>
      </c>
      <c r="Q839" s="33" t="str">
        <f t="shared" si="186"/>
        <v/>
      </c>
      <c r="R839" s="33">
        <f t="shared" si="187"/>
        <v>10</v>
      </c>
      <c r="S839" s="33" t="str">
        <f t="shared" si="188"/>
        <v>114_10</v>
      </c>
      <c r="T839" s="35" t="str">
        <f t="shared" si="189"/>
        <v>114PM</v>
      </c>
      <c r="U839" s="35" t="str">
        <f t="shared" si="190"/>
        <v>114PMNS</v>
      </c>
      <c r="W839" s="20" t="str">
        <f t="shared" si="191"/>
        <v/>
      </c>
      <c r="X839" s="20" t="str">
        <f t="shared" si="192"/>
        <v/>
      </c>
      <c r="Y839" s="20" t="str">
        <f t="shared" si="193"/>
        <v/>
      </c>
      <c r="Z839" s="20" t="str">
        <f t="shared" si="194"/>
        <v/>
      </c>
      <c r="AA839" s="20">
        <f t="shared" si="182"/>
        <v>0</v>
      </c>
      <c r="AB839" s="20">
        <f t="shared" si="183"/>
        <v>0</v>
      </c>
      <c r="AC839" s="20">
        <f t="shared" si="184"/>
        <v>0</v>
      </c>
      <c r="AD839" s="16">
        <f t="shared" si="195"/>
        <v>0</v>
      </c>
      <c r="AE839" s="16">
        <f>IF(ISBLANK(T839),AE838,IF(COUNTIF(T$2:T839,T839)&gt;1,AE838,1+MAX(AE838,0)))</f>
        <v>27</v>
      </c>
    </row>
    <row r="840" spans="1:31" x14ac:dyDescent="0.25">
      <c r="A840" s="42">
        <v>114</v>
      </c>
      <c r="B840" s="42" t="s">
        <v>66</v>
      </c>
      <c r="C840" s="42" t="s">
        <v>649</v>
      </c>
      <c r="E840" s="42">
        <v>1</v>
      </c>
      <c r="F840" s="42">
        <v>2</v>
      </c>
      <c r="G840" s="42">
        <v>3</v>
      </c>
      <c r="H840" s="42">
        <v>4</v>
      </c>
      <c r="I840" s="42">
        <v>2</v>
      </c>
      <c r="J840" s="42">
        <v>1</v>
      </c>
      <c r="K840" s="42">
        <v>0</v>
      </c>
      <c r="L840" s="42">
        <v>0</v>
      </c>
      <c r="M840" s="188" t="s">
        <v>702</v>
      </c>
      <c r="N840"/>
      <c r="O840" s="101">
        <f>IF(ISBLANK(C840),O839,IF(COUNTIF(C$2:C840,C840)&gt;1,O839,1+MAX(O839,0)))</f>
        <v>22</v>
      </c>
      <c r="P840" s="45">
        <f t="shared" si="185"/>
        <v>14</v>
      </c>
      <c r="Q840" s="33" t="str">
        <f t="shared" si="186"/>
        <v/>
      </c>
      <c r="R840" s="33">
        <f t="shared" si="187"/>
        <v>10</v>
      </c>
      <c r="S840" s="33" t="str">
        <f t="shared" si="188"/>
        <v>114_10</v>
      </c>
      <c r="T840" s="35" t="str">
        <f t="shared" si="189"/>
        <v>114PM</v>
      </c>
      <c r="U840" s="35" t="str">
        <f t="shared" si="190"/>
        <v>114PMEW</v>
      </c>
      <c r="W840" s="20" t="str">
        <f t="shared" si="191"/>
        <v/>
      </c>
      <c r="X840" s="20" t="str">
        <f t="shared" si="192"/>
        <v/>
      </c>
      <c r="Y840" s="20" t="str">
        <f t="shared" si="193"/>
        <v/>
      </c>
      <c r="Z840" s="20" t="str">
        <f t="shared" si="194"/>
        <v/>
      </c>
      <c r="AA840" s="20">
        <f t="shared" si="182"/>
        <v>0</v>
      </c>
      <c r="AB840" s="20">
        <f t="shared" si="183"/>
        <v>0</v>
      </c>
      <c r="AC840" s="20">
        <f t="shared" si="184"/>
        <v>0</v>
      </c>
      <c r="AD840" s="16">
        <f t="shared" si="195"/>
        <v>0</v>
      </c>
      <c r="AE840" s="16">
        <f>IF(ISBLANK(T840),AE839,IF(COUNTIF(T$2:T840,T840)&gt;1,AE839,1+MAX(AE839,0)))</f>
        <v>27</v>
      </c>
    </row>
    <row r="841" spans="1:31" x14ac:dyDescent="0.25">
      <c r="A841" s="42">
        <v>114</v>
      </c>
      <c r="B841" s="42" t="s">
        <v>66</v>
      </c>
      <c r="C841" s="42" t="s">
        <v>649</v>
      </c>
      <c r="E841" s="42">
        <v>1</v>
      </c>
      <c r="F841" s="42">
        <v>2</v>
      </c>
      <c r="G841" s="42">
        <v>4</v>
      </c>
      <c r="H841" s="42">
        <v>9</v>
      </c>
      <c r="I841" s="42">
        <v>1</v>
      </c>
      <c r="J841" s="42">
        <v>1</v>
      </c>
      <c r="K841" s="42">
        <v>2</v>
      </c>
      <c r="L841" s="42">
        <v>1</v>
      </c>
      <c r="M841" s="188" t="s">
        <v>702</v>
      </c>
      <c r="N841"/>
      <c r="O841" s="101">
        <f>IF(ISBLANK(C841),O840,IF(COUNTIF(C$2:C841,C841)&gt;1,O840,1+MAX(O840,0)))</f>
        <v>22</v>
      </c>
      <c r="P841" s="45">
        <f t="shared" si="185"/>
        <v>14</v>
      </c>
      <c r="Q841" s="33" t="str">
        <f t="shared" si="186"/>
        <v/>
      </c>
      <c r="R841" s="33">
        <f t="shared" si="187"/>
        <v>10</v>
      </c>
      <c r="S841" s="33" t="str">
        <f t="shared" si="188"/>
        <v>114_10</v>
      </c>
      <c r="T841" s="35" t="str">
        <f t="shared" si="189"/>
        <v>114PM</v>
      </c>
      <c r="U841" s="35" t="str">
        <f t="shared" si="190"/>
        <v>114PMEW</v>
      </c>
      <c r="W841" s="20" t="str">
        <f t="shared" si="191"/>
        <v/>
      </c>
      <c r="X841" s="20" t="str">
        <f t="shared" si="192"/>
        <v/>
      </c>
      <c r="Y841" s="20" t="str">
        <f t="shared" si="193"/>
        <v/>
      </c>
      <c r="Z841" s="20" t="str">
        <f t="shared" si="194"/>
        <v/>
      </c>
      <c r="AA841" s="20">
        <f t="shared" si="182"/>
        <v>0</v>
      </c>
      <c r="AB841" s="20">
        <f t="shared" si="183"/>
        <v>0</v>
      </c>
      <c r="AC841" s="20">
        <f t="shared" si="184"/>
        <v>0</v>
      </c>
      <c r="AD841" s="16">
        <f t="shared" si="195"/>
        <v>0</v>
      </c>
      <c r="AE841" s="16">
        <f>IF(ISBLANK(T841),AE840,IF(COUNTIF(T$2:T841,T841)&gt;1,AE840,1+MAX(AE840,0)))</f>
        <v>27</v>
      </c>
    </row>
    <row r="842" spans="1:31" x14ac:dyDescent="0.25">
      <c r="A842" s="42">
        <v>114</v>
      </c>
      <c r="B842" s="42" t="s">
        <v>66</v>
      </c>
      <c r="C842" s="42" t="s">
        <v>649</v>
      </c>
      <c r="E842" s="42">
        <v>1</v>
      </c>
      <c r="F842" s="42">
        <v>3</v>
      </c>
      <c r="G842" s="42">
        <v>1</v>
      </c>
      <c r="H842" s="42">
        <v>4</v>
      </c>
      <c r="I842" s="42">
        <v>0</v>
      </c>
      <c r="J842" s="42">
        <v>1</v>
      </c>
      <c r="K842" s="42">
        <v>2</v>
      </c>
      <c r="L842" s="42">
        <v>3</v>
      </c>
      <c r="M842" s="188" t="s">
        <v>702</v>
      </c>
      <c r="N842"/>
      <c r="O842" s="101">
        <f>IF(ISBLANK(C842),O841,IF(COUNTIF(C$2:C842,C842)&gt;1,O841,1+MAX(O841,0)))</f>
        <v>22</v>
      </c>
      <c r="P842" s="45">
        <f t="shared" si="185"/>
        <v>14</v>
      </c>
      <c r="Q842" s="33" t="str">
        <f t="shared" si="186"/>
        <v/>
      </c>
      <c r="R842" s="33">
        <f t="shared" si="187"/>
        <v>11</v>
      </c>
      <c r="S842" s="33" t="str">
        <f t="shared" si="188"/>
        <v>114_11</v>
      </c>
      <c r="T842" s="35" t="str">
        <f t="shared" si="189"/>
        <v>114PM</v>
      </c>
      <c r="U842" s="35" t="str">
        <f t="shared" si="190"/>
        <v>114PMNS</v>
      </c>
      <c r="W842" s="20" t="str">
        <f t="shared" si="191"/>
        <v/>
      </c>
      <c r="X842" s="20" t="str">
        <f t="shared" si="192"/>
        <v/>
      </c>
      <c r="Y842" s="20" t="str">
        <f t="shared" si="193"/>
        <v/>
      </c>
      <c r="Z842" s="20" t="str">
        <f t="shared" si="194"/>
        <v/>
      </c>
      <c r="AA842" s="20">
        <f t="shared" si="182"/>
        <v>0</v>
      </c>
      <c r="AB842" s="20">
        <f t="shared" si="183"/>
        <v>0</v>
      </c>
      <c r="AC842" s="20">
        <f t="shared" si="184"/>
        <v>0</v>
      </c>
      <c r="AD842" s="16">
        <f t="shared" si="195"/>
        <v>0</v>
      </c>
      <c r="AE842" s="16">
        <f>IF(ISBLANK(T842),AE841,IF(COUNTIF(T$2:T842,T842)&gt;1,AE841,1+MAX(AE841,0)))</f>
        <v>27</v>
      </c>
    </row>
    <row r="843" spans="1:31" x14ac:dyDescent="0.25">
      <c r="A843" s="42">
        <v>114</v>
      </c>
      <c r="B843" s="42" t="s">
        <v>66</v>
      </c>
      <c r="C843" s="42" t="s">
        <v>649</v>
      </c>
      <c r="E843" s="42">
        <v>1</v>
      </c>
      <c r="F843" s="42">
        <v>3</v>
      </c>
      <c r="G843" s="42">
        <v>2</v>
      </c>
      <c r="H843" s="42">
        <v>2</v>
      </c>
      <c r="I843" s="42">
        <v>0</v>
      </c>
      <c r="J843" s="42">
        <v>0</v>
      </c>
      <c r="K843" s="42">
        <v>0</v>
      </c>
      <c r="L843" s="42">
        <v>0</v>
      </c>
      <c r="M843" s="188" t="s">
        <v>702</v>
      </c>
      <c r="N843"/>
      <c r="O843" s="101">
        <f>IF(ISBLANK(C843),O842,IF(COUNTIF(C$2:C843,C843)&gt;1,O842,1+MAX(O842,0)))</f>
        <v>22</v>
      </c>
      <c r="P843" s="45">
        <f t="shared" si="185"/>
        <v>14</v>
      </c>
      <c r="Q843" s="33" t="str">
        <f t="shared" si="186"/>
        <v/>
      </c>
      <c r="R843" s="33">
        <f t="shared" si="187"/>
        <v>11</v>
      </c>
      <c r="S843" s="33" t="str">
        <f t="shared" si="188"/>
        <v>114_11</v>
      </c>
      <c r="T843" s="35" t="str">
        <f t="shared" si="189"/>
        <v>114PM</v>
      </c>
      <c r="U843" s="35" t="str">
        <f t="shared" si="190"/>
        <v>114PMNS</v>
      </c>
      <c r="W843" s="20" t="str">
        <f t="shared" si="191"/>
        <v/>
      </c>
      <c r="X843" s="20" t="str">
        <f t="shared" si="192"/>
        <v/>
      </c>
      <c r="Y843" s="20" t="str">
        <f t="shared" si="193"/>
        <v/>
      </c>
      <c r="Z843" s="20" t="str">
        <f t="shared" si="194"/>
        <v/>
      </c>
      <c r="AA843" s="20">
        <f t="shared" si="182"/>
        <v>0</v>
      </c>
      <c r="AB843" s="20">
        <f t="shared" si="183"/>
        <v>0</v>
      </c>
      <c r="AC843" s="20">
        <f t="shared" si="184"/>
        <v>0</v>
      </c>
      <c r="AD843" s="16">
        <f t="shared" si="195"/>
        <v>0</v>
      </c>
      <c r="AE843" s="16">
        <f>IF(ISBLANK(T843),AE842,IF(COUNTIF(T$2:T843,T843)&gt;1,AE842,1+MAX(AE842,0)))</f>
        <v>27</v>
      </c>
    </row>
    <row r="844" spans="1:31" x14ac:dyDescent="0.25">
      <c r="A844" s="42">
        <v>114</v>
      </c>
      <c r="B844" s="42" t="s">
        <v>66</v>
      </c>
      <c r="C844" s="42" t="s">
        <v>649</v>
      </c>
      <c r="E844" s="42">
        <v>1</v>
      </c>
      <c r="F844" s="42">
        <v>3</v>
      </c>
      <c r="G844" s="42">
        <v>3</v>
      </c>
      <c r="H844" s="42">
        <v>2</v>
      </c>
      <c r="I844" s="42">
        <v>0</v>
      </c>
      <c r="J844" s="42">
        <v>1</v>
      </c>
      <c r="K844" s="42">
        <v>0</v>
      </c>
      <c r="L844" s="42">
        <v>0</v>
      </c>
      <c r="M844" s="188" t="s">
        <v>702</v>
      </c>
      <c r="N844"/>
      <c r="O844" s="101">
        <f>IF(ISBLANK(C844),O843,IF(COUNTIF(C$2:C844,C844)&gt;1,O843,1+MAX(O843,0)))</f>
        <v>22</v>
      </c>
      <c r="P844" s="45">
        <f t="shared" si="185"/>
        <v>14</v>
      </c>
      <c r="Q844" s="33" t="str">
        <f t="shared" si="186"/>
        <v/>
      </c>
      <c r="R844" s="33">
        <f t="shared" si="187"/>
        <v>11</v>
      </c>
      <c r="S844" s="33" t="str">
        <f t="shared" si="188"/>
        <v>114_11</v>
      </c>
      <c r="T844" s="35" t="str">
        <f t="shared" si="189"/>
        <v>114PM</v>
      </c>
      <c r="U844" s="35" t="str">
        <f t="shared" si="190"/>
        <v>114PMEW</v>
      </c>
      <c r="W844" s="20" t="str">
        <f t="shared" si="191"/>
        <v/>
      </c>
      <c r="X844" s="20" t="str">
        <f t="shared" si="192"/>
        <v/>
      </c>
      <c r="Y844" s="20" t="str">
        <f t="shared" si="193"/>
        <v/>
      </c>
      <c r="Z844" s="20" t="str">
        <f t="shared" si="194"/>
        <v/>
      </c>
      <c r="AA844" s="20">
        <f t="shared" si="182"/>
        <v>0</v>
      </c>
      <c r="AB844" s="20">
        <f t="shared" si="183"/>
        <v>0</v>
      </c>
      <c r="AC844" s="20">
        <f t="shared" si="184"/>
        <v>0</v>
      </c>
      <c r="AD844" s="16">
        <f t="shared" si="195"/>
        <v>0</v>
      </c>
      <c r="AE844" s="16">
        <f>IF(ISBLANK(T844),AE843,IF(COUNTIF(T$2:T844,T844)&gt;1,AE843,1+MAX(AE843,0)))</f>
        <v>27</v>
      </c>
    </row>
    <row r="845" spans="1:31" x14ac:dyDescent="0.25">
      <c r="A845" s="42">
        <v>114</v>
      </c>
      <c r="B845" s="42" t="s">
        <v>66</v>
      </c>
      <c r="C845" s="42" t="s">
        <v>649</v>
      </c>
      <c r="E845" s="42">
        <v>1</v>
      </c>
      <c r="F845" s="42">
        <v>3</v>
      </c>
      <c r="G845" s="42">
        <v>4</v>
      </c>
      <c r="H845" s="42">
        <v>6</v>
      </c>
      <c r="I845" s="42">
        <v>3</v>
      </c>
      <c r="J845" s="42">
        <v>1</v>
      </c>
      <c r="K845" s="42">
        <v>0</v>
      </c>
      <c r="L845" s="42">
        <v>1</v>
      </c>
      <c r="M845" s="188" t="s">
        <v>702</v>
      </c>
      <c r="N845"/>
      <c r="O845" s="101">
        <f>IF(ISBLANK(C845),O844,IF(COUNTIF(C$2:C845,C845)&gt;1,O844,1+MAX(O844,0)))</f>
        <v>22</v>
      </c>
      <c r="P845" s="45">
        <f t="shared" si="185"/>
        <v>14</v>
      </c>
      <c r="Q845" s="33" t="str">
        <f t="shared" si="186"/>
        <v/>
      </c>
      <c r="R845" s="33">
        <f t="shared" si="187"/>
        <v>11</v>
      </c>
      <c r="S845" s="33" t="str">
        <f t="shared" si="188"/>
        <v>114_11</v>
      </c>
      <c r="T845" s="35" t="str">
        <f t="shared" si="189"/>
        <v>114PM</v>
      </c>
      <c r="U845" s="35" t="str">
        <f t="shared" si="190"/>
        <v>114PMEW</v>
      </c>
      <c r="W845" s="20" t="str">
        <f t="shared" si="191"/>
        <v/>
      </c>
      <c r="X845" s="20" t="str">
        <f t="shared" si="192"/>
        <v/>
      </c>
      <c r="Y845" s="20" t="str">
        <f t="shared" si="193"/>
        <v/>
      </c>
      <c r="Z845" s="20" t="str">
        <f t="shared" si="194"/>
        <v/>
      </c>
      <c r="AA845" s="20">
        <f t="shared" si="182"/>
        <v>0</v>
      </c>
      <c r="AB845" s="20">
        <f t="shared" si="183"/>
        <v>0</v>
      </c>
      <c r="AC845" s="20">
        <f t="shared" si="184"/>
        <v>0</v>
      </c>
      <c r="AD845" s="16">
        <f t="shared" si="195"/>
        <v>0</v>
      </c>
      <c r="AE845" s="16">
        <f>IF(ISBLANK(T845),AE844,IF(COUNTIF(T$2:T845,T845)&gt;1,AE844,1+MAX(AE844,0)))</f>
        <v>27</v>
      </c>
    </row>
    <row r="846" spans="1:31" x14ac:dyDescent="0.25">
      <c r="A846" s="42">
        <v>114</v>
      </c>
      <c r="B846" s="42" t="s">
        <v>66</v>
      </c>
      <c r="C846" s="42" t="s">
        <v>649</v>
      </c>
      <c r="E846" s="42">
        <v>1</v>
      </c>
      <c r="F846" s="42">
        <v>4</v>
      </c>
      <c r="G846" s="42">
        <v>1</v>
      </c>
      <c r="H846" s="42">
        <v>3</v>
      </c>
      <c r="I846" s="42">
        <v>1</v>
      </c>
      <c r="J846" s="42">
        <v>1</v>
      </c>
      <c r="K846" s="42">
        <v>0</v>
      </c>
      <c r="L846" s="42">
        <v>0</v>
      </c>
      <c r="M846" s="188" t="s">
        <v>702</v>
      </c>
      <c r="N846"/>
      <c r="O846" s="101">
        <f>IF(ISBLANK(C846),O845,IF(COUNTIF(C$2:C846,C846)&gt;1,O845,1+MAX(O845,0)))</f>
        <v>22</v>
      </c>
      <c r="P846" s="45">
        <f t="shared" si="185"/>
        <v>14</v>
      </c>
      <c r="Q846" s="33" t="str">
        <f t="shared" si="186"/>
        <v/>
      </c>
      <c r="R846" s="33">
        <f t="shared" si="187"/>
        <v>12</v>
      </c>
      <c r="S846" s="33" t="str">
        <f t="shared" si="188"/>
        <v>114_12</v>
      </c>
      <c r="T846" s="35" t="str">
        <f t="shared" si="189"/>
        <v>114PM</v>
      </c>
      <c r="U846" s="35" t="str">
        <f t="shared" si="190"/>
        <v>114PMNS</v>
      </c>
      <c r="W846" s="20" t="str">
        <f t="shared" si="191"/>
        <v/>
      </c>
      <c r="X846" s="20" t="str">
        <f t="shared" si="192"/>
        <v/>
      </c>
      <c r="Y846" s="20" t="str">
        <f t="shared" si="193"/>
        <v/>
      </c>
      <c r="Z846" s="20" t="str">
        <f t="shared" si="194"/>
        <v/>
      </c>
      <c r="AA846" s="20">
        <f t="shared" si="182"/>
        <v>0</v>
      </c>
      <c r="AB846" s="20">
        <f t="shared" si="183"/>
        <v>0</v>
      </c>
      <c r="AC846" s="20">
        <f t="shared" si="184"/>
        <v>0</v>
      </c>
      <c r="AD846" s="16">
        <f t="shared" si="195"/>
        <v>0</v>
      </c>
      <c r="AE846" s="16">
        <f>IF(ISBLANK(T846),AE845,IF(COUNTIF(T$2:T846,T846)&gt;1,AE845,1+MAX(AE845,0)))</f>
        <v>27</v>
      </c>
    </row>
    <row r="847" spans="1:31" x14ac:dyDescent="0.25">
      <c r="A847" s="42">
        <v>114</v>
      </c>
      <c r="B847" s="42" t="s">
        <v>66</v>
      </c>
      <c r="C847" s="42" t="s">
        <v>649</v>
      </c>
      <c r="E847" s="42">
        <v>1</v>
      </c>
      <c r="F847" s="42">
        <v>4</v>
      </c>
      <c r="G847" s="42">
        <v>2</v>
      </c>
      <c r="H847" s="42">
        <v>4</v>
      </c>
      <c r="I847" s="42">
        <v>0</v>
      </c>
      <c r="J847" s="42">
        <v>0</v>
      </c>
      <c r="K847" s="42">
        <v>2</v>
      </c>
      <c r="L847" s="42">
        <v>2</v>
      </c>
      <c r="M847" s="188" t="s">
        <v>702</v>
      </c>
      <c r="N847"/>
      <c r="O847" s="101">
        <f>IF(ISBLANK(C847),O846,IF(COUNTIF(C$2:C847,C847)&gt;1,O846,1+MAX(O846,0)))</f>
        <v>22</v>
      </c>
      <c r="P847" s="45">
        <f t="shared" si="185"/>
        <v>14</v>
      </c>
      <c r="Q847" s="33" t="str">
        <f t="shared" si="186"/>
        <v/>
      </c>
      <c r="R847" s="33">
        <f t="shared" si="187"/>
        <v>12</v>
      </c>
      <c r="S847" s="33" t="str">
        <f t="shared" si="188"/>
        <v>114_12</v>
      </c>
      <c r="T847" s="35" t="str">
        <f t="shared" si="189"/>
        <v>114PM</v>
      </c>
      <c r="U847" s="35" t="str">
        <f t="shared" si="190"/>
        <v>114PMNS</v>
      </c>
      <c r="W847" s="20" t="str">
        <f t="shared" si="191"/>
        <v/>
      </c>
      <c r="X847" s="20" t="str">
        <f t="shared" si="192"/>
        <v/>
      </c>
      <c r="Y847" s="20" t="str">
        <f t="shared" si="193"/>
        <v/>
      </c>
      <c r="Z847" s="20" t="str">
        <f t="shared" si="194"/>
        <v/>
      </c>
      <c r="AA847" s="20">
        <f t="shared" si="182"/>
        <v>0</v>
      </c>
      <c r="AB847" s="20">
        <f t="shared" si="183"/>
        <v>0</v>
      </c>
      <c r="AC847" s="20">
        <f t="shared" si="184"/>
        <v>0</v>
      </c>
      <c r="AD847" s="16">
        <f t="shared" si="195"/>
        <v>0</v>
      </c>
      <c r="AE847" s="16">
        <f>IF(ISBLANK(T847),AE846,IF(COUNTIF(T$2:T847,T847)&gt;1,AE846,1+MAX(AE846,0)))</f>
        <v>27</v>
      </c>
    </row>
    <row r="848" spans="1:31" x14ac:dyDescent="0.25">
      <c r="A848" s="42">
        <v>114</v>
      </c>
      <c r="B848" s="42" t="s">
        <v>66</v>
      </c>
      <c r="C848" s="42" t="s">
        <v>649</v>
      </c>
      <c r="E848" s="42">
        <v>1</v>
      </c>
      <c r="F848" s="42">
        <v>4</v>
      </c>
      <c r="G848" s="42">
        <v>3</v>
      </c>
      <c r="H848" s="42">
        <v>5</v>
      </c>
      <c r="I848" s="42">
        <v>2</v>
      </c>
      <c r="J848" s="42">
        <v>2</v>
      </c>
      <c r="K848" s="42">
        <v>0</v>
      </c>
      <c r="L848" s="42">
        <v>1</v>
      </c>
      <c r="M848" s="188" t="s">
        <v>702</v>
      </c>
      <c r="N848"/>
      <c r="O848" s="101">
        <f>IF(ISBLANK(C848),O847,IF(COUNTIF(C$2:C848,C848)&gt;1,O847,1+MAX(O847,0)))</f>
        <v>22</v>
      </c>
      <c r="P848" s="45">
        <f t="shared" si="185"/>
        <v>14</v>
      </c>
      <c r="Q848" s="33" t="str">
        <f t="shared" si="186"/>
        <v/>
      </c>
      <c r="R848" s="33">
        <f t="shared" si="187"/>
        <v>12</v>
      </c>
      <c r="S848" s="33" t="str">
        <f t="shared" si="188"/>
        <v>114_12</v>
      </c>
      <c r="T848" s="35" t="str">
        <f t="shared" si="189"/>
        <v>114PM</v>
      </c>
      <c r="U848" s="35" t="str">
        <f t="shared" si="190"/>
        <v>114PMEW</v>
      </c>
      <c r="W848" s="20" t="str">
        <f t="shared" si="191"/>
        <v/>
      </c>
      <c r="X848" s="20" t="str">
        <f t="shared" si="192"/>
        <v/>
      </c>
      <c r="Y848" s="20" t="str">
        <f t="shared" si="193"/>
        <v/>
      </c>
      <c r="Z848" s="20" t="str">
        <f t="shared" si="194"/>
        <v/>
      </c>
      <c r="AA848" s="20">
        <f t="shared" si="182"/>
        <v>0</v>
      </c>
      <c r="AB848" s="20">
        <f t="shared" si="183"/>
        <v>0</v>
      </c>
      <c r="AC848" s="20">
        <f t="shared" si="184"/>
        <v>0</v>
      </c>
      <c r="AD848" s="16">
        <f t="shared" si="195"/>
        <v>0</v>
      </c>
      <c r="AE848" s="16">
        <f>IF(ISBLANK(T848),AE847,IF(COUNTIF(T$2:T848,T848)&gt;1,AE847,1+MAX(AE847,0)))</f>
        <v>27</v>
      </c>
    </row>
    <row r="849" spans="1:31" x14ac:dyDescent="0.25">
      <c r="A849" s="42">
        <v>114</v>
      </c>
      <c r="B849" s="42" t="s">
        <v>66</v>
      </c>
      <c r="C849" s="42" t="s">
        <v>649</v>
      </c>
      <c r="E849" s="42">
        <v>1</v>
      </c>
      <c r="F849" s="42">
        <v>4</v>
      </c>
      <c r="G849" s="42">
        <v>4</v>
      </c>
      <c r="H849" s="42">
        <v>2</v>
      </c>
      <c r="I849" s="42">
        <v>1</v>
      </c>
      <c r="J849" s="42">
        <v>0</v>
      </c>
      <c r="K849" s="42">
        <v>0</v>
      </c>
      <c r="L849" s="42">
        <v>0</v>
      </c>
      <c r="M849" s="188" t="s">
        <v>702</v>
      </c>
      <c r="N849"/>
      <c r="O849" s="101">
        <f>IF(ISBLANK(C849),O848,IF(COUNTIF(C$2:C849,C849)&gt;1,O848,1+MAX(O848,0)))</f>
        <v>22</v>
      </c>
      <c r="P849" s="45">
        <f t="shared" si="185"/>
        <v>14</v>
      </c>
      <c r="Q849" s="33" t="str">
        <f t="shared" si="186"/>
        <v/>
      </c>
      <c r="R849" s="33">
        <f t="shared" si="187"/>
        <v>12</v>
      </c>
      <c r="S849" s="33" t="str">
        <f t="shared" si="188"/>
        <v>114_12</v>
      </c>
      <c r="T849" s="35" t="str">
        <f t="shared" si="189"/>
        <v>114PM</v>
      </c>
      <c r="U849" s="35" t="str">
        <f t="shared" si="190"/>
        <v>114PMEW</v>
      </c>
      <c r="W849" s="20" t="str">
        <f t="shared" si="191"/>
        <v/>
      </c>
      <c r="X849" s="20" t="str">
        <f t="shared" si="192"/>
        <v/>
      </c>
      <c r="Y849" s="20" t="str">
        <f t="shared" si="193"/>
        <v/>
      </c>
      <c r="Z849" s="20" t="str">
        <f t="shared" si="194"/>
        <v/>
      </c>
      <c r="AA849" s="20">
        <f t="shared" si="182"/>
        <v>0</v>
      </c>
      <c r="AB849" s="20">
        <f t="shared" si="183"/>
        <v>0</v>
      </c>
      <c r="AC849" s="20">
        <f t="shared" si="184"/>
        <v>0</v>
      </c>
      <c r="AD849" s="16">
        <f t="shared" si="195"/>
        <v>0</v>
      </c>
      <c r="AE849" s="16">
        <f>IF(ISBLANK(T849),AE848,IF(COUNTIF(T$2:T849,T849)&gt;1,AE848,1+MAX(AE848,0)))</f>
        <v>27</v>
      </c>
    </row>
    <row r="850" spans="1:31" x14ac:dyDescent="0.25">
      <c r="A850" s="42">
        <v>114</v>
      </c>
      <c r="B850" s="42" t="s">
        <v>66</v>
      </c>
      <c r="C850" s="42" t="s">
        <v>649</v>
      </c>
      <c r="E850" s="42">
        <v>2</v>
      </c>
      <c r="F850" s="42">
        <v>1</v>
      </c>
      <c r="G850" s="42">
        <v>1</v>
      </c>
      <c r="H850" s="42">
        <v>0</v>
      </c>
      <c r="I850" s="42">
        <v>0</v>
      </c>
      <c r="J850" s="42">
        <v>0</v>
      </c>
      <c r="K850" s="42">
        <v>0</v>
      </c>
      <c r="L850" s="42">
        <v>0</v>
      </c>
      <c r="M850" s="188" t="s">
        <v>703</v>
      </c>
      <c r="N850"/>
      <c r="O850" s="101">
        <f>IF(ISBLANK(C850),O849,IF(COUNTIF(C$2:C850,C850)&gt;1,O849,1+MAX(O849,0)))</f>
        <v>22</v>
      </c>
      <c r="P850" s="45">
        <f t="shared" si="185"/>
        <v>14</v>
      </c>
      <c r="Q850" s="33" t="str">
        <f t="shared" si="186"/>
        <v/>
      </c>
      <c r="R850" s="33">
        <f t="shared" si="187"/>
        <v>13</v>
      </c>
      <c r="S850" s="33" t="str">
        <f t="shared" si="188"/>
        <v>114_13</v>
      </c>
      <c r="T850" s="35" t="str">
        <f t="shared" si="189"/>
        <v>114PM</v>
      </c>
      <c r="U850" s="35" t="str">
        <f t="shared" si="190"/>
        <v>114PMNS</v>
      </c>
      <c r="W850" s="20" t="str">
        <f t="shared" si="191"/>
        <v/>
      </c>
      <c r="X850" s="20" t="str">
        <f t="shared" si="192"/>
        <v/>
      </c>
      <c r="Y850" s="20" t="str">
        <f t="shared" si="193"/>
        <v/>
      </c>
      <c r="Z850" s="20" t="str">
        <f t="shared" si="194"/>
        <v/>
      </c>
      <c r="AA850" s="20">
        <f t="shared" si="182"/>
        <v>0</v>
      </c>
      <c r="AB850" s="20">
        <f t="shared" si="183"/>
        <v>0</v>
      </c>
      <c r="AC850" s="20">
        <f t="shared" si="184"/>
        <v>0</v>
      </c>
      <c r="AD850" s="16">
        <f t="shared" si="195"/>
        <v>0</v>
      </c>
      <c r="AE850" s="16">
        <f>IF(ISBLANK(T850),AE849,IF(COUNTIF(T$2:T850,T850)&gt;1,AE849,1+MAX(AE849,0)))</f>
        <v>27</v>
      </c>
    </row>
    <row r="851" spans="1:31" x14ac:dyDescent="0.25">
      <c r="A851" s="42">
        <v>114</v>
      </c>
      <c r="B851" s="42" t="s">
        <v>66</v>
      </c>
      <c r="C851" s="42" t="s">
        <v>649</v>
      </c>
      <c r="E851" s="42">
        <v>2</v>
      </c>
      <c r="F851" s="42">
        <v>1</v>
      </c>
      <c r="G851" s="42">
        <v>2</v>
      </c>
      <c r="H851" s="42">
        <v>3</v>
      </c>
      <c r="I851" s="42">
        <v>0</v>
      </c>
      <c r="J851" s="42">
        <v>2</v>
      </c>
      <c r="K851" s="42">
        <v>0</v>
      </c>
      <c r="L851" s="42">
        <v>0</v>
      </c>
      <c r="M851" s="188" t="s">
        <v>703</v>
      </c>
      <c r="N851"/>
      <c r="O851" s="101">
        <f>IF(ISBLANK(C851),O850,IF(COUNTIF(C$2:C851,C851)&gt;1,O850,1+MAX(O850,0)))</f>
        <v>22</v>
      </c>
      <c r="P851" s="45">
        <f t="shared" si="185"/>
        <v>14</v>
      </c>
      <c r="Q851" s="33" t="str">
        <f t="shared" si="186"/>
        <v/>
      </c>
      <c r="R851" s="33">
        <f t="shared" si="187"/>
        <v>13</v>
      </c>
      <c r="S851" s="33" t="str">
        <f t="shared" si="188"/>
        <v>114_13</v>
      </c>
      <c r="T851" s="35" t="str">
        <f t="shared" si="189"/>
        <v>114PM</v>
      </c>
      <c r="U851" s="35" t="str">
        <f t="shared" si="190"/>
        <v>114PMNS</v>
      </c>
      <c r="W851" s="20" t="str">
        <f t="shared" si="191"/>
        <v/>
      </c>
      <c r="X851" s="20" t="str">
        <f t="shared" si="192"/>
        <v/>
      </c>
      <c r="Y851" s="20" t="str">
        <f t="shared" si="193"/>
        <v/>
      </c>
      <c r="Z851" s="20" t="str">
        <f t="shared" si="194"/>
        <v/>
      </c>
      <c r="AA851" s="20">
        <f t="shared" si="182"/>
        <v>0</v>
      </c>
      <c r="AB851" s="20">
        <f t="shared" si="183"/>
        <v>0</v>
      </c>
      <c r="AC851" s="20">
        <f t="shared" si="184"/>
        <v>0</v>
      </c>
      <c r="AD851" s="16">
        <f t="shared" si="195"/>
        <v>0</v>
      </c>
      <c r="AE851" s="16">
        <f>IF(ISBLANK(T851),AE850,IF(COUNTIF(T$2:T851,T851)&gt;1,AE850,1+MAX(AE850,0)))</f>
        <v>27</v>
      </c>
    </row>
    <row r="852" spans="1:31" x14ac:dyDescent="0.25">
      <c r="A852" s="42">
        <v>114</v>
      </c>
      <c r="B852" s="42" t="s">
        <v>66</v>
      </c>
      <c r="C852" s="42" t="s">
        <v>649</v>
      </c>
      <c r="E852" s="42">
        <v>2</v>
      </c>
      <c r="F852" s="42">
        <v>1</v>
      </c>
      <c r="G852" s="42">
        <v>3</v>
      </c>
      <c r="H852" s="42">
        <v>3</v>
      </c>
      <c r="I852" s="42">
        <v>0</v>
      </c>
      <c r="J852" s="42">
        <v>0</v>
      </c>
      <c r="K852" s="42">
        <v>0</v>
      </c>
      <c r="L852" s="42">
        <v>1</v>
      </c>
      <c r="M852" s="188" t="s">
        <v>703</v>
      </c>
      <c r="N852"/>
      <c r="O852" s="101">
        <f>IF(ISBLANK(C852),O851,IF(COUNTIF(C$2:C852,C852)&gt;1,O851,1+MAX(O851,0)))</f>
        <v>22</v>
      </c>
      <c r="P852" s="45">
        <f t="shared" si="185"/>
        <v>14</v>
      </c>
      <c r="Q852" s="33" t="str">
        <f t="shared" si="186"/>
        <v/>
      </c>
      <c r="R852" s="33">
        <f t="shared" si="187"/>
        <v>13</v>
      </c>
      <c r="S852" s="33" t="str">
        <f t="shared" si="188"/>
        <v>114_13</v>
      </c>
      <c r="T852" s="35" t="str">
        <f t="shared" si="189"/>
        <v>114PM</v>
      </c>
      <c r="U852" s="35" t="str">
        <f t="shared" si="190"/>
        <v>114PMEW</v>
      </c>
      <c r="W852" s="20" t="str">
        <f t="shared" si="191"/>
        <v/>
      </c>
      <c r="X852" s="20" t="str">
        <f t="shared" si="192"/>
        <v/>
      </c>
      <c r="Y852" s="20" t="str">
        <f t="shared" si="193"/>
        <v/>
      </c>
      <c r="Z852" s="20" t="str">
        <f t="shared" si="194"/>
        <v/>
      </c>
      <c r="AA852" s="20">
        <f t="shared" si="182"/>
        <v>0</v>
      </c>
      <c r="AB852" s="20">
        <f t="shared" si="183"/>
        <v>0</v>
      </c>
      <c r="AC852" s="20">
        <f t="shared" si="184"/>
        <v>0</v>
      </c>
      <c r="AD852" s="16">
        <f t="shared" si="195"/>
        <v>0</v>
      </c>
      <c r="AE852" s="16">
        <f>IF(ISBLANK(T852),AE851,IF(COUNTIF(T$2:T852,T852)&gt;1,AE851,1+MAX(AE851,0)))</f>
        <v>27</v>
      </c>
    </row>
    <row r="853" spans="1:31" x14ac:dyDescent="0.25">
      <c r="A853" s="42">
        <v>114</v>
      </c>
      <c r="B853" s="42" t="s">
        <v>66</v>
      </c>
      <c r="C853" s="42" t="s">
        <v>649</v>
      </c>
      <c r="E853" s="42">
        <v>2</v>
      </c>
      <c r="F853" s="42">
        <v>1</v>
      </c>
      <c r="G853" s="42">
        <v>4</v>
      </c>
      <c r="H853" s="42">
        <v>8</v>
      </c>
      <c r="I853" s="42">
        <v>1</v>
      </c>
      <c r="J853" s="42">
        <v>2</v>
      </c>
      <c r="K853" s="42">
        <v>2</v>
      </c>
      <c r="L853" s="42">
        <v>2</v>
      </c>
      <c r="M853" s="188" t="s">
        <v>703</v>
      </c>
      <c r="N853"/>
      <c r="O853" s="101">
        <f>IF(ISBLANK(C853),O852,IF(COUNTIF(C$2:C853,C853)&gt;1,O852,1+MAX(O852,0)))</f>
        <v>22</v>
      </c>
      <c r="P853" s="45">
        <f t="shared" si="185"/>
        <v>14</v>
      </c>
      <c r="Q853" s="33" t="str">
        <f t="shared" si="186"/>
        <v/>
      </c>
      <c r="R853" s="33">
        <f t="shared" si="187"/>
        <v>13</v>
      </c>
      <c r="S853" s="33" t="str">
        <f t="shared" si="188"/>
        <v>114_13</v>
      </c>
      <c r="T853" s="35" t="str">
        <f t="shared" si="189"/>
        <v>114PM</v>
      </c>
      <c r="U853" s="35" t="str">
        <f t="shared" si="190"/>
        <v>114PMEW</v>
      </c>
      <c r="W853" s="20" t="str">
        <f t="shared" si="191"/>
        <v/>
      </c>
      <c r="X853" s="20" t="str">
        <f t="shared" si="192"/>
        <v/>
      </c>
      <c r="Y853" s="20" t="str">
        <f t="shared" si="193"/>
        <v/>
      </c>
      <c r="Z853" s="20" t="str">
        <f t="shared" si="194"/>
        <v/>
      </c>
      <c r="AA853" s="20">
        <f t="shared" si="182"/>
        <v>0</v>
      </c>
      <c r="AB853" s="20">
        <f t="shared" si="183"/>
        <v>0</v>
      </c>
      <c r="AC853" s="20">
        <f t="shared" si="184"/>
        <v>0</v>
      </c>
      <c r="AD853" s="16">
        <f t="shared" si="195"/>
        <v>0</v>
      </c>
      <c r="AE853" s="16">
        <f>IF(ISBLANK(T853),AE852,IF(COUNTIF(T$2:T853,T853)&gt;1,AE852,1+MAX(AE852,0)))</f>
        <v>27</v>
      </c>
    </row>
    <row r="854" spans="1:31" x14ac:dyDescent="0.25">
      <c r="A854" s="42">
        <v>114</v>
      </c>
      <c r="B854" s="42" t="s">
        <v>66</v>
      </c>
      <c r="C854" s="42" t="s">
        <v>649</v>
      </c>
      <c r="E854" s="42">
        <v>2</v>
      </c>
      <c r="F854" s="42">
        <v>2</v>
      </c>
      <c r="G854" s="42">
        <v>1</v>
      </c>
      <c r="H854" s="42">
        <v>3</v>
      </c>
      <c r="I854" s="42">
        <v>0</v>
      </c>
      <c r="J854" s="42">
        <v>1</v>
      </c>
      <c r="K854" s="42">
        <v>0</v>
      </c>
      <c r="L854" s="42">
        <v>1</v>
      </c>
      <c r="M854" s="188" t="s">
        <v>703</v>
      </c>
      <c r="N854"/>
      <c r="O854" s="101">
        <f>IF(ISBLANK(C854),O853,IF(COUNTIF(C$2:C854,C854)&gt;1,O853,1+MAX(O853,0)))</f>
        <v>22</v>
      </c>
      <c r="P854" s="45">
        <f t="shared" si="185"/>
        <v>14</v>
      </c>
      <c r="Q854" s="33" t="str">
        <f t="shared" si="186"/>
        <v/>
      </c>
      <c r="R854" s="33">
        <f t="shared" si="187"/>
        <v>14</v>
      </c>
      <c r="S854" s="33" t="str">
        <f t="shared" si="188"/>
        <v>114_14</v>
      </c>
      <c r="T854" s="35" t="str">
        <f t="shared" si="189"/>
        <v>114PM</v>
      </c>
      <c r="U854" s="35" t="str">
        <f t="shared" si="190"/>
        <v>114PMNS</v>
      </c>
      <c r="W854" s="20" t="str">
        <f t="shared" si="191"/>
        <v/>
      </c>
      <c r="X854" s="20" t="str">
        <f t="shared" si="192"/>
        <v/>
      </c>
      <c r="Y854" s="20" t="str">
        <f t="shared" si="193"/>
        <v/>
      </c>
      <c r="Z854" s="20" t="str">
        <f t="shared" si="194"/>
        <v/>
      </c>
      <c r="AA854" s="20">
        <f t="shared" si="182"/>
        <v>0</v>
      </c>
      <c r="AB854" s="20">
        <f t="shared" si="183"/>
        <v>0</v>
      </c>
      <c r="AC854" s="20">
        <f t="shared" si="184"/>
        <v>0</v>
      </c>
      <c r="AD854" s="16">
        <f t="shared" si="195"/>
        <v>0</v>
      </c>
      <c r="AE854" s="16">
        <f>IF(ISBLANK(T854),AE853,IF(COUNTIF(T$2:T854,T854)&gt;1,AE853,1+MAX(AE853,0)))</f>
        <v>27</v>
      </c>
    </row>
    <row r="855" spans="1:31" x14ac:dyDescent="0.25">
      <c r="A855" s="42">
        <v>114</v>
      </c>
      <c r="B855" s="42" t="s">
        <v>66</v>
      </c>
      <c r="C855" s="42" t="s">
        <v>649</v>
      </c>
      <c r="E855" s="42">
        <v>2</v>
      </c>
      <c r="F855" s="42">
        <v>2</v>
      </c>
      <c r="G855" s="42">
        <v>2</v>
      </c>
      <c r="H855" s="42">
        <v>4</v>
      </c>
      <c r="I855" s="42">
        <v>0</v>
      </c>
      <c r="J855" s="42">
        <v>1</v>
      </c>
      <c r="K855" s="42">
        <v>1</v>
      </c>
      <c r="L855" s="42">
        <v>1</v>
      </c>
      <c r="M855" s="188" t="s">
        <v>703</v>
      </c>
      <c r="N855"/>
      <c r="O855" s="101">
        <f>IF(ISBLANK(C855),O854,IF(COUNTIF(C$2:C855,C855)&gt;1,O854,1+MAX(O854,0)))</f>
        <v>22</v>
      </c>
      <c r="P855" s="45">
        <f t="shared" si="185"/>
        <v>14</v>
      </c>
      <c r="Q855" s="33" t="str">
        <f t="shared" si="186"/>
        <v/>
      </c>
      <c r="R855" s="33">
        <f t="shared" si="187"/>
        <v>14</v>
      </c>
      <c r="S855" s="33" t="str">
        <f t="shared" si="188"/>
        <v>114_14</v>
      </c>
      <c r="T855" s="35" t="str">
        <f t="shared" si="189"/>
        <v>114PM</v>
      </c>
      <c r="U855" s="35" t="str">
        <f t="shared" si="190"/>
        <v>114PMNS</v>
      </c>
      <c r="W855" s="20" t="str">
        <f t="shared" si="191"/>
        <v/>
      </c>
      <c r="X855" s="20" t="str">
        <f t="shared" si="192"/>
        <v/>
      </c>
      <c r="Y855" s="20" t="str">
        <f t="shared" si="193"/>
        <v/>
      </c>
      <c r="Z855" s="20" t="str">
        <f t="shared" si="194"/>
        <v/>
      </c>
      <c r="AA855" s="20">
        <f t="shared" si="182"/>
        <v>0</v>
      </c>
      <c r="AB855" s="20">
        <f t="shared" si="183"/>
        <v>0</v>
      </c>
      <c r="AC855" s="20">
        <f t="shared" si="184"/>
        <v>0</v>
      </c>
      <c r="AD855" s="16">
        <f t="shared" si="195"/>
        <v>0</v>
      </c>
      <c r="AE855" s="16">
        <f>IF(ISBLANK(T855),AE854,IF(COUNTIF(T$2:T855,T855)&gt;1,AE854,1+MAX(AE854,0)))</f>
        <v>27</v>
      </c>
    </row>
    <row r="856" spans="1:31" x14ac:dyDescent="0.25">
      <c r="A856" s="42">
        <v>114</v>
      </c>
      <c r="B856" s="42" t="s">
        <v>66</v>
      </c>
      <c r="C856" s="42" t="s">
        <v>649</v>
      </c>
      <c r="E856" s="42">
        <v>2</v>
      </c>
      <c r="F856" s="42">
        <v>2</v>
      </c>
      <c r="G856" s="42">
        <v>3</v>
      </c>
      <c r="H856" s="42">
        <v>3</v>
      </c>
      <c r="I856" s="42">
        <v>0</v>
      </c>
      <c r="J856" s="42">
        <v>1</v>
      </c>
      <c r="K856" s="42">
        <v>0</v>
      </c>
      <c r="L856" s="42">
        <v>0</v>
      </c>
      <c r="M856" s="188" t="s">
        <v>703</v>
      </c>
      <c r="N856"/>
      <c r="O856" s="101">
        <f>IF(ISBLANK(C856),O855,IF(COUNTIF(C$2:C856,C856)&gt;1,O855,1+MAX(O855,0)))</f>
        <v>22</v>
      </c>
      <c r="P856" s="45">
        <f t="shared" si="185"/>
        <v>14</v>
      </c>
      <c r="Q856" s="33" t="str">
        <f t="shared" si="186"/>
        <v/>
      </c>
      <c r="R856" s="33">
        <f t="shared" si="187"/>
        <v>14</v>
      </c>
      <c r="S856" s="33" t="str">
        <f t="shared" si="188"/>
        <v>114_14</v>
      </c>
      <c r="T856" s="35" t="str">
        <f t="shared" si="189"/>
        <v>114PM</v>
      </c>
      <c r="U856" s="35" t="str">
        <f t="shared" si="190"/>
        <v>114PMEW</v>
      </c>
      <c r="W856" s="20" t="str">
        <f t="shared" si="191"/>
        <v/>
      </c>
      <c r="X856" s="20" t="str">
        <f t="shared" si="192"/>
        <v/>
      </c>
      <c r="Y856" s="20" t="str">
        <f t="shared" si="193"/>
        <v/>
      </c>
      <c r="Z856" s="20" t="str">
        <f t="shared" si="194"/>
        <v/>
      </c>
      <c r="AA856" s="20">
        <f t="shared" si="182"/>
        <v>0</v>
      </c>
      <c r="AB856" s="20">
        <f t="shared" si="183"/>
        <v>0</v>
      </c>
      <c r="AC856" s="20">
        <f t="shared" si="184"/>
        <v>0</v>
      </c>
      <c r="AD856" s="16">
        <f t="shared" si="195"/>
        <v>0</v>
      </c>
      <c r="AE856" s="16">
        <f>IF(ISBLANK(T856),AE855,IF(COUNTIF(T$2:T856,T856)&gt;1,AE855,1+MAX(AE855,0)))</f>
        <v>27</v>
      </c>
    </row>
    <row r="857" spans="1:31" x14ac:dyDescent="0.25">
      <c r="A857" s="42">
        <v>114</v>
      </c>
      <c r="B857" s="42" t="s">
        <v>66</v>
      </c>
      <c r="C857" s="42" t="s">
        <v>649</v>
      </c>
      <c r="E857" s="42">
        <v>2</v>
      </c>
      <c r="F857" s="42">
        <v>2</v>
      </c>
      <c r="G857" s="42">
        <v>4</v>
      </c>
      <c r="H857" s="42">
        <v>4</v>
      </c>
      <c r="I857" s="42">
        <v>1</v>
      </c>
      <c r="J857" s="42">
        <v>1</v>
      </c>
      <c r="K857" s="42">
        <v>0</v>
      </c>
      <c r="L857" s="42">
        <v>1</v>
      </c>
      <c r="M857" s="188" t="s">
        <v>703</v>
      </c>
      <c r="N857"/>
      <c r="O857" s="101">
        <f>IF(ISBLANK(C857),O856,IF(COUNTIF(C$2:C857,C857)&gt;1,O856,1+MAX(O856,0)))</f>
        <v>22</v>
      </c>
      <c r="P857" s="45">
        <f t="shared" si="185"/>
        <v>14</v>
      </c>
      <c r="Q857" s="33" t="str">
        <f t="shared" si="186"/>
        <v/>
      </c>
      <c r="R857" s="33">
        <f t="shared" si="187"/>
        <v>14</v>
      </c>
      <c r="S857" s="33" t="str">
        <f t="shared" si="188"/>
        <v>114_14</v>
      </c>
      <c r="T857" s="35" t="str">
        <f t="shared" si="189"/>
        <v>114PM</v>
      </c>
      <c r="U857" s="35" t="str">
        <f t="shared" si="190"/>
        <v>114PMEW</v>
      </c>
      <c r="W857" s="20" t="str">
        <f t="shared" si="191"/>
        <v/>
      </c>
      <c r="X857" s="20" t="str">
        <f t="shared" si="192"/>
        <v/>
      </c>
      <c r="Y857" s="20" t="str">
        <f t="shared" si="193"/>
        <v/>
      </c>
      <c r="Z857" s="20" t="str">
        <f t="shared" si="194"/>
        <v/>
      </c>
      <c r="AA857" s="20">
        <f t="shared" si="182"/>
        <v>0</v>
      </c>
      <c r="AB857" s="20">
        <f t="shared" si="183"/>
        <v>0</v>
      </c>
      <c r="AC857" s="20">
        <f t="shared" si="184"/>
        <v>0</v>
      </c>
      <c r="AD857" s="16">
        <f t="shared" si="195"/>
        <v>0</v>
      </c>
      <c r="AE857" s="16">
        <f>IF(ISBLANK(T857),AE856,IF(COUNTIF(T$2:T857,T857)&gt;1,AE856,1+MAX(AE856,0)))</f>
        <v>27</v>
      </c>
    </row>
    <row r="858" spans="1:31" x14ac:dyDescent="0.25">
      <c r="A858" s="42">
        <v>114</v>
      </c>
      <c r="B858" s="42" t="s">
        <v>66</v>
      </c>
      <c r="C858" s="42" t="s">
        <v>649</v>
      </c>
      <c r="E858" s="42">
        <v>2</v>
      </c>
      <c r="F858" s="42">
        <v>3</v>
      </c>
      <c r="G858" s="42">
        <v>1</v>
      </c>
      <c r="H858" s="42">
        <v>1</v>
      </c>
      <c r="I858" s="42">
        <v>0</v>
      </c>
      <c r="J858" s="42">
        <v>1</v>
      </c>
      <c r="K858" s="42">
        <v>0</v>
      </c>
      <c r="L858" s="42">
        <v>0</v>
      </c>
      <c r="M858" s="188" t="s">
        <v>703</v>
      </c>
      <c r="N858"/>
      <c r="O858" s="101">
        <f>IF(ISBLANK(C858),O857,IF(COUNTIF(C$2:C858,C858)&gt;1,O857,1+MAX(O857,0)))</f>
        <v>22</v>
      </c>
      <c r="P858" s="45">
        <f t="shared" si="185"/>
        <v>14</v>
      </c>
      <c r="Q858" s="33" t="str">
        <f t="shared" si="186"/>
        <v/>
      </c>
      <c r="R858" s="33">
        <f t="shared" si="187"/>
        <v>15</v>
      </c>
      <c r="S858" s="33" t="str">
        <f t="shared" si="188"/>
        <v>114_15</v>
      </c>
      <c r="T858" s="35" t="str">
        <f t="shared" si="189"/>
        <v>114PM</v>
      </c>
      <c r="U858" s="35" t="str">
        <f t="shared" si="190"/>
        <v>114PMNS</v>
      </c>
      <c r="W858" s="20" t="str">
        <f t="shared" si="191"/>
        <v/>
      </c>
      <c r="X858" s="20" t="str">
        <f t="shared" si="192"/>
        <v/>
      </c>
      <c r="Y858" s="20" t="str">
        <f t="shared" si="193"/>
        <v/>
      </c>
      <c r="Z858" s="20" t="str">
        <f t="shared" si="194"/>
        <v/>
      </c>
      <c r="AA858" s="20">
        <f t="shared" si="182"/>
        <v>0</v>
      </c>
      <c r="AB858" s="20">
        <f t="shared" si="183"/>
        <v>0</v>
      </c>
      <c r="AC858" s="20">
        <f t="shared" si="184"/>
        <v>0</v>
      </c>
      <c r="AD858" s="16">
        <f t="shared" si="195"/>
        <v>0</v>
      </c>
      <c r="AE858" s="16">
        <f>IF(ISBLANK(T858),AE857,IF(COUNTIF(T$2:T858,T858)&gt;1,AE857,1+MAX(AE857,0)))</f>
        <v>27</v>
      </c>
    </row>
    <row r="859" spans="1:31" x14ac:dyDescent="0.25">
      <c r="A859" s="42">
        <v>114</v>
      </c>
      <c r="B859" s="42" t="s">
        <v>66</v>
      </c>
      <c r="C859" s="42" t="s">
        <v>649</v>
      </c>
      <c r="E859" s="42">
        <v>2</v>
      </c>
      <c r="F859" s="42">
        <v>3</v>
      </c>
      <c r="G859" s="42">
        <v>2</v>
      </c>
      <c r="H859" s="42">
        <v>2</v>
      </c>
      <c r="I859" s="42">
        <v>0</v>
      </c>
      <c r="J859" s="42">
        <v>1</v>
      </c>
      <c r="K859" s="42">
        <v>0</v>
      </c>
      <c r="L859" s="42">
        <v>0</v>
      </c>
      <c r="M859" s="188" t="s">
        <v>703</v>
      </c>
      <c r="N859"/>
      <c r="O859" s="101">
        <f>IF(ISBLANK(C859),O858,IF(COUNTIF(C$2:C859,C859)&gt;1,O858,1+MAX(O858,0)))</f>
        <v>22</v>
      </c>
      <c r="P859" s="45">
        <f t="shared" si="185"/>
        <v>14</v>
      </c>
      <c r="Q859" s="33" t="str">
        <f t="shared" si="186"/>
        <v/>
      </c>
      <c r="R859" s="33">
        <f t="shared" si="187"/>
        <v>15</v>
      </c>
      <c r="S859" s="33" t="str">
        <f t="shared" si="188"/>
        <v>114_15</v>
      </c>
      <c r="T859" s="35" t="str">
        <f t="shared" si="189"/>
        <v>114PM</v>
      </c>
      <c r="U859" s="35" t="str">
        <f t="shared" si="190"/>
        <v>114PMNS</v>
      </c>
      <c r="W859" s="20" t="str">
        <f t="shared" si="191"/>
        <v/>
      </c>
      <c r="X859" s="20" t="str">
        <f t="shared" si="192"/>
        <v/>
      </c>
      <c r="Y859" s="20" t="str">
        <f t="shared" si="193"/>
        <v/>
      </c>
      <c r="Z859" s="20" t="str">
        <f t="shared" si="194"/>
        <v/>
      </c>
      <c r="AA859" s="20">
        <f t="shared" si="182"/>
        <v>0</v>
      </c>
      <c r="AB859" s="20">
        <f t="shared" si="183"/>
        <v>0</v>
      </c>
      <c r="AC859" s="20">
        <f t="shared" si="184"/>
        <v>0</v>
      </c>
      <c r="AD859" s="16">
        <f t="shared" si="195"/>
        <v>0</v>
      </c>
      <c r="AE859" s="16">
        <f>IF(ISBLANK(T859),AE858,IF(COUNTIF(T$2:T859,T859)&gt;1,AE858,1+MAX(AE858,0)))</f>
        <v>27</v>
      </c>
    </row>
    <row r="860" spans="1:31" x14ac:dyDescent="0.25">
      <c r="A860" s="42">
        <v>114</v>
      </c>
      <c r="B860" s="42" t="s">
        <v>66</v>
      </c>
      <c r="C860" s="42" t="s">
        <v>649</v>
      </c>
      <c r="E860" s="42">
        <v>2</v>
      </c>
      <c r="F860" s="42">
        <v>3</v>
      </c>
      <c r="G860" s="42">
        <v>3</v>
      </c>
      <c r="H860" s="42">
        <v>2</v>
      </c>
      <c r="I860" s="42">
        <v>1</v>
      </c>
      <c r="J860" s="42">
        <v>0</v>
      </c>
      <c r="K860" s="42">
        <v>0</v>
      </c>
      <c r="L860" s="42">
        <v>0</v>
      </c>
      <c r="M860" s="188" t="s">
        <v>703</v>
      </c>
      <c r="N860"/>
      <c r="O860" s="101">
        <f>IF(ISBLANK(C860),O859,IF(COUNTIF(C$2:C860,C860)&gt;1,O859,1+MAX(O859,0)))</f>
        <v>22</v>
      </c>
      <c r="P860" s="45">
        <f t="shared" si="185"/>
        <v>14</v>
      </c>
      <c r="Q860" s="33" t="str">
        <f t="shared" si="186"/>
        <v/>
      </c>
      <c r="R860" s="33">
        <f t="shared" si="187"/>
        <v>15</v>
      </c>
      <c r="S860" s="33" t="str">
        <f t="shared" si="188"/>
        <v>114_15</v>
      </c>
      <c r="T860" s="35" t="str">
        <f t="shared" si="189"/>
        <v>114PM</v>
      </c>
      <c r="U860" s="35" t="str">
        <f t="shared" si="190"/>
        <v>114PMEW</v>
      </c>
      <c r="W860" s="20" t="str">
        <f t="shared" si="191"/>
        <v/>
      </c>
      <c r="X860" s="20" t="str">
        <f t="shared" si="192"/>
        <v/>
      </c>
      <c r="Y860" s="20" t="str">
        <f t="shared" si="193"/>
        <v/>
      </c>
      <c r="Z860" s="20" t="str">
        <f t="shared" si="194"/>
        <v/>
      </c>
      <c r="AA860" s="20">
        <f t="shared" si="182"/>
        <v>0</v>
      </c>
      <c r="AB860" s="20">
        <f t="shared" si="183"/>
        <v>0</v>
      </c>
      <c r="AC860" s="20">
        <f t="shared" si="184"/>
        <v>0</v>
      </c>
      <c r="AD860" s="16">
        <f t="shared" si="195"/>
        <v>0</v>
      </c>
      <c r="AE860" s="16">
        <f>IF(ISBLANK(T860),AE859,IF(COUNTIF(T$2:T860,T860)&gt;1,AE859,1+MAX(AE859,0)))</f>
        <v>27</v>
      </c>
    </row>
    <row r="861" spans="1:31" x14ac:dyDescent="0.25">
      <c r="A861" s="42">
        <v>114</v>
      </c>
      <c r="B861" s="42" t="s">
        <v>66</v>
      </c>
      <c r="C861" s="42" t="s">
        <v>649</v>
      </c>
      <c r="E861" s="42">
        <v>2</v>
      </c>
      <c r="F861" s="42">
        <v>3</v>
      </c>
      <c r="G861" s="42">
        <v>4</v>
      </c>
      <c r="H861" s="42">
        <v>7</v>
      </c>
      <c r="I861" s="42">
        <v>3</v>
      </c>
      <c r="J861" s="42">
        <v>1</v>
      </c>
      <c r="K861" s="42">
        <v>0</v>
      </c>
      <c r="L861" s="42">
        <v>1</v>
      </c>
      <c r="M861" s="188" t="s">
        <v>703</v>
      </c>
      <c r="N861"/>
      <c r="O861" s="101">
        <f>IF(ISBLANK(C861),O860,IF(COUNTIF(C$2:C861,C861)&gt;1,O860,1+MAX(O860,0)))</f>
        <v>22</v>
      </c>
      <c r="P861" s="45">
        <f t="shared" si="185"/>
        <v>14</v>
      </c>
      <c r="Q861" s="33" t="str">
        <f t="shared" si="186"/>
        <v/>
      </c>
      <c r="R861" s="33">
        <f t="shared" si="187"/>
        <v>15</v>
      </c>
      <c r="S861" s="33" t="str">
        <f t="shared" si="188"/>
        <v>114_15</v>
      </c>
      <c r="T861" s="35" t="str">
        <f t="shared" si="189"/>
        <v>114PM</v>
      </c>
      <c r="U861" s="35" t="str">
        <f t="shared" si="190"/>
        <v>114PMEW</v>
      </c>
      <c r="W861" s="20" t="str">
        <f t="shared" si="191"/>
        <v/>
      </c>
      <c r="X861" s="20" t="str">
        <f t="shared" si="192"/>
        <v/>
      </c>
      <c r="Y861" s="20" t="str">
        <f t="shared" si="193"/>
        <v/>
      </c>
      <c r="Z861" s="20" t="str">
        <f t="shared" si="194"/>
        <v/>
      </c>
      <c r="AA861" s="20">
        <f t="shared" si="182"/>
        <v>0</v>
      </c>
      <c r="AB861" s="20">
        <f t="shared" si="183"/>
        <v>0</v>
      </c>
      <c r="AC861" s="20">
        <f t="shared" si="184"/>
        <v>0</v>
      </c>
      <c r="AD861" s="16">
        <f t="shared" si="195"/>
        <v>0</v>
      </c>
      <c r="AE861" s="16">
        <f>IF(ISBLANK(T861),AE860,IF(COUNTIF(T$2:T861,T861)&gt;1,AE860,1+MAX(AE860,0)))</f>
        <v>27</v>
      </c>
    </row>
    <row r="862" spans="1:31" x14ac:dyDescent="0.25">
      <c r="A862" s="42">
        <v>114</v>
      </c>
      <c r="B862" s="42" t="s">
        <v>66</v>
      </c>
      <c r="C862" s="42" t="s">
        <v>649</v>
      </c>
      <c r="E862" s="42">
        <v>2</v>
      </c>
      <c r="F862" s="42">
        <v>4</v>
      </c>
      <c r="G862" s="42">
        <v>1</v>
      </c>
      <c r="H862" s="42">
        <v>7</v>
      </c>
      <c r="I862" s="42">
        <v>0</v>
      </c>
      <c r="J862" s="42">
        <v>1</v>
      </c>
      <c r="K862" s="42">
        <v>1</v>
      </c>
      <c r="L862" s="42">
        <v>1</v>
      </c>
      <c r="M862" s="188" t="s">
        <v>703</v>
      </c>
      <c r="N862"/>
      <c r="O862" s="101">
        <f>IF(ISBLANK(C862),O861,IF(COUNTIF(C$2:C862,C862)&gt;1,O861,1+MAX(O861,0)))</f>
        <v>22</v>
      </c>
      <c r="P862" s="45">
        <f t="shared" si="185"/>
        <v>14</v>
      </c>
      <c r="Q862" s="33" t="str">
        <f t="shared" si="186"/>
        <v/>
      </c>
      <c r="R862" s="33">
        <f t="shared" si="187"/>
        <v>16</v>
      </c>
      <c r="S862" s="33" t="str">
        <f t="shared" si="188"/>
        <v>114_16</v>
      </c>
      <c r="T862" s="35" t="str">
        <f t="shared" si="189"/>
        <v>114PM</v>
      </c>
      <c r="U862" s="35" t="str">
        <f t="shared" si="190"/>
        <v>114PMNS</v>
      </c>
      <c r="W862" s="20" t="str">
        <f t="shared" si="191"/>
        <v/>
      </c>
      <c r="X862" s="20" t="str">
        <f t="shared" si="192"/>
        <v/>
      </c>
      <c r="Y862" s="20" t="str">
        <f t="shared" si="193"/>
        <v/>
      </c>
      <c r="Z862" s="20" t="str">
        <f t="shared" si="194"/>
        <v/>
      </c>
      <c r="AA862" s="20">
        <f t="shared" si="182"/>
        <v>0</v>
      </c>
      <c r="AB862" s="20">
        <f t="shared" si="183"/>
        <v>0</v>
      </c>
      <c r="AC862" s="20">
        <f t="shared" si="184"/>
        <v>0</v>
      </c>
      <c r="AD862" s="16">
        <f t="shared" si="195"/>
        <v>0</v>
      </c>
      <c r="AE862" s="16">
        <f>IF(ISBLANK(T862),AE861,IF(COUNTIF(T$2:T862,T862)&gt;1,AE861,1+MAX(AE861,0)))</f>
        <v>27</v>
      </c>
    </row>
    <row r="863" spans="1:31" x14ac:dyDescent="0.25">
      <c r="A863" s="42">
        <v>114</v>
      </c>
      <c r="B863" s="42" t="s">
        <v>66</v>
      </c>
      <c r="C863" s="42" t="s">
        <v>649</v>
      </c>
      <c r="E863" s="42">
        <v>2</v>
      </c>
      <c r="F863" s="42">
        <v>4</v>
      </c>
      <c r="G863" s="42">
        <v>2</v>
      </c>
      <c r="H863" s="42">
        <v>4</v>
      </c>
      <c r="I863" s="42">
        <v>1</v>
      </c>
      <c r="J863" s="42">
        <v>1</v>
      </c>
      <c r="K863" s="42">
        <v>0</v>
      </c>
      <c r="L863" s="42">
        <v>0</v>
      </c>
      <c r="M863" s="188" t="s">
        <v>703</v>
      </c>
      <c r="N863"/>
      <c r="O863" s="101">
        <f>IF(ISBLANK(C863),O862,IF(COUNTIF(C$2:C863,C863)&gt;1,O862,1+MAX(O862,0)))</f>
        <v>22</v>
      </c>
      <c r="P863" s="45">
        <f t="shared" si="185"/>
        <v>14</v>
      </c>
      <c r="Q863" s="33" t="str">
        <f t="shared" si="186"/>
        <v/>
      </c>
      <c r="R863" s="33">
        <f t="shared" si="187"/>
        <v>16</v>
      </c>
      <c r="S863" s="33" t="str">
        <f t="shared" si="188"/>
        <v>114_16</v>
      </c>
      <c r="T863" s="35" t="str">
        <f t="shared" si="189"/>
        <v>114PM</v>
      </c>
      <c r="U863" s="35" t="str">
        <f t="shared" si="190"/>
        <v>114PMNS</v>
      </c>
      <c r="W863" s="20" t="str">
        <f t="shared" si="191"/>
        <v/>
      </c>
      <c r="X863" s="20" t="str">
        <f t="shared" si="192"/>
        <v/>
      </c>
      <c r="Y863" s="20" t="str">
        <f t="shared" si="193"/>
        <v/>
      </c>
      <c r="Z863" s="20" t="str">
        <f t="shared" si="194"/>
        <v/>
      </c>
      <c r="AA863" s="20">
        <f t="shared" si="182"/>
        <v>0</v>
      </c>
      <c r="AB863" s="20">
        <f t="shared" si="183"/>
        <v>0</v>
      </c>
      <c r="AC863" s="20">
        <f t="shared" si="184"/>
        <v>0</v>
      </c>
      <c r="AD863" s="16">
        <f t="shared" si="195"/>
        <v>0</v>
      </c>
      <c r="AE863" s="16">
        <f>IF(ISBLANK(T863),AE862,IF(COUNTIF(T$2:T863,T863)&gt;1,AE862,1+MAX(AE862,0)))</f>
        <v>27</v>
      </c>
    </row>
    <row r="864" spans="1:31" x14ac:dyDescent="0.25">
      <c r="A864" s="42">
        <v>114</v>
      </c>
      <c r="B864" s="42" t="s">
        <v>66</v>
      </c>
      <c r="C864" s="42" t="s">
        <v>649</v>
      </c>
      <c r="E864" s="42">
        <v>2</v>
      </c>
      <c r="F864" s="42">
        <v>4</v>
      </c>
      <c r="G864" s="42">
        <v>3</v>
      </c>
      <c r="H864" s="42">
        <v>2</v>
      </c>
      <c r="I864" s="42">
        <v>0</v>
      </c>
      <c r="J864" s="42">
        <v>1</v>
      </c>
      <c r="K864" s="42">
        <v>0</v>
      </c>
      <c r="L864" s="42">
        <v>0</v>
      </c>
      <c r="M864" s="188" t="s">
        <v>703</v>
      </c>
      <c r="N864"/>
      <c r="O864" s="101">
        <f>IF(ISBLANK(C864),O863,IF(COUNTIF(C$2:C864,C864)&gt;1,O863,1+MAX(O863,0)))</f>
        <v>22</v>
      </c>
      <c r="P864" s="45">
        <f t="shared" si="185"/>
        <v>14</v>
      </c>
      <c r="Q864" s="33" t="str">
        <f t="shared" si="186"/>
        <v/>
      </c>
      <c r="R864" s="33">
        <f t="shared" si="187"/>
        <v>16</v>
      </c>
      <c r="S864" s="33" t="str">
        <f t="shared" si="188"/>
        <v>114_16</v>
      </c>
      <c r="T864" s="35" t="str">
        <f t="shared" si="189"/>
        <v>114PM</v>
      </c>
      <c r="U864" s="35" t="str">
        <f t="shared" si="190"/>
        <v>114PMEW</v>
      </c>
      <c r="W864" s="20" t="str">
        <f t="shared" si="191"/>
        <v/>
      </c>
      <c r="X864" s="20" t="str">
        <f t="shared" si="192"/>
        <v/>
      </c>
      <c r="Y864" s="20" t="str">
        <f t="shared" si="193"/>
        <v/>
      </c>
      <c r="Z864" s="20" t="str">
        <f t="shared" si="194"/>
        <v/>
      </c>
      <c r="AA864" s="20">
        <f t="shared" si="182"/>
        <v>0</v>
      </c>
      <c r="AB864" s="20">
        <f t="shared" si="183"/>
        <v>0</v>
      </c>
      <c r="AC864" s="20">
        <f t="shared" si="184"/>
        <v>0</v>
      </c>
      <c r="AD864" s="16">
        <f t="shared" si="195"/>
        <v>0</v>
      </c>
      <c r="AE864" s="16">
        <f>IF(ISBLANK(T864),AE863,IF(COUNTIF(T$2:T864,T864)&gt;1,AE863,1+MAX(AE863,0)))</f>
        <v>27</v>
      </c>
    </row>
    <row r="865" spans="1:31" x14ac:dyDescent="0.25">
      <c r="A865" s="42">
        <v>114</v>
      </c>
      <c r="B865" s="42" t="s">
        <v>66</v>
      </c>
      <c r="C865" s="42" t="s">
        <v>649</v>
      </c>
      <c r="E865" s="42">
        <v>2</v>
      </c>
      <c r="F865" s="42">
        <v>4</v>
      </c>
      <c r="G865" s="42">
        <v>4</v>
      </c>
      <c r="H865" s="42">
        <v>12</v>
      </c>
      <c r="I865" s="42">
        <v>7</v>
      </c>
      <c r="J865" s="42">
        <v>1</v>
      </c>
      <c r="K865" s="42">
        <v>2</v>
      </c>
      <c r="L865" s="42">
        <v>1</v>
      </c>
      <c r="M865" s="188" t="s">
        <v>703</v>
      </c>
      <c r="N865"/>
      <c r="O865" s="101">
        <f>IF(ISBLANK(C865),O864,IF(COUNTIF(C$2:C865,C865)&gt;1,O864,1+MAX(O864,0)))</f>
        <v>22</v>
      </c>
      <c r="P865" s="45">
        <f t="shared" si="185"/>
        <v>14</v>
      </c>
      <c r="Q865" s="33" t="str">
        <f t="shared" si="186"/>
        <v/>
      </c>
      <c r="R865" s="33">
        <f t="shared" si="187"/>
        <v>16</v>
      </c>
      <c r="S865" s="33" t="str">
        <f t="shared" si="188"/>
        <v>114_16</v>
      </c>
      <c r="T865" s="35" t="str">
        <f t="shared" si="189"/>
        <v>114PM</v>
      </c>
      <c r="U865" s="35" t="str">
        <f t="shared" si="190"/>
        <v>114PMEW</v>
      </c>
      <c r="W865" s="20" t="str">
        <f t="shared" si="191"/>
        <v/>
      </c>
      <c r="X865" s="20" t="str">
        <f t="shared" si="192"/>
        <v/>
      </c>
      <c r="Y865" s="20" t="str">
        <f t="shared" si="193"/>
        <v/>
      </c>
      <c r="Z865" s="20" t="str">
        <f t="shared" si="194"/>
        <v/>
      </c>
      <c r="AA865" s="20">
        <f t="shared" si="182"/>
        <v>0</v>
      </c>
      <c r="AB865" s="20">
        <f t="shared" si="183"/>
        <v>0</v>
      </c>
      <c r="AC865" s="20">
        <f t="shared" si="184"/>
        <v>0</v>
      </c>
      <c r="AD865" s="16">
        <f t="shared" si="195"/>
        <v>0</v>
      </c>
      <c r="AE865" s="16">
        <f>IF(ISBLANK(T865),AE864,IF(COUNTIF(T$2:T865,T865)&gt;1,AE864,1+MAX(AE864,0)))</f>
        <v>27</v>
      </c>
    </row>
    <row r="866" spans="1:31" x14ac:dyDescent="0.25">
      <c r="A866" s="42">
        <v>115</v>
      </c>
      <c r="B866" s="42" t="s">
        <v>65</v>
      </c>
      <c r="C866" s="42" t="s">
        <v>704</v>
      </c>
      <c r="E866" s="42">
        <v>1</v>
      </c>
      <c r="F866" s="42">
        <v>1</v>
      </c>
      <c r="G866" s="42">
        <v>1</v>
      </c>
      <c r="H866" s="42">
        <v>7</v>
      </c>
      <c r="I866" s="42">
        <v>2</v>
      </c>
      <c r="J866" s="42">
        <v>2</v>
      </c>
      <c r="K866" s="42">
        <v>0</v>
      </c>
      <c r="L866" s="42">
        <v>0</v>
      </c>
      <c r="M866" s="188" t="s">
        <v>705</v>
      </c>
      <c r="N866"/>
      <c r="O866" s="101">
        <f>IF(ISBLANK(C866),O865,IF(COUNTIF(C$2:C866,C866)&gt;1,O865,1+MAX(O865,0)))</f>
        <v>23</v>
      </c>
      <c r="P866" s="45">
        <f t="shared" si="185"/>
        <v>15</v>
      </c>
      <c r="Q866" s="33">
        <f t="shared" si="186"/>
        <v>15</v>
      </c>
      <c r="R866" s="33">
        <f t="shared" si="187"/>
        <v>1</v>
      </c>
      <c r="S866" s="33" t="str">
        <f t="shared" si="188"/>
        <v>115_1</v>
      </c>
      <c r="T866" s="35" t="str">
        <f t="shared" si="189"/>
        <v>115AM</v>
      </c>
      <c r="U866" s="35" t="str">
        <f t="shared" si="190"/>
        <v>115AMNS</v>
      </c>
      <c r="W866" s="20" t="str">
        <f t="shared" si="191"/>
        <v/>
      </c>
      <c r="X866" s="20" t="str">
        <f t="shared" si="192"/>
        <v/>
      </c>
      <c r="Y866" s="20" t="str">
        <f t="shared" si="193"/>
        <v/>
      </c>
      <c r="Z866" s="20" t="str">
        <f t="shared" si="194"/>
        <v/>
      </c>
      <c r="AA866" s="20">
        <f t="shared" si="182"/>
        <v>0</v>
      </c>
      <c r="AB866" s="20">
        <f t="shared" si="183"/>
        <v>0</v>
      </c>
      <c r="AC866" s="20">
        <f t="shared" si="184"/>
        <v>5</v>
      </c>
      <c r="AD866" s="16">
        <f t="shared" si="195"/>
        <v>1</v>
      </c>
      <c r="AE866" s="16">
        <f>IF(ISBLANK(T866),AE865,IF(COUNTIF(T$2:T866,T866)&gt;1,AE865,1+MAX(AE865,0)))</f>
        <v>28</v>
      </c>
    </row>
    <row r="867" spans="1:31" x14ac:dyDescent="0.25">
      <c r="A867" s="42">
        <v>115</v>
      </c>
      <c r="B867" s="42" t="s">
        <v>65</v>
      </c>
      <c r="C867" s="42" t="s">
        <v>704</v>
      </c>
      <c r="E867" s="42">
        <v>1</v>
      </c>
      <c r="F867" s="42">
        <v>1</v>
      </c>
      <c r="G867" s="42">
        <v>2</v>
      </c>
      <c r="H867" s="42">
        <v>5</v>
      </c>
      <c r="I867" s="42">
        <v>2</v>
      </c>
      <c r="J867" s="42">
        <v>0</v>
      </c>
      <c r="K867" s="42">
        <v>2</v>
      </c>
      <c r="L867" s="42">
        <v>2</v>
      </c>
      <c r="M867" s="188" t="s">
        <v>705</v>
      </c>
      <c r="N867"/>
      <c r="O867" s="101">
        <f>IF(ISBLANK(C867),O866,IF(COUNTIF(C$2:C867,C867)&gt;1,O866,1+MAX(O866,0)))</f>
        <v>23</v>
      </c>
      <c r="P867" s="45">
        <f t="shared" si="185"/>
        <v>15</v>
      </c>
      <c r="Q867" s="33" t="str">
        <f t="shared" si="186"/>
        <v/>
      </c>
      <c r="R867" s="33">
        <f t="shared" si="187"/>
        <v>1</v>
      </c>
      <c r="S867" s="33" t="str">
        <f t="shared" si="188"/>
        <v>115_1</v>
      </c>
      <c r="T867" s="35" t="str">
        <f t="shared" si="189"/>
        <v>115AM</v>
      </c>
      <c r="U867" s="35" t="str">
        <f t="shared" si="190"/>
        <v>115AMNS</v>
      </c>
      <c r="W867" s="20" t="str">
        <f t="shared" si="191"/>
        <v/>
      </c>
      <c r="X867" s="20" t="str">
        <f t="shared" si="192"/>
        <v/>
      </c>
      <c r="Y867" s="20" t="str">
        <f t="shared" si="193"/>
        <v/>
      </c>
      <c r="Z867" s="20" t="str">
        <f t="shared" si="194"/>
        <v/>
      </c>
      <c r="AA867" s="20">
        <f t="shared" si="182"/>
        <v>0</v>
      </c>
      <c r="AB867" s="20">
        <f t="shared" si="183"/>
        <v>0</v>
      </c>
      <c r="AC867" s="20">
        <f t="shared" si="184"/>
        <v>3</v>
      </c>
      <c r="AD867" s="16">
        <f t="shared" si="195"/>
        <v>1</v>
      </c>
      <c r="AE867" s="16">
        <f>IF(ISBLANK(T867),AE866,IF(COUNTIF(T$2:T867,T867)&gt;1,AE866,1+MAX(AE866,0)))</f>
        <v>28</v>
      </c>
    </row>
    <row r="868" spans="1:31" x14ac:dyDescent="0.25">
      <c r="A868" s="42">
        <v>115</v>
      </c>
      <c r="B868" s="42" t="s">
        <v>65</v>
      </c>
      <c r="C868" s="42" t="s">
        <v>704</v>
      </c>
      <c r="E868" s="42">
        <v>1</v>
      </c>
      <c r="F868" s="42">
        <v>1</v>
      </c>
      <c r="G868" s="42">
        <v>3</v>
      </c>
      <c r="H868" s="42">
        <v>2</v>
      </c>
      <c r="I868" s="42">
        <v>0</v>
      </c>
      <c r="J868" s="42">
        <v>1</v>
      </c>
      <c r="K868" s="42">
        <v>0</v>
      </c>
      <c r="L868" s="42">
        <v>0</v>
      </c>
      <c r="M868" s="188" t="s">
        <v>705</v>
      </c>
      <c r="N868"/>
      <c r="O868" s="101">
        <f>IF(ISBLANK(C868),O867,IF(COUNTIF(C$2:C868,C868)&gt;1,O867,1+MAX(O867,0)))</f>
        <v>23</v>
      </c>
      <c r="P868" s="45">
        <f t="shared" si="185"/>
        <v>15</v>
      </c>
      <c r="Q868" s="33" t="str">
        <f t="shared" si="186"/>
        <v/>
      </c>
      <c r="R868" s="33">
        <f t="shared" si="187"/>
        <v>1</v>
      </c>
      <c r="S868" s="33" t="str">
        <f t="shared" si="188"/>
        <v>115_1</v>
      </c>
      <c r="T868" s="35" t="str">
        <f t="shared" si="189"/>
        <v>115AM</v>
      </c>
      <c r="U868" s="35" t="str">
        <f t="shared" si="190"/>
        <v>115AMEW</v>
      </c>
      <c r="W868" s="20" t="str">
        <f t="shared" si="191"/>
        <v/>
      </c>
      <c r="X868" s="20" t="str">
        <f t="shared" si="192"/>
        <v/>
      </c>
      <c r="Y868" s="20" t="str">
        <f t="shared" si="193"/>
        <v/>
      </c>
      <c r="Z868" s="20" t="str">
        <f t="shared" si="194"/>
        <v/>
      </c>
      <c r="AA868" s="20">
        <f t="shared" si="182"/>
        <v>0</v>
      </c>
      <c r="AB868" s="20">
        <f t="shared" si="183"/>
        <v>0</v>
      </c>
      <c r="AC868" s="20">
        <f t="shared" si="184"/>
        <v>3</v>
      </c>
      <c r="AD868" s="16">
        <f t="shared" si="195"/>
        <v>1</v>
      </c>
      <c r="AE868" s="16">
        <f>IF(ISBLANK(T868),AE867,IF(COUNTIF(T$2:T868,T868)&gt;1,AE867,1+MAX(AE867,0)))</f>
        <v>28</v>
      </c>
    </row>
    <row r="869" spans="1:31" x14ac:dyDescent="0.25">
      <c r="A869" s="42">
        <v>115</v>
      </c>
      <c r="B869" s="42" t="s">
        <v>65</v>
      </c>
      <c r="C869" s="42" t="s">
        <v>704</v>
      </c>
      <c r="E869" s="42">
        <v>1</v>
      </c>
      <c r="F869" s="42">
        <v>1</v>
      </c>
      <c r="G869" s="42">
        <v>4</v>
      </c>
      <c r="H869" s="42">
        <v>4</v>
      </c>
      <c r="I869" s="42">
        <v>0</v>
      </c>
      <c r="J869" s="42">
        <v>2</v>
      </c>
      <c r="K869" s="42">
        <v>1</v>
      </c>
      <c r="L869" s="42">
        <v>1</v>
      </c>
      <c r="M869" s="188" t="s">
        <v>705</v>
      </c>
      <c r="N869"/>
      <c r="O869" s="101">
        <f>IF(ISBLANK(C869),O868,IF(COUNTIF(C$2:C869,C869)&gt;1,O868,1+MAX(O868,0)))</f>
        <v>23</v>
      </c>
      <c r="P869" s="45">
        <f t="shared" si="185"/>
        <v>15</v>
      </c>
      <c r="Q869" s="33" t="str">
        <f t="shared" si="186"/>
        <v/>
      </c>
      <c r="R869" s="33">
        <f t="shared" si="187"/>
        <v>1</v>
      </c>
      <c r="S869" s="33" t="str">
        <f t="shared" si="188"/>
        <v>115_1</v>
      </c>
      <c r="T869" s="35" t="str">
        <f t="shared" si="189"/>
        <v>115AM</v>
      </c>
      <c r="U869" s="35" t="str">
        <f t="shared" si="190"/>
        <v>115AMEW</v>
      </c>
      <c r="W869" s="20" t="str">
        <f t="shared" si="191"/>
        <v/>
      </c>
      <c r="X869" s="20" t="str">
        <f t="shared" si="192"/>
        <v/>
      </c>
      <c r="Y869" s="20" t="str">
        <f t="shared" si="193"/>
        <v/>
      </c>
      <c r="Z869" s="20" t="str">
        <f t="shared" si="194"/>
        <v/>
      </c>
      <c r="AA869" s="20">
        <f t="shared" si="182"/>
        <v>0</v>
      </c>
      <c r="AB869" s="20">
        <f t="shared" si="183"/>
        <v>0</v>
      </c>
      <c r="AC869" s="20">
        <f t="shared" si="184"/>
        <v>3</v>
      </c>
      <c r="AD869" s="16">
        <f t="shared" si="195"/>
        <v>1</v>
      </c>
      <c r="AE869" s="16">
        <f>IF(ISBLANK(T869),AE868,IF(COUNTIF(T$2:T869,T869)&gt;1,AE868,1+MAX(AE868,0)))</f>
        <v>28</v>
      </c>
    </row>
    <row r="870" spans="1:31" x14ac:dyDescent="0.25">
      <c r="A870" s="42">
        <v>115</v>
      </c>
      <c r="B870" s="42" t="s">
        <v>65</v>
      </c>
      <c r="C870" s="42" t="s">
        <v>704</v>
      </c>
      <c r="E870" s="42">
        <v>1</v>
      </c>
      <c r="F870" s="42">
        <v>2</v>
      </c>
      <c r="G870" s="42">
        <v>1</v>
      </c>
      <c r="H870" s="42">
        <v>0</v>
      </c>
      <c r="I870" s="42">
        <v>0</v>
      </c>
      <c r="J870" s="42">
        <v>0</v>
      </c>
      <c r="K870" s="42">
        <v>0</v>
      </c>
      <c r="L870" s="42">
        <v>0</v>
      </c>
      <c r="M870" s="188" t="s">
        <v>705</v>
      </c>
      <c r="N870"/>
      <c r="O870" s="101">
        <f>IF(ISBLANK(C870),O869,IF(COUNTIF(C$2:C870,C870)&gt;1,O869,1+MAX(O869,0)))</f>
        <v>23</v>
      </c>
      <c r="P870" s="45">
        <f t="shared" si="185"/>
        <v>15</v>
      </c>
      <c r="Q870" s="33" t="str">
        <f t="shared" si="186"/>
        <v/>
      </c>
      <c r="R870" s="33">
        <f t="shared" si="187"/>
        <v>2</v>
      </c>
      <c r="S870" s="33" t="str">
        <f t="shared" si="188"/>
        <v>115_2</v>
      </c>
      <c r="T870" s="35" t="str">
        <f t="shared" si="189"/>
        <v>115AM</v>
      </c>
      <c r="U870" s="35" t="str">
        <f t="shared" si="190"/>
        <v>115AMNS</v>
      </c>
      <c r="W870" s="20" t="str">
        <f t="shared" si="191"/>
        <v/>
      </c>
      <c r="X870" s="20" t="str">
        <f t="shared" si="192"/>
        <v/>
      </c>
      <c r="Y870" s="20" t="str">
        <f t="shared" si="193"/>
        <v/>
      </c>
      <c r="Z870" s="20" t="str">
        <f t="shared" si="194"/>
        <v/>
      </c>
      <c r="AA870" s="20">
        <f t="shared" si="182"/>
        <v>0</v>
      </c>
      <c r="AB870" s="20">
        <f t="shared" si="183"/>
        <v>0</v>
      </c>
      <c r="AC870" s="20">
        <f t="shared" si="184"/>
        <v>5</v>
      </c>
      <c r="AD870" s="16">
        <f t="shared" si="195"/>
        <v>1</v>
      </c>
      <c r="AE870" s="16">
        <f>IF(ISBLANK(T870),AE869,IF(COUNTIF(T$2:T870,T870)&gt;1,AE869,1+MAX(AE869,0)))</f>
        <v>28</v>
      </c>
    </row>
    <row r="871" spans="1:31" x14ac:dyDescent="0.25">
      <c r="A871" s="42">
        <v>115</v>
      </c>
      <c r="B871" s="42" t="s">
        <v>65</v>
      </c>
      <c r="C871" s="42" t="s">
        <v>704</v>
      </c>
      <c r="E871" s="42">
        <v>1</v>
      </c>
      <c r="F871" s="42">
        <v>2</v>
      </c>
      <c r="G871" s="42">
        <v>2</v>
      </c>
      <c r="H871" s="42">
        <v>7</v>
      </c>
      <c r="I871" s="42">
        <v>0</v>
      </c>
      <c r="J871" s="42">
        <v>3</v>
      </c>
      <c r="K871" s="42">
        <v>0</v>
      </c>
      <c r="L871" s="42">
        <v>1</v>
      </c>
      <c r="M871" s="188" t="s">
        <v>705</v>
      </c>
      <c r="N871"/>
      <c r="O871" s="101">
        <f>IF(ISBLANK(C871),O870,IF(COUNTIF(C$2:C871,C871)&gt;1,O870,1+MAX(O870,0)))</f>
        <v>23</v>
      </c>
      <c r="P871" s="45">
        <f t="shared" si="185"/>
        <v>15</v>
      </c>
      <c r="Q871" s="33" t="str">
        <f t="shared" si="186"/>
        <v/>
      </c>
      <c r="R871" s="33">
        <f t="shared" si="187"/>
        <v>2</v>
      </c>
      <c r="S871" s="33" t="str">
        <f t="shared" si="188"/>
        <v>115_2</v>
      </c>
      <c r="T871" s="35" t="str">
        <f t="shared" si="189"/>
        <v>115AM</v>
      </c>
      <c r="U871" s="35" t="str">
        <f t="shared" si="190"/>
        <v>115AMNS</v>
      </c>
      <c r="W871" s="20" t="str">
        <f t="shared" si="191"/>
        <v/>
      </c>
      <c r="X871" s="20" t="str">
        <f t="shared" si="192"/>
        <v/>
      </c>
      <c r="Y871" s="20" t="str">
        <f t="shared" si="193"/>
        <v/>
      </c>
      <c r="Z871" s="20" t="str">
        <f t="shared" si="194"/>
        <v/>
      </c>
      <c r="AA871" s="20">
        <f t="shared" si="182"/>
        <v>0</v>
      </c>
      <c r="AB871" s="20">
        <f t="shared" si="183"/>
        <v>0</v>
      </c>
      <c r="AC871" s="20">
        <f t="shared" si="184"/>
        <v>3</v>
      </c>
      <c r="AD871" s="16">
        <f t="shared" si="195"/>
        <v>1</v>
      </c>
      <c r="AE871" s="16">
        <f>IF(ISBLANK(T871),AE870,IF(COUNTIF(T$2:T871,T871)&gt;1,AE870,1+MAX(AE870,0)))</f>
        <v>28</v>
      </c>
    </row>
    <row r="872" spans="1:31" x14ac:dyDescent="0.25">
      <c r="A872" s="42">
        <v>115</v>
      </c>
      <c r="B872" s="42" t="s">
        <v>65</v>
      </c>
      <c r="C872" s="42" t="s">
        <v>704</v>
      </c>
      <c r="E872" s="42">
        <v>1</v>
      </c>
      <c r="F872" s="42">
        <v>2</v>
      </c>
      <c r="G872" s="42">
        <v>3</v>
      </c>
      <c r="H872" s="42">
        <v>4</v>
      </c>
      <c r="I872" s="42">
        <v>0</v>
      </c>
      <c r="J872" s="42">
        <v>0</v>
      </c>
      <c r="K872" s="42">
        <v>2</v>
      </c>
      <c r="L872" s="42">
        <v>2</v>
      </c>
      <c r="M872" s="188" t="s">
        <v>705</v>
      </c>
      <c r="N872"/>
      <c r="O872" s="101">
        <f>IF(ISBLANK(C872),O871,IF(COUNTIF(C$2:C872,C872)&gt;1,O871,1+MAX(O871,0)))</f>
        <v>23</v>
      </c>
      <c r="P872" s="45">
        <f t="shared" si="185"/>
        <v>15</v>
      </c>
      <c r="Q872" s="33" t="str">
        <f t="shared" si="186"/>
        <v/>
      </c>
      <c r="R872" s="33">
        <f t="shared" si="187"/>
        <v>2</v>
      </c>
      <c r="S872" s="33" t="str">
        <f t="shared" si="188"/>
        <v>115_2</v>
      </c>
      <c r="T872" s="35" t="str">
        <f t="shared" si="189"/>
        <v>115AM</v>
      </c>
      <c r="U872" s="35" t="str">
        <f t="shared" si="190"/>
        <v>115AMEW</v>
      </c>
      <c r="W872" s="20" t="str">
        <f t="shared" si="191"/>
        <v/>
      </c>
      <c r="X872" s="20" t="str">
        <f t="shared" si="192"/>
        <v/>
      </c>
      <c r="Y872" s="20" t="str">
        <f t="shared" si="193"/>
        <v/>
      </c>
      <c r="Z872" s="20" t="str">
        <f t="shared" si="194"/>
        <v/>
      </c>
      <c r="AA872" s="20">
        <f t="shared" si="182"/>
        <v>0</v>
      </c>
      <c r="AB872" s="20">
        <f t="shared" si="183"/>
        <v>0</v>
      </c>
      <c r="AC872" s="20">
        <f t="shared" si="184"/>
        <v>3</v>
      </c>
      <c r="AD872" s="16">
        <f t="shared" si="195"/>
        <v>1</v>
      </c>
      <c r="AE872" s="16">
        <f>IF(ISBLANK(T872),AE871,IF(COUNTIF(T$2:T872,T872)&gt;1,AE871,1+MAX(AE871,0)))</f>
        <v>28</v>
      </c>
    </row>
    <row r="873" spans="1:31" x14ac:dyDescent="0.25">
      <c r="A873" s="42">
        <v>115</v>
      </c>
      <c r="B873" s="42" t="s">
        <v>65</v>
      </c>
      <c r="C873" s="42" t="s">
        <v>704</v>
      </c>
      <c r="E873" s="42">
        <v>1</v>
      </c>
      <c r="F873" s="42">
        <v>2</v>
      </c>
      <c r="G873" s="42">
        <v>4</v>
      </c>
      <c r="H873" s="42">
        <v>13</v>
      </c>
      <c r="I873" s="42">
        <v>2</v>
      </c>
      <c r="J873" s="42">
        <v>2</v>
      </c>
      <c r="K873" s="42">
        <v>1</v>
      </c>
      <c r="L873" s="42">
        <v>6</v>
      </c>
      <c r="M873" s="188" t="s">
        <v>705</v>
      </c>
      <c r="N873"/>
      <c r="O873" s="101">
        <f>IF(ISBLANK(C873),O872,IF(COUNTIF(C$2:C873,C873)&gt;1,O872,1+MAX(O872,0)))</f>
        <v>23</v>
      </c>
      <c r="P873" s="45">
        <f t="shared" si="185"/>
        <v>15</v>
      </c>
      <c r="Q873" s="33" t="str">
        <f t="shared" si="186"/>
        <v/>
      </c>
      <c r="R873" s="33">
        <f t="shared" si="187"/>
        <v>2</v>
      </c>
      <c r="S873" s="33" t="str">
        <f t="shared" si="188"/>
        <v>115_2</v>
      </c>
      <c r="T873" s="35" t="str">
        <f t="shared" si="189"/>
        <v>115AM</v>
      </c>
      <c r="U873" s="35" t="str">
        <f t="shared" si="190"/>
        <v>115AMEW</v>
      </c>
      <c r="W873" s="20" t="str">
        <f t="shared" si="191"/>
        <v/>
      </c>
      <c r="X873" s="20" t="str">
        <f t="shared" si="192"/>
        <v/>
      </c>
      <c r="Y873" s="20" t="str">
        <f t="shared" si="193"/>
        <v/>
      </c>
      <c r="Z873" s="20" t="str">
        <f t="shared" si="194"/>
        <v/>
      </c>
      <c r="AA873" s="20">
        <f t="shared" si="182"/>
        <v>0</v>
      </c>
      <c r="AB873" s="20">
        <f t="shared" si="183"/>
        <v>0</v>
      </c>
      <c r="AC873" s="20">
        <f t="shared" si="184"/>
        <v>3</v>
      </c>
      <c r="AD873" s="16">
        <f t="shared" si="195"/>
        <v>1</v>
      </c>
      <c r="AE873" s="16">
        <f>IF(ISBLANK(T873),AE872,IF(COUNTIF(T$2:T873,T873)&gt;1,AE872,1+MAX(AE872,0)))</f>
        <v>28</v>
      </c>
    </row>
    <row r="874" spans="1:31" x14ac:dyDescent="0.25">
      <c r="A874" s="42">
        <v>115</v>
      </c>
      <c r="B874" s="42" t="s">
        <v>65</v>
      </c>
      <c r="C874" s="42" t="s">
        <v>704</v>
      </c>
      <c r="E874" s="42">
        <v>1</v>
      </c>
      <c r="F874" s="42">
        <v>3</v>
      </c>
      <c r="G874" s="42">
        <v>1</v>
      </c>
      <c r="H874" s="42">
        <v>7</v>
      </c>
      <c r="I874" s="42">
        <v>0</v>
      </c>
      <c r="J874" s="42">
        <v>6</v>
      </c>
      <c r="K874" s="42">
        <v>0</v>
      </c>
      <c r="L874" s="42">
        <v>0</v>
      </c>
      <c r="M874" s="188" t="s">
        <v>705</v>
      </c>
      <c r="N874"/>
      <c r="O874" s="101">
        <f>IF(ISBLANK(C874),O873,IF(COUNTIF(C$2:C874,C874)&gt;1,O873,1+MAX(O873,0)))</f>
        <v>23</v>
      </c>
      <c r="P874" s="45">
        <f t="shared" si="185"/>
        <v>15</v>
      </c>
      <c r="Q874" s="33" t="str">
        <f t="shared" si="186"/>
        <v/>
      </c>
      <c r="R874" s="33">
        <f t="shared" si="187"/>
        <v>3</v>
      </c>
      <c r="S874" s="33" t="str">
        <f t="shared" si="188"/>
        <v>115_3</v>
      </c>
      <c r="T874" s="35" t="str">
        <f t="shared" si="189"/>
        <v>115AM</v>
      </c>
      <c r="U874" s="35" t="str">
        <f t="shared" si="190"/>
        <v>115AMNS</v>
      </c>
      <c r="W874" s="20" t="str">
        <f t="shared" si="191"/>
        <v/>
      </c>
      <c r="X874" s="20" t="str">
        <f t="shared" si="192"/>
        <v/>
      </c>
      <c r="Y874" s="20" t="str">
        <f t="shared" si="193"/>
        <v/>
      </c>
      <c r="Z874" s="20" t="str">
        <f t="shared" si="194"/>
        <v/>
      </c>
      <c r="AA874" s="20">
        <f t="shared" si="182"/>
        <v>0</v>
      </c>
      <c r="AB874" s="20">
        <f t="shared" si="183"/>
        <v>0</v>
      </c>
      <c r="AC874" s="20">
        <f t="shared" si="184"/>
        <v>5</v>
      </c>
      <c r="AD874" s="16">
        <f t="shared" si="195"/>
        <v>1</v>
      </c>
      <c r="AE874" s="16">
        <f>IF(ISBLANK(T874),AE873,IF(COUNTIF(T$2:T874,T874)&gt;1,AE873,1+MAX(AE873,0)))</f>
        <v>28</v>
      </c>
    </row>
    <row r="875" spans="1:31" x14ac:dyDescent="0.25">
      <c r="A875" s="42">
        <v>115</v>
      </c>
      <c r="B875" s="42" t="s">
        <v>65</v>
      </c>
      <c r="C875" s="42" t="s">
        <v>704</v>
      </c>
      <c r="E875" s="42">
        <v>1</v>
      </c>
      <c r="F875" s="42">
        <v>3</v>
      </c>
      <c r="G875" s="42">
        <v>2</v>
      </c>
      <c r="H875" s="42">
        <v>2</v>
      </c>
      <c r="I875" s="42">
        <v>0</v>
      </c>
      <c r="J875" s="42">
        <v>0</v>
      </c>
      <c r="K875" s="42">
        <v>0</v>
      </c>
      <c r="L875" s="42">
        <v>0</v>
      </c>
      <c r="M875" s="188" t="s">
        <v>705</v>
      </c>
      <c r="N875"/>
      <c r="O875" s="101">
        <f>IF(ISBLANK(C875),O874,IF(COUNTIF(C$2:C875,C875)&gt;1,O874,1+MAX(O874,0)))</f>
        <v>23</v>
      </c>
      <c r="P875" s="45">
        <f t="shared" si="185"/>
        <v>15</v>
      </c>
      <c r="Q875" s="33" t="str">
        <f t="shared" si="186"/>
        <v/>
      </c>
      <c r="R875" s="33">
        <f t="shared" si="187"/>
        <v>3</v>
      </c>
      <c r="S875" s="33" t="str">
        <f t="shared" si="188"/>
        <v>115_3</v>
      </c>
      <c r="T875" s="35" t="str">
        <f t="shared" si="189"/>
        <v>115AM</v>
      </c>
      <c r="U875" s="35" t="str">
        <f t="shared" si="190"/>
        <v>115AMNS</v>
      </c>
      <c r="W875" s="20" t="str">
        <f t="shared" si="191"/>
        <v/>
      </c>
      <c r="X875" s="20" t="str">
        <f t="shared" si="192"/>
        <v/>
      </c>
      <c r="Y875" s="20" t="str">
        <f t="shared" si="193"/>
        <v/>
      </c>
      <c r="Z875" s="20" t="str">
        <f t="shared" si="194"/>
        <v/>
      </c>
      <c r="AA875" s="20">
        <f t="shared" si="182"/>
        <v>0</v>
      </c>
      <c r="AB875" s="20">
        <f t="shared" si="183"/>
        <v>0</v>
      </c>
      <c r="AC875" s="20">
        <f t="shared" si="184"/>
        <v>3</v>
      </c>
      <c r="AD875" s="16">
        <f t="shared" si="195"/>
        <v>1</v>
      </c>
      <c r="AE875" s="16">
        <f>IF(ISBLANK(T875),AE874,IF(COUNTIF(T$2:T875,T875)&gt;1,AE874,1+MAX(AE874,0)))</f>
        <v>28</v>
      </c>
    </row>
    <row r="876" spans="1:31" x14ac:dyDescent="0.25">
      <c r="A876" s="42">
        <v>115</v>
      </c>
      <c r="B876" s="42" t="s">
        <v>65</v>
      </c>
      <c r="C876" s="42" t="s">
        <v>704</v>
      </c>
      <c r="E876" s="42">
        <v>1</v>
      </c>
      <c r="F876" s="42">
        <v>3</v>
      </c>
      <c r="G876" s="42">
        <v>3</v>
      </c>
      <c r="H876" s="42">
        <v>0</v>
      </c>
      <c r="I876" s="42">
        <v>0</v>
      </c>
      <c r="J876" s="42">
        <v>0</v>
      </c>
      <c r="K876" s="42">
        <v>0</v>
      </c>
      <c r="L876" s="42">
        <v>0</v>
      </c>
      <c r="M876" s="188" t="s">
        <v>705</v>
      </c>
      <c r="N876"/>
      <c r="O876" s="101">
        <f>IF(ISBLANK(C876),O875,IF(COUNTIF(C$2:C876,C876)&gt;1,O875,1+MAX(O875,0)))</f>
        <v>23</v>
      </c>
      <c r="P876" s="45">
        <f t="shared" si="185"/>
        <v>15</v>
      </c>
      <c r="Q876" s="33" t="str">
        <f t="shared" si="186"/>
        <v/>
      </c>
      <c r="R876" s="33">
        <f t="shared" si="187"/>
        <v>3</v>
      </c>
      <c r="S876" s="33" t="str">
        <f t="shared" si="188"/>
        <v>115_3</v>
      </c>
      <c r="T876" s="35" t="str">
        <f t="shared" si="189"/>
        <v>115AM</v>
      </c>
      <c r="U876" s="35" t="str">
        <f t="shared" si="190"/>
        <v>115AMEW</v>
      </c>
      <c r="W876" s="20" t="str">
        <f t="shared" si="191"/>
        <v/>
      </c>
      <c r="X876" s="20" t="str">
        <f t="shared" si="192"/>
        <v/>
      </c>
      <c r="Y876" s="20" t="str">
        <f t="shared" si="193"/>
        <v/>
      </c>
      <c r="Z876" s="20" t="str">
        <f t="shared" si="194"/>
        <v/>
      </c>
      <c r="AA876" s="20">
        <f t="shared" si="182"/>
        <v>0</v>
      </c>
      <c r="AB876" s="20">
        <f t="shared" si="183"/>
        <v>0</v>
      </c>
      <c r="AC876" s="20">
        <f t="shared" si="184"/>
        <v>3</v>
      </c>
      <c r="AD876" s="16">
        <f t="shared" si="195"/>
        <v>1</v>
      </c>
      <c r="AE876" s="16">
        <f>IF(ISBLANK(T876),AE875,IF(COUNTIF(T$2:T876,T876)&gt;1,AE875,1+MAX(AE875,0)))</f>
        <v>28</v>
      </c>
    </row>
    <row r="877" spans="1:31" x14ac:dyDescent="0.25">
      <c r="A877" s="42">
        <v>115</v>
      </c>
      <c r="B877" s="42" t="s">
        <v>65</v>
      </c>
      <c r="C877" s="42" t="s">
        <v>704</v>
      </c>
      <c r="E877" s="42">
        <v>1</v>
      </c>
      <c r="F877" s="42">
        <v>3</v>
      </c>
      <c r="G877" s="42">
        <v>4</v>
      </c>
      <c r="H877" s="42">
        <v>2</v>
      </c>
      <c r="I877" s="42">
        <v>0</v>
      </c>
      <c r="J877" s="42">
        <v>0</v>
      </c>
      <c r="K877" s="42">
        <v>0</v>
      </c>
      <c r="L877" s="42">
        <v>1</v>
      </c>
      <c r="M877" s="188" t="s">
        <v>705</v>
      </c>
      <c r="N877"/>
      <c r="O877" s="101">
        <f>IF(ISBLANK(C877),O876,IF(COUNTIF(C$2:C877,C877)&gt;1,O876,1+MAX(O876,0)))</f>
        <v>23</v>
      </c>
      <c r="P877" s="45">
        <f t="shared" si="185"/>
        <v>15</v>
      </c>
      <c r="Q877" s="33" t="str">
        <f t="shared" si="186"/>
        <v/>
      </c>
      <c r="R877" s="33">
        <f t="shared" si="187"/>
        <v>3</v>
      </c>
      <c r="S877" s="33" t="str">
        <f t="shared" si="188"/>
        <v>115_3</v>
      </c>
      <c r="T877" s="35" t="str">
        <f t="shared" si="189"/>
        <v>115AM</v>
      </c>
      <c r="U877" s="35" t="str">
        <f t="shared" si="190"/>
        <v>115AMEW</v>
      </c>
      <c r="W877" s="20" t="str">
        <f t="shared" si="191"/>
        <v/>
      </c>
      <c r="X877" s="20" t="str">
        <f t="shared" si="192"/>
        <v/>
      </c>
      <c r="Y877" s="20" t="str">
        <f t="shared" si="193"/>
        <v/>
      </c>
      <c r="Z877" s="20" t="str">
        <f t="shared" si="194"/>
        <v/>
      </c>
      <c r="AA877" s="20">
        <f t="shared" si="182"/>
        <v>0</v>
      </c>
      <c r="AB877" s="20">
        <f t="shared" si="183"/>
        <v>0</v>
      </c>
      <c r="AC877" s="20">
        <f t="shared" si="184"/>
        <v>3</v>
      </c>
      <c r="AD877" s="16">
        <f t="shared" si="195"/>
        <v>1</v>
      </c>
      <c r="AE877" s="16">
        <f>IF(ISBLANK(T877),AE876,IF(COUNTIF(T$2:T877,T877)&gt;1,AE876,1+MAX(AE876,0)))</f>
        <v>28</v>
      </c>
    </row>
    <row r="878" spans="1:31" x14ac:dyDescent="0.25">
      <c r="A878" s="42">
        <v>115</v>
      </c>
      <c r="B878" s="42" t="s">
        <v>65</v>
      </c>
      <c r="C878" s="42" t="s">
        <v>704</v>
      </c>
      <c r="E878" s="42">
        <v>1</v>
      </c>
      <c r="F878" s="42">
        <v>4</v>
      </c>
      <c r="G878" s="42">
        <v>1</v>
      </c>
      <c r="H878" s="42">
        <v>9</v>
      </c>
      <c r="I878" s="42">
        <v>1</v>
      </c>
      <c r="J878" s="42">
        <v>4</v>
      </c>
      <c r="K878" s="42">
        <v>0</v>
      </c>
      <c r="L878" s="42">
        <v>0</v>
      </c>
      <c r="M878" s="188" t="s">
        <v>705</v>
      </c>
      <c r="N878"/>
      <c r="O878" s="101">
        <f>IF(ISBLANK(C878),O877,IF(COUNTIF(C$2:C878,C878)&gt;1,O877,1+MAX(O877,0)))</f>
        <v>23</v>
      </c>
      <c r="P878" s="45">
        <f t="shared" si="185"/>
        <v>15</v>
      </c>
      <c r="Q878" s="33" t="str">
        <f t="shared" si="186"/>
        <v/>
      </c>
      <c r="R878" s="33">
        <f t="shared" si="187"/>
        <v>4</v>
      </c>
      <c r="S878" s="33" t="str">
        <f t="shared" si="188"/>
        <v>115_4</v>
      </c>
      <c r="T878" s="35" t="str">
        <f t="shared" si="189"/>
        <v>115AM</v>
      </c>
      <c r="U878" s="35" t="str">
        <f t="shared" si="190"/>
        <v>115AMNS</v>
      </c>
      <c r="W878" s="20" t="str">
        <f t="shared" si="191"/>
        <v/>
      </c>
      <c r="X878" s="20" t="str">
        <f t="shared" si="192"/>
        <v/>
      </c>
      <c r="Y878" s="20" t="str">
        <f t="shared" si="193"/>
        <v/>
      </c>
      <c r="Z878" s="20" t="str">
        <f t="shared" si="194"/>
        <v/>
      </c>
      <c r="AA878" s="20">
        <f t="shared" si="182"/>
        <v>0</v>
      </c>
      <c r="AB878" s="20">
        <f t="shared" si="183"/>
        <v>0</v>
      </c>
      <c r="AC878" s="20">
        <f t="shared" si="184"/>
        <v>5</v>
      </c>
      <c r="AD878" s="16">
        <f t="shared" si="195"/>
        <v>1</v>
      </c>
      <c r="AE878" s="16">
        <f>IF(ISBLANK(T878),AE877,IF(COUNTIF(T$2:T878,T878)&gt;1,AE877,1+MAX(AE877,0)))</f>
        <v>28</v>
      </c>
    </row>
    <row r="879" spans="1:31" x14ac:dyDescent="0.25">
      <c r="A879" s="42">
        <v>115</v>
      </c>
      <c r="B879" s="42" t="s">
        <v>65</v>
      </c>
      <c r="C879" s="42" t="s">
        <v>704</v>
      </c>
      <c r="E879" s="42">
        <v>1</v>
      </c>
      <c r="F879" s="42">
        <v>4</v>
      </c>
      <c r="G879" s="42">
        <v>2</v>
      </c>
      <c r="H879" s="42">
        <v>7</v>
      </c>
      <c r="I879" s="42">
        <v>2</v>
      </c>
      <c r="J879" s="42">
        <v>4</v>
      </c>
      <c r="K879" s="42">
        <v>1</v>
      </c>
      <c r="L879" s="42">
        <v>0</v>
      </c>
      <c r="M879" s="188" t="s">
        <v>705</v>
      </c>
      <c r="N879"/>
      <c r="O879" s="101">
        <f>IF(ISBLANK(C879),O878,IF(COUNTIF(C$2:C879,C879)&gt;1,O878,1+MAX(O878,0)))</f>
        <v>23</v>
      </c>
      <c r="P879" s="45">
        <f t="shared" si="185"/>
        <v>15</v>
      </c>
      <c r="Q879" s="33" t="str">
        <f t="shared" si="186"/>
        <v/>
      </c>
      <c r="R879" s="33">
        <f t="shared" si="187"/>
        <v>4</v>
      </c>
      <c r="S879" s="33" t="str">
        <f t="shared" si="188"/>
        <v>115_4</v>
      </c>
      <c r="T879" s="35" t="str">
        <f t="shared" si="189"/>
        <v>115AM</v>
      </c>
      <c r="U879" s="35" t="str">
        <f t="shared" si="190"/>
        <v>115AMNS</v>
      </c>
      <c r="W879" s="20" t="str">
        <f t="shared" si="191"/>
        <v/>
      </c>
      <c r="X879" s="20" t="str">
        <f t="shared" si="192"/>
        <v/>
      </c>
      <c r="Y879" s="20" t="str">
        <f t="shared" si="193"/>
        <v/>
      </c>
      <c r="Z879" s="20" t="str">
        <f t="shared" si="194"/>
        <v/>
      </c>
      <c r="AA879" s="20">
        <f t="shared" si="182"/>
        <v>0</v>
      </c>
      <c r="AB879" s="20">
        <f t="shared" si="183"/>
        <v>0</v>
      </c>
      <c r="AC879" s="20">
        <f t="shared" si="184"/>
        <v>3</v>
      </c>
      <c r="AD879" s="16">
        <f t="shared" si="195"/>
        <v>1</v>
      </c>
      <c r="AE879" s="16">
        <f>IF(ISBLANK(T879),AE878,IF(COUNTIF(T$2:T879,T879)&gt;1,AE878,1+MAX(AE878,0)))</f>
        <v>28</v>
      </c>
    </row>
    <row r="880" spans="1:31" x14ac:dyDescent="0.25">
      <c r="A880" s="42">
        <v>115</v>
      </c>
      <c r="B880" s="42" t="s">
        <v>65</v>
      </c>
      <c r="C880" s="42" t="s">
        <v>704</v>
      </c>
      <c r="E880" s="42">
        <v>1</v>
      </c>
      <c r="F880" s="42">
        <v>4</v>
      </c>
      <c r="G880" s="42">
        <v>3</v>
      </c>
      <c r="H880" s="42">
        <v>2</v>
      </c>
      <c r="I880" s="42">
        <v>2</v>
      </c>
      <c r="J880" s="42">
        <v>0</v>
      </c>
      <c r="K880" s="42">
        <v>1</v>
      </c>
      <c r="L880" s="42">
        <v>0</v>
      </c>
      <c r="M880" s="188" t="s">
        <v>705</v>
      </c>
      <c r="N880"/>
      <c r="O880" s="101">
        <f>IF(ISBLANK(C880),O879,IF(COUNTIF(C$2:C880,C880)&gt;1,O879,1+MAX(O879,0)))</f>
        <v>23</v>
      </c>
      <c r="P880" s="45">
        <f t="shared" si="185"/>
        <v>15</v>
      </c>
      <c r="Q880" s="33" t="str">
        <f t="shared" si="186"/>
        <v/>
      </c>
      <c r="R880" s="33">
        <f t="shared" si="187"/>
        <v>4</v>
      </c>
      <c r="S880" s="33" t="str">
        <f t="shared" si="188"/>
        <v>115_4</v>
      </c>
      <c r="T880" s="35" t="str">
        <f t="shared" si="189"/>
        <v>115AM</v>
      </c>
      <c r="U880" s="35" t="str">
        <f t="shared" si="190"/>
        <v>115AMEW</v>
      </c>
      <c r="W880" s="20" t="str">
        <f t="shared" si="191"/>
        <v/>
      </c>
      <c r="X880" s="20" t="str">
        <f t="shared" si="192"/>
        <v/>
      </c>
      <c r="Y880" s="20" t="str">
        <f t="shared" si="193"/>
        <v/>
      </c>
      <c r="Z880" s="20" t="str">
        <f t="shared" si="194"/>
        <v/>
      </c>
      <c r="AA880" s="20">
        <f t="shared" si="182"/>
        <v>0</v>
      </c>
      <c r="AB880" s="20">
        <f t="shared" si="183"/>
        <v>0</v>
      </c>
      <c r="AC880" s="20">
        <f t="shared" si="184"/>
        <v>3</v>
      </c>
      <c r="AD880" s="16">
        <f t="shared" si="195"/>
        <v>1</v>
      </c>
      <c r="AE880" s="16">
        <f>IF(ISBLANK(T880),AE879,IF(COUNTIF(T$2:T880,T880)&gt;1,AE879,1+MAX(AE879,0)))</f>
        <v>28</v>
      </c>
    </row>
    <row r="881" spans="1:31" x14ac:dyDescent="0.25">
      <c r="A881" s="42">
        <v>115</v>
      </c>
      <c r="B881" s="42" t="s">
        <v>65</v>
      </c>
      <c r="C881" s="42" t="s">
        <v>704</v>
      </c>
      <c r="E881" s="42">
        <v>1</v>
      </c>
      <c r="F881" s="42">
        <v>4</v>
      </c>
      <c r="G881" s="42">
        <v>4</v>
      </c>
      <c r="H881" s="42">
        <v>2</v>
      </c>
      <c r="I881" s="42">
        <v>0</v>
      </c>
      <c r="J881" s="42">
        <v>0</v>
      </c>
      <c r="K881" s="42">
        <v>0</v>
      </c>
      <c r="L881" s="42">
        <v>0</v>
      </c>
      <c r="M881" s="188" t="s">
        <v>705</v>
      </c>
      <c r="N881"/>
      <c r="O881" s="101">
        <f>IF(ISBLANK(C881),O880,IF(COUNTIF(C$2:C881,C881)&gt;1,O880,1+MAX(O880,0)))</f>
        <v>23</v>
      </c>
      <c r="P881" s="45">
        <f t="shared" si="185"/>
        <v>15</v>
      </c>
      <c r="Q881" s="33" t="str">
        <f t="shared" si="186"/>
        <v/>
      </c>
      <c r="R881" s="33">
        <f t="shared" si="187"/>
        <v>4</v>
      </c>
      <c r="S881" s="33" t="str">
        <f t="shared" si="188"/>
        <v>115_4</v>
      </c>
      <c r="T881" s="35" t="str">
        <f t="shared" si="189"/>
        <v>115AM</v>
      </c>
      <c r="U881" s="35" t="str">
        <f t="shared" si="190"/>
        <v>115AMEW</v>
      </c>
      <c r="W881" s="20" t="str">
        <f t="shared" si="191"/>
        <v/>
      </c>
      <c r="X881" s="20" t="str">
        <f t="shared" si="192"/>
        <v/>
      </c>
      <c r="Y881" s="20" t="str">
        <f t="shared" si="193"/>
        <v/>
      </c>
      <c r="Z881" s="20" t="str">
        <f t="shared" si="194"/>
        <v/>
      </c>
      <c r="AA881" s="20">
        <f t="shared" si="182"/>
        <v>0</v>
      </c>
      <c r="AB881" s="20">
        <f t="shared" si="183"/>
        <v>0</v>
      </c>
      <c r="AC881" s="20">
        <f t="shared" si="184"/>
        <v>3</v>
      </c>
      <c r="AD881" s="16">
        <f t="shared" si="195"/>
        <v>1</v>
      </c>
      <c r="AE881" s="16">
        <f>IF(ISBLANK(T881),AE880,IF(COUNTIF(T$2:T881,T881)&gt;1,AE880,1+MAX(AE880,0)))</f>
        <v>28</v>
      </c>
    </row>
    <row r="882" spans="1:31" x14ac:dyDescent="0.25">
      <c r="A882" s="42">
        <v>115</v>
      </c>
      <c r="B882" s="42" t="s">
        <v>65</v>
      </c>
      <c r="C882" s="42" t="s">
        <v>704</v>
      </c>
      <c r="E882" s="42">
        <v>2</v>
      </c>
      <c r="F882" s="42">
        <v>1</v>
      </c>
      <c r="G882" s="42">
        <v>1</v>
      </c>
      <c r="H882" s="42">
        <v>7</v>
      </c>
      <c r="I882" s="42">
        <v>3</v>
      </c>
      <c r="J882" s="42">
        <v>1</v>
      </c>
      <c r="K882" s="42">
        <v>0</v>
      </c>
      <c r="L882" s="42">
        <v>0</v>
      </c>
      <c r="M882" s="188"/>
      <c r="N882"/>
      <c r="O882" s="101">
        <f>IF(ISBLANK(C882),O881,IF(COUNTIF(C$2:C882,C882)&gt;1,O881,1+MAX(O881,0)))</f>
        <v>23</v>
      </c>
      <c r="P882" s="45">
        <f t="shared" si="185"/>
        <v>15</v>
      </c>
      <c r="Q882" s="33" t="str">
        <f t="shared" si="186"/>
        <v/>
      </c>
      <c r="R882" s="33">
        <f t="shared" si="187"/>
        <v>5</v>
      </c>
      <c r="S882" s="33" t="str">
        <f t="shared" si="188"/>
        <v>115_5</v>
      </c>
      <c r="T882" s="35" t="str">
        <f t="shared" si="189"/>
        <v>115AM</v>
      </c>
      <c r="U882" s="35" t="str">
        <f t="shared" si="190"/>
        <v>115AMNS</v>
      </c>
      <c r="W882" s="20" t="str">
        <f t="shared" si="191"/>
        <v/>
      </c>
      <c r="X882" s="20" t="str">
        <f t="shared" si="192"/>
        <v/>
      </c>
      <c r="Y882" s="20" t="str">
        <f t="shared" si="193"/>
        <v/>
      </c>
      <c r="Z882" s="20" t="str">
        <f t="shared" si="194"/>
        <v/>
      </c>
      <c r="AA882" s="20">
        <f t="shared" si="182"/>
        <v>0</v>
      </c>
      <c r="AB882" s="20">
        <f t="shared" si="183"/>
        <v>0</v>
      </c>
      <c r="AC882" s="20">
        <f t="shared" si="184"/>
        <v>5</v>
      </c>
      <c r="AD882" s="16">
        <f t="shared" si="195"/>
        <v>1</v>
      </c>
      <c r="AE882" s="16">
        <f>IF(ISBLANK(T882),AE881,IF(COUNTIF(T$2:T882,T882)&gt;1,AE881,1+MAX(AE881,0)))</f>
        <v>28</v>
      </c>
    </row>
    <row r="883" spans="1:31" x14ac:dyDescent="0.25">
      <c r="A883" s="42">
        <v>115</v>
      </c>
      <c r="B883" s="42" t="s">
        <v>65</v>
      </c>
      <c r="C883" s="42" t="s">
        <v>704</v>
      </c>
      <c r="E883" s="42">
        <v>2</v>
      </c>
      <c r="F883" s="42">
        <v>1</v>
      </c>
      <c r="G883" s="42">
        <v>2</v>
      </c>
      <c r="H883" s="42">
        <v>6</v>
      </c>
      <c r="I883" s="42">
        <v>4</v>
      </c>
      <c r="J883" s="42">
        <v>3</v>
      </c>
      <c r="K883" s="42">
        <v>0</v>
      </c>
      <c r="L883" s="42">
        <v>0</v>
      </c>
      <c r="M883" s="188"/>
      <c r="N883"/>
      <c r="O883" s="101">
        <f>IF(ISBLANK(C883),O882,IF(COUNTIF(C$2:C883,C883)&gt;1,O882,1+MAX(O882,0)))</f>
        <v>23</v>
      </c>
      <c r="P883" s="45">
        <f t="shared" si="185"/>
        <v>15</v>
      </c>
      <c r="Q883" s="33" t="str">
        <f t="shared" si="186"/>
        <v/>
      </c>
      <c r="R883" s="33">
        <f t="shared" si="187"/>
        <v>5</v>
      </c>
      <c r="S883" s="33" t="str">
        <f t="shared" si="188"/>
        <v>115_5</v>
      </c>
      <c r="T883" s="35" t="str">
        <f t="shared" si="189"/>
        <v>115AM</v>
      </c>
      <c r="U883" s="35" t="str">
        <f t="shared" si="190"/>
        <v>115AMNS</v>
      </c>
      <c r="W883" s="20" t="str">
        <f t="shared" si="191"/>
        <v/>
      </c>
      <c r="X883" s="20" t="str">
        <f t="shared" si="192"/>
        <v/>
      </c>
      <c r="Y883" s="20" t="str">
        <f t="shared" si="193"/>
        <v/>
      </c>
      <c r="Z883" s="20" t="str">
        <f t="shared" si="194"/>
        <v/>
      </c>
      <c r="AA883" s="20">
        <f t="shared" si="182"/>
        <v>0</v>
      </c>
      <c r="AB883" s="20">
        <f t="shared" si="183"/>
        <v>0</v>
      </c>
      <c r="AC883" s="20">
        <f t="shared" si="184"/>
        <v>3</v>
      </c>
      <c r="AD883" s="16">
        <f t="shared" si="195"/>
        <v>1</v>
      </c>
      <c r="AE883" s="16">
        <f>IF(ISBLANK(T883),AE882,IF(COUNTIF(T$2:T883,T883)&gt;1,AE882,1+MAX(AE882,0)))</f>
        <v>28</v>
      </c>
    </row>
    <row r="884" spans="1:31" x14ac:dyDescent="0.25">
      <c r="A884" s="42">
        <v>115</v>
      </c>
      <c r="B884" s="42" t="s">
        <v>65</v>
      </c>
      <c r="C884" s="42" t="s">
        <v>704</v>
      </c>
      <c r="E884" s="42">
        <v>2</v>
      </c>
      <c r="F884" s="42">
        <v>1</v>
      </c>
      <c r="G884" s="42">
        <v>3</v>
      </c>
      <c r="H884" s="42">
        <v>3</v>
      </c>
      <c r="I884" s="42">
        <v>0</v>
      </c>
      <c r="J884" s="42">
        <v>1</v>
      </c>
      <c r="K884" s="42">
        <v>1</v>
      </c>
      <c r="L884" s="42">
        <v>1</v>
      </c>
      <c r="M884" s="188"/>
      <c r="N884"/>
      <c r="O884" s="101">
        <f>IF(ISBLANK(C884),O883,IF(COUNTIF(C$2:C884,C884)&gt;1,O883,1+MAX(O883,0)))</f>
        <v>23</v>
      </c>
      <c r="P884" s="45">
        <f t="shared" si="185"/>
        <v>15</v>
      </c>
      <c r="Q884" s="33" t="str">
        <f t="shared" si="186"/>
        <v/>
      </c>
      <c r="R884" s="33">
        <f t="shared" si="187"/>
        <v>5</v>
      </c>
      <c r="S884" s="33" t="str">
        <f t="shared" si="188"/>
        <v>115_5</v>
      </c>
      <c r="T884" s="35" t="str">
        <f t="shared" si="189"/>
        <v>115AM</v>
      </c>
      <c r="U884" s="35" t="str">
        <f t="shared" si="190"/>
        <v>115AMEW</v>
      </c>
      <c r="W884" s="20" t="str">
        <f t="shared" si="191"/>
        <v/>
      </c>
      <c r="X884" s="20" t="str">
        <f t="shared" si="192"/>
        <v/>
      </c>
      <c r="Y884" s="20" t="str">
        <f t="shared" si="193"/>
        <v/>
      </c>
      <c r="Z884" s="20" t="str">
        <f t="shared" si="194"/>
        <v/>
      </c>
      <c r="AA884" s="20">
        <f t="shared" si="182"/>
        <v>0</v>
      </c>
      <c r="AB884" s="20">
        <f t="shared" si="183"/>
        <v>0</v>
      </c>
      <c r="AC884" s="20">
        <f t="shared" si="184"/>
        <v>3</v>
      </c>
      <c r="AD884" s="16">
        <f t="shared" si="195"/>
        <v>1</v>
      </c>
      <c r="AE884" s="16">
        <f>IF(ISBLANK(T884),AE883,IF(COUNTIF(T$2:T884,T884)&gt;1,AE883,1+MAX(AE883,0)))</f>
        <v>28</v>
      </c>
    </row>
    <row r="885" spans="1:31" x14ac:dyDescent="0.25">
      <c r="A885" s="42">
        <v>115</v>
      </c>
      <c r="B885" s="42" t="s">
        <v>65</v>
      </c>
      <c r="C885" s="42" t="s">
        <v>704</v>
      </c>
      <c r="E885" s="42">
        <v>2</v>
      </c>
      <c r="F885" s="42">
        <v>1</v>
      </c>
      <c r="G885" s="42">
        <v>4</v>
      </c>
      <c r="H885" s="42">
        <v>8</v>
      </c>
      <c r="I885" s="42">
        <v>2</v>
      </c>
      <c r="J885" s="42">
        <v>3</v>
      </c>
      <c r="K885" s="42">
        <v>3</v>
      </c>
      <c r="L885" s="42">
        <v>3</v>
      </c>
      <c r="M885" s="188"/>
      <c r="N885"/>
      <c r="O885" s="101">
        <f>IF(ISBLANK(C885),O884,IF(COUNTIF(C$2:C885,C885)&gt;1,O884,1+MAX(O884,0)))</f>
        <v>23</v>
      </c>
      <c r="P885" s="45">
        <f t="shared" si="185"/>
        <v>15</v>
      </c>
      <c r="Q885" s="33" t="str">
        <f t="shared" si="186"/>
        <v/>
      </c>
      <c r="R885" s="33">
        <f t="shared" si="187"/>
        <v>5</v>
      </c>
      <c r="S885" s="33" t="str">
        <f t="shared" si="188"/>
        <v>115_5</v>
      </c>
      <c r="T885" s="35" t="str">
        <f t="shared" si="189"/>
        <v>115AM</v>
      </c>
      <c r="U885" s="35" t="str">
        <f t="shared" si="190"/>
        <v>115AMEW</v>
      </c>
      <c r="W885" s="20" t="str">
        <f t="shared" si="191"/>
        <v/>
      </c>
      <c r="X885" s="20" t="str">
        <f t="shared" si="192"/>
        <v/>
      </c>
      <c r="Y885" s="20" t="str">
        <f t="shared" si="193"/>
        <v/>
      </c>
      <c r="Z885" s="20" t="str">
        <f t="shared" si="194"/>
        <v/>
      </c>
      <c r="AA885" s="20">
        <f t="shared" si="182"/>
        <v>0</v>
      </c>
      <c r="AB885" s="20">
        <f t="shared" si="183"/>
        <v>0</v>
      </c>
      <c r="AC885" s="20">
        <f t="shared" si="184"/>
        <v>3</v>
      </c>
      <c r="AD885" s="16">
        <f t="shared" si="195"/>
        <v>1</v>
      </c>
      <c r="AE885" s="16">
        <f>IF(ISBLANK(T885),AE884,IF(COUNTIF(T$2:T885,T885)&gt;1,AE884,1+MAX(AE884,0)))</f>
        <v>28</v>
      </c>
    </row>
    <row r="886" spans="1:31" x14ac:dyDescent="0.25">
      <c r="A886" s="42">
        <v>115</v>
      </c>
      <c r="B886" s="42" t="s">
        <v>65</v>
      </c>
      <c r="C886" s="42" t="s">
        <v>704</v>
      </c>
      <c r="E886" s="42">
        <v>2</v>
      </c>
      <c r="F886" s="42">
        <v>2</v>
      </c>
      <c r="G886" s="42">
        <v>1</v>
      </c>
      <c r="H886" s="42">
        <v>2</v>
      </c>
      <c r="I886" s="42">
        <v>2</v>
      </c>
      <c r="J886" s="42">
        <v>0</v>
      </c>
      <c r="K886" s="42">
        <v>0</v>
      </c>
      <c r="L886" s="42">
        <v>0</v>
      </c>
      <c r="M886" s="188"/>
      <c r="N886"/>
      <c r="O886" s="101">
        <f>IF(ISBLANK(C886),O885,IF(COUNTIF(C$2:C886,C886)&gt;1,O885,1+MAX(O885,0)))</f>
        <v>23</v>
      </c>
      <c r="P886" s="45">
        <f t="shared" si="185"/>
        <v>15</v>
      </c>
      <c r="Q886" s="33" t="str">
        <f t="shared" si="186"/>
        <v/>
      </c>
      <c r="R886" s="33">
        <f t="shared" si="187"/>
        <v>6</v>
      </c>
      <c r="S886" s="33" t="str">
        <f t="shared" si="188"/>
        <v>115_6</v>
      </c>
      <c r="T886" s="35" t="str">
        <f t="shared" si="189"/>
        <v>115AM</v>
      </c>
      <c r="U886" s="35" t="str">
        <f t="shared" si="190"/>
        <v>115AMNS</v>
      </c>
      <c r="W886" s="20" t="str">
        <f t="shared" si="191"/>
        <v/>
      </c>
      <c r="X886" s="20" t="str">
        <f t="shared" si="192"/>
        <v/>
      </c>
      <c r="Y886" s="20" t="str">
        <f t="shared" si="193"/>
        <v/>
      </c>
      <c r="Z886" s="20" t="str">
        <f t="shared" si="194"/>
        <v/>
      </c>
      <c r="AA886" s="20">
        <f t="shared" si="182"/>
        <v>0</v>
      </c>
      <c r="AB886" s="20">
        <f t="shared" si="183"/>
        <v>0</v>
      </c>
      <c r="AC886" s="20">
        <f t="shared" si="184"/>
        <v>5</v>
      </c>
      <c r="AD886" s="16">
        <f t="shared" si="195"/>
        <v>1</v>
      </c>
      <c r="AE886" s="16">
        <f>IF(ISBLANK(T886),AE885,IF(COUNTIF(T$2:T886,T886)&gt;1,AE885,1+MAX(AE885,0)))</f>
        <v>28</v>
      </c>
    </row>
    <row r="887" spans="1:31" x14ac:dyDescent="0.25">
      <c r="A887" s="42">
        <v>115</v>
      </c>
      <c r="B887" s="42" t="s">
        <v>65</v>
      </c>
      <c r="C887" s="42" t="s">
        <v>704</v>
      </c>
      <c r="E887" s="42">
        <v>2</v>
      </c>
      <c r="F887" s="42">
        <v>2</v>
      </c>
      <c r="G887" s="42">
        <v>2</v>
      </c>
      <c r="H887" s="42">
        <v>10</v>
      </c>
      <c r="I887" s="42">
        <v>2</v>
      </c>
      <c r="J887" s="42">
        <v>4</v>
      </c>
      <c r="K887" s="42">
        <v>2</v>
      </c>
      <c r="L887" s="42">
        <v>1</v>
      </c>
      <c r="M887" s="188"/>
      <c r="N887"/>
      <c r="O887" s="101">
        <f>IF(ISBLANK(C887),O886,IF(COUNTIF(C$2:C887,C887)&gt;1,O886,1+MAX(O886,0)))</f>
        <v>23</v>
      </c>
      <c r="P887" s="45">
        <f t="shared" si="185"/>
        <v>15</v>
      </c>
      <c r="Q887" s="33" t="str">
        <f t="shared" si="186"/>
        <v/>
      </c>
      <c r="R887" s="33">
        <f t="shared" si="187"/>
        <v>6</v>
      </c>
      <c r="S887" s="33" t="str">
        <f t="shared" si="188"/>
        <v>115_6</v>
      </c>
      <c r="T887" s="35" t="str">
        <f t="shared" si="189"/>
        <v>115AM</v>
      </c>
      <c r="U887" s="35" t="str">
        <f t="shared" si="190"/>
        <v>115AMNS</v>
      </c>
      <c r="W887" s="20" t="str">
        <f t="shared" si="191"/>
        <v/>
      </c>
      <c r="X887" s="20" t="str">
        <f t="shared" si="192"/>
        <v/>
      </c>
      <c r="Y887" s="20" t="str">
        <f t="shared" si="193"/>
        <v/>
      </c>
      <c r="Z887" s="20" t="str">
        <f t="shared" si="194"/>
        <v/>
      </c>
      <c r="AA887" s="20">
        <f t="shared" si="182"/>
        <v>0</v>
      </c>
      <c r="AB887" s="20">
        <f t="shared" si="183"/>
        <v>0</v>
      </c>
      <c r="AC887" s="20">
        <f t="shared" si="184"/>
        <v>3</v>
      </c>
      <c r="AD887" s="16">
        <f t="shared" si="195"/>
        <v>1</v>
      </c>
      <c r="AE887" s="16">
        <f>IF(ISBLANK(T887),AE886,IF(COUNTIF(T$2:T887,T887)&gt;1,AE886,1+MAX(AE886,0)))</f>
        <v>28</v>
      </c>
    </row>
    <row r="888" spans="1:31" x14ac:dyDescent="0.25">
      <c r="A888" s="42">
        <v>115</v>
      </c>
      <c r="B888" s="42" t="s">
        <v>65</v>
      </c>
      <c r="C888" s="42" t="s">
        <v>704</v>
      </c>
      <c r="E888" s="42">
        <v>2</v>
      </c>
      <c r="F888" s="42">
        <v>2</v>
      </c>
      <c r="G888" s="42">
        <v>3</v>
      </c>
      <c r="H888" s="42">
        <v>8</v>
      </c>
      <c r="I888" s="42">
        <v>2</v>
      </c>
      <c r="J888" s="42">
        <v>0</v>
      </c>
      <c r="K888" s="42">
        <v>0</v>
      </c>
      <c r="L888" s="42">
        <v>0</v>
      </c>
      <c r="M888" s="188"/>
      <c r="N888"/>
      <c r="O888" s="101">
        <f>IF(ISBLANK(C888),O887,IF(COUNTIF(C$2:C888,C888)&gt;1,O887,1+MAX(O887,0)))</f>
        <v>23</v>
      </c>
      <c r="P888" s="45">
        <f t="shared" si="185"/>
        <v>15</v>
      </c>
      <c r="Q888" s="33" t="str">
        <f t="shared" si="186"/>
        <v/>
      </c>
      <c r="R888" s="33">
        <f t="shared" si="187"/>
        <v>6</v>
      </c>
      <c r="S888" s="33" t="str">
        <f t="shared" si="188"/>
        <v>115_6</v>
      </c>
      <c r="T888" s="35" t="str">
        <f t="shared" si="189"/>
        <v>115AM</v>
      </c>
      <c r="U888" s="35" t="str">
        <f t="shared" si="190"/>
        <v>115AMEW</v>
      </c>
      <c r="W888" s="20" t="str">
        <f t="shared" si="191"/>
        <v/>
      </c>
      <c r="X888" s="20" t="str">
        <f t="shared" si="192"/>
        <v/>
      </c>
      <c r="Y888" s="20" t="str">
        <f t="shared" si="193"/>
        <v/>
      </c>
      <c r="Z888" s="20" t="str">
        <f t="shared" si="194"/>
        <v/>
      </c>
      <c r="AA888" s="20">
        <f t="shared" si="182"/>
        <v>0</v>
      </c>
      <c r="AB888" s="20">
        <f t="shared" si="183"/>
        <v>0</v>
      </c>
      <c r="AC888" s="20">
        <f t="shared" si="184"/>
        <v>3</v>
      </c>
      <c r="AD888" s="16">
        <f t="shared" si="195"/>
        <v>1</v>
      </c>
      <c r="AE888" s="16">
        <f>IF(ISBLANK(T888),AE887,IF(COUNTIF(T$2:T888,T888)&gt;1,AE887,1+MAX(AE887,0)))</f>
        <v>28</v>
      </c>
    </row>
    <row r="889" spans="1:31" x14ac:dyDescent="0.25">
      <c r="A889" s="42">
        <v>115</v>
      </c>
      <c r="B889" s="42" t="s">
        <v>65</v>
      </c>
      <c r="C889" s="42" t="s">
        <v>704</v>
      </c>
      <c r="E889" s="42">
        <v>2</v>
      </c>
      <c r="F889" s="42">
        <v>2</v>
      </c>
      <c r="G889" s="42">
        <v>4</v>
      </c>
      <c r="H889" s="42">
        <v>7</v>
      </c>
      <c r="I889" s="42">
        <v>5</v>
      </c>
      <c r="J889" s="42">
        <v>2</v>
      </c>
      <c r="K889" s="42">
        <v>2</v>
      </c>
      <c r="L889" s="42">
        <v>6</v>
      </c>
      <c r="M889" s="188"/>
      <c r="N889"/>
      <c r="O889" s="101">
        <f>IF(ISBLANK(C889),O888,IF(COUNTIF(C$2:C889,C889)&gt;1,O888,1+MAX(O888,0)))</f>
        <v>23</v>
      </c>
      <c r="P889" s="45">
        <f t="shared" si="185"/>
        <v>15</v>
      </c>
      <c r="Q889" s="33" t="str">
        <f t="shared" si="186"/>
        <v/>
      </c>
      <c r="R889" s="33">
        <f t="shared" si="187"/>
        <v>6</v>
      </c>
      <c r="S889" s="33" t="str">
        <f t="shared" si="188"/>
        <v>115_6</v>
      </c>
      <c r="T889" s="35" t="str">
        <f t="shared" si="189"/>
        <v>115AM</v>
      </c>
      <c r="U889" s="35" t="str">
        <f t="shared" si="190"/>
        <v>115AMEW</v>
      </c>
      <c r="W889" s="20" t="str">
        <f t="shared" si="191"/>
        <v/>
      </c>
      <c r="X889" s="20" t="str">
        <f t="shared" si="192"/>
        <v/>
      </c>
      <c r="Y889" s="20" t="str">
        <f t="shared" si="193"/>
        <v/>
      </c>
      <c r="Z889" s="20" t="str">
        <f t="shared" si="194"/>
        <v/>
      </c>
      <c r="AA889" s="20">
        <f t="shared" si="182"/>
        <v>0</v>
      </c>
      <c r="AB889" s="20">
        <f t="shared" si="183"/>
        <v>0</v>
      </c>
      <c r="AC889" s="20">
        <f t="shared" si="184"/>
        <v>3</v>
      </c>
      <c r="AD889" s="16">
        <f t="shared" si="195"/>
        <v>1</v>
      </c>
      <c r="AE889" s="16">
        <f>IF(ISBLANK(T889),AE888,IF(COUNTIF(T$2:T889,T889)&gt;1,AE888,1+MAX(AE888,0)))</f>
        <v>28</v>
      </c>
    </row>
    <row r="890" spans="1:31" x14ac:dyDescent="0.25">
      <c r="A890" s="42">
        <v>115</v>
      </c>
      <c r="B890" s="42" t="s">
        <v>65</v>
      </c>
      <c r="C890" s="42" t="s">
        <v>704</v>
      </c>
      <c r="E890" s="42">
        <v>2</v>
      </c>
      <c r="F890" s="42">
        <v>3</v>
      </c>
      <c r="G890" s="42">
        <v>1</v>
      </c>
      <c r="H890" s="42">
        <v>4</v>
      </c>
      <c r="I890" s="42">
        <v>1</v>
      </c>
      <c r="J890" s="42">
        <v>1</v>
      </c>
      <c r="K890" s="42">
        <v>0</v>
      </c>
      <c r="L890" s="42">
        <v>0</v>
      </c>
      <c r="M890" s="188"/>
      <c r="N890"/>
      <c r="O890" s="101">
        <f>IF(ISBLANK(C890),O889,IF(COUNTIF(C$2:C890,C890)&gt;1,O889,1+MAX(O889,0)))</f>
        <v>23</v>
      </c>
      <c r="P890" s="45">
        <f t="shared" si="185"/>
        <v>15</v>
      </c>
      <c r="Q890" s="33" t="str">
        <f t="shared" si="186"/>
        <v/>
      </c>
      <c r="R890" s="33">
        <f t="shared" si="187"/>
        <v>7</v>
      </c>
      <c r="S890" s="33" t="str">
        <f t="shared" si="188"/>
        <v>115_7</v>
      </c>
      <c r="T890" s="35" t="str">
        <f t="shared" si="189"/>
        <v>115AM</v>
      </c>
      <c r="U890" s="35" t="str">
        <f t="shared" si="190"/>
        <v>115AMNS</v>
      </c>
      <c r="W890" s="20" t="str">
        <f t="shared" si="191"/>
        <v/>
      </c>
      <c r="X890" s="20" t="str">
        <f t="shared" si="192"/>
        <v/>
      </c>
      <c r="Y890" s="20" t="str">
        <f t="shared" si="193"/>
        <v/>
      </c>
      <c r="Z890" s="20" t="str">
        <f t="shared" si="194"/>
        <v/>
      </c>
      <c r="AA890" s="20">
        <f t="shared" si="182"/>
        <v>0</v>
      </c>
      <c r="AB890" s="20">
        <f t="shared" si="183"/>
        <v>0</v>
      </c>
      <c r="AC890" s="20">
        <f t="shared" si="184"/>
        <v>5</v>
      </c>
      <c r="AD890" s="16">
        <f t="shared" si="195"/>
        <v>1</v>
      </c>
      <c r="AE890" s="16">
        <f>IF(ISBLANK(T890),AE889,IF(COUNTIF(T$2:T890,T890)&gt;1,AE889,1+MAX(AE889,0)))</f>
        <v>28</v>
      </c>
    </row>
    <row r="891" spans="1:31" x14ac:dyDescent="0.25">
      <c r="A891" s="42">
        <v>115</v>
      </c>
      <c r="B891" s="42" t="s">
        <v>65</v>
      </c>
      <c r="C891" s="42" t="s">
        <v>704</v>
      </c>
      <c r="E891" s="42">
        <v>2</v>
      </c>
      <c r="F891" s="42">
        <v>3</v>
      </c>
      <c r="G891" s="42">
        <v>2</v>
      </c>
      <c r="H891" s="42">
        <v>19</v>
      </c>
      <c r="I891" s="42">
        <v>6</v>
      </c>
      <c r="J891" s="42">
        <v>1</v>
      </c>
      <c r="K891" s="42">
        <v>4</v>
      </c>
      <c r="L891" s="42">
        <v>5</v>
      </c>
      <c r="M891" s="188"/>
      <c r="N891"/>
      <c r="O891" s="101">
        <f>IF(ISBLANK(C891),O890,IF(COUNTIF(C$2:C891,C891)&gt;1,O890,1+MAX(O890,0)))</f>
        <v>23</v>
      </c>
      <c r="P891" s="45">
        <f t="shared" si="185"/>
        <v>15</v>
      </c>
      <c r="Q891" s="33" t="str">
        <f t="shared" si="186"/>
        <v/>
      </c>
      <c r="R891" s="33">
        <f t="shared" si="187"/>
        <v>7</v>
      </c>
      <c r="S891" s="33" t="str">
        <f t="shared" si="188"/>
        <v>115_7</v>
      </c>
      <c r="T891" s="35" t="str">
        <f t="shared" si="189"/>
        <v>115AM</v>
      </c>
      <c r="U891" s="35" t="str">
        <f t="shared" si="190"/>
        <v>115AMNS</v>
      </c>
      <c r="W891" s="20" t="str">
        <f t="shared" si="191"/>
        <v/>
      </c>
      <c r="X891" s="20" t="str">
        <f t="shared" si="192"/>
        <v/>
      </c>
      <c r="Y891" s="20" t="str">
        <f t="shared" si="193"/>
        <v/>
      </c>
      <c r="Z891" s="20" t="str">
        <f t="shared" si="194"/>
        <v/>
      </c>
      <c r="AA891" s="20">
        <f t="shared" si="182"/>
        <v>0</v>
      </c>
      <c r="AB891" s="20">
        <f t="shared" si="183"/>
        <v>0</v>
      </c>
      <c r="AC891" s="20">
        <f t="shared" si="184"/>
        <v>3</v>
      </c>
      <c r="AD891" s="16">
        <f t="shared" si="195"/>
        <v>1</v>
      </c>
      <c r="AE891" s="16">
        <f>IF(ISBLANK(T891),AE890,IF(COUNTIF(T$2:T891,T891)&gt;1,AE890,1+MAX(AE890,0)))</f>
        <v>28</v>
      </c>
    </row>
    <row r="892" spans="1:31" x14ac:dyDescent="0.25">
      <c r="A892" s="42">
        <v>115</v>
      </c>
      <c r="B892" s="42" t="s">
        <v>65</v>
      </c>
      <c r="C892" s="42" t="s">
        <v>704</v>
      </c>
      <c r="E892" s="42">
        <v>2</v>
      </c>
      <c r="F892" s="42">
        <v>3</v>
      </c>
      <c r="G892" s="42">
        <v>3</v>
      </c>
      <c r="H892" s="42">
        <v>8</v>
      </c>
      <c r="I892" s="42">
        <v>1</v>
      </c>
      <c r="J892" s="42">
        <v>2</v>
      </c>
      <c r="K892" s="42">
        <v>1</v>
      </c>
      <c r="L892" s="42">
        <v>3</v>
      </c>
      <c r="M892" s="188"/>
      <c r="N892"/>
      <c r="O892" s="101">
        <f>IF(ISBLANK(C892),O891,IF(COUNTIF(C$2:C892,C892)&gt;1,O891,1+MAX(O891,0)))</f>
        <v>23</v>
      </c>
      <c r="P892" s="45">
        <f t="shared" si="185"/>
        <v>15</v>
      </c>
      <c r="Q892" s="33" t="str">
        <f t="shared" si="186"/>
        <v/>
      </c>
      <c r="R892" s="33">
        <f t="shared" si="187"/>
        <v>7</v>
      </c>
      <c r="S892" s="33" t="str">
        <f t="shared" si="188"/>
        <v>115_7</v>
      </c>
      <c r="T892" s="35" t="str">
        <f t="shared" si="189"/>
        <v>115AM</v>
      </c>
      <c r="U892" s="35" t="str">
        <f t="shared" si="190"/>
        <v>115AMEW</v>
      </c>
      <c r="W892" s="20" t="str">
        <f t="shared" si="191"/>
        <v/>
      </c>
      <c r="X892" s="20" t="str">
        <f t="shared" si="192"/>
        <v/>
      </c>
      <c r="Y892" s="20" t="str">
        <f t="shared" si="193"/>
        <v/>
      </c>
      <c r="Z892" s="20" t="str">
        <f t="shared" si="194"/>
        <v/>
      </c>
      <c r="AA892" s="20">
        <f t="shared" si="182"/>
        <v>0</v>
      </c>
      <c r="AB892" s="20">
        <f t="shared" si="183"/>
        <v>0</v>
      </c>
      <c r="AC892" s="20">
        <f t="shared" si="184"/>
        <v>3</v>
      </c>
      <c r="AD892" s="16">
        <f t="shared" si="195"/>
        <v>1</v>
      </c>
      <c r="AE892" s="16">
        <f>IF(ISBLANK(T892),AE891,IF(COUNTIF(T$2:T892,T892)&gt;1,AE891,1+MAX(AE891,0)))</f>
        <v>28</v>
      </c>
    </row>
    <row r="893" spans="1:31" x14ac:dyDescent="0.25">
      <c r="A893" s="42">
        <v>115</v>
      </c>
      <c r="B893" s="42" t="s">
        <v>65</v>
      </c>
      <c r="C893" s="42" t="s">
        <v>704</v>
      </c>
      <c r="E893" s="42">
        <v>2</v>
      </c>
      <c r="F893" s="42">
        <v>3</v>
      </c>
      <c r="G893" s="42">
        <v>4</v>
      </c>
      <c r="H893" s="42">
        <v>9</v>
      </c>
      <c r="I893" s="42">
        <v>3</v>
      </c>
      <c r="J893" s="42">
        <v>2</v>
      </c>
      <c r="K893" s="42">
        <v>3</v>
      </c>
      <c r="L893" s="42">
        <v>5</v>
      </c>
      <c r="M893" s="188"/>
      <c r="N893"/>
      <c r="O893" s="101">
        <f>IF(ISBLANK(C893),O892,IF(COUNTIF(C$2:C893,C893)&gt;1,O892,1+MAX(O892,0)))</f>
        <v>23</v>
      </c>
      <c r="P893" s="45">
        <f t="shared" si="185"/>
        <v>15</v>
      </c>
      <c r="Q893" s="33" t="str">
        <f t="shared" si="186"/>
        <v/>
      </c>
      <c r="R893" s="33">
        <f t="shared" si="187"/>
        <v>7</v>
      </c>
      <c r="S893" s="33" t="str">
        <f t="shared" si="188"/>
        <v>115_7</v>
      </c>
      <c r="T893" s="35" t="str">
        <f t="shared" si="189"/>
        <v>115AM</v>
      </c>
      <c r="U893" s="35" t="str">
        <f t="shared" si="190"/>
        <v>115AMEW</v>
      </c>
      <c r="W893" s="20" t="str">
        <f t="shared" si="191"/>
        <v/>
      </c>
      <c r="X893" s="20" t="str">
        <f t="shared" si="192"/>
        <v/>
      </c>
      <c r="Y893" s="20" t="str">
        <f t="shared" si="193"/>
        <v/>
      </c>
      <c r="Z893" s="20" t="str">
        <f t="shared" si="194"/>
        <v/>
      </c>
      <c r="AA893" s="20">
        <f t="shared" si="182"/>
        <v>0</v>
      </c>
      <c r="AB893" s="20">
        <f t="shared" si="183"/>
        <v>0</v>
      </c>
      <c r="AC893" s="20">
        <f t="shared" si="184"/>
        <v>3</v>
      </c>
      <c r="AD893" s="16">
        <f t="shared" si="195"/>
        <v>1</v>
      </c>
      <c r="AE893" s="16">
        <f>IF(ISBLANK(T893),AE892,IF(COUNTIF(T$2:T893,T893)&gt;1,AE892,1+MAX(AE892,0)))</f>
        <v>28</v>
      </c>
    </row>
    <row r="894" spans="1:31" x14ac:dyDescent="0.25">
      <c r="A894" s="42">
        <v>115</v>
      </c>
      <c r="B894" s="42" t="s">
        <v>65</v>
      </c>
      <c r="C894" s="42" t="s">
        <v>704</v>
      </c>
      <c r="E894" s="42">
        <v>2</v>
      </c>
      <c r="F894" s="42">
        <v>4</v>
      </c>
      <c r="G894" s="42">
        <v>1</v>
      </c>
      <c r="H894" s="42">
        <v>11</v>
      </c>
      <c r="I894" s="42">
        <v>2</v>
      </c>
      <c r="J894" s="42">
        <v>1</v>
      </c>
      <c r="K894" s="42">
        <v>0</v>
      </c>
      <c r="L894" s="42">
        <v>0</v>
      </c>
      <c r="M894" s="188"/>
      <c r="N894"/>
      <c r="O894" s="101">
        <f>IF(ISBLANK(C894),O893,IF(COUNTIF(C$2:C894,C894)&gt;1,O893,1+MAX(O893,0)))</f>
        <v>23</v>
      </c>
      <c r="P894" s="45">
        <f t="shared" si="185"/>
        <v>15</v>
      </c>
      <c r="Q894" s="33" t="str">
        <f t="shared" si="186"/>
        <v/>
      </c>
      <c r="R894" s="33">
        <f t="shared" si="187"/>
        <v>8</v>
      </c>
      <c r="S894" s="33" t="str">
        <f t="shared" si="188"/>
        <v>115_8</v>
      </c>
      <c r="T894" s="35" t="str">
        <f t="shared" si="189"/>
        <v>115AM</v>
      </c>
      <c r="U894" s="35" t="str">
        <f t="shared" si="190"/>
        <v>115AMNS</v>
      </c>
      <c r="W894" s="20" t="str">
        <f t="shared" si="191"/>
        <v/>
      </c>
      <c r="X894" s="20" t="str">
        <f t="shared" si="192"/>
        <v/>
      </c>
      <c r="Y894" s="20" t="str">
        <f t="shared" si="193"/>
        <v/>
      </c>
      <c r="Z894" s="20" t="str">
        <f t="shared" si="194"/>
        <v/>
      </c>
      <c r="AA894" s="20">
        <f t="shared" si="182"/>
        <v>0</v>
      </c>
      <c r="AB894" s="20">
        <f t="shared" si="183"/>
        <v>0</v>
      </c>
      <c r="AC894" s="20">
        <f t="shared" si="184"/>
        <v>5</v>
      </c>
      <c r="AD894" s="16">
        <f t="shared" si="195"/>
        <v>1</v>
      </c>
      <c r="AE894" s="16">
        <f>IF(ISBLANK(T894),AE893,IF(COUNTIF(T$2:T894,T894)&gt;1,AE893,1+MAX(AE893,0)))</f>
        <v>28</v>
      </c>
    </row>
    <row r="895" spans="1:31" x14ac:dyDescent="0.25">
      <c r="A895" s="42">
        <v>115</v>
      </c>
      <c r="B895" s="42" t="s">
        <v>65</v>
      </c>
      <c r="C895" s="42" t="s">
        <v>704</v>
      </c>
      <c r="E895" s="42">
        <v>2</v>
      </c>
      <c r="F895" s="42">
        <v>4</v>
      </c>
      <c r="G895" s="42">
        <v>2</v>
      </c>
      <c r="H895" s="42">
        <v>26</v>
      </c>
      <c r="I895" s="42">
        <v>13</v>
      </c>
      <c r="J895" s="42">
        <v>2</v>
      </c>
      <c r="K895" s="42">
        <v>7</v>
      </c>
      <c r="L895" s="42">
        <v>6</v>
      </c>
      <c r="M895" s="188"/>
      <c r="N895"/>
      <c r="O895" s="101">
        <f>IF(ISBLANK(C895),O894,IF(COUNTIF(C$2:C895,C895)&gt;1,O894,1+MAX(O894,0)))</f>
        <v>23</v>
      </c>
      <c r="P895" s="45">
        <f t="shared" si="185"/>
        <v>15</v>
      </c>
      <c r="Q895" s="33" t="str">
        <f t="shared" si="186"/>
        <v/>
      </c>
      <c r="R895" s="33">
        <f t="shared" si="187"/>
        <v>8</v>
      </c>
      <c r="S895" s="33" t="str">
        <f t="shared" si="188"/>
        <v>115_8</v>
      </c>
      <c r="T895" s="35" t="str">
        <f t="shared" si="189"/>
        <v>115AM</v>
      </c>
      <c r="U895" s="35" t="str">
        <f t="shared" si="190"/>
        <v>115AMNS</v>
      </c>
      <c r="W895" s="20" t="str">
        <f t="shared" si="191"/>
        <v/>
      </c>
      <c r="X895" s="20" t="str">
        <f t="shared" si="192"/>
        <v/>
      </c>
      <c r="Y895" s="20" t="str">
        <f t="shared" si="193"/>
        <v/>
      </c>
      <c r="Z895" s="20" t="str">
        <f t="shared" si="194"/>
        <v/>
      </c>
      <c r="AA895" s="20">
        <f t="shared" si="182"/>
        <v>0</v>
      </c>
      <c r="AB895" s="20">
        <f t="shared" si="183"/>
        <v>0</v>
      </c>
      <c r="AC895" s="20">
        <f t="shared" si="184"/>
        <v>3</v>
      </c>
      <c r="AD895" s="16">
        <f t="shared" si="195"/>
        <v>1</v>
      </c>
      <c r="AE895" s="16">
        <f>IF(ISBLANK(T895),AE894,IF(COUNTIF(T$2:T895,T895)&gt;1,AE894,1+MAX(AE894,0)))</f>
        <v>28</v>
      </c>
    </row>
    <row r="896" spans="1:31" x14ac:dyDescent="0.25">
      <c r="A896" s="42">
        <v>115</v>
      </c>
      <c r="B896" s="42" t="s">
        <v>65</v>
      </c>
      <c r="C896" s="42" t="s">
        <v>704</v>
      </c>
      <c r="E896" s="42">
        <v>2</v>
      </c>
      <c r="F896" s="42">
        <v>4</v>
      </c>
      <c r="G896" s="42">
        <v>3</v>
      </c>
      <c r="H896" s="42">
        <v>42</v>
      </c>
      <c r="I896" s="42">
        <v>18</v>
      </c>
      <c r="J896" s="42">
        <v>1</v>
      </c>
      <c r="K896" s="42">
        <v>7</v>
      </c>
      <c r="L896" s="42">
        <v>13</v>
      </c>
      <c r="M896" s="188"/>
      <c r="N896"/>
      <c r="O896" s="101">
        <f>IF(ISBLANK(C896),O895,IF(COUNTIF(C$2:C896,C896)&gt;1,O895,1+MAX(O895,0)))</f>
        <v>23</v>
      </c>
      <c r="P896" s="45">
        <f t="shared" si="185"/>
        <v>15</v>
      </c>
      <c r="Q896" s="33" t="str">
        <f t="shared" si="186"/>
        <v/>
      </c>
      <c r="R896" s="33">
        <f t="shared" si="187"/>
        <v>8</v>
      </c>
      <c r="S896" s="33" t="str">
        <f t="shared" si="188"/>
        <v>115_8</v>
      </c>
      <c r="T896" s="35" t="str">
        <f t="shared" si="189"/>
        <v>115AM</v>
      </c>
      <c r="U896" s="35" t="str">
        <f t="shared" si="190"/>
        <v>115AMEW</v>
      </c>
      <c r="W896" s="20" t="str">
        <f t="shared" si="191"/>
        <v/>
      </c>
      <c r="X896" s="20" t="str">
        <f t="shared" si="192"/>
        <v/>
      </c>
      <c r="Y896" s="20" t="str">
        <f t="shared" si="193"/>
        <v/>
      </c>
      <c r="Z896" s="20" t="str">
        <f t="shared" si="194"/>
        <v/>
      </c>
      <c r="AA896" s="20">
        <f t="shared" si="182"/>
        <v>0</v>
      </c>
      <c r="AB896" s="20">
        <f t="shared" si="183"/>
        <v>0</v>
      </c>
      <c r="AC896" s="20">
        <f t="shared" si="184"/>
        <v>3</v>
      </c>
      <c r="AD896" s="16">
        <f t="shared" si="195"/>
        <v>1</v>
      </c>
      <c r="AE896" s="16">
        <f>IF(ISBLANK(T896),AE895,IF(COUNTIF(T$2:T896,T896)&gt;1,AE895,1+MAX(AE895,0)))</f>
        <v>28</v>
      </c>
    </row>
    <row r="897" spans="1:31" x14ac:dyDescent="0.25">
      <c r="A897" s="42">
        <v>115</v>
      </c>
      <c r="B897" s="42" t="s">
        <v>65</v>
      </c>
      <c r="C897" s="42" t="s">
        <v>704</v>
      </c>
      <c r="E897" s="42">
        <v>2</v>
      </c>
      <c r="F897" s="42">
        <v>4</v>
      </c>
      <c r="G897" s="42">
        <v>4</v>
      </c>
      <c r="H897" s="42">
        <v>31</v>
      </c>
      <c r="I897" s="42">
        <v>5</v>
      </c>
      <c r="J897" s="42">
        <v>1</v>
      </c>
      <c r="K897" s="42">
        <v>5</v>
      </c>
      <c r="L897" s="42">
        <v>12</v>
      </c>
      <c r="M897" s="188"/>
      <c r="N897"/>
      <c r="O897" s="101">
        <f>IF(ISBLANK(C897),O896,IF(COUNTIF(C$2:C897,C897)&gt;1,O896,1+MAX(O896,0)))</f>
        <v>23</v>
      </c>
      <c r="P897" s="45">
        <f t="shared" si="185"/>
        <v>15</v>
      </c>
      <c r="Q897" s="33" t="str">
        <f t="shared" si="186"/>
        <v/>
      </c>
      <c r="R897" s="33">
        <f t="shared" si="187"/>
        <v>8</v>
      </c>
      <c r="S897" s="33" t="str">
        <f t="shared" si="188"/>
        <v>115_8</v>
      </c>
      <c r="T897" s="35" t="str">
        <f t="shared" si="189"/>
        <v>115AM</v>
      </c>
      <c r="U897" s="35" t="str">
        <f t="shared" si="190"/>
        <v>115AMEW</v>
      </c>
      <c r="W897" s="20" t="str">
        <f t="shared" si="191"/>
        <v/>
      </c>
      <c r="X897" s="20" t="str">
        <f t="shared" si="192"/>
        <v/>
      </c>
      <c r="Y897" s="20" t="str">
        <f t="shared" si="193"/>
        <v/>
      </c>
      <c r="Z897" s="20" t="str">
        <f t="shared" si="194"/>
        <v/>
      </c>
      <c r="AA897" s="20">
        <f t="shared" si="182"/>
        <v>0</v>
      </c>
      <c r="AB897" s="20">
        <f t="shared" si="183"/>
        <v>0</v>
      </c>
      <c r="AC897" s="20">
        <f t="shared" si="184"/>
        <v>3</v>
      </c>
      <c r="AD897" s="16">
        <f t="shared" si="195"/>
        <v>1</v>
      </c>
      <c r="AE897" s="16">
        <f>IF(ISBLANK(T897),AE896,IF(COUNTIF(T$2:T897,T897)&gt;1,AE896,1+MAX(AE896,0)))</f>
        <v>28</v>
      </c>
    </row>
    <row r="898" spans="1:31" x14ac:dyDescent="0.25">
      <c r="A898" s="42">
        <v>115</v>
      </c>
      <c r="B898" s="42" t="s">
        <v>66</v>
      </c>
      <c r="C898" s="42" t="s">
        <v>706</v>
      </c>
      <c r="E898" s="42">
        <v>1</v>
      </c>
      <c r="F898" s="42">
        <v>1</v>
      </c>
      <c r="G898" s="42">
        <v>1</v>
      </c>
      <c r="H898" s="42">
        <v>18</v>
      </c>
      <c r="I898" s="42">
        <v>6</v>
      </c>
      <c r="J898" s="42">
        <v>2</v>
      </c>
      <c r="K898" s="42">
        <v>4</v>
      </c>
      <c r="L898" s="42">
        <v>1</v>
      </c>
      <c r="M898" s="188" t="s">
        <v>872</v>
      </c>
      <c r="N898"/>
      <c r="O898" s="101">
        <f>IF(ISBLANK(C898),O897,IF(COUNTIF(C$2:C898,C898)&gt;1,O897,1+MAX(O897,0)))</f>
        <v>24</v>
      </c>
      <c r="P898" s="45">
        <f t="shared" si="185"/>
        <v>15</v>
      </c>
      <c r="Q898" s="33" t="str">
        <f t="shared" si="186"/>
        <v/>
      </c>
      <c r="R898" s="33">
        <f t="shared" si="187"/>
        <v>9</v>
      </c>
      <c r="S898" s="33" t="str">
        <f t="shared" si="188"/>
        <v>115_9</v>
      </c>
      <c r="T898" s="35" t="str">
        <f t="shared" si="189"/>
        <v>115PM</v>
      </c>
      <c r="U898" s="35" t="str">
        <f t="shared" si="190"/>
        <v>115PMNS</v>
      </c>
      <c r="W898" s="20" t="str">
        <f t="shared" si="191"/>
        <v/>
      </c>
      <c r="X898" s="20" t="str">
        <f t="shared" si="192"/>
        <v/>
      </c>
      <c r="Y898" s="20" t="str">
        <f t="shared" si="193"/>
        <v/>
      </c>
      <c r="Z898" s="20" t="str">
        <f t="shared" si="194"/>
        <v/>
      </c>
      <c r="AA898" s="20">
        <f t="shared" ref="AA898:AA961" si="196">IF(AND(ISNUMBER($G898),$B898="AM"),INDEX(Cordon,MATCH($A898,loc_ID,0),$G898),0)</f>
        <v>0</v>
      </c>
      <c r="AB898" s="20">
        <f t="shared" ref="AB898:AB961" si="197">IF(AND(ISNUMBER($G898),$B898="PM"),INDEX(Cordon,MATCH($A898,loc_ID,0),VLOOKUP($G898,Reverse_dir,2,FALSE)),0)</f>
        <v>0</v>
      </c>
      <c r="AC898" s="20">
        <f t="shared" ref="AC898:AC961" si="198">IF(AND(ISNUMBER($G898),$B898="AM"),INDEX(Lane,MATCH($A898,loc_ID,0),$G898),0)</f>
        <v>0</v>
      </c>
      <c r="AD898" s="16">
        <f t="shared" si="195"/>
        <v>0</v>
      </c>
      <c r="AE898" s="16">
        <f>IF(ISBLANK(T898),AE897,IF(COUNTIF(T$2:T898,T898)&gt;1,AE897,1+MAX(AE897,0)))</f>
        <v>29</v>
      </c>
    </row>
    <row r="899" spans="1:31" x14ac:dyDescent="0.25">
      <c r="A899" s="42">
        <v>115</v>
      </c>
      <c r="B899" s="42" t="s">
        <v>66</v>
      </c>
      <c r="C899" s="42" t="s">
        <v>706</v>
      </c>
      <c r="E899" s="42">
        <v>1</v>
      </c>
      <c r="F899" s="42">
        <v>1</v>
      </c>
      <c r="G899" s="42">
        <v>2</v>
      </c>
      <c r="H899" s="42">
        <v>20</v>
      </c>
      <c r="I899" s="42">
        <v>7</v>
      </c>
      <c r="J899" s="42">
        <v>2</v>
      </c>
      <c r="K899" s="42">
        <v>8</v>
      </c>
      <c r="L899" s="42">
        <v>5</v>
      </c>
      <c r="M899" s="188" t="s">
        <v>872</v>
      </c>
      <c r="N899"/>
      <c r="O899" s="101">
        <f>IF(ISBLANK(C899),O898,IF(COUNTIF(C$2:C899,C899)&gt;1,O898,1+MAX(O898,0)))</f>
        <v>24</v>
      </c>
      <c r="P899" s="45">
        <f t="shared" ref="P899:P962" si="199">IF(A899=A898,P898,IF(ISNUMBER(P898),P898+1,1))</f>
        <v>15</v>
      </c>
      <c r="Q899" s="33" t="str">
        <f t="shared" ref="Q899:Q962" si="200">IF(OR(P899=P898,LEN(A899)&lt;1),"",P899)</f>
        <v/>
      </c>
      <c r="R899" s="33">
        <f t="shared" ref="R899:R962" si="201">IF(ISNUMBER(F899),F899+4*(E899-1)+8*IF(B899="PM",1,0),"")</f>
        <v>9</v>
      </c>
      <c r="S899" s="33" t="str">
        <f t="shared" ref="S899:S962" si="202">IF(ISNUMBER(R899),A899&amp;"_"&amp;R899,"")</f>
        <v>115_9</v>
      </c>
      <c r="T899" s="35" t="str">
        <f t="shared" ref="T899:T962" si="203">A899&amp;B899</f>
        <v>115PM</v>
      </c>
      <c r="U899" s="35" t="str">
        <f t="shared" ref="U899:U962" si="204">IF(OR(G899=1,G899=2),T899&amp;"NS",IF(OR(G899=3,G899=4),T899&amp;"EW",""))</f>
        <v>115PMNS</v>
      </c>
      <c r="W899" s="20" t="str">
        <f t="shared" ref="W899:W962" si="205">IF(I899&gt;$H899,1,"")</f>
        <v/>
      </c>
      <c r="X899" s="20" t="str">
        <f t="shared" ref="X899:X962" si="206">IF(J899&gt;$H899,1,"")</f>
        <v/>
      </c>
      <c r="Y899" s="20" t="str">
        <f t="shared" ref="Y899:Y962" si="207">IF(K899&gt;$H899,1,"")</f>
        <v/>
      </c>
      <c r="Z899" s="20" t="str">
        <f t="shared" ref="Z899:Z962" si="208">IF(L899&gt;$H899,1,"")</f>
        <v/>
      </c>
      <c r="AA899" s="20">
        <f t="shared" si="196"/>
        <v>0</v>
      </c>
      <c r="AB899" s="20">
        <f t="shared" si="197"/>
        <v>0</v>
      </c>
      <c r="AC899" s="20">
        <f t="shared" si="198"/>
        <v>0</v>
      </c>
      <c r="AD899" s="16">
        <f t="shared" ref="AD899:AD962" si="209">IF(AND(AC899&gt;0,ISNUMBER(AC899)),1,0)</f>
        <v>0</v>
      </c>
      <c r="AE899" s="16">
        <f>IF(ISBLANK(T899),AE898,IF(COUNTIF(T$2:T899,T899)&gt;1,AE898,1+MAX(AE898,0)))</f>
        <v>29</v>
      </c>
    </row>
    <row r="900" spans="1:31" x14ac:dyDescent="0.25">
      <c r="A900" s="42">
        <v>115</v>
      </c>
      <c r="B900" s="42" t="s">
        <v>66</v>
      </c>
      <c r="C900" s="42" t="s">
        <v>706</v>
      </c>
      <c r="E900" s="42">
        <v>1</v>
      </c>
      <c r="F900" s="42">
        <v>1</v>
      </c>
      <c r="G900" s="42">
        <v>3</v>
      </c>
      <c r="H900" s="42">
        <v>16</v>
      </c>
      <c r="I900" s="42">
        <v>5</v>
      </c>
      <c r="J900" s="42">
        <v>1</v>
      </c>
      <c r="K900" s="42">
        <v>0</v>
      </c>
      <c r="L900" s="42">
        <v>2</v>
      </c>
      <c r="M900" s="188" t="s">
        <v>872</v>
      </c>
      <c r="N900"/>
      <c r="O900" s="101">
        <f>IF(ISBLANK(C900),O899,IF(COUNTIF(C$2:C900,C900)&gt;1,O899,1+MAX(O899,0)))</f>
        <v>24</v>
      </c>
      <c r="P900" s="45">
        <f t="shared" si="199"/>
        <v>15</v>
      </c>
      <c r="Q900" s="33" t="str">
        <f t="shared" si="200"/>
        <v/>
      </c>
      <c r="R900" s="33">
        <f t="shared" si="201"/>
        <v>9</v>
      </c>
      <c r="S900" s="33" t="str">
        <f t="shared" si="202"/>
        <v>115_9</v>
      </c>
      <c r="T900" s="35" t="str">
        <f t="shared" si="203"/>
        <v>115PM</v>
      </c>
      <c r="U900" s="35" t="str">
        <f t="shared" si="204"/>
        <v>115PMEW</v>
      </c>
      <c r="W900" s="20" t="str">
        <f t="shared" si="205"/>
        <v/>
      </c>
      <c r="X900" s="20" t="str">
        <f t="shared" si="206"/>
        <v/>
      </c>
      <c r="Y900" s="20" t="str">
        <f t="shared" si="207"/>
        <v/>
      </c>
      <c r="Z900" s="20" t="str">
        <f t="shared" si="208"/>
        <v/>
      </c>
      <c r="AA900" s="20">
        <f t="shared" si="196"/>
        <v>0</v>
      </c>
      <c r="AB900" s="20">
        <f t="shared" si="197"/>
        <v>0</v>
      </c>
      <c r="AC900" s="20">
        <f t="shared" si="198"/>
        <v>0</v>
      </c>
      <c r="AD900" s="16">
        <f t="shared" si="209"/>
        <v>0</v>
      </c>
      <c r="AE900" s="16">
        <f>IF(ISBLANK(T900),AE899,IF(COUNTIF(T$2:T900,T900)&gt;1,AE899,1+MAX(AE899,0)))</f>
        <v>29</v>
      </c>
    </row>
    <row r="901" spans="1:31" x14ac:dyDescent="0.25">
      <c r="A901" s="42">
        <v>115</v>
      </c>
      <c r="B901" s="42" t="s">
        <v>66</v>
      </c>
      <c r="C901" s="42" t="s">
        <v>706</v>
      </c>
      <c r="E901" s="42">
        <v>1</v>
      </c>
      <c r="F901" s="42">
        <v>1</v>
      </c>
      <c r="G901" s="42">
        <v>4</v>
      </c>
      <c r="H901" s="42">
        <v>28</v>
      </c>
      <c r="I901" s="42">
        <v>6</v>
      </c>
      <c r="J901" s="42">
        <v>1</v>
      </c>
      <c r="K901" s="42">
        <v>6</v>
      </c>
      <c r="L901" s="42">
        <v>11</v>
      </c>
      <c r="M901" s="188" t="s">
        <v>872</v>
      </c>
      <c r="N901"/>
      <c r="O901" s="101">
        <f>IF(ISBLANK(C901),O900,IF(COUNTIF(C$2:C901,C901)&gt;1,O900,1+MAX(O900,0)))</f>
        <v>24</v>
      </c>
      <c r="P901" s="45">
        <f t="shared" si="199"/>
        <v>15</v>
      </c>
      <c r="Q901" s="33" t="str">
        <f t="shared" si="200"/>
        <v/>
      </c>
      <c r="R901" s="33">
        <f t="shared" si="201"/>
        <v>9</v>
      </c>
      <c r="S901" s="33" t="str">
        <f t="shared" si="202"/>
        <v>115_9</v>
      </c>
      <c r="T901" s="35" t="str">
        <f t="shared" si="203"/>
        <v>115PM</v>
      </c>
      <c r="U901" s="35" t="str">
        <f t="shared" si="204"/>
        <v>115PMEW</v>
      </c>
      <c r="W901" s="20" t="str">
        <f t="shared" si="205"/>
        <v/>
      </c>
      <c r="X901" s="20" t="str">
        <f t="shared" si="206"/>
        <v/>
      </c>
      <c r="Y901" s="20" t="str">
        <f t="shared" si="207"/>
        <v/>
      </c>
      <c r="Z901" s="20" t="str">
        <f t="shared" si="208"/>
        <v/>
      </c>
      <c r="AA901" s="20">
        <f t="shared" si="196"/>
        <v>0</v>
      </c>
      <c r="AB901" s="20">
        <f t="shared" si="197"/>
        <v>0</v>
      </c>
      <c r="AC901" s="20">
        <f t="shared" si="198"/>
        <v>0</v>
      </c>
      <c r="AD901" s="16">
        <f t="shared" si="209"/>
        <v>0</v>
      </c>
      <c r="AE901" s="16">
        <f>IF(ISBLANK(T901),AE900,IF(COUNTIF(T$2:T901,T901)&gt;1,AE900,1+MAX(AE900,0)))</f>
        <v>29</v>
      </c>
    </row>
    <row r="902" spans="1:31" x14ac:dyDescent="0.25">
      <c r="A902" s="42">
        <v>115</v>
      </c>
      <c r="B902" s="42" t="s">
        <v>66</v>
      </c>
      <c r="C902" s="42" t="s">
        <v>706</v>
      </c>
      <c r="E902" s="42">
        <v>1</v>
      </c>
      <c r="F902" s="42">
        <v>2</v>
      </c>
      <c r="G902" s="42">
        <v>1</v>
      </c>
      <c r="H902" s="42">
        <v>45</v>
      </c>
      <c r="I902" s="42">
        <v>15</v>
      </c>
      <c r="J902" s="42">
        <v>0</v>
      </c>
      <c r="K902" s="42">
        <v>16</v>
      </c>
      <c r="L902" s="42">
        <v>0</v>
      </c>
      <c r="M902" s="188" t="s">
        <v>872</v>
      </c>
      <c r="N902"/>
      <c r="O902" s="101">
        <f>IF(ISBLANK(C902),O901,IF(COUNTIF(C$2:C902,C902)&gt;1,O901,1+MAX(O901,0)))</f>
        <v>24</v>
      </c>
      <c r="P902" s="45">
        <f t="shared" si="199"/>
        <v>15</v>
      </c>
      <c r="Q902" s="33" t="str">
        <f t="shared" si="200"/>
        <v/>
      </c>
      <c r="R902" s="33">
        <f t="shared" si="201"/>
        <v>10</v>
      </c>
      <c r="S902" s="33" t="str">
        <f t="shared" si="202"/>
        <v>115_10</v>
      </c>
      <c r="T902" s="35" t="str">
        <f t="shared" si="203"/>
        <v>115PM</v>
      </c>
      <c r="U902" s="35" t="str">
        <f t="shared" si="204"/>
        <v>115PMNS</v>
      </c>
      <c r="W902" s="20" t="str">
        <f t="shared" si="205"/>
        <v/>
      </c>
      <c r="X902" s="20" t="str">
        <f t="shared" si="206"/>
        <v/>
      </c>
      <c r="Y902" s="20" t="str">
        <f t="shared" si="207"/>
        <v/>
      </c>
      <c r="Z902" s="20" t="str">
        <f t="shared" si="208"/>
        <v/>
      </c>
      <c r="AA902" s="20">
        <f t="shared" si="196"/>
        <v>0</v>
      </c>
      <c r="AB902" s="20">
        <f t="shared" si="197"/>
        <v>0</v>
      </c>
      <c r="AC902" s="20">
        <f t="shared" si="198"/>
        <v>0</v>
      </c>
      <c r="AD902" s="16">
        <f t="shared" si="209"/>
        <v>0</v>
      </c>
      <c r="AE902" s="16">
        <f>IF(ISBLANK(T902),AE901,IF(COUNTIF(T$2:T902,T902)&gt;1,AE901,1+MAX(AE901,0)))</f>
        <v>29</v>
      </c>
    </row>
    <row r="903" spans="1:31" x14ac:dyDescent="0.25">
      <c r="A903" s="42">
        <v>115</v>
      </c>
      <c r="B903" s="42" t="s">
        <v>66</v>
      </c>
      <c r="C903" s="42" t="s">
        <v>706</v>
      </c>
      <c r="E903" s="42">
        <v>1</v>
      </c>
      <c r="F903" s="42">
        <v>2</v>
      </c>
      <c r="G903" s="42">
        <v>2</v>
      </c>
      <c r="H903" s="42">
        <v>25</v>
      </c>
      <c r="I903" s="42">
        <v>3</v>
      </c>
      <c r="J903" s="42">
        <v>0</v>
      </c>
      <c r="K903" s="42">
        <v>6</v>
      </c>
      <c r="L903" s="42">
        <v>6</v>
      </c>
      <c r="M903" s="188" t="s">
        <v>872</v>
      </c>
      <c r="N903"/>
      <c r="O903" s="101">
        <f>IF(ISBLANK(C903),O902,IF(COUNTIF(C$2:C903,C903)&gt;1,O902,1+MAX(O902,0)))</f>
        <v>24</v>
      </c>
      <c r="P903" s="45">
        <f t="shared" si="199"/>
        <v>15</v>
      </c>
      <c r="Q903" s="33" t="str">
        <f t="shared" si="200"/>
        <v/>
      </c>
      <c r="R903" s="33">
        <f t="shared" si="201"/>
        <v>10</v>
      </c>
      <c r="S903" s="33" t="str">
        <f t="shared" si="202"/>
        <v>115_10</v>
      </c>
      <c r="T903" s="35" t="str">
        <f t="shared" si="203"/>
        <v>115PM</v>
      </c>
      <c r="U903" s="35" t="str">
        <f t="shared" si="204"/>
        <v>115PMNS</v>
      </c>
      <c r="W903" s="20" t="str">
        <f t="shared" si="205"/>
        <v/>
      </c>
      <c r="X903" s="20" t="str">
        <f t="shared" si="206"/>
        <v/>
      </c>
      <c r="Y903" s="20" t="str">
        <f t="shared" si="207"/>
        <v/>
      </c>
      <c r="Z903" s="20" t="str">
        <f t="shared" si="208"/>
        <v/>
      </c>
      <c r="AA903" s="20">
        <f t="shared" si="196"/>
        <v>0</v>
      </c>
      <c r="AB903" s="20">
        <f t="shared" si="197"/>
        <v>0</v>
      </c>
      <c r="AC903" s="20">
        <f t="shared" si="198"/>
        <v>0</v>
      </c>
      <c r="AD903" s="16">
        <f t="shared" si="209"/>
        <v>0</v>
      </c>
      <c r="AE903" s="16">
        <f>IF(ISBLANK(T903),AE902,IF(COUNTIF(T$2:T903,T903)&gt;1,AE902,1+MAX(AE902,0)))</f>
        <v>29</v>
      </c>
    </row>
    <row r="904" spans="1:31" x14ac:dyDescent="0.25">
      <c r="A904" s="42">
        <v>115</v>
      </c>
      <c r="B904" s="42" t="s">
        <v>66</v>
      </c>
      <c r="C904" s="42" t="s">
        <v>706</v>
      </c>
      <c r="E904" s="42">
        <v>1</v>
      </c>
      <c r="F904" s="42">
        <v>2</v>
      </c>
      <c r="G904" s="42">
        <v>3</v>
      </c>
      <c r="H904" s="42">
        <v>23</v>
      </c>
      <c r="I904" s="42">
        <v>4</v>
      </c>
      <c r="J904" s="42">
        <v>1</v>
      </c>
      <c r="K904" s="42">
        <v>0</v>
      </c>
      <c r="L904" s="42">
        <v>2</v>
      </c>
      <c r="M904" s="188" t="s">
        <v>872</v>
      </c>
      <c r="N904"/>
      <c r="O904" s="101">
        <f>IF(ISBLANK(C904),O903,IF(COUNTIF(C$2:C904,C904)&gt;1,O903,1+MAX(O903,0)))</f>
        <v>24</v>
      </c>
      <c r="P904" s="45">
        <f t="shared" si="199"/>
        <v>15</v>
      </c>
      <c r="Q904" s="33" t="str">
        <f t="shared" si="200"/>
        <v/>
      </c>
      <c r="R904" s="33">
        <f t="shared" si="201"/>
        <v>10</v>
      </c>
      <c r="S904" s="33" t="str">
        <f t="shared" si="202"/>
        <v>115_10</v>
      </c>
      <c r="T904" s="35" t="str">
        <f t="shared" si="203"/>
        <v>115PM</v>
      </c>
      <c r="U904" s="35" t="str">
        <f t="shared" si="204"/>
        <v>115PMEW</v>
      </c>
      <c r="W904" s="20" t="str">
        <f t="shared" si="205"/>
        <v/>
      </c>
      <c r="X904" s="20" t="str">
        <f t="shared" si="206"/>
        <v/>
      </c>
      <c r="Y904" s="20" t="str">
        <f t="shared" si="207"/>
        <v/>
      </c>
      <c r="Z904" s="20" t="str">
        <f t="shared" si="208"/>
        <v/>
      </c>
      <c r="AA904" s="20">
        <f t="shared" si="196"/>
        <v>0</v>
      </c>
      <c r="AB904" s="20">
        <f t="shared" si="197"/>
        <v>0</v>
      </c>
      <c r="AC904" s="20">
        <f t="shared" si="198"/>
        <v>0</v>
      </c>
      <c r="AD904" s="16">
        <f t="shared" si="209"/>
        <v>0</v>
      </c>
      <c r="AE904" s="16">
        <f>IF(ISBLANK(T904),AE903,IF(COUNTIF(T$2:T904,T904)&gt;1,AE903,1+MAX(AE903,0)))</f>
        <v>29</v>
      </c>
    </row>
    <row r="905" spans="1:31" x14ac:dyDescent="0.25">
      <c r="A905" s="42">
        <v>115</v>
      </c>
      <c r="B905" s="42" t="s">
        <v>66</v>
      </c>
      <c r="C905" s="42" t="s">
        <v>706</v>
      </c>
      <c r="E905" s="42">
        <v>1</v>
      </c>
      <c r="F905" s="42">
        <v>2</v>
      </c>
      <c r="G905" s="42">
        <v>4</v>
      </c>
      <c r="H905" s="42">
        <v>30</v>
      </c>
      <c r="I905" s="42">
        <v>7</v>
      </c>
      <c r="J905" s="42">
        <v>1</v>
      </c>
      <c r="K905" s="42">
        <v>11</v>
      </c>
      <c r="L905" s="42">
        <v>19</v>
      </c>
      <c r="M905" s="188" t="s">
        <v>872</v>
      </c>
      <c r="N905"/>
      <c r="O905" s="101">
        <f>IF(ISBLANK(C905),O904,IF(COUNTIF(C$2:C905,C905)&gt;1,O904,1+MAX(O904,0)))</f>
        <v>24</v>
      </c>
      <c r="P905" s="45">
        <f t="shared" si="199"/>
        <v>15</v>
      </c>
      <c r="Q905" s="33" t="str">
        <f t="shared" si="200"/>
        <v/>
      </c>
      <c r="R905" s="33">
        <f t="shared" si="201"/>
        <v>10</v>
      </c>
      <c r="S905" s="33" t="str">
        <f t="shared" si="202"/>
        <v>115_10</v>
      </c>
      <c r="T905" s="35" t="str">
        <f t="shared" si="203"/>
        <v>115PM</v>
      </c>
      <c r="U905" s="35" t="str">
        <f t="shared" si="204"/>
        <v>115PMEW</v>
      </c>
      <c r="W905" s="20" t="str">
        <f t="shared" si="205"/>
        <v/>
      </c>
      <c r="X905" s="20" t="str">
        <f t="shared" si="206"/>
        <v/>
      </c>
      <c r="Y905" s="20" t="str">
        <f t="shared" si="207"/>
        <v/>
      </c>
      <c r="Z905" s="20" t="str">
        <f t="shared" si="208"/>
        <v/>
      </c>
      <c r="AA905" s="20">
        <f t="shared" si="196"/>
        <v>0</v>
      </c>
      <c r="AB905" s="20">
        <f t="shared" si="197"/>
        <v>0</v>
      </c>
      <c r="AC905" s="20">
        <f t="shared" si="198"/>
        <v>0</v>
      </c>
      <c r="AD905" s="16">
        <f t="shared" si="209"/>
        <v>0</v>
      </c>
      <c r="AE905" s="16">
        <f>IF(ISBLANK(T905),AE904,IF(COUNTIF(T$2:T905,T905)&gt;1,AE904,1+MAX(AE904,0)))</f>
        <v>29</v>
      </c>
    </row>
    <row r="906" spans="1:31" x14ac:dyDescent="0.25">
      <c r="A906" s="42">
        <v>115</v>
      </c>
      <c r="B906" s="42" t="s">
        <v>66</v>
      </c>
      <c r="C906" s="42" t="s">
        <v>706</v>
      </c>
      <c r="E906" s="42">
        <v>1</v>
      </c>
      <c r="F906" s="42">
        <v>3</v>
      </c>
      <c r="G906" s="42">
        <v>1</v>
      </c>
      <c r="H906" s="42">
        <v>21</v>
      </c>
      <c r="I906" s="42">
        <v>8</v>
      </c>
      <c r="J906" s="42">
        <v>0</v>
      </c>
      <c r="K906" s="42">
        <v>6</v>
      </c>
      <c r="L906" s="42">
        <v>0</v>
      </c>
      <c r="M906" s="188" t="s">
        <v>872</v>
      </c>
      <c r="N906"/>
      <c r="O906" s="101">
        <f>IF(ISBLANK(C906),O905,IF(COUNTIF(C$2:C906,C906)&gt;1,O905,1+MAX(O905,0)))</f>
        <v>24</v>
      </c>
      <c r="P906" s="45">
        <f t="shared" si="199"/>
        <v>15</v>
      </c>
      <c r="Q906" s="33" t="str">
        <f t="shared" si="200"/>
        <v/>
      </c>
      <c r="R906" s="33">
        <f t="shared" si="201"/>
        <v>11</v>
      </c>
      <c r="S906" s="33" t="str">
        <f t="shared" si="202"/>
        <v>115_11</v>
      </c>
      <c r="T906" s="35" t="str">
        <f t="shared" si="203"/>
        <v>115PM</v>
      </c>
      <c r="U906" s="35" t="str">
        <f t="shared" si="204"/>
        <v>115PMNS</v>
      </c>
      <c r="W906" s="20" t="str">
        <f t="shared" si="205"/>
        <v/>
      </c>
      <c r="X906" s="20" t="str">
        <f t="shared" si="206"/>
        <v/>
      </c>
      <c r="Y906" s="20" t="str">
        <f t="shared" si="207"/>
        <v/>
      </c>
      <c r="Z906" s="20" t="str">
        <f t="shared" si="208"/>
        <v/>
      </c>
      <c r="AA906" s="20">
        <f t="shared" si="196"/>
        <v>0</v>
      </c>
      <c r="AB906" s="20">
        <f t="shared" si="197"/>
        <v>0</v>
      </c>
      <c r="AC906" s="20">
        <f t="shared" si="198"/>
        <v>0</v>
      </c>
      <c r="AD906" s="16">
        <f t="shared" si="209"/>
        <v>0</v>
      </c>
      <c r="AE906" s="16">
        <f>IF(ISBLANK(T906),AE905,IF(COUNTIF(T$2:T906,T906)&gt;1,AE905,1+MAX(AE905,0)))</f>
        <v>29</v>
      </c>
    </row>
    <row r="907" spans="1:31" x14ac:dyDescent="0.25">
      <c r="A907" s="42">
        <v>115</v>
      </c>
      <c r="B907" s="42" t="s">
        <v>66</v>
      </c>
      <c r="C907" s="42" t="s">
        <v>706</v>
      </c>
      <c r="E907" s="42">
        <v>1</v>
      </c>
      <c r="F907" s="42">
        <v>3</v>
      </c>
      <c r="G907" s="42">
        <v>2</v>
      </c>
      <c r="H907" s="42">
        <v>28</v>
      </c>
      <c r="I907" s="42">
        <v>7</v>
      </c>
      <c r="J907" s="42">
        <v>4</v>
      </c>
      <c r="K907" s="42">
        <v>3</v>
      </c>
      <c r="L907" s="42">
        <v>3</v>
      </c>
      <c r="M907" s="188" t="s">
        <v>872</v>
      </c>
      <c r="N907"/>
      <c r="O907" s="101">
        <f>IF(ISBLANK(C907),O906,IF(COUNTIF(C$2:C907,C907)&gt;1,O906,1+MAX(O906,0)))</f>
        <v>24</v>
      </c>
      <c r="P907" s="45">
        <f t="shared" si="199"/>
        <v>15</v>
      </c>
      <c r="Q907" s="33" t="str">
        <f t="shared" si="200"/>
        <v/>
      </c>
      <c r="R907" s="33">
        <f t="shared" si="201"/>
        <v>11</v>
      </c>
      <c r="S907" s="33" t="str">
        <f t="shared" si="202"/>
        <v>115_11</v>
      </c>
      <c r="T907" s="35" t="str">
        <f t="shared" si="203"/>
        <v>115PM</v>
      </c>
      <c r="U907" s="35" t="str">
        <f t="shared" si="204"/>
        <v>115PMNS</v>
      </c>
      <c r="W907" s="20" t="str">
        <f t="shared" si="205"/>
        <v/>
      </c>
      <c r="X907" s="20" t="str">
        <f t="shared" si="206"/>
        <v/>
      </c>
      <c r="Y907" s="20" t="str">
        <f t="shared" si="207"/>
        <v/>
      </c>
      <c r="Z907" s="20" t="str">
        <f t="shared" si="208"/>
        <v/>
      </c>
      <c r="AA907" s="20">
        <f t="shared" si="196"/>
        <v>0</v>
      </c>
      <c r="AB907" s="20">
        <f t="shared" si="197"/>
        <v>0</v>
      </c>
      <c r="AC907" s="20">
        <f t="shared" si="198"/>
        <v>0</v>
      </c>
      <c r="AD907" s="16">
        <f t="shared" si="209"/>
        <v>0</v>
      </c>
      <c r="AE907" s="16">
        <f>IF(ISBLANK(T907),AE906,IF(COUNTIF(T$2:T907,T907)&gt;1,AE906,1+MAX(AE906,0)))</f>
        <v>29</v>
      </c>
    </row>
    <row r="908" spans="1:31" x14ac:dyDescent="0.25">
      <c r="A908" s="42">
        <v>115</v>
      </c>
      <c r="B908" s="42" t="s">
        <v>66</v>
      </c>
      <c r="C908" s="42" t="s">
        <v>706</v>
      </c>
      <c r="E908" s="42">
        <v>1</v>
      </c>
      <c r="F908" s="42">
        <v>3</v>
      </c>
      <c r="G908" s="42">
        <v>3</v>
      </c>
      <c r="H908" s="42">
        <v>11</v>
      </c>
      <c r="I908" s="42">
        <v>6</v>
      </c>
      <c r="J908" s="42">
        <v>1</v>
      </c>
      <c r="K908" s="42">
        <v>0</v>
      </c>
      <c r="L908" s="42">
        <v>3</v>
      </c>
      <c r="M908" s="188" t="s">
        <v>872</v>
      </c>
      <c r="N908"/>
      <c r="O908" s="101">
        <f>IF(ISBLANK(C908),O907,IF(COUNTIF(C$2:C908,C908)&gt;1,O907,1+MAX(O907,0)))</f>
        <v>24</v>
      </c>
      <c r="P908" s="45">
        <f t="shared" si="199"/>
        <v>15</v>
      </c>
      <c r="Q908" s="33" t="str">
        <f t="shared" si="200"/>
        <v/>
      </c>
      <c r="R908" s="33">
        <f t="shared" si="201"/>
        <v>11</v>
      </c>
      <c r="S908" s="33" t="str">
        <f t="shared" si="202"/>
        <v>115_11</v>
      </c>
      <c r="T908" s="35" t="str">
        <f t="shared" si="203"/>
        <v>115PM</v>
      </c>
      <c r="U908" s="35" t="str">
        <f t="shared" si="204"/>
        <v>115PMEW</v>
      </c>
      <c r="W908" s="20" t="str">
        <f t="shared" si="205"/>
        <v/>
      </c>
      <c r="X908" s="20" t="str">
        <f t="shared" si="206"/>
        <v/>
      </c>
      <c r="Y908" s="20" t="str">
        <f t="shared" si="207"/>
        <v/>
      </c>
      <c r="Z908" s="20" t="str">
        <f t="shared" si="208"/>
        <v/>
      </c>
      <c r="AA908" s="20">
        <f t="shared" si="196"/>
        <v>0</v>
      </c>
      <c r="AB908" s="20">
        <f t="shared" si="197"/>
        <v>0</v>
      </c>
      <c r="AC908" s="20">
        <f t="shared" si="198"/>
        <v>0</v>
      </c>
      <c r="AD908" s="16">
        <f t="shared" si="209"/>
        <v>0</v>
      </c>
      <c r="AE908" s="16">
        <f>IF(ISBLANK(T908),AE907,IF(COUNTIF(T$2:T908,T908)&gt;1,AE907,1+MAX(AE907,0)))</f>
        <v>29</v>
      </c>
    </row>
    <row r="909" spans="1:31" x14ac:dyDescent="0.25">
      <c r="A909" s="42">
        <v>115</v>
      </c>
      <c r="B909" s="42" t="s">
        <v>66</v>
      </c>
      <c r="C909" s="42" t="s">
        <v>706</v>
      </c>
      <c r="E909" s="42">
        <v>1</v>
      </c>
      <c r="F909" s="42">
        <v>3</v>
      </c>
      <c r="G909" s="42">
        <v>4</v>
      </c>
      <c r="H909" s="42">
        <v>16</v>
      </c>
      <c r="I909" s="42">
        <v>5</v>
      </c>
      <c r="J909" s="42">
        <v>1</v>
      </c>
      <c r="K909" s="42">
        <v>6</v>
      </c>
      <c r="L909" s="42">
        <v>11</v>
      </c>
      <c r="M909" s="188" t="s">
        <v>872</v>
      </c>
      <c r="N909"/>
      <c r="O909" s="101">
        <f>IF(ISBLANK(C909),O908,IF(COUNTIF(C$2:C909,C909)&gt;1,O908,1+MAX(O908,0)))</f>
        <v>24</v>
      </c>
      <c r="P909" s="45">
        <f t="shared" si="199"/>
        <v>15</v>
      </c>
      <c r="Q909" s="33" t="str">
        <f t="shared" si="200"/>
        <v/>
      </c>
      <c r="R909" s="33">
        <f t="shared" si="201"/>
        <v>11</v>
      </c>
      <c r="S909" s="33" t="str">
        <f t="shared" si="202"/>
        <v>115_11</v>
      </c>
      <c r="T909" s="35" t="str">
        <f t="shared" si="203"/>
        <v>115PM</v>
      </c>
      <c r="U909" s="35" t="str">
        <f t="shared" si="204"/>
        <v>115PMEW</v>
      </c>
      <c r="W909" s="20" t="str">
        <f t="shared" si="205"/>
        <v/>
      </c>
      <c r="X909" s="20" t="str">
        <f t="shared" si="206"/>
        <v/>
      </c>
      <c r="Y909" s="20" t="str">
        <f t="shared" si="207"/>
        <v/>
      </c>
      <c r="Z909" s="20" t="str">
        <f t="shared" si="208"/>
        <v/>
      </c>
      <c r="AA909" s="20">
        <f t="shared" si="196"/>
        <v>0</v>
      </c>
      <c r="AB909" s="20">
        <f t="shared" si="197"/>
        <v>0</v>
      </c>
      <c r="AC909" s="20">
        <f t="shared" si="198"/>
        <v>0</v>
      </c>
      <c r="AD909" s="16">
        <f t="shared" si="209"/>
        <v>0</v>
      </c>
      <c r="AE909" s="16">
        <f>IF(ISBLANK(T909),AE908,IF(COUNTIF(T$2:T909,T909)&gt;1,AE908,1+MAX(AE908,0)))</f>
        <v>29</v>
      </c>
    </row>
    <row r="910" spans="1:31" x14ac:dyDescent="0.25">
      <c r="A910" s="42">
        <v>115</v>
      </c>
      <c r="B910" s="42" t="s">
        <v>66</v>
      </c>
      <c r="C910" s="42" t="s">
        <v>706</v>
      </c>
      <c r="E910" s="42">
        <v>1</v>
      </c>
      <c r="F910" s="42">
        <v>4</v>
      </c>
      <c r="G910" s="42">
        <v>1</v>
      </c>
      <c r="H910" s="42">
        <v>22</v>
      </c>
      <c r="I910" s="42">
        <v>5</v>
      </c>
      <c r="J910" s="42">
        <v>1</v>
      </c>
      <c r="K910" s="42">
        <v>6</v>
      </c>
      <c r="L910" s="42">
        <v>0</v>
      </c>
      <c r="M910" s="188" t="s">
        <v>872</v>
      </c>
      <c r="N910"/>
      <c r="O910" s="101">
        <f>IF(ISBLANK(C910),O909,IF(COUNTIF(C$2:C910,C910)&gt;1,O909,1+MAX(O909,0)))</f>
        <v>24</v>
      </c>
      <c r="P910" s="45">
        <f t="shared" si="199"/>
        <v>15</v>
      </c>
      <c r="Q910" s="33" t="str">
        <f t="shared" si="200"/>
        <v/>
      </c>
      <c r="R910" s="33">
        <f t="shared" si="201"/>
        <v>12</v>
      </c>
      <c r="S910" s="33" t="str">
        <f t="shared" si="202"/>
        <v>115_12</v>
      </c>
      <c r="T910" s="35" t="str">
        <f t="shared" si="203"/>
        <v>115PM</v>
      </c>
      <c r="U910" s="35" t="str">
        <f t="shared" si="204"/>
        <v>115PMNS</v>
      </c>
      <c r="W910" s="20" t="str">
        <f t="shared" si="205"/>
        <v/>
      </c>
      <c r="X910" s="20" t="str">
        <f t="shared" si="206"/>
        <v/>
      </c>
      <c r="Y910" s="20" t="str">
        <f t="shared" si="207"/>
        <v/>
      </c>
      <c r="Z910" s="20" t="str">
        <f t="shared" si="208"/>
        <v/>
      </c>
      <c r="AA910" s="20">
        <f t="shared" si="196"/>
        <v>0</v>
      </c>
      <c r="AB910" s="20">
        <f t="shared" si="197"/>
        <v>0</v>
      </c>
      <c r="AC910" s="20">
        <f t="shared" si="198"/>
        <v>0</v>
      </c>
      <c r="AD910" s="16">
        <f t="shared" si="209"/>
        <v>0</v>
      </c>
      <c r="AE910" s="16">
        <f>IF(ISBLANK(T910),AE909,IF(COUNTIF(T$2:T910,T910)&gt;1,AE909,1+MAX(AE909,0)))</f>
        <v>29</v>
      </c>
    </row>
    <row r="911" spans="1:31" x14ac:dyDescent="0.25">
      <c r="A911" s="42">
        <v>115</v>
      </c>
      <c r="B911" s="42" t="s">
        <v>66</v>
      </c>
      <c r="C911" s="42" t="s">
        <v>706</v>
      </c>
      <c r="E911" s="42">
        <v>1</v>
      </c>
      <c r="F911" s="42">
        <v>4</v>
      </c>
      <c r="G911" s="42">
        <v>2</v>
      </c>
      <c r="H911" s="42">
        <v>8</v>
      </c>
      <c r="I911" s="42">
        <v>4</v>
      </c>
      <c r="J911" s="42">
        <v>1</v>
      </c>
      <c r="K911" s="42">
        <v>3</v>
      </c>
      <c r="L911" s="42">
        <v>0</v>
      </c>
      <c r="M911" s="188" t="s">
        <v>872</v>
      </c>
      <c r="N911"/>
      <c r="O911" s="101">
        <f>IF(ISBLANK(C911),O910,IF(COUNTIF(C$2:C911,C911)&gt;1,O910,1+MAX(O910,0)))</f>
        <v>24</v>
      </c>
      <c r="P911" s="45">
        <f t="shared" si="199"/>
        <v>15</v>
      </c>
      <c r="Q911" s="33" t="str">
        <f t="shared" si="200"/>
        <v/>
      </c>
      <c r="R911" s="33">
        <f t="shared" si="201"/>
        <v>12</v>
      </c>
      <c r="S911" s="33" t="str">
        <f t="shared" si="202"/>
        <v>115_12</v>
      </c>
      <c r="T911" s="35" t="str">
        <f t="shared" si="203"/>
        <v>115PM</v>
      </c>
      <c r="U911" s="35" t="str">
        <f t="shared" si="204"/>
        <v>115PMNS</v>
      </c>
      <c r="W911" s="20" t="str">
        <f t="shared" si="205"/>
        <v/>
      </c>
      <c r="X911" s="20" t="str">
        <f t="shared" si="206"/>
        <v/>
      </c>
      <c r="Y911" s="20" t="str">
        <f t="shared" si="207"/>
        <v/>
      </c>
      <c r="Z911" s="20" t="str">
        <f t="shared" si="208"/>
        <v/>
      </c>
      <c r="AA911" s="20">
        <f t="shared" si="196"/>
        <v>0</v>
      </c>
      <c r="AB911" s="20">
        <f t="shared" si="197"/>
        <v>0</v>
      </c>
      <c r="AC911" s="20">
        <f t="shared" si="198"/>
        <v>0</v>
      </c>
      <c r="AD911" s="16">
        <f t="shared" si="209"/>
        <v>0</v>
      </c>
      <c r="AE911" s="16">
        <f>IF(ISBLANK(T911),AE910,IF(COUNTIF(T$2:T911,T911)&gt;1,AE910,1+MAX(AE910,0)))</f>
        <v>29</v>
      </c>
    </row>
    <row r="912" spans="1:31" x14ac:dyDescent="0.25">
      <c r="A912" s="42">
        <v>115</v>
      </c>
      <c r="B912" s="42" t="s">
        <v>66</v>
      </c>
      <c r="C912" s="42" t="s">
        <v>706</v>
      </c>
      <c r="E912" s="42">
        <v>1</v>
      </c>
      <c r="F912" s="42">
        <v>4</v>
      </c>
      <c r="G912" s="42">
        <v>3</v>
      </c>
      <c r="H912" s="42">
        <v>7</v>
      </c>
      <c r="I912" s="42">
        <v>1</v>
      </c>
      <c r="J912" s="42">
        <v>1</v>
      </c>
      <c r="K912" s="42">
        <v>0</v>
      </c>
      <c r="L912" s="42">
        <v>2</v>
      </c>
      <c r="M912" s="188" t="s">
        <v>872</v>
      </c>
      <c r="N912"/>
      <c r="O912" s="101">
        <f>IF(ISBLANK(C912),O911,IF(COUNTIF(C$2:C912,C912)&gt;1,O911,1+MAX(O911,0)))</f>
        <v>24</v>
      </c>
      <c r="P912" s="45">
        <f t="shared" si="199"/>
        <v>15</v>
      </c>
      <c r="Q912" s="33" t="str">
        <f t="shared" si="200"/>
        <v/>
      </c>
      <c r="R912" s="33">
        <f t="shared" si="201"/>
        <v>12</v>
      </c>
      <c r="S912" s="33" t="str">
        <f t="shared" si="202"/>
        <v>115_12</v>
      </c>
      <c r="T912" s="35" t="str">
        <f t="shared" si="203"/>
        <v>115PM</v>
      </c>
      <c r="U912" s="35" t="str">
        <f t="shared" si="204"/>
        <v>115PMEW</v>
      </c>
      <c r="W912" s="20" t="str">
        <f t="shared" si="205"/>
        <v/>
      </c>
      <c r="X912" s="20" t="str">
        <f t="shared" si="206"/>
        <v/>
      </c>
      <c r="Y912" s="20" t="str">
        <f t="shared" si="207"/>
        <v/>
      </c>
      <c r="Z912" s="20" t="str">
        <f t="shared" si="208"/>
        <v/>
      </c>
      <c r="AA912" s="20">
        <f t="shared" si="196"/>
        <v>0</v>
      </c>
      <c r="AB912" s="20">
        <f t="shared" si="197"/>
        <v>0</v>
      </c>
      <c r="AC912" s="20">
        <f t="shared" si="198"/>
        <v>0</v>
      </c>
      <c r="AD912" s="16">
        <f t="shared" si="209"/>
        <v>0</v>
      </c>
      <c r="AE912" s="16">
        <f>IF(ISBLANK(T912),AE911,IF(COUNTIF(T$2:T912,T912)&gt;1,AE911,1+MAX(AE911,0)))</f>
        <v>29</v>
      </c>
    </row>
    <row r="913" spans="1:31" x14ac:dyDescent="0.25">
      <c r="A913" s="42">
        <v>115</v>
      </c>
      <c r="B913" s="42" t="s">
        <v>66</v>
      </c>
      <c r="C913" s="42" t="s">
        <v>706</v>
      </c>
      <c r="E913" s="42">
        <v>1</v>
      </c>
      <c r="F913" s="42">
        <v>4</v>
      </c>
      <c r="G913" s="42">
        <v>4</v>
      </c>
      <c r="H913" s="42">
        <v>17</v>
      </c>
      <c r="I913" s="42">
        <v>6</v>
      </c>
      <c r="J913" s="42">
        <v>1</v>
      </c>
      <c r="K913" s="42">
        <v>7</v>
      </c>
      <c r="L913" s="42">
        <v>8</v>
      </c>
      <c r="M913" s="188" t="s">
        <v>872</v>
      </c>
      <c r="N913"/>
      <c r="O913" s="101">
        <f>IF(ISBLANK(C913),O912,IF(COUNTIF(C$2:C913,C913)&gt;1,O912,1+MAX(O912,0)))</f>
        <v>24</v>
      </c>
      <c r="P913" s="45">
        <f t="shared" si="199"/>
        <v>15</v>
      </c>
      <c r="Q913" s="33" t="str">
        <f t="shared" si="200"/>
        <v/>
      </c>
      <c r="R913" s="33">
        <f t="shared" si="201"/>
        <v>12</v>
      </c>
      <c r="S913" s="33" t="str">
        <f t="shared" si="202"/>
        <v>115_12</v>
      </c>
      <c r="T913" s="35" t="str">
        <f t="shared" si="203"/>
        <v>115PM</v>
      </c>
      <c r="U913" s="35" t="str">
        <f t="shared" si="204"/>
        <v>115PMEW</v>
      </c>
      <c r="W913" s="20" t="str">
        <f t="shared" si="205"/>
        <v/>
      </c>
      <c r="X913" s="20" t="str">
        <f t="shared" si="206"/>
        <v/>
      </c>
      <c r="Y913" s="20" t="str">
        <f t="shared" si="207"/>
        <v/>
      </c>
      <c r="Z913" s="20" t="str">
        <f t="shared" si="208"/>
        <v/>
      </c>
      <c r="AA913" s="20">
        <f t="shared" si="196"/>
        <v>0</v>
      </c>
      <c r="AB913" s="20">
        <f t="shared" si="197"/>
        <v>0</v>
      </c>
      <c r="AC913" s="20">
        <f t="shared" si="198"/>
        <v>0</v>
      </c>
      <c r="AD913" s="16">
        <f t="shared" si="209"/>
        <v>0</v>
      </c>
      <c r="AE913" s="16">
        <f>IF(ISBLANK(T913),AE912,IF(COUNTIF(T$2:T913,T913)&gt;1,AE912,1+MAX(AE912,0)))</f>
        <v>29</v>
      </c>
    </row>
    <row r="914" spans="1:31" x14ac:dyDescent="0.25">
      <c r="A914" s="42">
        <v>115</v>
      </c>
      <c r="B914" s="42" t="s">
        <v>66</v>
      </c>
      <c r="C914" s="42" t="s">
        <v>706</v>
      </c>
      <c r="E914" s="42">
        <v>2</v>
      </c>
      <c r="F914" s="42">
        <v>1</v>
      </c>
      <c r="G914" s="42">
        <v>1</v>
      </c>
      <c r="H914" s="42">
        <v>18</v>
      </c>
      <c r="I914" s="42">
        <v>6</v>
      </c>
      <c r="J914" s="42">
        <v>5</v>
      </c>
      <c r="K914" s="42">
        <v>4</v>
      </c>
      <c r="L914" s="42">
        <v>1</v>
      </c>
      <c r="M914" s="188" t="s">
        <v>873</v>
      </c>
      <c r="N914"/>
      <c r="O914" s="101">
        <f>IF(ISBLANK(C914),O913,IF(COUNTIF(C$2:C914,C914)&gt;1,O913,1+MAX(O913,0)))</f>
        <v>24</v>
      </c>
      <c r="P914" s="45">
        <f t="shared" si="199"/>
        <v>15</v>
      </c>
      <c r="Q914" s="33" t="str">
        <f t="shared" si="200"/>
        <v/>
      </c>
      <c r="R914" s="33">
        <f t="shared" si="201"/>
        <v>13</v>
      </c>
      <c r="S914" s="33" t="str">
        <f t="shared" si="202"/>
        <v>115_13</v>
      </c>
      <c r="T914" s="35" t="str">
        <f t="shared" si="203"/>
        <v>115PM</v>
      </c>
      <c r="U914" s="35" t="str">
        <f t="shared" si="204"/>
        <v>115PMNS</v>
      </c>
      <c r="W914" s="20" t="str">
        <f t="shared" si="205"/>
        <v/>
      </c>
      <c r="X914" s="20" t="str">
        <f t="shared" si="206"/>
        <v/>
      </c>
      <c r="Y914" s="20" t="str">
        <f t="shared" si="207"/>
        <v/>
      </c>
      <c r="Z914" s="20" t="str">
        <f t="shared" si="208"/>
        <v/>
      </c>
      <c r="AA914" s="20">
        <f t="shared" si="196"/>
        <v>0</v>
      </c>
      <c r="AB914" s="20">
        <f t="shared" si="197"/>
        <v>0</v>
      </c>
      <c r="AC914" s="20">
        <f t="shared" si="198"/>
        <v>0</v>
      </c>
      <c r="AD914" s="16">
        <f t="shared" si="209"/>
        <v>0</v>
      </c>
      <c r="AE914" s="16">
        <f>IF(ISBLANK(T914),AE913,IF(COUNTIF(T$2:T914,T914)&gt;1,AE913,1+MAX(AE913,0)))</f>
        <v>29</v>
      </c>
    </row>
    <row r="915" spans="1:31" x14ac:dyDescent="0.25">
      <c r="A915" s="42">
        <v>115</v>
      </c>
      <c r="B915" s="42" t="s">
        <v>66</v>
      </c>
      <c r="C915" s="42" t="s">
        <v>706</v>
      </c>
      <c r="E915" s="42">
        <v>2</v>
      </c>
      <c r="F915" s="42">
        <v>1</v>
      </c>
      <c r="G915" s="42">
        <v>2</v>
      </c>
      <c r="H915" s="42">
        <v>10</v>
      </c>
      <c r="I915" s="42">
        <v>2</v>
      </c>
      <c r="J915" s="42">
        <v>2</v>
      </c>
      <c r="K915" s="42">
        <v>2</v>
      </c>
      <c r="L915" s="42">
        <v>2</v>
      </c>
      <c r="M915" s="188" t="s">
        <v>873</v>
      </c>
      <c r="N915"/>
      <c r="O915" s="101">
        <f>IF(ISBLANK(C915),O914,IF(COUNTIF(C$2:C915,C915)&gt;1,O914,1+MAX(O914,0)))</f>
        <v>24</v>
      </c>
      <c r="P915" s="45">
        <f t="shared" si="199"/>
        <v>15</v>
      </c>
      <c r="Q915" s="33" t="str">
        <f t="shared" si="200"/>
        <v/>
      </c>
      <c r="R915" s="33">
        <f t="shared" si="201"/>
        <v>13</v>
      </c>
      <c r="S915" s="33" t="str">
        <f t="shared" si="202"/>
        <v>115_13</v>
      </c>
      <c r="T915" s="35" t="str">
        <f t="shared" si="203"/>
        <v>115PM</v>
      </c>
      <c r="U915" s="35" t="str">
        <f t="shared" si="204"/>
        <v>115PMNS</v>
      </c>
      <c r="W915" s="20" t="str">
        <f t="shared" si="205"/>
        <v/>
      </c>
      <c r="X915" s="20" t="str">
        <f t="shared" si="206"/>
        <v/>
      </c>
      <c r="Y915" s="20" t="str">
        <f t="shared" si="207"/>
        <v/>
      </c>
      <c r="Z915" s="20" t="str">
        <f t="shared" si="208"/>
        <v/>
      </c>
      <c r="AA915" s="20">
        <f t="shared" si="196"/>
        <v>0</v>
      </c>
      <c r="AB915" s="20">
        <f t="shared" si="197"/>
        <v>0</v>
      </c>
      <c r="AC915" s="20">
        <f t="shared" si="198"/>
        <v>0</v>
      </c>
      <c r="AD915" s="16">
        <f t="shared" si="209"/>
        <v>0</v>
      </c>
      <c r="AE915" s="16">
        <f>IF(ISBLANK(T915),AE914,IF(COUNTIF(T$2:T915,T915)&gt;1,AE914,1+MAX(AE914,0)))</f>
        <v>29</v>
      </c>
    </row>
    <row r="916" spans="1:31" x14ac:dyDescent="0.25">
      <c r="A916" s="42">
        <v>115</v>
      </c>
      <c r="B916" s="42" t="s">
        <v>66</v>
      </c>
      <c r="C916" s="42" t="s">
        <v>706</v>
      </c>
      <c r="E916" s="42">
        <v>2</v>
      </c>
      <c r="F916" s="42">
        <v>1</v>
      </c>
      <c r="G916" s="42">
        <v>3</v>
      </c>
      <c r="H916" s="42">
        <v>10</v>
      </c>
      <c r="I916" s="42">
        <v>3</v>
      </c>
      <c r="J916" s="42">
        <v>0</v>
      </c>
      <c r="K916" s="42">
        <v>2</v>
      </c>
      <c r="L916" s="42">
        <v>5</v>
      </c>
      <c r="M916" s="188" t="s">
        <v>873</v>
      </c>
      <c r="N916"/>
      <c r="O916" s="101">
        <f>IF(ISBLANK(C916),O915,IF(COUNTIF(C$2:C916,C916)&gt;1,O915,1+MAX(O915,0)))</f>
        <v>24</v>
      </c>
      <c r="P916" s="45">
        <f t="shared" si="199"/>
        <v>15</v>
      </c>
      <c r="Q916" s="33" t="str">
        <f t="shared" si="200"/>
        <v/>
      </c>
      <c r="R916" s="33">
        <f t="shared" si="201"/>
        <v>13</v>
      </c>
      <c r="S916" s="33" t="str">
        <f t="shared" si="202"/>
        <v>115_13</v>
      </c>
      <c r="T916" s="35" t="str">
        <f t="shared" si="203"/>
        <v>115PM</v>
      </c>
      <c r="U916" s="35" t="str">
        <f t="shared" si="204"/>
        <v>115PMEW</v>
      </c>
      <c r="W916" s="20" t="str">
        <f t="shared" si="205"/>
        <v/>
      </c>
      <c r="X916" s="20" t="str">
        <f t="shared" si="206"/>
        <v/>
      </c>
      <c r="Y916" s="20" t="str">
        <f t="shared" si="207"/>
        <v/>
      </c>
      <c r="Z916" s="20" t="str">
        <f t="shared" si="208"/>
        <v/>
      </c>
      <c r="AA916" s="20">
        <f t="shared" si="196"/>
        <v>0</v>
      </c>
      <c r="AB916" s="20">
        <f t="shared" si="197"/>
        <v>0</v>
      </c>
      <c r="AC916" s="20">
        <f t="shared" si="198"/>
        <v>0</v>
      </c>
      <c r="AD916" s="16">
        <f t="shared" si="209"/>
        <v>0</v>
      </c>
      <c r="AE916" s="16">
        <f>IF(ISBLANK(T916),AE915,IF(COUNTIF(T$2:T916,T916)&gt;1,AE915,1+MAX(AE915,0)))</f>
        <v>29</v>
      </c>
    </row>
    <row r="917" spans="1:31" x14ac:dyDescent="0.25">
      <c r="A917" s="42">
        <v>115</v>
      </c>
      <c r="B917" s="42" t="s">
        <v>66</v>
      </c>
      <c r="C917" s="42" t="s">
        <v>706</v>
      </c>
      <c r="E917" s="42">
        <v>2</v>
      </c>
      <c r="F917" s="42">
        <v>1</v>
      </c>
      <c r="G917" s="42">
        <v>4</v>
      </c>
      <c r="H917" s="42">
        <v>12</v>
      </c>
      <c r="I917" s="42">
        <v>4</v>
      </c>
      <c r="J917" s="42">
        <v>2</v>
      </c>
      <c r="K917" s="42">
        <v>6</v>
      </c>
      <c r="L917" s="42">
        <v>9</v>
      </c>
      <c r="M917" s="188" t="s">
        <v>873</v>
      </c>
      <c r="N917"/>
      <c r="O917" s="101">
        <f>IF(ISBLANK(C917),O916,IF(COUNTIF(C$2:C917,C917)&gt;1,O916,1+MAX(O916,0)))</f>
        <v>24</v>
      </c>
      <c r="P917" s="45">
        <f t="shared" si="199"/>
        <v>15</v>
      </c>
      <c r="Q917" s="33" t="str">
        <f t="shared" si="200"/>
        <v/>
      </c>
      <c r="R917" s="33">
        <f t="shared" si="201"/>
        <v>13</v>
      </c>
      <c r="S917" s="33" t="str">
        <f t="shared" si="202"/>
        <v>115_13</v>
      </c>
      <c r="T917" s="35" t="str">
        <f t="shared" si="203"/>
        <v>115PM</v>
      </c>
      <c r="U917" s="35" t="str">
        <f t="shared" si="204"/>
        <v>115PMEW</v>
      </c>
      <c r="W917" s="20" t="str">
        <f t="shared" si="205"/>
        <v/>
      </c>
      <c r="X917" s="20" t="str">
        <f t="shared" si="206"/>
        <v/>
      </c>
      <c r="Y917" s="20" t="str">
        <f t="shared" si="207"/>
        <v/>
      </c>
      <c r="Z917" s="20" t="str">
        <f t="shared" si="208"/>
        <v/>
      </c>
      <c r="AA917" s="20">
        <f t="shared" si="196"/>
        <v>0</v>
      </c>
      <c r="AB917" s="20">
        <f t="shared" si="197"/>
        <v>0</v>
      </c>
      <c r="AC917" s="20">
        <f t="shared" si="198"/>
        <v>0</v>
      </c>
      <c r="AD917" s="16">
        <f t="shared" si="209"/>
        <v>0</v>
      </c>
      <c r="AE917" s="16">
        <f>IF(ISBLANK(T917),AE916,IF(COUNTIF(T$2:T917,T917)&gt;1,AE916,1+MAX(AE916,0)))</f>
        <v>29</v>
      </c>
    </row>
    <row r="918" spans="1:31" x14ac:dyDescent="0.25">
      <c r="A918" s="42">
        <v>115</v>
      </c>
      <c r="B918" s="42" t="s">
        <v>66</v>
      </c>
      <c r="C918" s="42" t="s">
        <v>706</v>
      </c>
      <c r="E918" s="42">
        <v>2</v>
      </c>
      <c r="F918" s="42">
        <v>2</v>
      </c>
      <c r="G918" s="42">
        <v>1</v>
      </c>
      <c r="H918" s="42">
        <v>23</v>
      </c>
      <c r="I918" s="42">
        <v>6</v>
      </c>
      <c r="J918" s="42">
        <v>0</v>
      </c>
      <c r="K918" s="42">
        <v>7</v>
      </c>
      <c r="L918" s="42">
        <v>1</v>
      </c>
      <c r="M918" s="188" t="s">
        <v>873</v>
      </c>
      <c r="N918"/>
      <c r="O918" s="101">
        <f>IF(ISBLANK(C918),O917,IF(COUNTIF(C$2:C918,C918)&gt;1,O917,1+MAX(O917,0)))</f>
        <v>24</v>
      </c>
      <c r="P918" s="45">
        <f t="shared" si="199"/>
        <v>15</v>
      </c>
      <c r="Q918" s="33" t="str">
        <f t="shared" si="200"/>
        <v/>
      </c>
      <c r="R918" s="33">
        <f t="shared" si="201"/>
        <v>14</v>
      </c>
      <c r="S918" s="33" t="str">
        <f t="shared" si="202"/>
        <v>115_14</v>
      </c>
      <c r="T918" s="35" t="str">
        <f t="shared" si="203"/>
        <v>115PM</v>
      </c>
      <c r="U918" s="35" t="str">
        <f t="shared" si="204"/>
        <v>115PMNS</v>
      </c>
      <c r="W918" s="20" t="str">
        <f t="shared" si="205"/>
        <v/>
      </c>
      <c r="X918" s="20" t="str">
        <f t="shared" si="206"/>
        <v/>
      </c>
      <c r="Y918" s="20" t="str">
        <f t="shared" si="207"/>
        <v/>
      </c>
      <c r="Z918" s="20" t="str">
        <f t="shared" si="208"/>
        <v/>
      </c>
      <c r="AA918" s="20">
        <f t="shared" si="196"/>
        <v>0</v>
      </c>
      <c r="AB918" s="20">
        <f t="shared" si="197"/>
        <v>0</v>
      </c>
      <c r="AC918" s="20">
        <f t="shared" si="198"/>
        <v>0</v>
      </c>
      <c r="AD918" s="16">
        <f t="shared" si="209"/>
        <v>0</v>
      </c>
      <c r="AE918" s="16">
        <f>IF(ISBLANK(T918),AE917,IF(COUNTIF(T$2:T918,T918)&gt;1,AE917,1+MAX(AE917,0)))</f>
        <v>29</v>
      </c>
    </row>
    <row r="919" spans="1:31" x14ac:dyDescent="0.25">
      <c r="A919" s="42">
        <v>115</v>
      </c>
      <c r="B919" s="42" t="s">
        <v>66</v>
      </c>
      <c r="C919" s="42" t="s">
        <v>706</v>
      </c>
      <c r="E919" s="42">
        <v>2</v>
      </c>
      <c r="F919" s="42">
        <v>2</v>
      </c>
      <c r="G919" s="42">
        <v>2</v>
      </c>
      <c r="H919" s="42">
        <v>9</v>
      </c>
      <c r="I919" s="42">
        <v>6</v>
      </c>
      <c r="J919" s="42">
        <v>1</v>
      </c>
      <c r="K919" s="42">
        <v>1</v>
      </c>
      <c r="L919" s="42">
        <v>0</v>
      </c>
      <c r="M919" s="188" t="s">
        <v>873</v>
      </c>
      <c r="N919"/>
      <c r="O919" s="101">
        <f>IF(ISBLANK(C919),O918,IF(COUNTIF(C$2:C919,C919)&gt;1,O918,1+MAX(O918,0)))</f>
        <v>24</v>
      </c>
      <c r="P919" s="45">
        <f t="shared" si="199"/>
        <v>15</v>
      </c>
      <c r="Q919" s="33" t="str">
        <f t="shared" si="200"/>
        <v/>
      </c>
      <c r="R919" s="33">
        <f t="shared" si="201"/>
        <v>14</v>
      </c>
      <c r="S919" s="33" t="str">
        <f t="shared" si="202"/>
        <v>115_14</v>
      </c>
      <c r="T919" s="35" t="str">
        <f t="shared" si="203"/>
        <v>115PM</v>
      </c>
      <c r="U919" s="35" t="str">
        <f t="shared" si="204"/>
        <v>115PMNS</v>
      </c>
      <c r="W919" s="20" t="str">
        <f t="shared" si="205"/>
        <v/>
      </c>
      <c r="X919" s="20" t="str">
        <f t="shared" si="206"/>
        <v/>
      </c>
      <c r="Y919" s="20" t="str">
        <f t="shared" si="207"/>
        <v/>
      </c>
      <c r="Z919" s="20" t="str">
        <f t="shared" si="208"/>
        <v/>
      </c>
      <c r="AA919" s="20">
        <f t="shared" si="196"/>
        <v>0</v>
      </c>
      <c r="AB919" s="20">
        <f t="shared" si="197"/>
        <v>0</v>
      </c>
      <c r="AC919" s="20">
        <f t="shared" si="198"/>
        <v>0</v>
      </c>
      <c r="AD919" s="16">
        <f t="shared" si="209"/>
        <v>0</v>
      </c>
      <c r="AE919" s="16">
        <f>IF(ISBLANK(T919),AE918,IF(COUNTIF(T$2:T919,T919)&gt;1,AE918,1+MAX(AE918,0)))</f>
        <v>29</v>
      </c>
    </row>
    <row r="920" spans="1:31" x14ac:dyDescent="0.25">
      <c r="A920" s="42">
        <v>115</v>
      </c>
      <c r="B920" s="42" t="s">
        <v>66</v>
      </c>
      <c r="C920" s="42" t="s">
        <v>706</v>
      </c>
      <c r="E920" s="42">
        <v>2</v>
      </c>
      <c r="F920" s="42">
        <v>2</v>
      </c>
      <c r="G920" s="42">
        <v>3</v>
      </c>
      <c r="H920" s="42">
        <v>5</v>
      </c>
      <c r="I920" s="42">
        <v>1</v>
      </c>
      <c r="J920" s="42">
        <v>0</v>
      </c>
      <c r="K920" s="42">
        <v>0</v>
      </c>
      <c r="L920" s="42">
        <v>3</v>
      </c>
      <c r="M920" s="188" t="s">
        <v>873</v>
      </c>
      <c r="N920"/>
      <c r="O920" s="101">
        <f>IF(ISBLANK(C920),O919,IF(COUNTIF(C$2:C920,C920)&gt;1,O919,1+MAX(O919,0)))</f>
        <v>24</v>
      </c>
      <c r="P920" s="45">
        <f t="shared" si="199"/>
        <v>15</v>
      </c>
      <c r="Q920" s="33" t="str">
        <f t="shared" si="200"/>
        <v/>
      </c>
      <c r="R920" s="33">
        <f t="shared" si="201"/>
        <v>14</v>
      </c>
      <c r="S920" s="33" t="str">
        <f t="shared" si="202"/>
        <v>115_14</v>
      </c>
      <c r="T920" s="35" t="str">
        <f t="shared" si="203"/>
        <v>115PM</v>
      </c>
      <c r="U920" s="35" t="str">
        <f t="shared" si="204"/>
        <v>115PMEW</v>
      </c>
      <c r="W920" s="20" t="str">
        <f t="shared" si="205"/>
        <v/>
      </c>
      <c r="X920" s="20" t="str">
        <f t="shared" si="206"/>
        <v/>
      </c>
      <c r="Y920" s="20" t="str">
        <f t="shared" si="207"/>
        <v/>
      </c>
      <c r="Z920" s="20" t="str">
        <f t="shared" si="208"/>
        <v/>
      </c>
      <c r="AA920" s="20">
        <f t="shared" si="196"/>
        <v>0</v>
      </c>
      <c r="AB920" s="20">
        <f t="shared" si="197"/>
        <v>0</v>
      </c>
      <c r="AC920" s="20">
        <f t="shared" si="198"/>
        <v>0</v>
      </c>
      <c r="AD920" s="16">
        <f t="shared" si="209"/>
        <v>0</v>
      </c>
      <c r="AE920" s="16">
        <f>IF(ISBLANK(T920),AE919,IF(COUNTIF(T$2:T920,T920)&gt;1,AE919,1+MAX(AE919,0)))</f>
        <v>29</v>
      </c>
    </row>
    <row r="921" spans="1:31" x14ac:dyDescent="0.25">
      <c r="A921" s="42">
        <v>115</v>
      </c>
      <c r="B921" s="42" t="s">
        <v>66</v>
      </c>
      <c r="C921" s="42" t="s">
        <v>706</v>
      </c>
      <c r="E921" s="42">
        <v>2</v>
      </c>
      <c r="F921" s="42">
        <v>2</v>
      </c>
      <c r="G921" s="42">
        <v>4</v>
      </c>
      <c r="H921" s="42">
        <v>17</v>
      </c>
      <c r="I921" s="42">
        <v>3</v>
      </c>
      <c r="J921" s="42">
        <v>3</v>
      </c>
      <c r="K921" s="42">
        <v>10</v>
      </c>
      <c r="L921" s="42">
        <v>12</v>
      </c>
      <c r="M921" s="188" t="s">
        <v>873</v>
      </c>
      <c r="N921"/>
      <c r="O921" s="101">
        <f>IF(ISBLANK(C921),O920,IF(COUNTIF(C$2:C921,C921)&gt;1,O920,1+MAX(O920,0)))</f>
        <v>24</v>
      </c>
      <c r="P921" s="45">
        <f t="shared" si="199"/>
        <v>15</v>
      </c>
      <c r="Q921" s="33" t="str">
        <f t="shared" si="200"/>
        <v/>
      </c>
      <c r="R921" s="33">
        <f t="shared" si="201"/>
        <v>14</v>
      </c>
      <c r="S921" s="33" t="str">
        <f t="shared" si="202"/>
        <v>115_14</v>
      </c>
      <c r="T921" s="35" t="str">
        <f t="shared" si="203"/>
        <v>115PM</v>
      </c>
      <c r="U921" s="35" t="str">
        <f t="shared" si="204"/>
        <v>115PMEW</v>
      </c>
      <c r="W921" s="20" t="str">
        <f t="shared" si="205"/>
        <v/>
      </c>
      <c r="X921" s="20" t="str">
        <f t="shared" si="206"/>
        <v/>
      </c>
      <c r="Y921" s="20" t="str">
        <f t="shared" si="207"/>
        <v/>
      </c>
      <c r="Z921" s="20" t="str">
        <f t="shared" si="208"/>
        <v/>
      </c>
      <c r="AA921" s="20">
        <f t="shared" si="196"/>
        <v>0</v>
      </c>
      <c r="AB921" s="20">
        <f t="shared" si="197"/>
        <v>0</v>
      </c>
      <c r="AC921" s="20">
        <f t="shared" si="198"/>
        <v>0</v>
      </c>
      <c r="AD921" s="16">
        <f t="shared" si="209"/>
        <v>0</v>
      </c>
      <c r="AE921" s="16">
        <f>IF(ISBLANK(T921),AE920,IF(COUNTIF(T$2:T921,T921)&gt;1,AE920,1+MAX(AE920,0)))</f>
        <v>29</v>
      </c>
    </row>
    <row r="922" spans="1:31" x14ac:dyDescent="0.25">
      <c r="A922" s="42">
        <v>115</v>
      </c>
      <c r="B922" s="42" t="s">
        <v>66</v>
      </c>
      <c r="C922" s="42" t="s">
        <v>706</v>
      </c>
      <c r="E922" s="42">
        <v>2</v>
      </c>
      <c r="F922" s="42">
        <v>3</v>
      </c>
      <c r="G922" s="42">
        <v>1</v>
      </c>
      <c r="H922" s="42">
        <v>31</v>
      </c>
      <c r="I922" s="42">
        <v>10</v>
      </c>
      <c r="J922" s="42">
        <v>4</v>
      </c>
      <c r="K922" s="42">
        <v>9</v>
      </c>
      <c r="L922" s="42">
        <v>0</v>
      </c>
      <c r="M922" s="188" t="s">
        <v>873</v>
      </c>
      <c r="N922"/>
      <c r="O922" s="101">
        <f>IF(ISBLANK(C922),O921,IF(COUNTIF(C$2:C922,C922)&gt;1,O921,1+MAX(O921,0)))</f>
        <v>24</v>
      </c>
      <c r="P922" s="45">
        <f t="shared" si="199"/>
        <v>15</v>
      </c>
      <c r="Q922" s="33" t="str">
        <f t="shared" si="200"/>
        <v/>
      </c>
      <c r="R922" s="33">
        <f t="shared" si="201"/>
        <v>15</v>
      </c>
      <c r="S922" s="33" t="str">
        <f t="shared" si="202"/>
        <v>115_15</v>
      </c>
      <c r="T922" s="35" t="str">
        <f t="shared" si="203"/>
        <v>115PM</v>
      </c>
      <c r="U922" s="35" t="str">
        <f t="shared" si="204"/>
        <v>115PMNS</v>
      </c>
      <c r="W922" s="20" t="str">
        <f t="shared" si="205"/>
        <v/>
      </c>
      <c r="X922" s="20" t="str">
        <f t="shared" si="206"/>
        <v/>
      </c>
      <c r="Y922" s="20" t="str">
        <f t="shared" si="207"/>
        <v/>
      </c>
      <c r="Z922" s="20" t="str">
        <f t="shared" si="208"/>
        <v/>
      </c>
      <c r="AA922" s="20">
        <f t="shared" si="196"/>
        <v>0</v>
      </c>
      <c r="AB922" s="20">
        <f t="shared" si="197"/>
        <v>0</v>
      </c>
      <c r="AC922" s="20">
        <f t="shared" si="198"/>
        <v>0</v>
      </c>
      <c r="AD922" s="16">
        <f t="shared" si="209"/>
        <v>0</v>
      </c>
      <c r="AE922" s="16">
        <f>IF(ISBLANK(T922),AE921,IF(COUNTIF(T$2:T922,T922)&gt;1,AE921,1+MAX(AE921,0)))</f>
        <v>29</v>
      </c>
    </row>
    <row r="923" spans="1:31" x14ac:dyDescent="0.25">
      <c r="A923" s="42">
        <v>115</v>
      </c>
      <c r="B923" s="42" t="s">
        <v>66</v>
      </c>
      <c r="C923" s="42" t="s">
        <v>706</v>
      </c>
      <c r="E923" s="42">
        <v>2</v>
      </c>
      <c r="F923" s="42">
        <v>3</v>
      </c>
      <c r="G923" s="42">
        <v>2</v>
      </c>
      <c r="H923" s="42">
        <v>9</v>
      </c>
      <c r="I923" s="42">
        <v>1</v>
      </c>
      <c r="J923" s="42">
        <v>1</v>
      </c>
      <c r="K923" s="42">
        <v>0</v>
      </c>
      <c r="L923" s="42">
        <v>1</v>
      </c>
      <c r="M923" s="188" t="s">
        <v>873</v>
      </c>
      <c r="N923"/>
      <c r="O923" s="101">
        <f>IF(ISBLANK(C923),O922,IF(COUNTIF(C$2:C923,C923)&gt;1,O922,1+MAX(O922,0)))</f>
        <v>24</v>
      </c>
      <c r="P923" s="45">
        <f t="shared" si="199"/>
        <v>15</v>
      </c>
      <c r="Q923" s="33" t="str">
        <f t="shared" si="200"/>
        <v/>
      </c>
      <c r="R923" s="33">
        <f t="shared" si="201"/>
        <v>15</v>
      </c>
      <c r="S923" s="33" t="str">
        <f t="shared" si="202"/>
        <v>115_15</v>
      </c>
      <c r="T923" s="35" t="str">
        <f t="shared" si="203"/>
        <v>115PM</v>
      </c>
      <c r="U923" s="35" t="str">
        <f t="shared" si="204"/>
        <v>115PMNS</v>
      </c>
      <c r="W923" s="20" t="str">
        <f t="shared" si="205"/>
        <v/>
      </c>
      <c r="X923" s="20" t="str">
        <f t="shared" si="206"/>
        <v/>
      </c>
      <c r="Y923" s="20" t="str">
        <f t="shared" si="207"/>
        <v/>
      </c>
      <c r="Z923" s="20" t="str">
        <f t="shared" si="208"/>
        <v/>
      </c>
      <c r="AA923" s="20">
        <f t="shared" si="196"/>
        <v>0</v>
      </c>
      <c r="AB923" s="20">
        <f t="shared" si="197"/>
        <v>0</v>
      </c>
      <c r="AC923" s="20">
        <f t="shared" si="198"/>
        <v>0</v>
      </c>
      <c r="AD923" s="16">
        <f t="shared" si="209"/>
        <v>0</v>
      </c>
      <c r="AE923" s="16">
        <f>IF(ISBLANK(T923),AE922,IF(COUNTIF(T$2:T923,T923)&gt;1,AE922,1+MAX(AE922,0)))</f>
        <v>29</v>
      </c>
    </row>
    <row r="924" spans="1:31" x14ac:dyDescent="0.25">
      <c r="A924" s="42">
        <v>115</v>
      </c>
      <c r="B924" s="42" t="s">
        <v>66</v>
      </c>
      <c r="C924" s="42" t="s">
        <v>706</v>
      </c>
      <c r="E924" s="42">
        <v>2</v>
      </c>
      <c r="F924" s="42">
        <v>3</v>
      </c>
      <c r="G924" s="42">
        <v>3</v>
      </c>
      <c r="H924" s="42">
        <v>7</v>
      </c>
      <c r="I924" s="42">
        <v>2</v>
      </c>
      <c r="J924" s="42">
        <v>0</v>
      </c>
      <c r="K924" s="42">
        <v>2</v>
      </c>
      <c r="L924" s="42">
        <v>4</v>
      </c>
      <c r="M924" s="188" t="s">
        <v>873</v>
      </c>
      <c r="N924"/>
      <c r="O924" s="101">
        <f>IF(ISBLANK(C924),O923,IF(COUNTIF(C$2:C924,C924)&gt;1,O923,1+MAX(O923,0)))</f>
        <v>24</v>
      </c>
      <c r="P924" s="45">
        <f t="shared" si="199"/>
        <v>15</v>
      </c>
      <c r="Q924" s="33" t="str">
        <f t="shared" si="200"/>
        <v/>
      </c>
      <c r="R924" s="33">
        <f t="shared" si="201"/>
        <v>15</v>
      </c>
      <c r="S924" s="33" t="str">
        <f t="shared" si="202"/>
        <v>115_15</v>
      </c>
      <c r="T924" s="35" t="str">
        <f t="shared" si="203"/>
        <v>115PM</v>
      </c>
      <c r="U924" s="35" t="str">
        <f t="shared" si="204"/>
        <v>115PMEW</v>
      </c>
      <c r="W924" s="20" t="str">
        <f t="shared" si="205"/>
        <v/>
      </c>
      <c r="X924" s="20" t="str">
        <f t="shared" si="206"/>
        <v/>
      </c>
      <c r="Y924" s="20" t="str">
        <f t="shared" si="207"/>
        <v/>
      </c>
      <c r="Z924" s="20" t="str">
        <f t="shared" si="208"/>
        <v/>
      </c>
      <c r="AA924" s="20">
        <f t="shared" si="196"/>
        <v>0</v>
      </c>
      <c r="AB924" s="20">
        <f t="shared" si="197"/>
        <v>0</v>
      </c>
      <c r="AC924" s="20">
        <f t="shared" si="198"/>
        <v>0</v>
      </c>
      <c r="AD924" s="16">
        <f t="shared" si="209"/>
        <v>0</v>
      </c>
      <c r="AE924" s="16">
        <f>IF(ISBLANK(T924),AE923,IF(COUNTIF(T$2:T924,T924)&gt;1,AE923,1+MAX(AE923,0)))</f>
        <v>29</v>
      </c>
    </row>
    <row r="925" spans="1:31" x14ac:dyDescent="0.25">
      <c r="A925" s="42">
        <v>115</v>
      </c>
      <c r="B925" s="42" t="s">
        <v>66</v>
      </c>
      <c r="C925" s="42" t="s">
        <v>706</v>
      </c>
      <c r="E925" s="42">
        <v>2</v>
      </c>
      <c r="F925" s="42">
        <v>3</v>
      </c>
      <c r="G925" s="42">
        <v>4</v>
      </c>
      <c r="H925" s="42">
        <v>13</v>
      </c>
      <c r="I925" s="42">
        <v>2</v>
      </c>
      <c r="J925" s="42">
        <v>1</v>
      </c>
      <c r="K925" s="42">
        <v>7</v>
      </c>
      <c r="L925" s="42">
        <v>10</v>
      </c>
      <c r="M925" s="188" t="s">
        <v>873</v>
      </c>
      <c r="N925"/>
      <c r="O925" s="101">
        <f>IF(ISBLANK(C925),O924,IF(COUNTIF(C$2:C925,C925)&gt;1,O924,1+MAX(O924,0)))</f>
        <v>24</v>
      </c>
      <c r="P925" s="45">
        <f t="shared" si="199"/>
        <v>15</v>
      </c>
      <c r="Q925" s="33" t="str">
        <f t="shared" si="200"/>
        <v/>
      </c>
      <c r="R925" s="33">
        <f t="shared" si="201"/>
        <v>15</v>
      </c>
      <c r="S925" s="33" t="str">
        <f t="shared" si="202"/>
        <v>115_15</v>
      </c>
      <c r="T925" s="35" t="str">
        <f t="shared" si="203"/>
        <v>115PM</v>
      </c>
      <c r="U925" s="35" t="str">
        <f t="shared" si="204"/>
        <v>115PMEW</v>
      </c>
      <c r="W925" s="20" t="str">
        <f t="shared" si="205"/>
        <v/>
      </c>
      <c r="X925" s="20" t="str">
        <f t="shared" si="206"/>
        <v/>
      </c>
      <c r="Y925" s="20" t="str">
        <f t="shared" si="207"/>
        <v/>
      </c>
      <c r="Z925" s="20" t="str">
        <f t="shared" si="208"/>
        <v/>
      </c>
      <c r="AA925" s="20">
        <f t="shared" si="196"/>
        <v>0</v>
      </c>
      <c r="AB925" s="20">
        <f t="shared" si="197"/>
        <v>0</v>
      </c>
      <c r="AC925" s="20">
        <f t="shared" si="198"/>
        <v>0</v>
      </c>
      <c r="AD925" s="16">
        <f t="shared" si="209"/>
        <v>0</v>
      </c>
      <c r="AE925" s="16">
        <f>IF(ISBLANK(T925),AE924,IF(COUNTIF(T$2:T925,T925)&gt;1,AE924,1+MAX(AE924,0)))</f>
        <v>29</v>
      </c>
    </row>
    <row r="926" spans="1:31" x14ac:dyDescent="0.25">
      <c r="A926" s="42">
        <v>115</v>
      </c>
      <c r="B926" s="42" t="s">
        <v>66</v>
      </c>
      <c r="C926" s="42" t="s">
        <v>706</v>
      </c>
      <c r="E926" s="42">
        <v>2</v>
      </c>
      <c r="F926" s="42">
        <v>4</v>
      </c>
      <c r="G926" s="42">
        <v>1</v>
      </c>
      <c r="H926" s="42">
        <v>40</v>
      </c>
      <c r="I926" s="42">
        <v>6</v>
      </c>
      <c r="J926" s="42">
        <v>3</v>
      </c>
      <c r="K926" s="42">
        <v>15</v>
      </c>
      <c r="L926" s="42">
        <v>0</v>
      </c>
      <c r="M926" s="188" t="s">
        <v>873</v>
      </c>
      <c r="N926"/>
      <c r="O926" s="101">
        <f>IF(ISBLANK(C926),O925,IF(COUNTIF(C$2:C926,C926)&gt;1,O925,1+MAX(O925,0)))</f>
        <v>24</v>
      </c>
      <c r="P926" s="45">
        <f t="shared" si="199"/>
        <v>15</v>
      </c>
      <c r="Q926" s="33" t="str">
        <f t="shared" si="200"/>
        <v/>
      </c>
      <c r="R926" s="33">
        <f t="shared" si="201"/>
        <v>16</v>
      </c>
      <c r="S926" s="33" t="str">
        <f t="shared" si="202"/>
        <v>115_16</v>
      </c>
      <c r="T926" s="35" t="str">
        <f t="shared" si="203"/>
        <v>115PM</v>
      </c>
      <c r="U926" s="35" t="str">
        <f t="shared" si="204"/>
        <v>115PMNS</v>
      </c>
      <c r="W926" s="20" t="str">
        <f t="shared" si="205"/>
        <v/>
      </c>
      <c r="X926" s="20" t="str">
        <f t="shared" si="206"/>
        <v/>
      </c>
      <c r="Y926" s="20" t="str">
        <f t="shared" si="207"/>
        <v/>
      </c>
      <c r="Z926" s="20" t="str">
        <f t="shared" si="208"/>
        <v/>
      </c>
      <c r="AA926" s="20">
        <f t="shared" si="196"/>
        <v>0</v>
      </c>
      <c r="AB926" s="20">
        <f t="shared" si="197"/>
        <v>0</v>
      </c>
      <c r="AC926" s="20">
        <f t="shared" si="198"/>
        <v>0</v>
      </c>
      <c r="AD926" s="16">
        <f t="shared" si="209"/>
        <v>0</v>
      </c>
      <c r="AE926" s="16">
        <f>IF(ISBLANK(T926),AE925,IF(COUNTIF(T$2:T926,T926)&gt;1,AE925,1+MAX(AE925,0)))</f>
        <v>29</v>
      </c>
    </row>
    <row r="927" spans="1:31" x14ac:dyDescent="0.25">
      <c r="A927" s="42">
        <v>115</v>
      </c>
      <c r="B927" s="42" t="s">
        <v>66</v>
      </c>
      <c r="C927" s="42" t="s">
        <v>706</v>
      </c>
      <c r="E927" s="42">
        <v>2</v>
      </c>
      <c r="F927" s="42">
        <v>4</v>
      </c>
      <c r="G927" s="42">
        <v>2</v>
      </c>
      <c r="H927" s="42">
        <v>23</v>
      </c>
      <c r="I927" s="42">
        <v>2</v>
      </c>
      <c r="J927" s="42">
        <v>3</v>
      </c>
      <c r="K927" s="42">
        <v>9</v>
      </c>
      <c r="L927" s="42">
        <v>0</v>
      </c>
      <c r="M927" s="188" t="s">
        <v>873</v>
      </c>
      <c r="N927"/>
      <c r="O927" s="101">
        <f>IF(ISBLANK(C927),O926,IF(COUNTIF(C$2:C927,C927)&gt;1,O926,1+MAX(O926,0)))</f>
        <v>24</v>
      </c>
      <c r="P927" s="45">
        <f t="shared" si="199"/>
        <v>15</v>
      </c>
      <c r="Q927" s="33" t="str">
        <f t="shared" si="200"/>
        <v/>
      </c>
      <c r="R927" s="33">
        <f t="shared" si="201"/>
        <v>16</v>
      </c>
      <c r="S927" s="33" t="str">
        <f t="shared" si="202"/>
        <v>115_16</v>
      </c>
      <c r="T927" s="35" t="str">
        <f t="shared" si="203"/>
        <v>115PM</v>
      </c>
      <c r="U927" s="35" t="str">
        <f t="shared" si="204"/>
        <v>115PMNS</v>
      </c>
      <c r="W927" s="20" t="str">
        <f t="shared" si="205"/>
        <v/>
      </c>
      <c r="X927" s="20" t="str">
        <f t="shared" si="206"/>
        <v/>
      </c>
      <c r="Y927" s="20" t="str">
        <f t="shared" si="207"/>
        <v/>
      </c>
      <c r="Z927" s="20" t="str">
        <f t="shared" si="208"/>
        <v/>
      </c>
      <c r="AA927" s="20">
        <f t="shared" si="196"/>
        <v>0</v>
      </c>
      <c r="AB927" s="20">
        <f t="shared" si="197"/>
        <v>0</v>
      </c>
      <c r="AC927" s="20">
        <f t="shared" si="198"/>
        <v>0</v>
      </c>
      <c r="AD927" s="16">
        <f t="shared" si="209"/>
        <v>0</v>
      </c>
      <c r="AE927" s="16">
        <f>IF(ISBLANK(T927),AE926,IF(COUNTIF(T$2:T927,T927)&gt;1,AE926,1+MAX(AE926,0)))</f>
        <v>29</v>
      </c>
    </row>
    <row r="928" spans="1:31" x14ac:dyDescent="0.25">
      <c r="A928" s="42">
        <v>115</v>
      </c>
      <c r="B928" s="42" t="s">
        <v>66</v>
      </c>
      <c r="C928" s="42" t="s">
        <v>706</v>
      </c>
      <c r="E928" s="42">
        <v>2</v>
      </c>
      <c r="F928" s="42">
        <v>4</v>
      </c>
      <c r="G928" s="42">
        <v>3</v>
      </c>
      <c r="H928" s="42">
        <v>11</v>
      </c>
      <c r="I928" s="42">
        <v>2</v>
      </c>
      <c r="J928" s="42">
        <v>1</v>
      </c>
      <c r="K928" s="42">
        <v>2</v>
      </c>
      <c r="L928" s="42">
        <v>3</v>
      </c>
      <c r="M928" s="188" t="s">
        <v>873</v>
      </c>
      <c r="N928"/>
      <c r="O928" s="101">
        <f>IF(ISBLANK(C928),O927,IF(COUNTIF(C$2:C928,C928)&gt;1,O927,1+MAX(O927,0)))</f>
        <v>24</v>
      </c>
      <c r="P928" s="45">
        <f t="shared" si="199"/>
        <v>15</v>
      </c>
      <c r="Q928" s="33" t="str">
        <f t="shared" si="200"/>
        <v/>
      </c>
      <c r="R928" s="33">
        <f t="shared" si="201"/>
        <v>16</v>
      </c>
      <c r="S928" s="33" t="str">
        <f t="shared" si="202"/>
        <v>115_16</v>
      </c>
      <c r="T928" s="35" t="str">
        <f t="shared" si="203"/>
        <v>115PM</v>
      </c>
      <c r="U928" s="35" t="str">
        <f t="shared" si="204"/>
        <v>115PMEW</v>
      </c>
      <c r="W928" s="20" t="str">
        <f t="shared" si="205"/>
        <v/>
      </c>
      <c r="X928" s="20" t="str">
        <f t="shared" si="206"/>
        <v/>
      </c>
      <c r="Y928" s="20" t="str">
        <f t="shared" si="207"/>
        <v/>
      </c>
      <c r="Z928" s="20" t="str">
        <f t="shared" si="208"/>
        <v/>
      </c>
      <c r="AA928" s="20">
        <f t="shared" si="196"/>
        <v>0</v>
      </c>
      <c r="AB928" s="20">
        <f t="shared" si="197"/>
        <v>0</v>
      </c>
      <c r="AC928" s="20">
        <f t="shared" si="198"/>
        <v>0</v>
      </c>
      <c r="AD928" s="16">
        <f t="shared" si="209"/>
        <v>0</v>
      </c>
      <c r="AE928" s="16">
        <f>IF(ISBLANK(T928),AE927,IF(COUNTIF(T$2:T928,T928)&gt;1,AE927,1+MAX(AE927,0)))</f>
        <v>29</v>
      </c>
    </row>
    <row r="929" spans="1:32" x14ac:dyDescent="0.25">
      <c r="A929" s="42">
        <v>115</v>
      </c>
      <c r="B929" s="42" t="s">
        <v>66</v>
      </c>
      <c r="C929" s="42" t="s">
        <v>706</v>
      </c>
      <c r="E929" s="42">
        <v>2</v>
      </c>
      <c r="F929" s="42">
        <v>4</v>
      </c>
      <c r="G929" s="42">
        <v>4</v>
      </c>
      <c r="H929" s="42">
        <v>33</v>
      </c>
      <c r="I929" s="42">
        <v>10</v>
      </c>
      <c r="J929" s="42">
        <v>1</v>
      </c>
      <c r="K929" s="42">
        <v>10</v>
      </c>
      <c r="L929" s="42">
        <v>17</v>
      </c>
      <c r="M929" s="188" t="s">
        <v>873</v>
      </c>
      <c r="N929"/>
      <c r="O929" s="101">
        <f>IF(ISBLANK(C929),O928,IF(COUNTIF(C$2:C929,C929)&gt;1,O928,1+MAX(O928,0)))</f>
        <v>24</v>
      </c>
      <c r="P929" s="45">
        <f t="shared" si="199"/>
        <v>15</v>
      </c>
      <c r="Q929" s="33" t="str">
        <f t="shared" si="200"/>
        <v/>
      </c>
      <c r="R929" s="33">
        <f t="shared" si="201"/>
        <v>16</v>
      </c>
      <c r="S929" s="33" t="str">
        <f t="shared" si="202"/>
        <v>115_16</v>
      </c>
      <c r="T929" s="35" t="str">
        <f t="shared" si="203"/>
        <v>115PM</v>
      </c>
      <c r="U929" s="35" t="str">
        <f t="shared" si="204"/>
        <v>115PMEW</v>
      </c>
      <c r="W929" s="20" t="str">
        <f t="shared" si="205"/>
        <v/>
      </c>
      <c r="X929" s="20" t="str">
        <f t="shared" si="206"/>
        <v/>
      </c>
      <c r="Y929" s="20" t="str">
        <f t="shared" si="207"/>
        <v/>
      </c>
      <c r="Z929" s="20" t="str">
        <f t="shared" si="208"/>
        <v/>
      </c>
      <c r="AA929" s="20">
        <f t="shared" si="196"/>
        <v>0</v>
      </c>
      <c r="AB929" s="20">
        <f t="shared" si="197"/>
        <v>0</v>
      </c>
      <c r="AC929" s="20">
        <f t="shared" si="198"/>
        <v>0</v>
      </c>
      <c r="AD929" s="16">
        <f t="shared" si="209"/>
        <v>0</v>
      </c>
      <c r="AE929" s="16">
        <f>IF(ISBLANK(T929),AE928,IF(COUNTIF(T$2:T929,T929)&gt;1,AE928,1+MAX(AE928,0)))</f>
        <v>29</v>
      </c>
    </row>
    <row r="930" spans="1:32" x14ac:dyDescent="0.25">
      <c r="A930" s="42">
        <v>116</v>
      </c>
      <c r="B930" s="42" t="s">
        <v>65</v>
      </c>
      <c r="C930" s="42" t="s">
        <v>710</v>
      </c>
      <c r="E930" s="42">
        <v>2</v>
      </c>
      <c r="F930" s="42">
        <v>1</v>
      </c>
      <c r="G930" s="42">
        <v>1</v>
      </c>
      <c r="H930" s="42">
        <v>0</v>
      </c>
      <c r="I930" s="42">
        <v>0</v>
      </c>
      <c r="J930" s="42">
        <v>0</v>
      </c>
      <c r="K930" s="42">
        <v>0</v>
      </c>
      <c r="L930" s="42">
        <v>0</v>
      </c>
      <c r="M930" s="188" t="s">
        <v>711</v>
      </c>
      <c r="N930"/>
      <c r="O930" s="101">
        <f>IF(ISBLANK(C930),O929,IF(COUNTIF(C$2:C930,C930)&gt;1,O929,1+MAX(O929,0)))</f>
        <v>25</v>
      </c>
      <c r="P930" s="45">
        <f t="shared" si="199"/>
        <v>16</v>
      </c>
      <c r="Q930" s="33">
        <f t="shared" si="200"/>
        <v>16</v>
      </c>
      <c r="R930" s="33">
        <f t="shared" si="201"/>
        <v>5</v>
      </c>
      <c r="S930" s="33" t="str">
        <f t="shared" si="202"/>
        <v>116_5</v>
      </c>
      <c r="T930" s="35" t="str">
        <f t="shared" si="203"/>
        <v>116AM</v>
      </c>
      <c r="U930" s="35" t="str">
        <f t="shared" si="204"/>
        <v>116AMNS</v>
      </c>
      <c r="W930" s="20" t="str">
        <f t="shared" si="205"/>
        <v/>
      </c>
      <c r="X930" s="20" t="str">
        <f t="shared" si="206"/>
        <v/>
      </c>
      <c r="Y930" s="20" t="str">
        <f t="shared" si="207"/>
        <v/>
      </c>
      <c r="Z930" s="20" t="str">
        <f t="shared" si="208"/>
        <v/>
      </c>
      <c r="AA930" s="20">
        <f t="shared" si="196"/>
        <v>0</v>
      </c>
      <c r="AB930" s="20">
        <f t="shared" si="197"/>
        <v>0</v>
      </c>
      <c r="AC930" s="20">
        <f t="shared" si="198"/>
        <v>2</v>
      </c>
      <c r="AD930" s="16">
        <f t="shared" si="209"/>
        <v>1</v>
      </c>
      <c r="AE930" s="16">
        <f>IF(ISBLANK(T930),AE929,IF(COUNTIF(T$2:T930,T930)&gt;1,AE929,1+MAX(AE929,0)))</f>
        <v>30</v>
      </c>
    </row>
    <row r="931" spans="1:32" x14ac:dyDescent="0.25">
      <c r="A931" s="42">
        <v>116</v>
      </c>
      <c r="B931" s="42" t="s">
        <v>65</v>
      </c>
      <c r="C931" s="42" t="s">
        <v>710</v>
      </c>
      <c r="E931" s="42">
        <v>2</v>
      </c>
      <c r="F931" s="42">
        <v>1</v>
      </c>
      <c r="G931" s="42">
        <v>2</v>
      </c>
      <c r="H931" s="42">
        <v>0</v>
      </c>
      <c r="I931" s="42">
        <v>0</v>
      </c>
      <c r="J931" s="42">
        <v>0</v>
      </c>
      <c r="K931" s="42">
        <v>0</v>
      </c>
      <c r="L931" s="42">
        <v>0</v>
      </c>
      <c r="M931" s="188" t="s">
        <v>711</v>
      </c>
      <c r="N931"/>
      <c r="O931" s="101">
        <f>IF(ISBLANK(C931),O930,IF(COUNTIF(C$2:C931,C931)&gt;1,O930,1+MAX(O930,0)))</f>
        <v>25</v>
      </c>
      <c r="P931" s="45">
        <f t="shared" si="199"/>
        <v>16</v>
      </c>
      <c r="Q931" s="33" t="str">
        <f t="shared" si="200"/>
        <v/>
      </c>
      <c r="R931" s="33">
        <f t="shared" si="201"/>
        <v>5</v>
      </c>
      <c r="S931" s="33" t="str">
        <f t="shared" si="202"/>
        <v>116_5</v>
      </c>
      <c r="T931" s="35" t="str">
        <f t="shared" si="203"/>
        <v>116AM</v>
      </c>
      <c r="U931" s="35" t="str">
        <f t="shared" si="204"/>
        <v>116AMNS</v>
      </c>
      <c r="W931" s="20" t="str">
        <f t="shared" si="205"/>
        <v/>
      </c>
      <c r="X931" s="20" t="str">
        <f t="shared" si="206"/>
        <v/>
      </c>
      <c r="Y931" s="20" t="str">
        <f t="shared" si="207"/>
        <v/>
      </c>
      <c r="Z931" s="20" t="str">
        <f t="shared" si="208"/>
        <v/>
      </c>
      <c r="AA931" s="20">
        <f t="shared" si="196"/>
        <v>0</v>
      </c>
      <c r="AB931" s="20">
        <f t="shared" si="197"/>
        <v>0</v>
      </c>
      <c r="AC931" s="20">
        <f t="shared" si="198"/>
        <v>0</v>
      </c>
      <c r="AD931" s="16">
        <f t="shared" si="209"/>
        <v>0</v>
      </c>
      <c r="AE931" s="16">
        <f>IF(ISBLANK(T931),AE930,IF(COUNTIF(T$2:T931,T931)&gt;1,AE930,1+MAX(AE930,0)))</f>
        <v>30</v>
      </c>
    </row>
    <row r="932" spans="1:32" x14ac:dyDescent="0.25">
      <c r="A932" s="42">
        <v>116</v>
      </c>
      <c r="B932" s="42" t="s">
        <v>65</v>
      </c>
      <c r="C932" s="42" t="s">
        <v>710</v>
      </c>
      <c r="E932" s="42">
        <v>2</v>
      </c>
      <c r="F932" s="42">
        <v>1</v>
      </c>
      <c r="G932" s="42">
        <v>3</v>
      </c>
      <c r="H932" s="42">
        <v>2</v>
      </c>
      <c r="I932" s="42">
        <v>1</v>
      </c>
      <c r="J932" s="42">
        <v>1</v>
      </c>
      <c r="K932" s="42">
        <v>0</v>
      </c>
      <c r="L932" s="42">
        <v>1</v>
      </c>
      <c r="M932" s="188" t="s">
        <v>711</v>
      </c>
      <c r="N932"/>
      <c r="O932" s="101">
        <f>IF(ISBLANK(C932),O931,IF(COUNTIF(C$2:C932,C932)&gt;1,O931,1+MAX(O931,0)))</f>
        <v>25</v>
      </c>
      <c r="P932" s="45">
        <f t="shared" si="199"/>
        <v>16</v>
      </c>
      <c r="Q932" s="33" t="str">
        <f t="shared" si="200"/>
        <v/>
      </c>
      <c r="R932" s="33">
        <f t="shared" si="201"/>
        <v>5</v>
      </c>
      <c r="S932" s="33" t="str">
        <f t="shared" si="202"/>
        <v>116_5</v>
      </c>
      <c r="T932" s="35" t="str">
        <f t="shared" si="203"/>
        <v>116AM</v>
      </c>
      <c r="U932" s="35" t="str">
        <f t="shared" si="204"/>
        <v>116AMEW</v>
      </c>
      <c r="W932" s="20" t="str">
        <f t="shared" si="205"/>
        <v/>
      </c>
      <c r="X932" s="20" t="str">
        <f t="shared" si="206"/>
        <v/>
      </c>
      <c r="Y932" s="20" t="str">
        <f t="shared" si="207"/>
        <v/>
      </c>
      <c r="Z932" s="20" t="str">
        <f t="shared" si="208"/>
        <v/>
      </c>
      <c r="AA932" s="20">
        <f t="shared" si="196"/>
        <v>0</v>
      </c>
      <c r="AB932" s="20">
        <f t="shared" si="197"/>
        <v>0</v>
      </c>
      <c r="AC932" s="20">
        <f t="shared" si="198"/>
        <v>3</v>
      </c>
      <c r="AD932" s="16">
        <f t="shared" si="209"/>
        <v>1</v>
      </c>
      <c r="AE932" s="16">
        <f>IF(ISBLANK(T932),AE931,IF(COUNTIF(T$2:T932,T932)&gt;1,AE931,1+MAX(AE931,0)))</f>
        <v>30</v>
      </c>
    </row>
    <row r="933" spans="1:32" x14ac:dyDescent="0.25">
      <c r="A933" s="42">
        <v>116</v>
      </c>
      <c r="B933" s="42" t="s">
        <v>65</v>
      </c>
      <c r="C933" s="42" t="s">
        <v>710</v>
      </c>
      <c r="E933" s="42">
        <v>2</v>
      </c>
      <c r="F933" s="42">
        <v>1</v>
      </c>
      <c r="G933" s="42">
        <v>4</v>
      </c>
      <c r="H933" s="42">
        <v>4</v>
      </c>
      <c r="I933" s="42">
        <v>3</v>
      </c>
      <c r="J933" s="42">
        <v>0</v>
      </c>
      <c r="K933" s="42">
        <v>2</v>
      </c>
      <c r="L933" s="42">
        <v>3</v>
      </c>
      <c r="M933" s="188" t="s">
        <v>711</v>
      </c>
      <c r="N933"/>
      <c r="O933" s="101">
        <f>IF(ISBLANK(C933),O932,IF(COUNTIF(C$2:C933,C933)&gt;1,O932,1+MAX(O932,0)))</f>
        <v>25</v>
      </c>
      <c r="P933" s="45">
        <f t="shared" si="199"/>
        <v>16</v>
      </c>
      <c r="Q933" s="33" t="str">
        <f t="shared" si="200"/>
        <v/>
      </c>
      <c r="R933" s="33">
        <f t="shared" si="201"/>
        <v>5</v>
      </c>
      <c r="S933" s="33" t="str">
        <f t="shared" si="202"/>
        <v>116_5</v>
      </c>
      <c r="T933" s="35" t="str">
        <f t="shared" si="203"/>
        <v>116AM</v>
      </c>
      <c r="U933" s="35" t="str">
        <f t="shared" si="204"/>
        <v>116AMEW</v>
      </c>
      <c r="W933" s="20" t="str">
        <f t="shared" si="205"/>
        <v/>
      </c>
      <c r="X933" s="20" t="str">
        <f t="shared" si="206"/>
        <v/>
      </c>
      <c r="Y933" s="20" t="str">
        <f t="shared" si="207"/>
        <v/>
      </c>
      <c r="Z933" s="20" t="str">
        <f t="shared" si="208"/>
        <v/>
      </c>
      <c r="AA933" s="20">
        <f t="shared" si="196"/>
        <v>0</v>
      </c>
      <c r="AB933" s="20">
        <f t="shared" si="197"/>
        <v>0</v>
      </c>
      <c r="AC933" s="20">
        <f t="shared" si="198"/>
        <v>3</v>
      </c>
      <c r="AD933" s="16">
        <f t="shared" si="209"/>
        <v>1</v>
      </c>
      <c r="AE933" s="16">
        <f>IF(ISBLANK(T933),AE932,IF(COUNTIF(T$2:T933,T933)&gt;1,AE932,1+MAX(AE932,0)))</f>
        <v>30</v>
      </c>
    </row>
    <row r="934" spans="1:32" x14ac:dyDescent="0.25">
      <c r="A934" s="42">
        <v>116</v>
      </c>
      <c r="B934" s="42" t="s">
        <v>65</v>
      </c>
      <c r="C934" s="42" t="s">
        <v>710</v>
      </c>
      <c r="E934" s="42">
        <v>2</v>
      </c>
      <c r="F934" s="42">
        <v>2</v>
      </c>
      <c r="G934" s="42">
        <v>1</v>
      </c>
      <c r="H934" s="42">
        <v>0</v>
      </c>
      <c r="I934" s="42">
        <v>0</v>
      </c>
      <c r="J934" s="42">
        <v>0</v>
      </c>
      <c r="K934" s="42">
        <v>0</v>
      </c>
      <c r="L934" s="42">
        <v>0</v>
      </c>
      <c r="M934" s="188" t="s">
        <v>711</v>
      </c>
      <c r="N934"/>
      <c r="O934" s="101">
        <f>IF(ISBLANK(C934),O933,IF(COUNTIF(C$2:C934,C934)&gt;1,O933,1+MAX(O933,0)))</f>
        <v>25</v>
      </c>
      <c r="P934" s="45">
        <f t="shared" si="199"/>
        <v>16</v>
      </c>
      <c r="Q934" s="33" t="str">
        <f t="shared" si="200"/>
        <v/>
      </c>
      <c r="R934" s="33">
        <f t="shared" si="201"/>
        <v>6</v>
      </c>
      <c r="S934" s="33" t="str">
        <f t="shared" si="202"/>
        <v>116_6</v>
      </c>
      <c r="T934" s="35" t="str">
        <f t="shared" si="203"/>
        <v>116AM</v>
      </c>
      <c r="U934" s="35" t="str">
        <f t="shared" si="204"/>
        <v>116AMNS</v>
      </c>
      <c r="W934" s="20" t="str">
        <f t="shared" si="205"/>
        <v/>
      </c>
      <c r="X934" s="20" t="str">
        <f t="shared" si="206"/>
        <v/>
      </c>
      <c r="Y934" s="20" t="str">
        <f t="shared" si="207"/>
        <v/>
      </c>
      <c r="Z934" s="20" t="str">
        <f t="shared" si="208"/>
        <v/>
      </c>
      <c r="AA934" s="20">
        <f t="shared" si="196"/>
        <v>0</v>
      </c>
      <c r="AB934" s="20">
        <f t="shared" si="197"/>
        <v>0</v>
      </c>
      <c r="AC934" s="20">
        <f t="shared" si="198"/>
        <v>2</v>
      </c>
      <c r="AD934" s="16">
        <f t="shared" si="209"/>
        <v>1</v>
      </c>
      <c r="AE934" s="16">
        <f>IF(ISBLANK(T934),AE933,IF(COUNTIF(T$2:T934,T934)&gt;1,AE933,1+MAX(AE933,0)))</f>
        <v>30</v>
      </c>
    </row>
    <row r="935" spans="1:32" x14ac:dyDescent="0.25">
      <c r="A935" s="42">
        <v>116</v>
      </c>
      <c r="B935" s="42" t="s">
        <v>65</v>
      </c>
      <c r="C935" s="42" t="s">
        <v>710</v>
      </c>
      <c r="E935" s="42">
        <v>2</v>
      </c>
      <c r="F935" s="42">
        <v>2</v>
      </c>
      <c r="G935" s="42">
        <v>2</v>
      </c>
      <c r="H935" s="42">
        <v>0</v>
      </c>
      <c r="I935" s="42">
        <v>0</v>
      </c>
      <c r="J935" s="42">
        <v>0</v>
      </c>
      <c r="K935" s="42">
        <v>0</v>
      </c>
      <c r="L935" s="42">
        <v>0</v>
      </c>
      <c r="M935" s="188" t="s">
        <v>711</v>
      </c>
      <c r="N935"/>
      <c r="O935" s="101">
        <f>IF(ISBLANK(C935),O934,IF(COUNTIF(C$2:C935,C935)&gt;1,O934,1+MAX(O934,0)))</f>
        <v>25</v>
      </c>
      <c r="P935" s="45">
        <f t="shared" si="199"/>
        <v>16</v>
      </c>
      <c r="Q935" s="33" t="str">
        <f t="shared" si="200"/>
        <v/>
      </c>
      <c r="R935" s="33">
        <f t="shared" si="201"/>
        <v>6</v>
      </c>
      <c r="S935" s="33" t="str">
        <f t="shared" si="202"/>
        <v>116_6</v>
      </c>
      <c r="T935" s="35" t="str">
        <f t="shared" si="203"/>
        <v>116AM</v>
      </c>
      <c r="U935" s="35" t="str">
        <f t="shared" si="204"/>
        <v>116AMNS</v>
      </c>
      <c r="W935" s="20" t="str">
        <f t="shared" si="205"/>
        <v/>
      </c>
      <c r="X935" s="20" t="str">
        <f t="shared" si="206"/>
        <v/>
      </c>
      <c r="Y935" s="20" t="str">
        <f t="shared" si="207"/>
        <v/>
      </c>
      <c r="Z935" s="20" t="str">
        <f t="shared" si="208"/>
        <v/>
      </c>
      <c r="AA935" s="20">
        <f t="shared" si="196"/>
        <v>0</v>
      </c>
      <c r="AB935" s="20">
        <f t="shared" si="197"/>
        <v>0</v>
      </c>
      <c r="AC935" s="20">
        <f t="shared" si="198"/>
        <v>0</v>
      </c>
      <c r="AD935" s="16">
        <f t="shared" si="209"/>
        <v>0</v>
      </c>
      <c r="AE935" s="16">
        <f>IF(ISBLANK(T935),AE934,IF(COUNTIF(T$2:T935,T935)&gt;1,AE934,1+MAX(AE934,0)))</f>
        <v>30</v>
      </c>
    </row>
    <row r="936" spans="1:32" x14ac:dyDescent="0.25">
      <c r="A936" s="42">
        <v>116</v>
      </c>
      <c r="B936" s="42" t="s">
        <v>65</v>
      </c>
      <c r="C936" s="42" t="s">
        <v>710</v>
      </c>
      <c r="E936" s="42">
        <v>2</v>
      </c>
      <c r="F936" s="42">
        <v>2</v>
      </c>
      <c r="G936" s="42">
        <v>3</v>
      </c>
      <c r="H936" s="42">
        <v>1</v>
      </c>
      <c r="I936" s="42">
        <v>0</v>
      </c>
      <c r="J936" s="42">
        <v>1</v>
      </c>
      <c r="K936" s="42">
        <v>0</v>
      </c>
      <c r="L936" s="42">
        <v>0</v>
      </c>
      <c r="M936" s="188" t="s">
        <v>711</v>
      </c>
      <c r="N936"/>
      <c r="O936" s="101">
        <f>IF(ISBLANK(C936),O935,IF(COUNTIF(C$2:C936,C936)&gt;1,O935,1+MAX(O935,0)))</f>
        <v>25</v>
      </c>
      <c r="P936" s="45">
        <f t="shared" si="199"/>
        <v>16</v>
      </c>
      <c r="Q936" s="33" t="str">
        <f t="shared" si="200"/>
        <v/>
      </c>
      <c r="R936" s="33">
        <f t="shared" si="201"/>
        <v>6</v>
      </c>
      <c r="S936" s="33" t="str">
        <f t="shared" si="202"/>
        <v>116_6</v>
      </c>
      <c r="T936" s="35" t="str">
        <f t="shared" si="203"/>
        <v>116AM</v>
      </c>
      <c r="U936" s="35" t="str">
        <f t="shared" si="204"/>
        <v>116AMEW</v>
      </c>
      <c r="W936" s="20" t="str">
        <f t="shared" si="205"/>
        <v/>
      </c>
      <c r="X936" s="20" t="str">
        <f t="shared" si="206"/>
        <v/>
      </c>
      <c r="Y936" s="20" t="str">
        <f t="shared" si="207"/>
        <v/>
      </c>
      <c r="Z936" s="20" t="str">
        <f t="shared" si="208"/>
        <v/>
      </c>
      <c r="AA936" s="20">
        <f t="shared" si="196"/>
        <v>0</v>
      </c>
      <c r="AB936" s="20">
        <f t="shared" si="197"/>
        <v>0</v>
      </c>
      <c r="AC936" s="20">
        <f t="shared" si="198"/>
        <v>3</v>
      </c>
      <c r="AD936" s="16">
        <f t="shared" si="209"/>
        <v>1</v>
      </c>
      <c r="AE936" s="16">
        <f>IF(ISBLANK(T936),AE935,IF(COUNTIF(T$2:T936,T936)&gt;1,AE935,1+MAX(AE935,0)))</f>
        <v>30</v>
      </c>
    </row>
    <row r="937" spans="1:32" x14ac:dyDescent="0.25">
      <c r="A937" s="42">
        <v>116</v>
      </c>
      <c r="B937" s="42" t="s">
        <v>65</v>
      </c>
      <c r="C937" s="42" t="s">
        <v>710</v>
      </c>
      <c r="E937" s="42">
        <v>2</v>
      </c>
      <c r="F937" s="42">
        <v>2</v>
      </c>
      <c r="G937" s="42">
        <v>4</v>
      </c>
      <c r="H937" s="42">
        <v>7</v>
      </c>
      <c r="I937" s="42">
        <v>1</v>
      </c>
      <c r="J937" s="42">
        <v>3</v>
      </c>
      <c r="K937" s="42">
        <v>0</v>
      </c>
      <c r="L937" s="42">
        <v>2</v>
      </c>
      <c r="M937" s="188" t="s">
        <v>711</v>
      </c>
      <c r="N937"/>
      <c r="O937" s="101">
        <f>IF(ISBLANK(C937),O936,IF(COUNTIF(C$2:C937,C937)&gt;1,O936,1+MAX(O936,0)))</f>
        <v>25</v>
      </c>
      <c r="P937" s="45">
        <f t="shared" si="199"/>
        <v>16</v>
      </c>
      <c r="Q937" s="33" t="str">
        <f t="shared" si="200"/>
        <v/>
      </c>
      <c r="R937" s="33">
        <f t="shared" si="201"/>
        <v>6</v>
      </c>
      <c r="S937" s="33" t="str">
        <f t="shared" si="202"/>
        <v>116_6</v>
      </c>
      <c r="T937" s="35" t="str">
        <f t="shared" si="203"/>
        <v>116AM</v>
      </c>
      <c r="U937" s="35" t="str">
        <f t="shared" si="204"/>
        <v>116AMEW</v>
      </c>
      <c r="W937" s="20" t="str">
        <f t="shared" si="205"/>
        <v/>
      </c>
      <c r="X937" s="20" t="str">
        <f t="shared" si="206"/>
        <v/>
      </c>
      <c r="Y937" s="20" t="str">
        <f t="shared" si="207"/>
        <v/>
      </c>
      <c r="Z937" s="20" t="str">
        <f t="shared" si="208"/>
        <v/>
      </c>
      <c r="AA937" s="20">
        <f t="shared" si="196"/>
        <v>0</v>
      </c>
      <c r="AB937" s="20">
        <f t="shared" si="197"/>
        <v>0</v>
      </c>
      <c r="AC937" s="20">
        <f t="shared" si="198"/>
        <v>3</v>
      </c>
      <c r="AD937" s="16">
        <f t="shared" si="209"/>
        <v>1</v>
      </c>
      <c r="AE937" s="16">
        <f>IF(ISBLANK(T937),AE936,IF(COUNTIF(T$2:T937,T937)&gt;1,AE936,1+MAX(AE936,0)))</f>
        <v>30</v>
      </c>
    </row>
    <row r="938" spans="1:32" x14ac:dyDescent="0.25">
      <c r="A938" s="42">
        <v>116</v>
      </c>
      <c r="B938" s="42" t="s">
        <v>65</v>
      </c>
      <c r="C938" s="42" t="s">
        <v>710</v>
      </c>
      <c r="E938" s="42">
        <v>2</v>
      </c>
      <c r="F938" s="42">
        <v>3</v>
      </c>
      <c r="G938" s="42">
        <v>1</v>
      </c>
      <c r="H938" s="42">
        <v>1</v>
      </c>
      <c r="I938" s="42">
        <v>0</v>
      </c>
      <c r="J938" s="42">
        <v>0</v>
      </c>
      <c r="K938" s="42">
        <v>1</v>
      </c>
      <c r="L938" s="42">
        <v>1</v>
      </c>
      <c r="M938" s="188" t="s">
        <v>711</v>
      </c>
      <c r="N938"/>
      <c r="O938" s="101">
        <f>IF(ISBLANK(C938),O937,IF(COUNTIF(C$2:C938,C938)&gt;1,O937,1+MAX(O937,0)))</f>
        <v>25</v>
      </c>
      <c r="P938" s="45">
        <f t="shared" si="199"/>
        <v>16</v>
      </c>
      <c r="Q938" s="33" t="str">
        <f t="shared" si="200"/>
        <v/>
      </c>
      <c r="R938" s="33">
        <f t="shared" si="201"/>
        <v>7</v>
      </c>
      <c r="S938" s="33" t="str">
        <f t="shared" si="202"/>
        <v>116_7</v>
      </c>
      <c r="T938" s="35" t="str">
        <f t="shared" si="203"/>
        <v>116AM</v>
      </c>
      <c r="U938" s="35" t="str">
        <f t="shared" si="204"/>
        <v>116AMNS</v>
      </c>
      <c r="W938" s="20" t="str">
        <f t="shared" si="205"/>
        <v/>
      </c>
      <c r="X938" s="20" t="str">
        <f t="shared" si="206"/>
        <v/>
      </c>
      <c r="Y938" s="20" t="str">
        <f t="shared" si="207"/>
        <v/>
      </c>
      <c r="Z938" s="20" t="str">
        <f t="shared" si="208"/>
        <v/>
      </c>
      <c r="AA938" s="20">
        <f t="shared" si="196"/>
        <v>0</v>
      </c>
      <c r="AB938" s="20">
        <f t="shared" si="197"/>
        <v>0</v>
      </c>
      <c r="AC938" s="20">
        <f t="shared" si="198"/>
        <v>2</v>
      </c>
      <c r="AD938" s="16">
        <f t="shared" si="209"/>
        <v>1</v>
      </c>
      <c r="AE938" s="16">
        <f>IF(ISBLANK(T938),AE937,IF(COUNTIF(T$2:T938,T938)&gt;1,AE937,1+MAX(AE937,0)))</f>
        <v>30</v>
      </c>
    </row>
    <row r="939" spans="1:32" x14ac:dyDescent="0.25">
      <c r="A939" s="244">
        <v>116</v>
      </c>
      <c r="B939" s="244" t="s">
        <v>65</v>
      </c>
      <c r="C939" s="244" t="s">
        <v>710</v>
      </c>
      <c r="D939" s="244"/>
      <c r="E939" s="244">
        <v>2</v>
      </c>
      <c r="F939" s="244">
        <v>3</v>
      </c>
      <c r="G939" s="244">
        <v>2</v>
      </c>
      <c r="H939" s="244">
        <v>0</v>
      </c>
      <c r="I939" s="244">
        <v>0</v>
      </c>
      <c r="J939" s="244">
        <v>0</v>
      </c>
      <c r="K939" s="244">
        <v>0</v>
      </c>
      <c r="L939" s="247">
        <v>0</v>
      </c>
      <c r="M939" s="188" t="s">
        <v>711</v>
      </c>
      <c r="N939"/>
      <c r="O939" s="101">
        <f>IF(ISBLANK(C939),O938,IF(COUNTIF(C$2:C939,C939)&gt;1,O938,1+MAX(O938,0)))</f>
        <v>25</v>
      </c>
      <c r="P939" s="45">
        <f t="shared" si="199"/>
        <v>16</v>
      </c>
      <c r="Q939" s="33" t="str">
        <f t="shared" si="200"/>
        <v/>
      </c>
      <c r="R939" s="33">
        <f t="shared" si="201"/>
        <v>7</v>
      </c>
      <c r="S939" s="33" t="str">
        <f t="shared" si="202"/>
        <v>116_7</v>
      </c>
      <c r="T939" s="35" t="str">
        <f t="shared" si="203"/>
        <v>116AM</v>
      </c>
      <c r="U939" s="35" t="str">
        <f t="shared" si="204"/>
        <v>116AMNS</v>
      </c>
      <c r="W939" s="20" t="str">
        <f t="shared" si="205"/>
        <v/>
      </c>
      <c r="X939" s="20" t="str">
        <f t="shared" si="206"/>
        <v/>
      </c>
      <c r="Y939" s="20" t="str">
        <f t="shared" si="207"/>
        <v/>
      </c>
      <c r="Z939" s="20" t="str">
        <f t="shared" si="208"/>
        <v/>
      </c>
      <c r="AA939" s="20">
        <f t="shared" si="196"/>
        <v>0</v>
      </c>
      <c r="AB939" s="20">
        <f t="shared" si="197"/>
        <v>0</v>
      </c>
      <c r="AC939" s="20">
        <f t="shared" si="198"/>
        <v>0</v>
      </c>
      <c r="AD939" s="16">
        <f t="shared" si="209"/>
        <v>0</v>
      </c>
      <c r="AE939" s="16">
        <f>IF(ISBLANK(T939),AE938,IF(COUNTIF(T$2:T939,T939)&gt;1,AE938,1+MAX(AE938,0)))</f>
        <v>30</v>
      </c>
      <c r="AF939" s="66" t="s">
        <v>858</v>
      </c>
    </row>
    <row r="940" spans="1:32" x14ac:dyDescent="0.25">
      <c r="A940" s="244">
        <v>116</v>
      </c>
      <c r="B940" s="244" t="s">
        <v>65</v>
      </c>
      <c r="C940" s="244" t="s">
        <v>710</v>
      </c>
      <c r="D940" s="244"/>
      <c r="E940" s="244">
        <v>2</v>
      </c>
      <c r="F940" s="244">
        <v>3</v>
      </c>
      <c r="G940" s="244">
        <v>3</v>
      </c>
      <c r="H940" s="244">
        <v>3</v>
      </c>
      <c r="I940" s="244">
        <v>1</v>
      </c>
      <c r="J940" s="244">
        <v>0</v>
      </c>
      <c r="K940" s="244">
        <v>0</v>
      </c>
      <c r="L940" s="247">
        <v>3</v>
      </c>
      <c r="M940" s="188" t="s">
        <v>711</v>
      </c>
      <c r="N940"/>
      <c r="O940" s="101">
        <f>IF(ISBLANK(C940),O939,IF(COUNTIF(C$2:C940,C940)&gt;1,O939,1+MAX(O939,0)))</f>
        <v>25</v>
      </c>
      <c r="P940" s="45">
        <f t="shared" si="199"/>
        <v>16</v>
      </c>
      <c r="Q940" s="33" t="str">
        <f t="shared" si="200"/>
        <v/>
      </c>
      <c r="R940" s="33">
        <f t="shared" si="201"/>
        <v>7</v>
      </c>
      <c r="S940" s="33" t="str">
        <f t="shared" si="202"/>
        <v>116_7</v>
      </c>
      <c r="T940" s="35" t="str">
        <f t="shared" si="203"/>
        <v>116AM</v>
      </c>
      <c r="U940" s="35" t="str">
        <f t="shared" si="204"/>
        <v>116AMEW</v>
      </c>
      <c r="W940" s="20" t="str">
        <f t="shared" si="205"/>
        <v/>
      </c>
      <c r="X940" s="20" t="str">
        <f t="shared" si="206"/>
        <v/>
      </c>
      <c r="Y940" s="20" t="str">
        <f t="shared" si="207"/>
        <v/>
      </c>
      <c r="Z940" s="20" t="str">
        <f t="shared" si="208"/>
        <v/>
      </c>
      <c r="AA940" s="20">
        <f t="shared" si="196"/>
        <v>0</v>
      </c>
      <c r="AB940" s="20">
        <f t="shared" si="197"/>
        <v>0</v>
      </c>
      <c r="AC940" s="20">
        <f t="shared" si="198"/>
        <v>3</v>
      </c>
      <c r="AD940" s="16">
        <f t="shared" si="209"/>
        <v>1</v>
      </c>
      <c r="AE940" s="16">
        <f>IF(ISBLANK(T940),AE939,IF(COUNTIF(T$2:T940,T940)&gt;1,AE939,1+MAX(AE939,0)))</f>
        <v>30</v>
      </c>
      <c r="AF940" s="66" t="s">
        <v>859</v>
      </c>
    </row>
    <row r="941" spans="1:32" x14ac:dyDescent="0.25">
      <c r="A941" s="244">
        <v>116</v>
      </c>
      <c r="B941" s="244" t="s">
        <v>65</v>
      </c>
      <c r="C941" s="244" t="s">
        <v>710</v>
      </c>
      <c r="D941" s="244"/>
      <c r="E941" s="244">
        <v>2</v>
      </c>
      <c r="F941" s="244">
        <v>3</v>
      </c>
      <c r="G941" s="244">
        <v>4</v>
      </c>
      <c r="H941" s="244">
        <v>18</v>
      </c>
      <c r="I941" s="244">
        <v>7</v>
      </c>
      <c r="J941" s="244">
        <v>3</v>
      </c>
      <c r="K941" s="244">
        <v>8</v>
      </c>
      <c r="L941" s="247">
        <v>10</v>
      </c>
      <c r="M941" s="188" t="s">
        <v>711</v>
      </c>
      <c r="N941"/>
      <c r="O941" s="101">
        <f>IF(ISBLANK(C941),O940,IF(COUNTIF(C$2:C941,C941)&gt;1,O940,1+MAX(O940,0)))</f>
        <v>25</v>
      </c>
      <c r="P941" s="45">
        <f t="shared" si="199"/>
        <v>16</v>
      </c>
      <c r="Q941" s="33" t="str">
        <f t="shared" si="200"/>
        <v/>
      </c>
      <c r="R941" s="33">
        <f t="shared" si="201"/>
        <v>7</v>
      </c>
      <c r="S941" s="33" t="str">
        <f t="shared" si="202"/>
        <v>116_7</v>
      </c>
      <c r="T941" s="35" t="str">
        <f t="shared" si="203"/>
        <v>116AM</v>
      </c>
      <c r="U941" s="35" t="str">
        <f t="shared" si="204"/>
        <v>116AMEW</v>
      </c>
      <c r="W941" s="20" t="str">
        <f t="shared" si="205"/>
        <v/>
      </c>
      <c r="X941" s="20" t="str">
        <f t="shared" si="206"/>
        <v/>
      </c>
      <c r="Y941" s="20" t="str">
        <f t="shared" si="207"/>
        <v/>
      </c>
      <c r="Z941" s="20" t="str">
        <f t="shared" si="208"/>
        <v/>
      </c>
      <c r="AA941" s="20">
        <f t="shared" si="196"/>
        <v>0</v>
      </c>
      <c r="AB941" s="20">
        <f t="shared" si="197"/>
        <v>0</v>
      </c>
      <c r="AC941" s="20">
        <f t="shared" si="198"/>
        <v>3</v>
      </c>
      <c r="AD941" s="16">
        <f t="shared" si="209"/>
        <v>1</v>
      </c>
      <c r="AE941" s="16">
        <f>IF(ISBLANK(T941),AE940,IF(COUNTIF(T$2:T941,T941)&gt;1,AE940,1+MAX(AE940,0)))</f>
        <v>30</v>
      </c>
      <c r="AF941" s="66" t="s">
        <v>860</v>
      </c>
    </row>
    <row r="942" spans="1:32" x14ac:dyDescent="0.25">
      <c r="A942" s="42">
        <v>116</v>
      </c>
      <c r="B942" s="42" t="s">
        <v>65</v>
      </c>
      <c r="C942" s="42" t="s">
        <v>710</v>
      </c>
      <c r="E942" s="42">
        <v>2</v>
      </c>
      <c r="F942" s="42">
        <v>4</v>
      </c>
      <c r="G942" s="42">
        <v>1</v>
      </c>
      <c r="H942" s="42">
        <v>2</v>
      </c>
      <c r="I942" s="42">
        <v>0</v>
      </c>
      <c r="J942" s="42">
        <v>0</v>
      </c>
      <c r="K942" s="42">
        <v>1</v>
      </c>
      <c r="L942" s="42">
        <v>1</v>
      </c>
      <c r="M942" s="188" t="s">
        <v>711</v>
      </c>
      <c r="N942"/>
      <c r="O942" s="101">
        <f>IF(ISBLANK(C942),O941,IF(COUNTIF(C$2:C942,C942)&gt;1,O941,1+MAX(O941,0)))</f>
        <v>25</v>
      </c>
      <c r="P942" s="45">
        <f t="shared" si="199"/>
        <v>16</v>
      </c>
      <c r="Q942" s="33" t="str">
        <f t="shared" si="200"/>
        <v/>
      </c>
      <c r="R942" s="33">
        <f t="shared" si="201"/>
        <v>8</v>
      </c>
      <c r="S942" s="33" t="str">
        <f t="shared" si="202"/>
        <v>116_8</v>
      </c>
      <c r="T942" s="35" t="str">
        <f t="shared" si="203"/>
        <v>116AM</v>
      </c>
      <c r="U942" s="35" t="str">
        <f t="shared" si="204"/>
        <v>116AMNS</v>
      </c>
      <c r="W942" s="20" t="str">
        <f t="shared" si="205"/>
        <v/>
      </c>
      <c r="X942" s="20" t="str">
        <f t="shared" si="206"/>
        <v/>
      </c>
      <c r="Y942" s="20" t="str">
        <f t="shared" si="207"/>
        <v/>
      </c>
      <c r="Z942" s="20" t="str">
        <f t="shared" si="208"/>
        <v/>
      </c>
      <c r="AA942" s="20">
        <f t="shared" si="196"/>
        <v>0</v>
      </c>
      <c r="AB942" s="20">
        <f t="shared" si="197"/>
        <v>0</v>
      </c>
      <c r="AC942" s="20">
        <f t="shared" si="198"/>
        <v>2</v>
      </c>
      <c r="AD942" s="16">
        <f t="shared" si="209"/>
        <v>1</v>
      </c>
      <c r="AE942" s="16">
        <f>IF(ISBLANK(T942),AE941,IF(COUNTIF(T$2:T942,T942)&gt;1,AE941,1+MAX(AE941,0)))</f>
        <v>30</v>
      </c>
    </row>
    <row r="943" spans="1:32" x14ac:dyDescent="0.25">
      <c r="A943" s="42">
        <v>116</v>
      </c>
      <c r="B943" s="42" t="s">
        <v>65</v>
      </c>
      <c r="C943" s="42" t="s">
        <v>710</v>
      </c>
      <c r="E943" s="42">
        <v>2</v>
      </c>
      <c r="F943" s="42">
        <v>4</v>
      </c>
      <c r="G943" s="42">
        <v>2</v>
      </c>
      <c r="H943" s="42">
        <v>0</v>
      </c>
      <c r="I943" s="42">
        <v>0</v>
      </c>
      <c r="J943" s="42">
        <v>0</v>
      </c>
      <c r="K943" s="42">
        <v>0</v>
      </c>
      <c r="L943" s="42">
        <v>0</v>
      </c>
      <c r="M943" s="188" t="s">
        <v>711</v>
      </c>
      <c r="N943"/>
      <c r="O943" s="101">
        <f>IF(ISBLANK(C943),O942,IF(COUNTIF(C$2:C943,C943)&gt;1,O942,1+MAX(O942,0)))</f>
        <v>25</v>
      </c>
      <c r="P943" s="45">
        <f t="shared" si="199"/>
        <v>16</v>
      </c>
      <c r="Q943" s="33" t="str">
        <f t="shared" si="200"/>
        <v/>
      </c>
      <c r="R943" s="33">
        <f t="shared" si="201"/>
        <v>8</v>
      </c>
      <c r="S943" s="33" t="str">
        <f t="shared" si="202"/>
        <v>116_8</v>
      </c>
      <c r="T943" s="35" t="str">
        <f t="shared" si="203"/>
        <v>116AM</v>
      </c>
      <c r="U943" s="35" t="str">
        <f t="shared" si="204"/>
        <v>116AMNS</v>
      </c>
      <c r="W943" s="20" t="str">
        <f t="shared" si="205"/>
        <v/>
      </c>
      <c r="X943" s="20" t="str">
        <f t="shared" si="206"/>
        <v/>
      </c>
      <c r="Y943" s="20" t="str">
        <f t="shared" si="207"/>
        <v/>
      </c>
      <c r="Z943" s="20" t="str">
        <f t="shared" si="208"/>
        <v/>
      </c>
      <c r="AA943" s="20">
        <f t="shared" si="196"/>
        <v>0</v>
      </c>
      <c r="AB943" s="20">
        <f t="shared" si="197"/>
        <v>0</v>
      </c>
      <c r="AC943" s="20">
        <f t="shared" si="198"/>
        <v>0</v>
      </c>
      <c r="AD943" s="16">
        <f t="shared" si="209"/>
        <v>0</v>
      </c>
      <c r="AE943" s="16">
        <f>IF(ISBLANK(T943),AE942,IF(COUNTIF(T$2:T943,T943)&gt;1,AE942,1+MAX(AE942,0)))</f>
        <v>30</v>
      </c>
    </row>
    <row r="944" spans="1:32" x14ac:dyDescent="0.25">
      <c r="A944" s="42">
        <v>116</v>
      </c>
      <c r="B944" s="42" t="s">
        <v>65</v>
      </c>
      <c r="C944" s="42" t="s">
        <v>710</v>
      </c>
      <c r="E944" s="42">
        <v>2</v>
      </c>
      <c r="F944" s="42">
        <v>4</v>
      </c>
      <c r="G944" s="42">
        <v>3</v>
      </c>
      <c r="H944" s="42">
        <v>1</v>
      </c>
      <c r="I944" s="42">
        <v>1</v>
      </c>
      <c r="J944" s="42">
        <v>0</v>
      </c>
      <c r="K944" s="42">
        <v>0</v>
      </c>
      <c r="L944" s="42">
        <v>1</v>
      </c>
      <c r="M944" s="188" t="s">
        <v>711</v>
      </c>
      <c r="N944"/>
      <c r="O944" s="101">
        <f>IF(ISBLANK(C944),O943,IF(COUNTIF(C$2:C944,C944)&gt;1,O943,1+MAX(O943,0)))</f>
        <v>25</v>
      </c>
      <c r="P944" s="45">
        <f t="shared" si="199"/>
        <v>16</v>
      </c>
      <c r="Q944" s="33" t="str">
        <f t="shared" si="200"/>
        <v/>
      </c>
      <c r="R944" s="33">
        <f t="shared" si="201"/>
        <v>8</v>
      </c>
      <c r="S944" s="33" t="str">
        <f t="shared" si="202"/>
        <v>116_8</v>
      </c>
      <c r="T944" s="35" t="str">
        <f t="shared" si="203"/>
        <v>116AM</v>
      </c>
      <c r="U944" s="35" t="str">
        <f t="shared" si="204"/>
        <v>116AMEW</v>
      </c>
      <c r="W944" s="20" t="str">
        <f t="shared" si="205"/>
        <v/>
      </c>
      <c r="X944" s="20" t="str">
        <f t="shared" si="206"/>
        <v/>
      </c>
      <c r="Y944" s="20" t="str">
        <f t="shared" si="207"/>
        <v/>
      </c>
      <c r="Z944" s="20" t="str">
        <f t="shared" si="208"/>
        <v/>
      </c>
      <c r="AA944" s="20">
        <f t="shared" si="196"/>
        <v>0</v>
      </c>
      <c r="AB944" s="20">
        <f t="shared" si="197"/>
        <v>0</v>
      </c>
      <c r="AC944" s="20">
        <f t="shared" si="198"/>
        <v>3</v>
      </c>
      <c r="AD944" s="16">
        <f t="shared" si="209"/>
        <v>1</v>
      </c>
      <c r="AE944" s="16">
        <f>IF(ISBLANK(T944),AE943,IF(COUNTIF(T$2:T944,T944)&gt;1,AE943,1+MAX(AE943,0)))</f>
        <v>30</v>
      </c>
    </row>
    <row r="945" spans="1:31" x14ac:dyDescent="0.25">
      <c r="A945" s="42">
        <v>116</v>
      </c>
      <c r="B945" s="42" t="s">
        <v>65</v>
      </c>
      <c r="C945" s="42" t="s">
        <v>710</v>
      </c>
      <c r="E945" s="42">
        <v>2</v>
      </c>
      <c r="F945" s="42">
        <v>4</v>
      </c>
      <c r="G945" s="42">
        <v>4</v>
      </c>
      <c r="H945" s="42">
        <v>28</v>
      </c>
      <c r="I945" s="42">
        <v>9</v>
      </c>
      <c r="J945" s="42">
        <v>0</v>
      </c>
      <c r="K945" s="42">
        <v>9</v>
      </c>
      <c r="L945" s="42">
        <v>15</v>
      </c>
      <c r="M945" s="188" t="s">
        <v>711</v>
      </c>
      <c r="N945"/>
      <c r="O945" s="101">
        <f>IF(ISBLANK(C945),O944,IF(COUNTIF(C$2:C945,C945)&gt;1,O944,1+MAX(O944,0)))</f>
        <v>25</v>
      </c>
      <c r="P945" s="45">
        <f t="shared" si="199"/>
        <v>16</v>
      </c>
      <c r="Q945" s="33" t="str">
        <f t="shared" si="200"/>
        <v/>
      </c>
      <c r="R945" s="33">
        <f t="shared" si="201"/>
        <v>8</v>
      </c>
      <c r="S945" s="33" t="str">
        <f t="shared" si="202"/>
        <v>116_8</v>
      </c>
      <c r="T945" s="35" t="str">
        <f t="shared" si="203"/>
        <v>116AM</v>
      </c>
      <c r="U945" s="35" t="str">
        <f t="shared" si="204"/>
        <v>116AMEW</v>
      </c>
      <c r="W945" s="20" t="str">
        <f t="shared" si="205"/>
        <v/>
      </c>
      <c r="X945" s="20" t="str">
        <f t="shared" si="206"/>
        <v/>
      </c>
      <c r="Y945" s="20" t="str">
        <f t="shared" si="207"/>
        <v/>
      </c>
      <c r="Z945" s="20" t="str">
        <f t="shared" si="208"/>
        <v/>
      </c>
      <c r="AA945" s="20">
        <f t="shared" si="196"/>
        <v>0</v>
      </c>
      <c r="AB945" s="20">
        <f t="shared" si="197"/>
        <v>0</v>
      </c>
      <c r="AC945" s="20">
        <f t="shared" si="198"/>
        <v>3</v>
      </c>
      <c r="AD945" s="16">
        <f t="shared" si="209"/>
        <v>1</v>
      </c>
      <c r="AE945" s="16">
        <f>IF(ISBLANK(T945),AE944,IF(COUNTIF(T$2:T945,T945)&gt;1,AE944,1+MAX(AE944,0)))</f>
        <v>30</v>
      </c>
    </row>
    <row r="946" spans="1:31" x14ac:dyDescent="0.25">
      <c r="A946" s="42">
        <v>116</v>
      </c>
      <c r="B946" s="42" t="s">
        <v>65</v>
      </c>
      <c r="C946" s="42" t="s">
        <v>710</v>
      </c>
      <c r="E946" s="42">
        <v>1</v>
      </c>
      <c r="F946" s="42">
        <v>1</v>
      </c>
      <c r="G946" s="42">
        <v>1</v>
      </c>
      <c r="H946" s="42">
        <v>0</v>
      </c>
      <c r="I946" s="42">
        <v>0</v>
      </c>
      <c r="J946" s="42">
        <v>0</v>
      </c>
      <c r="K946" s="42">
        <v>0</v>
      </c>
      <c r="L946" s="42">
        <v>0</v>
      </c>
      <c r="M946" s="188" t="s">
        <v>712</v>
      </c>
      <c r="N946"/>
      <c r="O946" s="101">
        <f>IF(ISBLANK(C946),O945,IF(COUNTIF(C$2:C946,C946)&gt;1,O945,1+MAX(O945,0)))</f>
        <v>25</v>
      </c>
      <c r="P946" s="45">
        <f t="shared" si="199"/>
        <v>16</v>
      </c>
      <c r="Q946" s="33" t="str">
        <f t="shared" si="200"/>
        <v/>
      </c>
      <c r="R946" s="33">
        <f t="shared" si="201"/>
        <v>1</v>
      </c>
      <c r="S946" s="33" t="str">
        <f t="shared" si="202"/>
        <v>116_1</v>
      </c>
      <c r="T946" s="35" t="str">
        <f t="shared" si="203"/>
        <v>116AM</v>
      </c>
      <c r="U946" s="35" t="str">
        <f t="shared" si="204"/>
        <v>116AMNS</v>
      </c>
      <c r="W946" s="20" t="str">
        <f t="shared" si="205"/>
        <v/>
      </c>
      <c r="X946" s="20" t="str">
        <f t="shared" si="206"/>
        <v/>
      </c>
      <c r="Y946" s="20" t="str">
        <f t="shared" si="207"/>
        <v/>
      </c>
      <c r="Z946" s="20" t="str">
        <f t="shared" si="208"/>
        <v/>
      </c>
      <c r="AA946" s="20">
        <f t="shared" si="196"/>
        <v>0</v>
      </c>
      <c r="AB946" s="20">
        <f t="shared" si="197"/>
        <v>0</v>
      </c>
      <c r="AC946" s="20">
        <f t="shared" si="198"/>
        <v>2</v>
      </c>
      <c r="AD946" s="16">
        <f t="shared" si="209"/>
        <v>1</v>
      </c>
      <c r="AE946" s="16">
        <f>IF(ISBLANK(T946),AE945,IF(COUNTIF(T$2:T946,T946)&gt;1,AE945,1+MAX(AE945,0)))</f>
        <v>30</v>
      </c>
    </row>
    <row r="947" spans="1:31" x14ac:dyDescent="0.25">
      <c r="A947" s="42">
        <v>116</v>
      </c>
      <c r="B947" s="42" t="s">
        <v>65</v>
      </c>
      <c r="C947" s="42" t="s">
        <v>710</v>
      </c>
      <c r="E947" s="42">
        <v>1</v>
      </c>
      <c r="F947" s="42">
        <v>1</v>
      </c>
      <c r="G947" s="42">
        <v>2</v>
      </c>
      <c r="H947" s="42">
        <v>0</v>
      </c>
      <c r="I947" s="42">
        <v>0</v>
      </c>
      <c r="J947" s="42">
        <v>0</v>
      </c>
      <c r="K947" s="42">
        <v>0</v>
      </c>
      <c r="L947" s="42">
        <v>0</v>
      </c>
      <c r="M947" s="188" t="s">
        <v>712</v>
      </c>
      <c r="N947"/>
      <c r="O947" s="101">
        <f>IF(ISBLANK(C947),O946,IF(COUNTIF(C$2:C947,C947)&gt;1,O946,1+MAX(O946,0)))</f>
        <v>25</v>
      </c>
      <c r="P947" s="45">
        <f t="shared" si="199"/>
        <v>16</v>
      </c>
      <c r="Q947" s="33" t="str">
        <f t="shared" si="200"/>
        <v/>
      </c>
      <c r="R947" s="33">
        <f t="shared" si="201"/>
        <v>1</v>
      </c>
      <c r="S947" s="33" t="str">
        <f t="shared" si="202"/>
        <v>116_1</v>
      </c>
      <c r="T947" s="35" t="str">
        <f t="shared" si="203"/>
        <v>116AM</v>
      </c>
      <c r="U947" s="35" t="str">
        <f t="shared" si="204"/>
        <v>116AMNS</v>
      </c>
      <c r="W947" s="20" t="str">
        <f t="shared" si="205"/>
        <v/>
      </c>
      <c r="X947" s="20" t="str">
        <f t="shared" si="206"/>
        <v/>
      </c>
      <c r="Y947" s="20" t="str">
        <f t="shared" si="207"/>
        <v/>
      </c>
      <c r="Z947" s="20" t="str">
        <f t="shared" si="208"/>
        <v/>
      </c>
      <c r="AA947" s="20">
        <f t="shared" si="196"/>
        <v>0</v>
      </c>
      <c r="AB947" s="20">
        <f t="shared" si="197"/>
        <v>0</v>
      </c>
      <c r="AC947" s="20">
        <f t="shared" si="198"/>
        <v>0</v>
      </c>
      <c r="AD947" s="16">
        <f t="shared" si="209"/>
        <v>0</v>
      </c>
      <c r="AE947" s="16">
        <f>IF(ISBLANK(T947),AE946,IF(COUNTIF(T$2:T947,T947)&gt;1,AE946,1+MAX(AE946,0)))</f>
        <v>30</v>
      </c>
    </row>
    <row r="948" spans="1:31" x14ac:dyDescent="0.25">
      <c r="A948" s="42">
        <v>116</v>
      </c>
      <c r="B948" s="42" t="s">
        <v>65</v>
      </c>
      <c r="C948" s="42" t="s">
        <v>710</v>
      </c>
      <c r="E948" s="42">
        <v>1</v>
      </c>
      <c r="F948" s="42">
        <v>1</v>
      </c>
      <c r="G948" s="42">
        <v>3</v>
      </c>
      <c r="H948" s="42">
        <v>0</v>
      </c>
      <c r="I948" s="42">
        <v>0</v>
      </c>
      <c r="J948" s="42">
        <v>0</v>
      </c>
      <c r="K948" s="42">
        <v>0</v>
      </c>
      <c r="L948" s="42">
        <v>0</v>
      </c>
      <c r="M948" s="188" t="s">
        <v>712</v>
      </c>
      <c r="N948"/>
      <c r="O948" s="101">
        <f>IF(ISBLANK(C948),O947,IF(COUNTIF(C$2:C948,C948)&gt;1,O947,1+MAX(O947,0)))</f>
        <v>25</v>
      </c>
      <c r="P948" s="45">
        <f t="shared" si="199"/>
        <v>16</v>
      </c>
      <c r="Q948" s="33" t="str">
        <f t="shared" si="200"/>
        <v/>
      </c>
      <c r="R948" s="33">
        <f t="shared" si="201"/>
        <v>1</v>
      </c>
      <c r="S948" s="33" t="str">
        <f t="shared" si="202"/>
        <v>116_1</v>
      </c>
      <c r="T948" s="35" t="str">
        <f t="shared" si="203"/>
        <v>116AM</v>
      </c>
      <c r="U948" s="35" t="str">
        <f t="shared" si="204"/>
        <v>116AMEW</v>
      </c>
      <c r="W948" s="20" t="str">
        <f t="shared" si="205"/>
        <v/>
      </c>
      <c r="X948" s="20" t="str">
        <f t="shared" si="206"/>
        <v/>
      </c>
      <c r="Y948" s="20" t="str">
        <f t="shared" si="207"/>
        <v/>
      </c>
      <c r="Z948" s="20" t="str">
        <f t="shared" si="208"/>
        <v/>
      </c>
      <c r="AA948" s="20">
        <f t="shared" si="196"/>
        <v>0</v>
      </c>
      <c r="AB948" s="20">
        <f t="shared" si="197"/>
        <v>0</v>
      </c>
      <c r="AC948" s="20">
        <f t="shared" si="198"/>
        <v>3</v>
      </c>
      <c r="AD948" s="16">
        <f t="shared" si="209"/>
        <v>1</v>
      </c>
      <c r="AE948" s="16">
        <f>IF(ISBLANK(T948),AE947,IF(COUNTIF(T$2:T948,T948)&gt;1,AE947,1+MAX(AE947,0)))</f>
        <v>30</v>
      </c>
    </row>
    <row r="949" spans="1:31" x14ac:dyDescent="0.25">
      <c r="A949" s="42">
        <v>116</v>
      </c>
      <c r="B949" s="42" t="s">
        <v>65</v>
      </c>
      <c r="C949" s="42" t="s">
        <v>710</v>
      </c>
      <c r="E949" s="42">
        <v>1</v>
      </c>
      <c r="F949" s="42">
        <v>1</v>
      </c>
      <c r="G949" s="42">
        <v>4</v>
      </c>
      <c r="H949" s="42">
        <v>5</v>
      </c>
      <c r="I949" s="42">
        <v>2</v>
      </c>
      <c r="J949" s="42">
        <v>1</v>
      </c>
      <c r="K949" s="42">
        <v>2</v>
      </c>
      <c r="L949" s="42">
        <v>2</v>
      </c>
      <c r="M949" s="188" t="s">
        <v>712</v>
      </c>
      <c r="N949"/>
      <c r="O949" s="101">
        <f>IF(ISBLANK(C949),O948,IF(COUNTIF(C$2:C949,C949)&gt;1,O948,1+MAX(O948,0)))</f>
        <v>25</v>
      </c>
      <c r="P949" s="45">
        <f t="shared" si="199"/>
        <v>16</v>
      </c>
      <c r="Q949" s="33" t="str">
        <f t="shared" si="200"/>
        <v/>
      </c>
      <c r="R949" s="33">
        <f t="shared" si="201"/>
        <v>1</v>
      </c>
      <c r="S949" s="33" t="str">
        <f t="shared" si="202"/>
        <v>116_1</v>
      </c>
      <c r="T949" s="35" t="str">
        <f t="shared" si="203"/>
        <v>116AM</v>
      </c>
      <c r="U949" s="35" t="str">
        <f t="shared" si="204"/>
        <v>116AMEW</v>
      </c>
      <c r="W949" s="20" t="str">
        <f t="shared" si="205"/>
        <v/>
      </c>
      <c r="X949" s="20" t="str">
        <f t="shared" si="206"/>
        <v/>
      </c>
      <c r="Y949" s="20" t="str">
        <f t="shared" si="207"/>
        <v/>
      </c>
      <c r="Z949" s="20" t="str">
        <f t="shared" si="208"/>
        <v/>
      </c>
      <c r="AA949" s="20">
        <f t="shared" si="196"/>
        <v>0</v>
      </c>
      <c r="AB949" s="20">
        <f t="shared" si="197"/>
        <v>0</v>
      </c>
      <c r="AC949" s="20">
        <f t="shared" si="198"/>
        <v>3</v>
      </c>
      <c r="AD949" s="16">
        <f t="shared" si="209"/>
        <v>1</v>
      </c>
      <c r="AE949" s="16">
        <f>IF(ISBLANK(T949),AE948,IF(COUNTIF(T$2:T949,T949)&gt;1,AE948,1+MAX(AE948,0)))</f>
        <v>30</v>
      </c>
    </row>
    <row r="950" spans="1:31" x14ac:dyDescent="0.25">
      <c r="A950" s="42">
        <v>116</v>
      </c>
      <c r="B950" s="42" t="s">
        <v>65</v>
      </c>
      <c r="C950" s="42" t="s">
        <v>710</v>
      </c>
      <c r="E950" s="42">
        <v>1</v>
      </c>
      <c r="F950" s="42">
        <v>2</v>
      </c>
      <c r="G950" s="42">
        <v>1</v>
      </c>
      <c r="H950" s="42">
        <v>1</v>
      </c>
      <c r="I950" s="42">
        <v>0</v>
      </c>
      <c r="J950" s="42">
        <v>1</v>
      </c>
      <c r="K950" s="42">
        <v>0</v>
      </c>
      <c r="L950" s="42">
        <v>0</v>
      </c>
      <c r="M950" s="188" t="s">
        <v>712</v>
      </c>
      <c r="N950"/>
      <c r="O950" s="101">
        <f>IF(ISBLANK(C950),O949,IF(COUNTIF(C$2:C950,C950)&gt;1,O949,1+MAX(O949,0)))</f>
        <v>25</v>
      </c>
      <c r="P950" s="45">
        <f t="shared" si="199"/>
        <v>16</v>
      </c>
      <c r="Q950" s="33" t="str">
        <f t="shared" si="200"/>
        <v/>
      </c>
      <c r="R950" s="33">
        <f t="shared" si="201"/>
        <v>2</v>
      </c>
      <c r="S950" s="33" t="str">
        <f t="shared" si="202"/>
        <v>116_2</v>
      </c>
      <c r="T950" s="35" t="str">
        <f t="shared" si="203"/>
        <v>116AM</v>
      </c>
      <c r="U950" s="35" t="str">
        <f t="shared" si="204"/>
        <v>116AMNS</v>
      </c>
      <c r="W950" s="20" t="str">
        <f t="shared" si="205"/>
        <v/>
      </c>
      <c r="X950" s="20" t="str">
        <f t="shared" si="206"/>
        <v/>
      </c>
      <c r="Y950" s="20" t="str">
        <f t="shared" si="207"/>
        <v/>
      </c>
      <c r="Z950" s="20" t="str">
        <f t="shared" si="208"/>
        <v/>
      </c>
      <c r="AA950" s="20">
        <f t="shared" si="196"/>
        <v>0</v>
      </c>
      <c r="AB950" s="20">
        <f t="shared" si="197"/>
        <v>0</v>
      </c>
      <c r="AC950" s="20">
        <f t="shared" si="198"/>
        <v>2</v>
      </c>
      <c r="AD950" s="16">
        <f t="shared" si="209"/>
        <v>1</v>
      </c>
      <c r="AE950" s="16">
        <f>IF(ISBLANK(T950),AE949,IF(COUNTIF(T$2:T950,T950)&gt;1,AE949,1+MAX(AE949,0)))</f>
        <v>30</v>
      </c>
    </row>
    <row r="951" spans="1:31" x14ac:dyDescent="0.25">
      <c r="A951" s="42">
        <v>116</v>
      </c>
      <c r="B951" s="42" t="s">
        <v>65</v>
      </c>
      <c r="C951" s="42" t="s">
        <v>710</v>
      </c>
      <c r="E951" s="42">
        <v>1</v>
      </c>
      <c r="F951" s="42">
        <v>2</v>
      </c>
      <c r="G951" s="42">
        <v>2</v>
      </c>
      <c r="H951" s="42">
        <v>0</v>
      </c>
      <c r="I951" s="42">
        <v>0</v>
      </c>
      <c r="J951" s="42">
        <v>0</v>
      </c>
      <c r="K951" s="42">
        <v>0</v>
      </c>
      <c r="L951" s="42">
        <v>0</v>
      </c>
      <c r="M951" s="188" t="s">
        <v>712</v>
      </c>
      <c r="N951"/>
      <c r="O951" s="101">
        <f>IF(ISBLANK(C951),O950,IF(COUNTIF(C$2:C951,C951)&gt;1,O950,1+MAX(O950,0)))</f>
        <v>25</v>
      </c>
      <c r="P951" s="45">
        <f t="shared" si="199"/>
        <v>16</v>
      </c>
      <c r="Q951" s="33" t="str">
        <f t="shared" si="200"/>
        <v/>
      </c>
      <c r="R951" s="33">
        <f t="shared" si="201"/>
        <v>2</v>
      </c>
      <c r="S951" s="33" t="str">
        <f t="shared" si="202"/>
        <v>116_2</v>
      </c>
      <c r="T951" s="35" t="str">
        <f t="shared" si="203"/>
        <v>116AM</v>
      </c>
      <c r="U951" s="35" t="str">
        <f t="shared" si="204"/>
        <v>116AMNS</v>
      </c>
      <c r="W951" s="20" t="str">
        <f t="shared" si="205"/>
        <v/>
      </c>
      <c r="X951" s="20" t="str">
        <f t="shared" si="206"/>
        <v/>
      </c>
      <c r="Y951" s="20" t="str">
        <f t="shared" si="207"/>
        <v/>
      </c>
      <c r="Z951" s="20" t="str">
        <f t="shared" si="208"/>
        <v/>
      </c>
      <c r="AA951" s="20">
        <f t="shared" si="196"/>
        <v>0</v>
      </c>
      <c r="AB951" s="20">
        <f t="shared" si="197"/>
        <v>0</v>
      </c>
      <c r="AC951" s="20">
        <f t="shared" si="198"/>
        <v>0</v>
      </c>
      <c r="AD951" s="16">
        <f t="shared" si="209"/>
        <v>0</v>
      </c>
      <c r="AE951" s="16">
        <f>IF(ISBLANK(T951),AE950,IF(COUNTIF(T$2:T951,T951)&gt;1,AE950,1+MAX(AE950,0)))</f>
        <v>30</v>
      </c>
    </row>
    <row r="952" spans="1:31" x14ac:dyDescent="0.25">
      <c r="A952" s="42">
        <v>116</v>
      </c>
      <c r="B952" s="42" t="s">
        <v>65</v>
      </c>
      <c r="C952" s="42" t="s">
        <v>710</v>
      </c>
      <c r="E952" s="42">
        <v>1</v>
      </c>
      <c r="F952" s="42">
        <v>2</v>
      </c>
      <c r="G952" s="42">
        <v>3</v>
      </c>
      <c r="H952" s="42">
        <v>1</v>
      </c>
      <c r="I952" s="42">
        <v>0</v>
      </c>
      <c r="J952" s="42">
        <v>0</v>
      </c>
      <c r="K952" s="42">
        <v>0</v>
      </c>
      <c r="L952" s="42">
        <v>1</v>
      </c>
      <c r="M952" s="188" t="s">
        <v>712</v>
      </c>
      <c r="N952"/>
      <c r="O952" s="101">
        <f>IF(ISBLANK(C952),O951,IF(COUNTIF(C$2:C952,C952)&gt;1,O951,1+MAX(O951,0)))</f>
        <v>25</v>
      </c>
      <c r="P952" s="45">
        <f t="shared" si="199"/>
        <v>16</v>
      </c>
      <c r="Q952" s="33" t="str">
        <f t="shared" si="200"/>
        <v/>
      </c>
      <c r="R952" s="33">
        <f t="shared" si="201"/>
        <v>2</v>
      </c>
      <c r="S952" s="33" t="str">
        <f t="shared" si="202"/>
        <v>116_2</v>
      </c>
      <c r="T952" s="35" t="str">
        <f t="shared" si="203"/>
        <v>116AM</v>
      </c>
      <c r="U952" s="35" t="str">
        <f t="shared" si="204"/>
        <v>116AMEW</v>
      </c>
      <c r="W952" s="20" t="str">
        <f t="shared" si="205"/>
        <v/>
      </c>
      <c r="X952" s="20" t="str">
        <f t="shared" si="206"/>
        <v/>
      </c>
      <c r="Y952" s="20" t="str">
        <f t="shared" si="207"/>
        <v/>
      </c>
      <c r="Z952" s="20" t="str">
        <f t="shared" si="208"/>
        <v/>
      </c>
      <c r="AA952" s="20">
        <f t="shared" si="196"/>
        <v>0</v>
      </c>
      <c r="AB952" s="20">
        <f t="shared" si="197"/>
        <v>0</v>
      </c>
      <c r="AC952" s="20">
        <f t="shared" si="198"/>
        <v>3</v>
      </c>
      <c r="AD952" s="16">
        <f t="shared" si="209"/>
        <v>1</v>
      </c>
      <c r="AE952" s="16">
        <f>IF(ISBLANK(T952),AE951,IF(COUNTIF(T$2:T952,T952)&gt;1,AE951,1+MAX(AE951,0)))</f>
        <v>30</v>
      </c>
    </row>
    <row r="953" spans="1:31" x14ac:dyDescent="0.25">
      <c r="A953" s="42">
        <v>116</v>
      </c>
      <c r="B953" s="42" t="s">
        <v>65</v>
      </c>
      <c r="C953" s="42" t="s">
        <v>710</v>
      </c>
      <c r="E953" s="42">
        <v>1</v>
      </c>
      <c r="F953" s="42">
        <v>2</v>
      </c>
      <c r="G953" s="42">
        <v>4</v>
      </c>
      <c r="H953" s="42">
        <v>4</v>
      </c>
      <c r="I953" s="42">
        <v>0</v>
      </c>
      <c r="J953" s="42">
        <v>1</v>
      </c>
      <c r="K953" s="42">
        <v>1</v>
      </c>
      <c r="L953" s="42">
        <v>2</v>
      </c>
      <c r="M953" s="188" t="s">
        <v>712</v>
      </c>
      <c r="N953"/>
      <c r="O953" s="101">
        <f>IF(ISBLANK(C953),O952,IF(COUNTIF(C$2:C953,C953)&gt;1,O952,1+MAX(O952,0)))</f>
        <v>25</v>
      </c>
      <c r="P953" s="45">
        <f t="shared" si="199"/>
        <v>16</v>
      </c>
      <c r="Q953" s="33" t="str">
        <f t="shared" si="200"/>
        <v/>
      </c>
      <c r="R953" s="33">
        <f t="shared" si="201"/>
        <v>2</v>
      </c>
      <c r="S953" s="33" t="str">
        <f t="shared" si="202"/>
        <v>116_2</v>
      </c>
      <c r="T953" s="35" t="str">
        <f t="shared" si="203"/>
        <v>116AM</v>
      </c>
      <c r="U953" s="35" t="str">
        <f t="shared" si="204"/>
        <v>116AMEW</v>
      </c>
      <c r="W953" s="20" t="str">
        <f t="shared" si="205"/>
        <v/>
      </c>
      <c r="X953" s="20" t="str">
        <f t="shared" si="206"/>
        <v/>
      </c>
      <c r="Y953" s="20" t="str">
        <f t="shared" si="207"/>
        <v/>
      </c>
      <c r="Z953" s="20" t="str">
        <f t="shared" si="208"/>
        <v/>
      </c>
      <c r="AA953" s="20">
        <f t="shared" si="196"/>
        <v>0</v>
      </c>
      <c r="AB953" s="20">
        <f t="shared" si="197"/>
        <v>0</v>
      </c>
      <c r="AC953" s="20">
        <f t="shared" si="198"/>
        <v>3</v>
      </c>
      <c r="AD953" s="16">
        <f t="shared" si="209"/>
        <v>1</v>
      </c>
      <c r="AE953" s="16">
        <f>IF(ISBLANK(T953),AE952,IF(COUNTIF(T$2:T953,T953)&gt;1,AE952,1+MAX(AE952,0)))</f>
        <v>30</v>
      </c>
    </row>
    <row r="954" spans="1:31" x14ac:dyDescent="0.25">
      <c r="A954" s="42">
        <v>116</v>
      </c>
      <c r="B954" s="42" t="s">
        <v>65</v>
      </c>
      <c r="C954" s="42" t="s">
        <v>710</v>
      </c>
      <c r="E954" s="42">
        <v>1</v>
      </c>
      <c r="F954" s="42">
        <v>3</v>
      </c>
      <c r="G954" s="42">
        <v>1</v>
      </c>
      <c r="H954" s="42">
        <v>1</v>
      </c>
      <c r="I954" s="42">
        <v>1</v>
      </c>
      <c r="J954" s="42">
        <v>0</v>
      </c>
      <c r="K954" s="42">
        <v>0</v>
      </c>
      <c r="L954" s="42">
        <v>1</v>
      </c>
      <c r="M954" s="188" t="s">
        <v>712</v>
      </c>
      <c r="N954"/>
      <c r="O954" s="101">
        <f>IF(ISBLANK(C954),O953,IF(COUNTIF(C$2:C954,C954)&gt;1,O953,1+MAX(O953,0)))</f>
        <v>25</v>
      </c>
      <c r="P954" s="45">
        <f t="shared" si="199"/>
        <v>16</v>
      </c>
      <c r="Q954" s="33" t="str">
        <f t="shared" si="200"/>
        <v/>
      </c>
      <c r="R954" s="33">
        <f t="shared" si="201"/>
        <v>3</v>
      </c>
      <c r="S954" s="33" t="str">
        <f t="shared" si="202"/>
        <v>116_3</v>
      </c>
      <c r="T954" s="35" t="str">
        <f t="shared" si="203"/>
        <v>116AM</v>
      </c>
      <c r="U954" s="35" t="str">
        <f t="shared" si="204"/>
        <v>116AMNS</v>
      </c>
      <c r="W954" s="20" t="str">
        <f t="shared" si="205"/>
        <v/>
      </c>
      <c r="X954" s="20" t="str">
        <f t="shared" si="206"/>
        <v/>
      </c>
      <c r="Y954" s="20" t="str">
        <f t="shared" si="207"/>
        <v/>
      </c>
      <c r="Z954" s="20" t="str">
        <f t="shared" si="208"/>
        <v/>
      </c>
      <c r="AA954" s="20">
        <f t="shared" si="196"/>
        <v>0</v>
      </c>
      <c r="AB954" s="20">
        <f t="shared" si="197"/>
        <v>0</v>
      </c>
      <c r="AC954" s="20">
        <f t="shared" si="198"/>
        <v>2</v>
      </c>
      <c r="AD954" s="16">
        <f t="shared" si="209"/>
        <v>1</v>
      </c>
      <c r="AE954" s="16">
        <f>IF(ISBLANK(T954),AE953,IF(COUNTIF(T$2:T954,T954)&gt;1,AE953,1+MAX(AE953,0)))</f>
        <v>30</v>
      </c>
    </row>
    <row r="955" spans="1:31" x14ac:dyDescent="0.25">
      <c r="A955" s="42">
        <v>116</v>
      </c>
      <c r="B955" s="42" t="s">
        <v>65</v>
      </c>
      <c r="C955" s="42" t="s">
        <v>710</v>
      </c>
      <c r="E955" s="42">
        <v>1</v>
      </c>
      <c r="F955" s="42">
        <v>3</v>
      </c>
      <c r="G955" s="42">
        <v>2</v>
      </c>
      <c r="H955" s="42">
        <v>0</v>
      </c>
      <c r="I955" s="42">
        <v>0</v>
      </c>
      <c r="J955" s="42">
        <v>0</v>
      </c>
      <c r="K955" s="42">
        <v>0</v>
      </c>
      <c r="L955" s="42">
        <v>0</v>
      </c>
      <c r="M955" s="188" t="s">
        <v>712</v>
      </c>
      <c r="N955"/>
      <c r="O955" s="101">
        <f>IF(ISBLANK(C955),O954,IF(COUNTIF(C$2:C955,C955)&gt;1,O954,1+MAX(O954,0)))</f>
        <v>25</v>
      </c>
      <c r="P955" s="45">
        <f t="shared" si="199"/>
        <v>16</v>
      </c>
      <c r="Q955" s="33" t="str">
        <f t="shared" si="200"/>
        <v/>
      </c>
      <c r="R955" s="33">
        <f t="shared" si="201"/>
        <v>3</v>
      </c>
      <c r="S955" s="33" t="str">
        <f t="shared" si="202"/>
        <v>116_3</v>
      </c>
      <c r="T955" s="35" t="str">
        <f t="shared" si="203"/>
        <v>116AM</v>
      </c>
      <c r="U955" s="35" t="str">
        <f t="shared" si="204"/>
        <v>116AMNS</v>
      </c>
      <c r="W955" s="20" t="str">
        <f t="shared" si="205"/>
        <v/>
      </c>
      <c r="X955" s="20" t="str">
        <f t="shared" si="206"/>
        <v/>
      </c>
      <c r="Y955" s="20" t="str">
        <f t="shared" si="207"/>
        <v/>
      </c>
      <c r="Z955" s="20" t="str">
        <f t="shared" si="208"/>
        <v/>
      </c>
      <c r="AA955" s="20">
        <f t="shared" si="196"/>
        <v>0</v>
      </c>
      <c r="AB955" s="20">
        <f t="shared" si="197"/>
        <v>0</v>
      </c>
      <c r="AC955" s="20">
        <f t="shared" si="198"/>
        <v>0</v>
      </c>
      <c r="AD955" s="16">
        <f t="shared" si="209"/>
        <v>0</v>
      </c>
      <c r="AE955" s="16">
        <f>IF(ISBLANK(T955),AE954,IF(COUNTIF(T$2:T955,T955)&gt;1,AE954,1+MAX(AE954,0)))</f>
        <v>30</v>
      </c>
    </row>
    <row r="956" spans="1:31" x14ac:dyDescent="0.25">
      <c r="A956" s="42">
        <v>116</v>
      </c>
      <c r="B956" s="42" t="s">
        <v>65</v>
      </c>
      <c r="C956" s="42" t="s">
        <v>710</v>
      </c>
      <c r="E956" s="42">
        <v>1</v>
      </c>
      <c r="F956" s="42">
        <v>3</v>
      </c>
      <c r="G956" s="42">
        <v>3</v>
      </c>
      <c r="H956" s="42">
        <v>0</v>
      </c>
      <c r="I956" s="42">
        <v>0</v>
      </c>
      <c r="J956" s="42">
        <v>0</v>
      </c>
      <c r="K956" s="42">
        <v>0</v>
      </c>
      <c r="L956" s="42">
        <v>0</v>
      </c>
      <c r="M956" s="188" t="s">
        <v>712</v>
      </c>
      <c r="N956"/>
      <c r="O956" s="101">
        <f>IF(ISBLANK(C956),O955,IF(COUNTIF(C$2:C956,C956)&gt;1,O955,1+MAX(O955,0)))</f>
        <v>25</v>
      </c>
      <c r="P956" s="45">
        <f t="shared" si="199"/>
        <v>16</v>
      </c>
      <c r="Q956" s="33" t="str">
        <f t="shared" si="200"/>
        <v/>
      </c>
      <c r="R956" s="33">
        <f t="shared" si="201"/>
        <v>3</v>
      </c>
      <c r="S956" s="33" t="str">
        <f t="shared" si="202"/>
        <v>116_3</v>
      </c>
      <c r="T956" s="35" t="str">
        <f t="shared" si="203"/>
        <v>116AM</v>
      </c>
      <c r="U956" s="35" t="str">
        <f t="shared" si="204"/>
        <v>116AMEW</v>
      </c>
      <c r="W956" s="20" t="str">
        <f t="shared" si="205"/>
        <v/>
      </c>
      <c r="X956" s="20" t="str">
        <f t="shared" si="206"/>
        <v/>
      </c>
      <c r="Y956" s="20" t="str">
        <f t="shared" si="207"/>
        <v/>
      </c>
      <c r="Z956" s="20" t="str">
        <f t="shared" si="208"/>
        <v/>
      </c>
      <c r="AA956" s="20">
        <f t="shared" si="196"/>
        <v>0</v>
      </c>
      <c r="AB956" s="20">
        <f t="shared" si="197"/>
        <v>0</v>
      </c>
      <c r="AC956" s="20">
        <f t="shared" si="198"/>
        <v>3</v>
      </c>
      <c r="AD956" s="16">
        <f t="shared" si="209"/>
        <v>1</v>
      </c>
      <c r="AE956" s="16">
        <f>IF(ISBLANK(T956),AE955,IF(COUNTIF(T$2:T956,T956)&gt;1,AE955,1+MAX(AE955,0)))</f>
        <v>30</v>
      </c>
    </row>
    <row r="957" spans="1:31" x14ac:dyDescent="0.25">
      <c r="A957" s="42">
        <v>116</v>
      </c>
      <c r="B957" s="42" t="s">
        <v>65</v>
      </c>
      <c r="C957" s="42" t="s">
        <v>710</v>
      </c>
      <c r="E957" s="42">
        <v>1</v>
      </c>
      <c r="F957" s="42">
        <v>3</v>
      </c>
      <c r="G957" s="42">
        <v>4</v>
      </c>
      <c r="H957" s="42">
        <v>2</v>
      </c>
      <c r="I957" s="42">
        <v>2</v>
      </c>
      <c r="J957" s="42">
        <v>0</v>
      </c>
      <c r="K957" s="42">
        <v>1</v>
      </c>
      <c r="L957" s="42">
        <v>2</v>
      </c>
      <c r="M957" s="188" t="s">
        <v>712</v>
      </c>
      <c r="N957"/>
      <c r="O957" s="101">
        <f>IF(ISBLANK(C957),O956,IF(COUNTIF(C$2:C957,C957)&gt;1,O956,1+MAX(O956,0)))</f>
        <v>25</v>
      </c>
      <c r="P957" s="45">
        <f t="shared" si="199"/>
        <v>16</v>
      </c>
      <c r="Q957" s="33" t="str">
        <f t="shared" si="200"/>
        <v/>
      </c>
      <c r="R957" s="33">
        <f t="shared" si="201"/>
        <v>3</v>
      </c>
      <c r="S957" s="33" t="str">
        <f t="shared" si="202"/>
        <v>116_3</v>
      </c>
      <c r="T957" s="35" t="str">
        <f t="shared" si="203"/>
        <v>116AM</v>
      </c>
      <c r="U957" s="35" t="str">
        <f t="shared" si="204"/>
        <v>116AMEW</v>
      </c>
      <c r="W957" s="20" t="str">
        <f t="shared" si="205"/>
        <v/>
      </c>
      <c r="X957" s="20" t="str">
        <f t="shared" si="206"/>
        <v/>
      </c>
      <c r="Y957" s="20" t="str">
        <f t="shared" si="207"/>
        <v/>
      </c>
      <c r="Z957" s="20" t="str">
        <f t="shared" si="208"/>
        <v/>
      </c>
      <c r="AA957" s="20">
        <f t="shared" si="196"/>
        <v>0</v>
      </c>
      <c r="AB957" s="20">
        <f t="shared" si="197"/>
        <v>0</v>
      </c>
      <c r="AC957" s="20">
        <f t="shared" si="198"/>
        <v>3</v>
      </c>
      <c r="AD957" s="16">
        <f t="shared" si="209"/>
        <v>1</v>
      </c>
      <c r="AE957" s="16">
        <f>IF(ISBLANK(T957),AE956,IF(COUNTIF(T$2:T957,T957)&gt;1,AE956,1+MAX(AE956,0)))</f>
        <v>30</v>
      </c>
    </row>
    <row r="958" spans="1:31" x14ac:dyDescent="0.25">
      <c r="A958" s="42">
        <v>116</v>
      </c>
      <c r="B958" s="42" t="s">
        <v>65</v>
      </c>
      <c r="C958" s="42" t="s">
        <v>710</v>
      </c>
      <c r="E958" s="42">
        <v>1</v>
      </c>
      <c r="F958" s="42">
        <v>4</v>
      </c>
      <c r="G958" s="42">
        <v>1</v>
      </c>
      <c r="H958" s="42">
        <v>0</v>
      </c>
      <c r="I958" s="42">
        <v>0</v>
      </c>
      <c r="J958" s="42">
        <v>0</v>
      </c>
      <c r="K958" s="42">
        <v>0</v>
      </c>
      <c r="L958" s="42">
        <v>0</v>
      </c>
      <c r="M958" s="188" t="s">
        <v>712</v>
      </c>
      <c r="N958"/>
      <c r="O958" s="101">
        <f>IF(ISBLANK(C958),O957,IF(COUNTIF(C$2:C958,C958)&gt;1,O957,1+MAX(O957,0)))</f>
        <v>25</v>
      </c>
      <c r="P958" s="45">
        <f t="shared" si="199"/>
        <v>16</v>
      </c>
      <c r="Q958" s="33" t="str">
        <f t="shared" si="200"/>
        <v/>
      </c>
      <c r="R958" s="33">
        <f t="shared" si="201"/>
        <v>4</v>
      </c>
      <c r="S958" s="33" t="str">
        <f t="shared" si="202"/>
        <v>116_4</v>
      </c>
      <c r="T958" s="35" t="str">
        <f t="shared" si="203"/>
        <v>116AM</v>
      </c>
      <c r="U958" s="35" t="str">
        <f t="shared" si="204"/>
        <v>116AMNS</v>
      </c>
      <c r="W958" s="20" t="str">
        <f t="shared" si="205"/>
        <v/>
      </c>
      <c r="X958" s="20" t="str">
        <f t="shared" si="206"/>
        <v/>
      </c>
      <c r="Y958" s="20" t="str">
        <f t="shared" si="207"/>
        <v/>
      </c>
      <c r="Z958" s="20" t="str">
        <f t="shared" si="208"/>
        <v/>
      </c>
      <c r="AA958" s="20">
        <f t="shared" si="196"/>
        <v>0</v>
      </c>
      <c r="AB958" s="20">
        <f t="shared" si="197"/>
        <v>0</v>
      </c>
      <c r="AC958" s="20">
        <f t="shared" si="198"/>
        <v>2</v>
      </c>
      <c r="AD958" s="16">
        <f t="shared" si="209"/>
        <v>1</v>
      </c>
      <c r="AE958" s="16">
        <f>IF(ISBLANK(T958),AE957,IF(COUNTIF(T$2:T958,T958)&gt;1,AE957,1+MAX(AE957,0)))</f>
        <v>30</v>
      </c>
    </row>
    <row r="959" spans="1:31" x14ac:dyDescent="0.25">
      <c r="A959" s="42">
        <v>116</v>
      </c>
      <c r="B959" s="42" t="s">
        <v>65</v>
      </c>
      <c r="C959" s="42" t="s">
        <v>710</v>
      </c>
      <c r="E959" s="42">
        <v>1</v>
      </c>
      <c r="F959" s="42">
        <v>4</v>
      </c>
      <c r="G959" s="42">
        <v>2</v>
      </c>
      <c r="H959" s="42">
        <v>0</v>
      </c>
      <c r="I959" s="42">
        <v>0</v>
      </c>
      <c r="J959" s="42">
        <v>0</v>
      </c>
      <c r="K959" s="42">
        <v>0</v>
      </c>
      <c r="L959" s="42">
        <v>0</v>
      </c>
      <c r="M959" s="188" t="s">
        <v>712</v>
      </c>
      <c r="N959"/>
      <c r="O959" s="101">
        <f>IF(ISBLANK(C959),O958,IF(COUNTIF(C$2:C959,C959)&gt;1,O958,1+MAX(O958,0)))</f>
        <v>25</v>
      </c>
      <c r="P959" s="45">
        <f t="shared" si="199"/>
        <v>16</v>
      </c>
      <c r="Q959" s="33" t="str">
        <f t="shared" si="200"/>
        <v/>
      </c>
      <c r="R959" s="33">
        <f t="shared" si="201"/>
        <v>4</v>
      </c>
      <c r="S959" s="33" t="str">
        <f t="shared" si="202"/>
        <v>116_4</v>
      </c>
      <c r="T959" s="35" t="str">
        <f t="shared" si="203"/>
        <v>116AM</v>
      </c>
      <c r="U959" s="35" t="str">
        <f t="shared" si="204"/>
        <v>116AMNS</v>
      </c>
      <c r="W959" s="20" t="str">
        <f t="shared" si="205"/>
        <v/>
      </c>
      <c r="X959" s="20" t="str">
        <f t="shared" si="206"/>
        <v/>
      </c>
      <c r="Y959" s="20" t="str">
        <f t="shared" si="207"/>
        <v/>
      </c>
      <c r="Z959" s="20" t="str">
        <f t="shared" si="208"/>
        <v/>
      </c>
      <c r="AA959" s="20">
        <f t="shared" si="196"/>
        <v>0</v>
      </c>
      <c r="AB959" s="20">
        <f t="shared" si="197"/>
        <v>0</v>
      </c>
      <c r="AC959" s="20">
        <f t="shared" si="198"/>
        <v>0</v>
      </c>
      <c r="AD959" s="16">
        <f t="shared" si="209"/>
        <v>0</v>
      </c>
      <c r="AE959" s="16">
        <f>IF(ISBLANK(T959),AE958,IF(COUNTIF(T$2:T959,T959)&gt;1,AE958,1+MAX(AE958,0)))</f>
        <v>30</v>
      </c>
    </row>
    <row r="960" spans="1:31" x14ac:dyDescent="0.25">
      <c r="A960" s="42">
        <v>116</v>
      </c>
      <c r="B960" s="42" t="s">
        <v>65</v>
      </c>
      <c r="C960" s="42" t="s">
        <v>710</v>
      </c>
      <c r="E960" s="42">
        <v>1</v>
      </c>
      <c r="F960" s="42">
        <v>4</v>
      </c>
      <c r="G960" s="42">
        <v>3</v>
      </c>
      <c r="H960" s="42">
        <v>0</v>
      </c>
      <c r="I960" s="42">
        <v>0</v>
      </c>
      <c r="J960" s="42">
        <v>0</v>
      </c>
      <c r="K960" s="42">
        <v>0</v>
      </c>
      <c r="L960" s="42">
        <v>0</v>
      </c>
      <c r="M960" s="188" t="s">
        <v>712</v>
      </c>
      <c r="N960"/>
      <c r="O960" s="101">
        <f>IF(ISBLANK(C960),O959,IF(COUNTIF(C$2:C960,C960)&gt;1,O959,1+MAX(O959,0)))</f>
        <v>25</v>
      </c>
      <c r="P960" s="45">
        <f t="shared" si="199"/>
        <v>16</v>
      </c>
      <c r="Q960" s="33" t="str">
        <f t="shared" si="200"/>
        <v/>
      </c>
      <c r="R960" s="33">
        <f t="shared" si="201"/>
        <v>4</v>
      </c>
      <c r="S960" s="33" t="str">
        <f t="shared" si="202"/>
        <v>116_4</v>
      </c>
      <c r="T960" s="35" t="str">
        <f t="shared" si="203"/>
        <v>116AM</v>
      </c>
      <c r="U960" s="35" t="str">
        <f t="shared" si="204"/>
        <v>116AMEW</v>
      </c>
      <c r="W960" s="20" t="str">
        <f t="shared" si="205"/>
        <v/>
      </c>
      <c r="X960" s="20" t="str">
        <f t="shared" si="206"/>
        <v/>
      </c>
      <c r="Y960" s="20" t="str">
        <f t="shared" si="207"/>
        <v/>
      </c>
      <c r="Z960" s="20" t="str">
        <f t="shared" si="208"/>
        <v/>
      </c>
      <c r="AA960" s="20">
        <f t="shared" si="196"/>
        <v>0</v>
      </c>
      <c r="AB960" s="20">
        <f t="shared" si="197"/>
        <v>0</v>
      </c>
      <c r="AC960" s="20">
        <f t="shared" si="198"/>
        <v>3</v>
      </c>
      <c r="AD960" s="16">
        <f t="shared" si="209"/>
        <v>1</v>
      </c>
      <c r="AE960" s="16">
        <f>IF(ISBLANK(T960),AE959,IF(COUNTIF(T$2:T960,T960)&gt;1,AE959,1+MAX(AE959,0)))</f>
        <v>30</v>
      </c>
    </row>
    <row r="961" spans="1:31" x14ac:dyDescent="0.25">
      <c r="A961" s="42">
        <v>116</v>
      </c>
      <c r="B961" s="42" t="s">
        <v>65</v>
      </c>
      <c r="C961" s="42" t="s">
        <v>710</v>
      </c>
      <c r="E961" s="42">
        <v>1</v>
      </c>
      <c r="F961" s="42">
        <v>4</v>
      </c>
      <c r="G961" s="42">
        <v>4</v>
      </c>
      <c r="H961" s="42">
        <v>7</v>
      </c>
      <c r="I961" s="42">
        <v>4</v>
      </c>
      <c r="J961" s="42">
        <v>2</v>
      </c>
      <c r="K961" s="42">
        <v>3</v>
      </c>
      <c r="L961" s="42">
        <v>4</v>
      </c>
      <c r="M961" s="188" t="s">
        <v>712</v>
      </c>
      <c r="N961"/>
      <c r="O961" s="101">
        <f>IF(ISBLANK(C961),O960,IF(COUNTIF(C$2:C961,C961)&gt;1,O960,1+MAX(O960,0)))</f>
        <v>25</v>
      </c>
      <c r="P961" s="45">
        <f t="shared" si="199"/>
        <v>16</v>
      </c>
      <c r="Q961" s="33" t="str">
        <f t="shared" si="200"/>
        <v/>
      </c>
      <c r="R961" s="33">
        <f t="shared" si="201"/>
        <v>4</v>
      </c>
      <c r="S961" s="33" t="str">
        <f t="shared" si="202"/>
        <v>116_4</v>
      </c>
      <c r="T961" s="35" t="str">
        <f t="shared" si="203"/>
        <v>116AM</v>
      </c>
      <c r="U961" s="35" t="str">
        <f t="shared" si="204"/>
        <v>116AMEW</v>
      </c>
      <c r="W961" s="20" t="str">
        <f t="shared" si="205"/>
        <v/>
      </c>
      <c r="X961" s="20" t="str">
        <f t="shared" si="206"/>
        <v/>
      </c>
      <c r="Y961" s="20" t="str">
        <f t="shared" si="207"/>
        <v/>
      </c>
      <c r="Z961" s="20" t="str">
        <f t="shared" si="208"/>
        <v/>
      </c>
      <c r="AA961" s="20">
        <f t="shared" si="196"/>
        <v>0</v>
      </c>
      <c r="AB961" s="20">
        <f t="shared" si="197"/>
        <v>0</v>
      </c>
      <c r="AC961" s="20">
        <f t="shared" si="198"/>
        <v>3</v>
      </c>
      <c r="AD961" s="16">
        <f t="shared" si="209"/>
        <v>1</v>
      </c>
      <c r="AE961" s="16">
        <f>IF(ISBLANK(T961),AE960,IF(COUNTIF(T$2:T961,T961)&gt;1,AE960,1+MAX(AE960,0)))</f>
        <v>30</v>
      </c>
    </row>
    <row r="962" spans="1:31" x14ac:dyDescent="0.25">
      <c r="A962" s="42">
        <v>116</v>
      </c>
      <c r="B962" s="42" t="s">
        <v>66</v>
      </c>
      <c r="C962" s="42" t="s">
        <v>713</v>
      </c>
      <c r="E962" s="42">
        <v>1</v>
      </c>
      <c r="F962" s="42">
        <v>1</v>
      </c>
      <c r="G962" s="42">
        <v>1</v>
      </c>
      <c r="H962" s="42">
        <v>2</v>
      </c>
      <c r="I962" s="42">
        <v>0</v>
      </c>
      <c r="J962" s="42">
        <v>0</v>
      </c>
      <c r="K962" s="42">
        <v>0</v>
      </c>
      <c r="L962" s="42">
        <v>0</v>
      </c>
      <c r="M962" s="188" t="s">
        <v>714</v>
      </c>
      <c r="N962"/>
      <c r="O962" s="101">
        <f>IF(ISBLANK(C962),O961,IF(COUNTIF(C$2:C962,C962)&gt;1,O961,1+MAX(O961,0)))</f>
        <v>26</v>
      </c>
      <c r="P962" s="45">
        <f t="shared" si="199"/>
        <v>16</v>
      </c>
      <c r="Q962" s="33" t="str">
        <f t="shared" si="200"/>
        <v/>
      </c>
      <c r="R962" s="33">
        <f t="shared" si="201"/>
        <v>9</v>
      </c>
      <c r="S962" s="33" t="str">
        <f t="shared" si="202"/>
        <v>116_9</v>
      </c>
      <c r="T962" s="35" t="str">
        <f t="shared" si="203"/>
        <v>116PM</v>
      </c>
      <c r="U962" s="35" t="str">
        <f t="shared" si="204"/>
        <v>116PMNS</v>
      </c>
      <c r="W962" s="20" t="str">
        <f t="shared" si="205"/>
        <v/>
      </c>
      <c r="X962" s="20" t="str">
        <f t="shared" si="206"/>
        <v/>
      </c>
      <c r="Y962" s="20" t="str">
        <f t="shared" si="207"/>
        <v/>
      </c>
      <c r="Z962" s="20" t="str">
        <f t="shared" si="208"/>
        <v/>
      </c>
      <c r="AA962" s="20">
        <f t="shared" ref="AA962:AA1025" si="210">IF(AND(ISNUMBER($G962),$B962="AM"),INDEX(Cordon,MATCH($A962,loc_ID,0),$G962),0)</f>
        <v>0</v>
      </c>
      <c r="AB962" s="20">
        <f t="shared" ref="AB962:AB1025" si="211">IF(AND(ISNUMBER($G962),$B962="PM"),INDEX(Cordon,MATCH($A962,loc_ID,0),VLOOKUP($G962,Reverse_dir,2,FALSE)),0)</f>
        <v>0</v>
      </c>
      <c r="AC962" s="20">
        <f t="shared" ref="AC962:AC1025" si="212">IF(AND(ISNUMBER($G962),$B962="AM"),INDEX(Lane,MATCH($A962,loc_ID,0),$G962),0)</f>
        <v>0</v>
      </c>
      <c r="AD962" s="16">
        <f t="shared" si="209"/>
        <v>0</v>
      </c>
      <c r="AE962" s="16">
        <f>IF(ISBLANK(T962),AE961,IF(COUNTIF(T$2:T962,T962)&gt;1,AE961,1+MAX(AE961,0)))</f>
        <v>31</v>
      </c>
    </row>
    <row r="963" spans="1:31" x14ac:dyDescent="0.25">
      <c r="A963" s="42">
        <v>116</v>
      </c>
      <c r="B963" s="42" t="s">
        <v>66</v>
      </c>
      <c r="C963" s="42" t="s">
        <v>713</v>
      </c>
      <c r="E963" s="42">
        <v>1</v>
      </c>
      <c r="F963" s="42">
        <v>1</v>
      </c>
      <c r="G963" s="42">
        <v>2</v>
      </c>
      <c r="H963" s="42">
        <v>0</v>
      </c>
      <c r="I963" s="42">
        <v>0</v>
      </c>
      <c r="J963" s="42">
        <v>0</v>
      </c>
      <c r="K963" s="42">
        <v>0</v>
      </c>
      <c r="L963" s="42">
        <v>0</v>
      </c>
      <c r="M963" s="188" t="s">
        <v>714</v>
      </c>
      <c r="N963"/>
      <c r="O963" s="101">
        <f>IF(ISBLANK(C963),O962,IF(COUNTIF(C$2:C963,C963)&gt;1,O962,1+MAX(O962,0)))</f>
        <v>26</v>
      </c>
      <c r="P963" s="45">
        <f t="shared" ref="P963:P1026" si="213">IF(A963=A962,P962,IF(ISNUMBER(P962),P962+1,1))</f>
        <v>16</v>
      </c>
      <c r="Q963" s="33" t="str">
        <f t="shared" ref="Q963:Q1026" si="214">IF(OR(P963=P962,LEN(A963)&lt;1),"",P963)</f>
        <v/>
      </c>
      <c r="R963" s="33">
        <f t="shared" ref="R963:R1026" si="215">IF(ISNUMBER(F963),F963+4*(E963-1)+8*IF(B963="PM",1,0),"")</f>
        <v>9</v>
      </c>
      <c r="S963" s="33" t="str">
        <f t="shared" ref="S963:S1026" si="216">IF(ISNUMBER(R963),A963&amp;"_"&amp;R963,"")</f>
        <v>116_9</v>
      </c>
      <c r="T963" s="35" t="str">
        <f t="shared" ref="T963:T1026" si="217">A963&amp;B963</f>
        <v>116PM</v>
      </c>
      <c r="U963" s="35" t="str">
        <f t="shared" ref="U963:U1026" si="218">IF(OR(G963=1,G963=2),T963&amp;"NS",IF(OR(G963=3,G963=4),T963&amp;"EW",""))</f>
        <v>116PMNS</v>
      </c>
      <c r="W963" s="20" t="str">
        <f t="shared" ref="W963:W1026" si="219">IF(I963&gt;$H963,1,"")</f>
        <v/>
      </c>
      <c r="X963" s="20" t="str">
        <f t="shared" ref="X963:X1026" si="220">IF(J963&gt;$H963,1,"")</f>
        <v/>
      </c>
      <c r="Y963" s="20" t="str">
        <f t="shared" ref="Y963:Y1026" si="221">IF(K963&gt;$H963,1,"")</f>
        <v/>
      </c>
      <c r="Z963" s="20" t="str">
        <f t="shared" ref="Z963:Z1026" si="222">IF(L963&gt;$H963,1,"")</f>
        <v/>
      </c>
      <c r="AA963" s="20">
        <f t="shared" si="210"/>
        <v>0</v>
      </c>
      <c r="AB963" s="20">
        <f t="shared" si="211"/>
        <v>0</v>
      </c>
      <c r="AC963" s="20">
        <f t="shared" si="212"/>
        <v>0</v>
      </c>
      <c r="AD963" s="16">
        <f t="shared" ref="AD963:AD1026" si="223">IF(AND(AC963&gt;0,ISNUMBER(AC963)),1,0)</f>
        <v>0</v>
      </c>
      <c r="AE963" s="16">
        <f>IF(ISBLANK(T963),AE962,IF(COUNTIF(T$2:T963,T963)&gt;1,AE962,1+MAX(AE962,0)))</f>
        <v>31</v>
      </c>
    </row>
    <row r="964" spans="1:31" x14ac:dyDescent="0.25">
      <c r="A964" s="42">
        <v>116</v>
      </c>
      <c r="B964" s="42" t="s">
        <v>66</v>
      </c>
      <c r="C964" s="42" t="s">
        <v>713</v>
      </c>
      <c r="E964" s="42">
        <v>1</v>
      </c>
      <c r="F964" s="42">
        <v>1</v>
      </c>
      <c r="G964" s="42">
        <v>3</v>
      </c>
      <c r="H964" s="42">
        <v>12</v>
      </c>
      <c r="I964" s="42">
        <v>2</v>
      </c>
      <c r="J964" s="42">
        <v>0</v>
      </c>
      <c r="K964" s="42">
        <v>0</v>
      </c>
      <c r="L964" s="42">
        <v>3</v>
      </c>
      <c r="M964" s="188" t="s">
        <v>714</v>
      </c>
      <c r="N964"/>
      <c r="O964" s="101">
        <f>IF(ISBLANK(C964),O963,IF(COUNTIF(C$2:C964,C964)&gt;1,O963,1+MAX(O963,0)))</f>
        <v>26</v>
      </c>
      <c r="P964" s="45">
        <f t="shared" si="213"/>
        <v>16</v>
      </c>
      <c r="Q964" s="33" t="str">
        <f t="shared" si="214"/>
        <v/>
      </c>
      <c r="R964" s="33">
        <f t="shared" si="215"/>
        <v>9</v>
      </c>
      <c r="S964" s="33" t="str">
        <f t="shared" si="216"/>
        <v>116_9</v>
      </c>
      <c r="T964" s="35" t="str">
        <f t="shared" si="217"/>
        <v>116PM</v>
      </c>
      <c r="U964" s="35" t="str">
        <f t="shared" si="218"/>
        <v>116PMEW</v>
      </c>
      <c r="W964" s="20" t="str">
        <f t="shared" si="219"/>
        <v/>
      </c>
      <c r="X964" s="20" t="str">
        <f t="shared" si="220"/>
        <v/>
      </c>
      <c r="Y964" s="20" t="str">
        <f t="shared" si="221"/>
        <v/>
      </c>
      <c r="Z964" s="20" t="str">
        <f t="shared" si="222"/>
        <v/>
      </c>
      <c r="AA964" s="20">
        <f t="shared" si="210"/>
        <v>0</v>
      </c>
      <c r="AB964" s="20">
        <f t="shared" si="211"/>
        <v>0</v>
      </c>
      <c r="AC964" s="20">
        <f t="shared" si="212"/>
        <v>0</v>
      </c>
      <c r="AD964" s="16">
        <f t="shared" si="223"/>
        <v>0</v>
      </c>
      <c r="AE964" s="16">
        <f>IF(ISBLANK(T964),AE963,IF(COUNTIF(T$2:T964,T964)&gt;1,AE963,1+MAX(AE963,0)))</f>
        <v>31</v>
      </c>
    </row>
    <row r="965" spans="1:31" x14ac:dyDescent="0.25">
      <c r="A965" s="42">
        <v>116</v>
      </c>
      <c r="B965" s="42" t="s">
        <v>66</v>
      </c>
      <c r="C965" s="42" t="s">
        <v>713</v>
      </c>
      <c r="E965" s="42">
        <v>1</v>
      </c>
      <c r="F965" s="42">
        <v>1</v>
      </c>
      <c r="G965" s="42">
        <v>4</v>
      </c>
      <c r="H965" s="42">
        <v>8</v>
      </c>
      <c r="I965" s="42">
        <v>5</v>
      </c>
      <c r="J965" s="42">
        <v>0</v>
      </c>
      <c r="K965" s="42">
        <v>5</v>
      </c>
      <c r="L965" s="42">
        <v>5</v>
      </c>
      <c r="M965" s="188" t="s">
        <v>714</v>
      </c>
      <c r="N965"/>
      <c r="O965" s="101">
        <f>IF(ISBLANK(C965),O964,IF(COUNTIF(C$2:C965,C965)&gt;1,O964,1+MAX(O964,0)))</f>
        <v>26</v>
      </c>
      <c r="P965" s="45">
        <f t="shared" si="213"/>
        <v>16</v>
      </c>
      <c r="Q965" s="33" t="str">
        <f t="shared" si="214"/>
        <v/>
      </c>
      <c r="R965" s="33">
        <f t="shared" si="215"/>
        <v>9</v>
      </c>
      <c r="S965" s="33" t="str">
        <f t="shared" si="216"/>
        <v>116_9</v>
      </c>
      <c r="T965" s="35" t="str">
        <f t="shared" si="217"/>
        <v>116PM</v>
      </c>
      <c r="U965" s="35" t="str">
        <f t="shared" si="218"/>
        <v>116PMEW</v>
      </c>
      <c r="W965" s="20" t="str">
        <f t="shared" si="219"/>
        <v/>
      </c>
      <c r="X965" s="20" t="str">
        <f t="shared" si="220"/>
        <v/>
      </c>
      <c r="Y965" s="20" t="str">
        <f t="shared" si="221"/>
        <v/>
      </c>
      <c r="Z965" s="20" t="str">
        <f t="shared" si="222"/>
        <v/>
      </c>
      <c r="AA965" s="20">
        <f t="shared" si="210"/>
        <v>0</v>
      </c>
      <c r="AB965" s="20">
        <f t="shared" si="211"/>
        <v>0</v>
      </c>
      <c r="AC965" s="20">
        <f t="shared" si="212"/>
        <v>0</v>
      </c>
      <c r="AD965" s="16">
        <f t="shared" si="223"/>
        <v>0</v>
      </c>
      <c r="AE965" s="16">
        <f>IF(ISBLANK(T965),AE964,IF(COUNTIF(T$2:T965,T965)&gt;1,AE964,1+MAX(AE964,0)))</f>
        <v>31</v>
      </c>
    </row>
    <row r="966" spans="1:31" x14ac:dyDescent="0.25">
      <c r="A966" s="42">
        <v>116</v>
      </c>
      <c r="B966" s="42" t="s">
        <v>66</v>
      </c>
      <c r="C966" s="42" t="s">
        <v>713</v>
      </c>
      <c r="E966" s="42">
        <v>1</v>
      </c>
      <c r="F966" s="42">
        <v>2</v>
      </c>
      <c r="G966" s="42">
        <v>1</v>
      </c>
      <c r="H966" s="42">
        <v>1</v>
      </c>
      <c r="I966" s="42">
        <v>0</v>
      </c>
      <c r="J966" s="42">
        <v>0</v>
      </c>
      <c r="K966" s="42">
        <v>0</v>
      </c>
      <c r="L966" s="42">
        <v>1</v>
      </c>
      <c r="M966" s="188" t="s">
        <v>714</v>
      </c>
      <c r="N966"/>
      <c r="O966" s="101">
        <f>IF(ISBLANK(C966),O965,IF(COUNTIF(C$2:C966,C966)&gt;1,O965,1+MAX(O965,0)))</f>
        <v>26</v>
      </c>
      <c r="P966" s="45">
        <f t="shared" si="213"/>
        <v>16</v>
      </c>
      <c r="Q966" s="33" t="str">
        <f t="shared" si="214"/>
        <v/>
      </c>
      <c r="R966" s="33">
        <f t="shared" si="215"/>
        <v>10</v>
      </c>
      <c r="S966" s="33" t="str">
        <f t="shared" si="216"/>
        <v>116_10</v>
      </c>
      <c r="T966" s="35" t="str">
        <f t="shared" si="217"/>
        <v>116PM</v>
      </c>
      <c r="U966" s="35" t="str">
        <f t="shared" si="218"/>
        <v>116PMNS</v>
      </c>
      <c r="W966" s="20" t="str">
        <f t="shared" si="219"/>
        <v/>
      </c>
      <c r="X966" s="20" t="str">
        <f t="shared" si="220"/>
        <v/>
      </c>
      <c r="Y966" s="20" t="str">
        <f t="shared" si="221"/>
        <v/>
      </c>
      <c r="Z966" s="20" t="str">
        <f t="shared" si="222"/>
        <v/>
      </c>
      <c r="AA966" s="20">
        <f t="shared" si="210"/>
        <v>0</v>
      </c>
      <c r="AB966" s="20">
        <f t="shared" si="211"/>
        <v>0</v>
      </c>
      <c r="AC966" s="20">
        <f t="shared" si="212"/>
        <v>0</v>
      </c>
      <c r="AD966" s="16">
        <f t="shared" si="223"/>
        <v>0</v>
      </c>
      <c r="AE966" s="16">
        <f>IF(ISBLANK(T966),AE965,IF(COUNTIF(T$2:T966,T966)&gt;1,AE965,1+MAX(AE965,0)))</f>
        <v>31</v>
      </c>
    </row>
    <row r="967" spans="1:31" x14ac:dyDescent="0.25">
      <c r="A967" s="42">
        <v>116</v>
      </c>
      <c r="B967" s="42" t="s">
        <v>66</v>
      </c>
      <c r="C967" s="42" t="s">
        <v>713</v>
      </c>
      <c r="E967" s="42">
        <v>1</v>
      </c>
      <c r="F967" s="42">
        <v>2</v>
      </c>
      <c r="G967" s="42">
        <v>2</v>
      </c>
      <c r="H967" s="42">
        <v>1</v>
      </c>
      <c r="I967" s="42">
        <v>0</v>
      </c>
      <c r="J967" s="42">
        <v>0</v>
      </c>
      <c r="K967" s="42">
        <v>0</v>
      </c>
      <c r="L967" s="42">
        <v>0</v>
      </c>
      <c r="M967" s="188" t="s">
        <v>714</v>
      </c>
      <c r="N967"/>
      <c r="O967" s="101">
        <f>IF(ISBLANK(C967),O966,IF(COUNTIF(C$2:C967,C967)&gt;1,O966,1+MAX(O966,0)))</f>
        <v>26</v>
      </c>
      <c r="P967" s="45">
        <f t="shared" si="213"/>
        <v>16</v>
      </c>
      <c r="Q967" s="33" t="str">
        <f t="shared" si="214"/>
        <v/>
      </c>
      <c r="R967" s="33">
        <f t="shared" si="215"/>
        <v>10</v>
      </c>
      <c r="S967" s="33" t="str">
        <f t="shared" si="216"/>
        <v>116_10</v>
      </c>
      <c r="T967" s="35" t="str">
        <f t="shared" si="217"/>
        <v>116PM</v>
      </c>
      <c r="U967" s="35" t="str">
        <f t="shared" si="218"/>
        <v>116PMNS</v>
      </c>
      <c r="W967" s="20" t="str">
        <f t="shared" si="219"/>
        <v/>
      </c>
      <c r="X967" s="20" t="str">
        <f t="shared" si="220"/>
        <v/>
      </c>
      <c r="Y967" s="20" t="str">
        <f t="shared" si="221"/>
        <v/>
      </c>
      <c r="Z967" s="20" t="str">
        <f t="shared" si="222"/>
        <v/>
      </c>
      <c r="AA967" s="20">
        <f t="shared" si="210"/>
        <v>0</v>
      </c>
      <c r="AB967" s="20">
        <f t="shared" si="211"/>
        <v>0</v>
      </c>
      <c r="AC967" s="20">
        <f t="shared" si="212"/>
        <v>0</v>
      </c>
      <c r="AD967" s="16">
        <f t="shared" si="223"/>
        <v>0</v>
      </c>
      <c r="AE967" s="16">
        <f>IF(ISBLANK(T967),AE966,IF(COUNTIF(T$2:T967,T967)&gt;1,AE966,1+MAX(AE966,0)))</f>
        <v>31</v>
      </c>
    </row>
    <row r="968" spans="1:31" x14ac:dyDescent="0.25">
      <c r="A968" s="42">
        <v>116</v>
      </c>
      <c r="B968" s="42" t="s">
        <v>66</v>
      </c>
      <c r="C968" s="42" t="s">
        <v>713</v>
      </c>
      <c r="E968" s="42">
        <v>1</v>
      </c>
      <c r="F968" s="42">
        <v>2</v>
      </c>
      <c r="G968" s="42">
        <v>3</v>
      </c>
      <c r="H968" s="42">
        <v>20</v>
      </c>
      <c r="I968" s="42">
        <v>5</v>
      </c>
      <c r="J968" s="42">
        <v>0</v>
      </c>
      <c r="K968" s="42">
        <v>0</v>
      </c>
      <c r="L968" s="42">
        <v>12</v>
      </c>
      <c r="M968" s="188" t="s">
        <v>714</v>
      </c>
      <c r="N968"/>
      <c r="O968" s="101">
        <f>IF(ISBLANK(C968),O967,IF(COUNTIF(C$2:C968,C968)&gt;1,O967,1+MAX(O967,0)))</f>
        <v>26</v>
      </c>
      <c r="P968" s="45">
        <f t="shared" si="213"/>
        <v>16</v>
      </c>
      <c r="Q968" s="33" t="str">
        <f t="shared" si="214"/>
        <v/>
      </c>
      <c r="R968" s="33">
        <f t="shared" si="215"/>
        <v>10</v>
      </c>
      <c r="S968" s="33" t="str">
        <f t="shared" si="216"/>
        <v>116_10</v>
      </c>
      <c r="T968" s="35" t="str">
        <f t="shared" si="217"/>
        <v>116PM</v>
      </c>
      <c r="U968" s="35" t="str">
        <f t="shared" si="218"/>
        <v>116PMEW</v>
      </c>
      <c r="W968" s="20" t="str">
        <f t="shared" si="219"/>
        <v/>
      </c>
      <c r="X968" s="20" t="str">
        <f t="shared" si="220"/>
        <v/>
      </c>
      <c r="Y968" s="20" t="str">
        <f t="shared" si="221"/>
        <v/>
      </c>
      <c r="Z968" s="20" t="str">
        <f t="shared" si="222"/>
        <v/>
      </c>
      <c r="AA968" s="20">
        <f t="shared" si="210"/>
        <v>0</v>
      </c>
      <c r="AB968" s="20">
        <f t="shared" si="211"/>
        <v>0</v>
      </c>
      <c r="AC968" s="20">
        <f t="shared" si="212"/>
        <v>0</v>
      </c>
      <c r="AD968" s="16">
        <f t="shared" si="223"/>
        <v>0</v>
      </c>
      <c r="AE968" s="16">
        <f>IF(ISBLANK(T968),AE967,IF(COUNTIF(T$2:T968,T968)&gt;1,AE967,1+MAX(AE967,0)))</f>
        <v>31</v>
      </c>
    </row>
    <row r="969" spans="1:31" x14ac:dyDescent="0.25">
      <c r="A969" s="42">
        <v>116</v>
      </c>
      <c r="B969" s="42" t="s">
        <v>66</v>
      </c>
      <c r="C969" s="42" t="s">
        <v>713</v>
      </c>
      <c r="E969" s="42">
        <v>1</v>
      </c>
      <c r="F969" s="42">
        <v>2</v>
      </c>
      <c r="G969" s="42">
        <v>4</v>
      </c>
      <c r="H969" s="42">
        <v>6</v>
      </c>
      <c r="I969" s="42">
        <v>2</v>
      </c>
      <c r="J969" s="42">
        <v>0</v>
      </c>
      <c r="K969" s="42">
        <v>0</v>
      </c>
      <c r="L969" s="42">
        <v>3</v>
      </c>
      <c r="M969" s="188" t="s">
        <v>714</v>
      </c>
      <c r="N969"/>
      <c r="O969" s="101">
        <f>IF(ISBLANK(C969),O968,IF(COUNTIF(C$2:C969,C969)&gt;1,O968,1+MAX(O968,0)))</f>
        <v>26</v>
      </c>
      <c r="P969" s="45">
        <f t="shared" si="213"/>
        <v>16</v>
      </c>
      <c r="Q969" s="33" t="str">
        <f t="shared" si="214"/>
        <v/>
      </c>
      <c r="R969" s="33">
        <f t="shared" si="215"/>
        <v>10</v>
      </c>
      <c r="S969" s="33" t="str">
        <f t="shared" si="216"/>
        <v>116_10</v>
      </c>
      <c r="T969" s="35" t="str">
        <f t="shared" si="217"/>
        <v>116PM</v>
      </c>
      <c r="U969" s="35" t="str">
        <f t="shared" si="218"/>
        <v>116PMEW</v>
      </c>
      <c r="W969" s="20" t="str">
        <f t="shared" si="219"/>
        <v/>
      </c>
      <c r="X969" s="20" t="str">
        <f t="shared" si="220"/>
        <v/>
      </c>
      <c r="Y969" s="20" t="str">
        <f t="shared" si="221"/>
        <v/>
      </c>
      <c r="Z969" s="20" t="str">
        <f t="shared" si="222"/>
        <v/>
      </c>
      <c r="AA969" s="20">
        <f t="shared" si="210"/>
        <v>0</v>
      </c>
      <c r="AB969" s="20">
        <f t="shared" si="211"/>
        <v>0</v>
      </c>
      <c r="AC969" s="20">
        <f t="shared" si="212"/>
        <v>0</v>
      </c>
      <c r="AD969" s="16">
        <f t="shared" si="223"/>
        <v>0</v>
      </c>
      <c r="AE969" s="16">
        <f>IF(ISBLANK(T969),AE968,IF(COUNTIF(T$2:T969,T969)&gt;1,AE968,1+MAX(AE968,0)))</f>
        <v>31</v>
      </c>
    </row>
    <row r="970" spans="1:31" x14ac:dyDescent="0.25">
      <c r="A970" s="42">
        <v>116</v>
      </c>
      <c r="B970" s="42" t="s">
        <v>66</v>
      </c>
      <c r="C970" s="42" t="s">
        <v>713</v>
      </c>
      <c r="E970" s="42">
        <v>1</v>
      </c>
      <c r="F970" s="42">
        <v>3</v>
      </c>
      <c r="G970" s="42">
        <v>1</v>
      </c>
      <c r="H970" s="42">
        <v>0</v>
      </c>
      <c r="I970" s="42">
        <v>0</v>
      </c>
      <c r="J970" s="42">
        <v>0</v>
      </c>
      <c r="K970" s="42">
        <v>0</v>
      </c>
      <c r="L970" s="42">
        <v>0</v>
      </c>
      <c r="M970" s="188" t="s">
        <v>714</v>
      </c>
      <c r="N970"/>
      <c r="O970" s="101">
        <f>IF(ISBLANK(C970),O969,IF(COUNTIF(C$2:C970,C970)&gt;1,O969,1+MAX(O969,0)))</f>
        <v>26</v>
      </c>
      <c r="P970" s="45">
        <f t="shared" si="213"/>
        <v>16</v>
      </c>
      <c r="Q970" s="33" t="str">
        <f t="shared" si="214"/>
        <v/>
      </c>
      <c r="R970" s="33">
        <f t="shared" si="215"/>
        <v>11</v>
      </c>
      <c r="S970" s="33" t="str">
        <f t="shared" si="216"/>
        <v>116_11</v>
      </c>
      <c r="T970" s="35" t="str">
        <f t="shared" si="217"/>
        <v>116PM</v>
      </c>
      <c r="U970" s="35" t="str">
        <f t="shared" si="218"/>
        <v>116PMNS</v>
      </c>
      <c r="W970" s="20" t="str">
        <f t="shared" si="219"/>
        <v/>
      </c>
      <c r="X970" s="20" t="str">
        <f t="shared" si="220"/>
        <v/>
      </c>
      <c r="Y970" s="20" t="str">
        <f t="shared" si="221"/>
        <v/>
      </c>
      <c r="Z970" s="20" t="str">
        <f t="shared" si="222"/>
        <v/>
      </c>
      <c r="AA970" s="20">
        <f t="shared" si="210"/>
        <v>0</v>
      </c>
      <c r="AB970" s="20">
        <f t="shared" si="211"/>
        <v>0</v>
      </c>
      <c r="AC970" s="20">
        <f t="shared" si="212"/>
        <v>0</v>
      </c>
      <c r="AD970" s="16">
        <f t="shared" si="223"/>
        <v>0</v>
      </c>
      <c r="AE970" s="16">
        <f>IF(ISBLANK(T970),AE969,IF(COUNTIF(T$2:T970,T970)&gt;1,AE969,1+MAX(AE969,0)))</f>
        <v>31</v>
      </c>
    </row>
    <row r="971" spans="1:31" x14ac:dyDescent="0.25">
      <c r="A971" s="42">
        <v>116</v>
      </c>
      <c r="B971" s="42" t="s">
        <v>66</v>
      </c>
      <c r="C971" s="42" t="s">
        <v>713</v>
      </c>
      <c r="E971" s="42">
        <v>1</v>
      </c>
      <c r="F971" s="42">
        <v>3</v>
      </c>
      <c r="G971" s="42">
        <v>2</v>
      </c>
      <c r="H971" s="42">
        <v>1</v>
      </c>
      <c r="I971" s="42">
        <v>1</v>
      </c>
      <c r="J971" s="42">
        <v>0</v>
      </c>
      <c r="K971" s="42">
        <v>0</v>
      </c>
      <c r="L971" s="42">
        <v>0</v>
      </c>
      <c r="M971" s="188" t="s">
        <v>714</v>
      </c>
      <c r="N971"/>
      <c r="O971" s="101">
        <f>IF(ISBLANK(C971),O970,IF(COUNTIF(C$2:C971,C971)&gt;1,O970,1+MAX(O970,0)))</f>
        <v>26</v>
      </c>
      <c r="P971" s="45">
        <f t="shared" si="213"/>
        <v>16</v>
      </c>
      <c r="Q971" s="33" t="str">
        <f t="shared" si="214"/>
        <v/>
      </c>
      <c r="R971" s="33">
        <f t="shared" si="215"/>
        <v>11</v>
      </c>
      <c r="S971" s="33" t="str">
        <f t="shared" si="216"/>
        <v>116_11</v>
      </c>
      <c r="T971" s="35" t="str">
        <f t="shared" si="217"/>
        <v>116PM</v>
      </c>
      <c r="U971" s="35" t="str">
        <f t="shared" si="218"/>
        <v>116PMNS</v>
      </c>
      <c r="W971" s="20" t="str">
        <f t="shared" si="219"/>
        <v/>
      </c>
      <c r="X971" s="20" t="str">
        <f t="shared" si="220"/>
        <v/>
      </c>
      <c r="Y971" s="20" t="str">
        <f t="shared" si="221"/>
        <v/>
      </c>
      <c r="Z971" s="20" t="str">
        <f t="shared" si="222"/>
        <v/>
      </c>
      <c r="AA971" s="20">
        <f t="shared" si="210"/>
        <v>0</v>
      </c>
      <c r="AB971" s="20">
        <f t="shared" si="211"/>
        <v>0</v>
      </c>
      <c r="AC971" s="20">
        <f t="shared" si="212"/>
        <v>0</v>
      </c>
      <c r="AD971" s="16">
        <f t="shared" si="223"/>
        <v>0</v>
      </c>
      <c r="AE971" s="16">
        <f>IF(ISBLANK(T971),AE970,IF(COUNTIF(T$2:T971,T971)&gt;1,AE970,1+MAX(AE970,0)))</f>
        <v>31</v>
      </c>
    </row>
    <row r="972" spans="1:31" x14ac:dyDescent="0.25">
      <c r="A972" s="42">
        <v>116</v>
      </c>
      <c r="B972" s="42" t="s">
        <v>66</v>
      </c>
      <c r="C972" s="42" t="s">
        <v>713</v>
      </c>
      <c r="E972" s="42">
        <v>1</v>
      </c>
      <c r="F972" s="42">
        <v>3</v>
      </c>
      <c r="G972" s="42">
        <v>3</v>
      </c>
      <c r="H972" s="42">
        <v>16</v>
      </c>
      <c r="I972" s="42">
        <v>4</v>
      </c>
      <c r="J972" s="42">
        <v>1</v>
      </c>
      <c r="K972" s="42">
        <v>0</v>
      </c>
      <c r="L972" s="42">
        <v>2</v>
      </c>
      <c r="M972" s="188" t="s">
        <v>714</v>
      </c>
      <c r="N972"/>
      <c r="O972" s="101">
        <f>IF(ISBLANK(C972),O971,IF(COUNTIF(C$2:C972,C972)&gt;1,O971,1+MAX(O971,0)))</f>
        <v>26</v>
      </c>
      <c r="P972" s="45">
        <f t="shared" si="213"/>
        <v>16</v>
      </c>
      <c r="Q972" s="33" t="str">
        <f t="shared" si="214"/>
        <v/>
      </c>
      <c r="R972" s="33">
        <f t="shared" si="215"/>
        <v>11</v>
      </c>
      <c r="S972" s="33" t="str">
        <f t="shared" si="216"/>
        <v>116_11</v>
      </c>
      <c r="T972" s="35" t="str">
        <f t="shared" si="217"/>
        <v>116PM</v>
      </c>
      <c r="U972" s="35" t="str">
        <f t="shared" si="218"/>
        <v>116PMEW</v>
      </c>
      <c r="W972" s="20" t="str">
        <f t="shared" si="219"/>
        <v/>
      </c>
      <c r="X972" s="20" t="str">
        <f t="shared" si="220"/>
        <v/>
      </c>
      <c r="Y972" s="20" t="str">
        <f t="shared" si="221"/>
        <v/>
      </c>
      <c r="Z972" s="20" t="str">
        <f t="shared" si="222"/>
        <v/>
      </c>
      <c r="AA972" s="20">
        <f t="shared" si="210"/>
        <v>0</v>
      </c>
      <c r="AB972" s="20">
        <f t="shared" si="211"/>
        <v>0</v>
      </c>
      <c r="AC972" s="20">
        <f t="shared" si="212"/>
        <v>0</v>
      </c>
      <c r="AD972" s="16">
        <f t="shared" si="223"/>
        <v>0</v>
      </c>
      <c r="AE972" s="16">
        <f>IF(ISBLANK(T972),AE971,IF(COUNTIF(T$2:T972,T972)&gt;1,AE971,1+MAX(AE971,0)))</f>
        <v>31</v>
      </c>
    </row>
    <row r="973" spans="1:31" x14ac:dyDescent="0.25">
      <c r="A973" s="42">
        <v>116</v>
      </c>
      <c r="B973" s="42" t="s">
        <v>66</v>
      </c>
      <c r="C973" s="42" t="s">
        <v>713</v>
      </c>
      <c r="E973" s="42">
        <v>1</v>
      </c>
      <c r="F973" s="42">
        <v>3</v>
      </c>
      <c r="G973" s="42">
        <v>4</v>
      </c>
      <c r="H973" s="42">
        <v>11</v>
      </c>
      <c r="I973" s="42">
        <v>1</v>
      </c>
      <c r="J973" s="42">
        <v>0</v>
      </c>
      <c r="K973" s="42">
        <v>3</v>
      </c>
      <c r="L973" s="42">
        <v>6</v>
      </c>
      <c r="M973" s="188" t="s">
        <v>714</v>
      </c>
      <c r="N973"/>
      <c r="O973" s="101">
        <f>IF(ISBLANK(C973),O972,IF(COUNTIF(C$2:C973,C973)&gt;1,O972,1+MAX(O972,0)))</f>
        <v>26</v>
      </c>
      <c r="P973" s="45">
        <f t="shared" si="213"/>
        <v>16</v>
      </c>
      <c r="Q973" s="33" t="str">
        <f t="shared" si="214"/>
        <v/>
      </c>
      <c r="R973" s="33">
        <f t="shared" si="215"/>
        <v>11</v>
      </c>
      <c r="S973" s="33" t="str">
        <f t="shared" si="216"/>
        <v>116_11</v>
      </c>
      <c r="T973" s="35" t="str">
        <f t="shared" si="217"/>
        <v>116PM</v>
      </c>
      <c r="U973" s="35" t="str">
        <f t="shared" si="218"/>
        <v>116PMEW</v>
      </c>
      <c r="W973" s="20" t="str">
        <f t="shared" si="219"/>
        <v/>
      </c>
      <c r="X973" s="20" t="str">
        <f t="shared" si="220"/>
        <v/>
      </c>
      <c r="Y973" s="20" t="str">
        <f t="shared" si="221"/>
        <v/>
      </c>
      <c r="Z973" s="20" t="str">
        <f t="shared" si="222"/>
        <v/>
      </c>
      <c r="AA973" s="20">
        <f t="shared" si="210"/>
        <v>0</v>
      </c>
      <c r="AB973" s="20">
        <f t="shared" si="211"/>
        <v>0</v>
      </c>
      <c r="AC973" s="20">
        <f t="shared" si="212"/>
        <v>0</v>
      </c>
      <c r="AD973" s="16">
        <f t="shared" si="223"/>
        <v>0</v>
      </c>
      <c r="AE973" s="16">
        <f>IF(ISBLANK(T973),AE972,IF(COUNTIF(T$2:T973,T973)&gt;1,AE972,1+MAX(AE972,0)))</f>
        <v>31</v>
      </c>
    </row>
    <row r="974" spans="1:31" x14ac:dyDescent="0.25">
      <c r="A974" s="42">
        <v>116</v>
      </c>
      <c r="B974" s="42" t="s">
        <v>66</v>
      </c>
      <c r="C974" s="42" t="s">
        <v>713</v>
      </c>
      <c r="E974" s="42">
        <v>1</v>
      </c>
      <c r="F974" s="42">
        <v>4</v>
      </c>
      <c r="G974" s="42">
        <v>1</v>
      </c>
      <c r="H974" s="42">
        <v>0</v>
      </c>
      <c r="I974" s="42">
        <v>0</v>
      </c>
      <c r="J974" s="42">
        <v>0</v>
      </c>
      <c r="K974" s="42">
        <v>0</v>
      </c>
      <c r="L974" s="42">
        <v>0</v>
      </c>
      <c r="M974" s="188" t="s">
        <v>714</v>
      </c>
      <c r="N974"/>
      <c r="O974" s="101">
        <f>IF(ISBLANK(C974),O973,IF(COUNTIF(C$2:C974,C974)&gt;1,O973,1+MAX(O973,0)))</f>
        <v>26</v>
      </c>
      <c r="P974" s="45">
        <f t="shared" si="213"/>
        <v>16</v>
      </c>
      <c r="Q974" s="33" t="str">
        <f t="shared" si="214"/>
        <v/>
      </c>
      <c r="R974" s="33">
        <f t="shared" si="215"/>
        <v>12</v>
      </c>
      <c r="S974" s="33" t="str">
        <f t="shared" si="216"/>
        <v>116_12</v>
      </c>
      <c r="T974" s="35" t="str">
        <f t="shared" si="217"/>
        <v>116PM</v>
      </c>
      <c r="U974" s="35" t="str">
        <f t="shared" si="218"/>
        <v>116PMNS</v>
      </c>
      <c r="W974" s="20" t="str">
        <f t="shared" si="219"/>
        <v/>
      </c>
      <c r="X974" s="20" t="str">
        <f t="shared" si="220"/>
        <v/>
      </c>
      <c r="Y974" s="20" t="str">
        <f t="shared" si="221"/>
        <v/>
      </c>
      <c r="Z974" s="20" t="str">
        <f t="shared" si="222"/>
        <v/>
      </c>
      <c r="AA974" s="20">
        <f t="shared" si="210"/>
        <v>0</v>
      </c>
      <c r="AB974" s="20">
        <f t="shared" si="211"/>
        <v>0</v>
      </c>
      <c r="AC974" s="20">
        <f t="shared" si="212"/>
        <v>0</v>
      </c>
      <c r="AD974" s="16">
        <f t="shared" si="223"/>
        <v>0</v>
      </c>
      <c r="AE974" s="16">
        <f>IF(ISBLANK(T974),AE973,IF(COUNTIF(T$2:T974,T974)&gt;1,AE973,1+MAX(AE973,0)))</f>
        <v>31</v>
      </c>
    </row>
    <row r="975" spans="1:31" x14ac:dyDescent="0.25">
      <c r="A975" s="42">
        <v>116</v>
      </c>
      <c r="B975" s="42" t="s">
        <v>66</v>
      </c>
      <c r="C975" s="42" t="s">
        <v>713</v>
      </c>
      <c r="E975" s="42">
        <v>1</v>
      </c>
      <c r="F975" s="42">
        <v>4</v>
      </c>
      <c r="G975" s="42">
        <v>2</v>
      </c>
      <c r="H975" s="42">
        <v>0</v>
      </c>
      <c r="I975" s="42">
        <v>0</v>
      </c>
      <c r="J975" s="42">
        <v>0</v>
      </c>
      <c r="K975" s="42">
        <v>0</v>
      </c>
      <c r="L975" s="42">
        <v>0</v>
      </c>
      <c r="M975" s="188" t="s">
        <v>714</v>
      </c>
      <c r="N975"/>
      <c r="O975" s="101">
        <f>IF(ISBLANK(C975),O974,IF(COUNTIF(C$2:C975,C975)&gt;1,O974,1+MAX(O974,0)))</f>
        <v>26</v>
      </c>
      <c r="P975" s="45">
        <f t="shared" si="213"/>
        <v>16</v>
      </c>
      <c r="Q975" s="33" t="str">
        <f t="shared" si="214"/>
        <v/>
      </c>
      <c r="R975" s="33">
        <f t="shared" si="215"/>
        <v>12</v>
      </c>
      <c r="S975" s="33" t="str">
        <f t="shared" si="216"/>
        <v>116_12</v>
      </c>
      <c r="T975" s="35" t="str">
        <f t="shared" si="217"/>
        <v>116PM</v>
      </c>
      <c r="U975" s="35" t="str">
        <f t="shared" si="218"/>
        <v>116PMNS</v>
      </c>
      <c r="W975" s="20" t="str">
        <f t="shared" si="219"/>
        <v/>
      </c>
      <c r="X975" s="20" t="str">
        <f t="shared" si="220"/>
        <v/>
      </c>
      <c r="Y975" s="20" t="str">
        <f t="shared" si="221"/>
        <v/>
      </c>
      <c r="Z975" s="20" t="str">
        <f t="shared" si="222"/>
        <v/>
      </c>
      <c r="AA975" s="20">
        <f t="shared" si="210"/>
        <v>0</v>
      </c>
      <c r="AB975" s="20">
        <f t="shared" si="211"/>
        <v>0</v>
      </c>
      <c r="AC975" s="20">
        <f t="shared" si="212"/>
        <v>0</v>
      </c>
      <c r="AD975" s="16">
        <f t="shared" si="223"/>
        <v>0</v>
      </c>
      <c r="AE975" s="16">
        <f>IF(ISBLANK(T975),AE974,IF(COUNTIF(T$2:T975,T975)&gt;1,AE974,1+MAX(AE974,0)))</f>
        <v>31</v>
      </c>
    </row>
    <row r="976" spans="1:31" x14ac:dyDescent="0.25">
      <c r="A976" s="42">
        <v>116</v>
      </c>
      <c r="B976" s="42" t="s">
        <v>66</v>
      </c>
      <c r="C976" s="42" t="s">
        <v>713</v>
      </c>
      <c r="E976" s="42">
        <v>1</v>
      </c>
      <c r="F976" s="42">
        <v>4</v>
      </c>
      <c r="G976" s="42">
        <v>3</v>
      </c>
      <c r="H976" s="42">
        <v>8</v>
      </c>
      <c r="I976" s="42">
        <v>4</v>
      </c>
      <c r="J976" s="42">
        <v>2</v>
      </c>
      <c r="K976" s="42">
        <v>0</v>
      </c>
      <c r="L976" s="42">
        <v>5</v>
      </c>
      <c r="M976" s="188" t="s">
        <v>714</v>
      </c>
      <c r="N976"/>
      <c r="O976" s="101">
        <f>IF(ISBLANK(C976),O975,IF(COUNTIF(C$2:C976,C976)&gt;1,O975,1+MAX(O975,0)))</f>
        <v>26</v>
      </c>
      <c r="P976" s="45">
        <f t="shared" si="213"/>
        <v>16</v>
      </c>
      <c r="Q976" s="33" t="str">
        <f t="shared" si="214"/>
        <v/>
      </c>
      <c r="R976" s="33">
        <f t="shared" si="215"/>
        <v>12</v>
      </c>
      <c r="S976" s="33" t="str">
        <f t="shared" si="216"/>
        <v>116_12</v>
      </c>
      <c r="T976" s="35" t="str">
        <f t="shared" si="217"/>
        <v>116PM</v>
      </c>
      <c r="U976" s="35" t="str">
        <f t="shared" si="218"/>
        <v>116PMEW</v>
      </c>
      <c r="W976" s="20" t="str">
        <f t="shared" si="219"/>
        <v/>
      </c>
      <c r="X976" s="20" t="str">
        <f t="shared" si="220"/>
        <v/>
      </c>
      <c r="Y976" s="20" t="str">
        <f t="shared" si="221"/>
        <v/>
      </c>
      <c r="Z976" s="20" t="str">
        <f t="shared" si="222"/>
        <v/>
      </c>
      <c r="AA976" s="20">
        <f t="shared" si="210"/>
        <v>0</v>
      </c>
      <c r="AB976" s="20">
        <f t="shared" si="211"/>
        <v>0</v>
      </c>
      <c r="AC976" s="20">
        <f t="shared" si="212"/>
        <v>0</v>
      </c>
      <c r="AD976" s="16">
        <f t="shared" si="223"/>
        <v>0</v>
      </c>
      <c r="AE976" s="16">
        <f>IF(ISBLANK(T976),AE975,IF(COUNTIF(T$2:T976,T976)&gt;1,AE975,1+MAX(AE975,0)))</f>
        <v>31</v>
      </c>
    </row>
    <row r="977" spans="1:31" x14ac:dyDescent="0.25">
      <c r="A977" s="42">
        <v>116</v>
      </c>
      <c r="B977" s="42" t="s">
        <v>66</v>
      </c>
      <c r="C977" s="42" t="s">
        <v>713</v>
      </c>
      <c r="E977" s="42">
        <v>1</v>
      </c>
      <c r="F977" s="42">
        <v>4</v>
      </c>
      <c r="G977" s="42">
        <v>4</v>
      </c>
      <c r="H977" s="42">
        <v>2</v>
      </c>
      <c r="I977" s="42">
        <v>0</v>
      </c>
      <c r="J977" s="42">
        <v>0</v>
      </c>
      <c r="K977" s="42">
        <v>1</v>
      </c>
      <c r="L977" s="42">
        <v>2</v>
      </c>
      <c r="M977" s="188" t="s">
        <v>714</v>
      </c>
      <c r="N977"/>
      <c r="O977" s="101">
        <f>IF(ISBLANK(C977),O976,IF(COUNTIF(C$2:C977,C977)&gt;1,O976,1+MAX(O976,0)))</f>
        <v>26</v>
      </c>
      <c r="P977" s="45">
        <f t="shared" si="213"/>
        <v>16</v>
      </c>
      <c r="Q977" s="33" t="str">
        <f t="shared" si="214"/>
        <v/>
      </c>
      <c r="R977" s="33">
        <f t="shared" si="215"/>
        <v>12</v>
      </c>
      <c r="S977" s="33" t="str">
        <f t="shared" si="216"/>
        <v>116_12</v>
      </c>
      <c r="T977" s="35" t="str">
        <f t="shared" si="217"/>
        <v>116PM</v>
      </c>
      <c r="U977" s="35" t="str">
        <f t="shared" si="218"/>
        <v>116PMEW</v>
      </c>
      <c r="W977" s="20" t="str">
        <f t="shared" si="219"/>
        <v/>
      </c>
      <c r="X977" s="20" t="str">
        <f t="shared" si="220"/>
        <v/>
      </c>
      <c r="Y977" s="20" t="str">
        <f t="shared" si="221"/>
        <v/>
      </c>
      <c r="Z977" s="20" t="str">
        <f t="shared" si="222"/>
        <v/>
      </c>
      <c r="AA977" s="20">
        <f t="shared" si="210"/>
        <v>0</v>
      </c>
      <c r="AB977" s="20">
        <f t="shared" si="211"/>
        <v>0</v>
      </c>
      <c r="AC977" s="20">
        <f t="shared" si="212"/>
        <v>0</v>
      </c>
      <c r="AD977" s="16">
        <f t="shared" si="223"/>
        <v>0</v>
      </c>
      <c r="AE977" s="16">
        <f>IF(ISBLANK(T977),AE976,IF(COUNTIF(T$2:T977,T977)&gt;1,AE976,1+MAX(AE976,0)))</f>
        <v>31</v>
      </c>
    </row>
    <row r="978" spans="1:31" x14ac:dyDescent="0.25">
      <c r="A978" s="42">
        <v>116</v>
      </c>
      <c r="B978" s="42" t="s">
        <v>66</v>
      </c>
      <c r="C978" s="42" t="s">
        <v>713</v>
      </c>
      <c r="E978" s="42">
        <v>2</v>
      </c>
      <c r="F978" s="42">
        <v>1</v>
      </c>
      <c r="G978" s="42">
        <v>1</v>
      </c>
      <c r="H978" s="42">
        <v>0</v>
      </c>
      <c r="I978" s="42">
        <v>0</v>
      </c>
      <c r="J978" s="42">
        <v>0</v>
      </c>
      <c r="K978" s="42">
        <v>0</v>
      </c>
      <c r="L978" s="42">
        <v>0</v>
      </c>
      <c r="M978" s="188" t="s">
        <v>715</v>
      </c>
      <c r="N978"/>
      <c r="O978" s="101">
        <f>IF(ISBLANK(C978),O977,IF(COUNTIF(C$2:C978,C978)&gt;1,O977,1+MAX(O977,0)))</f>
        <v>26</v>
      </c>
      <c r="P978" s="45">
        <f t="shared" si="213"/>
        <v>16</v>
      </c>
      <c r="Q978" s="33" t="str">
        <f t="shared" si="214"/>
        <v/>
      </c>
      <c r="R978" s="33">
        <f t="shared" si="215"/>
        <v>13</v>
      </c>
      <c r="S978" s="33" t="str">
        <f t="shared" si="216"/>
        <v>116_13</v>
      </c>
      <c r="T978" s="35" t="str">
        <f t="shared" si="217"/>
        <v>116PM</v>
      </c>
      <c r="U978" s="35" t="str">
        <f t="shared" si="218"/>
        <v>116PMNS</v>
      </c>
      <c r="W978" s="20" t="str">
        <f t="shared" si="219"/>
        <v/>
      </c>
      <c r="X978" s="20" t="str">
        <f t="shared" si="220"/>
        <v/>
      </c>
      <c r="Y978" s="20" t="str">
        <f t="shared" si="221"/>
        <v/>
      </c>
      <c r="Z978" s="20" t="str">
        <f t="shared" si="222"/>
        <v/>
      </c>
      <c r="AA978" s="20">
        <f t="shared" si="210"/>
        <v>0</v>
      </c>
      <c r="AB978" s="20">
        <f t="shared" si="211"/>
        <v>0</v>
      </c>
      <c r="AC978" s="20">
        <f t="shared" si="212"/>
        <v>0</v>
      </c>
      <c r="AD978" s="16">
        <f t="shared" si="223"/>
        <v>0</v>
      </c>
      <c r="AE978" s="16">
        <f>IF(ISBLANK(T978),AE977,IF(COUNTIF(T$2:T978,T978)&gt;1,AE977,1+MAX(AE977,0)))</f>
        <v>31</v>
      </c>
    </row>
    <row r="979" spans="1:31" x14ac:dyDescent="0.25">
      <c r="A979" s="42">
        <v>116</v>
      </c>
      <c r="B979" s="42" t="s">
        <v>66</v>
      </c>
      <c r="C979" s="42" t="s">
        <v>713</v>
      </c>
      <c r="E979" s="42">
        <v>2</v>
      </c>
      <c r="F979" s="42">
        <v>1</v>
      </c>
      <c r="G979" s="42">
        <v>2</v>
      </c>
      <c r="H979" s="42">
        <v>4</v>
      </c>
      <c r="I979" s="42">
        <v>1</v>
      </c>
      <c r="J979" s="42">
        <v>0</v>
      </c>
      <c r="K979" s="42">
        <v>1</v>
      </c>
      <c r="L979" s="42">
        <v>2</v>
      </c>
      <c r="M979" s="188" t="s">
        <v>715</v>
      </c>
      <c r="N979"/>
      <c r="O979" s="101">
        <f>IF(ISBLANK(C979),O978,IF(COUNTIF(C$2:C979,C979)&gt;1,O978,1+MAX(O978,0)))</f>
        <v>26</v>
      </c>
      <c r="P979" s="45">
        <f t="shared" si="213"/>
        <v>16</v>
      </c>
      <c r="Q979" s="33" t="str">
        <f t="shared" si="214"/>
        <v/>
      </c>
      <c r="R979" s="33">
        <f t="shared" si="215"/>
        <v>13</v>
      </c>
      <c r="S979" s="33" t="str">
        <f t="shared" si="216"/>
        <v>116_13</v>
      </c>
      <c r="T979" s="35" t="str">
        <f t="shared" si="217"/>
        <v>116PM</v>
      </c>
      <c r="U979" s="35" t="str">
        <f t="shared" si="218"/>
        <v>116PMNS</v>
      </c>
      <c r="W979" s="20" t="str">
        <f t="shared" si="219"/>
        <v/>
      </c>
      <c r="X979" s="20" t="str">
        <f t="shared" si="220"/>
        <v/>
      </c>
      <c r="Y979" s="20" t="str">
        <f t="shared" si="221"/>
        <v/>
      </c>
      <c r="Z979" s="20" t="str">
        <f t="shared" si="222"/>
        <v/>
      </c>
      <c r="AA979" s="20">
        <f t="shared" si="210"/>
        <v>0</v>
      </c>
      <c r="AB979" s="20">
        <f t="shared" si="211"/>
        <v>0</v>
      </c>
      <c r="AC979" s="20">
        <f t="shared" si="212"/>
        <v>0</v>
      </c>
      <c r="AD979" s="16">
        <f t="shared" si="223"/>
        <v>0</v>
      </c>
      <c r="AE979" s="16">
        <f>IF(ISBLANK(T979),AE978,IF(COUNTIF(T$2:T979,T979)&gt;1,AE978,1+MAX(AE978,0)))</f>
        <v>31</v>
      </c>
    </row>
    <row r="980" spans="1:31" x14ac:dyDescent="0.25">
      <c r="A980" s="42">
        <v>116</v>
      </c>
      <c r="B980" s="42" t="s">
        <v>66</v>
      </c>
      <c r="C980" s="42" t="s">
        <v>713</v>
      </c>
      <c r="E980" s="42">
        <v>2</v>
      </c>
      <c r="F980" s="42">
        <v>1</v>
      </c>
      <c r="G980" s="42">
        <v>3</v>
      </c>
      <c r="H980" s="42">
        <v>8</v>
      </c>
      <c r="I980" s="42">
        <v>2</v>
      </c>
      <c r="J980" s="42">
        <v>1</v>
      </c>
      <c r="K980" s="42">
        <v>0</v>
      </c>
      <c r="L980" s="42">
        <v>0</v>
      </c>
      <c r="M980" s="188" t="s">
        <v>715</v>
      </c>
      <c r="N980"/>
      <c r="O980" s="101">
        <f>IF(ISBLANK(C980),O979,IF(COUNTIF(C$2:C980,C980)&gt;1,O979,1+MAX(O979,0)))</f>
        <v>26</v>
      </c>
      <c r="P980" s="45">
        <f t="shared" si="213"/>
        <v>16</v>
      </c>
      <c r="Q980" s="33" t="str">
        <f t="shared" si="214"/>
        <v/>
      </c>
      <c r="R980" s="33">
        <f t="shared" si="215"/>
        <v>13</v>
      </c>
      <c r="S980" s="33" t="str">
        <f t="shared" si="216"/>
        <v>116_13</v>
      </c>
      <c r="T980" s="35" t="str">
        <f t="shared" si="217"/>
        <v>116PM</v>
      </c>
      <c r="U980" s="35" t="str">
        <f t="shared" si="218"/>
        <v>116PMEW</v>
      </c>
      <c r="W980" s="20" t="str">
        <f t="shared" si="219"/>
        <v/>
      </c>
      <c r="X980" s="20" t="str">
        <f t="shared" si="220"/>
        <v/>
      </c>
      <c r="Y980" s="20" t="str">
        <f t="shared" si="221"/>
        <v/>
      </c>
      <c r="Z980" s="20" t="str">
        <f t="shared" si="222"/>
        <v/>
      </c>
      <c r="AA980" s="20">
        <f t="shared" si="210"/>
        <v>0</v>
      </c>
      <c r="AB980" s="20">
        <f t="shared" si="211"/>
        <v>0</v>
      </c>
      <c r="AC980" s="20">
        <f t="shared" si="212"/>
        <v>0</v>
      </c>
      <c r="AD980" s="16">
        <f t="shared" si="223"/>
        <v>0</v>
      </c>
      <c r="AE980" s="16">
        <f>IF(ISBLANK(T980),AE979,IF(COUNTIF(T$2:T980,T980)&gt;1,AE979,1+MAX(AE979,0)))</f>
        <v>31</v>
      </c>
    </row>
    <row r="981" spans="1:31" x14ac:dyDescent="0.25">
      <c r="A981" s="42">
        <v>116</v>
      </c>
      <c r="B981" s="42" t="s">
        <v>66</v>
      </c>
      <c r="C981" s="42" t="s">
        <v>713</v>
      </c>
      <c r="E981" s="42">
        <v>2</v>
      </c>
      <c r="F981" s="42">
        <v>1</v>
      </c>
      <c r="G981" s="42">
        <v>4</v>
      </c>
      <c r="H981" s="42">
        <v>3</v>
      </c>
      <c r="I981" s="42">
        <v>0</v>
      </c>
      <c r="J981" s="42">
        <v>2</v>
      </c>
      <c r="K981" s="42">
        <v>1</v>
      </c>
      <c r="L981" s="42">
        <v>2</v>
      </c>
      <c r="M981" s="188" t="s">
        <v>715</v>
      </c>
      <c r="N981"/>
      <c r="O981" s="101">
        <f>IF(ISBLANK(C981),O980,IF(COUNTIF(C$2:C981,C981)&gt;1,O980,1+MAX(O980,0)))</f>
        <v>26</v>
      </c>
      <c r="P981" s="45">
        <f t="shared" si="213"/>
        <v>16</v>
      </c>
      <c r="Q981" s="33" t="str">
        <f t="shared" si="214"/>
        <v/>
      </c>
      <c r="R981" s="33">
        <f t="shared" si="215"/>
        <v>13</v>
      </c>
      <c r="S981" s="33" t="str">
        <f t="shared" si="216"/>
        <v>116_13</v>
      </c>
      <c r="T981" s="35" t="str">
        <f t="shared" si="217"/>
        <v>116PM</v>
      </c>
      <c r="U981" s="35" t="str">
        <f t="shared" si="218"/>
        <v>116PMEW</v>
      </c>
      <c r="W981" s="20" t="str">
        <f t="shared" si="219"/>
        <v/>
      </c>
      <c r="X981" s="20" t="str">
        <f t="shared" si="220"/>
        <v/>
      </c>
      <c r="Y981" s="20" t="str">
        <f t="shared" si="221"/>
        <v/>
      </c>
      <c r="Z981" s="20" t="str">
        <f t="shared" si="222"/>
        <v/>
      </c>
      <c r="AA981" s="20">
        <f t="shared" si="210"/>
        <v>0</v>
      </c>
      <c r="AB981" s="20">
        <f t="shared" si="211"/>
        <v>0</v>
      </c>
      <c r="AC981" s="20">
        <f t="shared" si="212"/>
        <v>0</v>
      </c>
      <c r="AD981" s="16">
        <f t="shared" si="223"/>
        <v>0</v>
      </c>
      <c r="AE981" s="16">
        <f>IF(ISBLANK(T981),AE980,IF(COUNTIF(T$2:T981,T981)&gt;1,AE980,1+MAX(AE980,0)))</f>
        <v>31</v>
      </c>
    </row>
    <row r="982" spans="1:31" x14ac:dyDescent="0.25">
      <c r="A982" s="42">
        <v>116</v>
      </c>
      <c r="B982" s="42" t="s">
        <v>66</v>
      </c>
      <c r="C982" s="42" t="s">
        <v>713</v>
      </c>
      <c r="E982" s="42">
        <v>2</v>
      </c>
      <c r="F982" s="42">
        <v>2</v>
      </c>
      <c r="G982" s="42">
        <v>1</v>
      </c>
      <c r="H982" s="42">
        <v>0</v>
      </c>
      <c r="I982" s="42">
        <v>0</v>
      </c>
      <c r="J982" s="42">
        <v>0</v>
      </c>
      <c r="K982" s="42">
        <v>0</v>
      </c>
      <c r="L982" s="42">
        <v>0</v>
      </c>
      <c r="M982" s="188" t="s">
        <v>715</v>
      </c>
      <c r="N982"/>
      <c r="O982" s="101">
        <f>IF(ISBLANK(C982),O981,IF(COUNTIF(C$2:C982,C982)&gt;1,O981,1+MAX(O981,0)))</f>
        <v>26</v>
      </c>
      <c r="P982" s="45">
        <f t="shared" si="213"/>
        <v>16</v>
      </c>
      <c r="Q982" s="33" t="str">
        <f t="shared" si="214"/>
        <v/>
      </c>
      <c r="R982" s="33">
        <f t="shared" si="215"/>
        <v>14</v>
      </c>
      <c r="S982" s="33" t="str">
        <f t="shared" si="216"/>
        <v>116_14</v>
      </c>
      <c r="T982" s="35" t="str">
        <f t="shared" si="217"/>
        <v>116PM</v>
      </c>
      <c r="U982" s="35" t="str">
        <f t="shared" si="218"/>
        <v>116PMNS</v>
      </c>
      <c r="W982" s="20" t="str">
        <f t="shared" si="219"/>
        <v/>
      </c>
      <c r="X982" s="20" t="str">
        <f t="shared" si="220"/>
        <v/>
      </c>
      <c r="Y982" s="20" t="str">
        <f t="shared" si="221"/>
        <v/>
      </c>
      <c r="Z982" s="20" t="str">
        <f t="shared" si="222"/>
        <v/>
      </c>
      <c r="AA982" s="20">
        <f t="shared" si="210"/>
        <v>0</v>
      </c>
      <c r="AB982" s="20">
        <f t="shared" si="211"/>
        <v>0</v>
      </c>
      <c r="AC982" s="20">
        <f t="shared" si="212"/>
        <v>0</v>
      </c>
      <c r="AD982" s="16">
        <f t="shared" si="223"/>
        <v>0</v>
      </c>
      <c r="AE982" s="16">
        <f>IF(ISBLANK(T982),AE981,IF(COUNTIF(T$2:T982,T982)&gt;1,AE981,1+MAX(AE981,0)))</f>
        <v>31</v>
      </c>
    </row>
    <row r="983" spans="1:31" x14ac:dyDescent="0.25">
      <c r="A983" s="42">
        <v>116</v>
      </c>
      <c r="B983" s="42" t="s">
        <v>66</v>
      </c>
      <c r="C983" s="42" t="s">
        <v>713</v>
      </c>
      <c r="E983" s="42">
        <v>2</v>
      </c>
      <c r="F983" s="42">
        <v>2</v>
      </c>
      <c r="G983" s="42">
        <v>2</v>
      </c>
      <c r="H983" s="42">
        <v>0</v>
      </c>
      <c r="I983" s="42">
        <v>0</v>
      </c>
      <c r="J983" s="42">
        <v>0</v>
      </c>
      <c r="K983" s="42">
        <v>0</v>
      </c>
      <c r="L983" s="42">
        <v>0</v>
      </c>
      <c r="M983" s="188" t="s">
        <v>715</v>
      </c>
      <c r="N983"/>
      <c r="O983" s="101">
        <f>IF(ISBLANK(C983),O982,IF(COUNTIF(C$2:C983,C983)&gt;1,O982,1+MAX(O982,0)))</f>
        <v>26</v>
      </c>
      <c r="P983" s="45">
        <f t="shared" si="213"/>
        <v>16</v>
      </c>
      <c r="Q983" s="33" t="str">
        <f t="shared" si="214"/>
        <v/>
      </c>
      <c r="R983" s="33">
        <f t="shared" si="215"/>
        <v>14</v>
      </c>
      <c r="S983" s="33" t="str">
        <f t="shared" si="216"/>
        <v>116_14</v>
      </c>
      <c r="T983" s="35" t="str">
        <f t="shared" si="217"/>
        <v>116PM</v>
      </c>
      <c r="U983" s="35" t="str">
        <f t="shared" si="218"/>
        <v>116PMNS</v>
      </c>
      <c r="W983" s="20" t="str">
        <f t="shared" si="219"/>
        <v/>
      </c>
      <c r="X983" s="20" t="str">
        <f t="shared" si="220"/>
        <v/>
      </c>
      <c r="Y983" s="20" t="str">
        <f t="shared" si="221"/>
        <v/>
      </c>
      <c r="Z983" s="20" t="str">
        <f t="shared" si="222"/>
        <v/>
      </c>
      <c r="AA983" s="20">
        <f t="shared" si="210"/>
        <v>0</v>
      </c>
      <c r="AB983" s="20">
        <f t="shared" si="211"/>
        <v>0</v>
      </c>
      <c r="AC983" s="20">
        <f t="shared" si="212"/>
        <v>0</v>
      </c>
      <c r="AD983" s="16">
        <f t="shared" si="223"/>
        <v>0</v>
      </c>
      <c r="AE983" s="16">
        <f>IF(ISBLANK(T983),AE982,IF(COUNTIF(T$2:T983,T983)&gt;1,AE982,1+MAX(AE982,0)))</f>
        <v>31</v>
      </c>
    </row>
    <row r="984" spans="1:31" x14ac:dyDescent="0.25">
      <c r="A984" s="42">
        <v>116</v>
      </c>
      <c r="B984" s="42" t="s">
        <v>66</v>
      </c>
      <c r="C984" s="42" t="s">
        <v>713</v>
      </c>
      <c r="E984" s="42">
        <v>2</v>
      </c>
      <c r="F984" s="42">
        <v>2</v>
      </c>
      <c r="G984" s="42">
        <v>3</v>
      </c>
      <c r="H984" s="42">
        <v>9</v>
      </c>
      <c r="I984" s="42">
        <v>4</v>
      </c>
      <c r="J984" s="42">
        <v>0</v>
      </c>
      <c r="K984" s="42">
        <v>0</v>
      </c>
      <c r="L984" s="42">
        <v>1</v>
      </c>
      <c r="M984" s="188" t="s">
        <v>715</v>
      </c>
      <c r="N984"/>
      <c r="O984" s="101">
        <f>IF(ISBLANK(C984),O983,IF(COUNTIF(C$2:C984,C984)&gt;1,O983,1+MAX(O983,0)))</f>
        <v>26</v>
      </c>
      <c r="P984" s="45">
        <f t="shared" si="213"/>
        <v>16</v>
      </c>
      <c r="Q984" s="33" t="str">
        <f t="shared" si="214"/>
        <v/>
      </c>
      <c r="R984" s="33">
        <f t="shared" si="215"/>
        <v>14</v>
      </c>
      <c r="S984" s="33" t="str">
        <f t="shared" si="216"/>
        <v>116_14</v>
      </c>
      <c r="T984" s="35" t="str">
        <f t="shared" si="217"/>
        <v>116PM</v>
      </c>
      <c r="U984" s="35" t="str">
        <f t="shared" si="218"/>
        <v>116PMEW</v>
      </c>
      <c r="W984" s="20" t="str">
        <f t="shared" si="219"/>
        <v/>
      </c>
      <c r="X984" s="20" t="str">
        <f t="shared" si="220"/>
        <v/>
      </c>
      <c r="Y984" s="20" t="str">
        <f t="shared" si="221"/>
        <v/>
      </c>
      <c r="Z984" s="20" t="str">
        <f t="shared" si="222"/>
        <v/>
      </c>
      <c r="AA984" s="20">
        <f t="shared" si="210"/>
        <v>0</v>
      </c>
      <c r="AB984" s="20">
        <f t="shared" si="211"/>
        <v>0</v>
      </c>
      <c r="AC984" s="20">
        <f t="shared" si="212"/>
        <v>0</v>
      </c>
      <c r="AD984" s="16">
        <f t="shared" si="223"/>
        <v>0</v>
      </c>
      <c r="AE984" s="16">
        <f>IF(ISBLANK(T984),AE983,IF(COUNTIF(T$2:T984,T984)&gt;1,AE983,1+MAX(AE983,0)))</f>
        <v>31</v>
      </c>
    </row>
    <row r="985" spans="1:31" x14ac:dyDescent="0.25">
      <c r="A985" s="42">
        <v>116</v>
      </c>
      <c r="B985" s="42" t="s">
        <v>66</v>
      </c>
      <c r="C985" s="42" t="s">
        <v>713</v>
      </c>
      <c r="E985" s="42">
        <v>2</v>
      </c>
      <c r="F985" s="42">
        <v>2</v>
      </c>
      <c r="G985" s="42">
        <v>4</v>
      </c>
      <c r="H985" s="42">
        <v>3</v>
      </c>
      <c r="I985" s="42">
        <v>1</v>
      </c>
      <c r="J985" s="42">
        <v>0</v>
      </c>
      <c r="K985" s="42">
        <v>2</v>
      </c>
      <c r="L985" s="42">
        <v>2</v>
      </c>
      <c r="M985" s="188" t="s">
        <v>715</v>
      </c>
      <c r="N985"/>
      <c r="O985" s="101">
        <f>IF(ISBLANK(C985),O984,IF(COUNTIF(C$2:C985,C985)&gt;1,O984,1+MAX(O984,0)))</f>
        <v>26</v>
      </c>
      <c r="P985" s="45">
        <f t="shared" si="213"/>
        <v>16</v>
      </c>
      <c r="Q985" s="33" t="str">
        <f t="shared" si="214"/>
        <v/>
      </c>
      <c r="R985" s="33">
        <f t="shared" si="215"/>
        <v>14</v>
      </c>
      <c r="S985" s="33" t="str">
        <f t="shared" si="216"/>
        <v>116_14</v>
      </c>
      <c r="T985" s="35" t="str">
        <f t="shared" si="217"/>
        <v>116PM</v>
      </c>
      <c r="U985" s="35" t="str">
        <f t="shared" si="218"/>
        <v>116PMEW</v>
      </c>
      <c r="W985" s="20" t="str">
        <f t="shared" si="219"/>
        <v/>
      </c>
      <c r="X985" s="20" t="str">
        <f t="shared" si="220"/>
        <v/>
      </c>
      <c r="Y985" s="20" t="str">
        <f t="shared" si="221"/>
        <v/>
      </c>
      <c r="Z985" s="20" t="str">
        <f t="shared" si="222"/>
        <v/>
      </c>
      <c r="AA985" s="20">
        <f t="shared" si="210"/>
        <v>0</v>
      </c>
      <c r="AB985" s="20">
        <f t="shared" si="211"/>
        <v>0</v>
      </c>
      <c r="AC985" s="20">
        <f t="shared" si="212"/>
        <v>0</v>
      </c>
      <c r="AD985" s="16">
        <f t="shared" si="223"/>
        <v>0</v>
      </c>
      <c r="AE985" s="16">
        <f>IF(ISBLANK(T985),AE984,IF(COUNTIF(T$2:T985,T985)&gt;1,AE984,1+MAX(AE984,0)))</f>
        <v>31</v>
      </c>
    </row>
    <row r="986" spans="1:31" x14ac:dyDescent="0.25">
      <c r="A986" s="42">
        <v>116</v>
      </c>
      <c r="B986" s="42" t="s">
        <v>66</v>
      </c>
      <c r="C986" s="42" t="s">
        <v>713</v>
      </c>
      <c r="E986" s="42">
        <v>2</v>
      </c>
      <c r="F986" s="42">
        <v>3</v>
      </c>
      <c r="G986" s="42">
        <v>1</v>
      </c>
      <c r="H986" s="42">
        <v>0</v>
      </c>
      <c r="I986" s="42">
        <v>0</v>
      </c>
      <c r="J986" s="42">
        <v>0</v>
      </c>
      <c r="K986" s="42">
        <v>0</v>
      </c>
      <c r="L986" s="42">
        <v>0</v>
      </c>
      <c r="M986" s="188" t="s">
        <v>715</v>
      </c>
      <c r="N986"/>
      <c r="O986" s="101">
        <f>IF(ISBLANK(C986),O985,IF(COUNTIF(C$2:C986,C986)&gt;1,O985,1+MAX(O985,0)))</f>
        <v>26</v>
      </c>
      <c r="P986" s="45">
        <f t="shared" si="213"/>
        <v>16</v>
      </c>
      <c r="Q986" s="33" t="str">
        <f t="shared" si="214"/>
        <v/>
      </c>
      <c r="R986" s="33">
        <f t="shared" si="215"/>
        <v>15</v>
      </c>
      <c r="S986" s="33" t="str">
        <f t="shared" si="216"/>
        <v>116_15</v>
      </c>
      <c r="T986" s="35" t="str">
        <f t="shared" si="217"/>
        <v>116PM</v>
      </c>
      <c r="U986" s="35" t="str">
        <f t="shared" si="218"/>
        <v>116PMNS</v>
      </c>
      <c r="W986" s="20" t="str">
        <f t="shared" si="219"/>
        <v/>
      </c>
      <c r="X986" s="20" t="str">
        <f t="shared" si="220"/>
        <v/>
      </c>
      <c r="Y986" s="20" t="str">
        <f t="shared" si="221"/>
        <v/>
      </c>
      <c r="Z986" s="20" t="str">
        <f t="shared" si="222"/>
        <v/>
      </c>
      <c r="AA986" s="20">
        <f t="shared" si="210"/>
        <v>0</v>
      </c>
      <c r="AB986" s="20">
        <f t="shared" si="211"/>
        <v>0</v>
      </c>
      <c r="AC986" s="20">
        <f t="shared" si="212"/>
        <v>0</v>
      </c>
      <c r="AD986" s="16">
        <f t="shared" si="223"/>
        <v>0</v>
      </c>
      <c r="AE986" s="16">
        <f>IF(ISBLANK(T986),AE985,IF(COUNTIF(T$2:T986,T986)&gt;1,AE985,1+MAX(AE985,0)))</f>
        <v>31</v>
      </c>
    </row>
    <row r="987" spans="1:31" x14ac:dyDescent="0.25">
      <c r="A987" s="42">
        <v>116</v>
      </c>
      <c r="B987" s="42" t="s">
        <v>66</v>
      </c>
      <c r="C987" s="42" t="s">
        <v>713</v>
      </c>
      <c r="E987" s="42">
        <v>2</v>
      </c>
      <c r="F987" s="42">
        <v>3</v>
      </c>
      <c r="G987" s="42">
        <v>2</v>
      </c>
      <c r="H987" s="42">
        <v>5</v>
      </c>
      <c r="I987" s="42">
        <v>1</v>
      </c>
      <c r="J987" s="42">
        <v>0</v>
      </c>
      <c r="K987" s="42">
        <v>3</v>
      </c>
      <c r="L987" s="42">
        <v>2</v>
      </c>
      <c r="M987" s="188" t="s">
        <v>715</v>
      </c>
      <c r="N987"/>
      <c r="O987" s="101">
        <f>IF(ISBLANK(C987),O986,IF(COUNTIF(C$2:C987,C987)&gt;1,O986,1+MAX(O986,0)))</f>
        <v>26</v>
      </c>
      <c r="P987" s="45">
        <f t="shared" si="213"/>
        <v>16</v>
      </c>
      <c r="Q987" s="33" t="str">
        <f t="shared" si="214"/>
        <v/>
      </c>
      <c r="R987" s="33">
        <f t="shared" si="215"/>
        <v>15</v>
      </c>
      <c r="S987" s="33" t="str">
        <f t="shared" si="216"/>
        <v>116_15</v>
      </c>
      <c r="T987" s="35" t="str">
        <f t="shared" si="217"/>
        <v>116PM</v>
      </c>
      <c r="U987" s="35" t="str">
        <f t="shared" si="218"/>
        <v>116PMNS</v>
      </c>
      <c r="W987" s="20" t="str">
        <f t="shared" si="219"/>
        <v/>
      </c>
      <c r="X987" s="20" t="str">
        <f t="shared" si="220"/>
        <v/>
      </c>
      <c r="Y987" s="20" t="str">
        <f t="shared" si="221"/>
        <v/>
      </c>
      <c r="Z987" s="20" t="str">
        <f t="shared" si="222"/>
        <v/>
      </c>
      <c r="AA987" s="20">
        <f t="shared" si="210"/>
        <v>0</v>
      </c>
      <c r="AB987" s="20">
        <f t="shared" si="211"/>
        <v>0</v>
      </c>
      <c r="AC987" s="20">
        <f t="shared" si="212"/>
        <v>0</v>
      </c>
      <c r="AD987" s="16">
        <f t="shared" si="223"/>
        <v>0</v>
      </c>
      <c r="AE987" s="16">
        <f>IF(ISBLANK(T987),AE986,IF(COUNTIF(T$2:T987,T987)&gt;1,AE986,1+MAX(AE986,0)))</f>
        <v>31</v>
      </c>
    </row>
    <row r="988" spans="1:31" x14ac:dyDescent="0.25">
      <c r="A988" s="42">
        <v>116</v>
      </c>
      <c r="B988" s="42" t="s">
        <v>66</v>
      </c>
      <c r="C988" s="42" t="s">
        <v>713</v>
      </c>
      <c r="E988" s="42">
        <v>2</v>
      </c>
      <c r="F988" s="42">
        <v>3</v>
      </c>
      <c r="G988" s="42">
        <v>3</v>
      </c>
      <c r="H988" s="42">
        <v>12</v>
      </c>
      <c r="I988" s="42">
        <v>3</v>
      </c>
      <c r="J988" s="42">
        <v>1</v>
      </c>
      <c r="K988" s="42">
        <v>0</v>
      </c>
      <c r="L988" s="42">
        <v>5</v>
      </c>
      <c r="M988" s="188" t="s">
        <v>715</v>
      </c>
      <c r="N988"/>
      <c r="O988" s="101">
        <f>IF(ISBLANK(C988),O987,IF(COUNTIF(C$2:C988,C988)&gt;1,O987,1+MAX(O987,0)))</f>
        <v>26</v>
      </c>
      <c r="P988" s="45">
        <f t="shared" si="213"/>
        <v>16</v>
      </c>
      <c r="Q988" s="33" t="str">
        <f t="shared" si="214"/>
        <v/>
      </c>
      <c r="R988" s="33">
        <f t="shared" si="215"/>
        <v>15</v>
      </c>
      <c r="S988" s="33" t="str">
        <f t="shared" si="216"/>
        <v>116_15</v>
      </c>
      <c r="T988" s="35" t="str">
        <f t="shared" si="217"/>
        <v>116PM</v>
      </c>
      <c r="U988" s="35" t="str">
        <f t="shared" si="218"/>
        <v>116PMEW</v>
      </c>
      <c r="W988" s="20" t="str">
        <f t="shared" si="219"/>
        <v/>
      </c>
      <c r="X988" s="20" t="str">
        <f t="shared" si="220"/>
        <v/>
      </c>
      <c r="Y988" s="20" t="str">
        <f t="shared" si="221"/>
        <v/>
      </c>
      <c r="Z988" s="20" t="str">
        <f t="shared" si="222"/>
        <v/>
      </c>
      <c r="AA988" s="20">
        <f t="shared" si="210"/>
        <v>0</v>
      </c>
      <c r="AB988" s="20">
        <f t="shared" si="211"/>
        <v>0</v>
      </c>
      <c r="AC988" s="20">
        <f t="shared" si="212"/>
        <v>0</v>
      </c>
      <c r="AD988" s="16">
        <f t="shared" si="223"/>
        <v>0</v>
      </c>
      <c r="AE988" s="16">
        <f>IF(ISBLANK(T988),AE987,IF(COUNTIF(T$2:T988,T988)&gt;1,AE987,1+MAX(AE987,0)))</f>
        <v>31</v>
      </c>
    </row>
    <row r="989" spans="1:31" x14ac:dyDescent="0.25">
      <c r="A989" s="42">
        <v>116</v>
      </c>
      <c r="B989" s="42" t="s">
        <v>66</v>
      </c>
      <c r="C989" s="42" t="s">
        <v>713</v>
      </c>
      <c r="E989" s="42">
        <v>2</v>
      </c>
      <c r="F989" s="42">
        <v>3</v>
      </c>
      <c r="G989" s="42">
        <v>4</v>
      </c>
      <c r="H989" s="42">
        <v>3</v>
      </c>
      <c r="I989" s="42">
        <v>1</v>
      </c>
      <c r="J989" s="42">
        <v>1</v>
      </c>
      <c r="K989" s="42">
        <v>0</v>
      </c>
      <c r="L989" s="42">
        <v>1</v>
      </c>
      <c r="M989" s="188" t="s">
        <v>715</v>
      </c>
      <c r="N989"/>
      <c r="O989" s="101">
        <f>IF(ISBLANK(C989),O988,IF(COUNTIF(C$2:C989,C989)&gt;1,O988,1+MAX(O988,0)))</f>
        <v>26</v>
      </c>
      <c r="P989" s="45">
        <f t="shared" si="213"/>
        <v>16</v>
      </c>
      <c r="Q989" s="33" t="str">
        <f t="shared" si="214"/>
        <v/>
      </c>
      <c r="R989" s="33">
        <f t="shared" si="215"/>
        <v>15</v>
      </c>
      <c r="S989" s="33" t="str">
        <f t="shared" si="216"/>
        <v>116_15</v>
      </c>
      <c r="T989" s="35" t="str">
        <f t="shared" si="217"/>
        <v>116PM</v>
      </c>
      <c r="U989" s="35" t="str">
        <f t="shared" si="218"/>
        <v>116PMEW</v>
      </c>
      <c r="W989" s="20" t="str">
        <f t="shared" si="219"/>
        <v/>
      </c>
      <c r="X989" s="20" t="str">
        <f t="shared" si="220"/>
        <v/>
      </c>
      <c r="Y989" s="20" t="str">
        <f t="shared" si="221"/>
        <v/>
      </c>
      <c r="Z989" s="20" t="str">
        <f t="shared" si="222"/>
        <v/>
      </c>
      <c r="AA989" s="20">
        <f t="shared" si="210"/>
        <v>0</v>
      </c>
      <c r="AB989" s="20">
        <f t="shared" si="211"/>
        <v>0</v>
      </c>
      <c r="AC989" s="20">
        <f t="shared" si="212"/>
        <v>0</v>
      </c>
      <c r="AD989" s="16">
        <f t="shared" si="223"/>
        <v>0</v>
      </c>
      <c r="AE989" s="16">
        <f>IF(ISBLANK(T989),AE988,IF(COUNTIF(T$2:T989,T989)&gt;1,AE988,1+MAX(AE988,0)))</f>
        <v>31</v>
      </c>
    </row>
    <row r="990" spans="1:31" x14ac:dyDescent="0.25">
      <c r="A990" s="42">
        <v>116</v>
      </c>
      <c r="B990" s="42" t="s">
        <v>66</v>
      </c>
      <c r="C990" s="42" t="s">
        <v>713</v>
      </c>
      <c r="E990" s="42">
        <v>2</v>
      </c>
      <c r="F990" s="42">
        <v>4</v>
      </c>
      <c r="G990" s="42">
        <v>1</v>
      </c>
      <c r="H990" s="42">
        <v>0</v>
      </c>
      <c r="I990" s="42">
        <v>0</v>
      </c>
      <c r="J990" s="42">
        <v>0</v>
      </c>
      <c r="K990" s="42">
        <v>0</v>
      </c>
      <c r="L990" s="42">
        <v>0</v>
      </c>
      <c r="M990" s="188" t="s">
        <v>715</v>
      </c>
      <c r="N990"/>
      <c r="O990" s="101">
        <f>IF(ISBLANK(C990),O989,IF(COUNTIF(C$2:C990,C990)&gt;1,O989,1+MAX(O989,0)))</f>
        <v>26</v>
      </c>
      <c r="P990" s="45">
        <f t="shared" si="213"/>
        <v>16</v>
      </c>
      <c r="Q990" s="33" t="str">
        <f t="shared" si="214"/>
        <v/>
      </c>
      <c r="R990" s="33">
        <f t="shared" si="215"/>
        <v>16</v>
      </c>
      <c r="S990" s="33" t="str">
        <f t="shared" si="216"/>
        <v>116_16</v>
      </c>
      <c r="T990" s="35" t="str">
        <f t="shared" si="217"/>
        <v>116PM</v>
      </c>
      <c r="U990" s="35" t="str">
        <f t="shared" si="218"/>
        <v>116PMNS</v>
      </c>
      <c r="W990" s="20" t="str">
        <f t="shared" si="219"/>
        <v/>
      </c>
      <c r="X990" s="20" t="str">
        <f t="shared" si="220"/>
        <v/>
      </c>
      <c r="Y990" s="20" t="str">
        <f t="shared" si="221"/>
        <v/>
      </c>
      <c r="Z990" s="20" t="str">
        <f t="shared" si="222"/>
        <v/>
      </c>
      <c r="AA990" s="20">
        <f t="shared" si="210"/>
        <v>0</v>
      </c>
      <c r="AB990" s="20">
        <f t="shared" si="211"/>
        <v>0</v>
      </c>
      <c r="AC990" s="20">
        <f t="shared" si="212"/>
        <v>0</v>
      </c>
      <c r="AD990" s="16">
        <f t="shared" si="223"/>
        <v>0</v>
      </c>
      <c r="AE990" s="16">
        <f>IF(ISBLANK(T990),AE989,IF(COUNTIF(T$2:T990,T990)&gt;1,AE989,1+MAX(AE989,0)))</f>
        <v>31</v>
      </c>
    </row>
    <row r="991" spans="1:31" x14ac:dyDescent="0.25">
      <c r="A991" s="42">
        <v>116</v>
      </c>
      <c r="B991" s="42" t="s">
        <v>66</v>
      </c>
      <c r="C991" s="42" t="s">
        <v>713</v>
      </c>
      <c r="E991" s="42">
        <v>2</v>
      </c>
      <c r="F991" s="42">
        <v>4</v>
      </c>
      <c r="G991" s="42">
        <v>2</v>
      </c>
      <c r="H991" s="42">
        <v>2</v>
      </c>
      <c r="I991" s="42">
        <v>1</v>
      </c>
      <c r="J991" s="42">
        <v>0</v>
      </c>
      <c r="K991" s="42">
        <v>1</v>
      </c>
      <c r="L991" s="42">
        <v>2</v>
      </c>
      <c r="M991" s="188" t="s">
        <v>715</v>
      </c>
      <c r="N991"/>
      <c r="O991" s="101">
        <f>IF(ISBLANK(C991),O990,IF(COUNTIF(C$2:C991,C991)&gt;1,O990,1+MAX(O990,0)))</f>
        <v>26</v>
      </c>
      <c r="P991" s="45">
        <f t="shared" si="213"/>
        <v>16</v>
      </c>
      <c r="Q991" s="33" t="str">
        <f t="shared" si="214"/>
        <v/>
      </c>
      <c r="R991" s="33">
        <f t="shared" si="215"/>
        <v>16</v>
      </c>
      <c r="S991" s="33" t="str">
        <f t="shared" si="216"/>
        <v>116_16</v>
      </c>
      <c r="T991" s="35" t="str">
        <f t="shared" si="217"/>
        <v>116PM</v>
      </c>
      <c r="U991" s="35" t="str">
        <f t="shared" si="218"/>
        <v>116PMNS</v>
      </c>
      <c r="W991" s="20" t="str">
        <f t="shared" si="219"/>
        <v/>
      </c>
      <c r="X991" s="20" t="str">
        <f t="shared" si="220"/>
        <v/>
      </c>
      <c r="Y991" s="20" t="str">
        <f t="shared" si="221"/>
        <v/>
      </c>
      <c r="Z991" s="20" t="str">
        <f t="shared" si="222"/>
        <v/>
      </c>
      <c r="AA991" s="20">
        <f t="shared" si="210"/>
        <v>0</v>
      </c>
      <c r="AB991" s="20">
        <f t="shared" si="211"/>
        <v>0</v>
      </c>
      <c r="AC991" s="20">
        <f t="shared" si="212"/>
        <v>0</v>
      </c>
      <c r="AD991" s="16">
        <f t="shared" si="223"/>
        <v>0</v>
      </c>
      <c r="AE991" s="16">
        <f>IF(ISBLANK(T991),AE990,IF(COUNTIF(T$2:T991,T991)&gt;1,AE990,1+MAX(AE990,0)))</f>
        <v>31</v>
      </c>
    </row>
    <row r="992" spans="1:31" x14ac:dyDescent="0.25">
      <c r="A992" s="42">
        <v>116</v>
      </c>
      <c r="B992" s="42" t="s">
        <v>66</v>
      </c>
      <c r="C992" s="42" t="s">
        <v>713</v>
      </c>
      <c r="E992" s="42">
        <v>2</v>
      </c>
      <c r="F992" s="42">
        <v>4</v>
      </c>
      <c r="G992" s="42">
        <v>3</v>
      </c>
      <c r="H992" s="42">
        <v>14</v>
      </c>
      <c r="I992" s="42">
        <v>4</v>
      </c>
      <c r="J992" s="42">
        <v>2</v>
      </c>
      <c r="K992" s="42">
        <v>1</v>
      </c>
      <c r="L992" s="42">
        <v>6</v>
      </c>
      <c r="M992" s="188" t="s">
        <v>715</v>
      </c>
      <c r="N992"/>
      <c r="O992" s="101">
        <f>IF(ISBLANK(C992),O991,IF(COUNTIF(C$2:C992,C992)&gt;1,O991,1+MAX(O991,0)))</f>
        <v>26</v>
      </c>
      <c r="P992" s="45">
        <f t="shared" si="213"/>
        <v>16</v>
      </c>
      <c r="Q992" s="33" t="str">
        <f t="shared" si="214"/>
        <v/>
      </c>
      <c r="R992" s="33">
        <f t="shared" si="215"/>
        <v>16</v>
      </c>
      <c r="S992" s="33" t="str">
        <f t="shared" si="216"/>
        <v>116_16</v>
      </c>
      <c r="T992" s="35" t="str">
        <f t="shared" si="217"/>
        <v>116PM</v>
      </c>
      <c r="U992" s="35" t="str">
        <f t="shared" si="218"/>
        <v>116PMEW</v>
      </c>
      <c r="W992" s="20" t="str">
        <f t="shared" si="219"/>
        <v/>
      </c>
      <c r="X992" s="20" t="str">
        <f t="shared" si="220"/>
        <v/>
      </c>
      <c r="Y992" s="20" t="str">
        <f t="shared" si="221"/>
        <v/>
      </c>
      <c r="Z992" s="20" t="str">
        <f t="shared" si="222"/>
        <v/>
      </c>
      <c r="AA992" s="20">
        <f t="shared" si="210"/>
        <v>0</v>
      </c>
      <c r="AB992" s="20">
        <f t="shared" si="211"/>
        <v>0</v>
      </c>
      <c r="AC992" s="20">
        <f t="shared" si="212"/>
        <v>0</v>
      </c>
      <c r="AD992" s="16">
        <f t="shared" si="223"/>
        <v>0</v>
      </c>
      <c r="AE992" s="16">
        <f>IF(ISBLANK(T992),AE991,IF(COUNTIF(T$2:T992,T992)&gt;1,AE991,1+MAX(AE991,0)))</f>
        <v>31</v>
      </c>
    </row>
    <row r="993" spans="1:31" x14ac:dyDescent="0.25">
      <c r="A993" s="42">
        <v>116</v>
      </c>
      <c r="B993" s="42" t="s">
        <v>66</v>
      </c>
      <c r="C993" s="42" t="s">
        <v>713</v>
      </c>
      <c r="E993" s="42">
        <v>2</v>
      </c>
      <c r="F993" s="42">
        <v>4</v>
      </c>
      <c r="G993" s="42">
        <v>4</v>
      </c>
      <c r="H993" s="42">
        <v>8</v>
      </c>
      <c r="I993" s="42">
        <v>2</v>
      </c>
      <c r="J993" s="42">
        <v>0</v>
      </c>
      <c r="K993" s="42">
        <v>5</v>
      </c>
      <c r="L993" s="42">
        <v>6</v>
      </c>
      <c r="M993" s="188" t="s">
        <v>715</v>
      </c>
      <c r="N993"/>
      <c r="O993" s="101">
        <f>IF(ISBLANK(C993),O992,IF(COUNTIF(C$2:C993,C993)&gt;1,O992,1+MAX(O992,0)))</f>
        <v>26</v>
      </c>
      <c r="P993" s="45">
        <f t="shared" si="213"/>
        <v>16</v>
      </c>
      <c r="Q993" s="33" t="str">
        <f t="shared" si="214"/>
        <v/>
      </c>
      <c r="R993" s="33">
        <f t="shared" si="215"/>
        <v>16</v>
      </c>
      <c r="S993" s="33" t="str">
        <f t="shared" si="216"/>
        <v>116_16</v>
      </c>
      <c r="T993" s="35" t="str">
        <f t="shared" si="217"/>
        <v>116PM</v>
      </c>
      <c r="U993" s="35" t="str">
        <f t="shared" si="218"/>
        <v>116PMEW</v>
      </c>
      <c r="W993" s="20" t="str">
        <f t="shared" si="219"/>
        <v/>
      </c>
      <c r="X993" s="20" t="str">
        <f t="shared" si="220"/>
        <v/>
      </c>
      <c r="Y993" s="20" t="str">
        <f t="shared" si="221"/>
        <v/>
      </c>
      <c r="Z993" s="20" t="str">
        <f t="shared" si="222"/>
        <v/>
      </c>
      <c r="AA993" s="20">
        <f t="shared" si="210"/>
        <v>0</v>
      </c>
      <c r="AB993" s="20">
        <f t="shared" si="211"/>
        <v>0</v>
      </c>
      <c r="AC993" s="20">
        <f t="shared" si="212"/>
        <v>0</v>
      </c>
      <c r="AD993" s="16">
        <f t="shared" si="223"/>
        <v>0</v>
      </c>
      <c r="AE993" s="16">
        <f>IF(ISBLANK(T993),AE992,IF(COUNTIF(T$2:T993,T993)&gt;1,AE992,1+MAX(AE992,0)))</f>
        <v>31</v>
      </c>
    </row>
    <row r="994" spans="1:31" x14ac:dyDescent="0.25">
      <c r="A994" s="42">
        <v>117</v>
      </c>
      <c r="B994" s="42" t="s">
        <v>65</v>
      </c>
      <c r="C994" s="42" t="s">
        <v>655</v>
      </c>
      <c r="E994" s="42">
        <v>1</v>
      </c>
      <c r="F994" s="42">
        <v>1</v>
      </c>
      <c r="G994" s="42">
        <v>1</v>
      </c>
      <c r="H994" s="42">
        <v>2</v>
      </c>
      <c r="I994" s="42">
        <v>1</v>
      </c>
      <c r="J994" s="42">
        <v>0</v>
      </c>
      <c r="K994" s="42">
        <v>0</v>
      </c>
      <c r="L994" s="42">
        <v>2</v>
      </c>
      <c r="M994" s="188" t="s">
        <v>716</v>
      </c>
      <c r="N994"/>
      <c r="O994" s="101">
        <f>IF(ISBLANK(C994),O993,IF(COUNTIF(C$2:C994,C994)&gt;1,O993,1+MAX(O993,0)))</f>
        <v>26</v>
      </c>
      <c r="P994" s="45">
        <f t="shared" si="213"/>
        <v>17</v>
      </c>
      <c r="Q994" s="33">
        <f t="shared" si="214"/>
        <v>17</v>
      </c>
      <c r="R994" s="33">
        <f t="shared" si="215"/>
        <v>1</v>
      </c>
      <c r="S994" s="33" t="str">
        <f t="shared" si="216"/>
        <v>117_1</v>
      </c>
      <c r="T994" s="35" t="str">
        <f t="shared" si="217"/>
        <v>117AM</v>
      </c>
      <c r="U994" s="35" t="str">
        <f t="shared" si="218"/>
        <v>117AMNS</v>
      </c>
      <c r="W994" s="20" t="str">
        <f t="shared" si="219"/>
        <v/>
      </c>
      <c r="X994" s="20" t="str">
        <f t="shared" si="220"/>
        <v/>
      </c>
      <c r="Y994" s="20" t="str">
        <f t="shared" si="221"/>
        <v/>
      </c>
      <c r="Z994" s="20" t="str">
        <f t="shared" si="222"/>
        <v/>
      </c>
      <c r="AA994" s="20">
        <f t="shared" si="210"/>
        <v>0</v>
      </c>
      <c r="AB994" s="20">
        <f t="shared" si="211"/>
        <v>0</v>
      </c>
      <c r="AC994" s="20">
        <f t="shared" si="212"/>
        <v>0</v>
      </c>
      <c r="AD994" s="16">
        <f t="shared" si="223"/>
        <v>0</v>
      </c>
      <c r="AE994" s="16">
        <f>IF(ISBLANK(T994),AE993,IF(COUNTIF(T$2:T994,T994)&gt;1,AE993,1+MAX(AE993,0)))</f>
        <v>32</v>
      </c>
    </row>
    <row r="995" spans="1:31" x14ac:dyDescent="0.25">
      <c r="A995" s="42">
        <v>117</v>
      </c>
      <c r="B995" s="42" t="s">
        <v>65</v>
      </c>
      <c r="C995" s="42" t="s">
        <v>655</v>
      </c>
      <c r="E995" s="42">
        <v>1</v>
      </c>
      <c r="F995" s="42">
        <v>1</v>
      </c>
      <c r="G995" s="42">
        <v>2</v>
      </c>
      <c r="H995" s="42">
        <v>0</v>
      </c>
      <c r="I995" s="42">
        <v>0</v>
      </c>
      <c r="J995" s="42">
        <v>0</v>
      </c>
      <c r="K995" s="42">
        <v>0</v>
      </c>
      <c r="L995" s="42">
        <v>0</v>
      </c>
      <c r="M995" s="188" t="s">
        <v>716</v>
      </c>
      <c r="N995"/>
      <c r="O995" s="101">
        <f>IF(ISBLANK(C995),O994,IF(COUNTIF(C$2:C995,C995)&gt;1,O994,1+MAX(O994,0)))</f>
        <v>26</v>
      </c>
      <c r="P995" s="45">
        <f t="shared" si="213"/>
        <v>17</v>
      </c>
      <c r="Q995" s="33" t="str">
        <f t="shared" si="214"/>
        <v/>
      </c>
      <c r="R995" s="33">
        <f t="shared" si="215"/>
        <v>1</v>
      </c>
      <c r="S995" s="33" t="str">
        <f t="shared" si="216"/>
        <v>117_1</v>
      </c>
      <c r="T995" s="35" t="str">
        <f t="shared" si="217"/>
        <v>117AM</v>
      </c>
      <c r="U995" s="35" t="str">
        <f t="shared" si="218"/>
        <v>117AMNS</v>
      </c>
      <c r="W995" s="20" t="str">
        <f t="shared" si="219"/>
        <v/>
      </c>
      <c r="X995" s="20" t="str">
        <f t="shared" si="220"/>
        <v/>
      </c>
      <c r="Y995" s="20" t="str">
        <f t="shared" si="221"/>
        <v/>
      </c>
      <c r="Z995" s="20" t="str">
        <f t="shared" si="222"/>
        <v/>
      </c>
      <c r="AA995" s="20">
        <f t="shared" si="210"/>
        <v>0</v>
      </c>
      <c r="AB995" s="20">
        <f t="shared" si="211"/>
        <v>0</v>
      </c>
      <c r="AC995" s="20">
        <f t="shared" si="212"/>
        <v>0</v>
      </c>
      <c r="AD995" s="16">
        <f t="shared" si="223"/>
        <v>0</v>
      </c>
      <c r="AE995" s="16">
        <f>IF(ISBLANK(T995),AE994,IF(COUNTIF(T$2:T995,T995)&gt;1,AE994,1+MAX(AE994,0)))</f>
        <v>32</v>
      </c>
    </row>
    <row r="996" spans="1:31" x14ac:dyDescent="0.25">
      <c r="A996" s="42">
        <v>117</v>
      </c>
      <c r="B996" s="42" t="s">
        <v>65</v>
      </c>
      <c r="C996" s="42" t="s">
        <v>655</v>
      </c>
      <c r="E996" s="42">
        <v>1</v>
      </c>
      <c r="F996" s="42">
        <v>1</v>
      </c>
      <c r="G996" s="42">
        <v>3</v>
      </c>
      <c r="H996" s="42">
        <v>1</v>
      </c>
      <c r="I996" s="42">
        <v>0</v>
      </c>
      <c r="J996" s="42">
        <v>0</v>
      </c>
      <c r="K996" s="42">
        <v>0</v>
      </c>
      <c r="L996" s="42">
        <v>1</v>
      </c>
      <c r="M996" s="188" t="s">
        <v>716</v>
      </c>
      <c r="N996"/>
      <c r="O996" s="101">
        <f>IF(ISBLANK(C996),O995,IF(COUNTIF(C$2:C996,C996)&gt;1,O995,1+MAX(O995,0)))</f>
        <v>26</v>
      </c>
      <c r="P996" s="45">
        <f t="shared" si="213"/>
        <v>17</v>
      </c>
      <c r="Q996" s="33" t="str">
        <f t="shared" si="214"/>
        <v/>
      </c>
      <c r="R996" s="33">
        <f t="shared" si="215"/>
        <v>1</v>
      </c>
      <c r="S996" s="33" t="str">
        <f t="shared" si="216"/>
        <v>117_1</v>
      </c>
      <c r="T996" s="35" t="str">
        <f t="shared" si="217"/>
        <v>117AM</v>
      </c>
      <c r="U996" s="35" t="str">
        <f t="shared" si="218"/>
        <v>117AMEW</v>
      </c>
      <c r="W996" s="20" t="str">
        <f t="shared" si="219"/>
        <v/>
      </c>
      <c r="X996" s="20" t="str">
        <f t="shared" si="220"/>
        <v/>
      </c>
      <c r="Y996" s="20" t="str">
        <f t="shared" si="221"/>
        <v/>
      </c>
      <c r="Z996" s="20" t="str">
        <f t="shared" si="222"/>
        <v/>
      </c>
      <c r="AA996" s="20">
        <f t="shared" si="210"/>
        <v>0</v>
      </c>
      <c r="AB996" s="20">
        <f t="shared" si="211"/>
        <v>0</v>
      </c>
      <c r="AC996" s="20">
        <f t="shared" si="212"/>
        <v>3</v>
      </c>
      <c r="AD996" s="16">
        <f t="shared" si="223"/>
        <v>1</v>
      </c>
      <c r="AE996" s="16">
        <f>IF(ISBLANK(T996),AE995,IF(COUNTIF(T$2:T996,T996)&gt;1,AE995,1+MAX(AE995,0)))</f>
        <v>32</v>
      </c>
    </row>
    <row r="997" spans="1:31" x14ac:dyDescent="0.25">
      <c r="A997" s="42">
        <v>117</v>
      </c>
      <c r="B997" s="42" t="s">
        <v>65</v>
      </c>
      <c r="C997" s="42" t="s">
        <v>655</v>
      </c>
      <c r="E997" s="42">
        <v>1</v>
      </c>
      <c r="F997" s="42">
        <v>1</v>
      </c>
      <c r="G997" s="42">
        <v>4</v>
      </c>
      <c r="H997" s="42">
        <v>11</v>
      </c>
      <c r="I997" s="42">
        <v>2</v>
      </c>
      <c r="J997" s="42">
        <v>2</v>
      </c>
      <c r="K997" s="42">
        <v>7</v>
      </c>
      <c r="L997" s="42">
        <v>7</v>
      </c>
      <c r="M997" s="188" t="s">
        <v>716</v>
      </c>
      <c r="N997"/>
      <c r="O997" s="101">
        <f>IF(ISBLANK(C997),O996,IF(COUNTIF(C$2:C997,C997)&gt;1,O996,1+MAX(O996,0)))</f>
        <v>26</v>
      </c>
      <c r="P997" s="45">
        <f t="shared" si="213"/>
        <v>17</v>
      </c>
      <c r="Q997" s="33" t="str">
        <f t="shared" si="214"/>
        <v/>
      </c>
      <c r="R997" s="33">
        <f t="shared" si="215"/>
        <v>1</v>
      </c>
      <c r="S997" s="33" t="str">
        <f t="shared" si="216"/>
        <v>117_1</v>
      </c>
      <c r="T997" s="35" t="str">
        <f t="shared" si="217"/>
        <v>117AM</v>
      </c>
      <c r="U997" s="35" t="str">
        <f t="shared" si="218"/>
        <v>117AMEW</v>
      </c>
      <c r="W997" s="20" t="str">
        <f t="shared" si="219"/>
        <v/>
      </c>
      <c r="X997" s="20" t="str">
        <f t="shared" si="220"/>
        <v/>
      </c>
      <c r="Y997" s="20" t="str">
        <f t="shared" si="221"/>
        <v/>
      </c>
      <c r="Z997" s="20" t="str">
        <f t="shared" si="222"/>
        <v/>
      </c>
      <c r="AA997" s="20">
        <f t="shared" si="210"/>
        <v>1</v>
      </c>
      <c r="AB997" s="20">
        <f t="shared" si="211"/>
        <v>0</v>
      </c>
      <c r="AC997" s="20">
        <f t="shared" si="212"/>
        <v>3</v>
      </c>
      <c r="AD997" s="16">
        <f t="shared" si="223"/>
        <v>1</v>
      </c>
      <c r="AE997" s="16">
        <f>IF(ISBLANK(T997),AE996,IF(COUNTIF(T$2:T997,T997)&gt;1,AE996,1+MAX(AE996,0)))</f>
        <v>32</v>
      </c>
    </row>
    <row r="998" spans="1:31" x14ac:dyDescent="0.25">
      <c r="A998" s="42">
        <v>117</v>
      </c>
      <c r="B998" s="42" t="s">
        <v>65</v>
      </c>
      <c r="C998" s="42" t="s">
        <v>655</v>
      </c>
      <c r="E998" s="42">
        <v>1</v>
      </c>
      <c r="F998" s="42">
        <v>2</v>
      </c>
      <c r="G998" s="42">
        <v>1</v>
      </c>
      <c r="H998" s="42">
        <v>2</v>
      </c>
      <c r="I998" s="42">
        <v>0</v>
      </c>
      <c r="J998" s="42">
        <v>0</v>
      </c>
      <c r="K998" s="42">
        <v>1</v>
      </c>
      <c r="L998" s="42">
        <v>2</v>
      </c>
      <c r="M998" s="188" t="s">
        <v>716</v>
      </c>
      <c r="N998"/>
      <c r="O998" s="101">
        <f>IF(ISBLANK(C998),O997,IF(COUNTIF(C$2:C998,C998)&gt;1,O997,1+MAX(O997,0)))</f>
        <v>26</v>
      </c>
      <c r="P998" s="45">
        <f t="shared" si="213"/>
        <v>17</v>
      </c>
      <c r="Q998" s="33" t="str">
        <f t="shared" si="214"/>
        <v/>
      </c>
      <c r="R998" s="33">
        <f t="shared" si="215"/>
        <v>2</v>
      </c>
      <c r="S998" s="33" t="str">
        <f t="shared" si="216"/>
        <v>117_2</v>
      </c>
      <c r="T998" s="35" t="str">
        <f t="shared" si="217"/>
        <v>117AM</v>
      </c>
      <c r="U998" s="35" t="str">
        <f t="shared" si="218"/>
        <v>117AMNS</v>
      </c>
      <c r="W998" s="20" t="str">
        <f t="shared" si="219"/>
        <v/>
      </c>
      <c r="X998" s="20" t="str">
        <f t="shared" si="220"/>
        <v/>
      </c>
      <c r="Y998" s="20" t="str">
        <f t="shared" si="221"/>
        <v/>
      </c>
      <c r="Z998" s="20" t="str">
        <f t="shared" si="222"/>
        <v/>
      </c>
      <c r="AA998" s="20">
        <f t="shared" si="210"/>
        <v>0</v>
      </c>
      <c r="AB998" s="20">
        <f t="shared" si="211"/>
        <v>0</v>
      </c>
      <c r="AC998" s="20">
        <f t="shared" si="212"/>
        <v>0</v>
      </c>
      <c r="AD998" s="16">
        <f t="shared" si="223"/>
        <v>0</v>
      </c>
      <c r="AE998" s="16">
        <f>IF(ISBLANK(T998),AE997,IF(COUNTIF(T$2:T998,T998)&gt;1,AE997,1+MAX(AE997,0)))</f>
        <v>32</v>
      </c>
    </row>
    <row r="999" spans="1:31" x14ac:dyDescent="0.25">
      <c r="A999" s="42">
        <v>117</v>
      </c>
      <c r="B999" s="42" t="s">
        <v>65</v>
      </c>
      <c r="C999" s="42" t="s">
        <v>655</v>
      </c>
      <c r="E999" s="42">
        <v>1</v>
      </c>
      <c r="F999" s="42">
        <v>2</v>
      </c>
      <c r="G999" s="42">
        <v>2</v>
      </c>
      <c r="H999" s="42">
        <v>7</v>
      </c>
      <c r="I999" s="42">
        <v>2</v>
      </c>
      <c r="J999" s="42">
        <v>1</v>
      </c>
      <c r="K999" s="42">
        <v>2</v>
      </c>
      <c r="L999" s="42">
        <v>3</v>
      </c>
      <c r="M999" s="188" t="s">
        <v>716</v>
      </c>
      <c r="N999"/>
      <c r="O999" s="101">
        <f>IF(ISBLANK(C999),O998,IF(COUNTIF(C$2:C999,C999)&gt;1,O998,1+MAX(O998,0)))</f>
        <v>26</v>
      </c>
      <c r="P999" s="45">
        <f t="shared" si="213"/>
        <v>17</v>
      </c>
      <c r="Q999" s="33" t="str">
        <f t="shared" si="214"/>
        <v/>
      </c>
      <c r="R999" s="33">
        <f t="shared" si="215"/>
        <v>2</v>
      </c>
      <c r="S999" s="33" t="str">
        <f t="shared" si="216"/>
        <v>117_2</v>
      </c>
      <c r="T999" s="35" t="str">
        <f t="shared" si="217"/>
        <v>117AM</v>
      </c>
      <c r="U999" s="35" t="str">
        <f t="shared" si="218"/>
        <v>117AMNS</v>
      </c>
      <c r="W999" s="20" t="str">
        <f t="shared" si="219"/>
        <v/>
      </c>
      <c r="X999" s="20" t="str">
        <f t="shared" si="220"/>
        <v/>
      </c>
      <c r="Y999" s="20" t="str">
        <f t="shared" si="221"/>
        <v/>
      </c>
      <c r="Z999" s="20" t="str">
        <f t="shared" si="222"/>
        <v/>
      </c>
      <c r="AA999" s="20">
        <f t="shared" si="210"/>
        <v>0</v>
      </c>
      <c r="AB999" s="20">
        <f t="shared" si="211"/>
        <v>0</v>
      </c>
      <c r="AC999" s="20">
        <f t="shared" si="212"/>
        <v>0</v>
      </c>
      <c r="AD999" s="16">
        <f t="shared" si="223"/>
        <v>0</v>
      </c>
      <c r="AE999" s="16">
        <f>IF(ISBLANK(T999),AE998,IF(COUNTIF(T$2:T999,T999)&gt;1,AE998,1+MAX(AE998,0)))</f>
        <v>32</v>
      </c>
    </row>
    <row r="1000" spans="1:31" x14ac:dyDescent="0.25">
      <c r="A1000" s="42">
        <v>117</v>
      </c>
      <c r="B1000" s="42" t="s">
        <v>65</v>
      </c>
      <c r="C1000" s="42" t="s">
        <v>655</v>
      </c>
      <c r="E1000" s="42">
        <v>1</v>
      </c>
      <c r="F1000" s="42">
        <v>2</v>
      </c>
      <c r="G1000" s="42">
        <v>3</v>
      </c>
      <c r="H1000" s="42">
        <v>2</v>
      </c>
      <c r="I1000" s="42">
        <v>0</v>
      </c>
      <c r="J1000" s="42">
        <v>1</v>
      </c>
      <c r="K1000" s="42">
        <v>0</v>
      </c>
      <c r="L1000" s="42">
        <v>0</v>
      </c>
      <c r="M1000" s="188" t="s">
        <v>716</v>
      </c>
      <c r="N1000"/>
      <c r="O1000" s="101">
        <f>IF(ISBLANK(C1000),O999,IF(COUNTIF(C$2:C1000,C1000)&gt;1,O999,1+MAX(O999,0)))</f>
        <v>26</v>
      </c>
      <c r="P1000" s="45">
        <f t="shared" si="213"/>
        <v>17</v>
      </c>
      <c r="Q1000" s="33" t="str">
        <f t="shared" si="214"/>
        <v/>
      </c>
      <c r="R1000" s="33">
        <f t="shared" si="215"/>
        <v>2</v>
      </c>
      <c r="S1000" s="33" t="str">
        <f t="shared" si="216"/>
        <v>117_2</v>
      </c>
      <c r="T1000" s="35" t="str">
        <f t="shared" si="217"/>
        <v>117AM</v>
      </c>
      <c r="U1000" s="35" t="str">
        <f t="shared" si="218"/>
        <v>117AMEW</v>
      </c>
      <c r="W1000" s="20" t="str">
        <f t="shared" si="219"/>
        <v/>
      </c>
      <c r="X1000" s="20" t="str">
        <f t="shared" si="220"/>
        <v/>
      </c>
      <c r="Y1000" s="20" t="str">
        <f t="shared" si="221"/>
        <v/>
      </c>
      <c r="Z1000" s="20" t="str">
        <f t="shared" si="222"/>
        <v/>
      </c>
      <c r="AA1000" s="20">
        <f t="shared" si="210"/>
        <v>0</v>
      </c>
      <c r="AB1000" s="20">
        <f t="shared" si="211"/>
        <v>0</v>
      </c>
      <c r="AC1000" s="20">
        <f t="shared" si="212"/>
        <v>3</v>
      </c>
      <c r="AD1000" s="16">
        <f t="shared" si="223"/>
        <v>1</v>
      </c>
      <c r="AE1000" s="16">
        <f>IF(ISBLANK(T1000),AE999,IF(COUNTIF(T$2:T1000,T1000)&gt;1,AE999,1+MAX(AE999,0)))</f>
        <v>32</v>
      </c>
    </row>
    <row r="1001" spans="1:31" x14ac:dyDescent="0.25">
      <c r="A1001" s="42">
        <v>117</v>
      </c>
      <c r="B1001" s="42" t="s">
        <v>65</v>
      </c>
      <c r="C1001" s="42" t="s">
        <v>655</v>
      </c>
      <c r="E1001" s="42">
        <v>1</v>
      </c>
      <c r="F1001" s="42">
        <v>2</v>
      </c>
      <c r="G1001" s="42">
        <v>4</v>
      </c>
      <c r="H1001" s="42">
        <v>23</v>
      </c>
      <c r="I1001" s="42">
        <v>4</v>
      </c>
      <c r="J1001" s="42">
        <v>5</v>
      </c>
      <c r="K1001" s="42">
        <v>7</v>
      </c>
      <c r="L1001" s="42">
        <v>12</v>
      </c>
      <c r="M1001" s="188" t="s">
        <v>716</v>
      </c>
      <c r="N1001"/>
      <c r="O1001" s="101">
        <f>IF(ISBLANK(C1001),O1000,IF(COUNTIF(C$2:C1001,C1001)&gt;1,O1000,1+MAX(O1000,0)))</f>
        <v>26</v>
      </c>
      <c r="P1001" s="45">
        <f t="shared" si="213"/>
        <v>17</v>
      </c>
      <c r="Q1001" s="33" t="str">
        <f t="shared" si="214"/>
        <v/>
      </c>
      <c r="R1001" s="33">
        <f t="shared" si="215"/>
        <v>2</v>
      </c>
      <c r="S1001" s="33" t="str">
        <f t="shared" si="216"/>
        <v>117_2</v>
      </c>
      <c r="T1001" s="35" t="str">
        <f t="shared" si="217"/>
        <v>117AM</v>
      </c>
      <c r="U1001" s="35" t="str">
        <f t="shared" si="218"/>
        <v>117AMEW</v>
      </c>
      <c r="W1001" s="20" t="str">
        <f t="shared" si="219"/>
        <v/>
      </c>
      <c r="X1001" s="20" t="str">
        <f t="shared" si="220"/>
        <v/>
      </c>
      <c r="Y1001" s="20" t="str">
        <f t="shared" si="221"/>
        <v/>
      </c>
      <c r="Z1001" s="20" t="str">
        <f t="shared" si="222"/>
        <v/>
      </c>
      <c r="AA1001" s="20">
        <f t="shared" si="210"/>
        <v>1</v>
      </c>
      <c r="AB1001" s="20">
        <f t="shared" si="211"/>
        <v>0</v>
      </c>
      <c r="AC1001" s="20">
        <f t="shared" si="212"/>
        <v>3</v>
      </c>
      <c r="AD1001" s="16">
        <f t="shared" si="223"/>
        <v>1</v>
      </c>
      <c r="AE1001" s="16">
        <f>IF(ISBLANK(T1001),AE1000,IF(COUNTIF(T$2:T1001,T1001)&gt;1,AE1000,1+MAX(AE1000,0)))</f>
        <v>32</v>
      </c>
    </row>
    <row r="1002" spans="1:31" x14ac:dyDescent="0.25">
      <c r="A1002" s="42">
        <v>117</v>
      </c>
      <c r="B1002" s="42" t="s">
        <v>65</v>
      </c>
      <c r="C1002" s="42" t="s">
        <v>655</v>
      </c>
      <c r="E1002" s="42">
        <v>1</v>
      </c>
      <c r="F1002" s="42">
        <v>3</v>
      </c>
      <c r="G1002" s="42">
        <v>1</v>
      </c>
      <c r="H1002" s="42">
        <v>3</v>
      </c>
      <c r="I1002" s="42">
        <v>1</v>
      </c>
      <c r="J1002" s="42">
        <v>1</v>
      </c>
      <c r="K1002" s="42">
        <v>1</v>
      </c>
      <c r="L1002" s="42">
        <v>3</v>
      </c>
      <c r="M1002" s="188" t="s">
        <v>716</v>
      </c>
      <c r="N1002"/>
      <c r="O1002" s="101">
        <f>IF(ISBLANK(C1002),O1001,IF(COUNTIF(C$2:C1002,C1002)&gt;1,O1001,1+MAX(O1001,0)))</f>
        <v>26</v>
      </c>
      <c r="P1002" s="45">
        <f t="shared" si="213"/>
        <v>17</v>
      </c>
      <c r="Q1002" s="33" t="str">
        <f t="shared" si="214"/>
        <v/>
      </c>
      <c r="R1002" s="33">
        <f t="shared" si="215"/>
        <v>3</v>
      </c>
      <c r="S1002" s="33" t="str">
        <f t="shared" si="216"/>
        <v>117_3</v>
      </c>
      <c r="T1002" s="35" t="str">
        <f t="shared" si="217"/>
        <v>117AM</v>
      </c>
      <c r="U1002" s="35" t="str">
        <f t="shared" si="218"/>
        <v>117AMNS</v>
      </c>
      <c r="W1002" s="20" t="str">
        <f t="shared" si="219"/>
        <v/>
      </c>
      <c r="X1002" s="20" t="str">
        <f t="shared" si="220"/>
        <v/>
      </c>
      <c r="Y1002" s="20" t="str">
        <f t="shared" si="221"/>
        <v/>
      </c>
      <c r="Z1002" s="20" t="str">
        <f t="shared" si="222"/>
        <v/>
      </c>
      <c r="AA1002" s="20">
        <f t="shared" si="210"/>
        <v>0</v>
      </c>
      <c r="AB1002" s="20">
        <f t="shared" si="211"/>
        <v>0</v>
      </c>
      <c r="AC1002" s="20">
        <f t="shared" si="212"/>
        <v>0</v>
      </c>
      <c r="AD1002" s="16">
        <f t="shared" si="223"/>
        <v>0</v>
      </c>
      <c r="AE1002" s="16">
        <f>IF(ISBLANK(T1002),AE1001,IF(COUNTIF(T$2:T1002,T1002)&gt;1,AE1001,1+MAX(AE1001,0)))</f>
        <v>32</v>
      </c>
    </row>
    <row r="1003" spans="1:31" x14ac:dyDescent="0.25">
      <c r="A1003" s="42">
        <v>117</v>
      </c>
      <c r="B1003" s="42" t="s">
        <v>65</v>
      </c>
      <c r="C1003" s="42" t="s">
        <v>655</v>
      </c>
      <c r="E1003" s="42">
        <v>1</v>
      </c>
      <c r="F1003" s="42">
        <v>3</v>
      </c>
      <c r="G1003" s="42">
        <v>2</v>
      </c>
      <c r="H1003" s="42">
        <v>4</v>
      </c>
      <c r="I1003" s="42">
        <v>0</v>
      </c>
      <c r="J1003" s="42">
        <v>0</v>
      </c>
      <c r="K1003" s="42">
        <v>1</v>
      </c>
      <c r="L1003" s="42">
        <v>4</v>
      </c>
      <c r="M1003" s="188" t="s">
        <v>716</v>
      </c>
      <c r="N1003"/>
      <c r="O1003" s="101">
        <f>IF(ISBLANK(C1003),O1002,IF(COUNTIF(C$2:C1003,C1003)&gt;1,O1002,1+MAX(O1002,0)))</f>
        <v>26</v>
      </c>
      <c r="P1003" s="45">
        <f t="shared" si="213"/>
        <v>17</v>
      </c>
      <c r="Q1003" s="33" t="str">
        <f t="shared" si="214"/>
        <v/>
      </c>
      <c r="R1003" s="33">
        <f t="shared" si="215"/>
        <v>3</v>
      </c>
      <c r="S1003" s="33" t="str">
        <f t="shared" si="216"/>
        <v>117_3</v>
      </c>
      <c r="T1003" s="35" t="str">
        <f t="shared" si="217"/>
        <v>117AM</v>
      </c>
      <c r="U1003" s="35" t="str">
        <f t="shared" si="218"/>
        <v>117AMNS</v>
      </c>
      <c r="W1003" s="20" t="str">
        <f t="shared" si="219"/>
        <v/>
      </c>
      <c r="X1003" s="20" t="str">
        <f t="shared" si="220"/>
        <v/>
      </c>
      <c r="Y1003" s="20" t="str">
        <f t="shared" si="221"/>
        <v/>
      </c>
      <c r="Z1003" s="20" t="str">
        <f t="shared" si="222"/>
        <v/>
      </c>
      <c r="AA1003" s="20">
        <f t="shared" si="210"/>
        <v>0</v>
      </c>
      <c r="AB1003" s="20">
        <f t="shared" si="211"/>
        <v>0</v>
      </c>
      <c r="AC1003" s="20">
        <f t="shared" si="212"/>
        <v>0</v>
      </c>
      <c r="AD1003" s="16">
        <f t="shared" si="223"/>
        <v>0</v>
      </c>
      <c r="AE1003" s="16">
        <f>IF(ISBLANK(T1003),AE1002,IF(COUNTIF(T$2:T1003,T1003)&gt;1,AE1002,1+MAX(AE1002,0)))</f>
        <v>32</v>
      </c>
    </row>
    <row r="1004" spans="1:31" x14ac:dyDescent="0.25">
      <c r="A1004" s="42">
        <v>117</v>
      </c>
      <c r="B1004" s="42" t="s">
        <v>65</v>
      </c>
      <c r="C1004" s="42" t="s">
        <v>655</v>
      </c>
      <c r="E1004" s="42">
        <v>1</v>
      </c>
      <c r="F1004" s="42">
        <v>3</v>
      </c>
      <c r="G1004" s="42">
        <v>3</v>
      </c>
      <c r="H1004" s="42">
        <v>1</v>
      </c>
      <c r="I1004" s="42">
        <v>0</v>
      </c>
      <c r="J1004" s="42">
        <v>0</v>
      </c>
      <c r="K1004" s="42">
        <v>1</v>
      </c>
      <c r="L1004" s="42">
        <v>1</v>
      </c>
      <c r="M1004" s="188" t="s">
        <v>716</v>
      </c>
      <c r="N1004"/>
      <c r="O1004" s="101">
        <f>IF(ISBLANK(C1004),O1003,IF(COUNTIF(C$2:C1004,C1004)&gt;1,O1003,1+MAX(O1003,0)))</f>
        <v>26</v>
      </c>
      <c r="P1004" s="45">
        <f t="shared" si="213"/>
        <v>17</v>
      </c>
      <c r="Q1004" s="33" t="str">
        <f t="shared" si="214"/>
        <v/>
      </c>
      <c r="R1004" s="33">
        <f t="shared" si="215"/>
        <v>3</v>
      </c>
      <c r="S1004" s="33" t="str">
        <f t="shared" si="216"/>
        <v>117_3</v>
      </c>
      <c r="T1004" s="35" t="str">
        <f t="shared" si="217"/>
        <v>117AM</v>
      </c>
      <c r="U1004" s="35" t="str">
        <f t="shared" si="218"/>
        <v>117AMEW</v>
      </c>
      <c r="W1004" s="20" t="str">
        <f t="shared" si="219"/>
        <v/>
      </c>
      <c r="X1004" s="20" t="str">
        <f t="shared" si="220"/>
        <v/>
      </c>
      <c r="Y1004" s="20" t="str">
        <f t="shared" si="221"/>
        <v/>
      </c>
      <c r="Z1004" s="20" t="str">
        <f t="shared" si="222"/>
        <v/>
      </c>
      <c r="AA1004" s="20">
        <f t="shared" si="210"/>
        <v>0</v>
      </c>
      <c r="AB1004" s="20">
        <f t="shared" si="211"/>
        <v>0</v>
      </c>
      <c r="AC1004" s="20">
        <f t="shared" si="212"/>
        <v>3</v>
      </c>
      <c r="AD1004" s="16">
        <f t="shared" si="223"/>
        <v>1</v>
      </c>
      <c r="AE1004" s="16">
        <f>IF(ISBLANK(T1004),AE1003,IF(COUNTIF(T$2:T1004,T1004)&gt;1,AE1003,1+MAX(AE1003,0)))</f>
        <v>32</v>
      </c>
    </row>
    <row r="1005" spans="1:31" x14ac:dyDescent="0.25">
      <c r="A1005" s="42">
        <v>117</v>
      </c>
      <c r="B1005" s="42" t="s">
        <v>65</v>
      </c>
      <c r="C1005" s="42" t="s">
        <v>655</v>
      </c>
      <c r="E1005" s="42">
        <v>1</v>
      </c>
      <c r="F1005" s="42">
        <v>3</v>
      </c>
      <c r="G1005" s="42">
        <v>4</v>
      </c>
      <c r="H1005" s="42">
        <v>6</v>
      </c>
      <c r="I1005" s="42">
        <v>1</v>
      </c>
      <c r="J1005" s="42">
        <v>0</v>
      </c>
      <c r="K1005" s="42">
        <v>3</v>
      </c>
      <c r="L1005" s="42">
        <v>4</v>
      </c>
      <c r="M1005" s="188" t="s">
        <v>716</v>
      </c>
      <c r="N1005"/>
      <c r="O1005" s="101">
        <f>IF(ISBLANK(C1005),O1004,IF(COUNTIF(C$2:C1005,C1005)&gt;1,O1004,1+MAX(O1004,0)))</f>
        <v>26</v>
      </c>
      <c r="P1005" s="45">
        <f t="shared" si="213"/>
        <v>17</v>
      </c>
      <c r="Q1005" s="33" t="str">
        <f t="shared" si="214"/>
        <v/>
      </c>
      <c r="R1005" s="33">
        <f t="shared" si="215"/>
        <v>3</v>
      </c>
      <c r="S1005" s="33" t="str">
        <f t="shared" si="216"/>
        <v>117_3</v>
      </c>
      <c r="T1005" s="35" t="str">
        <f t="shared" si="217"/>
        <v>117AM</v>
      </c>
      <c r="U1005" s="35" t="str">
        <f t="shared" si="218"/>
        <v>117AMEW</v>
      </c>
      <c r="W1005" s="20" t="str">
        <f t="shared" si="219"/>
        <v/>
      </c>
      <c r="X1005" s="20" t="str">
        <f t="shared" si="220"/>
        <v/>
      </c>
      <c r="Y1005" s="20" t="str">
        <f t="shared" si="221"/>
        <v/>
      </c>
      <c r="Z1005" s="20" t="str">
        <f t="shared" si="222"/>
        <v/>
      </c>
      <c r="AA1005" s="20">
        <f t="shared" si="210"/>
        <v>1</v>
      </c>
      <c r="AB1005" s="20">
        <f t="shared" si="211"/>
        <v>0</v>
      </c>
      <c r="AC1005" s="20">
        <f t="shared" si="212"/>
        <v>3</v>
      </c>
      <c r="AD1005" s="16">
        <f t="shared" si="223"/>
        <v>1</v>
      </c>
      <c r="AE1005" s="16">
        <f>IF(ISBLANK(T1005),AE1004,IF(COUNTIF(T$2:T1005,T1005)&gt;1,AE1004,1+MAX(AE1004,0)))</f>
        <v>32</v>
      </c>
    </row>
    <row r="1006" spans="1:31" x14ac:dyDescent="0.25">
      <c r="A1006" s="42">
        <v>117</v>
      </c>
      <c r="B1006" s="42" t="s">
        <v>65</v>
      </c>
      <c r="C1006" s="42" t="s">
        <v>655</v>
      </c>
      <c r="E1006" s="42">
        <v>1</v>
      </c>
      <c r="F1006" s="42">
        <v>4</v>
      </c>
      <c r="G1006" s="42">
        <v>1</v>
      </c>
      <c r="H1006" s="42">
        <v>2</v>
      </c>
      <c r="I1006" s="42">
        <v>0</v>
      </c>
      <c r="J1006" s="42">
        <v>0</v>
      </c>
      <c r="K1006" s="42">
        <v>0</v>
      </c>
      <c r="L1006" s="42">
        <v>2</v>
      </c>
      <c r="M1006" s="188" t="s">
        <v>716</v>
      </c>
      <c r="N1006"/>
      <c r="O1006" s="101">
        <f>IF(ISBLANK(C1006),O1005,IF(COUNTIF(C$2:C1006,C1006)&gt;1,O1005,1+MAX(O1005,0)))</f>
        <v>26</v>
      </c>
      <c r="P1006" s="45">
        <f t="shared" si="213"/>
        <v>17</v>
      </c>
      <c r="Q1006" s="33" t="str">
        <f t="shared" si="214"/>
        <v/>
      </c>
      <c r="R1006" s="33">
        <f t="shared" si="215"/>
        <v>4</v>
      </c>
      <c r="S1006" s="33" t="str">
        <f t="shared" si="216"/>
        <v>117_4</v>
      </c>
      <c r="T1006" s="35" t="str">
        <f t="shared" si="217"/>
        <v>117AM</v>
      </c>
      <c r="U1006" s="35" t="str">
        <f t="shared" si="218"/>
        <v>117AMNS</v>
      </c>
      <c r="W1006" s="20" t="str">
        <f t="shared" si="219"/>
        <v/>
      </c>
      <c r="X1006" s="20" t="str">
        <f t="shared" si="220"/>
        <v/>
      </c>
      <c r="Y1006" s="20" t="str">
        <f t="shared" si="221"/>
        <v/>
      </c>
      <c r="Z1006" s="20" t="str">
        <f t="shared" si="222"/>
        <v/>
      </c>
      <c r="AA1006" s="20">
        <f t="shared" si="210"/>
        <v>0</v>
      </c>
      <c r="AB1006" s="20">
        <f t="shared" si="211"/>
        <v>0</v>
      </c>
      <c r="AC1006" s="20">
        <f t="shared" si="212"/>
        <v>0</v>
      </c>
      <c r="AD1006" s="16">
        <f t="shared" si="223"/>
        <v>0</v>
      </c>
      <c r="AE1006" s="16">
        <f>IF(ISBLANK(T1006),AE1005,IF(COUNTIF(T$2:T1006,T1006)&gt;1,AE1005,1+MAX(AE1005,0)))</f>
        <v>32</v>
      </c>
    </row>
    <row r="1007" spans="1:31" x14ac:dyDescent="0.25">
      <c r="A1007" s="42">
        <v>117</v>
      </c>
      <c r="B1007" s="42" t="s">
        <v>65</v>
      </c>
      <c r="C1007" s="42" t="s">
        <v>655</v>
      </c>
      <c r="E1007" s="42">
        <v>1</v>
      </c>
      <c r="F1007" s="42">
        <v>4</v>
      </c>
      <c r="G1007" s="42">
        <v>2</v>
      </c>
      <c r="H1007" s="42">
        <v>8</v>
      </c>
      <c r="I1007" s="42">
        <v>3</v>
      </c>
      <c r="J1007" s="42">
        <v>1</v>
      </c>
      <c r="K1007" s="42">
        <v>2</v>
      </c>
      <c r="L1007" s="42">
        <v>8</v>
      </c>
      <c r="M1007" s="188" t="s">
        <v>716</v>
      </c>
      <c r="N1007"/>
      <c r="O1007" s="101">
        <f>IF(ISBLANK(C1007),O1006,IF(COUNTIF(C$2:C1007,C1007)&gt;1,O1006,1+MAX(O1006,0)))</f>
        <v>26</v>
      </c>
      <c r="P1007" s="45">
        <f t="shared" si="213"/>
        <v>17</v>
      </c>
      <c r="Q1007" s="33" t="str">
        <f t="shared" si="214"/>
        <v/>
      </c>
      <c r="R1007" s="33">
        <f t="shared" si="215"/>
        <v>4</v>
      </c>
      <c r="S1007" s="33" t="str">
        <f t="shared" si="216"/>
        <v>117_4</v>
      </c>
      <c r="T1007" s="35" t="str">
        <f t="shared" si="217"/>
        <v>117AM</v>
      </c>
      <c r="U1007" s="35" t="str">
        <f t="shared" si="218"/>
        <v>117AMNS</v>
      </c>
      <c r="W1007" s="20" t="str">
        <f t="shared" si="219"/>
        <v/>
      </c>
      <c r="X1007" s="20" t="str">
        <f t="shared" si="220"/>
        <v/>
      </c>
      <c r="Y1007" s="20" t="str">
        <f t="shared" si="221"/>
        <v/>
      </c>
      <c r="Z1007" s="20" t="str">
        <f t="shared" si="222"/>
        <v/>
      </c>
      <c r="AA1007" s="20">
        <f t="shared" si="210"/>
        <v>0</v>
      </c>
      <c r="AB1007" s="20">
        <f t="shared" si="211"/>
        <v>0</v>
      </c>
      <c r="AC1007" s="20">
        <f t="shared" si="212"/>
        <v>0</v>
      </c>
      <c r="AD1007" s="16">
        <f t="shared" si="223"/>
        <v>0</v>
      </c>
      <c r="AE1007" s="16">
        <f>IF(ISBLANK(T1007),AE1006,IF(COUNTIF(T$2:T1007,T1007)&gt;1,AE1006,1+MAX(AE1006,0)))</f>
        <v>32</v>
      </c>
    </row>
    <row r="1008" spans="1:31" x14ac:dyDescent="0.25">
      <c r="A1008" s="42">
        <v>117</v>
      </c>
      <c r="B1008" s="42" t="s">
        <v>65</v>
      </c>
      <c r="C1008" s="42" t="s">
        <v>655</v>
      </c>
      <c r="E1008" s="42">
        <v>1</v>
      </c>
      <c r="F1008" s="42">
        <v>4</v>
      </c>
      <c r="G1008" s="42">
        <v>3</v>
      </c>
      <c r="H1008" s="42">
        <v>0</v>
      </c>
      <c r="I1008" s="42">
        <v>0</v>
      </c>
      <c r="J1008" s="42">
        <v>0</v>
      </c>
      <c r="K1008" s="42">
        <v>0</v>
      </c>
      <c r="L1008" s="42">
        <v>0</v>
      </c>
      <c r="M1008" s="188" t="s">
        <v>716</v>
      </c>
      <c r="N1008"/>
      <c r="O1008" s="101">
        <f>IF(ISBLANK(C1008),O1007,IF(COUNTIF(C$2:C1008,C1008)&gt;1,O1007,1+MAX(O1007,0)))</f>
        <v>26</v>
      </c>
      <c r="P1008" s="45">
        <f t="shared" si="213"/>
        <v>17</v>
      </c>
      <c r="Q1008" s="33" t="str">
        <f t="shared" si="214"/>
        <v/>
      </c>
      <c r="R1008" s="33">
        <f t="shared" si="215"/>
        <v>4</v>
      </c>
      <c r="S1008" s="33" t="str">
        <f t="shared" si="216"/>
        <v>117_4</v>
      </c>
      <c r="T1008" s="35" t="str">
        <f t="shared" si="217"/>
        <v>117AM</v>
      </c>
      <c r="U1008" s="35" t="str">
        <f t="shared" si="218"/>
        <v>117AMEW</v>
      </c>
      <c r="W1008" s="20" t="str">
        <f t="shared" si="219"/>
        <v/>
      </c>
      <c r="X1008" s="20" t="str">
        <f t="shared" si="220"/>
        <v/>
      </c>
      <c r="Y1008" s="20" t="str">
        <f t="shared" si="221"/>
        <v/>
      </c>
      <c r="Z1008" s="20" t="str">
        <f t="shared" si="222"/>
        <v/>
      </c>
      <c r="AA1008" s="20">
        <f t="shared" si="210"/>
        <v>0</v>
      </c>
      <c r="AB1008" s="20">
        <f t="shared" si="211"/>
        <v>0</v>
      </c>
      <c r="AC1008" s="20">
        <f t="shared" si="212"/>
        <v>3</v>
      </c>
      <c r="AD1008" s="16">
        <f t="shared" si="223"/>
        <v>1</v>
      </c>
      <c r="AE1008" s="16">
        <f>IF(ISBLANK(T1008),AE1007,IF(COUNTIF(T$2:T1008,T1008)&gt;1,AE1007,1+MAX(AE1007,0)))</f>
        <v>32</v>
      </c>
    </row>
    <row r="1009" spans="1:31" x14ac:dyDescent="0.25">
      <c r="A1009" s="42">
        <v>117</v>
      </c>
      <c r="B1009" s="42" t="s">
        <v>65</v>
      </c>
      <c r="C1009" s="42" t="s">
        <v>655</v>
      </c>
      <c r="E1009" s="42">
        <v>1</v>
      </c>
      <c r="F1009" s="42">
        <v>4</v>
      </c>
      <c r="G1009" s="42">
        <v>4</v>
      </c>
      <c r="H1009" s="42">
        <v>8</v>
      </c>
      <c r="I1009" s="42">
        <v>3</v>
      </c>
      <c r="J1009" s="42">
        <v>0</v>
      </c>
      <c r="K1009" s="42">
        <v>1</v>
      </c>
      <c r="L1009" s="42">
        <v>4</v>
      </c>
      <c r="M1009" s="188" t="s">
        <v>716</v>
      </c>
      <c r="N1009"/>
      <c r="O1009" s="101">
        <f>IF(ISBLANK(C1009),O1008,IF(COUNTIF(C$2:C1009,C1009)&gt;1,O1008,1+MAX(O1008,0)))</f>
        <v>26</v>
      </c>
      <c r="P1009" s="45">
        <f t="shared" si="213"/>
        <v>17</v>
      </c>
      <c r="Q1009" s="33" t="str">
        <f t="shared" si="214"/>
        <v/>
      </c>
      <c r="R1009" s="33">
        <f t="shared" si="215"/>
        <v>4</v>
      </c>
      <c r="S1009" s="33" t="str">
        <f t="shared" si="216"/>
        <v>117_4</v>
      </c>
      <c r="T1009" s="35" t="str">
        <f t="shared" si="217"/>
        <v>117AM</v>
      </c>
      <c r="U1009" s="35" t="str">
        <f t="shared" si="218"/>
        <v>117AMEW</v>
      </c>
      <c r="W1009" s="20" t="str">
        <f t="shared" si="219"/>
        <v/>
      </c>
      <c r="X1009" s="20" t="str">
        <f t="shared" si="220"/>
        <v/>
      </c>
      <c r="Y1009" s="20" t="str">
        <f t="shared" si="221"/>
        <v/>
      </c>
      <c r="Z1009" s="20" t="str">
        <f t="shared" si="222"/>
        <v/>
      </c>
      <c r="AA1009" s="20">
        <f t="shared" si="210"/>
        <v>1</v>
      </c>
      <c r="AB1009" s="20">
        <f t="shared" si="211"/>
        <v>0</v>
      </c>
      <c r="AC1009" s="20">
        <f t="shared" si="212"/>
        <v>3</v>
      </c>
      <c r="AD1009" s="16">
        <f t="shared" si="223"/>
        <v>1</v>
      </c>
      <c r="AE1009" s="16">
        <f>IF(ISBLANK(T1009),AE1008,IF(COUNTIF(T$2:T1009,T1009)&gt;1,AE1008,1+MAX(AE1008,0)))</f>
        <v>32</v>
      </c>
    </row>
    <row r="1010" spans="1:31" x14ac:dyDescent="0.25">
      <c r="A1010" s="42">
        <v>117</v>
      </c>
      <c r="B1010" s="42" t="s">
        <v>65</v>
      </c>
      <c r="C1010" s="42" t="s">
        <v>655</v>
      </c>
      <c r="E1010" s="42">
        <v>2</v>
      </c>
      <c r="F1010" s="42">
        <v>1</v>
      </c>
      <c r="G1010" s="42">
        <v>1</v>
      </c>
      <c r="H1010" s="42">
        <v>2</v>
      </c>
      <c r="I1010" s="42">
        <v>0</v>
      </c>
      <c r="J1010" s="42">
        <v>0</v>
      </c>
      <c r="K1010" s="42">
        <v>1</v>
      </c>
      <c r="L1010" s="42">
        <v>2</v>
      </c>
      <c r="M1010" s="188" t="s">
        <v>656</v>
      </c>
      <c r="N1010"/>
      <c r="O1010" s="101">
        <f>IF(ISBLANK(C1010),O1009,IF(COUNTIF(C$2:C1010,C1010)&gt;1,O1009,1+MAX(O1009,0)))</f>
        <v>26</v>
      </c>
      <c r="P1010" s="45">
        <f t="shared" si="213"/>
        <v>17</v>
      </c>
      <c r="Q1010" s="33" t="str">
        <f t="shared" si="214"/>
        <v/>
      </c>
      <c r="R1010" s="33">
        <f t="shared" si="215"/>
        <v>5</v>
      </c>
      <c r="S1010" s="33" t="str">
        <f t="shared" si="216"/>
        <v>117_5</v>
      </c>
      <c r="T1010" s="35" t="str">
        <f t="shared" si="217"/>
        <v>117AM</v>
      </c>
      <c r="U1010" s="35" t="str">
        <f t="shared" si="218"/>
        <v>117AMNS</v>
      </c>
      <c r="W1010" s="20" t="str">
        <f t="shared" si="219"/>
        <v/>
      </c>
      <c r="X1010" s="20" t="str">
        <f t="shared" si="220"/>
        <v/>
      </c>
      <c r="Y1010" s="20" t="str">
        <f t="shared" si="221"/>
        <v/>
      </c>
      <c r="Z1010" s="20" t="str">
        <f t="shared" si="222"/>
        <v/>
      </c>
      <c r="AA1010" s="20">
        <f t="shared" si="210"/>
        <v>0</v>
      </c>
      <c r="AB1010" s="20">
        <f t="shared" si="211"/>
        <v>0</v>
      </c>
      <c r="AC1010" s="20">
        <f t="shared" si="212"/>
        <v>0</v>
      </c>
      <c r="AD1010" s="16">
        <f t="shared" si="223"/>
        <v>0</v>
      </c>
      <c r="AE1010" s="16">
        <f>IF(ISBLANK(T1010),AE1009,IF(COUNTIF(T$2:T1010,T1010)&gt;1,AE1009,1+MAX(AE1009,0)))</f>
        <v>32</v>
      </c>
    </row>
    <row r="1011" spans="1:31" x14ac:dyDescent="0.25">
      <c r="A1011" s="42">
        <v>117</v>
      </c>
      <c r="B1011" s="42" t="s">
        <v>65</v>
      </c>
      <c r="C1011" s="42" t="s">
        <v>655</v>
      </c>
      <c r="E1011" s="42">
        <v>2</v>
      </c>
      <c r="F1011" s="42">
        <v>1</v>
      </c>
      <c r="G1011" s="42">
        <v>2</v>
      </c>
      <c r="H1011" s="42">
        <v>5</v>
      </c>
      <c r="I1011" s="42">
        <v>1</v>
      </c>
      <c r="J1011" s="42">
        <v>2</v>
      </c>
      <c r="K1011" s="42">
        <v>2</v>
      </c>
      <c r="L1011" s="42">
        <v>4</v>
      </c>
      <c r="M1011" s="188" t="s">
        <v>656</v>
      </c>
      <c r="N1011"/>
      <c r="O1011" s="101">
        <f>IF(ISBLANK(C1011),O1010,IF(COUNTIF(C$2:C1011,C1011)&gt;1,O1010,1+MAX(O1010,0)))</f>
        <v>26</v>
      </c>
      <c r="P1011" s="45">
        <f t="shared" si="213"/>
        <v>17</v>
      </c>
      <c r="Q1011" s="33" t="str">
        <f t="shared" si="214"/>
        <v/>
      </c>
      <c r="R1011" s="33">
        <f t="shared" si="215"/>
        <v>5</v>
      </c>
      <c r="S1011" s="33" t="str">
        <f t="shared" si="216"/>
        <v>117_5</v>
      </c>
      <c r="T1011" s="35" t="str">
        <f t="shared" si="217"/>
        <v>117AM</v>
      </c>
      <c r="U1011" s="35" t="str">
        <f t="shared" si="218"/>
        <v>117AMNS</v>
      </c>
      <c r="W1011" s="20" t="str">
        <f t="shared" si="219"/>
        <v/>
      </c>
      <c r="X1011" s="20" t="str">
        <f t="shared" si="220"/>
        <v/>
      </c>
      <c r="Y1011" s="20" t="str">
        <f t="shared" si="221"/>
        <v/>
      </c>
      <c r="Z1011" s="20" t="str">
        <f t="shared" si="222"/>
        <v/>
      </c>
      <c r="AA1011" s="20">
        <f t="shared" si="210"/>
        <v>0</v>
      </c>
      <c r="AB1011" s="20">
        <f t="shared" si="211"/>
        <v>0</v>
      </c>
      <c r="AC1011" s="20">
        <f t="shared" si="212"/>
        <v>0</v>
      </c>
      <c r="AD1011" s="16">
        <f t="shared" si="223"/>
        <v>0</v>
      </c>
      <c r="AE1011" s="16">
        <f>IF(ISBLANK(T1011),AE1010,IF(COUNTIF(T$2:T1011,T1011)&gt;1,AE1010,1+MAX(AE1010,0)))</f>
        <v>32</v>
      </c>
    </row>
    <row r="1012" spans="1:31" x14ac:dyDescent="0.25">
      <c r="A1012" s="42">
        <v>117</v>
      </c>
      <c r="B1012" s="42" t="s">
        <v>65</v>
      </c>
      <c r="C1012" s="42" t="s">
        <v>655</v>
      </c>
      <c r="E1012" s="42">
        <v>2</v>
      </c>
      <c r="F1012" s="42">
        <v>1</v>
      </c>
      <c r="G1012" s="42">
        <v>3</v>
      </c>
      <c r="H1012" s="42">
        <v>2</v>
      </c>
      <c r="I1012" s="42">
        <v>0</v>
      </c>
      <c r="J1012" s="42">
        <v>1</v>
      </c>
      <c r="K1012" s="42">
        <v>1</v>
      </c>
      <c r="L1012" s="42">
        <v>1</v>
      </c>
      <c r="M1012" s="188" t="s">
        <v>656</v>
      </c>
      <c r="N1012"/>
      <c r="O1012" s="101">
        <f>IF(ISBLANK(C1012),O1011,IF(COUNTIF(C$2:C1012,C1012)&gt;1,O1011,1+MAX(O1011,0)))</f>
        <v>26</v>
      </c>
      <c r="P1012" s="45">
        <f t="shared" si="213"/>
        <v>17</v>
      </c>
      <c r="Q1012" s="33" t="str">
        <f t="shared" si="214"/>
        <v/>
      </c>
      <c r="R1012" s="33">
        <f t="shared" si="215"/>
        <v>5</v>
      </c>
      <c r="S1012" s="33" t="str">
        <f t="shared" si="216"/>
        <v>117_5</v>
      </c>
      <c r="T1012" s="35" t="str">
        <f t="shared" si="217"/>
        <v>117AM</v>
      </c>
      <c r="U1012" s="35" t="str">
        <f t="shared" si="218"/>
        <v>117AMEW</v>
      </c>
      <c r="W1012" s="20" t="str">
        <f t="shared" si="219"/>
        <v/>
      </c>
      <c r="X1012" s="20" t="str">
        <f t="shared" si="220"/>
        <v/>
      </c>
      <c r="Y1012" s="20" t="str">
        <f t="shared" si="221"/>
        <v/>
      </c>
      <c r="Z1012" s="20" t="str">
        <f t="shared" si="222"/>
        <v/>
      </c>
      <c r="AA1012" s="20">
        <f t="shared" si="210"/>
        <v>0</v>
      </c>
      <c r="AB1012" s="20">
        <f t="shared" si="211"/>
        <v>0</v>
      </c>
      <c r="AC1012" s="20">
        <f t="shared" si="212"/>
        <v>3</v>
      </c>
      <c r="AD1012" s="16">
        <f t="shared" si="223"/>
        <v>1</v>
      </c>
      <c r="AE1012" s="16">
        <f>IF(ISBLANK(T1012),AE1011,IF(COUNTIF(T$2:T1012,T1012)&gt;1,AE1011,1+MAX(AE1011,0)))</f>
        <v>32</v>
      </c>
    </row>
    <row r="1013" spans="1:31" x14ac:dyDescent="0.25">
      <c r="A1013" s="42">
        <v>117</v>
      </c>
      <c r="B1013" s="42" t="s">
        <v>65</v>
      </c>
      <c r="C1013" s="42" t="s">
        <v>655</v>
      </c>
      <c r="E1013" s="42">
        <v>2</v>
      </c>
      <c r="F1013" s="42">
        <v>1</v>
      </c>
      <c r="G1013" s="42">
        <v>4</v>
      </c>
      <c r="H1013" s="42">
        <v>9</v>
      </c>
      <c r="I1013" s="42">
        <v>6</v>
      </c>
      <c r="J1013" s="42">
        <v>1</v>
      </c>
      <c r="K1013" s="42">
        <v>2</v>
      </c>
      <c r="L1013" s="42">
        <v>3</v>
      </c>
      <c r="M1013" s="188" t="s">
        <v>656</v>
      </c>
      <c r="N1013"/>
      <c r="O1013" s="101">
        <f>IF(ISBLANK(C1013),O1012,IF(COUNTIF(C$2:C1013,C1013)&gt;1,O1012,1+MAX(O1012,0)))</f>
        <v>26</v>
      </c>
      <c r="P1013" s="45">
        <f t="shared" si="213"/>
        <v>17</v>
      </c>
      <c r="Q1013" s="33" t="str">
        <f t="shared" si="214"/>
        <v/>
      </c>
      <c r="R1013" s="33">
        <f t="shared" si="215"/>
        <v>5</v>
      </c>
      <c r="S1013" s="33" t="str">
        <f t="shared" si="216"/>
        <v>117_5</v>
      </c>
      <c r="T1013" s="35" t="str">
        <f t="shared" si="217"/>
        <v>117AM</v>
      </c>
      <c r="U1013" s="35" t="str">
        <f t="shared" si="218"/>
        <v>117AMEW</v>
      </c>
      <c r="W1013" s="20" t="str">
        <f t="shared" si="219"/>
        <v/>
      </c>
      <c r="X1013" s="20" t="str">
        <f t="shared" si="220"/>
        <v/>
      </c>
      <c r="Y1013" s="20" t="str">
        <f t="shared" si="221"/>
        <v/>
      </c>
      <c r="Z1013" s="20" t="str">
        <f t="shared" si="222"/>
        <v/>
      </c>
      <c r="AA1013" s="20">
        <f t="shared" si="210"/>
        <v>1</v>
      </c>
      <c r="AB1013" s="20">
        <f t="shared" si="211"/>
        <v>0</v>
      </c>
      <c r="AC1013" s="20">
        <f t="shared" si="212"/>
        <v>3</v>
      </c>
      <c r="AD1013" s="16">
        <f t="shared" si="223"/>
        <v>1</v>
      </c>
      <c r="AE1013" s="16">
        <f>IF(ISBLANK(T1013),AE1012,IF(COUNTIF(T$2:T1013,T1013)&gt;1,AE1012,1+MAX(AE1012,0)))</f>
        <v>32</v>
      </c>
    </row>
    <row r="1014" spans="1:31" x14ac:dyDescent="0.25">
      <c r="A1014" s="42">
        <v>117</v>
      </c>
      <c r="B1014" s="42" t="s">
        <v>65</v>
      </c>
      <c r="C1014" s="42" t="s">
        <v>655</v>
      </c>
      <c r="E1014" s="42">
        <v>2</v>
      </c>
      <c r="F1014" s="42">
        <v>2</v>
      </c>
      <c r="G1014" s="42">
        <v>1</v>
      </c>
      <c r="H1014" s="42">
        <v>2</v>
      </c>
      <c r="I1014" s="42">
        <v>0</v>
      </c>
      <c r="J1014" s="42">
        <v>1</v>
      </c>
      <c r="K1014" s="42">
        <v>0</v>
      </c>
      <c r="L1014" s="42">
        <v>2</v>
      </c>
      <c r="M1014" s="188" t="s">
        <v>656</v>
      </c>
      <c r="N1014"/>
      <c r="O1014" s="101">
        <f>IF(ISBLANK(C1014),O1013,IF(COUNTIF(C$2:C1014,C1014)&gt;1,O1013,1+MAX(O1013,0)))</f>
        <v>26</v>
      </c>
      <c r="P1014" s="45">
        <f t="shared" si="213"/>
        <v>17</v>
      </c>
      <c r="Q1014" s="33" t="str">
        <f t="shared" si="214"/>
        <v/>
      </c>
      <c r="R1014" s="33">
        <f t="shared" si="215"/>
        <v>6</v>
      </c>
      <c r="S1014" s="33" t="str">
        <f t="shared" si="216"/>
        <v>117_6</v>
      </c>
      <c r="T1014" s="35" t="str">
        <f t="shared" si="217"/>
        <v>117AM</v>
      </c>
      <c r="U1014" s="35" t="str">
        <f t="shared" si="218"/>
        <v>117AMNS</v>
      </c>
      <c r="W1014" s="20" t="str">
        <f t="shared" si="219"/>
        <v/>
      </c>
      <c r="X1014" s="20" t="str">
        <f t="shared" si="220"/>
        <v/>
      </c>
      <c r="Y1014" s="20" t="str">
        <f t="shared" si="221"/>
        <v/>
      </c>
      <c r="Z1014" s="20" t="str">
        <f t="shared" si="222"/>
        <v/>
      </c>
      <c r="AA1014" s="20">
        <f t="shared" si="210"/>
        <v>0</v>
      </c>
      <c r="AB1014" s="20">
        <f t="shared" si="211"/>
        <v>0</v>
      </c>
      <c r="AC1014" s="20">
        <f t="shared" si="212"/>
        <v>0</v>
      </c>
      <c r="AD1014" s="16">
        <f t="shared" si="223"/>
        <v>0</v>
      </c>
      <c r="AE1014" s="16">
        <f>IF(ISBLANK(T1014),AE1013,IF(COUNTIF(T$2:T1014,T1014)&gt;1,AE1013,1+MAX(AE1013,0)))</f>
        <v>32</v>
      </c>
    </row>
    <row r="1015" spans="1:31" x14ac:dyDescent="0.25">
      <c r="A1015" s="42">
        <v>117</v>
      </c>
      <c r="B1015" s="42" t="s">
        <v>65</v>
      </c>
      <c r="C1015" s="42" t="s">
        <v>655</v>
      </c>
      <c r="E1015" s="42">
        <v>2</v>
      </c>
      <c r="F1015" s="42">
        <v>2</v>
      </c>
      <c r="G1015" s="42">
        <v>2</v>
      </c>
      <c r="H1015" s="42">
        <v>4</v>
      </c>
      <c r="I1015" s="42">
        <v>2</v>
      </c>
      <c r="J1015" s="42">
        <v>1</v>
      </c>
      <c r="K1015" s="42">
        <v>1</v>
      </c>
      <c r="L1015" s="42">
        <v>4</v>
      </c>
      <c r="M1015" s="188" t="s">
        <v>656</v>
      </c>
      <c r="N1015"/>
      <c r="O1015" s="101">
        <f>IF(ISBLANK(C1015),O1014,IF(COUNTIF(C$2:C1015,C1015)&gt;1,O1014,1+MAX(O1014,0)))</f>
        <v>26</v>
      </c>
      <c r="P1015" s="45">
        <f t="shared" si="213"/>
        <v>17</v>
      </c>
      <c r="Q1015" s="33" t="str">
        <f t="shared" si="214"/>
        <v/>
      </c>
      <c r="R1015" s="33">
        <f t="shared" si="215"/>
        <v>6</v>
      </c>
      <c r="S1015" s="33" t="str">
        <f t="shared" si="216"/>
        <v>117_6</v>
      </c>
      <c r="T1015" s="35" t="str">
        <f t="shared" si="217"/>
        <v>117AM</v>
      </c>
      <c r="U1015" s="35" t="str">
        <f t="shared" si="218"/>
        <v>117AMNS</v>
      </c>
      <c r="W1015" s="20" t="str">
        <f t="shared" si="219"/>
        <v/>
      </c>
      <c r="X1015" s="20" t="str">
        <f t="shared" si="220"/>
        <v/>
      </c>
      <c r="Y1015" s="20" t="str">
        <f t="shared" si="221"/>
        <v/>
      </c>
      <c r="Z1015" s="20" t="str">
        <f t="shared" si="222"/>
        <v/>
      </c>
      <c r="AA1015" s="20">
        <f t="shared" si="210"/>
        <v>0</v>
      </c>
      <c r="AB1015" s="20">
        <f t="shared" si="211"/>
        <v>0</v>
      </c>
      <c r="AC1015" s="20">
        <f t="shared" si="212"/>
        <v>0</v>
      </c>
      <c r="AD1015" s="16">
        <f t="shared" si="223"/>
        <v>0</v>
      </c>
      <c r="AE1015" s="16">
        <f>IF(ISBLANK(T1015),AE1014,IF(COUNTIF(T$2:T1015,T1015)&gt;1,AE1014,1+MAX(AE1014,0)))</f>
        <v>32</v>
      </c>
    </row>
    <row r="1016" spans="1:31" x14ac:dyDescent="0.25">
      <c r="A1016" s="42">
        <v>117</v>
      </c>
      <c r="B1016" s="42" t="s">
        <v>65</v>
      </c>
      <c r="C1016" s="42" t="s">
        <v>655</v>
      </c>
      <c r="E1016" s="42">
        <v>2</v>
      </c>
      <c r="F1016" s="42">
        <v>2</v>
      </c>
      <c r="G1016" s="42">
        <v>3</v>
      </c>
      <c r="H1016" s="42">
        <v>1</v>
      </c>
      <c r="I1016" s="42">
        <v>0</v>
      </c>
      <c r="J1016" s="42">
        <v>0</v>
      </c>
      <c r="K1016" s="42">
        <v>0</v>
      </c>
      <c r="L1016" s="42">
        <v>1</v>
      </c>
      <c r="M1016" s="188" t="s">
        <v>656</v>
      </c>
      <c r="N1016"/>
      <c r="O1016" s="101">
        <f>IF(ISBLANK(C1016),O1015,IF(COUNTIF(C$2:C1016,C1016)&gt;1,O1015,1+MAX(O1015,0)))</f>
        <v>26</v>
      </c>
      <c r="P1016" s="45">
        <f t="shared" si="213"/>
        <v>17</v>
      </c>
      <c r="Q1016" s="33" t="str">
        <f t="shared" si="214"/>
        <v/>
      </c>
      <c r="R1016" s="33">
        <f t="shared" si="215"/>
        <v>6</v>
      </c>
      <c r="S1016" s="33" t="str">
        <f t="shared" si="216"/>
        <v>117_6</v>
      </c>
      <c r="T1016" s="35" t="str">
        <f t="shared" si="217"/>
        <v>117AM</v>
      </c>
      <c r="U1016" s="35" t="str">
        <f t="shared" si="218"/>
        <v>117AMEW</v>
      </c>
      <c r="W1016" s="20" t="str">
        <f t="shared" si="219"/>
        <v/>
      </c>
      <c r="X1016" s="20" t="str">
        <f t="shared" si="220"/>
        <v/>
      </c>
      <c r="Y1016" s="20" t="str">
        <f t="shared" si="221"/>
        <v/>
      </c>
      <c r="Z1016" s="20" t="str">
        <f t="shared" si="222"/>
        <v/>
      </c>
      <c r="AA1016" s="20">
        <f t="shared" si="210"/>
        <v>0</v>
      </c>
      <c r="AB1016" s="20">
        <f t="shared" si="211"/>
        <v>0</v>
      </c>
      <c r="AC1016" s="20">
        <f t="shared" si="212"/>
        <v>3</v>
      </c>
      <c r="AD1016" s="16">
        <f t="shared" si="223"/>
        <v>1</v>
      </c>
      <c r="AE1016" s="16">
        <f>IF(ISBLANK(T1016),AE1015,IF(COUNTIF(T$2:T1016,T1016)&gt;1,AE1015,1+MAX(AE1015,0)))</f>
        <v>32</v>
      </c>
    </row>
    <row r="1017" spans="1:31" x14ac:dyDescent="0.25">
      <c r="A1017" s="42">
        <v>117</v>
      </c>
      <c r="B1017" s="42" t="s">
        <v>65</v>
      </c>
      <c r="C1017" s="42" t="s">
        <v>655</v>
      </c>
      <c r="E1017" s="42">
        <v>2</v>
      </c>
      <c r="F1017" s="42">
        <v>2</v>
      </c>
      <c r="G1017" s="42">
        <v>4</v>
      </c>
      <c r="H1017" s="42">
        <v>16</v>
      </c>
      <c r="I1017" s="42">
        <v>4</v>
      </c>
      <c r="J1017" s="42">
        <v>1</v>
      </c>
      <c r="K1017" s="42">
        <v>6</v>
      </c>
      <c r="L1017" s="42">
        <v>9</v>
      </c>
      <c r="M1017" s="188" t="s">
        <v>656</v>
      </c>
      <c r="N1017"/>
      <c r="O1017" s="101">
        <f>IF(ISBLANK(C1017),O1016,IF(COUNTIF(C$2:C1017,C1017)&gt;1,O1016,1+MAX(O1016,0)))</f>
        <v>26</v>
      </c>
      <c r="P1017" s="45">
        <f t="shared" si="213"/>
        <v>17</v>
      </c>
      <c r="Q1017" s="33" t="str">
        <f t="shared" si="214"/>
        <v/>
      </c>
      <c r="R1017" s="33">
        <f t="shared" si="215"/>
        <v>6</v>
      </c>
      <c r="S1017" s="33" t="str">
        <f t="shared" si="216"/>
        <v>117_6</v>
      </c>
      <c r="T1017" s="35" t="str">
        <f t="shared" si="217"/>
        <v>117AM</v>
      </c>
      <c r="U1017" s="35" t="str">
        <f t="shared" si="218"/>
        <v>117AMEW</v>
      </c>
      <c r="W1017" s="20" t="str">
        <f t="shared" si="219"/>
        <v/>
      </c>
      <c r="X1017" s="20" t="str">
        <f t="shared" si="220"/>
        <v/>
      </c>
      <c r="Y1017" s="20" t="str">
        <f t="shared" si="221"/>
        <v/>
      </c>
      <c r="Z1017" s="20" t="str">
        <f t="shared" si="222"/>
        <v/>
      </c>
      <c r="AA1017" s="20">
        <f t="shared" si="210"/>
        <v>1</v>
      </c>
      <c r="AB1017" s="20">
        <f t="shared" si="211"/>
        <v>0</v>
      </c>
      <c r="AC1017" s="20">
        <f t="shared" si="212"/>
        <v>3</v>
      </c>
      <c r="AD1017" s="16">
        <f t="shared" si="223"/>
        <v>1</v>
      </c>
      <c r="AE1017" s="16">
        <f>IF(ISBLANK(T1017),AE1016,IF(COUNTIF(T$2:T1017,T1017)&gt;1,AE1016,1+MAX(AE1016,0)))</f>
        <v>32</v>
      </c>
    </row>
    <row r="1018" spans="1:31" x14ac:dyDescent="0.25">
      <c r="A1018" s="42">
        <v>117</v>
      </c>
      <c r="B1018" s="42" t="s">
        <v>65</v>
      </c>
      <c r="C1018" s="42" t="s">
        <v>655</v>
      </c>
      <c r="E1018" s="42">
        <v>2</v>
      </c>
      <c r="F1018" s="42">
        <v>3</v>
      </c>
      <c r="G1018" s="42">
        <v>1</v>
      </c>
      <c r="H1018" s="42">
        <v>6</v>
      </c>
      <c r="I1018" s="42">
        <v>2</v>
      </c>
      <c r="J1018" s="42">
        <v>0</v>
      </c>
      <c r="K1018" s="42">
        <v>1</v>
      </c>
      <c r="L1018" s="42">
        <v>6</v>
      </c>
      <c r="M1018" s="188" t="s">
        <v>656</v>
      </c>
      <c r="N1018"/>
      <c r="O1018" s="101">
        <f>IF(ISBLANK(C1018),O1017,IF(COUNTIF(C$2:C1018,C1018)&gt;1,O1017,1+MAX(O1017,0)))</f>
        <v>26</v>
      </c>
      <c r="P1018" s="45">
        <f t="shared" si="213"/>
        <v>17</v>
      </c>
      <c r="Q1018" s="33" t="str">
        <f t="shared" si="214"/>
        <v/>
      </c>
      <c r="R1018" s="33">
        <f t="shared" si="215"/>
        <v>7</v>
      </c>
      <c r="S1018" s="33" t="str">
        <f t="shared" si="216"/>
        <v>117_7</v>
      </c>
      <c r="T1018" s="35" t="str">
        <f t="shared" si="217"/>
        <v>117AM</v>
      </c>
      <c r="U1018" s="35" t="str">
        <f t="shared" si="218"/>
        <v>117AMNS</v>
      </c>
      <c r="W1018" s="20" t="str">
        <f t="shared" si="219"/>
        <v/>
      </c>
      <c r="X1018" s="20" t="str">
        <f t="shared" si="220"/>
        <v/>
      </c>
      <c r="Y1018" s="20" t="str">
        <f t="shared" si="221"/>
        <v/>
      </c>
      <c r="Z1018" s="20" t="str">
        <f t="shared" si="222"/>
        <v/>
      </c>
      <c r="AA1018" s="20">
        <f t="shared" si="210"/>
        <v>0</v>
      </c>
      <c r="AB1018" s="20">
        <f t="shared" si="211"/>
        <v>0</v>
      </c>
      <c r="AC1018" s="20">
        <f t="shared" si="212"/>
        <v>0</v>
      </c>
      <c r="AD1018" s="16">
        <f t="shared" si="223"/>
        <v>0</v>
      </c>
      <c r="AE1018" s="16">
        <f>IF(ISBLANK(T1018),AE1017,IF(COUNTIF(T$2:T1018,T1018)&gt;1,AE1017,1+MAX(AE1017,0)))</f>
        <v>32</v>
      </c>
    </row>
    <row r="1019" spans="1:31" x14ac:dyDescent="0.25">
      <c r="A1019" s="42">
        <v>117</v>
      </c>
      <c r="B1019" s="42" t="s">
        <v>65</v>
      </c>
      <c r="C1019" s="42" t="s">
        <v>655</v>
      </c>
      <c r="E1019" s="42">
        <v>2</v>
      </c>
      <c r="F1019" s="42">
        <v>3</v>
      </c>
      <c r="G1019" s="42">
        <v>2</v>
      </c>
      <c r="H1019" s="42">
        <v>6</v>
      </c>
      <c r="I1019" s="42">
        <v>0</v>
      </c>
      <c r="J1019" s="42">
        <v>0</v>
      </c>
      <c r="K1019" s="42">
        <v>2</v>
      </c>
      <c r="L1019" s="42">
        <v>5</v>
      </c>
      <c r="M1019" s="188" t="s">
        <v>656</v>
      </c>
      <c r="N1019"/>
      <c r="O1019" s="101">
        <f>IF(ISBLANK(C1019),O1018,IF(COUNTIF(C$2:C1019,C1019)&gt;1,O1018,1+MAX(O1018,0)))</f>
        <v>26</v>
      </c>
      <c r="P1019" s="45">
        <f t="shared" si="213"/>
        <v>17</v>
      </c>
      <c r="Q1019" s="33" t="str">
        <f t="shared" si="214"/>
        <v/>
      </c>
      <c r="R1019" s="33">
        <f t="shared" si="215"/>
        <v>7</v>
      </c>
      <c r="S1019" s="33" t="str">
        <f t="shared" si="216"/>
        <v>117_7</v>
      </c>
      <c r="T1019" s="35" t="str">
        <f t="shared" si="217"/>
        <v>117AM</v>
      </c>
      <c r="U1019" s="35" t="str">
        <f t="shared" si="218"/>
        <v>117AMNS</v>
      </c>
      <c r="W1019" s="20" t="str">
        <f t="shared" si="219"/>
        <v/>
      </c>
      <c r="X1019" s="20" t="str">
        <f t="shared" si="220"/>
        <v/>
      </c>
      <c r="Y1019" s="20" t="str">
        <f t="shared" si="221"/>
        <v/>
      </c>
      <c r="Z1019" s="20" t="str">
        <f t="shared" si="222"/>
        <v/>
      </c>
      <c r="AA1019" s="20">
        <f t="shared" si="210"/>
        <v>0</v>
      </c>
      <c r="AB1019" s="20">
        <f t="shared" si="211"/>
        <v>0</v>
      </c>
      <c r="AC1019" s="20">
        <f t="shared" si="212"/>
        <v>0</v>
      </c>
      <c r="AD1019" s="16">
        <f t="shared" si="223"/>
        <v>0</v>
      </c>
      <c r="AE1019" s="16">
        <f>IF(ISBLANK(T1019),AE1018,IF(COUNTIF(T$2:T1019,T1019)&gt;1,AE1018,1+MAX(AE1018,0)))</f>
        <v>32</v>
      </c>
    </row>
    <row r="1020" spans="1:31" x14ac:dyDescent="0.25">
      <c r="A1020" s="42">
        <v>117</v>
      </c>
      <c r="B1020" s="42" t="s">
        <v>65</v>
      </c>
      <c r="C1020" s="42" t="s">
        <v>655</v>
      </c>
      <c r="E1020" s="42">
        <v>2</v>
      </c>
      <c r="F1020" s="42">
        <v>3</v>
      </c>
      <c r="G1020" s="42">
        <v>3</v>
      </c>
      <c r="H1020" s="42">
        <v>0</v>
      </c>
      <c r="I1020" s="42">
        <v>0</v>
      </c>
      <c r="J1020" s="42">
        <v>0</v>
      </c>
      <c r="K1020" s="42">
        <v>0</v>
      </c>
      <c r="L1020" s="42">
        <v>0</v>
      </c>
      <c r="M1020" s="188" t="s">
        <v>656</v>
      </c>
      <c r="N1020"/>
      <c r="O1020" s="101">
        <f>IF(ISBLANK(C1020),O1019,IF(COUNTIF(C$2:C1020,C1020)&gt;1,O1019,1+MAX(O1019,0)))</f>
        <v>26</v>
      </c>
      <c r="P1020" s="45">
        <f t="shared" si="213"/>
        <v>17</v>
      </c>
      <c r="Q1020" s="33" t="str">
        <f t="shared" si="214"/>
        <v/>
      </c>
      <c r="R1020" s="33">
        <f t="shared" si="215"/>
        <v>7</v>
      </c>
      <c r="S1020" s="33" t="str">
        <f t="shared" si="216"/>
        <v>117_7</v>
      </c>
      <c r="T1020" s="35" t="str">
        <f t="shared" si="217"/>
        <v>117AM</v>
      </c>
      <c r="U1020" s="35" t="str">
        <f t="shared" si="218"/>
        <v>117AMEW</v>
      </c>
      <c r="W1020" s="20" t="str">
        <f t="shared" si="219"/>
        <v/>
      </c>
      <c r="X1020" s="20" t="str">
        <f t="shared" si="220"/>
        <v/>
      </c>
      <c r="Y1020" s="20" t="str">
        <f t="shared" si="221"/>
        <v/>
      </c>
      <c r="Z1020" s="20" t="str">
        <f t="shared" si="222"/>
        <v/>
      </c>
      <c r="AA1020" s="20">
        <f t="shared" si="210"/>
        <v>0</v>
      </c>
      <c r="AB1020" s="20">
        <f t="shared" si="211"/>
        <v>0</v>
      </c>
      <c r="AC1020" s="20">
        <f t="shared" si="212"/>
        <v>3</v>
      </c>
      <c r="AD1020" s="16">
        <f t="shared" si="223"/>
        <v>1</v>
      </c>
      <c r="AE1020" s="16">
        <f>IF(ISBLANK(T1020),AE1019,IF(COUNTIF(T$2:T1020,T1020)&gt;1,AE1019,1+MAX(AE1019,0)))</f>
        <v>32</v>
      </c>
    </row>
    <row r="1021" spans="1:31" x14ac:dyDescent="0.25">
      <c r="A1021" s="42">
        <v>117</v>
      </c>
      <c r="B1021" s="42" t="s">
        <v>65</v>
      </c>
      <c r="C1021" s="42" t="s">
        <v>655</v>
      </c>
      <c r="E1021" s="42">
        <v>2</v>
      </c>
      <c r="F1021" s="42">
        <v>3</v>
      </c>
      <c r="G1021" s="42">
        <v>4</v>
      </c>
      <c r="H1021" s="42">
        <v>7</v>
      </c>
      <c r="I1021" s="42">
        <v>1</v>
      </c>
      <c r="J1021" s="42">
        <v>1</v>
      </c>
      <c r="K1021" s="42">
        <v>4</v>
      </c>
      <c r="L1021" s="42">
        <v>4</v>
      </c>
      <c r="M1021" s="188" t="s">
        <v>656</v>
      </c>
      <c r="N1021"/>
      <c r="O1021" s="101">
        <f>IF(ISBLANK(C1021),O1020,IF(COUNTIF(C$2:C1021,C1021)&gt;1,O1020,1+MAX(O1020,0)))</f>
        <v>26</v>
      </c>
      <c r="P1021" s="45">
        <f t="shared" si="213"/>
        <v>17</v>
      </c>
      <c r="Q1021" s="33" t="str">
        <f t="shared" si="214"/>
        <v/>
      </c>
      <c r="R1021" s="33">
        <f t="shared" si="215"/>
        <v>7</v>
      </c>
      <c r="S1021" s="33" t="str">
        <f t="shared" si="216"/>
        <v>117_7</v>
      </c>
      <c r="T1021" s="35" t="str">
        <f t="shared" si="217"/>
        <v>117AM</v>
      </c>
      <c r="U1021" s="35" t="str">
        <f t="shared" si="218"/>
        <v>117AMEW</v>
      </c>
      <c r="W1021" s="20" t="str">
        <f t="shared" si="219"/>
        <v/>
      </c>
      <c r="X1021" s="20" t="str">
        <f t="shared" si="220"/>
        <v/>
      </c>
      <c r="Y1021" s="20" t="str">
        <f t="shared" si="221"/>
        <v/>
      </c>
      <c r="Z1021" s="20" t="str">
        <f t="shared" si="222"/>
        <v/>
      </c>
      <c r="AA1021" s="20">
        <f t="shared" si="210"/>
        <v>1</v>
      </c>
      <c r="AB1021" s="20">
        <f t="shared" si="211"/>
        <v>0</v>
      </c>
      <c r="AC1021" s="20">
        <f t="shared" si="212"/>
        <v>3</v>
      </c>
      <c r="AD1021" s="16">
        <f t="shared" si="223"/>
        <v>1</v>
      </c>
      <c r="AE1021" s="16">
        <f>IF(ISBLANK(T1021),AE1020,IF(COUNTIF(T$2:T1021,T1021)&gt;1,AE1020,1+MAX(AE1020,0)))</f>
        <v>32</v>
      </c>
    </row>
    <row r="1022" spans="1:31" x14ac:dyDescent="0.25">
      <c r="A1022" s="42">
        <v>117</v>
      </c>
      <c r="B1022" s="42" t="s">
        <v>65</v>
      </c>
      <c r="C1022" s="42" t="s">
        <v>655</v>
      </c>
      <c r="E1022" s="42">
        <v>2</v>
      </c>
      <c r="F1022" s="42">
        <v>4</v>
      </c>
      <c r="G1022" s="42">
        <v>1</v>
      </c>
      <c r="H1022" s="42">
        <v>9</v>
      </c>
      <c r="I1022" s="42">
        <v>2</v>
      </c>
      <c r="J1022" s="42">
        <v>1</v>
      </c>
      <c r="K1022" s="42">
        <v>5</v>
      </c>
      <c r="L1022" s="42">
        <v>8</v>
      </c>
      <c r="M1022" s="188" t="s">
        <v>656</v>
      </c>
      <c r="N1022"/>
      <c r="O1022" s="101">
        <f>IF(ISBLANK(C1022),O1021,IF(COUNTIF(C$2:C1022,C1022)&gt;1,O1021,1+MAX(O1021,0)))</f>
        <v>26</v>
      </c>
      <c r="P1022" s="45">
        <f t="shared" si="213"/>
        <v>17</v>
      </c>
      <c r="Q1022" s="33" t="str">
        <f t="shared" si="214"/>
        <v/>
      </c>
      <c r="R1022" s="33">
        <f t="shared" si="215"/>
        <v>8</v>
      </c>
      <c r="S1022" s="33" t="str">
        <f t="shared" si="216"/>
        <v>117_8</v>
      </c>
      <c r="T1022" s="35" t="str">
        <f t="shared" si="217"/>
        <v>117AM</v>
      </c>
      <c r="U1022" s="35" t="str">
        <f t="shared" si="218"/>
        <v>117AMNS</v>
      </c>
      <c r="W1022" s="20" t="str">
        <f t="shared" si="219"/>
        <v/>
      </c>
      <c r="X1022" s="20" t="str">
        <f t="shared" si="220"/>
        <v/>
      </c>
      <c r="Y1022" s="20" t="str">
        <f t="shared" si="221"/>
        <v/>
      </c>
      <c r="Z1022" s="20" t="str">
        <f t="shared" si="222"/>
        <v/>
      </c>
      <c r="AA1022" s="20">
        <f t="shared" si="210"/>
        <v>0</v>
      </c>
      <c r="AB1022" s="20">
        <f t="shared" si="211"/>
        <v>0</v>
      </c>
      <c r="AC1022" s="20">
        <f t="shared" si="212"/>
        <v>0</v>
      </c>
      <c r="AD1022" s="16">
        <f t="shared" si="223"/>
        <v>0</v>
      </c>
      <c r="AE1022" s="16">
        <f>IF(ISBLANK(T1022),AE1021,IF(COUNTIF(T$2:T1022,T1022)&gt;1,AE1021,1+MAX(AE1021,0)))</f>
        <v>32</v>
      </c>
    </row>
    <row r="1023" spans="1:31" x14ac:dyDescent="0.25">
      <c r="A1023" s="42">
        <v>117</v>
      </c>
      <c r="B1023" s="42" t="s">
        <v>65</v>
      </c>
      <c r="C1023" s="42" t="s">
        <v>655</v>
      </c>
      <c r="E1023" s="42">
        <v>2</v>
      </c>
      <c r="F1023" s="42">
        <v>4</v>
      </c>
      <c r="G1023" s="42">
        <v>2</v>
      </c>
      <c r="H1023" s="236">
        <v>7</v>
      </c>
      <c r="I1023" s="42">
        <v>0</v>
      </c>
      <c r="J1023" s="42">
        <v>1</v>
      </c>
      <c r="K1023" s="42">
        <v>1</v>
      </c>
      <c r="L1023" s="42">
        <v>7</v>
      </c>
      <c r="M1023" s="188" t="s">
        <v>656</v>
      </c>
      <c r="N1023"/>
      <c r="O1023" s="101">
        <f>IF(ISBLANK(C1023),O1022,IF(COUNTIF(C$2:C1023,C1023)&gt;1,O1022,1+MAX(O1022,0)))</f>
        <v>26</v>
      </c>
      <c r="P1023" s="45">
        <f t="shared" si="213"/>
        <v>17</v>
      </c>
      <c r="Q1023" s="33" t="str">
        <f t="shared" si="214"/>
        <v/>
      </c>
      <c r="R1023" s="33">
        <f t="shared" si="215"/>
        <v>8</v>
      </c>
      <c r="S1023" s="33" t="str">
        <f t="shared" si="216"/>
        <v>117_8</v>
      </c>
      <c r="T1023" s="35" t="str">
        <f t="shared" si="217"/>
        <v>117AM</v>
      </c>
      <c r="U1023" s="35" t="str">
        <f t="shared" si="218"/>
        <v>117AMNS</v>
      </c>
      <c r="W1023" s="20" t="str">
        <f t="shared" si="219"/>
        <v/>
      </c>
      <c r="X1023" s="20" t="str">
        <f t="shared" si="220"/>
        <v/>
      </c>
      <c r="Y1023" s="20" t="str">
        <f t="shared" si="221"/>
        <v/>
      </c>
      <c r="Z1023" s="20" t="str">
        <f t="shared" si="222"/>
        <v/>
      </c>
      <c r="AA1023" s="20">
        <f t="shared" si="210"/>
        <v>0</v>
      </c>
      <c r="AB1023" s="20">
        <f t="shared" si="211"/>
        <v>0</v>
      </c>
      <c r="AC1023" s="20">
        <f t="shared" si="212"/>
        <v>0</v>
      </c>
      <c r="AD1023" s="16">
        <f t="shared" si="223"/>
        <v>0</v>
      </c>
      <c r="AE1023" s="16">
        <f>IF(ISBLANK(T1023),AE1022,IF(COUNTIF(T$2:T1023,T1023)&gt;1,AE1022,1+MAX(AE1022,0)))</f>
        <v>32</v>
      </c>
    </row>
    <row r="1024" spans="1:31" x14ac:dyDescent="0.25">
      <c r="A1024" s="42">
        <v>117</v>
      </c>
      <c r="B1024" s="42" t="s">
        <v>65</v>
      </c>
      <c r="C1024" s="42" t="s">
        <v>655</v>
      </c>
      <c r="E1024" s="42">
        <v>2</v>
      </c>
      <c r="F1024" s="42">
        <v>4</v>
      </c>
      <c r="G1024" s="42">
        <v>3</v>
      </c>
      <c r="H1024" s="42">
        <v>5</v>
      </c>
      <c r="I1024" s="42">
        <v>1</v>
      </c>
      <c r="J1024" s="42">
        <v>0</v>
      </c>
      <c r="K1024" s="42">
        <v>0</v>
      </c>
      <c r="L1024" s="42">
        <v>3</v>
      </c>
      <c r="M1024" s="188" t="s">
        <v>656</v>
      </c>
      <c r="N1024"/>
      <c r="O1024" s="101">
        <f>IF(ISBLANK(C1024),O1023,IF(COUNTIF(C$2:C1024,C1024)&gt;1,O1023,1+MAX(O1023,0)))</f>
        <v>26</v>
      </c>
      <c r="P1024" s="45">
        <f t="shared" si="213"/>
        <v>17</v>
      </c>
      <c r="Q1024" s="33" t="str">
        <f t="shared" si="214"/>
        <v/>
      </c>
      <c r="R1024" s="33">
        <f t="shared" si="215"/>
        <v>8</v>
      </c>
      <c r="S1024" s="33" t="str">
        <f t="shared" si="216"/>
        <v>117_8</v>
      </c>
      <c r="T1024" s="35" t="str">
        <f t="shared" si="217"/>
        <v>117AM</v>
      </c>
      <c r="U1024" s="35" t="str">
        <f t="shared" si="218"/>
        <v>117AMEW</v>
      </c>
      <c r="W1024" s="20" t="str">
        <f t="shared" si="219"/>
        <v/>
      </c>
      <c r="X1024" s="20" t="str">
        <f t="shared" si="220"/>
        <v/>
      </c>
      <c r="Y1024" s="20" t="str">
        <f t="shared" si="221"/>
        <v/>
      </c>
      <c r="Z1024" s="20" t="str">
        <f t="shared" si="222"/>
        <v/>
      </c>
      <c r="AA1024" s="20">
        <f t="shared" si="210"/>
        <v>0</v>
      </c>
      <c r="AB1024" s="20">
        <f t="shared" si="211"/>
        <v>0</v>
      </c>
      <c r="AC1024" s="20">
        <f t="shared" si="212"/>
        <v>3</v>
      </c>
      <c r="AD1024" s="16">
        <f t="shared" si="223"/>
        <v>1</v>
      </c>
      <c r="AE1024" s="16">
        <f>IF(ISBLANK(T1024),AE1023,IF(COUNTIF(T$2:T1024,T1024)&gt;1,AE1023,1+MAX(AE1023,0)))</f>
        <v>32</v>
      </c>
    </row>
    <row r="1025" spans="1:31" x14ac:dyDescent="0.25">
      <c r="A1025" s="42">
        <v>117</v>
      </c>
      <c r="B1025" s="42" t="s">
        <v>65</v>
      </c>
      <c r="C1025" s="42" t="s">
        <v>655</v>
      </c>
      <c r="E1025" s="42">
        <v>2</v>
      </c>
      <c r="F1025" s="42">
        <v>4</v>
      </c>
      <c r="G1025" s="42">
        <v>4</v>
      </c>
      <c r="H1025" s="42">
        <v>53</v>
      </c>
      <c r="I1025" s="42">
        <v>12</v>
      </c>
      <c r="J1025" s="42">
        <v>2</v>
      </c>
      <c r="K1025" s="42">
        <v>16</v>
      </c>
      <c r="L1025" s="42">
        <v>25</v>
      </c>
      <c r="M1025" s="188" t="s">
        <v>656</v>
      </c>
      <c r="N1025"/>
      <c r="O1025" s="101">
        <f>IF(ISBLANK(C1025),O1024,IF(COUNTIF(C$2:C1025,C1025)&gt;1,O1024,1+MAX(O1024,0)))</f>
        <v>26</v>
      </c>
      <c r="P1025" s="45">
        <f t="shared" si="213"/>
        <v>17</v>
      </c>
      <c r="Q1025" s="33" t="str">
        <f t="shared" si="214"/>
        <v/>
      </c>
      <c r="R1025" s="33">
        <f t="shared" si="215"/>
        <v>8</v>
      </c>
      <c r="S1025" s="33" t="str">
        <f t="shared" si="216"/>
        <v>117_8</v>
      </c>
      <c r="T1025" s="35" t="str">
        <f t="shared" si="217"/>
        <v>117AM</v>
      </c>
      <c r="U1025" s="35" t="str">
        <f t="shared" si="218"/>
        <v>117AMEW</v>
      </c>
      <c r="W1025" s="20" t="str">
        <f t="shared" si="219"/>
        <v/>
      </c>
      <c r="X1025" s="20" t="str">
        <f t="shared" si="220"/>
        <v/>
      </c>
      <c r="Y1025" s="20" t="str">
        <f t="shared" si="221"/>
        <v/>
      </c>
      <c r="Z1025" s="20" t="str">
        <f t="shared" si="222"/>
        <v/>
      </c>
      <c r="AA1025" s="20">
        <f t="shared" si="210"/>
        <v>1</v>
      </c>
      <c r="AB1025" s="20">
        <f t="shared" si="211"/>
        <v>0</v>
      </c>
      <c r="AC1025" s="20">
        <f t="shared" si="212"/>
        <v>3</v>
      </c>
      <c r="AD1025" s="16">
        <f t="shared" si="223"/>
        <v>1</v>
      </c>
      <c r="AE1025" s="16">
        <f>IF(ISBLANK(T1025),AE1024,IF(COUNTIF(T$2:T1025,T1025)&gt;1,AE1024,1+MAX(AE1024,0)))</f>
        <v>32</v>
      </c>
    </row>
    <row r="1026" spans="1:31" x14ac:dyDescent="0.25">
      <c r="A1026" s="42">
        <v>117</v>
      </c>
      <c r="B1026" s="42" t="s">
        <v>66</v>
      </c>
      <c r="C1026" s="42" t="s">
        <v>717</v>
      </c>
      <c r="E1026" s="42">
        <v>1</v>
      </c>
      <c r="F1026" s="42">
        <v>1</v>
      </c>
      <c r="G1026" s="42">
        <v>1</v>
      </c>
      <c r="H1026" s="42">
        <v>5</v>
      </c>
      <c r="I1026" s="42">
        <v>1</v>
      </c>
      <c r="J1026" s="42">
        <v>0</v>
      </c>
      <c r="K1026" s="42">
        <v>3</v>
      </c>
      <c r="L1026" s="42">
        <v>5</v>
      </c>
      <c r="M1026" s="188"/>
      <c r="N1026"/>
      <c r="O1026" s="101">
        <f>IF(ISBLANK(C1026),O1025,IF(COUNTIF(C$2:C1026,C1026)&gt;1,O1025,1+MAX(O1025,0)))</f>
        <v>27</v>
      </c>
      <c r="P1026" s="45">
        <f t="shared" si="213"/>
        <v>17</v>
      </c>
      <c r="Q1026" s="33" t="str">
        <f t="shared" si="214"/>
        <v/>
      </c>
      <c r="R1026" s="33">
        <f t="shared" si="215"/>
        <v>9</v>
      </c>
      <c r="S1026" s="33" t="str">
        <f t="shared" si="216"/>
        <v>117_9</v>
      </c>
      <c r="T1026" s="35" t="str">
        <f t="shared" si="217"/>
        <v>117PM</v>
      </c>
      <c r="U1026" s="35" t="str">
        <f t="shared" si="218"/>
        <v>117PMNS</v>
      </c>
      <c r="W1026" s="20" t="str">
        <f t="shared" si="219"/>
        <v/>
      </c>
      <c r="X1026" s="20" t="str">
        <f t="shared" si="220"/>
        <v/>
      </c>
      <c r="Y1026" s="20" t="str">
        <f t="shared" si="221"/>
        <v/>
      </c>
      <c r="Z1026" s="20" t="str">
        <f t="shared" si="222"/>
        <v/>
      </c>
      <c r="AA1026" s="20">
        <f t="shared" ref="AA1026:AA1089" si="224">IF(AND(ISNUMBER($G1026),$B1026="AM"),INDEX(Cordon,MATCH($A1026,loc_ID,0),$G1026),0)</f>
        <v>0</v>
      </c>
      <c r="AB1026" s="20">
        <f t="shared" ref="AB1026:AB1089" si="225">IF(AND(ISNUMBER($G1026),$B1026="PM"),INDEX(Cordon,MATCH($A1026,loc_ID,0),VLOOKUP($G1026,Reverse_dir,2,FALSE)),0)</f>
        <v>0</v>
      </c>
      <c r="AC1026" s="20">
        <f t="shared" ref="AC1026:AC1089" si="226">IF(AND(ISNUMBER($G1026),$B1026="AM"),INDEX(Lane,MATCH($A1026,loc_ID,0),$G1026),0)</f>
        <v>0</v>
      </c>
      <c r="AD1026" s="16">
        <f t="shared" si="223"/>
        <v>0</v>
      </c>
      <c r="AE1026" s="16">
        <f>IF(ISBLANK(T1026),AE1025,IF(COUNTIF(T$2:T1026,T1026)&gt;1,AE1025,1+MAX(AE1025,0)))</f>
        <v>33</v>
      </c>
    </row>
    <row r="1027" spans="1:31" x14ac:dyDescent="0.25">
      <c r="A1027" s="42">
        <v>117</v>
      </c>
      <c r="B1027" s="42" t="s">
        <v>66</v>
      </c>
      <c r="C1027" s="42" t="s">
        <v>717</v>
      </c>
      <c r="E1027" s="42">
        <v>1</v>
      </c>
      <c r="F1027" s="42">
        <v>1</v>
      </c>
      <c r="G1027" s="42">
        <v>2</v>
      </c>
      <c r="H1027" s="42">
        <v>5</v>
      </c>
      <c r="I1027" s="42">
        <v>2</v>
      </c>
      <c r="J1027" s="42">
        <v>0</v>
      </c>
      <c r="K1027" s="42">
        <v>3</v>
      </c>
      <c r="L1027" s="42">
        <v>5</v>
      </c>
      <c r="M1027" s="188"/>
      <c r="N1027"/>
      <c r="O1027" s="101">
        <f>IF(ISBLANK(C1027),O1026,IF(COUNTIF(C$2:C1027,C1027)&gt;1,O1026,1+MAX(O1026,0)))</f>
        <v>27</v>
      </c>
      <c r="P1027" s="45">
        <f t="shared" ref="P1027:P1090" si="227">IF(A1027=A1026,P1026,IF(ISNUMBER(P1026),P1026+1,1))</f>
        <v>17</v>
      </c>
      <c r="Q1027" s="33" t="str">
        <f t="shared" ref="Q1027:Q1090" si="228">IF(OR(P1027=P1026,LEN(A1027)&lt;1),"",P1027)</f>
        <v/>
      </c>
      <c r="R1027" s="33">
        <f t="shared" ref="R1027:R1090" si="229">IF(ISNUMBER(F1027),F1027+4*(E1027-1)+8*IF(B1027="PM",1,0),"")</f>
        <v>9</v>
      </c>
      <c r="S1027" s="33" t="str">
        <f t="shared" ref="S1027:S1090" si="230">IF(ISNUMBER(R1027),A1027&amp;"_"&amp;R1027,"")</f>
        <v>117_9</v>
      </c>
      <c r="T1027" s="35" t="str">
        <f t="shared" ref="T1027:T1090" si="231">A1027&amp;B1027</f>
        <v>117PM</v>
      </c>
      <c r="U1027" s="35" t="str">
        <f t="shared" ref="U1027:U1090" si="232">IF(OR(G1027=1,G1027=2),T1027&amp;"NS",IF(OR(G1027=3,G1027=4),T1027&amp;"EW",""))</f>
        <v>117PMNS</v>
      </c>
      <c r="W1027" s="20" t="str">
        <f t="shared" ref="W1027:W1090" si="233">IF(I1027&gt;$H1027,1,"")</f>
        <v/>
      </c>
      <c r="X1027" s="20" t="str">
        <f t="shared" ref="X1027:X1090" si="234">IF(J1027&gt;$H1027,1,"")</f>
        <v/>
      </c>
      <c r="Y1027" s="20" t="str">
        <f t="shared" ref="Y1027:Y1090" si="235">IF(K1027&gt;$H1027,1,"")</f>
        <v/>
      </c>
      <c r="Z1027" s="20" t="str">
        <f t="shared" ref="Z1027:Z1090" si="236">IF(L1027&gt;$H1027,1,"")</f>
        <v/>
      </c>
      <c r="AA1027" s="20">
        <f t="shared" si="224"/>
        <v>0</v>
      </c>
      <c r="AB1027" s="20">
        <f t="shared" si="225"/>
        <v>0</v>
      </c>
      <c r="AC1027" s="20">
        <f t="shared" si="226"/>
        <v>0</v>
      </c>
      <c r="AD1027" s="16">
        <f t="shared" ref="AD1027:AD1090" si="237">IF(AND(AC1027&gt;0,ISNUMBER(AC1027)),1,0)</f>
        <v>0</v>
      </c>
      <c r="AE1027" s="16">
        <f>IF(ISBLANK(T1027),AE1026,IF(COUNTIF(T$2:T1027,T1027)&gt;1,AE1026,1+MAX(AE1026,0)))</f>
        <v>33</v>
      </c>
    </row>
    <row r="1028" spans="1:31" x14ac:dyDescent="0.25">
      <c r="A1028" s="42">
        <v>117</v>
      </c>
      <c r="B1028" s="42" t="s">
        <v>66</v>
      </c>
      <c r="C1028" s="42" t="s">
        <v>717</v>
      </c>
      <c r="E1028" s="42">
        <v>1</v>
      </c>
      <c r="F1028" s="42">
        <v>1</v>
      </c>
      <c r="G1028" s="42">
        <v>3</v>
      </c>
      <c r="H1028" s="42">
        <v>28</v>
      </c>
      <c r="I1028" s="42">
        <v>5</v>
      </c>
      <c r="J1028" s="42">
        <v>1</v>
      </c>
      <c r="K1028" s="42">
        <v>2</v>
      </c>
      <c r="L1028" s="42">
        <v>9</v>
      </c>
      <c r="M1028" s="188"/>
      <c r="N1028"/>
      <c r="O1028" s="101">
        <f>IF(ISBLANK(C1028),O1027,IF(COUNTIF(C$2:C1028,C1028)&gt;1,O1027,1+MAX(O1027,0)))</f>
        <v>27</v>
      </c>
      <c r="P1028" s="45">
        <f t="shared" si="227"/>
        <v>17</v>
      </c>
      <c r="Q1028" s="33" t="str">
        <f t="shared" si="228"/>
        <v/>
      </c>
      <c r="R1028" s="33">
        <f t="shared" si="229"/>
        <v>9</v>
      </c>
      <c r="S1028" s="33" t="str">
        <f t="shared" si="230"/>
        <v>117_9</v>
      </c>
      <c r="T1028" s="35" t="str">
        <f t="shared" si="231"/>
        <v>117PM</v>
      </c>
      <c r="U1028" s="35" t="str">
        <f t="shared" si="232"/>
        <v>117PMEW</v>
      </c>
      <c r="W1028" s="20" t="str">
        <f t="shared" si="233"/>
        <v/>
      </c>
      <c r="X1028" s="20" t="str">
        <f t="shared" si="234"/>
        <v/>
      </c>
      <c r="Y1028" s="20" t="str">
        <f t="shared" si="235"/>
        <v/>
      </c>
      <c r="Z1028" s="20" t="str">
        <f t="shared" si="236"/>
        <v/>
      </c>
      <c r="AA1028" s="20">
        <f t="shared" si="224"/>
        <v>0</v>
      </c>
      <c r="AB1028" s="20">
        <f t="shared" si="225"/>
        <v>1</v>
      </c>
      <c r="AC1028" s="20">
        <f t="shared" si="226"/>
        <v>0</v>
      </c>
      <c r="AD1028" s="16">
        <f t="shared" si="237"/>
        <v>0</v>
      </c>
      <c r="AE1028" s="16">
        <f>IF(ISBLANK(T1028),AE1027,IF(COUNTIF(T$2:T1028,T1028)&gt;1,AE1027,1+MAX(AE1027,0)))</f>
        <v>33</v>
      </c>
    </row>
    <row r="1029" spans="1:31" x14ac:dyDescent="0.25">
      <c r="A1029" s="42">
        <v>117</v>
      </c>
      <c r="B1029" s="42" t="s">
        <v>66</v>
      </c>
      <c r="C1029" s="42" t="s">
        <v>717</v>
      </c>
      <c r="E1029" s="42">
        <v>1</v>
      </c>
      <c r="F1029" s="42">
        <v>1</v>
      </c>
      <c r="G1029" s="42">
        <v>4</v>
      </c>
      <c r="H1029" s="42">
        <v>24</v>
      </c>
      <c r="I1029" s="42">
        <v>7</v>
      </c>
      <c r="J1029" s="42">
        <v>2</v>
      </c>
      <c r="K1029" s="42">
        <v>9</v>
      </c>
      <c r="L1029" s="42">
        <v>18</v>
      </c>
      <c r="M1029" s="188"/>
      <c r="N1029"/>
      <c r="O1029" s="101">
        <f>IF(ISBLANK(C1029),O1028,IF(COUNTIF(C$2:C1029,C1029)&gt;1,O1028,1+MAX(O1028,0)))</f>
        <v>27</v>
      </c>
      <c r="P1029" s="45">
        <f t="shared" si="227"/>
        <v>17</v>
      </c>
      <c r="Q1029" s="33" t="str">
        <f t="shared" si="228"/>
        <v/>
      </c>
      <c r="R1029" s="33">
        <f t="shared" si="229"/>
        <v>9</v>
      </c>
      <c r="S1029" s="33" t="str">
        <f t="shared" si="230"/>
        <v>117_9</v>
      </c>
      <c r="T1029" s="35" t="str">
        <f t="shared" si="231"/>
        <v>117PM</v>
      </c>
      <c r="U1029" s="35" t="str">
        <f t="shared" si="232"/>
        <v>117PMEW</v>
      </c>
      <c r="W1029" s="20" t="str">
        <f t="shared" si="233"/>
        <v/>
      </c>
      <c r="X1029" s="20" t="str">
        <f t="shared" si="234"/>
        <v/>
      </c>
      <c r="Y1029" s="20" t="str">
        <f t="shared" si="235"/>
        <v/>
      </c>
      <c r="Z1029" s="20" t="str">
        <f t="shared" si="236"/>
        <v/>
      </c>
      <c r="AA1029" s="20">
        <f t="shared" si="224"/>
        <v>0</v>
      </c>
      <c r="AB1029" s="20">
        <f t="shared" si="225"/>
        <v>0</v>
      </c>
      <c r="AC1029" s="20">
        <f t="shared" si="226"/>
        <v>0</v>
      </c>
      <c r="AD1029" s="16">
        <f t="shared" si="237"/>
        <v>0</v>
      </c>
      <c r="AE1029" s="16">
        <f>IF(ISBLANK(T1029),AE1028,IF(COUNTIF(T$2:T1029,T1029)&gt;1,AE1028,1+MAX(AE1028,0)))</f>
        <v>33</v>
      </c>
    </row>
    <row r="1030" spans="1:31" x14ac:dyDescent="0.25">
      <c r="A1030" s="42">
        <v>117</v>
      </c>
      <c r="B1030" s="42" t="s">
        <v>66</v>
      </c>
      <c r="C1030" s="42" t="s">
        <v>717</v>
      </c>
      <c r="E1030" s="42">
        <v>1</v>
      </c>
      <c r="F1030" s="42">
        <v>2</v>
      </c>
      <c r="G1030" s="42">
        <v>1</v>
      </c>
      <c r="H1030" s="42">
        <v>11</v>
      </c>
      <c r="I1030" s="42">
        <v>7</v>
      </c>
      <c r="J1030" s="42">
        <v>0</v>
      </c>
      <c r="K1030" s="42">
        <v>6</v>
      </c>
      <c r="L1030" s="42">
        <v>10</v>
      </c>
      <c r="M1030" s="188"/>
      <c r="N1030"/>
      <c r="O1030" s="101">
        <f>IF(ISBLANK(C1030),O1029,IF(COUNTIF(C$2:C1030,C1030)&gt;1,O1029,1+MAX(O1029,0)))</f>
        <v>27</v>
      </c>
      <c r="P1030" s="45">
        <f t="shared" si="227"/>
        <v>17</v>
      </c>
      <c r="Q1030" s="33" t="str">
        <f t="shared" si="228"/>
        <v/>
      </c>
      <c r="R1030" s="33">
        <f t="shared" si="229"/>
        <v>10</v>
      </c>
      <c r="S1030" s="33" t="str">
        <f t="shared" si="230"/>
        <v>117_10</v>
      </c>
      <c r="T1030" s="35" t="str">
        <f t="shared" si="231"/>
        <v>117PM</v>
      </c>
      <c r="U1030" s="35" t="str">
        <f t="shared" si="232"/>
        <v>117PMNS</v>
      </c>
      <c r="W1030" s="20" t="str">
        <f t="shared" si="233"/>
        <v/>
      </c>
      <c r="X1030" s="20" t="str">
        <f t="shared" si="234"/>
        <v/>
      </c>
      <c r="Y1030" s="20" t="str">
        <f t="shared" si="235"/>
        <v/>
      </c>
      <c r="Z1030" s="20" t="str">
        <f t="shared" si="236"/>
        <v/>
      </c>
      <c r="AA1030" s="20">
        <f t="shared" si="224"/>
        <v>0</v>
      </c>
      <c r="AB1030" s="20">
        <f t="shared" si="225"/>
        <v>0</v>
      </c>
      <c r="AC1030" s="20">
        <f t="shared" si="226"/>
        <v>0</v>
      </c>
      <c r="AD1030" s="16">
        <f t="shared" si="237"/>
        <v>0</v>
      </c>
      <c r="AE1030" s="16">
        <f>IF(ISBLANK(T1030),AE1029,IF(COUNTIF(T$2:T1030,T1030)&gt;1,AE1029,1+MAX(AE1029,0)))</f>
        <v>33</v>
      </c>
    </row>
    <row r="1031" spans="1:31" x14ac:dyDescent="0.25">
      <c r="A1031" s="42">
        <v>117</v>
      </c>
      <c r="B1031" s="42" t="s">
        <v>66</v>
      </c>
      <c r="C1031" s="42" t="s">
        <v>717</v>
      </c>
      <c r="E1031" s="42">
        <v>1</v>
      </c>
      <c r="F1031" s="42">
        <v>2</v>
      </c>
      <c r="G1031" s="42">
        <v>2</v>
      </c>
      <c r="H1031" s="42">
        <v>4</v>
      </c>
      <c r="I1031" s="42">
        <v>1</v>
      </c>
      <c r="J1031" s="42">
        <v>0</v>
      </c>
      <c r="K1031" s="42">
        <v>2</v>
      </c>
      <c r="L1031" s="42">
        <v>4</v>
      </c>
      <c r="M1031" s="188"/>
      <c r="N1031"/>
      <c r="O1031" s="101">
        <f>IF(ISBLANK(C1031),O1030,IF(COUNTIF(C$2:C1031,C1031)&gt;1,O1030,1+MAX(O1030,0)))</f>
        <v>27</v>
      </c>
      <c r="P1031" s="45">
        <f t="shared" si="227"/>
        <v>17</v>
      </c>
      <c r="Q1031" s="33" t="str">
        <f t="shared" si="228"/>
        <v/>
      </c>
      <c r="R1031" s="33">
        <f t="shared" si="229"/>
        <v>10</v>
      </c>
      <c r="S1031" s="33" t="str">
        <f t="shared" si="230"/>
        <v>117_10</v>
      </c>
      <c r="T1031" s="35" t="str">
        <f t="shared" si="231"/>
        <v>117PM</v>
      </c>
      <c r="U1031" s="35" t="str">
        <f t="shared" si="232"/>
        <v>117PMNS</v>
      </c>
      <c r="W1031" s="20" t="str">
        <f t="shared" si="233"/>
        <v/>
      </c>
      <c r="X1031" s="20" t="str">
        <f t="shared" si="234"/>
        <v/>
      </c>
      <c r="Y1031" s="20" t="str">
        <f t="shared" si="235"/>
        <v/>
      </c>
      <c r="Z1031" s="20" t="str">
        <f t="shared" si="236"/>
        <v/>
      </c>
      <c r="AA1031" s="20">
        <f t="shared" si="224"/>
        <v>0</v>
      </c>
      <c r="AB1031" s="20">
        <f t="shared" si="225"/>
        <v>0</v>
      </c>
      <c r="AC1031" s="20">
        <f t="shared" si="226"/>
        <v>0</v>
      </c>
      <c r="AD1031" s="16">
        <f t="shared" si="237"/>
        <v>0</v>
      </c>
      <c r="AE1031" s="16">
        <f>IF(ISBLANK(T1031),AE1030,IF(COUNTIF(T$2:T1031,T1031)&gt;1,AE1030,1+MAX(AE1030,0)))</f>
        <v>33</v>
      </c>
    </row>
    <row r="1032" spans="1:31" x14ac:dyDescent="0.25">
      <c r="A1032" s="42">
        <v>117</v>
      </c>
      <c r="B1032" s="42" t="s">
        <v>66</v>
      </c>
      <c r="C1032" s="42" t="s">
        <v>717</v>
      </c>
      <c r="E1032" s="42">
        <v>1</v>
      </c>
      <c r="F1032" s="42">
        <v>2</v>
      </c>
      <c r="G1032" s="42">
        <v>3</v>
      </c>
      <c r="H1032" s="42">
        <v>27</v>
      </c>
      <c r="I1032" s="42">
        <v>9</v>
      </c>
      <c r="J1032" s="42">
        <v>0</v>
      </c>
      <c r="K1032" s="42">
        <v>1</v>
      </c>
      <c r="L1032" s="42">
        <v>10</v>
      </c>
      <c r="M1032" s="188"/>
      <c r="N1032"/>
      <c r="O1032" s="101">
        <f>IF(ISBLANK(C1032),O1031,IF(COUNTIF(C$2:C1032,C1032)&gt;1,O1031,1+MAX(O1031,0)))</f>
        <v>27</v>
      </c>
      <c r="P1032" s="45">
        <f t="shared" si="227"/>
        <v>17</v>
      </c>
      <c r="Q1032" s="33" t="str">
        <f t="shared" si="228"/>
        <v/>
      </c>
      <c r="R1032" s="33">
        <f t="shared" si="229"/>
        <v>10</v>
      </c>
      <c r="S1032" s="33" t="str">
        <f t="shared" si="230"/>
        <v>117_10</v>
      </c>
      <c r="T1032" s="35" t="str">
        <f t="shared" si="231"/>
        <v>117PM</v>
      </c>
      <c r="U1032" s="35" t="str">
        <f t="shared" si="232"/>
        <v>117PMEW</v>
      </c>
      <c r="W1032" s="20" t="str">
        <f t="shared" si="233"/>
        <v/>
      </c>
      <c r="X1032" s="20" t="str">
        <f t="shared" si="234"/>
        <v/>
      </c>
      <c r="Y1032" s="20" t="str">
        <f t="shared" si="235"/>
        <v/>
      </c>
      <c r="Z1032" s="20" t="str">
        <f t="shared" si="236"/>
        <v/>
      </c>
      <c r="AA1032" s="20">
        <f t="shared" si="224"/>
        <v>0</v>
      </c>
      <c r="AB1032" s="20">
        <f t="shared" si="225"/>
        <v>1</v>
      </c>
      <c r="AC1032" s="20">
        <f t="shared" si="226"/>
        <v>0</v>
      </c>
      <c r="AD1032" s="16">
        <f t="shared" si="237"/>
        <v>0</v>
      </c>
      <c r="AE1032" s="16">
        <f>IF(ISBLANK(T1032),AE1031,IF(COUNTIF(T$2:T1032,T1032)&gt;1,AE1031,1+MAX(AE1031,0)))</f>
        <v>33</v>
      </c>
    </row>
    <row r="1033" spans="1:31" x14ac:dyDescent="0.25">
      <c r="A1033" s="42">
        <v>117</v>
      </c>
      <c r="B1033" s="42" t="s">
        <v>66</v>
      </c>
      <c r="C1033" s="42" t="s">
        <v>717</v>
      </c>
      <c r="E1033" s="42">
        <v>1</v>
      </c>
      <c r="F1033" s="42">
        <v>2</v>
      </c>
      <c r="G1033" s="42">
        <v>4</v>
      </c>
      <c r="H1033" s="42">
        <v>22</v>
      </c>
      <c r="I1033" s="42">
        <v>5</v>
      </c>
      <c r="J1033" s="42">
        <v>1</v>
      </c>
      <c r="K1033" s="42">
        <v>16</v>
      </c>
      <c r="L1033" s="42">
        <v>16</v>
      </c>
      <c r="M1033" s="188"/>
      <c r="N1033"/>
      <c r="O1033" s="101">
        <f>IF(ISBLANK(C1033),O1032,IF(COUNTIF(C$2:C1033,C1033)&gt;1,O1032,1+MAX(O1032,0)))</f>
        <v>27</v>
      </c>
      <c r="P1033" s="45">
        <f t="shared" si="227"/>
        <v>17</v>
      </c>
      <c r="Q1033" s="33" t="str">
        <f t="shared" si="228"/>
        <v/>
      </c>
      <c r="R1033" s="33">
        <f t="shared" si="229"/>
        <v>10</v>
      </c>
      <c r="S1033" s="33" t="str">
        <f t="shared" si="230"/>
        <v>117_10</v>
      </c>
      <c r="T1033" s="35" t="str">
        <f t="shared" si="231"/>
        <v>117PM</v>
      </c>
      <c r="U1033" s="35" t="str">
        <f t="shared" si="232"/>
        <v>117PMEW</v>
      </c>
      <c r="W1033" s="20" t="str">
        <f t="shared" si="233"/>
        <v/>
      </c>
      <c r="X1033" s="20" t="str">
        <f t="shared" si="234"/>
        <v/>
      </c>
      <c r="Y1033" s="20" t="str">
        <f t="shared" si="235"/>
        <v/>
      </c>
      <c r="Z1033" s="20" t="str">
        <f t="shared" si="236"/>
        <v/>
      </c>
      <c r="AA1033" s="20">
        <f t="shared" si="224"/>
        <v>0</v>
      </c>
      <c r="AB1033" s="20">
        <f t="shared" si="225"/>
        <v>0</v>
      </c>
      <c r="AC1033" s="20">
        <f t="shared" si="226"/>
        <v>0</v>
      </c>
      <c r="AD1033" s="16">
        <f t="shared" si="237"/>
        <v>0</v>
      </c>
      <c r="AE1033" s="16">
        <f>IF(ISBLANK(T1033),AE1032,IF(COUNTIF(T$2:T1033,T1033)&gt;1,AE1032,1+MAX(AE1032,0)))</f>
        <v>33</v>
      </c>
    </row>
    <row r="1034" spans="1:31" x14ac:dyDescent="0.25">
      <c r="A1034" s="42">
        <v>117</v>
      </c>
      <c r="B1034" s="42" t="s">
        <v>66</v>
      </c>
      <c r="C1034" s="42" t="s">
        <v>717</v>
      </c>
      <c r="E1034" s="42">
        <v>1</v>
      </c>
      <c r="F1034" s="42">
        <v>3</v>
      </c>
      <c r="G1034" s="42">
        <v>1</v>
      </c>
      <c r="H1034" s="42">
        <v>6</v>
      </c>
      <c r="I1034" s="42">
        <v>3</v>
      </c>
      <c r="J1034" s="42">
        <v>0</v>
      </c>
      <c r="K1034" s="42">
        <v>6</v>
      </c>
      <c r="L1034" s="42">
        <v>6</v>
      </c>
      <c r="M1034" s="188"/>
      <c r="N1034"/>
      <c r="O1034" s="101">
        <f>IF(ISBLANK(C1034),O1033,IF(COUNTIF(C$2:C1034,C1034)&gt;1,O1033,1+MAX(O1033,0)))</f>
        <v>27</v>
      </c>
      <c r="P1034" s="45">
        <f t="shared" si="227"/>
        <v>17</v>
      </c>
      <c r="Q1034" s="33" t="str">
        <f t="shared" si="228"/>
        <v/>
      </c>
      <c r="R1034" s="33">
        <f t="shared" si="229"/>
        <v>11</v>
      </c>
      <c r="S1034" s="33" t="str">
        <f t="shared" si="230"/>
        <v>117_11</v>
      </c>
      <c r="T1034" s="35" t="str">
        <f t="shared" si="231"/>
        <v>117PM</v>
      </c>
      <c r="U1034" s="35" t="str">
        <f t="shared" si="232"/>
        <v>117PMNS</v>
      </c>
      <c r="W1034" s="20" t="str">
        <f t="shared" si="233"/>
        <v/>
      </c>
      <c r="X1034" s="20" t="str">
        <f t="shared" si="234"/>
        <v/>
      </c>
      <c r="Y1034" s="20" t="str">
        <f t="shared" si="235"/>
        <v/>
      </c>
      <c r="Z1034" s="20" t="str">
        <f t="shared" si="236"/>
        <v/>
      </c>
      <c r="AA1034" s="20">
        <f t="shared" si="224"/>
        <v>0</v>
      </c>
      <c r="AB1034" s="20">
        <f t="shared" si="225"/>
        <v>0</v>
      </c>
      <c r="AC1034" s="20">
        <f t="shared" si="226"/>
        <v>0</v>
      </c>
      <c r="AD1034" s="16">
        <f t="shared" si="237"/>
        <v>0</v>
      </c>
      <c r="AE1034" s="16">
        <f>IF(ISBLANK(T1034),AE1033,IF(COUNTIF(T$2:T1034,T1034)&gt;1,AE1033,1+MAX(AE1033,0)))</f>
        <v>33</v>
      </c>
    </row>
    <row r="1035" spans="1:31" x14ac:dyDescent="0.25">
      <c r="A1035" s="42">
        <v>117</v>
      </c>
      <c r="B1035" s="42" t="s">
        <v>66</v>
      </c>
      <c r="C1035" s="42" t="s">
        <v>717</v>
      </c>
      <c r="E1035" s="42">
        <v>1</v>
      </c>
      <c r="F1035" s="42">
        <v>3</v>
      </c>
      <c r="G1035" s="42">
        <v>2</v>
      </c>
      <c r="H1035" s="42">
        <v>3</v>
      </c>
      <c r="I1035" s="42">
        <v>1</v>
      </c>
      <c r="J1035" s="42">
        <v>0</v>
      </c>
      <c r="K1035" s="42">
        <v>0</v>
      </c>
      <c r="L1035" s="42">
        <v>3</v>
      </c>
      <c r="M1035" s="188"/>
      <c r="N1035"/>
      <c r="O1035" s="101">
        <f>IF(ISBLANK(C1035),O1034,IF(COUNTIF(C$2:C1035,C1035)&gt;1,O1034,1+MAX(O1034,0)))</f>
        <v>27</v>
      </c>
      <c r="P1035" s="45">
        <f t="shared" si="227"/>
        <v>17</v>
      </c>
      <c r="Q1035" s="33" t="str">
        <f t="shared" si="228"/>
        <v/>
      </c>
      <c r="R1035" s="33">
        <f t="shared" si="229"/>
        <v>11</v>
      </c>
      <c r="S1035" s="33" t="str">
        <f t="shared" si="230"/>
        <v>117_11</v>
      </c>
      <c r="T1035" s="35" t="str">
        <f t="shared" si="231"/>
        <v>117PM</v>
      </c>
      <c r="U1035" s="35" t="str">
        <f t="shared" si="232"/>
        <v>117PMNS</v>
      </c>
      <c r="W1035" s="20" t="str">
        <f t="shared" si="233"/>
        <v/>
      </c>
      <c r="X1035" s="20" t="str">
        <f t="shared" si="234"/>
        <v/>
      </c>
      <c r="Y1035" s="20" t="str">
        <f t="shared" si="235"/>
        <v/>
      </c>
      <c r="Z1035" s="20" t="str">
        <f t="shared" si="236"/>
        <v/>
      </c>
      <c r="AA1035" s="20">
        <f t="shared" si="224"/>
        <v>0</v>
      </c>
      <c r="AB1035" s="20">
        <f t="shared" si="225"/>
        <v>0</v>
      </c>
      <c r="AC1035" s="20">
        <f t="shared" si="226"/>
        <v>0</v>
      </c>
      <c r="AD1035" s="16">
        <f t="shared" si="237"/>
        <v>0</v>
      </c>
      <c r="AE1035" s="16">
        <f>IF(ISBLANK(T1035),AE1034,IF(COUNTIF(T$2:T1035,T1035)&gt;1,AE1034,1+MAX(AE1034,0)))</f>
        <v>33</v>
      </c>
    </row>
    <row r="1036" spans="1:31" x14ac:dyDescent="0.25">
      <c r="A1036" s="42">
        <v>117</v>
      </c>
      <c r="B1036" s="42" t="s">
        <v>66</v>
      </c>
      <c r="C1036" s="42" t="s">
        <v>717</v>
      </c>
      <c r="E1036" s="42">
        <v>1</v>
      </c>
      <c r="F1036" s="42">
        <v>3</v>
      </c>
      <c r="G1036" s="42">
        <v>3</v>
      </c>
      <c r="H1036" s="42">
        <v>18</v>
      </c>
      <c r="I1036" s="42">
        <v>7</v>
      </c>
      <c r="J1036" s="42">
        <v>0</v>
      </c>
      <c r="K1036" s="42">
        <v>0</v>
      </c>
      <c r="L1036" s="42">
        <v>3</v>
      </c>
      <c r="M1036" s="188"/>
      <c r="N1036"/>
      <c r="O1036" s="101">
        <f>IF(ISBLANK(C1036),O1035,IF(COUNTIF(C$2:C1036,C1036)&gt;1,O1035,1+MAX(O1035,0)))</f>
        <v>27</v>
      </c>
      <c r="P1036" s="45">
        <f t="shared" si="227"/>
        <v>17</v>
      </c>
      <c r="Q1036" s="33" t="str">
        <f t="shared" si="228"/>
        <v/>
      </c>
      <c r="R1036" s="33">
        <f t="shared" si="229"/>
        <v>11</v>
      </c>
      <c r="S1036" s="33" t="str">
        <f t="shared" si="230"/>
        <v>117_11</v>
      </c>
      <c r="T1036" s="35" t="str">
        <f t="shared" si="231"/>
        <v>117PM</v>
      </c>
      <c r="U1036" s="35" t="str">
        <f t="shared" si="232"/>
        <v>117PMEW</v>
      </c>
      <c r="W1036" s="20" t="str">
        <f t="shared" si="233"/>
        <v/>
      </c>
      <c r="X1036" s="20" t="str">
        <f t="shared" si="234"/>
        <v/>
      </c>
      <c r="Y1036" s="20" t="str">
        <f t="shared" si="235"/>
        <v/>
      </c>
      <c r="Z1036" s="20" t="str">
        <f t="shared" si="236"/>
        <v/>
      </c>
      <c r="AA1036" s="20">
        <f t="shared" si="224"/>
        <v>0</v>
      </c>
      <c r="AB1036" s="20">
        <f t="shared" si="225"/>
        <v>1</v>
      </c>
      <c r="AC1036" s="20">
        <f t="shared" si="226"/>
        <v>0</v>
      </c>
      <c r="AD1036" s="16">
        <f t="shared" si="237"/>
        <v>0</v>
      </c>
      <c r="AE1036" s="16">
        <f>IF(ISBLANK(T1036),AE1035,IF(COUNTIF(T$2:T1036,T1036)&gt;1,AE1035,1+MAX(AE1035,0)))</f>
        <v>33</v>
      </c>
    </row>
    <row r="1037" spans="1:31" x14ac:dyDescent="0.25">
      <c r="A1037" s="42">
        <v>117</v>
      </c>
      <c r="B1037" s="42" t="s">
        <v>66</v>
      </c>
      <c r="C1037" s="42" t="s">
        <v>717</v>
      </c>
      <c r="E1037" s="42">
        <v>1</v>
      </c>
      <c r="F1037" s="42">
        <v>3</v>
      </c>
      <c r="G1037" s="42">
        <v>4</v>
      </c>
      <c r="H1037" s="42">
        <v>7</v>
      </c>
      <c r="I1037" s="42">
        <v>5</v>
      </c>
      <c r="J1037" s="42">
        <v>0</v>
      </c>
      <c r="K1037" s="42">
        <v>2</v>
      </c>
      <c r="L1037" s="42">
        <v>3</v>
      </c>
      <c r="M1037" s="188"/>
      <c r="N1037"/>
      <c r="O1037" s="101">
        <f>IF(ISBLANK(C1037),O1036,IF(COUNTIF(C$2:C1037,C1037)&gt;1,O1036,1+MAX(O1036,0)))</f>
        <v>27</v>
      </c>
      <c r="P1037" s="45">
        <f t="shared" si="227"/>
        <v>17</v>
      </c>
      <c r="Q1037" s="33" t="str">
        <f t="shared" si="228"/>
        <v/>
      </c>
      <c r="R1037" s="33">
        <f t="shared" si="229"/>
        <v>11</v>
      </c>
      <c r="S1037" s="33" t="str">
        <f t="shared" si="230"/>
        <v>117_11</v>
      </c>
      <c r="T1037" s="35" t="str">
        <f t="shared" si="231"/>
        <v>117PM</v>
      </c>
      <c r="U1037" s="35" t="str">
        <f t="shared" si="232"/>
        <v>117PMEW</v>
      </c>
      <c r="W1037" s="20" t="str">
        <f t="shared" si="233"/>
        <v/>
      </c>
      <c r="X1037" s="20" t="str">
        <f t="shared" si="234"/>
        <v/>
      </c>
      <c r="Y1037" s="20" t="str">
        <f t="shared" si="235"/>
        <v/>
      </c>
      <c r="Z1037" s="20" t="str">
        <f t="shared" si="236"/>
        <v/>
      </c>
      <c r="AA1037" s="20">
        <f t="shared" si="224"/>
        <v>0</v>
      </c>
      <c r="AB1037" s="20">
        <f t="shared" si="225"/>
        <v>0</v>
      </c>
      <c r="AC1037" s="20">
        <f t="shared" si="226"/>
        <v>0</v>
      </c>
      <c r="AD1037" s="16">
        <f t="shared" si="237"/>
        <v>0</v>
      </c>
      <c r="AE1037" s="16">
        <f>IF(ISBLANK(T1037),AE1036,IF(COUNTIF(T$2:T1037,T1037)&gt;1,AE1036,1+MAX(AE1036,0)))</f>
        <v>33</v>
      </c>
    </row>
    <row r="1038" spans="1:31" x14ac:dyDescent="0.25">
      <c r="A1038" s="42">
        <v>117</v>
      </c>
      <c r="B1038" s="42" t="s">
        <v>66</v>
      </c>
      <c r="C1038" s="42" t="s">
        <v>717</v>
      </c>
      <c r="E1038" s="42">
        <v>1</v>
      </c>
      <c r="F1038" s="42">
        <v>4</v>
      </c>
      <c r="G1038" s="42">
        <v>1</v>
      </c>
      <c r="H1038" s="42">
        <v>10</v>
      </c>
      <c r="I1038" s="42">
        <v>5</v>
      </c>
      <c r="J1038" s="42">
        <v>1</v>
      </c>
      <c r="K1038" s="42">
        <v>2</v>
      </c>
      <c r="L1038" s="42">
        <v>10</v>
      </c>
      <c r="M1038" s="188"/>
      <c r="N1038"/>
      <c r="O1038" s="101">
        <f>IF(ISBLANK(C1038),O1037,IF(COUNTIF(C$2:C1038,C1038)&gt;1,O1037,1+MAX(O1037,0)))</f>
        <v>27</v>
      </c>
      <c r="P1038" s="45">
        <f t="shared" si="227"/>
        <v>17</v>
      </c>
      <c r="Q1038" s="33" t="str">
        <f t="shared" si="228"/>
        <v/>
      </c>
      <c r="R1038" s="33">
        <f t="shared" si="229"/>
        <v>12</v>
      </c>
      <c r="S1038" s="33" t="str">
        <f t="shared" si="230"/>
        <v>117_12</v>
      </c>
      <c r="T1038" s="35" t="str">
        <f t="shared" si="231"/>
        <v>117PM</v>
      </c>
      <c r="U1038" s="35" t="str">
        <f t="shared" si="232"/>
        <v>117PMNS</v>
      </c>
      <c r="W1038" s="20" t="str">
        <f t="shared" si="233"/>
        <v/>
      </c>
      <c r="X1038" s="20" t="str">
        <f t="shared" si="234"/>
        <v/>
      </c>
      <c r="Y1038" s="20" t="str">
        <f t="shared" si="235"/>
        <v/>
      </c>
      <c r="Z1038" s="20" t="str">
        <f t="shared" si="236"/>
        <v/>
      </c>
      <c r="AA1038" s="20">
        <f t="shared" si="224"/>
        <v>0</v>
      </c>
      <c r="AB1038" s="20">
        <f t="shared" si="225"/>
        <v>0</v>
      </c>
      <c r="AC1038" s="20">
        <f t="shared" si="226"/>
        <v>0</v>
      </c>
      <c r="AD1038" s="16">
        <f t="shared" si="237"/>
        <v>0</v>
      </c>
      <c r="AE1038" s="16">
        <f>IF(ISBLANK(T1038),AE1037,IF(COUNTIF(T$2:T1038,T1038)&gt;1,AE1037,1+MAX(AE1037,0)))</f>
        <v>33</v>
      </c>
    </row>
    <row r="1039" spans="1:31" x14ac:dyDescent="0.25">
      <c r="A1039" s="42">
        <v>117</v>
      </c>
      <c r="B1039" s="42" t="s">
        <v>66</v>
      </c>
      <c r="C1039" s="42" t="s">
        <v>717</v>
      </c>
      <c r="E1039" s="42">
        <v>1</v>
      </c>
      <c r="F1039" s="42">
        <v>4</v>
      </c>
      <c r="G1039" s="42">
        <v>2</v>
      </c>
      <c r="H1039" s="42">
        <v>2</v>
      </c>
      <c r="I1039" s="42">
        <v>0</v>
      </c>
      <c r="J1039" s="42">
        <v>0</v>
      </c>
      <c r="K1039" s="42">
        <v>1</v>
      </c>
      <c r="L1039" s="42">
        <v>2</v>
      </c>
      <c r="M1039" s="188"/>
      <c r="N1039"/>
      <c r="O1039" s="101">
        <f>IF(ISBLANK(C1039),O1038,IF(COUNTIF(C$2:C1039,C1039)&gt;1,O1038,1+MAX(O1038,0)))</f>
        <v>27</v>
      </c>
      <c r="P1039" s="45">
        <f t="shared" si="227"/>
        <v>17</v>
      </c>
      <c r="Q1039" s="33" t="str">
        <f t="shared" si="228"/>
        <v/>
      </c>
      <c r="R1039" s="33">
        <f t="shared" si="229"/>
        <v>12</v>
      </c>
      <c r="S1039" s="33" t="str">
        <f t="shared" si="230"/>
        <v>117_12</v>
      </c>
      <c r="T1039" s="35" t="str">
        <f t="shared" si="231"/>
        <v>117PM</v>
      </c>
      <c r="U1039" s="35" t="str">
        <f t="shared" si="232"/>
        <v>117PMNS</v>
      </c>
      <c r="W1039" s="20" t="str">
        <f t="shared" si="233"/>
        <v/>
      </c>
      <c r="X1039" s="20" t="str">
        <f t="shared" si="234"/>
        <v/>
      </c>
      <c r="Y1039" s="20" t="str">
        <f t="shared" si="235"/>
        <v/>
      </c>
      <c r="Z1039" s="20" t="str">
        <f t="shared" si="236"/>
        <v/>
      </c>
      <c r="AA1039" s="20">
        <f t="shared" si="224"/>
        <v>0</v>
      </c>
      <c r="AB1039" s="20">
        <f t="shared" si="225"/>
        <v>0</v>
      </c>
      <c r="AC1039" s="20">
        <f t="shared" si="226"/>
        <v>0</v>
      </c>
      <c r="AD1039" s="16">
        <f t="shared" si="237"/>
        <v>0</v>
      </c>
      <c r="AE1039" s="16">
        <f>IF(ISBLANK(T1039),AE1038,IF(COUNTIF(T$2:T1039,T1039)&gt;1,AE1038,1+MAX(AE1038,0)))</f>
        <v>33</v>
      </c>
    </row>
    <row r="1040" spans="1:31" x14ac:dyDescent="0.25">
      <c r="A1040" s="42">
        <v>117</v>
      </c>
      <c r="B1040" s="42" t="s">
        <v>66</v>
      </c>
      <c r="C1040" s="42" t="s">
        <v>717</v>
      </c>
      <c r="E1040" s="42">
        <v>1</v>
      </c>
      <c r="F1040" s="42">
        <v>4</v>
      </c>
      <c r="G1040" s="42">
        <v>3</v>
      </c>
      <c r="H1040" s="42">
        <v>20</v>
      </c>
      <c r="I1040" s="42">
        <v>7</v>
      </c>
      <c r="J1040" s="42">
        <v>2</v>
      </c>
      <c r="K1040" s="42">
        <v>2</v>
      </c>
      <c r="L1040" s="42">
        <v>5</v>
      </c>
      <c r="M1040" s="188"/>
      <c r="N1040"/>
      <c r="O1040" s="101">
        <f>IF(ISBLANK(C1040),O1039,IF(COUNTIF(C$2:C1040,C1040)&gt;1,O1039,1+MAX(O1039,0)))</f>
        <v>27</v>
      </c>
      <c r="P1040" s="45">
        <f t="shared" si="227"/>
        <v>17</v>
      </c>
      <c r="Q1040" s="33" t="str">
        <f t="shared" si="228"/>
        <v/>
      </c>
      <c r="R1040" s="33">
        <f t="shared" si="229"/>
        <v>12</v>
      </c>
      <c r="S1040" s="33" t="str">
        <f t="shared" si="230"/>
        <v>117_12</v>
      </c>
      <c r="T1040" s="35" t="str">
        <f t="shared" si="231"/>
        <v>117PM</v>
      </c>
      <c r="U1040" s="35" t="str">
        <f t="shared" si="232"/>
        <v>117PMEW</v>
      </c>
      <c r="W1040" s="20" t="str">
        <f t="shared" si="233"/>
        <v/>
      </c>
      <c r="X1040" s="20" t="str">
        <f t="shared" si="234"/>
        <v/>
      </c>
      <c r="Y1040" s="20" t="str">
        <f t="shared" si="235"/>
        <v/>
      </c>
      <c r="Z1040" s="20" t="str">
        <f t="shared" si="236"/>
        <v/>
      </c>
      <c r="AA1040" s="20">
        <f t="shared" si="224"/>
        <v>0</v>
      </c>
      <c r="AB1040" s="20">
        <f t="shared" si="225"/>
        <v>1</v>
      </c>
      <c r="AC1040" s="20">
        <f t="shared" si="226"/>
        <v>0</v>
      </c>
      <c r="AD1040" s="16">
        <f t="shared" si="237"/>
        <v>0</v>
      </c>
      <c r="AE1040" s="16">
        <f>IF(ISBLANK(T1040),AE1039,IF(COUNTIF(T$2:T1040,T1040)&gt;1,AE1039,1+MAX(AE1039,0)))</f>
        <v>33</v>
      </c>
    </row>
    <row r="1041" spans="1:31" x14ac:dyDescent="0.25">
      <c r="A1041" s="42">
        <v>117</v>
      </c>
      <c r="B1041" s="42" t="s">
        <v>66</v>
      </c>
      <c r="C1041" s="42" t="s">
        <v>717</v>
      </c>
      <c r="E1041" s="42">
        <v>1</v>
      </c>
      <c r="F1041" s="42">
        <v>4</v>
      </c>
      <c r="G1041" s="42">
        <v>4</v>
      </c>
      <c r="H1041" s="42">
        <v>10</v>
      </c>
      <c r="I1041" s="42">
        <v>3</v>
      </c>
      <c r="J1041" s="42">
        <v>0</v>
      </c>
      <c r="K1041" s="42">
        <v>4</v>
      </c>
      <c r="L1041" s="42">
        <v>5</v>
      </c>
      <c r="M1041" s="188"/>
      <c r="N1041"/>
      <c r="O1041" s="101">
        <f>IF(ISBLANK(C1041),O1040,IF(COUNTIF(C$2:C1041,C1041)&gt;1,O1040,1+MAX(O1040,0)))</f>
        <v>27</v>
      </c>
      <c r="P1041" s="45">
        <f t="shared" si="227"/>
        <v>17</v>
      </c>
      <c r="Q1041" s="33" t="str">
        <f t="shared" si="228"/>
        <v/>
      </c>
      <c r="R1041" s="33">
        <f t="shared" si="229"/>
        <v>12</v>
      </c>
      <c r="S1041" s="33" t="str">
        <f t="shared" si="230"/>
        <v>117_12</v>
      </c>
      <c r="T1041" s="35" t="str">
        <f t="shared" si="231"/>
        <v>117PM</v>
      </c>
      <c r="U1041" s="35" t="str">
        <f t="shared" si="232"/>
        <v>117PMEW</v>
      </c>
      <c r="W1041" s="20" t="str">
        <f t="shared" si="233"/>
        <v/>
      </c>
      <c r="X1041" s="20" t="str">
        <f t="shared" si="234"/>
        <v/>
      </c>
      <c r="Y1041" s="20" t="str">
        <f t="shared" si="235"/>
        <v/>
      </c>
      <c r="Z1041" s="20" t="str">
        <f t="shared" si="236"/>
        <v/>
      </c>
      <c r="AA1041" s="20">
        <f t="shared" si="224"/>
        <v>0</v>
      </c>
      <c r="AB1041" s="20">
        <f t="shared" si="225"/>
        <v>0</v>
      </c>
      <c r="AC1041" s="20">
        <f t="shared" si="226"/>
        <v>0</v>
      </c>
      <c r="AD1041" s="16">
        <f t="shared" si="237"/>
        <v>0</v>
      </c>
      <c r="AE1041" s="16">
        <f>IF(ISBLANK(T1041),AE1040,IF(COUNTIF(T$2:T1041,T1041)&gt;1,AE1040,1+MAX(AE1040,0)))</f>
        <v>33</v>
      </c>
    </row>
    <row r="1042" spans="1:31" x14ac:dyDescent="0.25">
      <c r="A1042" s="42">
        <v>117</v>
      </c>
      <c r="B1042" s="42" t="s">
        <v>66</v>
      </c>
      <c r="C1042" s="42" t="s">
        <v>717</v>
      </c>
      <c r="E1042" s="42">
        <v>2</v>
      </c>
      <c r="F1042" s="42">
        <v>1</v>
      </c>
      <c r="G1042" s="42">
        <v>1</v>
      </c>
      <c r="H1042" s="42">
        <v>11</v>
      </c>
      <c r="I1042" s="42">
        <v>3</v>
      </c>
      <c r="J1042" s="42">
        <v>0</v>
      </c>
      <c r="K1042" s="42">
        <v>8</v>
      </c>
      <c r="L1042" s="42">
        <v>11</v>
      </c>
      <c r="M1042" s="188"/>
      <c r="N1042"/>
      <c r="O1042" s="101">
        <f>IF(ISBLANK(C1042),O1041,IF(COUNTIF(C$2:C1042,C1042)&gt;1,O1041,1+MAX(O1041,0)))</f>
        <v>27</v>
      </c>
      <c r="P1042" s="45">
        <f t="shared" si="227"/>
        <v>17</v>
      </c>
      <c r="Q1042" s="33" t="str">
        <f t="shared" si="228"/>
        <v/>
      </c>
      <c r="R1042" s="33">
        <f t="shared" si="229"/>
        <v>13</v>
      </c>
      <c r="S1042" s="33" t="str">
        <f t="shared" si="230"/>
        <v>117_13</v>
      </c>
      <c r="T1042" s="35" t="str">
        <f t="shared" si="231"/>
        <v>117PM</v>
      </c>
      <c r="U1042" s="35" t="str">
        <f t="shared" si="232"/>
        <v>117PMNS</v>
      </c>
      <c r="W1042" s="20" t="str">
        <f t="shared" si="233"/>
        <v/>
      </c>
      <c r="X1042" s="20" t="str">
        <f t="shared" si="234"/>
        <v/>
      </c>
      <c r="Y1042" s="20" t="str">
        <f t="shared" si="235"/>
        <v/>
      </c>
      <c r="Z1042" s="20" t="str">
        <f t="shared" si="236"/>
        <v/>
      </c>
      <c r="AA1042" s="20">
        <f t="shared" si="224"/>
        <v>0</v>
      </c>
      <c r="AB1042" s="20">
        <f t="shared" si="225"/>
        <v>0</v>
      </c>
      <c r="AC1042" s="20">
        <f t="shared" si="226"/>
        <v>0</v>
      </c>
      <c r="AD1042" s="16">
        <f t="shared" si="237"/>
        <v>0</v>
      </c>
      <c r="AE1042" s="16">
        <f>IF(ISBLANK(T1042),AE1041,IF(COUNTIF(T$2:T1042,T1042)&gt;1,AE1041,1+MAX(AE1041,0)))</f>
        <v>33</v>
      </c>
    </row>
    <row r="1043" spans="1:31" x14ac:dyDescent="0.25">
      <c r="A1043" s="42">
        <v>117</v>
      </c>
      <c r="B1043" s="42" t="s">
        <v>66</v>
      </c>
      <c r="C1043" s="42" t="s">
        <v>717</v>
      </c>
      <c r="E1043" s="42">
        <v>2</v>
      </c>
      <c r="F1043" s="42">
        <v>1</v>
      </c>
      <c r="G1043" s="42">
        <v>2</v>
      </c>
      <c r="H1043" s="42">
        <v>4</v>
      </c>
      <c r="I1043" s="42">
        <v>0</v>
      </c>
      <c r="J1043" s="42">
        <v>0</v>
      </c>
      <c r="K1043" s="42">
        <v>0</v>
      </c>
      <c r="L1043" s="42">
        <v>4</v>
      </c>
      <c r="M1043" s="188"/>
      <c r="N1043"/>
      <c r="O1043" s="101">
        <f>IF(ISBLANK(C1043),O1042,IF(COUNTIF(C$2:C1043,C1043)&gt;1,O1042,1+MAX(O1042,0)))</f>
        <v>27</v>
      </c>
      <c r="P1043" s="45">
        <f t="shared" si="227"/>
        <v>17</v>
      </c>
      <c r="Q1043" s="33" t="str">
        <f t="shared" si="228"/>
        <v/>
      </c>
      <c r="R1043" s="33">
        <f t="shared" si="229"/>
        <v>13</v>
      </c>
      <c r="S1043" s="33" t="str">
        <f t="shared" si="230"/>
        <v>117_13</v>
      </c>
      <c r="T1043" s="35" t="str">
        <f t="shared" si="231"/>
        <v>117PM</v>
      </c>
      <c r="U1043" s="35" t="str">
        <f t="shared" si="232"/>
        <v>117PMNS</v>
      </c>
      <c r="W1043" s="20" t="str">
        <f t="shared" si="233"/>
        <v/>
      </c>
      <c r="X1043" s="20" t="str">
        <f t="shared" si="234"/>
        <v/>
      </c>
      <c r="Y1043" s="20" t="str">
        <f t="shared" si="235"/>
        <v/>
      </c>
      <c r="Z1043" s="20" t="str">
        <f t="shared" si="236"/>
        <v/>
      </c>
      <c r="AA1043" s="20">
        <f t="shared" si="224"/>
        <v>0</v>
      </c>
      <c r="AB1043" s="20">
        <f t="shared" si="225"/>
        <v>0</v>
      </c>
      <c r="AC1043" s="20">
        <f t="shared" si="226"/>
        <v>0</v>
      </c>
      <c r="AD1043" s="16">
        <f t="shared" si="237"/>
        <v>0</v>
      </c>
      <c r="AE1043" s="16">
        <f>IF(ISBLANK(T1043),AE1042,IF(COUNTIF(T$2:T1043,T1043)&gt;1,AE1042,1+MAX(AE1042,0)))</f>
        <v>33</v>
      </c>
    </row>
    <row r="1044" spans="1:31" x14ac:dyDescent="0.25">
      <c r="A1044" s="42">
        <v>117</v>
      </c>
      <c r="B1044" s="42" t="s">
        <v>66</v>
      </c>
      <c r="C1044" s="42" t="s">
        <v>717</v>
      </c>
      <c r="E1044" s="42">
        <v>2</v>
      </c>
      <c r="F1044" s="42">
        <v>1</v>
      </c>
      <c r="G1044" s="42">
        <v>3</v>
      </c>
      <c r="H1044" s="42">
        <v>17</v>
      </c>
      <c r="I1044" s="42">
        <v>4</v>
      </c>
      <c r="J1044" s="42">
        <v>4</v>
      </c>
      <c r="K1044" s="42">
        <v>2</v>
      </c>
      <c r="L1044" s="42">
        <v>5</v>
      </c>
      <c r="M1044" s="188"/>
      <c r="N1044"/>
      <c r="O1044" s="101">
        <f>IF(ISBLANK(C1044),O1043,IF(COUNTIF(C$2:C1044,C1044)&gt;1,O1043,1+MAX(O1043,0)))</f>
        <v>27</v>
      </c>
      <c r="P1044" s="45">
        <f t="shared" si="227"/>
        <v>17</v>
      </c>
      <c r="Q1044" s="33" t="str">
        <f t="shared" si="228"/>
        <v/>
      </c>
      <c r="R1044" s="33">
        <f t="shared" si="229"/>
        <v>13</v>
      </c>
      <c r="S1044" s="33" t="str">
        <f t="shared" si="230"/>
        <v>117_13</v>
      </c>
      <c r="T1044" s="35" t="str">
        <f t="shared" si="231"/>
        <v>117PM</v>
      </c>
      <c r="U1044" s="35" t="str">
        <f t="shared" si="232"/>
        <v>117PMEW</v>
      </c>
      <c r="W1044" s="20" t="str">
        <f t="shared" si="233"/>
        <v/>
      </c>
      <c r="X1044" s="20" t="str">
        <f t="shared" si="234"/>
        <v/>
      </c>
      <c r="Y1044" s="20" t="str">
        <f t="shared" si="235"/>
        <v/>
      </c>
      <c r="Z1044" s="20" t="str">
        <f t="shared" si="236"/>
        <v/>
      </c>
      <c r="AA1044" s="20">
        <f t="shared" si="224"/>
        <v>0</v>
      </c>
      <c r="AB1044" s="20">
        <f t="shared" si="225"/>
        <v>1</v>
      </c>
      <c r="AC1044" s="20">
        <f t="shared" si="226"/>
        <v>0</v>
      </c>
      <c r="AD1044" s="16">
        <f t="shared" si="237"/>
        <v>0</v>
      </c>
      <c r="AE1044" s="16">
        <f>IF(ISBLANK(T1044),AE1043,IF(COUNTIF(T$2:T1044,T1044)&gt;1,AE1043,1+MAX(AE1043,0)))</f>
        <v>33</v>
      </c>
    </row>
    <row r="1045" spans="1:31" x14ac:dyDescent="0.25">
      <c r="A1045" s="42">
        <v>117</v>
      </c>
      <c r="B1045" s="42" t="s">
        <v>66</v>
      </c>
      <c r="C1045" s="42" t="s">
        <v>717</v>
      </c>
      <c r="E1045" s="42">
        <v>2</v>
      </c>
      <c r="F1045" s="42">
        <v>1</v>
      </c>
      <c r="G1045" s="42">
        <v>4</v>
      </c>
      <c r="H1045" s="42">
        <v>3</v>
      </c>
      <c r="I1045" s="42">
        <v>1</v>
      </c>
      <c r="J1045" s="42">
        <v>0</v>
      </c>
      <c r="K1045" s="42">
        <v>0</v>
      </c>
      <c r="L1045" s="42">
        <v>0</v>
      </c>
      <c r="M1045" s="188"/>
      <c r="N1045"/>
      <c r="O1045" s="101">
        <f>IF(ISBLANK(C1045),O1044,IF(COUNTIF(C$2:C1045,C1045)&gt;1,O1044,1+MAX(O1044,0)))</f>
        <v>27</v>
      </c>
      <c r="P1045" s="45">
        <f t="shared" si="227"/>
        <v>17</v>
      </c>
      <c r="Q1045" s="33" t="str">
        <f t="shared" si="228"/>
        <v/>
      </c>
      <c r="R1045" s="33">
        <f t="shared" si="229"/>
        <v>13</v>
      </c>
      <c r="S1045" s="33" t="str">
        <f t="shared" si="230"/>
        <v>117_13</v>
      </c>
      <c r="T1045" s="35" t="str">
        <f t="shared" si="231"/>
        <v>117PM</v>
      </c>
      <c r="U1045" s="35" t="str">
        <f t="shared" si="232"/>
        <v>117PMEW</v>
      </c>
      <c r="W1045" s="20" t="str">
        <f t="shared" si="233"/>
        <v/>
      </c>
      <c r="X1045" s="20" t="str">
        <f t="shared" si="234"/>
        <v/>
      </c>
      <c r="Y1045" s="20" t="str">
        <f t="shared" si="235"/>
        <v/>
      </c>
      <c r="Z1045" s="20" t="str">
        <f t="shared" si="236"/>
        <v/>
      </c>
      <c r="AA1045" s="20">
        <f t="shared" si="224"/>
        <v>0</v>
      </c>
      <c r="AB1045" s="20">
        <f t="shared" si="225"/>
        <v>0</v>
      </c>
      <c r="AC1045" s="20">
        <f t="shared" si="226"/>
        <v>0</v>
      </c>
      <c r="AD1045" s="16">
        <f t="shared" si="237"/>
        <v>0</v>
      </c>
      <c r="AE1045" s="16">
        <f>IF(ISBLANK(T1045),AE1044,IF(COUNTIF(T$2:T1045,T1045)&gt;1,AE1044,1+MAX(AE1044,0)))</f>
        <v>33</v>
      </c>
    </row>
    <row r="1046" spans="1:31" x14ac:dyDescent="0.25">
      <c r="A1046" s="42">
        <v>117</v>
      </c>
      <c r="B1046" s="42" t="s">
        <v>66</v>
      </c>
      <c r="C1046" s="42" t="s">
        <v>717</v>
      </c>
      <c r="E1046" s="42">
        <v>2</v>
      </c>
      <c r="F1046" s="42">
        <v>2</v>
      </c>
      <c r="G1046" s="42">
        <v>1</v>
      </c>
      <c r="H1046" s="42">
        <v>5</v>
      </c>
      <c r="I1046" s="42">
        <v>3</v>
      </c>
      <c r="J1046" s="42">
        <v>0</v>
      </c>
      <c r="K1046" s="42">
        <v>1</v>
      </c>
      <c r="L1046" s="42">
        <v>5</v>
      </c>
      <c r="M1046" s="188"/>
      <c r="N1046"/>
      <c r="O1046" s="101">
        <f>IF(ISBLANK(C1046),O1045,IF(COUNTIF(C$2:C1046,C1046)&gt;1,O1045,1+MAX(O1045,0)))</f>
        <v>27</v>
      </c>
      <c r="P1046" s="45">
        <f t="shared" si="227"/>
        <v>17</v>
      </c>
      <c r="Q1046" s="33" t="str">
        <f t="shared" si="228"/>
        <v/>
      </c>
      <c r="R1046" s="33">
        <f t="shared" si="229"/>
        <v>14</v>
      </c>
      <c r="S1046" s="33" t="str">
        <f t="shared" si="230"/>
        <v>117_14</v>
      </c>
      <c r="T1046" s="35" t="str">
        <f t="shared" si="231"/>
        <v>117PM</v>
      </c>
      <c r="U1046" s="35" t="str">
        <f t="shared" si="232"/>
        <v>117PMNS</v>
      </c>
      <c r="W1046" s="20" t="str">
        <f t="shared" si="233"/>
        <v/>
      </c>
      <c r="X1046" s="20" t="str">
        <f t="shared" si="234"/>
        <v/>
      </c>
      <c r="Y1046" s="20" t="str">
        <f t="shared" si="235"/>
        <v/>
      </c>
      <c r="Z1046" s="20" t="str">
        <f t="shared" si="236"/>
        <v/>
      </c>
      <c r="AA1046" s="20">
        <f t="shared" si="224"/>
        <v>0</v>
      </c>
      <c r="AB1046" s="20">
        <f t="shared" si="225"/>
        <v>0</v>
      </c>
      <c r="AC1046" s="20">
        <f t="shared" si="226"/>
        <v>0</v>
      </c>
      <c r="AD1046" s="16">
        <f t="shared" si="237"/>
        <v>0</v>
      </c>
      <c r="AE1046" s="16">
        <f>IF(ISBLANK(T1046),AE1045,IF(COUNTIF(T$2:T1046,T1046)&gt;1,AE1045,1+MAX(AE1045,0)))</f>
        <v>33</v>
      </c>
    </row>
    <row r="1047" spans="1:31" x14ac:dyDescent="0.25">
      <c r="A1047" s="42">
        <v>117</v>
      </c>
      <c r="B1047" s="42" t="s">
        <v>66</v>
      </c>
      <c r="C1047" s="42" t="s">
        <v>717</v>
      </c>
      <c r="E1047" s="42">
        <v>2</v>
      </c>
      <c r="F1047" s="42">
        <v>2</v>
      </c>
      <c r="G1047" s="42">
        <v>2</v>
      </c>
      <c r="H1047" s="42">
        <v>5</v>
      </c>
      <c r="I1047" s="42">
        <v>1</v>
      </c>
      <c r="J1047" s="42">
        <v>0</v>
      </c>
      <c r="K1047" s="42">
        <v>2</v>
      </c>
      <c r="L1047" s="42">
        <v>5</v>
      </c>
      <c r="M1047" s="188"/>
      <c r="N1047"/>
      <c r="O1047" s="101">
        <f>IF(ISBLANK(C1047),O1046,IF(COUNTIF(C$2:C1047,C1047)&gt;1,O1046,1+MAX(O1046,0)))</f>
        <v>27</v>
      </c>
      <c r="P1047" s="45">
        <f t="shared" si="227"/>
        <v>17</v>
      </c>
      <c r="Q1047" s="33" t="str">
        <f t="shared" si="228"/>
        <v/>
      </c>
      <c r="R1047" s="33">
        <f t="shared" si="229"/>
        <v>14</v>
      </c>
      <c r="S1047" s="33" t="str">
        <f t="shared" si="230"/>
        <v>117_14</v>
      </c>
      <c r="T1047" s="35" t="str">
        <f t="shared" si="231"/>
        <v>117PM</v>
      </c>
      <c r="U1047" s="35" t="str">
        <f t="shared" si="232"/>
        <v>117PMNS</v>
      </c>
      <c r="W1047" s="20" t="str">
        <f t="shared" si="233"/>
        <v/>
      </c>
      <c r="X1047" s="20" t="str">
        <f t="shared" si="234"/>
        <v/>
      </c>
      <c r="Y1047" s="20" t="str">
        <f t="shared" si="235"/>
        <v/>
      </c>
      <c r="Z1047" s="20" t="str">
        <f t="shared" si="236"/>
        <v/>
      </c>
      <c r="AA1047" s="20">
        <f t="shared" si="224"/>
        <v>0</v>
      </c>
      <c r="AB1047" s="20">
        <f t="shared" si="225"/>
        <v>0</v>
      </c>
      <c r="AC1047" s="20">
        <f t="shared" si="226"/>
        <v>0</v>
      </c>
      <c r="AD1047" s="16">
        <f t="shared" si="237"/>
        <v>0</v>
      </c>
      <c r="AE1047" s="16">
        <f>IF(ISBLANK(T1047),AE1046,IF(COUNTIF(T$2:T1047,T1047)&gt;1,AE1046,1+MAX(AE1046,0)))</f>
        <v>33</v>
      </c>
    </row>
    <row r="1048" spans="1:31" x14ac:dyDescent="0.25">
      <c r="A1048" s="42">
        <v>117</v>
      </c>
      <c r="B1048" s="42" t="s">
        <v>66</v>
      </c>
      <c r="C1048" s="42" t="s">
        <v>717</v>
      </c>
      <c r="E1048" s="42">
        <v>2</v>
      </c>
      <c r="F1048" s="42">
        <v>2</v>
      </c>
      <c r="G1048" s="42">
        <v>3</v>
      </c>
      <c r="H1048" s="42">
        <v>14</v>
      </c>
      <c r="I1048" s="42">
        <v>5</v>
      </c>
      <c r="J1048" s="42">
        <v>2</v>
      </c>
      <c r="K1048" s="42">
        <v>2</v>
      </c>
      <c r="L1048" s="42">
        <v>6</v>
      </c>
      <c r="M1048" s="188"/>
      <c r="N1048"/>
      <c r="O1048" s="101">
        <f>IF(ISBLANK(C1048),O1047,IF(COUNTIF(C$2:C1048,C1048)&gt;1,O1047,1+MAX(O1047,0)))</f>
        <v>27</v>
      </c>
      <c r="P1048" s="45">
        <f t="shared" si="227"/>
        <v>17</v>
      </c>
      <c r="Q1048" s="33" t="str">
        <f t="shared" si="228"/>
        <v/>
      </c>
      <c r="R1048" s="33">
        <f t="shared" si="229"/>
        <v>14</v>
      </c>
      <c r="S1048" s="33" t="str">
        <f t="shared" si="230"/>
        <v>117_14</v>
      </c>
      <c r="T1048" s="35" t="str">
        <f t="shared" si="231"/>
        <v>117PM</v>
      </c>
      <c r="U1048" s="35" t="str">
        <f t="shared" si="232"/>
        <v>117PMEW</v>
      </c>
      <c r="W1048" s="20" t="str">
        <f t="shared" si="233"/>
        <v/>
      </c>
      <c r="X1048" s="20" t="str">
        <f t="shared" si="234"/>
        <v/>
      </c>
      <c r="Y1048" s="20" t="str">
        <f t="shared" si="235"/>
        <v/>
      </c>
      <c r="Z1048" s="20" t="str">
        <f t="shared" si="236"/>
        <v/>
      </c>
      <c r="AA1048" s="20">
        <f t="shared" si="224"/>
        <v>0</v>
      </c>
      <c r="AB1048" s="20">
        <f t="shared" si="225"/>
        <v>1</v>
      </c>
      <c r="AC1048" s="20">
        <f t="shared" si="226"/>
        <v>0</v>
      </c>
      <c r="AD1048" s="16">
        <f t="shared" si="237"/>
        <v>0</v>
      </c>
      <c r="AE1048" s="16">
        <f>IF(ISBLANK(T1048),AE1047,IF(COUNTIF(T$2:T1048,T1048)&gt;1,AE1047,1+MAX(AE1047,0)))</f>
        <v>33</v>
      </c>
    </row>
    <row r="1049" spans="1:31" x14ac:dyDescent="0.25">
      <c r="A1049" s="42">
        <v>117</v>
      </c>
      <c r="B1049" s="42" t="s">
        <v>66</v>
      </c>
      <c r="C1049" s="42" t="s">
        <v>717</v>
      </c>
      <c r="E1049" s="42">
        <v>2</v>
      </c>
      <c r="F1049" s="42">
        <v>2</v>
      </c>
      <c r="G1049" s="42">
        <v>4</v>
      </c>
      <c r="H1049" s="42">
        <v>4</v>
      </c>
      <c r="I1049" s="42">
        <v>1</v>
      </c>
      <c r="J1049" s="42">
        <v>0</v>
      </c>
      <c r="K1049" s="42">
        <v>1</v>
      </c>
      <c r="L1049" s="42">
        <v>4</v>
      </c>
      <c r="M1049" s="188"/>
      <c r="N1049"/>
      <c r="O1049" s="101">
        <f>IF(ISBLANK(C1049),O1048,IF(COUNTIF(C$2:C1049,C1049)&gt;1,O1048,1+MAX(O1048,0)))</f>
        <v>27</v>
      </c>
      <c r="P1049" s="45">
        <f t="shared" si="227"/>
        <v>17</v>
      </c>
      <c r="Q1049" s="33" t="str">
        <f t="shared" si="228"/>
        <v/>
      </c>
      <c r="R1049" s="33">
        <f t="shared" si="229"/>
        <v>14</v>
      </c>
      <c r="S1049" s="33" t="str">
        <f t="shared" si="230"/>
        <v>117_14</v>
      </c>
      <c r="T1049" s="35" t="str">
        <f t="shared" si="231"/>
        <v>117PM</v>
      </c>
      <c r="U1049" s="35" t="str">
        <f t="shared" si="232"/>
        <v>117PMEW</v>
      </c>
      <c r="W1049" s="20" t="str">
        <f t="shared" si="233"/>
        <v/>
      </c>
      <c r="X1049" s="20" t="str">
        <f t="shared" si="234"/>
        <v/>
      </c>
      <c r="Y1049" s="20" t="str">
        <f t="shared" si="235"/>
        <v/>
      </c>
      <c r="Z1049" s="20" t="str">
        <f t="shared" si="236"/>
        <v/>
      </c>
      <c r="AA1049" s="20">
        <f t="shared" si="224"/>
        <v>0</v>
      </c>
      <c r="AB1049" s="20">
        <f t="shared" si="225"/>
        <v>0</v>
      </c>
      <c r="AC1049" s="20">
        <f t="shared" si="226"/>
        <v>0</v>
      </c>
      <c r="AD1049" s="16">
        <f t="shared" si="237"/>
        <v>0</v>
      </c>
      <c r="AE1049" s="16">
        <f>IF(ISBLANK(T1049),AE1048,IF(COUNTIF(T$2:T1049,T1049)&gt;1,AE1048,1+MAX(AE1048,0)))</f>
        <v>33</v>
      </c>
    </row>
    <row r="1050" spans="1:31" x14ac:dyDescent="0.25">
      <c r="A1050" s="42">
        <v>117</v>
      </c>
      <c r="B1050" s="42" t="s">
        <v>66</v>
      </c>
      <c r="C1050" s="42" t="s">
        <v>717</v>
      </c>
      <c r="E1050" s="42">
        <v>2</v>
      </c>
      <c r="F1050" s="42">
        <v>3</v>
      </c>
      <c r="G1050" s="42">
        <v>1</v>
      </c>
      <c r="H1050" s="42">
        <v>15</v>
      </c>
      <c r="I1050" s="42">
        <v>2</v>
      </c>
      <c r="J1050" s="42">
        <v>0</v>
      </c>
      <c r="K1050" s="42">
        <v>6</v>
      </c>
      <c r="L1050" s="42">
        <v>15</v>
      </c>
      <c r="M1050" s="188"/>
      <c r="N1050"/>
      <c r="O1050" s="101">
        <f>IF(ISBLANK(C1050),O1049,IF(COUNTIF(C$2:C1050,C1050)&gt;1,O1049,1+MAX(O1049,0)))</f>
        <v>27</v>
      </c>
      <c r="P1050" s="45">
        <f t="shared" si="227"/>
        <v>17</v>
      </c>
      <c r="Q1050" s="33" t="str">
        <f t="shared" si="228"/>
        <v/>
      </c>
      <c r="R1050" s="33">
        <f t="shared" si="229"/>
        <v>15</v>
      </c>
      <c r="S1050" s="33" t="str">
        <f t="shared" si="230"/>
        <v>117_15</v>
      </c>
      <c r="T1050" s="35" t="str">
        <f t="shared" si="231"/>
        <v>117PM</v>
      </c>
      <c r="U1050" s="35" t="str">
        <f t="shared" si="232"/>
        <v>117PMNS</v>
      </c>
      <c r="W1050" s="20" t="str">
        <f t="shared" si="233"/>
        <v/>
      </c>
      <c r="X1050" s="20" t="str">
        <f t="shared" si="234"/>
        <v/>
      </c>
      <c r="Y1050" s="20" t="str">
        <f t="shared" si="235"/>
        <v/>
      </c>
      <c r="Z1050" s="20" t="str">
        <f t="shared" si="236"/>
        <v/>
      </c>
      <c r="AA1050" s="20">
        <f t="shared" si="224"/>
        <v>0</v>
      </c>
      <c r="AB1050" s="20">
        <f t="shared" si="225"/>
        <v>0</v>
      </c>
      <c r="AC1050" s="20">
        <f t="shared" si="226"/>
        <v>0</v>
      </c>
      <c r="AD1050" s="16">
        <f t="shared" si="237"/>
        <v>0</v>
      </c>
      <c r="AE1050" s="16">
        <f>IF(ISBLANK(T1050),AE1049,IF(COUNTIF(T$2:T1050,T1050)&gt;1,AE1049,1+MAX(AE1049,0)))</f>
        <v>33</v>
      </c>
    </row>
    <row r="1051" spans="1:31" x14ac:dyDescent="0.25">
      <c r="A1051" s="42">
        <v>117</v>
      </c>
      <c r="B1051" s="42" t="s">
        <v>66</v>
      </c>
      <c r="C1051" s="42" t="s">
        <v>717</v>
      </c>
      <c r="E1051" s="42">
        <v>2</v>
      </c>
      <c r="F1051" s="42">
        <v>3</v>
      </c>
      <c r="G1051" s="42">
        <v>2</v>
      </c>
      <c r="H1051" s="42">
        <v>2</v>
      </c>
      <c r="I1051" s="42">
        <v>2</v>
      </c>
      <c r="J1051" s="42">
        <v>0</v>
      </c>
      <c r="K1051" s="42">
        <v>1</v>
      </c>
      <c r="L1051" s="42">
        <v>2</v>
      </c>
      <c r="M1051" s="188"/>
      <c r="N1051"/>
      <c r="O1051" s="101">
        <f>IF(ISBLANK(C1051),O1050,IF(COUNTIF(C$2:C1051,C1051)&gt;1,O1050,1+MAX(O1050,0)))</f>
        <v>27</v>
      </c>
      <c r="P1051" s="45">
        <f t="shared" si="227"/>
        <v>17</v>
      </c>
      <c r="Q1051" s="33" t="str">
        <f t="shared" si="228"/>
        <v/>
      </c>
      <c r="R1051" s="33">
        <f t="shared" si="229"/>
        <v>15</v>
      </c>
      <c r="S1051" s="33" t="str">
        <f t="shared" si="230"/>
        <v>117_15</v>
      </c>
      <c r="T1051" s="35" t="str">
        <f t="shared" si="231"/>
        <v>117PM</v>
      </c>
      <c r="U1051" s="35" t="str">
        <f t="shared" si="232"/>
        <v>117PMNS</v>
      </c>
      <c r="W1051" s="20" t="str">
        <f t="shared" si="233"/>
        <v/>
      </c>
      <c r="X1051" s="20" t="str">
        <f t="shared" si="234"/>
        <v/>
      </c>
      <c r="Y1051" s="20" t="str">
        <f t="shared" si="235"/>
        <v/>
      </c>
      <c r="Z1051" s="20" t="str">
        <f t="shared" si="236"/>
        <v/>
      </c>
      <c r="AA1051" s="20">
        <f t="shared" si="224"/>
        <v>0</v>
      </c>
      <c r="AB1051" s="20">
        <f t="shared" si="225"/>
        <v>0</v>
      </c>
      <c r="AC1051" s="20">
        <f t="shared" si="226"/>
        <v>0</v>
      </c>
      <c r="AD1051" s="16">
        <f t="shared" si="237"/>
        <v>0</v>
      </c>
      <c r="AE1051" s="16">
        <f>IF(ISBLANK(T1051),AE1050,IF(COUNTIF(T$2:T1051,T1051)&gt;1,AE1050,1+MAX(AE1050,0)))</f>
        <v>33</v>
      </c>
    </row>
    <row r="1052" spans="1:31" x14ac:dyDescent="0.25">
      <c r="A1052" s="42">
        <v>117</v>
      </c>
      <c r="B1052" s="42" t="s">
        <v>66</v>
      </c>
      <c r="C1052" s="42" t="s">
        <v>717</v>
      </c>
      <c r="E1052" s="42">
        <v>2</v>
      </c>
      <c r="F1052" s="42">
        <v>3</v>
      </c>
      <c r="G1052" s="42">
        <v>3</v>
      </c>
      <c r="H1052" s="42">
        <v>19</v>
      </c>
      <c r="I1052" s="42">
        <v>7</v>
      </c>
      <c r="J1052" s="42">
        <v>4</v>
      </c>
      <c r="K1052" s="42">
        <v>1</v>
      </c>
      <c r="L1052" s="42">
        <v>3</v>
      </c>
      <c r="M1052" s="188"/>
      <c r="N1052"/>
      <c r="O1052" s="101">
        <f>IF(ISBLANK(C1052),O1051,IF(COUNTIF(C$2:C1052,C1052)&gt;1,O1051,1+MAX(O1051,0)))</f>
        <v>27</v>
      </c>
      <c r="P1052" s="45">
        <f t="shared" si="227"/>
        <v>17</v>
      </c>
      <c r="Q1052" s="33" t="str">
        <f t="shared" si="228"/>
        <v/>
      </c>
      <c r="R1052" s="33">
        <f t="shared" si="229"/>
        <v>15</v>
      </c>
      <c r="S1052" s="33" t="str">
        <f t="shared" si="230"/>
        <v>117_15</v>
      </c>
      <c r="T1052" s="35" t="str">
        <f t="shared" si="231"/>
        <v>117PM</v>
      </c>
      <c r="U1052" s="35" t="str">
        <f t="shared" si="232"/>
        <v>117PMEW</v>
      </c>
      <c r="W1052" s="20" t="str">
        <f t="shared" si="233"/>
        <v/>
      </c>
      <c r="X1052" s="20" t="str">
        <f t="shared" si="234"/>
        <v/>
      </c>
      <c r="Y1052" s="20" t="str">
        <f t="shared" si="235"/>
        <v/>
      </c>
      <c r="Z1052" s="20" t="str">
        <f t="shared" si="236"/>
        <v/>
      </c>
      <c r="AA1052" s="20">
        <f t="shared" si="224"/>
        <v>0</v>
      </c>
      <c r="AB1052" s="20">
        <f t="shared" si="225"/>
        <v>1</v>
      </c>
      <c r="AC1052" s="20">
        <f t="shared" si="226"/>
        <v>0</v>
      </c>
      <c r="AD1052" s="16">
        <f t="shared" si="237"/>
        <v>0</v>
      </c>
      <c r="AE1052" s="16">
        <f>IF(ISBLANK(T1052),AE1051,IF(COUNTIF(T$2:T1052,T1052)&gt;1,AE1051,1+MAX(AE1051,0)))</f>
        <v>33</v>
      </c>
    </row>
    <row r="1053" spans="1:31" x14ac:dyDescent="0.25">
      <c r="A1053" s="42">
        <v>117</v>
      </c>
      <c r="B1053" s="42" t="s">
        <v>66</v>
      </c>
      <c r="C1053" s="42" t="s">
        <v>717</v>
      </c>
      <c r="E1053" s="42">
        <v>2</v>
      </c>
      <c r="F1053" s="42">
        <v>3</v>
      </c>
      <c r="G1053" s="42">
        <v>4</v>
      </c>
      <c r="H1053" s="42">
        <v>6</v>
      </c>
      <c r="I1053" s="42">
        <v>0</v>
      </c>
      <c r="J1053" s="42">
        <v>0</v>
      </c>
      <c r="K1053" s="42">
        <v>2</v>
      </c>
      <c r="L1053" s="42">
        <v>5</v>
      </c>
      <c r="M1053" s="188"/>
      <c r="N1053"/>
      <c r="O1053" s="101">
        <f>IF(ISBLANK(C1053),O1052,IF(COUNTIF(C$2:C1053,C1053)&gt;1,O1052,1+MAX(O1052,0)))</f>
        <v>27</v>
      </c>
      <c r="P1053" s="45">
        <f t="shared" si="227"/>
        <v>17</v>
      </c>
      <c r="Q1053" s="33" t="str">
        <f t="shared" si="228"/>
        <v/>
      </c>
      <c r="R1053" s="33">
        <f t="shared" si="229"/>
        <v>15</v>
      </c>
      <c r="S1053" s="33" t="str">
        <f t="shared" si="230"/>
        <v>117_15</v>
      </c>
      <c r="T1053" s="35" t="str">
        <f t="shared" si="231"/>
        <v>117PM</v>
      </c>
      <c r="U1053" s="35" t="str">
        <f t="shared" si="232"/>
        <v>117PMEW</v>
      </c>
      <c r="W1053" s="20" t="str">
        <f t="shared" si="233"/>
        <v/>
      </c>
      <c r="X1053" s="20" t="str">
        <f t="shared" si="234"/>
        <v/>
      </c>
      <c r="Y1053" s="20" t="str">
        <f t="shared" si="235"/>
        <v/>
      </c>
      <c r="Z1053" s="20" t="str">
        <f t="shared" si="236"/>
        <v/>
      </c>
      <c r="AA1053" s="20">
        <f t="shared" si="224"/>
        <v>0</v>
      </c>
      <c r="AB1053" s="20">
        <f t="shared" si="225"/>
        <v>0</v>
      </c>
      <c r="AC1053" s="20">
        <f t="shared" si="226"/>
        <v>0</v>
      </c>
      <c r="AD1053" s="16">
        <f t="shared" si="237"/>
        <v>0</v>
      </c>
      <c r="AE1053" s="16">
        <f>IF(ISBLANK(T1053),AE1052,IF(COUNTIF(T$2:T1053,T1053)&gt;1,AE1052,1+MAX(AE1052,0)))</f>
        <v>33</v>
      </c>
    </row>
    <row r="1054" spans="1:31" x14ac:dyDescent="0.25">
      <c r="A1054" s="42">
        <v>117</v>
      </c>
      <c r="B1054" s="42" t="s">
        <v>66</v>
      </c>
      <c r="C1054" s="42" t="s">
        <v>717</v>
      </c>
      <c r="E1054" s="42">
        <v>2</v>
      </c>
      <c r="F1054" s="42">
        <v>4</v>
      </c>
      <c r="G1054" s="42">
        <v>1</v>
      </c>
      <c r="H1054" s="42">
        <v>18</v>
      </c>
      <c r="I1054" s="42">
        <v>6</v>
      </c>
      <c r="J1054" s="42">
        <v>0</v>
      </c>
      <c r="K1054" s="42">
        <v>4</v>
      </c>
      <c r="L1054" s="42">
        <v>18</v>
      </c>
      <c r="M1054" s="188"/>
      <c r="N1054"/>
      <c r="O1054" s="101">
        <f>IF(ISBLANK(C1054),O1053,IF(COUNTIF(C$2:C1054,C1054)&gt;1,O1053,1+MAX(O1053,0)))</f>
        <v>27</v>
      </c>
      <c r="P1054" s="45">
        <f t="shared" si="227"/>
        <v>17</v>
      </c>
      <c r="Q1054" s="33" t="str">
        <f t="shared" si="228"/>
        <v/>
      </c>
      <c r="R1054" s="33">
        <f t="shared" si="229"/>
        <v>16</v>
      </c>
      <c r="S1054" s="33" t="str">
        <f t="shared" si="230"/>
        <v>117_16</v>
      </c>
      <c r="T1054" s="35" t="str">
        <f t="shared" si="231"/>
        <v>117PM</v>
      </c>
      <c r="U1054" s="35" t="str">
        <f t="shared" si="232"/>
        <v>117PMNS</v>
      </c>
      <c r="W1054" s="20" t="str">
        <f t="shared" si="233"/>
        <v/>
      </c>
      <c r="X1054" s="20" t="str">
        <f t="shared" si="234"/>
        <v/>
      </c>
      <c r="Y1054" s="20" t="str">
        <f t="shared" si="235"/>
        <v/>
      </c>
      <c r="Z1054" s="20" t="str">
        <f t="shared" si="236"/>
        <v/>
      </c>
      <c r="AA1054" s="20">
        <f t="shared" si="224"/>
        <v>0</v>
      </c>
      <c r="AB1054" s="20">
        <f t="shared" si="225"/>
        <v>0</v>
      </c>
      <c r="AC1054" s="20">
        <f t="shared" si="226"/>
        <v>0</v>
      </c>
      <c r="AD1054" s="16">
        <f t="shared" si="237"/>
        <v>0</v>
      </c>
      <c r="AE1054" s="16">
        <f>IF(ISBLANK(T1054),AE1053,IF(COUNTIF(T$2:T1054,T1054)&gt;1,AE1053,1+MAX(AE1053,0)))</f>
        <v>33</v>
      </c>
    </row>
    <row r="1055" spans="1:31" x14ac:dyDescent="0.25">
      <c r="A1055" s="42">
        <v>117</v>
      </c>
      <c r="B1055" s="42" t="s">
        <v>66</v>
      </c>
      <c r="C1055" s="42" t="s">
        <v>717</v>
      </c>
      <c r="E1055" s="42">
        <v>2</v>
      </c>
      <c r="F1055" s="42">
        <v>4</v>
      </c>
      <c r="G1055" s="42">
        <v>2</v>
      </c>
      <c r="H1055" s="42">
        <v>4</v>
      </c>
      <c r="I1055" s="42">
        <v>2</v>
      </c>
      <c r="J1055" s="42">
        <v>0</v>
      </c>
      <c r="K1055" s="42">
        <v>1</v>
      </c>
      <c r="L1055" s="42">
        <v>4</v>
      </c>
      <c r="M1055" s="188"/>
      <c r="N1055"/>
      <c r="O1055" s="101">
        <f>IF(ISBLANK(C1055),O1054,IF(COUNTIF(C$2:C1055,C1055)&gt;1,O1054,1+MAX(O1054,0)))</f>
        <v>27</v>
      </c>
      <c r="P1055" s="45">
        <f t="shared" si="227"/>
        <v>17</v>
      </c>
      <c r="Q1055" s="33" t="str">
        <f t="shared" si="228"/>
        <v/>
      </c>
      <c r="R1055" s="33">
        <f t="shared" si="229"/>
        <v>16</v>
      </c>
      <c r="S1055" s="33" t="str">
        <f t="shared" si="230"/>
        <v>117_16</v>
      </c>
      <c r="T1055" s="35" t="str">
        <f t="shared" si="231"/>
        <v>117PM</v>
      </c>
      <c r="U1055" s="35" t="str">
        <f t="shared" si="232"/>
        <v>117PMNS</v>
      </c>
      <c r="W1055" s="20" t="str">
        <f t="shared" si="233"/>
        <v/>
      </c>
      <c r="X1055" s="20" t="str">
        <f t="shared" si="234"/>
        <v/>
      </c>
      <c r="Y1055" s="20" t="str">
        <f t="shared" si="235"/>
        <v/>
      </c>
      <c r="Z1055" s="20" t="str">
        <f t="shared" si="236"/>
        <v/>
      </c>
      <c r="AA1055" s="20">
        <f t="shared" si="224"/>
        <v>0</v>
      </c>
      <c r="AB1055" s="20">
        <f t="shared" si="225"/>
        <v>0</v>
      </c>
      <c r="AC1055" s="20">
        <f t="shared" si="226"/>
        <v>0</v>
      </c>
      <c r="AD1055" s="16">
        <f t="shared" si="237"/>
        <v>0</v>
      </c>
      <c r="AE1055" s="16">
        <f>IF(ISBLANK(T1055),AE1054,IF(COUNTIF(T$2:T1055,T1055)&gt;1,AE1054,1+MAX(AE1054,0)))</f>
        <v>33</v>
      </c>
    </row>
    <row r="1056" spans="1:31" x14ac:dyDescent="0.25">
      <c r="A1056" s="42">
        <v>117</v>
      </c>
      <c r="B1056" s="42" t="s">
        <v>66</v>
      </c>
      <c r="C1056" s="42" t="s">
        <v>717</v>
      </c>
      <c r="E1056" s="42">
        <v>2</v>
      </c>
      <c r="F1056" s="42">
        <v>4</v>
      </c>
      <c r="G1056" s="42">
        <v>3</v>
      </c>
      <c r="H1056" s="42">
        <v>19</v>
      </c>
      <c r="I1056" s="42">
        <v>7</v>
      </c>
      <c r="J1056" s="42">
        <v>0</v>
      </c>
      <c r="K1056" s="42">
        <v>4</v>
      </c>
      <c r="L1056" s="42">
        <v>11</v>
      </c>
      <c r="M1056" s="188"/>
      <c r="N1056"/>
      <c r="O1056" s="101">
        <f>IF(ISBLANK(C1056),O1055,IF(COUNTIF(C$2:C1056,C1056)&gt;1,O1055,1+MAX(O1055,0)))</f>
        <v>27</v>
      </c>
      <c r="P1056" s="45">
        <f t="shared" si="227"/>
        <v>17</v>
      </c>
      <c r="Q1056" s="33" t="str">
        <f t="shared" si="228"/>
        <v/>
      </c>
      <c r="R1056" s="33">
        <f t="shared" si="229"/>
        <v>16</v>
      </c>
      <c r="S1056" s="33" t="str">
        <f t="shared" si="230"/>
        <v>117_16</v>
      </c>
      <c r="T1056" s="35" t="str">
        <f t="shared" si="231"/>
        <v>117PM</v>
      </c>
      <c r="U1056" s="35" t="str">
        <f t="shared" si="232"/>
        <v>117PMEW</v>
      </c>
      <c r="W1056" s="20" t="str">
        <f t="shared" si="233"/>
        <v/>
      </c>
      <c r="X1056" s="20" t="str">
        <f t="shared" si="234"/>
        <v/>
      </c>
      <c r="Y1056" s="20" t="str">
        <f t="shared" si="235"/>
        <v/>
      </c>
      <c r="Z1056" s="20" t="str">
        <f t="shared" si="236"/>
        <v/>
      </c>
      <c r="AA1056" s="20">
        <f t="shared" si="224"/>
        <v>0</v>
      </c>
      <c r="AB1056" s="20">
        <f t="shared" si="225"/>
        <v>1</v>
      </c>
      <c r="AC1056" s="20">
        <f t="shared" si="226"/>
        <v>0</v>
      </c>
      <c r="AD1056" s="16">
        <f t="shared" si="237"/>
        <v>0</v>
      </c>
      <c r="AE1056" s="16">
        <f>IF(ISBLANK(T1056),AE1055,IF(COUNTIF(T$2:T1056,T1056)&gt;1,AE1055,1+MAX(AE1055,0)))</f>
        <v>33</v>
      </c>
    </row>
    <row r="1057" spans="1:31" x14ac:dyDescent="0.25">
      <c r="A1057" s="42">
        <v>117</v>
      </c>
      <c r="B1057" s="42" t="s">
        <v>66</v>
      </c>
      <c r="C1057" s="42" t="s">
        <v>717</v>
      </c>
      <c r="E1057" s="42">
        <v>2</v>
      </c>
      <c r="F1057" s="42">
        <v>4</v>
      </c>
      <c r="G1057" s="42">
        <v>4</v>
      </c>
      <c r="H1057" s="42">
        <v>10</v>
      </c>
      <c r="I1057" s="42">
        <v>4</v>
      </c>
      <c r="J1057" s="42">
        <v>1</v>
      </c>
      <c r="K1057" s="42">
        <v>5</v>
      </c>
      <c r="L1057" s="42">
        <v>6</v>
      </c>
      <c r="M1057" s="188"/>
      <c r="N1057"/>
      <c r="O1057" s="101">
        <f>IF(ISBLANK(C1057),O1056,IF(COUNTIF(C$2:C1057,C1057)&gt;1,O1056,1+MAX(O1056,0)))</f>
        <v>27</v>
      </c>
      <c r="P1057" s="45">
        <f t="shared" si="227"/>
        <v>17</v>
      </c>
      <c r="Q1057" s="33" t="str">
        <f t="shared" si="228"/>
        <v/>
      </c>
      <c r="R1057" s="33">
        <f t="shared" si="229"/>
        <v>16</v>
      </c>
      <c r="S1057" s="33" t="str">
        <f t="shared" si="230"/>
        <v>117_16</v>
      </c>
      <c r="T1057" s="35" t="str">
        <f t="shared" si="231"/>
        <v>117PM</v>
      </c>
      <c r="U1057" s="35" t="str">
        <f t="shared" si="232"/>
        <v>117PMEW</v>
      </c>
      <c r="W1057" s="20" t="str">
        <f t="shared" si="233"/>
        <v/>
      </c>
      <c r="X1057" s="20" t="str">
        <f t="shared" si="234"/>
        <v/>
      </c>
      <c r="Y1057" s="20" t="str">
        <f t="shared" si="235"/>
        <v/>
      </c>
      <c r="Z1057" s="20" t="str">
        <f t="shared" si="236"/>
        <v/>
      </c>
      <c r="AA1057" s="20">
        <f t="shared" si="224"/>
        <v>0</v>
      </c>
      <c r="AB1057" s="20">
        <f t="shared" si="225"/>
        <v>0</v>
      </c>
      <c r="AC1057" s="20">
        <f t="shared" si="226"/>
        <v>0</v>
      </c>
      <c r="AD1057" s="16">
        <f t="shared" si="237"/>
        <v>0</v>
      </c>
      <c r="AE1057" s="16">
        <f>IF(ISBLANK(T1057),AE1056,IF(COUNTIF(T$2:T1057,T1057)&gt;1,AE1056,1+MAX(AE1056,0)))</f>
        <v>33</v>
      </c>
    </row>
    <row r="1058" spans="1:31" x14ac:dyDescent="0.25">
      <c r="A1058" s="42">
        <v>118</v>
      </c>
      <c r="B1058" s="42" t="s">
        <v>65</v>
      </c>
      <c r="C1058" s="42" t="s">
        <v>688</v>
      </c>
      <c r="E1058" s="42">
        <v>1</v>
      </c>
      <c r="F1058" s="42">
        <v>1</v>
      </c>
      <c r="G1058" s="42">
        <v>1</v>
      </c>
      <c r="H1058" s="42">
        <v>1</v>
      </c>
      <c r="I1058" s="42">
        <v>0</v>
      </c>
      <c r="J1058" s="42">
        <v>1</v>
      </c>
      <c r="K1058" s="42">
        <v>0</v>
      </c>
      <c r="L1058" s="42">
        <v>0</v>
      </c>
      <c r="M1058" s="188" t="s">
        <v>718</v>
      </c>
      <c r="N1058"/>
      <c r="O1058" s="101">
        <f>IF(ISBLANK(C1058),O1057,IF(COUNTIF(C$2:C1058,C1058)&gt;1,O1057,1+MAX(O1057,0)))</f>
        <v>27</v>
      </c>
      <c r="P1058" s="45">
        <f t="shared" si="227"/>
        <v>18</v>
      </c>
      <c r="Q1058" s="33">
        <f t="shared" si="228"/>
        <v>18</v>
      </c>
      <c r="R1058" s="33">
        <f t="shared" si="229"/>
        <v>1</v>
      </c>
      <c r="S1058" s="33" t="str">
        <f t="shared" si="230"/>
        <v>118_1</v>
      </c>
      <c r="T1058" s="35" t="str">
        <f t="shared" si="231"/>
        <v>118AM</v>
      </c>
      <c r="U1058" s="35" t="str">
        <f t="shared" si="232"/>
        <v>118AMNS</v>
      </c>
      <c r="W1058" s="20" t="str">
        <f t="shared" si="233"/>
        <v/>
      </c>
      <c r="X1058" s="20" t="str">
        <f t="shared" si="234"/>
        <v/>
      </c>
      <c r="Y1058" s="20" t="str">
        <f t="shared" si="235"/>
        <v/>
      </c>
      <c r="Z1058" s="20" t="str">
        <f t="shared" si="236"/>
        <v/>
      </c>
      <c r="AA1058" s="20">
        <f t="shared" si="224"/>
        <v>0</v>
      </c>
      <c r="AB1058" s="20">
        <f t="shared" si="225"/>
        <v>0</v>
      </c>
      <c r="AC1058" s="20">
        <f t="shared" si="226"/>
        <v>0</v>
      </c>
      <c r="AD1058" s="16">
        <f t="shared" si="237"/>
        <v>0</v>
      </c>
      <c r="AE1058" s="16">
        <f>IF(ISBLANK(T1058),AE1057,IF(COUNTIF(T$2:T1058,T1058)&gt;1,AE1057,1+MAX(AE1057,0)))</f>
        <v>34</v>
      </c>
    </row>
    <row r="1059" spans="1:31" x14ac:dyDescent="0.25">
      <c r="A1059" s="42">
        <v>118</v>
      </c>
      <c r="B1059" s="42" t="s">
        <v>65</v>
      </c>
      <c r="C1059" s="42" t="s">
        <v>688</v>
      </c>
      <c r="E1059" s="42">
        <v>1</v>
      </c>
      <c r="F1059" s="42">
        <v>1</v>
      </c>
      <c r="G1059" s="42">
        <v>2</v>
      </c>
      <c r="H1059" s="42">
        <v>1</v>
      </c>
      <c r="I1059" s="42">
        <v>0</v>
      </c>
      <c r="J1059" s="42">
        <v>0</v>
      </c>
      <c r="K1059" s="42">
        <v>0</v>
      </c>
      <c r="L1059" s="42">
        <v>0</v>
      </c>
      <c r="M1059" s="188" t="s">
        <v>718</v>
      </c>
      <c r="N1059"/>
      <c r="O1059" s="101">
        <f>IF(ISBLANK(C1059),O1058,IF(COUNTIF(C$2:C1059,C1059)&gt;1,O1058,1+MAX(O1058,0)))</f>
        <v>27</v>
      </c>
      <c r="P1059" s="45">
        <f t="shared" si="227"/>
        <v>18</v>
      </c>
      <c r="Q1059" s="33" t="str">
        <f t="shared" si="228"/>
        <v/>
      </c>
      <c r="R1059" s="33">
        <f t="shared" si="229"/>
        <v>1</v>
      </c>
      <c r="S1059" s="33" t="str">
        <f t="shared" si="230"/>
        <v>118_1</v>
      </c>
      <c r="T1059" s="35" t="str">
        <f t="shared" si="231"/>
        <v>118AM</v>
      </c>
      <c r="U1059" s="35" t="str">
        <f t="shared" si="232"/>
        <v>118AMNS</v>
      </c>
      <c r="W1059" s="20" t="str">
        <f t="shared" si="233"/>
        <v/>
      </c>
      <c r="X1059" s="20" t="str">
        <f t="shared" si="234"/>
        <v/>
      </c>
      <c r="Y1059" s="20" t="str">
        <f t="shared" si="235"/>
        <v/>
      </c>
      <c r="Z1059" s="20" t="str">
        <f t="shared" si="236"/>
        <v/>
      </c>
      <c r="AA1059" s="20">
        <f t="shared" si="224"/>
        <v>0</v>
      </c>
      <c r="AB1059" s="20">
        <f t="shared" si="225"/>
        <v>0</v>
      </c>
      <c r="AC1059" s="20">
        <f t="shared" si="226"/>
        <v>3</v>
      </c>
      <c r="AD1059" s="16">
        <f t="shared" si="237"/>
        <v>1</v>
      </c>
      <c r="AE1059" s="16">
        <f>IF(ISBLANK(T1059),AE1058,IF(COUNTIF(T$2:T1059,T1059)&gt;1,AE1058,1+MAX(AE1058,0)))</f>
        <v>34</v>
      </c>
    </row>
    <row r="1060" spans="1:31" x14ac:dyDescent="0.25">
      <c r="A1060" s="42">
        <v>118</v>
      </c>
      <c r="B1060" s="42" t="s">
        <v>65</v>
      </c>
      <c r="C1060" s="42" t="s">
        <v>688</v>
      </c>
      <c r="E1060" s="42">
        <v>1</v>
      </c>
      <c r="F1060" s="42">
        <v>1</v>
      </c>
      <c r="G1060" s="42">
        <v>3</v>
      </c>
      <c r="H1060" s="42">
        <v>2</v>
      </c>
      <c r="I1060" s="42">
        <v>1</v>
      </c>
      <c r="J1060" s="42">
        <v>0</v>
      </c>
      <c r="K1060" s="42">
        <v>1</v>
      </c>
      <c r="L1060" s="42">
        <v>1</v>
      </c>
      <c r="M1060" s="188" t="s">
        <v>718</v>
      </c>
      <c r="N1060"/>
      <c r="O1060" s="101">
        <f>IF(ISBLANK(C1060),O1059,IF(COUNTIF(C$2:C1060,C1060)&gt;1,O1059,1+MAX(O1059,0)))</f>
        <v>27</v>
      </c>
      <c r="P1060" s="45">
        <f t="shared" si="227"/>
        <v>18</v>
      </c>
      <c r="Q1060" s="33" t="str">
        <f t="shared" si="228"/>
        <v/>
      </c>
      <c r="R1060" s="33">
        <f t="shared" si="229"/>
        <v>1</v>
      </c>
      <c r="S1060" s="33" t="str">
        <f t="shared" si="230"/>
        <v>118_1</v>
      </c>
      <c r="T1060" s="35" t="str">
        <f t="shared" si="231"/>
        <v>118AM</v>
      </c>
      <c r="U1060" s="35" t="str">
        <f t="shared" si="232"/>
        <v>118AMEW</v>
      </c>
      <c r="W1060" s="20" t="str">
        <f t="shared" si="233"/>
        <v/>
      </c>
      <c r="X1060" s="20" t="str">
        <f t="shared" si="234"/>
        <v/>
      </c>
      <c r="Y1060" s="20" t="str">
        <f t="shared" si="235"/>
        <v/>
      </c>
      <c r="Z1060" s="20" t="str">
        <f t="shared" si="236"/>
        <v/>
      </c>
      <c r="AA1060" s="20">
        <f t="shared" si="224"/>
        <v>1</v>
      </c>
      <c r="AB1060" s="20">
        <f t="shared" si="225"/>
        <v>0</v>
      </c>
      <c r="AC1060" s="20">
        <f t="shared" si="226"/>
        <v>3</v>
      </c>
      <c r="AD1060" s="16">
        <f t="shared" si="237"/>
        <v>1</v>
      </c>
      <c r="AE1060" s="16">
        <f>IF(ISBLANK(T1060),AE1059,IF(COUNTIF(T$2:T1060,T1060)&gt;1,AE1059,1+MAX(AE1059,0)))</f>
        <v>34</v>
      </c>
    </row>
    <row r="1061" spans="1:31" x14ac:dyDescent="0.25">
      <c r="A1061" s="42">
        <v>118</v>
      </c>
      <c r="B1061" s="42" t="s">
        <v>65</v>
      </c>
      <c r="C1061" s="42" t="s">
        <v>688</v>
      </c>
      <c r="E1061" s="42">
        <v>1</v>
      </c>
      <c r="F1061" s="42">
        <v>1</v>
      </c>
      <c r="G1061" s="42">
        <v>4</v>
      </c>
      <c r="H1061" s="42">
        <v>2</v>
      </c>
      <c r="I1061" s="42">
        <v>0</v>
      </c>
      <c r="J1061" s="42">
        <v>0</v>
      </c>
      <c r="K1061" s="42">
        <v>0</v>
      </c>
      <c r="L1061" s="42">
        <v>0</v>
      </c>
      <c r="M1061" s="188" t="s">
        <v>718</v>
      </c>
      <c r="N1061"/>
      <c r="O1061" s="101">
        <f>IF(ISBLANK(C1061),O1060,IF(COUNTIF(C$2:C1061,C1061)&gt;1,O1060,1+MAX(O1060,0)))</f>
        <v>27</v>
      </c>
      <c r="P1061" s="45">
        <f t="shared" si="227"/>
        <v>18</v>
      </c>
      <c r="Q1061" s="33" t="str">
        <f t="shared" si="228"/>
        <v/>
      </c>
      <c r="R1061" s="33">
        <f t="shared" si="229"/>
        <v>1</v>
      </c>
      <c r="S1061" s="33" t="str">
        <f t="shared" si="230"/>
        <v>118_1</v>
      </c>
      <c r="T1061" s="35" t="str">
        <f t="shared" si="231"/>
        <v>118AM</v>
      </c>
      <c r="U1061" s="35" t="str">
        <f t="shared" si="232"/>
        <v>118AMEW</v>
      </c>
      <c r="W1061" s="20" t="str">
        <f t="shared" si="233"/>
        <v/>
      </c>
      <c r="X1061" s="20" t="str">
        <f t="shared" si="234"/>
        <v/>
      </c>
      <c r="Y1061" s="20" t="str">
        <f t="shared" si="235"/>
        <v/>
      </c>
      <c r="Z1061" s="20" t="str">
        <f t="shared" si="236"/>
        <v/>
      </c>
      <c r="AA1061" s="20">
        <f t="shared" si="224"/>
        <v>0</v>
      </c>
      <c r="AB1061" s="20">
        <f t="shared" si="225"/>
        <v>0</v>
      </c>
      <c r="AC1061" s="20">
        <f t="shared" si="226"/>
        <v>3</v>
      </c>
      <c r="AD1061" s="16">
        <f t="shared" si="237"/>
        <v>1</v>
      </c>
      <c r="AE1061" s="16">
        <f>IF(ISBLANK(T1061),AE1060,IF(COUNTIF(T$2:T1061,T1061)&gt;1,AE1060,1+MAX(AE1060,0)))</f>
        <v>34</v>
      </c>
    </row>
    <row r="1062" spans="1:31" x14ac:dyDescent="0.25">
      <c r="A1062" s="42">
        <v>118</v>
      </c>
      <c r="B1062" s="42" t="s">
        <v>65</v>
      </c>
      <c r="C1062" s="42" t="s">
        <v>688</v>
      </c>
      <c r="E1062" s="42">
        <v>1</v>
      </c>
      <c r="F1062" s="42">
        <v>2</v>
      </c>
      <c r="G1062" s="42">
        <v>1</v>
      </c>
      <c r="H1062" s="42">
        <v>2</v>
      </c>
      <c r="I1062" s="42">
        <v>1</v>
      </c>
      <c r="J1062" s="42">
        <v>2</v>
      </c>
      <c r="K1062" s="42">
        <v>0</v>
      </c>
      <c r="L1062" s="42">
        <v>0</v>
      </c>
      <c r="M1062" s="188" t="s">
        <v>718</v>
      </c>
      <c r="N1062"/>
      <c r="O1062" s="101">
        <f>IF(ISBLANK(C1062),O1061,IF(COUNTIF(C$2:C1062,C1062)&gt;1,O1061,1+MAX(O1061,0)))</f>
        <v>27</v>
      </c>
      <c r="P1062" s="45">
        <f t="shared" si="227"/>
        <v>18</v>
      </c>
      <c r="Q1062" s="33" t="str">
        <f t="shared" si="228"/>
        <v/>
      </c>
      <c r="R1062" s="33">
        <f t="shared" si="229"/>
        <v>2</v>
      </c>
      <c r="S1062" s="33" t="str">
        <f t="shared" si="230"/>
        <v>118_2</v>
      </c>
      <c r="T1062" s="35" t="str">
        <f t="shared" si="231"/>
        <v>118AM</v>
      </c>
      <c r="U1062" s="35" t="str">
        <f t="shared" si="232"/>
        <v>118AMNS</v>
      </c>
      <c r="W1062" s="20" t="str">
        <f t="shared" si="233"/>
        <v/>
      </c>
      <c r="X1062" s="20" t="str">
        <f t="shared" si="234"/>
        <v/>
      </c>
      <c r="Y1062" s="20" t="str">
        <f t="shared" si="235"/>
        <v/>
      </c>
      <c r="Z1062" s="20" t="str">
        <f t="shared" si="236"/>
        <v/>
      </c>
      <c r="AA1062" s="20">
        <f t="shared" si="224"/>
        <v>0</v>
      </c>
      <c r="AB1062" s="20">
        <f t="shared" si="225"/>
        <v>0</v>
      </c>
      <c r="AC1062" s="20">
        <f t="shared" si="226"/>
        <v>0</v>
      </c>
      <c r="AD1062" s="16">
        <f t="shared" si="237"/>
        <v>0</v>
      </c>
      <c r="AE1062" s="16">
        <f>IF(ISBLANK(T1062),AE1061,IF(COUNTIF(T$2:T1062,T1062)&gt;1,AE1061,1+MAX(AE1061,0)))</f>
        <v>34</v>
      </c>
    </row>
    <row r="1063" spans="1:31" x14ac:dyDescent="0.25">
      <c r="A1063" s="42">
        <v>118</v>
      </c>
      <c r="B1063" s="42" t="s">
        <v>65</v>
      </c>
      <c r="C1063" s="42" t="s">
        <v>688</v>
      </c>
      <c r="E1063" s="42">
        <v>1</v>
      </c>
      <c r="F1063" s="42">
        <v>2</v>
      </c>
      <c r="G1063" s="42">
        <v>2</v>
      </c>
      <c r="H1063" s="42">
        <v>5</v>
      </c>
      <c r="I1063" s="42">
        <v>0</v>
      </c>
      <c r="J1063" s="42">
        <v>2</v>
      </c>
      <c r="K1063" s="42">
        <v>0</v>
      </c>
      <c r="L1063" s="42">
        <v>0</v>
      </c>
      <c r="M1063" s="188" t="s">
        <v>718</v>
      </c>
      <c r="N1063"/>
      <c r="O1063" s="101">
        <f>IF(ISBLANK(C1063),O1062,IF(COUNTIF(C$2:C1063,C1063)&gt;1,O1062,1+MAX(O1062,0)))</f>
        <v>27</v>
      </c>
      <c r="P1063" s="45">
        <f t="shared" si="227"/>
        <v>18</v>
      </c>
      <c r="Q1063" s="33" t="str">
        <f t="shared" si="228"/>
        <v/>
      </c>
      <c r="R1063" s="33">
        <f t="shared" si="229"/>
        <v>2</v>
      </c>
      <c r="S1063" s="33" t="str">
        <f t="shared" si="230"/>
        <v>118_2</v>
      </c>
      <c r="T1063" s="35" t="str">
        <f t="shared" si="231"/>
        <v>118AM</v>
      </c>
      <c r="U1063" s="35" t="str">
        <f t="shared" si="232"/>
        <v>118AMNS</v>
      </c>
      <c r="W1063" s="20" t="str">
        <f t="shared" si="233"/>
        <v/>
      </c>
      <c r="X1063" s="20" t="str">
        <f t="shared" si="234"/>
        <v/>
      </c>
      <c r="Y1063" s="20" t="str">
        <f t="shared" si="235"/>
        <v/>
      </c>
      <c r="Z1063" s="20" t="str">
        <f t="shared" si="236"/>
        <v/>
      </c>
      <c r="AA1063" s="20">
        <f t="shared" si="224"/>
        <v>0</v>
      </c>
      <c r="AB1063" s="20">
        <f t="shared" si="225"/>
        <v>0</v>
      </c>
      <c r="AC1063" s="20">
        <f t="shared" si="226"/>
        <v>3</v>
      </c>
      <c r="AD1063" s="16">
        <f t="shared" si="237"/>
        <v>1</v>
      </c>
      <c r="AE1063" s="16">
        <f>IF(ISBLANK(T1063),AE1062,IF(COUNTIF(T$2:T1063,T1063)&gt;1,AE1062,1+MAX(AE1062,0)))</f>
        <v>34</v>
      </c>
    </row>
    <row r="1064" spans="1:31" x14ac:dyDescent="0.25">
      <c r="A1064" s="42">
        <v>118</v>
      </c>
      <c r="B1064" s="42" t="s">
        <v>65</v>
      </c>
      <c r="C1064" s="42" t="s">
        <v>688</v>
      </c>
      <c r="E1064" s="42">
        <v>1</v>
      </c>
      <c r="F1064" s="42">
        <v>2</v>
      </c>
      <c r="G1064" s="42">
        <v>3</v>
      </c>
      <c r="H1064" s="42">
        <v>5</v>
      </c>
      <c r="I1064" s="42">
        <v>2</v>
      </c>
      <c r="J1064" s="42">
        <v>0</v>
      </c>
      <c r="K1064" s="42">
        <v>1</v>
      </c>
      <c r="L1064" s="42">
        <v>3</v>
      </c>
      <c r="M1064" s="188" t="s">
        <v>718</v>
      </c>
      <c r="N1064"/>
      <c r="O1064" s="101">
        <f>IF(ISBLANK(C1064),O1063,IF(COUNTIF(C$2:C1064,C1064)&gt;1,O1063,1+MAX(O1063,0)))</f>
        <v>27</v>
      </c>
      <c r="P1064" s="45">
        <f t="shared" si="227"/>
        <v>18</v>
      </c>
      <c r="Q1064" s="33" t="str">
        <f t="shared" si="228"/>
        <v/>
      </c>
      <c r="R1064" s="33">
        <f t="shared" si="229"/>
        <v>2</v>
      </c>
      <c r="S1064" s="33" t="str">
        <f t="shared" si="230"/>
        <v>118_2</v>
      </c>
      <c r="T1064" s="35" t="str">
        <f t="shared" si="231"/>
        <v>118AM</v>
      </c>
      <c r="U1064" s="35" t="str">
        <f t="shared" si="232"/>
        <v>118AMEW</v>
      </c>
      <c r="W1064" s="20" t="str">
        <f t="shared" si="233"/>
        <v/>
      </c>
      <c r="X1064" s="20" t="str">
        <f t="shared" si="234"/>
        <v/>
      </c>
      <c r="Y1064" s="20" t="str">
        <f t="shared" si="235"/>
        <v/>
      </c>
      <c r="Z1064" s="20" t="str">
        <f t="shared" si="236"/>
        <v/>
      </c>
      <c r="AA1064" s="20">
        <f t="shared" si="224"/>
        <v>1</v>
      </c>
      <c r="AB1064" s="20">
        <f t="shared" si="225"/>
        <v>0</v>
      </c>
      <c r="AC1064" s="20">
        <f t="shared" si="226"/>
        <v>3</v>
      </c>
      <c r="AD1064" s="16">
        <f t="shared" si="237"/>
        <v>1</v>
      </c>
      <c r="AE1064" s="16">
        <f>IF(ISBLANK(T1064),AE1063,IF(COUNTIF(T$2:T1064,T1064)&gt;1,AE1063,1+MAX(AE1063,0)))</f>
        <v>34</v>
      </c>
    </row>
    <row r="1065" spans="1:31" x14ac:dyDescent="0.25">
      <c r="A1065" s="42">
        <v>118</v>
      </c>
      <c r="B1065" s="42" t="s">
        <v>65</v>
      </c>
      <c r="C1065" s="42" t="s">
        <v>688</v>
      </c>
      <c r="E1065" s="42">
        <v>1</v>
      </c>
      <c r="F1065" s="42">
        <v>2</v>
      </c>
      <c r="G1065" s="42">
        <v>4</v>
      </c>
      <c r="H1065" s="42">
        <v>2</v>
      </c>
      <c r="I1065" s="42">
        <v>0</v>
      </c>
      <c r="J1065" s="42">
        <v>0</v>
      </c>
      <c r="K1065" s="42">
        <v>0</v>
      </c>
      <c r="L1065" s="42">
        <v>0</v>
      </c>
      <c r="M1065" s="188" t="s">
        <v>718</v>
      </c>
      <c r="N1065"/>
      <c r="O1065" s="101">
        <f>IF(ISBLANK(C1065),O1064,IF(COUNTIF(C$2:C1065,C1065)&gt;1,O1064,1+MAX(O1064,0)))</f>
        <v>27</v>
      </c>
      <c r="P1065" s="45">
        <f t="shared" si="227"/>
        <v>18</v>
      </c>
      <c r="Q1065" s="33" t="str">
        <f t="shared" si="228"/>
        <v/>
      </c>
      <c r="R1065" s="33">
        <f t="shared" si="229"/>
        <v>2</v>
      </c>
      <c r="S1065" s="33" t="str">
        <f t="shared" si="230"/>
        <v>118_2</v>
      </c>
      <c r="T1065" s="35" t="str">
        <f t="shared" si="231"/>
        <v>118AM</v>
      </c>
      <c r="U1065" s="35" t="str">
        <f t="shared" si="232"/>
        <v>118AMEW</v>
      </c>
      <c r="W1065" s="20" t="str">
        <f t="shared" si="233"/>
        <v/>
      </c>
      <c r="X1065" s="20" t="str">
        <f t="shared" si="234"/>
        <v/>
      </c>
      <c r="Y1065" s="20" t="str">
        <f t="shared" si="235"/>
        <v/>
      </c>
      <c r="Z1065" s="20" t="str">
        <f t="shared" si="236"/>
        <v/>
      </c>
      <c r="AA1065" s="20">
        <f t="shared" si="224"/>
        <v>0</v>
      </c>
      <c r="AB1065" s="20">
        <f t="shared" si="225"/>
        <v>0</v>
      </c>
      <c r="AC1065" s="20">
        <f t="shared" si="226"/>
        <v>3</v>
      </c>
      <c r="AD1065" s="16">
        <f t="shared" si="237"/>
        <v>1</v>
      </c>
      <c r="AE1065" s="16">
        <f>IF(ISBLANK(T1065),AE1064,IF(COUNTIF(T$2:T1065,T1065)&gt;1,AE1064,1+MAX(AE1064,0)))</f>
        <v>34</v>
      </c>
    </row>
    <row r="1066" spans="1:31" x14ac:dyDescent="0.25">
      <c r="A1066" s="42">
        <v>118</v>
      </c>
      <c r="B1066" s="42" t="s">
        <v>65</v>
      </c>
      <c r="C1066" s="42" t="s">
        <v>688</v>
      </c>
      <c r="E1066" s="42">
        <v>1</v>
      </c>
      <c r="F1066" s="42">
        <v>3</v>
      </c>
      <c r="G1066" s="42">
        <v>1</v>
      </c>
      <c r="H1066" s="42">
        <v>6</v>
      </c>
      <c r="I1066" s="42">
        <v>1</v>
      </c>
      <c r="J1066" s="42">
        <v>4</v>
      </c>
      <c r="K1066" s="42">
        <v>0</v>
      </c>
      <c r="L1066" s="42">
        <v>1</v>
      </c>
      <c r="M1066" s="188" t="s">
        <v>718</v>
      </c>
      <c r="N1066"/>
      <c r="O1066" s="101">
        <f>IF(ISBLANK(C1066),O1065,IF(COUNTIF(C$2:C1066,C1066)&gt;1,O1065,1+MAX(O1065,0)))</f>
        <v>27</v>
      </c>
      <c r="P1066" s="45">
        <f t="shared" si="227"/>
        <v>18</v>
      </c>
      <c r="Q1066" s="33" t="str">
        <f t="shared" si="228"/>
        <v/>
      </c>
      <c r="R1066" s="33">
        <f t="shared" si="229"/>
        <v>3</v>
      </c>
      <c r="S1066" s="33" t="str">
        <f t="shared" si="230"/>
        <v>118_3</v>
      </c>
      <c r="T1066" s="35" t="str">
        <f t="shared" si="231"/>
        <v>118AM</v>
      </c>
      <c r="U1066" s="35" t="str">
        <f t="shared" si="232"/>
        <v>118AMNS</v>
      </c>
      <c r="W1066" s="20" t="str">
        <f t="shared" si="233"/>
        <v/>
      </c>
      <c r="X1066" s="20" t="str">
        <f t="shared" si="234"/>
        <v/>
      </c>
      <c r="Y1066" s="20" t="str">
        <f t="shared" si="235"/>
        <v/>
      </c>
      <c r="Z1066" s="20" t="str">
        <f t="shared" si="236"/>
        <v/>
      </c>
      <c r="AA1066" s="20">
        <f t="shared" si="224"/>
        <v>0</v>
      </c>
      <c r="AB1066" s="20">
        <f t="shared" si="225"/>
        <v>0</v>
      </c>
      <c r="AC1066" s="20">
        <f t="shared" si="226"/>
        <v>0</v>
      </c>
      <c r="AD1066" s="16">
        <f t="shared" si="237"/>
        <v>0</v>
      </c>
      <c r="AE1066" s="16">
        <f>IF(ISBLANK(T1066),AE1065,IF(COUNTIF(T$2:T1066,T1066)&gt;1,AE1065,1+MAX(AE1065,0)))</f>
        <v>34</v>
      </c>
    </row>
    <row r="1067" spans="1:31" x14ac:dyDescent="0.25">
      <c r="A1067" s="42">
        <v>118</v>
      </c>
      <c r="B1067" s="42" t="s">
        <v>65</v>
      </c>
      <c r="C1067" s="42" t="s">
        <v>688</v>
      </c>
      <c r="E1067" s="42">
        <v>1</v>
      </c>
      <c r="F1067" s="42">
        <v>3</v>
      </c>
      <c r="G1067" s="42">
        <v>2</v>
      </c>
      <c r="H1067" s="42">
        <v>4</v>
      </c>
      <c r="I1067" s="42">
        <v>1</v>
      </c>
      <c r="J1067" s="42">
        <v>1</v>
      </c>
      <c r="K1067" s="42">
        <v>1</v>
      </c>
      <c r="L1067" s="42">
        <v>2</v>
      </c>
      <c r="M1067" s="188" t="s">
        <v>718</v>
      </c>
      <c r="N1067"/>
      <c r="O1067" s="101">
        <f>IF(ISBLANK(C1067),O1066,IF(COUNTIF(C$2:C1067,C1067)&gt;1,O1066,1+MAX(O1066,0)))</f>
        <v>27</v>
      </c>
      <c r="P1067" s="45">
        <f t="shared" si="227"/>
        <v>18</v>
      </c>
      <c r="Q1067" s="33" t="str">
        <f t="shared" si="228"/>
        <v/>
      </c>
      <c r="R1067" s="33">
        <f t="shared" si="229"/>
        <v>3</v>
      </c>
      <c r="S1067" s="33" t="str">
        <f t="shared" si="230"/>
        <v>118_3</v>
      </c>
      <c r="T1067" s="35" t="str">
        <f t="shared" si="231"/>
        <v>118AM</v>
      </c>
      <c r="U1067" s="35" t="str">
        <f t="shared" si="232"/>
        <v>118AMNS</v>
      </c>
      <c r="W1067" s="20" t="str">
        <f t="shared" si="233"/>
        <v/>
      </c>
      <c r="X1067" s="20" t="str">
        <f t="shared" si="234"/>
        <v/>
      </c>
      <c r="Y1067" s="20" t="str">
        <f t="shared" si="235"/>
        <v/>
      </c>
      <c r="Z1067" s="20" t="str">
        <f t="shared" si="236"/>
        <v/>
      </c>
      <c r="AA1067" s="20">
        <f t="shared" si="224"/>
        <v>0</v>
      </c>
      <c r="AB1067" s="20">
        <f t="shared" si="225"/>
        <v>0</v>
      </c>
      <c r="AC1067" s="20">
        <f t="shared" si="226"/>
        <v>3</v>
      </c>
      <c r="AD1067" s="16">
        <f t="shared" si="237"/>
        <v>1</v>
      </c>
      <c r="AE1067" s="16">
        <f>IF(ISBLANK(T1067),AE1066,IF(COUNTIF(T$2:T1067,T1067)&gt;1,AE1066,1+MAX(AE1066,0)))</f>
        <v>34</v>
      </c>
    </row>
    <row r="1068" spans="1:31" x14ac:dyDescent="0.25">
      <c r="A1068" s="42">
        <v>118</v>
      </c>
      <c r="B1068" s="42" t="s">
        <v>65</v>
      </c>
      <c r="C1068" s="42" t="s">
        <v>688</v>
      </c>
      <c r="E1068" s="42">
        <v>1</v>
      </c>
      <c r="F1068" s="42">
        <v>3</v>
      </c>
      <c r="G1068" s="42">
        <v>3</v>
      </c>
      <c r="H1068" s="42">
        <v>5</v>
      </c>
      <c r="I1068" s="42">
        <v>4</v>
      </c>
      <c r="J1068" s="42">
        <v>1</v>
      </c>
      <c r="K1068" s="42">
        <v>1</v>
      </c>
      <c r="L1068" s="42">
        <v>4</v>
      </c>
      <c r="M1068" s="188" t="s">
        <v>718</v>
      </c>
      <c r="N1068"/>
      <c r="O1068" s="101">
        <f>IF(ISBLANK(C1068),O1067,IF(COUNTIF(C$2:C1068,C1068)&gt;1,O1067,1+MAX(O1067,0)))</f>
        <v>27</v>
      </c>
      <c r="P1068" s="45">
        <f t="shared" si="227"/>
        <v>18</v>
      </c>
      <c r="Q1068" s="33" t="str">
        <f t="shared" si="228"/>
        <v/>
      </c>
      <c r="R1068" s="33">
        <f t="shared" si="229"/>
        <v>3</v>
      </c>
      <c r="S1068" s="33" t="str">
        <f t="shared" si="230"/>
        <v>118_3</v>
      </c>
      <c r="T1068" s="35" t="str">
        <f t="shared" si="231"/>
        <v>118AM</v>
      </c>
      <c r="U1068" s="35" t="str">
        <f t="shared" si="232"/>
        <v>118AMEW</v>
      </c>
      <c r="W1068" s="20" t="str">
        <f t="shared" si="233"/>
        <v/>
      </c>
      <c r="X1068" s="20" t="str">
        <f t="shared" si="234"/>
        <v/>
      </c>
      <c r="Y1068" s="20" t="str">
        <f t="shared" si="235"/>
        <v/>
      </c>
      <c r="Z1068" s="20" t="str">
        <f t="shared" si="236"/>
        <v/>
      </c>
      <c r="AA1068" s="20">
        <f t="shared" si="224"/>
        <v>1</v>
      </c>
      <c r="AB1068" s="20">
        <f t="shared" si="225"/>
        <v>0</v>
      </c>
      <c r="AC1068" s="20">
        <f t="shared" si="226"/>
        <v>3</v>
      </c>
      <c r="AD1068" s="16">
        <f t="shared" si="237"/>
        <v>1</v>
      </c>
      <c r="AE1068" s="16">
        <f>IF(ISBLANK(T1068),AE1067,IF(COUNTIF(T$2:T1068,T1068)&gt;1,AE1067,1+MAX(AE1067,0)))</f>
        <v>34</v>
      </c>
    </row>
    <row r="1069" spans="1:31" x14ac:dyDescent="0.25">
      <c r="A1069" s="42">
        <v>118</v>
      </c>
      <c r="B1069" s="42" t="s">
        <v>65</v>
      </c>
      <c r="C1069" s="42" t="s">
        <v>688</v>
      </c>
      <c r="E1069" s="42">
        <v>1</v>
      </c>
      <c r="F1069" s="42">
        <v>3</v>
      </c>
      <c r="G1069" s="42">
        <v>4</v>
      </c>
      <c r="H1069" s="42">
        <v>1</v>
      </c>
      <c r="I1069" s="42">
        <v>0</v>
      </c>
      <c r="J1069" s="42">
        <v>0</v>
      </c>
      <c r="K1069" s="42">
        <v>0</v>
      </c>
      <c r="L1069" s="42">
        <v>0</v>
      </c>
      <c r="M1069" s="188" t="s">
        <v>718</v>
      </c>
      <c r="N1069"/>
      <c r="O1069" s="101">
        <f>IF(ISBLANK(C1069),O1068,IF(COUNTIF(C$2:C1069,C1069)&gt;1,O1068,1+MAX(O1068,0)))</f>
        <v>27</v>
      </c>
      <c r="P1069" s="45">
        <f t="shared" si="227"/>
        <v>18</v>
      </c>
      <c r="Q1069" s="33" t="str">
        <f t="shared" si="228"/>
        <v/>
      </c>
      <c r="R1069" s="33">
        <f t="shared" si="229"/>
        <v>3</v>
      </c>
      <c r="S1069" s="33" t="str">
        <f t="shared" si="230"/>
        <v>118_3</v>
      </c>
      <c r="T1069" s="35" t="str">
        <f t="shared" si="231"/>
        <v>118AM</v>
      </c>
      <c r="U1069" s="35" t="str">
        <f t="shared" si="232"/>
        <v>118AMEW</v>
      </c>
      <c r="W1069" s="20" t="str">
        <f t="shared" si="233"/>
        <v/>
      </c>
      <c r="X1069" s="20" t="str">
        <f t="shared" si="234"/>
        <v/>
      </c>
      <c r="Y1069" s="20" t="str">
        <f t="shared" si="235"/>
        <v/>
      </c>
      <c r="Z1069" s="20" t="str">
        <f t="shared" si="236"/>
        <v/>
      </c>
      <c r="AA1069" s="20">
        <f t="shared" si="224"/>
        <v>0</v>
      </c>
      <c r="AB1069" s="20">
        <f t="shared" si="225"/>
        <v>0</v>
      </c>
      <c r="AC1069" s="20">
        <f t="shared" si="226"/>
        <v>3</v>
      </c>
      <c r="AD1069" s="16">
        <f t="shared" si="237"/>
        <v>1</v>
      </c>
      <c r="AE1069" s="16">
        <f>IF(ISBLANK(T1069),AE1068,IF(COUNTIF(T$2:T1069,T1069)&gt;1,AE1068,1+MAX(AE1068,0)))</f>
        <v>34</v>
      </c>
    </row>
    <row r="1070" spans="1:31" x14ac:dyDescent="0.25">
      <c r="A1070" s="42">
        <v>118</v>
      </c>
      <c r="B1070" s="42" t="s">
        <v>65</v>
      </c>
      <c r="C1070" s="42" t="s">
        <v>688</v>
      </c>
      <c r="E1070" s="42">
        <v>1</v>
      </c>
      <c r="F1070" s="42">
        <v>4</v>
      </c>
      <c r="G1070" s="42">
        <v>1</v>
      </c>
      <c r="H1070" s="42">
        <v>3</v>
      </c>
      <c r="I1070" s="42">
        <v>1</v>
      </c>
      <c r="J1070" s="42">
        <v>0</v>
      </c>
      <c r="K1070" s="42">
        <v>3</v>
      </c>
      <c r="L1070" s="42">
        <v>3</v>
      </c>
      <c r="M1070" s="188" t="s">
        <v>718</v>
      </c>
      <c r="N1070"/>
      <c r="O1070" s="101">
        <f>IF(ISBLANK(C1070),O1069,IF(COUNTIF(C$2:C1070,C1070)&gt;1,O1069,1+MAX(O1069,0)))</f>
        <v>27</v>
      </c>
      <c r="P1070" s="45">
        <f t="shared" si="227"/>
        <v>18</v>
      </c>
      <c r="Q1070" s="33" t="str">
        <f t="shared" si="228"/>
        <v/>
      </c>
      <c r="R1070" s="33">
        <f t="shared" si="229"/>
        <v>4</v>
      </c>
      <c r="S1070" s="33" t="str">
        <f t="shared" si="230"/>
        <v>118_4</v>
      </c>
      <c r="T1070" s="35" t="str">
        <f t="shared" si="231"/>
        <v>118AM</v>
      </c>
      <c r="U1070" s="35" t="str">
        <f t="shared" si="232"/>
        <v>118AMNS</v>
      </c>
      <c r="W1070" s="20" t="str">
        <f t="shared" si="233"/>
        <v/>
      </c>
      <c r="X1070" s="20" t="str">
        <f t="shared" si="234"/>
        <v/>
      </c>
      <c r="Y1070" s="20" t="str">
        <f t="shared" si="235"/>
        <v/>
      </c>
      <c r="Z1070" s="20" t="str">
        <f t="shared" si="236"/>
        <v/>
      </c>
      <c r="AA1070" s="20">
        <f t="shared" si="224"/>
        <v>0</v>
      </c>
      <c r="AB1070" s="20">
        <f t="shared" si="225"/>
        <v>0</v>
      </c>
      <c r="AC1070" s="20">
        <f t="shared" si="226"/>
        <v>0</v>
      </c>
      <c r="AD1070" s="16">
        <f t="shared" si="237"/>
        <v>0</v>
      </c>
      <c r="AE1070" s="16">
        <f>IF(ISBLANK(T1070),AE1069,IF(COUNTIF(T$2:T1070,T1070)&gt;1,AE1069,1+MAX(AE1069,0)))</f>
        <v>34</v>
      </c>
    </row>
    <row r="1071" spans="1:31" x14ac:dyDescent="0.25">
      <c r="A1071" s="42">
        <v>118</v>
      </c>
      <c r="B1071" s="42" t="s">
        <v>65</v>
      </c>
      <c r="C1071" s="42" t="s">
        <v>688</v>
      </c>
      <c r="E1071" s="42">
        <v>1</v>
      </c>
      <c r="F1071" s="42">
        <v>4</v>
      </c>
      <c r="G1071" s="42">
        <v>2</v>
      </c>
      <c r="H1071" s="42">
        <v>3</v>
      </c>
      <c r="I1071" s="42">
        <v>1</v>
      </c>
      <c r="J1071" s="42">
        <v>2</v>
      </c>
      <c r="K1071" s="42">
        <v>1</v>
      </c>
      <c r="L1071" s="42">
        <v>1</v>
      </c>
      <c r="M1071" s="188" t="s">
        <v>718</v>
      </c>
      <c r="N1071"/>
      <c r="O1071" s="101">
        <f>IF(ISBLANK(C1071),O1070,IF(COUNTIF(C$2:C1071,C1071)&gt;1,O1070,1+MAX(O1070,0)))</f>
        <v>27</v>
      </c>
      <c r="P1071" s="45">
        <f t="shared" si="227"/>
        <v>18</v>
      </c>
      <c r="Q1071" s="33" t="str">
        <f t="shared" si="228"/>
        <v/>
      </c>
      <c r="R1071" s="33">
        <f t="shared" si="229"/>
        <v>4</v>
      </c>
      <c r="S1071" s="33" t="str">
        <f t="shared" si="230"/>
        <v>118_4</v>
      </c>
      <c r="T1071" s="35" t="str">
        <f t="shared" si="231"/>
        <v>118AM</v>
      </c>
      <c r="U1071" s="35" t="str">
        <f t="shared" si="232"/>
        <v>118AMNS</v>
      </c>
      <c r="W1071" s="20" t="str">
        <f t="shared" si="233"/>
        <v/>
      </c>
      <c r="X1071" s="20" t="str">
        <f t="shared" si="234"/>
        <v/>
      </c>
      <c r="Y1071" s="20" t="str">
        <f t="shared" si="235"/>
        <v/>
      </c>
      <c r="Z1071" s="20" t="str">
        <f t="shared" si="236"/>
        <v/>
      </c>
      <c r="AA1071" s="20">
        <f t="shared" si="224"/>
        <v>0</v>
      </c>
      <c r="AB1071" s="20">
        <f t="shared" si="225"/>
        <v>0</v>
      </c>
      <c r="AC1071" s="20">
        <f t="shared" si="226"/>
        <v>3</v>
      </c>
      <c r="AD1071" s="16">
        <f t="shared" si="237"/>
        <v>1</v>
      </c>
      <c r="AE1071" s="16">
        <f>IF(ISBLANK(T1071),AE1070,IF(COUNTIF(T$2:T1071,T1071)&gt;1,AE1070,1+MAX(AE1070,0)))</f>
        <v>34</v>
      </c>
    </row>
    <row r="1072" spans="1:31" x14ac:dyDescent="0.25">
      <c r="A1072" s="42">
        <v>118</v>
      </c>
      <c r="B1072" s="42" t="s">
        <v>65</v>
      </c>
      <c r="C1072" s="42" t="s">
        <v>688</v>
      </c>
      <c r="E1072" s="42">
        <v>1</v>
      </c>
      <c r="F1072" s="42">
        <v>4</v>
      </c>
      <c r="G1072" s="42">
        <v>3</v>
      </c>
      <c r="H1072" s="42">
        <v>4</v>
      </c>
      <c r="I1072" s="42">
        <v>1</v>
      </c>
      <c r="J1072" s="42">
        <v>1</v>
      </c>
      <c r="K1072" s="42">
        <v>1</v>
      </c>
      <c r="L1072" s="42">
        <v>2</v>
      </c>
      <c r="M1072" s="188" t="s">
        <v>718</v>
      </c>
      <c r="N1072"/>
      <c r="O1072" s="101">
        <f>IF(ISBLANK(C1072),O1071,IF(COUNTIF(C$2:C1072,C1072)&gt;1,O1071,1+MAX(O1071,0)))</f>
        <v>27</v>
      </c>
      <c r="P1072" s="45">
        <f t="shared" si="227"/>
        <v>18</v>
      </c>
      <c r="Q1072" s="33" t="str">
        <f t="shared" si="228"/>
        <v/>
      </c>
      <c r="R1072" s="33">
        <f t="shared" si="229"/>
        <v>4</v>
      </c>
      <c r="S1072" s="33" t="str">
        <f t="shared" si="230"/>
        <v>118_4</v>
      </c>
      <c r="T1072" s="35" t="str">
        <f t="shared" si="231"/>
        <v>118AM</v>
      </c>
      <c r="U1072" s="35" t="str">
        <f t="shared" si="232"/>
        <v>118AMEW</v>
      </c>
      <c r="W1072" s="20" t="str">
        <f t="shared" si="233"/>
        <v/>
      </c>
      <c r="X1072" s="20" t="str">
        <f t="shared" si="234"/>
        <v/>
      </c>
      <c r="Y1072" s="20" t="str">
        <f t="shared" si="235"/>
        <v/>
      </c>
      <c r="Z1072" s="20" t="str">
        <f t="shared" si="236"/>
        <v/>
      </c>
      <c r="AA1072" s="20">
        <f t="shared" si="224"/>
        <v>1</v>
      </c>
      <c r="AB1072" s="20">
        <f t="shared" si="225"/>
        <v>0</v>
      </c>
      <c r="AC1072" s="20">
        <f t="shared" si="226"/>
        <v>3</v>
      </c>
      <c r="AD1072" s="16">
        <f t="shared" si="237"/>
        <v>1</v>
      </c>
      <c r="AE1072" s="16">
        <f>IF(ISBLANK(T1072),AE1071,IF(COUNTIF(T$2:T1072,T1072)&gt;1,AE1071,1+MAX(AE1071,0)))</f>
        <v>34</v>
      </c>
    </row>
    <row r="1073" spans="1:31" x14ac:dyDescent="0.25">
      <c r="A1073" s="42">
        <v>118</v>
      </c>
      <c r="B1073" s="42" t="s">
        <v>65</v>
      </c>
      <c r="C1073" s="42" t="s">
        <v>688</v>
      </c>
      <c r="E1073" s="42">
        <v>1</v>
      </c>
      <c r="F1073" s="42">
        <v>4</v>
      </c>
      <c r="G1073" s="42">
        <v>4</v>
      </c>
      <c r="H1073" s="42">
        <v>2</v>
      </c>
      <c r="I1073" s="42">
        <v>0</v>
      </c>
      <c r="J1073" s="42">
        <v>1</v>
      </c>
      <c r="K1073" s="42">
        <v>1</v>
      </c>
      <c r="L1073" s="42">
        <v>1</v>
      </c>
      <c r="M1073" s="188" t="s">
        <v>718</v>
      </c>
      <c r="N1073"/>
      <c r="O1073" s="101">
        <f>IF(ISBLANK(C1073),O1072,IF(COUNTIF(C$2:C1073,C1073)&gt;1,O1072,1+MAX(O1072,0)))</f>
        <v>27</v>
      </c>
      <c r="P1073" s="45">
        <f t="shared" si="227"/>
        <v>18</v>
      </c>
      <c r="Q1073" s="33" t="str">
        <f t="shared" si="228"/>
        <v/>
      </c>
      <c r="R1073" s="33">
        <f t="shared" si="229"/>
        <v>4</v>
      </c>
      <c r="S1073" s="33" t="str">
        <f t="shared" si="230"/>
        <v>118_4</v>
      </c>
      <c r="T1073" s="35" t="str">
        <f t="shared" si="231"/>
        <v>118AM</v>
      </c>
      <c r="U1073" s="35" t="str">
        <f t="shared" si="232"/>
        <v>118AMEW</v>
      </c>
      <c r="W1073" s="20" t="str">
        <f t="shared" si="233"/>
        <v/>
      </c>
      <c r="X1073" s="20" t="str">
        <f t="shared" si="234"/>
        <v/>
      </c>
      <c r="Y1073" s="20" t="str">
        <f t="shared" si="235"/>
        <v/>
      </c>
      <c r="Z1073" s="20" t="str">
        <f t="shared" si="236"/>
        <v/>
      </c>
      <c r="AA1073" s="20">
        <f t="shared" si="224"/>
        <v>0</v>
      </c>
      <c r="AB1073" s="20">
        <f t="shared" si="225"/>
        <v>0</v>
      </c>
      <c r="AC1073" s="20">
        <f t="shared" si="226"/>
        <v>3</v>
      </c>
      <c r="AD1073" s="16">
        <f t="shared" si="237"/>
        <v>1</v>
      </c>
      <c r="AE1073" s="16">
        <f>IF(ISBLANK(T1073),AE1072,IF(COUNTIF(T$2:T1073,T1073)&gt;1,AE1072,1+MAX(AE1072,0)))</f>
        <v>34</v>
      </c>
    </row>
    <row r="1074" spans="1:31" x14ac:dyDescent="0.25">
      <c r="A1074" s="42">
        <v>118</v>
      </c>
      <c r="B1074" s="42" t="s">
        <v>65</v>
      </c>
      <c r="C1074" s="42" t="s">
        <v>688</v>
      </c>
      <c r="E1074" s="42">
        <v>2</v>
      </c>
      <c r="F1074" s="42">
        <v>1</v>
      </c>
      <c r="G1074" s="42">
        <v>1</v>
      </c>
      <c r="H1074" s="42">
        <v>4</v>
      </c>
      <c r="I1074" s="42">
        <v>2</v>
      </c>
      <c r="J1074" s="42">
        <v>1</v>
      </c>
      <c r="K1074" s="42">
        <v>3</v>
      </c>
      <c r="L1074" s="42">
        <v>3</v>
      </c>
      <c r="M1074" s="188" t="s">
        <v>719</v>
      </c>
      <c r="N1074"/>
      <c r="O1074" s="101">
        <f>IF(ISBLANK(C1074),O1073,IF(COUNTIF(C$2:C1074,C1074)&gt;1,O1073,1+MAX(O1073,0)))</f>
        <v>27</v>
      </c>
      <c r="P1074" s="45">
        <f t="shared" si="227"/>
        <v>18</v>
      </c>
      <c r="Q1074" s="33" t="str">
        <f t="shared" si="228"/>
        <v/>
      </c>
      <c r="R1074" s="33">
        <f t="shared" si="229"/>
        <v>5</v>
      </c>
      <c r="S1074" s="33" t="str">
        <f t="shared" si="230"/>
        <v>118_5</v>
      </c>
      <c r="T1074" s="35" t="str">
        <f t="shared" si="231"/>
        <v>118AM</v>
      </c>
      <c r="U1074" s="35" t="str">
        <f t="shared" si="232"/>
        <v>118AMNS</v>
      </c>
      <c r="W1074" s="20" t="str">
        <f t="shared" si="233"/>
        <v/>
      </c>
      <c r="X1074" s="20" t="str">
        <f t="shared" si="234"/>
        <v/>
      </c>
      <c r="Y1074" s="20" t="str">
        <f t="shared" si="235"/>
        <v/>
      </c>
      <c r="Z1074" s="20" t="str">
        <f t="shared" si="236"/>
        <v/>
      </c>
      <c r="AA1074" s="20">
        <f t="shared" si="224"/>
        <v>0</v>
      </c>
      <c r="AB1074" s="20">
        <f t="shared" si="225"/>
        <v>0</v>
      </c>
      <c r="AC1074" s="20">
        <f t="shared" si="226"/>
        <v>0</v>
      </c>
      <c r="AD1074" s="16">
        <f t="shared" si="237"/>
        <v>0</v>
      </c>
      <c r="AE1074" s="16">
        <f>IF(ISBLANK(T1074),AE1073,IF(COUNTIF(T$2:T1074,T1074)&gt;1,AE1073,1+MAX(AE1073,0)))</f>
        <v>34</v>
      </c>
    </row>
    <row r="1075" spans="1:31" x14ac:dyDescent="0.25">
      <c r="A1075" s="42">
        <v>118</v>
      </c>
      <c r="B1075" s="42" t="s">
        <v>65</v>
      </c>
      <c r="C1075" s="42" t="s">
        <v>688</v>
      </c>
      <c r="E1075" s="42">
        <v>2</v>
      </c>
      <c r="F1075" s="42">
        <v>1</v>
      </c>
      <c r="G1075" s="42">
        <v>2</v>
      </c>
      <c r="H1075" s="42">
        <v>4</v>
      </c>
      <c r="I1075" s="42">
        <v>1</v>
      </c>
      <c r="J1075" s="42">
        <v>3</v>
      </c>
      <c r="K1075" s="42">
        <v>0</v>
      </c>
      <c r="L1075" s="42">
        <v>1</v>
      </c>
      <c r="M1075" s="188" t="s">
        <v>719</v>
      </c>
      <c r="N1075"/>
      <c r="O1075" s="101">
        <f>IF(ISBLANK(C1075),O1074,IF(COUNTIF(C$2:C1075,C1075)&gt;1,O1074,1+MAX(O1074,0)))</f>
        <v>27</v>
      </c>
      <c r="P1075" s="45">
        <f t="shared" si="227"/>
        <v>18</v>
      </c>
      <c r="Q1075" s="33" t="str">
        <f t="shared" si="228"/>
        <v/>
      </c>
      <c r="R1075" s="33">
        <f t="shared" si="229"/>
        <v>5</v>
      </c>
      <c r="S1075" s="33" t="str">
        <f t="shared" si="230"/>
        <v>118_5</v>
      </c>
      <c r="T1075" s="35" t="str">
        <f t="shared" si="231"/>
        <v>118AM</v>
      </c>
      <c r="U1075" s="35" t="str">
        <f t="shared" si="232"/>
        <v>118AMNS</v>
      </c>
      <c r="W1075" s="20" t="str">
        <f t="shared" si="233"/>
        <v/>
      </c>
      <c r="X1075" s="20" t="str">
        <f t="shared" si="234"/>
        <v/>
      </c>
      <c r="Y1075" s="20" t="str">
        <f t="shared" si="235"/>
        <v/>
      </c>
      <c r="Z1075" s="20" t="str">
        <f t="shared" si="236"/>
        <v/>
      </c>
      <c r="AA1075" s="20">
        <f t="shared" si="224"/>
        <v>0</v>
      </c>
      <c r="AB1075" s="20">
        <f t="shared" si="225"/>
        <v>0</v>
      </c>
      <c r="AC1075" s="20">
        <f t="shared" si="226"/>
        <v>3</v>
      </c>
      <c r="AD1075" s="16">
        <f t="shared" si="237"/>
        <v>1</v>
      </c>
      <c r="AE1075" s="16">
        <f>IF(ISBLANK(T1075),AE1074,IF(COUNTIF(T$2:T1075,T1075)&gt;1,AE1074,1+MAX(AE1074,0)))</f>
        <v>34</v>
      </c>
    </row>
    <row r="1076" spans="1:31" x14ac:dyDescent="0.25">
      <c r="A1076" s="42">
        <v>118</v>
      </c>
      <c r="B1076" s="42" t="s">
        <v>65</v>
      </c>
      <c r="C1076" s="42" t="s">
        <v>688</v>
      </c>
      <c r="E1076" s="42">
        <v>2</v>
      </c>
      <c r="F1076" s="42">
        <v>1</v>
      </c>
      <c r="G1076" s="42">
        <v>3</v>
      </c>
      <c r="H1076" s="42">
        <v>8</v>
      </c>
      <c r="I1076" s="42">
        <v>5</v>
      </c>
      <c r="J1076" s="42">
        <v>3</v>
      </c>
      <c r="K1076" s="42">
        <v>3</v>
      </c>
      <c r="L1076" s="42">
        <v>3</v>
      </c>
      <c r="M1076" s="188" t="s">
        <v>719</v>
      </c>
      <c r="N1076"/>
      <c r="O1076" s="101">
        <f>IF(ISBLANK(C1076),O1075,IF(COUNTIF(C$2:C1076,C1076)&gt;1,O1075,1+MAX(O1075,0)))</f>
        <v>27</v>
      </c>
      <c r="P1076" s="45">
        <f t="shared" si="227"/>
        <v>18</v>
      </c>
      <c r="Q1076" s="33" t="str">
        <f t="shared" si="228"/>
        <v/>
      </c>
      <c r="R1076" s="33">
        <f t="shared" si="229"/>
        <v>5</v>
      </c>
      <c r="S1076" s="33" t="str">
        <f t="shared" si="230"/>
        <v>118_5</v>
      </c>
      <c r="T1076" s="35" t="str">
        <f t="shared" si="231"/>
        <v>118AM</v>
      </c>
      <c r="U1076" s="35" t="str">
        <f t="shared" si="232"/>
        <v>118AMEW</v>
      </c>
      <c r="W1076" s="20" t="str">
        <f t="shared" si="233"/>
        <v/>
      </c>
      <c r="X1076" s="20" t="str">
        <f t="shared" si="234"/>
        <v/>
      </c>
      <c r="Y1076" s="20" t="str">
        <f t="shared" si="235"/>
        <v/>
      </c>
      <c r="Z1076" s="20" t="str">
        <f t="shared" si="236"/>
        <v/>
      </c>
      <c r="AA1076" s="20">
        <f t="shared" si="224"/>
        <v>1</v>
      </c>
      <c r="AB1076" s="20">
        <f t="shared" si="225"/>
        <v>0</v>
      </c>
      <c r="AC1076" s="20">
        <f t="shared" si="226"/>
        <v>3</v>
      </c>
      <c r="AD1076" s="16">
        <f t="shared" si="237"/>
        <v>1</v>
      </c>
      <c r="AE1076" s="16">
        <f>IF(ISBLANK(T1076),AE1075,IF(COUNTIF(T$2:T1076,T1076)&gt;1,AE1075,1+MAX(AE1075,0)))</f>
        <v>34</v>
      </c>
    </row>
    <row r="1077" spans="1:31" x14ac:dyDescent="0.25">
      <c r="A1077" s="42">
        <v>118</v>
      </c>
      <c r="B1077" s="42" t="s">
        <v>65</v>
      </c>
      <c r="C1077" s="42" t="s">
        <v>688</v>
      </c>
      <c r="E1077" s="42">
        <v>2</v>
      </c>
      <c r="F1077" s="42">
        <v>1</v>
      </c>
      <c r="G1077" s="42">
        <v>4</v>
      </c>
      <c r="H1077" s="42">
        <v>1</v>
      </c>
      <c r="I1077" s="42">
        <v>1</v>
      </c>
      <c r="J1077" s="42">
        <v>0</v>
      </c>
      <c r="K1077" s="42">
        <v>0</v>
      </c>
      <c r="L1077" s="42">
        <v>1</v>
      </c>
      <c r="M1077" s="188" t="s">
        <v>719</v>
      </c>
      <c r="N1077"/>
      <c r="O1077" s="101">
        <f>IF(ISBLANK(C1077),O1076,IF(COUNTIF(C$2:C1077,C1077)&gt;1,O1076,1+MAX(O1076,0)))</f>
        <v>27</v>
      </c>
      <c r="P1077" s="45">
        <f t="shared" si="227"/>
        <v>18</v>
      </c>
      <c r="Q1077" s="33" t="str">
        <f t="shared" si="228"/>
        <v/>
      </c>
      <c r="R1077" s="33">
        <f t="shared" si="229"/>
        <v>5</v>
      </c>
      <c r="S1077" s="33" t="str">
        <f t="shared" si="230"/>
        <v>118_5</v>
      </c>
      <c r="T1077" s="35" t="str">
        <f t="shared" si="231"/>
        <v>118AM</v>
      </c>
      <c r="U1077" s="35" t="str">
        <f t="shared" si="232"/>
        <v>118AMEW</v>
      </c>
      <c r="W1077" s="20" t="str">
        <f t="shared" si="233"/>
        <v/>
      </c>
      <c r="X1077" s="20" t="str">
        <f t="shared" si="234"/>
        <v/>
      </c>
      <c r="Y1077" s="20" t="str">
        <f t="shared" si="235"/>
        <v/>
      </c>
      <c r="Z1077" s="20" t="str">
        <f t="shared" si="236"/>
        <v/>
      </c>
      <c r="AA1077" s="20">
        <f t="shared" si="224"/>
        <v>0</v>
      </c>
      <c r="AB1077" s="20">
        <f t="shared" si="225"/>
        <v>0</v>
      </c>
      <c r="AC1077" s="20">
        <f t="shared" si="226"/>
        <v>3</v>
      </c>
      <c r="AD1077" s="16">
        <f t="shared" si="237"/>
        <v>1</v>
      </c>
      <c r="AE1077" s="16">
        <f>IF(ISBLANK(T1077),AE1076,IF(COUNTIF(T$2:T1077,T1077)&gt;1,AE1076,1+MAX(AE1076,0)))</f>
        <v>34</v>
      </c>
    </row>
    <row r="1078" spans="1:31" x14ac:dyDescent="0.25">
      <c r="A1078" s="42">
        <v>118</v>
      </c>
      <c r="B1078" s="42" t="s">
        <v>65</v>
      </c>
      <c r="C1078" s="42" t="s">
        <v>688</v>
      </c>
      <c r="E1078" s="42">
        <v>2</v>
      </c>
      <c r="F1078" s="42">
        <v>2</v>
      </c>
      <c r="G1078" s="42">
        <v>1</v>
      </c>
      <c r="H1078" s="42">
        <v>3</v>
      </c>
      <c r="I1078" s="42">
        <v>2</v>
      </c>
      <c r="J1078" s="42">
        <v>1</v>
      </c>
      <c r="K1078" s="42">
        <v>0</v>
      </c>
      <c r="L1078" s="42">
        <v>1</v>
      </c>
      <c r="M1078" s="188" t="s">
        <v>719</v>
      </c>
      <c r="N1078"/>
      <c r="O1078" s="101">
        <f>IF(ISBLANK(C1078),O1077,IF(COUNTIF(C$2:C1078,C1078)&gt;1,O1077,1+MAX(O1077,0)))</f>
        <v>27</v>
      </c>
      <c r="P1078" s="45">
        <f t="shared" si="227"/>
        <v>18</v>
      </c>
      <c r="Q1078" s="33" t="str">
        <f t="shared" si="228"/>
        <v/>
      </c>
      <c r="R1078" s="33">
        <f t="shared" si="229"/>
        <v>6</v>
      </c>
      <c r="S1078" s="33" t="str">
        <f t="shared" si="230"/>
        <v>118_6</v>
      </c>
      <c r="T1078" s="35" t="str">
        <f t="shared" si="231"/>
        <v>118AM</v>
      </c>
      <c r="U1078" s="35" t="str">
        <f t="shared" si="232"/>
        <v>118AMNS</v>
      </c>
      <c r="W1078" s="20" t="str">
        <f t="shared" si="233"/>
        <v/>
      </c>
      <c r="X1078" s="20" t="str">
        <f t="shared" si="234"/>
        <v/>
      </c>
      <c r="Y1078" s="20" t="str">
        <f t="shared" si="235"/>
        <v/>
      </c>
      <c r="Z1078" s="20" t="str">
        <f t="shared" si="236"/>
        <v/>
      </c>
      <c r="AA1078" s="20">
        <f t="shared" si="224"/>
        <v>0</v>
      </c>
      <c r="AB1078" s="20">
        <f t="shared" si="225"/>
        <v>0</v>
      </c>
      <c r="AC1078" s="20">
        <f t="shared" si="226"/>
        <v>0</v>
      </c>
      <c r="AD1078" s="16">
        <f t="shared" si="237"/>
        <v>0</v>
      </c>
      <c r="AE1078" s="16">
        <f>IF(ISBLANK(T1078),AE1077,IF(COUNTIF(T$2:T1078,T1078)&gt;1,AE1077,1+MAX(AE1077,0)))</f>
        <v>34</v>
      </c>
    </row>
    <row r="1079" spans="1:31" x14ac:dyDescent="0.25">
      <c r="A1079" s="42">
        <v>118</v>
      </c>
      <c r="B1079" s="42" t="s">
        <v>65</v>
      </c>
      <c r="C1079" s="42" t="s">
        <v>688</v>
      </c>
      <c r="E1079" s="42">
        <v>2</v>
      </c>
      <c r="F1079" s="42">
        <v>2</v>
      </c>
      <c r="G1079" s="42">
        <v>2</v>
      </c>
      <c r="H1079" s="42">
        <v>4</v>
      </c>
      <c r="I1079" s="42">
        <v>1</v>
      </c>
      <c r="J1079" s="42">
        <v>1</v>
      </c>
      <c r="K1079" s="42">
        <v>0</v>
      </c>
      <c r="L1079" s="42">
        <v>1</v>
      </c>
      <c r="M1079" s="188" t="s">
        <v>719</v>
      </c>
      <c r="N1079"/>
      <c r="O1079" s="101">
        <f>IF(ISBLANK(C1079),O1078,IF(COUNTIF(C$2:C1079,C1079)&gt;1,O1078,1+MAX(O1078,0)))</f>
        <v>27</v>
      </c>
      <c r="P1079" s="45">
        <f t="shared" si="227"/>
        <v>18</v>
      </c>
      <c r="Q1079" s="33" t="str">
        <f t="shared" si="228"/>
        <v/>
      </c>
      <c r="R1079" s="33">
        <f t="shared" si="229"/>
        <v>6</v>
      </c>
      <c r="S1079" s="33" t="str">
        <f t="shared" si="230"/>
        <v>118_6</v>
      </c>
      <c r="T1079" s="35" t="str">
        <f t="shared" si="231"/>
        <v>118AM</v>
      </c>
      <c r="U1079" s="35" t="str">
        <f t="shared" si="232"/>
        <v>118AMNS</v>
      </c>
      <c r="W1079" s="20" t="str">
        <f t="shared" si="233"/>
        <v/>
      </c>
      <c r="X1079" s="20" t="str">
        <f t="shared" si="234"/>
        <v/>
      </c>
      <c r="Y1079" s="20" t="str">
        <f t="shared" si="235"/>
        <v/>
      </c>
      <c r="Z1079" s="20" t="str">
        <f t="shared" si="236"/>
        <v/>
      </c>
      <c r="AA1079" s="20">
        <f t="shared" si="224"/>
        <v>0</v>
      </c>
      <c r="AB1079" s="20">
        <f t="shared" si="225"/>
        <v>0</v>
      </c>
      <c r="AC1079" s="20">
        <f t="shared" si="226"/>
        <v>3</v>
      </c>
      <c r="AD1079" s="16">
        <f t="shared" si="237"/>
        <v>1</v>
      </c>
      <c r="AE1079" s="16">
        <f>IF(ISBLANK(T1079),AE1078,IF(COUNTIF(T$2:T1079,T1079)&gt;1,AE1078,1+MAX(AE1078,0)))</f>
        <v>34</v>
      </c>
    </row>
    <row r="1080" spans="1:31" x14ac:dyDescent="0.25">
      <c r="A1080" s="42">
        <v>118</v>
      </c>
      <c r="B1080" s="42" t="s">
        <v>65</v>
      </c>
      <c r="C1080" s="42" t="s">
        <v>688</v>
      </c>
      <c r="E1080" s="42">
        <v>2</v>
      </c>
      <c r="F1080" s="42">
        <v>2</v>
      </c>
      <c r="G1080" s="42">
        <v>3</v>
      </c>
      <c r="H1080" s="42">
        <v>10</v>
      </c>
      <c r="I1080" s="42">
        <v>5</v>
      </c>
      <c r="J1080" s="42">
        <v>1</v>
      </c>
      <c r="K1080" s="42">
        <v>3</v>
      </c>
      <c r="L1080" s="42">
        <v>5</v>
      </c>
      <c r="M1080" s="188" t="s">
        <v>719</v>
      </c>
      <c r="N1080"/>
      <c r="O1080" s="101">
        <f>IF(ISBLANK(C1080),O1079,IF(COUNTIF(C$2:C1080,C1080)&gt;1,O1079,1+MAX(O1079,0)))</f>
        <v>27</v>
      </c>
      <c r="P1080" s="45">
        <f t="shared" si="227"/>
        <v>18</v>
      </c>
      <c r="Q1080" s="33" t="str">
        <f t="shared" si="228"/>
        <v/>
      </c>
      <c r="R1080" s="33">
        <f t="shared" si="229"/>
        <v>6</v>
      </c>
      <c r="S1080" s="33" t="str">
        <f t="shared" si="230"/>
        <v>118_6</v>
      </c>
      <c r="T1080" s="35" t="str">
        <f t="shared" si="231"/>
        <v>118AM</v>
      </c>
      <c r="U1080" s="35" t="str">
        <f t="shared" si="232"/>
        <v>118AMEW</v>
      </c>
      <c r="W1080" s="20" t="str">
        <f t="shared" si="233"/>
        <v/>
      </c>
      <c r="X1080" s="20" t="str">
        <f t="shared" si="234"/>
        <v/>
      </c>
      <c r="Y1080" s="20" t="str">
        <f t="shared" si="235"/>
        <v/>
      </c>
      <c r="Z1080" s="20" t="str">
        <f t="shared" si="236"/>
        <v/>
      </c>
      <c r="AA1080" s="20">
        <f t="shared" si="224"/>
        <v>1</v>
      </c>
      <c r="AB1080" s="20">
        <f t="shared" si="225"/>
        <v>0</v>
      </c>
      <c r="AC1080" s="20">
        <f t="shared" si="226"/>
        <v>3</v>
      </c>
      <c r="AD1080" s="16">
        <f t="shared" si="237"/>
        <v>1</v>
      </c>
      <c r="AE1080" s="16">
        <f>IF(ISBLANK(T1080),AE1079,IF(COUNTIF(T$2:T1080,T1080)&gt;1,AE1079,1+MAX(AE1079,0)))</f>
        <v>34</v>
      </c>
    </row>
    <row r="1081" spans="1:31" x14ac:dyDescent="0.25">
      <c r="A1081" s="42">
        <v>118</v>
      </c>
      <c r="B1081" s="42" t="s">
        <v>65</v>
      </c>
      <c r="C1081" s="42" t="s">
        <v>688</v>
      </c>
      <c r="E1081" s="42">
        <v>2</v>
      </c>
      <c r="F1081" s="42">
        <v>2</v>
      </c>
      <c r="G1081" s="42">
        <v>4</v>
      </c>
      <c r="H1081" s="42">
        <v>2</v>
      </c>
      <c r="I1081" s="42">
        <v>0</v>
      </c>
      <c r="J1081" s="42">
        <v>0</v>
      </c>
      <c r="K1081" s="42">
        <v>0</v>
      </c>
      <c r="L1081" s="42">
        <v>0</v>
      </c>
      <c r="M1081" s="188" t="s">
        <v>719</v>
      </c>
      <c r="N1081"/>
      <c r="O1081" s="101">
        <f>IF(ISBLANK(C1081),O1080,IF(COUNTIF(C$2:C1081,C1081)&gt;1,O1080,1+MAX(O1080,0)))</f>
        <v>27</v>
      </c>
      <c r="P1081" s="45">
        <f t="shared" si="227"/>
        <v>18</v>
      </c>
      <c r="Q1081" s="33" t="str">
        <f t="shared" si="228"/>
        <v/>
      </c>
      <c r="R1081" s="33">
        <f t="shared" si="229"/>
        <v>6</v>
      </c>
      <c r="S1081" s="33" t="str">
        <f t="shared" si="230"/>
        <v>118_6</v>
      </c>
      <c r="T1081" s="35" t="str">
        <f t="shared" si="231"/>
        <v>118AM</v>
      </c>
      <c r="U1081" s="35" t="str">
        <f t="shared" si="232"/>
        <v>118AMEW</v>
      </c>
      <c r="W1081" s="20" t="str">
        <f t="shared" si="233"/>
        <v/>
      </c>
      <c r="X1081" s="20" t="str">
        <f t="shared" si="234"/>
        <v/>
      </c>
      <c r="Y1081" s="20" t="str">
        <f t="shared" si="235"/>
        <v/>
      </c>
      <c r="Z1081" s="20" t="str">
        <f t="shared" si="236"/>
        <v/>
      </c>
      <c r="AA1081" s="20">
        <f t="shared" si="224"/>
        <v>0</v>
      </c>
      <c r="AB1081" s="20">
        <f t="shared" si="225"/>
        <v>0</v>
      </c>
      <c r="AC1081" s="20">
        <f t="shared" si="226"/>
        <v>3</v>
      </c>
      <c r="AD1081" s="16">
        <f t="shared" si="237"/>
        <v>1</v>
      </c>
      <c r="AE1081" s="16">
        <f>IF(ISBLANK(T1081),AE1080,IF(COUNTIF(T$2:T1081,T1081)&gt;1,AE1080,1+MAX(AE1080,0)))</f>
        <v>34</v>
      </c>
    </row>
    <row r="1082" spans="1:31" x14ac:dyDescent="0.25">
      <c r="A1082" s="42">
        <v>118</v>
      </c>
      <c r="B1082" s="42" t="s">
        <v>65</v>
      </c>
      <c r="C1082" s="42" t="s">
        <v>688</v>
      </c>
      <c r="E1082" s="42">
        <v>2</v>
      </c>
      <c r="F1082" s="42">
        <v>3</v>
      </c>
      <c r="G1082" s="42">
        <v>1</v>
      </c>
      <c r="H1082" s="42">
        <v>5</v>
      </c>
      <c r="I1082" s="42">
        <v>0</v>
      </c>
      <c r="J1082" s="42">
        <v>2</v>
      </c>
      <c r="K1082" s="42">
        <v>0</v>
      </c>
      <c r="L1082" s="42">
        <v>1</v>
      </c>
      <c r="M1082" s="188" t="s">
        <v>719</v>
      </c>
      <c r="N1082"/>
      <c r="O1082" s="101">
        <f>IF(ISBLANK(C1082),O1081,IF(COUNTIF(C$2:C1082,C1082)&gt;1,O1081,1+MAX(O1081,0)))</f>
        <v>27</v>
      </c>
      <c r="P1082" s="45">
        <f t="shared" si="227"/>
        <v>18</v>
      </c>
      <c r="Q1082" s="33" t="str">
        <f t="shared" si="228"/>
        <v/>
      </c>
      <c r="R1082" s="33">
        <f t="shared" si="229"/>
        <v>7</v>
      </c>
      <c r="S1082" s="33" t="str">
        <f t="shared" si="230"/>
        <v>118_7</v>
      </c>
      <c r="T1082" s="35" t="str">
        <f t="shared" si="231"/>
        <v>118AM</v>
      </c>
      <c r="U1082" s="35" t="str">
        <f t="shared" si="232"/>
        <v>118AMNS</v>
      </c>
      <c r="W1082" s="20" t="str">
        <f t="shared" si="233"/>
        <v/>
      </c>
      <c r="X1082" s="20" t="str">
        <f t="shared" si="234"/>
        <v/>
      </c>
      <c r="Y1082" s="20" t="str">
        <f t="shared" si="235"/>
        <v/>
      </c>
      <c r="Z1082" s="20" t="str">
        <f t="shared" si="236"/>
        <v/>
      </c>
      <c r="AA1082" s="20">
        <f t="shared" si="224"/>
        <v>0</v>
      </c>
      <c r="AB1082" s="20">
        <f t="shared" si="225"/>
        <v>0</v>
      </c>
      <c r="AC1082" s="20">
        <f t="shared" si="226"/>
        <v>0</v>
      </c>
      <c r="AD1082" s="16">
        <f t="shared" si="237"/>
        <v>0</v>
      </c>
      <c r="AE1082" s="16">
        <f>IF(ISBLANK(T1082),AE1081,IF(COUNTIF(T$2:T1082,T1082)&gt;1,AE1081,1+MAX(AE1081,0)))</f>
        <v>34</v>
      </c>
    </row>
    <row r="1083" spans="1:31" x14ac:dyDescent="0.25">
      <c r="A1083" s="42">
        <v>118</v>
      </c>
      <c r="B1083" s="42" t="s">
        <v>65</v>
      </c>
      <c r="C1083" s="42" t="s">
        <v>688</v>
      </c>
      <c r="E1083" s="42">
        <v>2</v>
      </c>
      <c r="F1083" s="42">
        <v>3</v>
      </c>
      <c r="G1083" s="42">
        <v>2</v>
      </c>
      <c r="H1083" s="42">
        <v>2</v>
      </c>
      <c r="I1083" s="42">
        <v>0</v>
      </c>
      <c r="J1083" s="42">
        <v>1</v>
      </c>
      <c r="K1083" s="42">
        <v>0</v>
      </c>
      <c r="L1083" s="42">
        <v>1</v>
      </c>
      <c r="M1083" s="188" t="s">
        <v>719</v>
      </c>
      <c r="N1083"/>
      <c r="O1083" s="101">
        <f>IF(ISBLANK(C1083),O1082,IF(COUNTIF(C$2:C1083,C1083)&gt;1,O1082,1+MAX(O1082,0)))</f>
        <v>27</v>
      </c>
      <c r="P1083" s="45">
        <f t="shared" si="227"/>
        <v>18</v>
      </c>
      <c r="Q1083" s="33" t="str">
        <f t="shared" si="228"/>
        <v/>
      </c>
      <c r="R1083" s="33">
        <f t="shared" si="229"/>
        <v>7</v>
      </c>
      <c r="S1083" s="33" t="str">
        <f t="shared" si="230"/>
        <v>118_7</v>
      </c>
      <c r="T1083" s="35" t="str">
        <f t="shared" si="231"/>
        <v>118AM</v>
      </c>
      <c r="U1083" s="35" t="str">
        <f t="shared" si="232"/>
        <v>118AMNS</v>
      </c>
      <c r="W1083" s="20" t="str">
        <f t="shared" si="233"/>
        <v/>
      </c>
      <c r="X1083" s="20" t="str">
        <f t="shared" si="234"/>
        <v/>
      </c>
      <c r="Y1083" s="20" t="str">
        <f t="shared" si="235"/>
        <v/>
      </c>
      <c r="Z1083" s="20" t="str">
        <f t="shared" si="236"/>
        <v/>
      </c>
      <c r="AA1083" s="20">
        <f t="shared" si="224"/>
        <v>0</v>
      </c>
      <c r="AB1083" s="20">
        <f t="shared" si="225"/>
        <v>0</v>
      </c>
      <c r="AC1083" s="20">
        <f t="shared" si="226"/>
        <v>3</v>
      </c>
      <c r="AD1083" s="16">
        <f t="shared" si="237"/>
        <v>1</v>
      </c>
      <c r="AE1083" s="16">
        <f>IF(ISBLANK(T1083),AE1082,IF(COUNTIF(T$2:T1083,T1083)&gt;1,AE1082,1+MAX(AE1082,0)))</f>
        <v>34</v>
      </c>
    </row>
    <row r="1084" spans="1:31" x14ac:dyDescent="0.25">
      <c r="A1084" s="42">
        <v>118</v>
      </c>
      <c r="B1084" s="42" t="s">
        <v>65</v>
      </c>
      <c r="C1084" s="42" t="s">
        <v>688</v>
      </c>
      <c r="E1084" s="42">
        <v>2</v>
      </c>
      <c r="F1084" s="42">
        <v>3</v>
      </c>
      <c r="G1084" s="42">
        <v>3</v>
      </c>
      <c r="H1084" s="42">
        <v>12</v>
      </c>
      <c r="I1084" s="42">
        <v>4</v>
      </c>
      <c r="J1084" s="42">
        <v>1</v>
      </c>
      <c r="K1084" s="42">
        <v>2</v>
      </c>
      <c r="L1084" s="42">
        <v>2</v>
      </c>
      <c r="M1084" s="188" t="s">
        <v>719</v>
      </c>
      <c r="N1084"/>
      <c r="O1084" s="101">
        <f>IF(ISBLANK(C1084),O1083,IF(COUNTIF(C$2:C1084,C1084)&gt;1,O1083,1+MAX(O1083,0)))</f>
        <v>27</v>
      </c>
      <c r="P1084" s="45">
        <f t="shared" si="227"/>
        <v>18</v>
      </c>
      <c r="Q1084" s="33" t="str">
        <f t="shared" si="228"/>
        <v/>
      </c>
      <c r="R1084" s="33">
        <f t="shared" si="229"/>
        <v>7</v>
      </c>
      <c r="S1084" s="33" t="str">
        <f t="shared" si="230"/>
        <v>118_7</v>
      </c>
      <c r="T1084" s="35" t="str">
        <f t="shared" si="231"/>
        <v>118AM</v>
      </c>
      <c r="U1084" s="35" t="str">
        <f t="shared" si="232"/>
        <v>118AMEW</v>
      </c>
      <c r="W1084" s="20" t="str">
        <f t="shared" si="233"/>
        <v/>
      </c>
      <c r="X1084" s="20" t="str">
        <f t="shared" si="234"/>
        <v/>
      </c>
      <c r="Y1084" s="20" t="str">
        <f t="shared" si="235"/>
        <v/>
      </c>
      <c r="Z1084" s="20" t="str">
        <f t="shared" si="236"/>
        <v/>
      </c>
      <c r="AA1084" s="20">
        <f t="shared" si="224"/>
        <v>1</v>
      </c>
      <c r="AB1084" s="20">
        <f t="shared" si="225"/>
        <v>0</v>
      </c>
      <c r="AC1084" s="20">
        <f t="shared" si="226"/>
        <v>3</v>
      </c>
      <c r="AD1084" s="16">
        <f t="shared" si="237"/>
        <v>1</v>
      </c>
      <c r="AE1084" s="16">
        <f>IF(ISBLANK(T1084),AE1083,IF(COUNTIF(T$2:T1084,T1084)&gt;1,AE1083,1+MAX(AE1083,0)))</f>
        <v>34</v>
      </c>
    </row>
    <row r="1085" spans="1:31" x14ac:dyDescent="0.25">
      <c r="A1085" s="42">
        <v>118</v>
      </c>
      <c r="B1085" s="42" t="s">
        <v>65</v>
      </c>
      <c r="C1085" s="42" t="s">
        <v>688</v>
      </c>
      <c r="E1085" s="42">
        <v>2</v>
      </c>
      <c r="F1085" s="42">
        <v>3</v>
      </c>
      <c r="G1085" s="42">
        <v>4</v>
      </c>
      <c r="H1085" s="42">
        <v>4</v>
      </c>
      <c r="I1085" s="42">
        <v>1</v>
      </c>
      <c r="J1085" s="42">
        <v>1</v>
      </c>
      <c r="K1085" s="42">
        <v>0</v>
      </c>
      <c r="L1085" s="42">
        <v>2</v>
      </c>
      <c r="M1085" s="188" t="s">
        <v>719</v>
      </c>
      <c r="N1085"/>
      <c r="O1085" s="101">
        <f>IF(ISBLANK(C1085),O1084,IF(COUNTIF(C$2:C1085,C1085)&gt;1,O1084,1+MAX(O1084,0)))</f>
        <v>27</v>
      </c>
      <c r="P1085" s="45">
        <f t="shared" si="227"/>
        <v>18</v>
      </c>
      <c r="Q1085" s="33" t="str">
        <f t="shared" si="228"/>
        <v/>
      </c>
      <c r="R1085" s="33">
        <f t="shared" si="229"/>
        <v>7</v>
      </c>
      <c r="S1085" s="33" t="str">
        <f t="shared" si="230"/>
        <v>118_7</v>
      </c>
      <c r="T1085" s="35" t="str">
        <f t="shared" si="231"/>
        <v>118AM</v>
      </c>
      <c r="U1085" s="35" t="str">
        <f t="shared" si="232"/>
        <v>118AMEW</v>
      </c>
      <c r="W1085" s="20" t="str">
        <f t="shared" si="233"/>
        <v/>
      </c>
      <c r="X1085" s="20" t="str">
        <f t="shared" si="234"/>
        <v/>
      </c>
      <c r="Y1085" s="20" t="str">
        <f t="shared" si="235"/>
        <v/>
      </c>
      <c r="Z1085" s="20" t="str">
        <f t="shared" si="236"/>
        <v/>
      </c>
      <c r="AA1085" s="20">
        <f t="shared" si="224"/>
        <v>0</v>
      </c>
      <c r="AB1085" s="20">
        <f t="shared" si="225"/>
        <v>0</v>
      </c>
      <c r="AC1085" s="20">
        <f t="shared" si="226"/>
        <v>3</v>
      </c>
      <c r="AD1085" s="16">
        <f t="shared" si="237"/>
        <v>1</v>
      </c>
      <c r="AE1085" s="16">
        <f>IF(ISBLANK(T1085),AE1084,IF(COUNTIF(T$2:T1085,T1085)&gt;1,AE1084,1+MAX(AE1084,0)))</f>
        <v>34</v>
      </c>
    </row>
    <row r="1086" spans="1:31" x14ac:dyDescent="0.25">
      <c r="A1086" s="42">
        <v>118</v>
      </c>
      <c r="B1086" s="42" t="s">
        <v>65</v>
      </c>
      <c r="C1086" s="42" t="s">
        <v>688</v>
      </c>
      <c r="E1086" s="42">
        <v>2</v>
      </c>
      <c r="F1086" s="42">
        <v>4</v>
      </c>
      <c r="G1086" s="42">
        <v>1</v>
      </c>
      <c r="H1086" s="42">
        <v>4</v>
      </c>
      <c r="I1086" s="42">
        <v>0</v>
      </c>
      <c r="J1086" s="42">
        <v>2</v>
      </c>
      <c r="K1086" s="42">
        <v>0</v>
      </c>
      <c r="L1086" s="42">
        <v>2</v>
      </c>
      <c r="M1086" s="188" t="s">
        <v>719</v>
      </c>
      <c r="N1086"/>
      <c r="O1086" s="101">
        <f>IF(ISBLANK(C1086),O1085,IF(COUNTIF(C$2:C1086,C1086)&gt;1,O1085,1+MAX(O1085,0)))</f>
        <v>27</v>
      </c>
      <c r="P1086" s="45">
        <f t="shared" si="227"/>
        <v>18</v>
      </c>
      <c r="Q1086" s="33" t="str">
        <f t="shared" si="228"/>
        <v/>
      </c>
      <c r="R1086" s="33">
        <f t="shared" si="229"/>
        <v>8</v>
      </c>
      <c r="S1086" s="33" t="str">
        <f t="shared" si="230"/>
        <v>118_8</v>
      </c>
      <c r="T1086" s="35" t="str">
        <f t="shared" si="231"/>
        <v>118AM</v>
      </c>
      <c r="U1086" s="35" t="str">
        <f t="shared" si="232"/>
        <v>118AMNS</v>
      </c>
      <c r="W1086" s="20" t="str">
        <f t="shared" si="233"/>
        <v/>
      </c>
      <c r="X1086" s="20" t="str">
        <f t="shared" si="234"/>
        <v/>
      </c>
      <c r="Y1086" s="20" t="str">
        <f t="shared" si="235"/>
        <v/>
      </c>
      <c r="Z1086" s="20" t="str">
        <f t="shared" si="236"/>
        <v/>
      </c>
      <c r="AA1086" s="20">
        <f t="shared" si="224"/>
        <v>0</v>
      </c>
      <c r="AB1086" s="20">
        <f t="shared" si="225"/>
        <v>0</v>
      </c>
      <c r="AC1086" s="20">
        <f t="shared" si="226"/>
        <v>0</v>
      </c>
      <c r="AD1086" s="16">
        <f t="shared" si="237"/>
        <v>0</v>
      </c>
      <c r="AE1086" s="16">
        <f>IF(ISBLANK(T1086),AE1085,IF(COUNTIF(T$2:T1086,T1086)&gt;1,AE1085,1+MAX(AE1085,0)))</f>
        <v>34</v>
      </c>
    </row>
    <row r="1087" spans="1:31" x14ac:dyDescent="0.25">
      <c r="A1087" s="42">
        <v>118</v>
      </c>
      <c r="B1087" s="42" t="s">
        <v>65</v>
      </c>
      <c r="C1087" s="42" t="s">
        <v>688</v>
      </c>
      <c r="E1087" s="42">
        <v>2</v>
      </c>
      <c r="F1087" s="42">
        <v>4</v>
      </c>
      <c r="G1087" s="42">
        <v>2</v>
      </c>
      <c r="H1087" s="42">
        <v>15</v>
      </c>
      <c r="I1087" s="42">
        <v>5</v>
      </c>
      <c r="J1087" s="42">
        <v>2</v>
      </c>
      <c r="K1087" s="42">
        <v>3</v>
      </c>
      <c r="L1087" s="42">
        <v>7</v>
      </c>
      <c r="M1087" s="188" t="s">
        <v>719</v>
      </c>
      <c r="N1087"/>
      <c r="O1087" s="101">
        <f>IF(ISBLANK(C1087),O1086,IF(COUNTIF(C$2:C1087,C1087)&gt;1,O1086,1+MAX(O1086,0)))</f>
        <v>27</v>
      </c>
      <c r="P1087" s="45">
        <f t="shared" si="227"/>
        <v>18</v>
      </c>
      <c r="Q1087" s="33" t="str">
        <f t="shared" si="228"/>
        <v/>
      </c>
      <c r="R1087" s="33">
        <f t="shared" si="229"/>
        <v>8</v>
      </c>
      <c r="S1087" s="33" t="str">
        <f t="shared" si="230"/>
        <v>118_8</v>
      </c>
      <c r="T1087" s="35" t="str">
        <f t="shared" si="231"/>
        <v>118AM</v>
      </c>
      <c r="U1087" s="35" t="str">
        <f t="shared" si="232"/>
        <v>118AMNS</v>
      </c>
      <c r="W1087" s="20" t="str">
        <f t="shared" si="233"/>
        <v/>
      </c>
      <c r="X1087" s="20" t="str">
        <f t="shared" si="234"/>
        <v/>
      </c>
      <c r="Y1087" s="20" t="str">
        <f t="shared" si="235"/>
        <v/>
      </c>
      <c r="Z1087" s="20" t="str">
        <f t="shared" si="236"/>
        <v/>
      </c>
      <c r="AA1087" s="20">
        <f t="shared" si="224"/>
        <v>0</v>
      </c>
      <c r="AB1087" s="20">
        <f t="shared" si="225"/>
        <v>0</v>
      </c>
      <c r="AC1087" s="20">
        <f t="shared" si="226"/>
        <v>3</v>
      </c>
      <c r="AD1087" s="16">
        <f t="shared" si="237"/>
        <v>1</v>
      </c>
      <c r="AE1087" s="16">
        <f>IF(ISBLANK(T1087),AE1086,IF(COUNTIF(T$2:T1087,T1087)&gt;1,AE1086,1+MAX(AE1086,0)))</f>
        <v>34</v>
      </c>
    </row>
    <row r="1088" spans="1:31" x14ac:dyDescent="0.25">
      <c r="A1088" s="42">
        <v>118</v>
      </c>
      <c r="B1088" s="42" t="s">
        <v>65</v>
      </c>
      <c r="C1088" s="42" t="s">
        <v>688</v>
      </c>
      <c r="E1088" s="42">
        <v>2</v>
      </c>
      <c r="F1088" s="42">
        <v>4</v>
      </c>
      <c r="G1088" s="42">
        <v>3</v>
      </c>
      <c r="H1088" s="42">
        <v>20</v>
      </c>
      <c r="I1088" s="42">
        <v>5</v>
      </c>
      <c r="J1088" s="42">
        <v>0</v>
      </c>
      <c r="K1088" s="42">
        <v>4</v>
      </c>
      <c r="L1088" s="42">
        <v>5</v>
      </c>
      <c r="M1088" s="188" t="s">
        <v>719</v>
      </c>
      <c r="N1088"/>
      <c r="O1088" s="101">
        <f>IF(ISBLANK(C1088),O1087,IF(COUNTIF(C$2:C1088,C1088)&gt;1,O1087,1+MAX(O1087,0)))</f>
        <v>27</v>
      </c>
      <c r="P1088" s="45">
        <f t="shared" si="227"/>
        <v>18</v>
      </c>
      <c r="Q1088" s="33" t="str">
        <f t="shared" si="228"/>
        <v/>
      </c>
      <c r="R1088" s="33">
        <f t="shared" si="229"/>
        <v>8</v>
      </c>
      <c r="S1088" s="33" t="str">
        <f t="shared" si="230"/>
        <v>118_8</v>
      </c>
      <c r="T1088" s="35" t="str">
        <f t="shared" si="231"/>
        <v>118AM</v>
      </c>
      <c r="U1088" s="35" t="str">
        <f t="shared" si="232"/>
        <v>118AMEW</v>
      </c>
      <c r="W1088" s="20" t="str">
        <f t="shared" si="233"/>
        <v/>
      </c>
      <c r="X1088" s="20" t="str">
        <f t="shared" si="234"/>
        <v/>
      </c>
      <c r="Y1088" s="20" t="str">
        <f t="shared" si="235"/>
        <v/>
      </c>
      <c r="Z1088" s="20" t="str">
        <f t="shared" si="236"/>
        <v/>
      </c>
      <c r="AA1088" s="20">
        <f t="shared" si="224"/>
        <v>1</v>
      </c>
      <c r="AB1088" s="20">
        <f t="shared" si="225"/>
        <v>0</v>
      </c>
      <c r="AC1088" s="20">
        <f t="shared" si="226"/>
        <v>3</v>
      </c>
      <c r="AD1088" s="16">
        <f t="shared" si="237"/>
        <v>1</v>
      </c>
      <c r="AE1088" s="16">
        <f>IF(ISBLANK(T1088),AE1087,IF(COUNTIF(T$2:T1088,T1088)&gt;1,AE1087,1+MAX(AE1087,0)))</f>
        <v>34</v>
      </c>
    </row>
    <row r="1089" spans="1:31" x14ac:dyDescent="0.25">
      <c r="A1089" s="42">
        <v>118</v>
      </c>
      <c r="B1089" s="42" t="s">
        <v>65</v>
      </c>
      <c r="C1089" s="42" t="s">
        <v>688</v>
      </c>
      <c r="E1089" s="42">
        <v>2</v>
      </c>
      <c r="F1089" s="42">
        <v>4</v>
      </c>
      <c r="G1089" s="42">
        <v>4</v>
      </c>
      <c r="H1089" s="42">
        <v>4</v>
      </c>
      <c r="I1089" s="42">
        <v>3</v>
      </c>
      <c r="J1089" s="42">
        <v>0</v>
      </c>
      <c r="K1089" s="42">
        <v>1</v>
      </c>
      <c r="L1089" s="42">
        <v>3</v>
      </c>
      <c r="M1089" s="188" t="s">
        <v>719</v>
      </c>
      <c r="N1089"/>
      <c r="O1089" s="101">
        <f>IF(ISBLANK(C1089),O1088,IF(COUNTIF(C$2:C1089,C1089)&gt;1,O1088,1+MAX(O1088,0)))</f>
        <v>27</v>
      </c>
      <c r="P1089" s="45">
        <f t="shared" si="227"/>
        <v>18</v>
      </c>
      <c r="Q1089" s="33" t="str">
        <f t="shared" si="228"/>
        <v/>
      </c>
      <c r="R1089" s="33">
        <f t="shared" si="229"/>
        <v>8</v>
      </c>
      <c r="S1089" s="33" t="str">
        <f t="shared" si="230"/>
        <v>118_8</v>
      </c>
      <c r="T1089" s="35" t="str">
        <f t="shared" si="231"/>
        <v>118AM</v>
      </c>
      <c r="U1089" s="35" t="str">
        <f t="shared" si="232"/>
        <v>118AMEW</v>
      </c>
      <c r="W1089" s="20" t="str">
        <f t="shared" si="233"/>
        <v/>
      </c>
      <c r="X1089" s="20" t="str">
        <f t="shared" si="234"/>
        <v/>
      </c>
      <c r="Y1089" s="20" t="str">
        <f t="shared" si="235"/>
        <v/>
      </c>
      <c r="Z1089" s="20" t="str">
        <f t="shared" si="236"/>
        <v/>
      </c>
      <c r="AA1089" s="20">
        <f t="shared" si="224"/>
        <v>0</v>
      </c>
      <c r="AB1089" s="20">
        <f t="shared" si="225"/>
        <v>0</v>
      </c>
      <c r="AC1089" s="20">
        <f t="shared" si="226"/>
        <v>3</v>
      </c>
      <c r="AD1089" s="16">
        <f t="shared" si="237"/>
        <v>1</v>
      </c>
      <c r="AE1089" s="16">
        <f>IF(ISBLANK(T1089),AE1088,IF(COUNTIF(T$2:T1089,T1089)&gt;1,AE1088,1+MAX(AE1088,0)))</f>
        <v>34</v>
      </c>
    </row>
    <row r="1090" spans="1:31" x14ac:dyDescent="0.25">
      <c r="A1090" s="42">
        <v>118</v>
      </c>
      <c r="B1090" s="42" t="s">
        <v>66</v>
      </c>
      <c r="C1090" s="42" t="s">
        <v>682</v>
      </c>
      <c r="E1090" s="42">
        <v>1</v>
      </c>
      <c r="F1090" s="42">
        <v>1</v>
      </c>
      <c r="G1090" s="42">
        <v>1</v>
      </c>
      <c r="H1090" s="42">
        <v>3</v>
      </c>
      <c r="I1090" s="42">
        <v>2</v>
      </c>
      <c r="J1090" s="42">
        <v>0</v>
      </c>
      <c r="K1090" s="42">
        <v>1</v>
      </c>
      <c r="L1090" s="42">
        <v>2</v>
      </c>
      <c r="M1090" s="188" t="s">
        <v>720</v>
      </c>
      <c r="N1090"/>
      <c r="O1090" s="101">
        <f>IF(ISBLANK(C1090),O1089,IF(COUNTIF(C$2:C1090,C1090)&gt;1,O1089,1+MAX(O1089,0)))</f>
        <v>27</v>
      </c>
      <c r="P1090" s="45">
        <f t="shared" si="227"/>
        <v>18</v>
      </c>
      <c r="Q1090" s="33" t="str">
        <f t="shared" si="228"/>
        <v/>
      </c>
      <c r="R1090" s="33">
        <f t="shared" si="229"/>
        <v>9</v>
      </c>
      <c r="S1090" s="33" t="str">
        <f t="shared" si="230"/>
        <v>118_9</v>
      </c>
      <c r="T1090" s="35" t="str">
        <f t="shared" si="231"/>
        <v>118PM</v>
      </c>
      <c r="U1090" s="35" t="str">
        <f t="shared" si="232"/>
        <v>118PMNS</v>
      </c>
      <c r="W1090" s="20" t="str">
        <f t="shared" si="233"/>
        <v/>
      </c>
      <c r="X1090" s="20" t="str">
        <f t="shared" si="234"/>
        <v/>
      </c>
      <c r="Y1090" s="20" t="str">
        <f t="shared" si="235"/>
        <v/>
      </c>
      <c r="Z1090" s="20" t="str">
        <f t="shared" si="236"/>
        <v/>
      </c>
      <c r="AA1090" s="20">
        <f t="shared" ref="AA1090:AA1153" si="238">IF(AND(ISNUMBER($G1090),$B1090="AM"),INDEX(Cordon,MATCH($A1090,loc_ID,0),$G1090),0)</f>
        <v>0</v>
      </c>
      <c r="AB1090" s="20">
        <f t="shared" ref="AB1090:AB1153" si="239">IF(AND(ISNUMBER($G1090),$B1090="PM"),INDEX(Cordon,MATCH($A1090,loc_ID,0),VLOOKUP($G1090,Reverse_dir,2,FALSE)),0)</f>
        <v>0</v>
      </c>
      <c r="AC1090" s="20">
        <f t="shared" ref="AC1090:AC1153" si="240">IF(AND(ISNUMBER($G1090),$B1090="AM"),INDEX(Lane,MATCH($A1090,loc_ID,0),$G1090),0)</f>
        <v>0</v>
      </c>
      <c r="AD1090" s="16">
        <f t="shared" si="237"/>
        <v>0</v>
      </c>
      <c r="AE1090" s="16">
        <f>IF(ISBLANK(T1090),AE1089,IF(COUNTIF(T$2:T1090,T1090)&gt;1,AE1089,1+MAX(AE1089,0)))</f>
        <v>35</v>
      </c>
    </row>
    <row r="1091" spans="1:31" x14ac:dyDescent="0.25">
      <c r="A1091" s="42">
        <v>118</v>
      </c>
      <c r="B1091" s="42" t="s">
        <v>66</v>
      </c>
      <c r="C1091" s="42" t="s">
        <v>682</v>
      </c>
      <c r="E1091" s="42">
        <v>1</v>
      </c>
      <c r="F1091" s="42">
        <v>1</v>
      </c>
      <c r="G1091" s="42">
        <v>2</v>
      </c>
      <c r="H1091" s="42">
        <v>9</v>
      </c>
      <c r="I1091" s="42">
        <v>4</v>
      </c>
      <c r="J1091" s="42">
        <v>0</v>
      </c>
      <c r="K1091" s="42">
        <v>1</v>
      </c>
      <c r="L1091" s="42">
        <v>5</v>
      </c>
      <c r="M1091" s="188" t="s">
        <v>720</v>
      </c>
      <c r="N1091"/>
      <c r="O1091" s="101">
        <f>IF(ISBLANK(C1091),O1090,IF(COUNTIF(C$2:C1091,C1091)&gt;1,O1090,1+MAX(O1090,0)))</f>
        <v>27</v>
      </c>
      <c r="P1091" s="45">
        <f t="shared" ref="P1091:P1154" si="241">IF(A1091=A1090,P1090,IF(ISNUMBER(P1090),P1090+1,1))</f>
        <v>18</v>
      </c>
      <c r="Q1091" s="33" t="str">
        <f t="shared" ref="Q1091:Q1154" si="242">IF(OR(P1091=P1090,LEN(A1091)&lt;1),"",P1091)</f>
        <v/>
      </c>
      <c r="R1091" s="33">
        <f t="shared" ref="R1091:R1154" si="243">IF(ISNUMBER(F1091),F1091+4*(E1091-1)+8*IF(B1091="PM",1,0),"")</f>
        <v>9</v>
      </c>
      <c r="S1091" s="33" t="str">
        <f t="shared" ref="S1091:S1154" si="244">IF(ISNUMBER(R1091),A1091&amp;"_"&amp;R1091,"")</f>
        <v>118_9</v>
      </c>
      <c r="T1091" s="35" t="str">
        <f t="shared" ref="T1091:T1154" si="245">A1091&amp;B1091</f>
        <v>118PM</v>
      </c>
      <c r="U1091" s="35" t="str">
        <f t="shared" ref="U1091:U1154" si="246">IF(OR(G1091=1,G1091=2),T1091&amp;"NS",IF(OR(G1091=3,G1091=4),T1091&amp;"EW",""))</f>
        <v>118PMNS</v>
      </c>
      <c r="W1091" s="20" t="str">
        <f t="shared" ref="W1091:W1154" si="247">IF(I1091&gt;$H1091,1,"")</f>
        <v/>
      </c>
      <c r="X1091" s="20" t="str">
        <f t="shared" ref="X1091:X1154" si="248">IF(J1091&gt;$H1091,1,"")</f>
        <v/>
      </c>
      <c r="Y1091" s="20" t="str">
        <f t="shared" ref="Y1091:Y1154" si="249">IF(K1091&gt;$H1091,1,"")</f>
        <v/>
      </c>
      <c r="Z1091" s="20" t="str">
        <f t="shared" ref="Z1091:Z1154" si="250">IF(L1091&gt;$H1091,1,"")</f>
        <v/>
      </c>
      <c r="AA1091" s="20">
        <f t="shared" si="238"/>
        <v>0</v>
      </c>
      <c r="AB1091" s="20">
        <f t="shared" si="239"/>
        <v>0</v>
      </c>
      <c r="AC1091" s="20">
        <f t="shared" si="240"/>
        <v>0</v>
      </c>
      <c r="AD1091" s="16">
        <f t="shared" ref="AD1091:AD1154" si="251">IF(AND(AC1091&gt;0,ISNUMBER(AC1091)),1,0)</f>
        <v>0</v>
      </c>
      <c r="AE1091" s="16">
        <f>IF(ISBLANK(T1091),AE1090,IF(COUNTIF(T$2:T1091,T1091)&gt;1,AE1090,1+MAX(AE1090,0)))</f>
        <v>35</v>
      </c>
    </row>
    <row r="1092" spans="1:31" x14ac:dyDescent="0.25">
      <c r="A1092" s="42">
        <v>118</v>
      </c>
      <c r="B1092" s="42" t="s">
        <v>66</v>
      </c>
      <c r="C1092" s="42" t="s">
        <v>682</v>
      </c>
      <c r="E1092" s="42">
        <v>1</v>
      </c>
      <c r="F1092" s="42">
        <v>1</v>
      </c>
      <c r="G1092" s="42">
        <v>3</v>
      </c>
      <c r="H1092" s="42">
        <v>24</v>
      </c>
      <c r="I1092" s="42">
        <v>9</v>
      </c>
      <c r="J1092" s="42">
        <v>0</v>
      </c>
      <c r="K1092" s="42">
        <v>6</v>
      </c>
      <c r="L1092" s="42">
        <v>11</v>
      </c>
      <c r="M1092" s="188" t="s">
        <v>720</v>
      </c>
      <c r="N1092"/>
      <c r="O1092" s="101">
        <f>IF(ISBLANK(C1092),O1091,IF(COUNTIF(C$2:C1092,C1092)&gt;1,O1091,1+MAX(O1091,0)))</f>
        <v>27</v>
      </c>
      <c r="P1092" s="45">
        <f t="shared" si="241"/>
        <v>18</v>
      </c>
      <c r="Q1092" s="33" t="str">
        <f t="shared" si="242"/>
        <v/>
      </c>
      <c r="R1092" s="33">
        <f t="shared" si="243"/>
        <v>9</v>
      </c>
      <c r="S1092" s="33" t="str">
        <f t="shared" si="244"/>
        <v>118_9</v>
      </c>
      <c r="T1092" s="35" t="str">
        <f t="shared" si="245"/>
        <v>118PM</v>
      </c>
      <c r="U1092" s="35" t="str">
        <f t="shared" si="246"/>
        <v>118PMEW</v>
      </c>
      <c r="W1092" s="20" t="str">
        <f t="shared" si="247"/>
        <v/>
      </c>
      <c r="X1092" s="20" t="str">
        <f t="shared" si="248"/>
        <v/>
      </c>
      <c r="Y1092" s="20" t="str">
        <f t="shared" si="249"/>
        <v/>
      </c>
      <c r="Z1092" s="20" t="str">
        <f t="shared" si="250"/>
        <v/>
      </c>
      <c r="AA1092" s="20">
        <f t="shared" si="238"/>
        <v>0</v>
      </c>
      <c r="AB1092" s="20">
        <f t="shared" si="239"/>
        <v>0</v>
      </c>
      <c r="AC1092" s="20">
        <f t="shared" si="240"/>
        <v>0</v>
      </c>
      <c r="AD1092" s="16">
        <f t="shared" si="251"/>
        <v>0</v>
      </c>
      <c r="AE1092" s="16">
        <f>IF(ISBLANK(T1092),AE1091,IF(COUNTIF(T$2:T1092,T1092)&gt;1,AE1091,1+MAX(AE1091,0)))</f>
        <v>35</v>
      </c>
    </row>
    <row r="1093" spans="1:31" x14ac:dyDescent="0.25">
      <c r="A1093" s="42">
        <v>118</v>
      </c>
      <c r="B1093" s="42" t="s">
        <v>66</v>
      </c>
      <c r="C1093" s="42" t="s">
        <v>682</v>
      </c>
      <c r="E1093" s="42">
        <v>1</v>
      </c>
      <c r="F1093" s="42">
        <v>1</v>
      </c>
      <c r="G1093" s="42">
        <v>4</v>
      </c>
      <c r="H1093" s="42">
        <v>23</v>
      </c>
      <c r="I1093" s="42">
        <v>9</v>
      </c>
      <c r="J1093" s="42">
        <v>1</v>
      </c>
      <c r="K1093" s="42">
        <v>5</v>
      </c>
      <c r="L1093" s="42">
        <v>11</v>
      </c>
      <c r="M1093" s="188" t="s">
        <v>720</v>
      </c>
      <c r="N1093"/>
      <c r="O1093" s="101">
        <f>IF(ISBLANK(C1093),O1092,IF(COUNTIF(C$2:C1093,C1093)&gt;1,O1092,1+MAX(O1092,0)))</f>
        <v>27</v>
      </c>
      <c r="P1093" s="45">
        <f t="shared" si="241"/>
        <v>18</v>
      </c>
      <c r="Q1093" s="33" t="str">
        <f t="shared" si="242"/>
        <v/>
      </c>
      <c r="R1093" s="33">
        <f t="shared" si="243"/>
        <v>9</v>
      </c>
      <c r="S1093" s="33" t="str">
        <f t="shared" si="244"/>
        <v>118_9</v>
      </c>
      <c r="T1093" s="35" t="str">
        <f t="shared" si="245"/>
        <v>118PM</v>
      </c>
      <c r="U1093" s="35" t="str">
        <f t="shared" si="246"/>
        <v>118PMEW</v>
      </c>
      <c r="W1093" s="20" t="str">
        <f t="shared" si="247"/>
        <v/>
      </c>
      <c r="X1093" s="20" t="str">
        <f t="shared" si="248"/>
        <v/>
      </c>
      <c r="Y1093" s="20" t="str">
        <f t="shared" si="249"/>
        <v/>
      </c>
      <c r="Z1093" s="20" t="str">
        <f t="shared" si="250"/>
        <v/>
      </c>
      <c r="AA1093" s="20">
        <f t="shared" si="238"/>
        <v>0</v>
      </c>
      <c r="AB1093" s="20">
        <f t="shared" si="239"/>
        <v>1</v>
      </c>
      <c r="AC1093" s="20">
        <f t="shared" si="240"/>
        <v>0</v>
      </c>
      <c r="AD1093" s="16">
        <f t="shared" si="251"/>
        <v>0</v>
      </c>
      <c r="AE1093" s="16">
        <f>IF(ISBLANK(T1093),AE1092,IF(COUNTIF(T$2:T1093,T1093)&gt;1,AE1092,1+MAX(AE1092,0)))</f>
        <v>35</v>
      </c>
    </row>
    <row r="1094" spans="1:31" x14ac:dyDescent="0.25">
      <c r="A1094" s="42">
        <v>118</v>
      </c>
      <c r="B1094" s="42" t="s">
        <v>66</v>
      </c>
      <c r="C1094" s="42" t="s">
        <v>682</v>
      </c>
      <c r="E1094" s="42">
        <v>1</v>
      </c>
      <c r="F1094" s="42">
        <v>2</v>
      </c>
      <c r="G1094" s="42">
        <v>1</v>
      </c>
      <c r="H1094" s="42">
        <v>9</v>
      </c>
      <c r="I1094" s="42">
        <v>2</v>
      </c>
      <c r="J1094" s="42">
        <v>4</v>
      </c>
      <c r="K1094" s="42">
        <v>4</v>
      </c>
      <c r="L1094" s="42">
        <v>3</v>
      </c>
      <c r="M1094" s="188" t="s">
        <v>720</v>
      </c>
      <c r="N1094"/>
      <c r="O1094" s="101">
        <f>IF(ISBLANK(C1094),O1093,IF(COUNTIF(C$2:C1094,C1094)&gt;1,O1093,1+MAX(O1093,0)))</f>
        <v>27</v>
      </c>
      <c r="P1094" s="45">
        <f t="shared" si="241"/>
        <v>18</v>
      </c>
      <c r="Q1094" s="33" t="str">
        <f t="shared" si="242"/>
        <v/>
      </c>
      <c r="R1094" s="33">
        <f t="shared" si="243"/>
        <v>10</v>
      </c>
      <c r="S1094" s="33" t="str">
        <f t="shared" si="244"/>
        <v>118_10</v>
      </c>
      <c r="T1094" s="35" t="str">
        <f t="shared" si="245"/>
        <v>118PM</v>
      </c>
      <c r="U1094" s="35" t="str">
        <f t="shared" si="246"/>
        <v>118PMNS</v>
      </c>
      <c r="W1094" s="20" t="str">
        <f t="shared" si="247"/>
        <v/>
      </c>
      <c r="X1094" s="20" t="str">
        <f t="shared" si="248"/>
        <v/>
      </c>
      <c r="Y1094" s="20" t="str">
        <f t="shared" si="249"/>
        <v/>
      </c>
      <c r="Z1094" s="20" t="str">
        <f t="shared" si="250"/>
        <v/>
      </c>
      <c r="AA1094" s="20">
        <f t="shared" si="238"/>
        <v>0</v>
      </c>
      <c r="AB1094" s="20">
        <f t="shared" si="239"/>
        <v>0</v>
      </c>
      <c r="AC1094" s="20">
        <f t="shared" si="240"/>
        <v>0</v>
      </c>
      <c r="AD1094" s="16">
        <f t="shared" si="251"/>
        <v>0</v>
      </c>
      <c r="AE1094" s="16">
        <f>IF(ISBLANK(T1094),AE1093,IF(COUNTIF(T$2:T1094,T1094)&gt;1,AE1093,1+MAX(AE1093,0)))</f>
        <v>35</v>
      </c>
    </row>
    <row r="1095" spans="1:31" x14ac:dyDescent="0.25">
      <c r="A1095" s="42">
        <v>118</v>
      </c>
      <c r="B1095" s="42" t="s">
        <v>66</v>
      </c>
      <c r="C1095" s="42" t="s">
        <v>682</v>
      </c>
      <c r="E1095" s="42">
        <v>1</v>
      </c>
      <c r="F1095" s="42">
        <v>2</v>
      </c>
      <c r="G1095" s="42">
        <v>2</v>
      </c>
      <c r="H1095" s="42">
        <v>14</v>
      </c>
      <c r="I1095" s="42">
        <v>3</v>
      </c>
      <c r="J1095" s="42">
        <v>5</v>
      </c>
      <c r="K1095" s="42">
        <v>2</v>
      </c>
      <c r="L1095" s="42">
        <v>3</v>
      </c>
      <c r="M1095" s="188" t="s">
        <v>720</v>
      </c>
      <c r="N1095"/>
      <c r="O1095" s="101">
        <f>IF(ISBLANK(C1095),O1094,IF(COUNTIF(C$2:C1095,C1095)&gt;1,O1094,1+MAX(O1094,0)))</f>
        <v>27</v>
      </c>
      <c r="P1095" s="45">
        <f t="shared" si="241"/>
        <v>18</v>
      </c>
      <c r="Q1095" s="33" t="str">
        <f t="shared" si="242"/>
        <v/>
      </c>
      <c r="R1095" s="33">
        <f t="shared" si="243"/>
        <v>10</v>
      </c>
      <c r="S1095" s="33" t="str">
        <f t="shared" si="244"/>
        <v>118_10</v>
      </c>
      <c r="T1095" s="35" t="str">
        <f t="shared" si="245"/>
        <v>118PM</v>
      </c>
      <c r="U1095" s="35" t="str">
        <f t="shared" si="246"/>
        <v>118PMNS</v>
      </c>
      <c r="W1095" s="20" t="str">
        <f t="shared" si="247"/>
        <v/>
      </c>
      <c r="X1095" s="20" t="str">
        <f t="shared" si="248"/>
        <v/>
      </c>
      <c r="Y1095" s="20" t="str">
        <f t="shared" si="249"/>
        <v/>
      </c>
      <c r="Z1095" s="20" t="str">
        <f t="shared" si="250"/>
        <v/>
      </c>
      <c r="AA1095" s="20">
        <f t="shared" si="238"/>
        <v>0</v>
      </c>
      <c r="AB1095" s="20">
        <f t="shared" si="239"/>
        <v>0</v>
      </c>
      <c r="AC1095" s="20">
        <f t="shared" si="240"/>
        <v>0</v>
      </c>
      <c r="AD1095" s="16">
        <f t="shared" si="251"/>
        <v>0</v>
      </c>
      <c r="AE1095" s="16">
        <f>IF(ISBLANK(T1095),AE1094,IF(COUNTIF(T$2:T1095,T1095)&gt;1,AE1094,1+MAX(AE1094,0)))</f>
        <v>35</v>
      </c>
    </row>
    <row r="1096" spans="1:31" x14ac:dyDescent="0.25">
      <c r="A1096" s="42">
        <v>118</v>
      </c>
      <c r="B1096" s="42" t="s">
        <v>66</v>
      </c>
      <c r="C1096" s="42" t="s">
        <v>682</v>
      </c>
      <c r="E1096" s="42">
        <v>1</v>
      </c>
      <c r="F1096" s="42">
        <v>2</v>
      </c>
      <c r="G1096" s="42">
        <v>3</v>
      </c>
      <c r="H1096" s="42">
        <v>7</v>
      </c>
      <c r="I1096" s="42">
        <v>2</v>
      </c>
      <c r="J1096" s="42">
        <v>0</v>
      </c>
      <c r="K1096" s="42">
        <v>1</v>
      </c>
      <c r="L1096" s="42">
        <v>1</v>
      </c>
      <c r="M1096" s="188" t="s">
        <v>720</v>
      </c>
      <c r="N1096"/>
      <c r="O1096" s="101">
        <f>IF(ISBLANK(C1096),O1095,IF(COUNTIF(C$2:C1096,C1096)&gt;1,O1095,1+MAX(O1095,0)))</f>
        <v>27</v>
      </c>
      <c r="P1096" s="45">
        <f t="shared" si="241"/>
        <v>18</v>
      </c>
      <c r="Q1096" s="33" t="str">
        <f t="shared" si="242"/>
        <v/>
      </c>
      <c r="R1096" s="33">
        <f t="shared" si="243"/>
        <v>10</v>
      </c>
      <c r="S1096" s="33" t="str">
        <f t="shared" si="244"/>
        <v>118_10</v>
      </c>
      <c r="T1096" s="35" t="str">
        <f t="shared" si="245"/>
        <v>118PM</v>
      </c>
      <c r="U1096" s="35" t="str">
        <f t="shared" si="246"/>
        <v>118PMEW</v>
      </c>
      <c r="W1096" s="20" t="str">
        <f t="shared" si="247"/>
        <v/>
      </c>
      <c r="X1096" s="20" t="str">
        <f t="shared" si="248"/>
        <v/>
      </c>
      <c r="Y1096" s="20" t="str">
        <f t="shared" si="249"/>
        <v/>
      </c>
      <c r="Z1096" s="20" t="str">
        <f t="shared" si="250"/>
        <v/>
      </c>
      <c r="AA1096" s="20">
        <f t="shared" si="238"/>
        <v>0</v>
      </c>
      <c r="AB1096" s="20">
        <f t="shared" si="239"/>
        <v>0</v>
      </c>
      <c r="AC1096" s="20">
        <f t="shared" si="240"/>
        <v>0</v>
      </c>
      <c r="AD1096" s="16">
        <f t="shared" si="251"/>
        <v>0</v>
      </c>
      <c r="AE1096" s="16">
        <f>IF(ISBLANK(T1096),AE1095,IF(COUNTIF(T$2:T1096,T1096)&gt;1,AE1095,1+MAX(AE1095,0)))</f>
        <v>35</v>
      </c>
    </row>
    <row r="1097" spans="1:31" x14ac:dyDescent="0.25">
      <c r="A1097" s="42">
        <v>118</v>
      </c>
      <c r="B1097" s="42" t="s">
        <v>66</v>
      </c>
      <c r="C1097" s="42" t="s">
        <v>682</v>
      </c>
      <c r="E1097" s="42">
        <v>1</v>
      </c>
      <c r="F1097" s="42">
        <v>2</v>
      </c>
      <c r="G1097" s="42">
        <v>4</v>
      </c>
      <c r="H1097" s="42">
        <v>25</v>
      </c>
      <c r="I1097" s="42">
        <v>8</v>
      </c>
      <c r="J1097" s="42">
        <v>1</v>
      </c>
      <c r="K1097" s="42">
        <v>8</v>
      </c>
      <c r="L1097" s="42">
        <v>13</v>
      </c>
      <c r="M1097" s="188" t="s">
        <v>720</v>
      </c>
      <c r="N1097"/>
      <c r="O1097" s="101">
        <f>IF(ISBLANK(C1097),O1096,IF(COUNTIF(C$2:C1097,C1097)&gt;1,O1096,1+MAX(O1096,0)))</f>
        <v>27</v>
      </c>
      <c r="P1097" s="45">
        <f t="shared" si="241"/>
        <v>18</v>
      </c>
      <c r="Q1097" s="33" t="str">
        <f t="shared" si="242"/>
        <v/>
      </c>
      <c r="R1097" s="33">
        <f t="shared" si="243"/>
        <v>10</v>
      </c>
      <c r="S1097" s="33" t="str">
        <f t="shared" si="244"/>
        <v>118_10</v>
      </c>
      <c r="T1097" s="35" t="str">
        <f t="shared" si="245"/>
        <v>118PM</v>
      </c>
      <c r="U1097" s="35" t="str">
        <f t="shared" si="246"/>
        <v>118PMEW</v>
      </c>
      <c r="W1097" s="20" t="str">
        <f t="shared" si="247"/>
        <v/>
      </c>
      <c r="X1097" s="20" t="str">
        <f t="shared" si="248"/>
        <v/>
      </c>
      <c r="Y1097" s="20" t="str">
        <f t="shared" si="249"/>
        <v/>
      </c>
      <c r="Z1097" s="20" t="str">
        <f t="shared" si="250"/>
        <v/>
      </c>
      <c r="AA1097" s="20">
        <f t="shared" si="238"/>
        <v>0</v>
      </c>
      <c r="AB1097" s="20">
        <f t="shared" si="239"/>
        <v>1</v>
      </c>
      <c r="AC1097" s="20">
        <f t="shared" si="240"/>
        <v>0</v>
      </c>
      <c r="AD1097" s="16">
        <f t="shared" si="251"/>
        <v>0</v>
      </c>
      <c r="AE1097" s="16">
        <f>IF(ISBLANK(T1097),AE1096,IF(COUNTIF(T$2:T1097,T1097)&gt;1,AE1096,1+MAX(AE1096,0)))</f>
        <v>35</v>
      </c>
    </row>
    <row r="1098" spans="1:31" x14ac:dyDescent="0.25">
      <c r="A1098" s="42">
        <v>118</v>
      </c>
      <c r="B1098" s="42" t="s">
        <v>66</v>
      </c>
      <c r="C1098" s="42" t="s">
        <v>682</v>
      </c>
      <c r="E1098" s="42">
        <v>1</v>
      </c>
      <c r="F1098" s="42">
        <v>3</v>
      </c>
      <c r="G1098" s="42">
        <v>1</v>
      </c>
      <c r="H1098" s="42">
        <v>6</v>
      </c>
      <c r="I1098" s="42">
        <v>0</v>
      </c>
      <c r="J1098" s="42">
        <v>1</v>
      </c>
      <c r="K1098" s="42">
        <v>1</v>
      </c>
      <c r="L1098" s="42">
        <v>4</v>
      </c>
      <c r="M1098" s="188" t="s">
        <v>720</v>
      </c>
      <c r="N1098"/>
      <c r="O1098" s="101">
        <f>IF(ISBLANK(C1098),O1097,IF(COUNTIF(C$2:C1098,C1098)&gt;1,O1097,1+MAX(O1097,0)))</f>
        <v>27</v>
      </c>
      <c r="P1098" s="45">
        <f t="shared" si="241"/>
        <v>18</v>
      </c>
      <c r="Q1098" s="33" t="str">
        <f t="shared" si="242"/>
        <v/>
      </c>
      <c r="R1098" s="33">
        <f t="shared" si="243"/>
        <v>11</v>
      </c>
      <c r="S1098" s="33" t="str">
        <f t="shared" si="244"/>
        <v>118_11</v>
      </c>
      <c r="T1098" s="35" t="str">
        <f t="shared" si="245"/>
        <v>118PM</v>
      </c>
      <c r="U1098" s="35" t="str">
        <f t="shared" si="246"/>
        <v>118PMNS</v>
      </c>
      <c r="W1098" s="20" t="str">
        <f t="shared" si="247"/>
        <v/>
      </c>
      <c r="X1098" s="20" t="str">
        <f t="shared" si="248"/>
        <v/>
      </c>
      <c r="Y1098" s="20" t="str">
        <f t="shared" si="249"/>
        <v/>
      </c>
      <c r="Z1098" s="20" t="str">
        <f t="shared" si="250"/>
        <v/>
      </c>
      <c r="AA1098" s="20">
        <f t="shared" si="238"/>
        <v>0</v>
      </c>
      <c r="AB1098" s="20">
        <f t="shared" si="239"/>
        <v>0</v>
      </c>
      <c r="AC1098" s="20">
        <f t="shared" si="240"/>
        <v>0</v>
      </c>
      <c r="AD1098" s="16">
        <f t="shared" si="251"/>
        <v>0</v>
      </c>
      <c r="AE1098" s="16">
        <f>IF(ISBLANK(T1098),AE1097,IF(COUNTIF(T$2:T1098,T1098)&gt;1,AE1097,1+MAX(AE1097,0)))</f>
        <v>35</v>
      </c>
    </row>
    <row r="1099" spans="1:31" x14ac:dyDescent="0.25">
      <c r="A1099" s="42">
        <v>118</v>
      </c>
      <c r="B1099" s="42" t="s">
        <v>66</v>
      </c>
      <c r="C1099" s="42" t="s">
        <v>682</v>
      </c>
      <c r="E1099" s="42">
        <v>1</v>
      </c>
      <c r="F1099" s="42">
        <v>3</v>
      </c>
      <c r="G1099" s="42">
        <v>2</v>
      </c>
      <c r="H1099" s="42">
        <v>7</v>
      </c>
      <c r="I1099" s="42">
        <v>1</v>
      </c>
      <c r="J1099" s="42">
        <v>1</v>
      </c>
      <c r="K1099" s="42">
        <v>2</v>
      </c>
      <c r="L1099" s="42">
        <v>4</v>
      </c>
      <c r="M1099" s="188" t="s">
        <v>720</v>
      </c>
      <c r="N1099"/>
      <c r="O1099" s="101">
        <f>IF(ISBLANK(C1099),O1098,IF(COUNTIF(C$2:C1099,C1099)&gt;1,O1098,1+MAX(O1098,0)))</f>
        <v>27</v>
      </c>
      <c r="P1099" s="45">
        <f t="shared" si="241"/>
        <v>18</v>
      </c>
      <c r="Q1099" s="33" t="str">
        <f t="shared" si="242"/>
        <v/>
      </c>
      <c r="R1099" s="33">
        <f t="shared" si="243"/>
        <v>11</v>
      </c>
      <c r="S1099" s="33" t="str">
        <f t="shared" si="244"/>
        <v>118_11</v>
      </c>
      <c r="T1099" s="35" t="str">
        <f t="shared" si="245"/>
        <v>118PM</v>
      </c>
      <c r="U1099" s="35" t="str">
        <f t="shared" si="246"/>
        <v>118PMNS</v>
      </c>
      <c r="W1099" s="20" t="str">
        <f t="shared" si="247"/>
        <v/>
      </c>
      <c r="X1099" s="20" t="str">
        <f t="shared" si="248"/>
        <v/>
      </c>
      <c r="Y1099" s="20" t="str">
        <f t="shared" si="249"/>
        <v/>
      </c>
      <c r="Z1099" s="20" t="str">
        <f t="shared" si="250"/>
        <v/>
      </c>
      <c r="AA1099" s="20">
        <f t="shared" si="238"/>
        <v>0</v>
      </c>
      <c r="AB1099" s="20">
        <f t="shared" si="239"/>
        <v>0</v>
      </c>
      <c r="AC1099" s="20">
        <f t="shared" si="240"/>
        <v>0</v>
      </c>
      <c r="AD1099" s="16">
        <f t="shared" si="251"/>
        <v>0</v>
      </c>
      <c r="AE1099" s="16">
        <f>IF(ISBLANK(T1099),AE1098,IF(COUNTIF(T$2:T1099,T1099)&gt;1,AE1098,1+MAX(AE1098,0)))</f>
        <v>35</v>
      </c>
    </row>
    <row r="1100" spans="1:31" x14ac:dyDescent="0.25">
      <c r="A1100" s="42">
        <v>118</v>
      </c>
      <c r="B1100" s="42" t="s">
        <v>66</v>
      </c>
      <c r="C1100" s="42" t="s">
        <v>682</v>
      </c>
      <c r="E1100" s="42">
        <v>1</v>
      </c>
      <c r="F1100" s="42">
        <v>3</v>
      </c>
      <c r="G1100" s="42">
        <v>3</v>
      </c>
      <c r="H1100" s="42">
        <v>10</v>
      </c>
      <c r="I1100" s="42">
        <v>1</v>
      </c>
      <c r="J1100" s="42">
        <v>1</v>
      </c>
      <c r="K1100" s="42">
        <v>2</v>
      </c>
      <c r="L1100" s="42">
        <v>5</v>
      </c>
      <c r="M1100" s="188" t="s">
        <v>720</v>
      </c>
      <c r="N1100"/>
      <c r="O1100" s="101">
        <f>IF(ISBLANK(C1100),O1099,IF(COUNTIF(C$2:C1100,C1100)&gt;1,O1099,1+MAX(O1099,0)))</f>
        <v>27</v>
      </c>
      <c r="P1100" s="45">
        <f t="shared" si="241"/>
        <v>18</v>
      </c>
      <c r="Q1100" s="33" t="str">
        <f t="shared" si="242"/>
        <v/>
      </c>
      <c r="R1100" s="33">
        <f t="shared" si="243"/>
        <v>11</v>
      </c>
      <c r="S1100" s="33" t="str">
        <f t="shared" si="244"/>
        <v>118_11</v>
      </c>
      <c r="T1100" s="35" t="str">
        <f t="shared" si="245"/>
        <v>118PM</v>
      </c>
      <c r="U1100" s="35" t="str">
        <f t="shared" si="246"/>
        <v>118PMEW</v>
      </c>
      <c r="W1100" s="20" t="str">
        <f t="shared" si="247"/>
        <v/>
      </c>
      <c r="X1100" s="20" t="str">
        <f t="shared" si="248"/>
        <v/>
      </c>
      <c r="Y1100" s="20" t="str">
        <f t="shared" si="249"/>
        <v/>
      </c>
      <c r="Z1100" s="20" t="str">
        <f t="shared" si="250"/>
        <v/>
      </c>
      <c r="AA1100" s="20">
        <f t="shared" si="238"/>
        <v>0</v>
      </c>
      <c r="AB1100" s="20">
        <f t="shared" si="239"/>
        <v>0</v>
      </c>
      <c r="AC1100" s="20">
        <f t="shared" si="240"/>
        <v>0</v>
      </c>
      <c r="AD1100" s="16">
        <f t="shared" si="251"/>
        <v>0</v>
      </c>
      <c r="AE1100" s="16">
        <f>IF(ISBLANK(T1100),AE1099,IF(COUNTIF(T$2:T1100,T1100)&gt;1,AE1099,1+MAX(AE1099,0)))</f>
        <v>35</v>
      </c>
    </row>
    <row r="1101" spans="1:31" x14ac:dyDescent="0.25">
      <c r="A1101" s="42">
        <v>118</v>
      </c>
      <c r="B1101" s="42" t="s">
        <v>66</v>
      </c>
      <c r="C1101" s="42" t="s">
        <v>682</v>
      </c>
      <c r="E1101" s="42">
        <v>1</v>
      </c>
      <c r="F1101" s="42">
        <v>3</v>
      </c>
      <c r="G1101" s="42">
        <v>4</v>
      </c>
      <c r="H1101" s="42">
        <v>8</v>
      </c>
      <c r="I1101" s="42">
        <v>0</v>
      </c>
      <c r="J1101" s="42">
        <v>1</v>
      </c>
      <c r="K1101" s="42">
        <v>3</v>
      </c>
      <c r="L1101" s="42">
        <v>3</v>
      </c>
      <c r="M1101" s="188" t="s">
        <v>720</v>
      </c>
      <c r="N1101"/>
      <c r="O1101" s="101">
        <f>IF(ISBLANK(C1101),O1100,IF(COUNTIF(C$2:C1101,C1101)&gt;1,O1100,1+MAX(O1100,0)))</f>
        <v>27</v>
      </c>
      <c r="P1101" s="45">
        <f t="shared" si="241"/>
        <v>18</v>
      </c>
      <c r="Q1101" s="33" t="str">
        <f t="shared" si="242"/>
        <v/>
      </c>
      <c r="R1101" s="33">
        <f t="shared" si="243"/>
        <v>11</v>
      </c>
      <c r="S1101" s="33" t="str">
        <f t="shared" si="244"/>
        <v>118_11</v>
      </c>
      <c r="T1101" s="35" t="str">
        <f t="shared" si="245"/>
        <v>118PM</v>
      </c>
      <c r="U1101" s="35" t="str">
        <f t="shared" si="246"/>
        <v>118PMEW</v>
      </c>
      <c r="W1101" s="20" t="str">
        <f t="shared" si="247"/>
        <v/>
      </c>
      <c r="X1101" s="20" t="str">
        <f t="shared" si="248"/>
        <v/>
      </c>
      <c r="Y1101" s="20" t="str">
        <f t="shared" si="249"/>
        <v/>
      </c>
      <c r="Z1101" s="20" t="str">
        <f t="shared" si="250"/>
        <v/>
      </c>
      <c r="AA1101" s="20">
        <f t="shared" si="238"/>
        <v>0</v>
      </c>
      <c r="AB1101" s="20">
        <f t="shared" si="239"/>
        <v>1</v>
      </c>
      <c r="AC1101" s="20">
        <f t="shared" si="240"/>
        <v>0</v>
      </c>
      <c r="AD1101" s="16">
        <f t="shared" si="251"/>
        <v>0</v>
      </c>
      <c r="AE1101" s="16">
        <f>IF(ISBLANK(T1101),AE1100,IF(COUNTIF(T$2:T1101,T1101)&gt;1,AE1100,1+MAX(AE1100,0)))</f>
        <v>35</v>
      </c>
    </row>
    <row r="1102" spans="1:31" x14ac:dyDescent="0.25">
      <c r="A1102" s="42">
        <v>118</v>
      </c>
      <c r="B1102" s="42" t="s">
        <v>66</v>
      </c>
      <c r="C1102" s="42" t="s">
        <v>682</v>
      </c>
      <c r="E1102" s="42">
        <v>1</v>
      </c>
      <c r="F1102" s="42">
        <v>4</v>
      </c>
      <c r="G1102" s="42">
        <v>1</v>
      </c>
      <c r="H1102" s="42">
        <v>11</v>
      </c>
      <c r="I1102" s="42">
        <v>2</v>
      </c>
      <c r="J1102" s="42">
        <v>1</v>
      </c>
      <c r="K1102" s="42">
        <v>2</v>
      </c>
      <c r="L1102" s="42">
        <v>3</v>
      </c>
      <c r="M1102" s="188" t="s">
        <v>720</v>
      </c>
      <c r="N1102"/>
      <c r="O1102" s="101">
        <f>IF(ISBLANK(C1102),O1101,IF(COUNTIF(C$2:C1102,C1102)&gt;1,O1101,1+MAX(O1101,0)))</f>
        <v>27</v>
      </c>
      <c r="P1102" s="45">
        <f t="shared" si="241"/>
        <v>18</v>
      </c>
      <c r="Q1102" s="33" t="str">
        <f t="shared" si="242"/>
        <v/>
      </c>
      <c r="R1102" s="33">
        <f t="shared" si="243"/>
        <v>12</v>
      </c>
      <c r="S1102" s="33" t="str">
        <f t="shared" si="244"/>
        <v>118_12</v>
      </c>
      <c r="T1102" s="35" t="str">
        <f t="shared" si="245"/>
        <v>118PM</v>
      </c>
      <c r="U1102" s="35" t="str">
        <f t="shared" si="246"/>
        <v>118PMNS</v>
      </c>
      <c r="W1102" s="20" t="str">
        <f t="shared" si="247"/>
        <v/>
      </c>
      <c r="X1102" s="20" t="str">
        <f t="shared" si="248"/>
        <v/>
      </c>
      <c r="Y1102" s="20" t="str">
        <f t="shared" si="249"/>
        <v/>
      </c>
      <c r="Z1102" s="20" t="str">
        <f t="shared" si="250"/>
        <v/>
      </c>
      <c r="AA1102" s="20">
        <f t="shared" si="238"/>
        <v>0</v>
      </c>
      <c r="AB1102" s="20">
        <f t="shared" si="239"/>
        <v>0</v>
      </c>
      <c r="AC1102" s="20">
        <f t="shared" si="240"/>
        <v>0</v>
      </c>
      <c r="AD1102" s="16">
        <f t="shared" si="251"/>
        <v>0</v>
      </c>
      <c r="AE1102" s="16">
        <f>IF(ISBLANK(T1102),AE1101,IF(COUNTIF(T$2:T1102,T1102)&gt;1,AE1101,1+MAX(AE1101,0)))</f>
        <v>35</v>
      </c>
    </row>
    <row r="1103" spans="1:31" x14ac:dyDescent="0.25">
      <c r="A1103" s="42">
        <v>118</v>
      </c>
      <c r="B1103" s="42" t="s">
        <v>66</v>
      </c>
      <c r="C1103" s="42" t="s">
        <v>682</v>
      </c>
      <c r="E1103" s="42">
        <v>1</v>
      </c>
      <c r="F1103" s="42">
        <v>4</v>
      </c>
      <c r="G1103" s="42">
        <v>2</v>
      </c>
      <c r="H1103" s="42">
        <v>9</v>
      </c>
      <c r="I1103" s="42">
        <v>1</v>
      </c>
      <c r="J1103" s="42">
        <v>3</v>
      </c>
      <c r="K1103" s="42">
        <v>1</v>
      </c>
      <c r="L1103" s="42">
        <v>1</v>
      </c>
      <c r="M1103" s="188" t="s">
        <v>720</v>
      </c>
      <c r="N1103"/>
      <c r="O1103" s="101">
        <f>IF(ISBLANK(C1103),O1102,IF(COUNTIF(C$2:C1103,C1103)&gt;1,O1102,1+MAX(O1102,0)))</f>
        <v>27</v>
      </c>
      <c r="P1103" s="45">
        <f t="shared" si="241"/>
        <v>18</v>
      </c>
      <c r="Q1103" s="33" t="str">
        <f t="shared" si="242"/>
        <v/>
      </c>
      <c r="R1103" s="33">
        <f t="shared" si="243"/>
        <v>12</v>
      </c>
      <c r="S1103" s="33" t="str">
        <f t="shared" si="244"/>
        <v>118_12</v>
      </c>
      <c r="T1103" s="35" t="str">
        <f t="shared" si="245"/>
        <v>118PM</v>
      </c>
      <c r="U1103" s="35" t="str">
        <f t="shared" si="246"/>
        <v>118PMNS</v>
      </c>
      <c r="W1103" s="20" t="str">
        <f t="shared" si="247"/>
        <v/>
      </c>
      <c r="X1103" s="20" t="str">
        <f t="shared" si="248"/>
        <v/>
      </c>
      <c r="Y1103" s="20" t="str">
        <f t="shared" si="249"/>
        <v/>
      </c>
      <c r="Z1103" s="20" t="str">
        <f t="shared" si="250"/>
        <v/>
      </c>
      <c r="AA1103" s="20">
        <f t="shared" si="238"/>
        <v>0</v>
      </c>
      <c r="AB1103" s="20">
        <f t="shared" si="239"/>
        <v>0</v>
      </c>
      <c r="AC1103" s="20">
        <f t="shared" si="240"/>
        <v>0</v>
      </c>
      <c r="AD1103" s="16">
        <f t="shared" si="251"/>
        <v>0</v>
      </c>
      <c r="AE1103" s="16">
        <f>IF(ISBLANK(T1103),AE1102,IF(COUNTIF(T$2:T1103,T1103)&gt;1,AE1102,1+MAX(AE1102,0)))</f>
        <v>35</v>
      </c>
    </row>
    <row r="1104" spans="1:31" x14ac:dyDescent="0.25">
      <c r="A1104" s="42">
        <v>118</v>
      </c>
      <c r="B1104" s="42" t="s">
        <v>66</v>
      </c>
      <c r="C1104" s="42" t="s">
        <v>682</v>
      </c>
      <c r="E1104" s="42">
        <v>1</v>
      </c>
      <c r="F1104" s="42">
        <v>4</v>
      </c>
      <c r="G1104" s="42">
        <v>3</v>
      </c>
      <c r="H1104" s="42">
        <v>9</v>
      </c>
      <c r="I1104" s="42">
        <v>2</v>
      </c>
      <c r="J1104" s="42">
        <v>1</v>
      </c>
      <c r="K1104" s="42">
        <v>2</v>
      </c>
      <c r="L1104" s="42">
        <v>4</v>
      </c>
      <c r="M1104" s="188" t="s">
        <v>720</v>
      </c>
      <c r="N1104"/>
      <c r="O1104" s="101">
        <f>IF(ISBLANK(C1104),O1103,IF(COUNTIF(C$2:C1104,C1104)&gt;1,O1103,1+MAX(O1103,0)))</f>
        <v>27</v>
      </c>
      <c r="P1104" s="45">
        <f t="shared" si="241"/>
        <v>18</v>
      </c>
      <c r="Q1104" s="33" t="str">
        <f t="shared" si="242"/>
        <v/>
      </c>
      <c r="R1104" s="33">
        <f t="shared" si="243"/>
        <v>12</v>
      </c>
      <c r="S1104" s="33" t="str">
        <f t="shared" si="244"/>
        <v>118_12</v>
      </c>
      <c r="T1104" s="35" t="str">
        <f t="shared" si="245"/>
        <v>118PM</v>
      </c>
      <c r="U1104" s="35" t="str">
        <f t="shared" si="246"/>
        <v>118PMEW</v>
      </c>
      <c r="W1104" s="20" t="str">
        <f t="shared" si="247"/>
        <v/>
      </c>
      <c r="X1104" s="20" t="str">
        <f t="shared" si="248"/>
        <v/>
      </c>
      <c r="Y1104" s="20" t="str">
        <f t="shared" si="249"/>
        <v/>
      </c>
      <c r="Z1104" s="20" t="str">
        <f t="shared" si="250"/>
        <v/>
      </c>
      <c r="AA1104" s="20">
        <f t="shared" si="238"/>
        <v>0</v>
      </c>
      <c r="AB1104" s="20">
        <f t="shared" si="239"/>
        <v>0</v>
      </c>
      <c r="AC1104" s="20">
        <f t="shared" si="240"/>
        <v>0</v>
      </c>
      <c r="AD1104" s="16">
        <f t="shared" si="251"/>
        <v>0</v>
      </c>
      <c r="AE1104" s="16">
        <f>IF(ISBLANK(T1104),AE1103,IF(COUNTIF(T$2:T1104,T1104)&gt;1,AE1103,1+MAX(AE1103,0)))</f>
        <v>35</v>
      </c>
    </row>
    <row r="1105" spans="1:31" x14ac:dyDescent="0.25">
      <c r="A1105" s="42">
        <v>118</v>
      </c>
      <c r="B1105" s="42" t="s">
        <v>66</v>
      </c>
      <c r="C1105" s="42" t="s">
        <v>682</v>
      </c>
      <c r="E1105" s="42">
        <v>1</v>
      </c>
      <c r="F1105" s="42">
        <v>4</v>
      </c>
      <c r="G1105" s="42">
        <v>4</v>
      </c>
      <c r="H1105" s="42">
        <v>9</v>
      </c>
      <c r="I1105" s="42">
        <v>5</v>
      </c>
      <c r="J1105" s="42">
        <v>1</v>
      </c>
      <c r="K1105" s="42">
        <v>4</v>
      </c>
      <c r="L1105" s="42">
        <v>6</v>
      </c>
      <c r="M1105" s="188" t="s">
        <v>720</v>
      </c>
      <c r="N1105"/>
      <c r="O1105" s="101">
        <f>IF(ISBLANK(C1105),O1104,IF(COUNTIF(C$2:C1105,C1105)&gt;1,O1104,1+MAX(O1104,0)))</f>
        <v>27</v>
      </c>
      <c r="P1105" s="45">
        <f t="shared" si="241"/>
        <v>18</v>
      </c>
      <c r="Q1105" s="33" t="str">
        <f t="shared" si="242"/>
        <v/>
      </c>
      <c r="R1105" s="33">
        <f t="shared" si="243"/>
        <v>12</v>
      </c>
      <c r="S1105" s="33" t="str">
        <f t="shared" si="244"/>
        <v>118_12</v>
      </c>
      <c r="T1105" s="35" t="str">
        <f t="shared" si="245"/>
        <v>118PM</v>
      </c>
      <c r="U1105" s="35" t="str">
        <f t="shared" si="246"/>
        <v>118PMEW</v>
      </c>
      <c r="W1105" s="20" t="str">
        <f t="shared" si="247"/>
        <v/>
      </c>
      <c r="X1105" s="20" t="str">
        <f t="shared" si="248"/>
        <v/>
      </c>
      <c r="Y1105" s="20" t="str">
        <f t="shared" si="249"/>
        <v/>
      </c>
      <c r="Z1105" s="20" t="str">
        <f t="shared" si="250"/>
        <v/>
      </c>
      <c r="AA1105" s="20">
        <f t="shared" si="238"/>
        <v>0</v>
      </c>
      <c r="AB1105" s="20">
        <f t="shared" si="239"/>
        <v>1</v>
      </c>
      <c r="AC1105" s="20">
        <f t="shared" si="240"/>
        <v>0</v>
      </c>
      <c r="AD1105" s="16">
        <f t="shared" si="251"/>
        <v>0</v>
      </c>
      <c r="AE1105" s="16">
        <f>IF(ISBLANK(T1105),AE1104,IF(COUNTIF(T$2:T1105,T1105)&gt;1,AE1104,1+MAX(AE1104,0)))</f>
        <v>35</v>
      </c>
    </row>
    <row r="1106" spans="1:31" x14ac:dyDescent="0.25">
      <c r="A1106" s="42">
        <v>118</v>
      </c>
      <c r="B1106" s="42" t="s">
        <v>66</v>
      </c>
      <c r="C1106" s="42" t="s">
        <v>721</v>
      </c>
      <c r="E1106" s="42">
        <v>2</v>
      </c>
      <c r="F1106" s="42">
        <v>1</v>
      </c>
      <c r="G1106" s="42">
        <v>1</v>
      </c>
      <c r="H1106" s="42">
        <v>4</v>
      </c>
      <c r="I1106" s="42">
        <v>0</v>
      </c>
      <c r="J1106" s="42">
        <v>2</v>
      </c>
      <c r="K1106" s="42">
        <v>2</v>
      </c>
      <c r="L1106" s="42">
        <v>2</v>
      </c>
      <c r="M1106" s="188" t="s">
        <v>722</v>
      </c>
      <c r="N1106"/>
      <c r="O1106" s="101">
        <f>IF(ISBLANK(C1106),O1105,IF(COUNTIF(C$2:C1106,C1106)&gt;1,O1105,1+MAX(O1105,0)))</f>
        <v>28</v>
      </c>
      <c r="P1106" s="45">
        <f t="shared" si="241"/>
        <v>18</v>
      </c>
      <c r="Q1106" s="33" t="str">
        <f t="shared" si="242"/>
        <v/>
      </c>
      <c r="R1106" s="33">
        <f t="shared" si="243"/>
        <v>13</v>
      </c>
      <c r="S1106" s="33" t="str">
        <f t="shared" si="244"/>
        <v>118_13</v>
      </c>
      <c r="T1106" s="35" t="str">
        <f t="shared" si="245"/>
        <v>118PM</v>
      </c>
      <c r="U1106" s="35" t="str">
        <f t="shared" si="246"/>
        <v>118PMNS</v>
      </c>
      <c r="W1106" s="20" t="str">
        <f t="shared" si="247"/>
        <v/>
      </c>
      <c r="X1106" s="20" t="str">
        <f t="shared" si="248"/>
        <v/>
      </c>
      <c r="Y1106" s="20" t="str">
        <f t="shared" si="249"/>
        <v/>
      </c>
      <c r="Z1106" s="20" t="str">
        <f t="shared" si="250"/>
        <v/>
      </c>
      <c r="AA1106" s="20">
        <f t="shared" si="238"/>
        <v>0</v>
      </c>
      <c r="AB1106" s="20">
        <f t="shared" si="239"/>
        <v>0</v>
      </c>
      <c r="AC1106" s="20">
        <f t="shared" si="240"/>
        <v>0</v>
      </c>
      <c r="AD1106" s="16">
        <f t="shared" si="251"/>
        <v>0</v>
      </c>
      <c r="AE1106" s="16">
        <f>IF(ISBLANK(T1106),AE1105,IF(COUNTIF(T$2:T1106,T1106)&gt;1,AE1105,1+MAX(AE1105,0)))</f>
        <v>35</v>
      </c>
    </row>
    <row r="1107" spans="1:31" x14ac:dyDescent="0.25">
      <c r="A1107" s="42">
        <v>118</v>
      </c>
      <c r="B1107" s="42" t="s">
        <v>66</v>
      </c>
      <c r="C1107" s="42" t="s">
        <v>721</v>
      </c>
      <c r="E1107" s="42">
        <v>2</v>
      </c>
      <c r="F1107" s="42">
        <v>1</v>
      </c>
      <c r="G1107" s="42">
        <v>2</v>
      </c>
      <c r="H1107" s="42">
        <v>13</v>
      </c>
      <c r="I1107" s="42">
        <v>0</v>
      </c>
      <c r="J1107" s="42">
        <v>1</v>
      </c>
      <c r="K1107" s="42">
        <v>0</v>
      </c>
      <c r="L1107" s="42">
        <v>1</v>
      </c>
      <c r="M1107" s="188" t="s">
        <v>722</v>
      </c>
      <c r="N1107"/>
      <c r="O1107" s="101">
        <f>IF(ISBLANK(C1107),O1106,IF(COUNTIF(C$2:C1107,C1107)&gt;1,O1106,1+MAX(O1106,0)))</f>
        <v>28</v>
      </c>
      <c r="P1107" s="45">
        <f t="shared" si="241"/>
        <v>18</v>
      </c>
      <c r="Q1107" s="33" t="str">
        <f t="shared" si="242"/>
        <v/>
      </c>
      <c r="R1107" s="33">
        <f t="shared" si="243"/>
        <v>13</v>
      </c>
      <c r="S1107" s="33" t="str">
        <f t="shared" si="244"/>
        <v>118_13</v>
      </c>
      <c r="T1107" s="35" t="str">
        <f t="shared" si="245"/>
        <v>118PM</v>
      </c>
      <c r="U1107" s="35" t="str">
        <f t="shared" si="246"/>
        <v>118PMNS</v>
      </c>
      <c r="W1107" s="20" t="str">
        <f t="shared" si="247"/>
        <v/>
      </c>
      <c r="X1107" s="20" t="str">
        <f t="shared" si="248"/>
        <v/>
      </c>
      <c r="Y1107" s="20" t="str">
        <f t="shared" si="249"/>
        <v/>
      </c>
      <c r="Z1107" s="20" t="str">
        <f t="shared" si="250"/>
        <v/>
      </c>
      <c r="AA1107" s="20">
        <f t="shared" si="238"/>
        <v>0</v>
      </c>
      <c r="AB1107" s="20">
        <f t="shared" si="239"/>
        <v>0</v>
      </c>
      <c r="AC1107" s="20">
        <f t="shared" si="240"/>
        <v>0</v>
      </c>
      <c r="AD1107" s="16">
        <f t="shared" si="251"/>
        <v>0</v>
      </c>
      <c r="AE1107" s="16">
        <f>IF(ISBLANK(T1107),AE1106,IF(COUNTIF(T$2:T1107,T1107)&gt;1,AE1106,1+MAX(AE1106,0)))</f>
        <v>35</v>
      </c>
    </row>
    <row r="1108" spans="1:31" x14ac:dyDescent="0.25">
      <c r="A1108" s="42">
        <v>118</v>
      </c>
      <c r="B1108" s="42" t="s">
        <v>66</v>
      </c>
      <c r="C1108" s="42" t="s">
        <v>721</v>
      </c>
      <c r="E1108" s="42">
        <v>2</v>
      </c>
      <c r="F1108" s="42">
        <v>1</v>
      </c>
      <c r="G1108" s="42">
        <v>3</v>
      </c>
      <c r="H1108" s="42">
        <v>8</v>
      </c>
      <c r="I1108" s="42">
        <v>3</v>
      </c>
      <c r="J1108" s="42">
        <v>0</v>
      </c>
      <c r="K1108" s="42">
        <v>4</v>
      </c>
      <c r="L1108" s="42">
        <v>5</v>
      </c>
      <c r="M1108" s="188" t="s">
        <v>722</v>
      </c>
      <c r="N1108"/>
      <c r="O1108" s="101">
        <f>IF(ISBLANK(C1108),O1107,IF(COUNTIF(C$2:C1108,C1108)&gt;1,O1107,1+MAX(O1107,0)))</f>
        <v>28</v>
      </c>
      <c r="P1108" s="45">
        <f t="shared" si="241"/>
        <v>18</v>
      </c>
      <c r="Q1108" s="33" t="str">
        <f t="shared" si="242"/>
        <v/>
      </c>
      <c r="R1108" s="33">
        <f t="shared" si="243"/>
        <v>13</v>
      </c>
      <c r="S1108" s="33" t="str">
        <f t="shared" si="244"/>
        <v>118_13</v>
      </c>
      <c r="T1108" s="35" t="str">
        <f t="shared" si="245"/>
        <v>118PM</v>
      </c>
      <c r="U1108" s="35" t="str">
        <f t="shared" si="246"/>
        <v>118PMEW</v>
      </c>
      <c r="W1108" s="20" t="str">
        <f t="shared" si="247"/>
        <v/>
      </c>
      <c r="X1108" s="20" t="str">
        <f t="shared" si="248"/>
        <v/>
      </c>
      <c r="Y1108" s="20" t="str">
        <f t="shared" si="249"/>
        <v/>
      </c>
      <c r="Z1108" s="20" t="str">
        <f t="shared" si="250"/>
        <v/>
      </c>
      <c r="AA1108" s="20">
        <f t="shared" si="238"/>
        <v>0</v>
      </c>
      <c r="AB1108" s="20">
        <f t="shared" si="239"/>
        <v>0</v>
      </c>
      <c r="AC1108" s="20">
        <f t="shared" si="240"/>
        <v>0</v>
      </c>
      <c r="AD1108" s="16">
        <f t="shared" si="251"/>
        <v>0</v>
      </c>
      <c r="AE1108" s="16">
        <f>IF(ISBLANK(T1108),AE1107,IF(COUNTIF(T$2:T1108,T1108)&gt;1,AE1107,1+MAX(AE1107,0)))</f>
        <v>35</v>
      </c>
    </row>
    <row r="1109" spans="1:31" x14ac:dyDescent="0.25">
      <c r="A1109" s="42">
        <v>118</v>
      </c>
      <c r="B1109" s="42" t="s">
        <v>66</v>
      </c>
      <c r="C1109" s="42" t="s">
        <v>721</v>
      </c>
      <c r="E1109" s="42">
        <v>2</v>
      </c>
      <c r="F1109" s="42">
        <v>1</v>
      </c>
      <c r="G1109" s="42">
        <v>4</v>
      </c>
      <c r="H1109" s="42">
        <v>13</v>
      </c>
      <c r="I1109" s="42">
        <v>5</v>
      </c>
      <c r="J1109" s="42">
        <v>0</v>
      </c>
      <c r="K1109" s="42">
        <v>3</v>
      </c>
      <c r="L1109" s="42">
        <v>6</v>
      </c>
      <c r="M1109" s="188" t="s">
        <v>722</v>
      </c>
      <c r="N1109"/>
      <c r="O1109" s="101">
        <f>IF(ISBLANK(C1109),O1108,IF(COUNTIF(C$2:C1109,C1109)&gt;1,O1108,1+MAX(O1108,0)))</f>
        <v>28</v>
      </c>
      <c r="P1109" s="45">
        <f t="shared" si="241"/>
        <v>18</v>
      </c>
      <c r="Q1109" s="33" t="str">
        <f t="shared" si="242"/>
        <v/>
      </c>
      <c r="R1109" s="33">
        <f t="shared" si="243"/>
        <v>13</v>
      </c>
      <c r="S1109" s="33" t="str">
        <f t="shared" si="244"/>
        <v>118_13</v>
      </c>
      <c r="T1109" s="35" t="str">
        <f t="shared" si="245"/>
        <v>118PM</v>
      </c>
      <c r="U1109" s="35" t="str">
        <f t="shared" si="246"/>
        <v>118PMEW</v>
      </c>
      <c r="W1109" s="20" t="str">
        <f t="shared" si="247"/>
        <v/>
      </c>
      <c r="X1109" s="20" t="str">
        <f t="shared" si="248"/>
        <v/>
      </c>
      <c r="Y1109" s="20" t="str">
        <f t="shared" si="249"/>
        <v/>
      </c>
      <c r="Z1109" s="20" t="str">
        <f t="shared" si="250"/>
        <v/>
      </c>
      <c r="AA1109" s="20">
        <f t="shared" si="238"/>
        <v>0</v>
      </c>
      <c r="AB1109" s="20">
        <f t="shared" si="239"/>
        <v>1</v>
      </c>
      <c r="AC1109" s="20">
        <f t="shared" si="240"/>
        <v>0</v>
      </c>
      <c r="AD1109" s="16">
        <f t="shared" si="251"/>
        <v>0</v>
      </c>
      <c r="AE1109" s="16">
        <f>IF(ISBLANK(T1109),AE1108,IF(COUNTIF(T$2:T1109,T1109)&gt;1,AE1108,1+MAX(AE1108,0)))</f>
        <v>35</v>
      </c>
    </row>
    <row r="1110" spans="1:31" x14ac:dyDescent="0.25">
      <c r="A1110" s="42">
        <v>118</v>
      </c>
      <c r="B1110" s="42" t="s">
        <v>66</v>
      </c>
      <c r="C1110" s="42" t="s">
        <v>721</v>
      </c>
      <c r="E1110" s="42">
        <v>2</v>
      </c>
      <c r="F1110" s="42">
        <v>2</v>
      </c>
      <c r="G1110" s="42">
        <v>1</v>
      </c>
      <c r="H1110" s="42">
        <v>8</v>
      </c>
      <c r="I1110" s="42">
        <v>4</v>
      </c>
      <c r="J1110" s="42">
        <v>3</v>
      </c>
      <c r="K1110" s="42">
        <v>1</v>
      </c>
      <c r="L1110" s="42">
        <v>4</v>
      </c>
      <c r="M1110" s="188" t="s">
        <v>722</v>
      </c>
      <c r="N1110"/>
      <c r="O1110" s="101">
        <f>IF(ISBLANK(C1110),O1109,IF(COUNTIF(C$2:C1110,C1110)&gt;1,O1109,1+MAX(O1109,0)))</f>
        <v>28</v>
      </c>
      <c r="P1110" s="45">
        <f t="shared" si="241"/>
        <v>18</v>
      </c>
      <c r="Q1110" s="33" t="str">
        <f t="shared" si="242"/>
        <v/>
      </c>
      <c r="R1110" s="33">
        <f t="shared" si="243"/>
        <v>14</v>
      </c>
      <c r="S1110" s="33" t="str">
        <f t="shared" si="244"/>
        <v>118_14</v>
      </c>
      <c r="T1110" s="35" t="str">
        <f t="shared" si="245"/>
        <v>118PM</v>
      </c>
      <c r="U1110" s="35" t="str">
        <f t="shared" si="246"/>
        <v>118PMNS</v>
      </c>
      <c r="W1110" s="20" t="str">
        <f t="shared" si="247"/>
        <v/>
      </c>
      <c r="X1110" s="20" t="str">
        <f t="shared" si="248"/>
        <v/>
      </c>
      <c r="Y1110" s="20" t="str">
        <f t="shared" si="249"/>
        <v/>
      </c>
      <c r="Z1110" s="20" t="str">
        <f t="shared" si="250"/>
        <v/>
      </c>
      <c r="AA1110" s="20">
        <f t="shared" si="238"/>
        <v>0</v>
      </c>
      <c r="AB1110" s="20">
        <f t="shared" si="239"/>
        <v>0</v>
      </c>
      <c r="AC1110" s="20">
        <f t="shared" si="240"/>
        <v>0</v>
      </c>
      <c r="AD1110" s="16">
        <f t="shared" si="251"/>
        <v>0</v>
      </c>
      <c r="AE1110" s="16">
        <f>IF(ISBLANK(T1110),AE1109,IF(COUNTIF(T$2:T1110,T1110)&gt;1,AE1109,1+MAX(AE1109,0)))</f>
        <v>35</v>
      </c>
    </row>
    <row r="1111" spans="1:31" x14ac:dyDescent="0.25">
      <c r="A1111" s="42">
        <v>118</v>
      </c>
      <c r="B1111" s="42" t="s">
        <v>66</v>
      </c>
      <c r="C1111" s="42" t="s">
        <v>721</v>
      </c>
      <c r="E1111" s="42">
        <v>2</v>
      </c>
      <c r="F1111" s="42">
        <v>2</v>
      </c>
      <c r="G1111" s="42">
        <v>2</v>
      </c>
      <c r="H1111" s="42">
        <v>6</v>
      </c>
      <c r="I1111" s="42">
        <v>1</v>
      </c>
      <c r="J1111" s="42">
        <v>1</v>
      </c>
      <c r="K1111" s="42">
        <v>1</v>
      </c>
      <c r="L1111" s="42">
        <v>3</v>
      </c>
      <c r="M1111" s="188" t="s">
        <v>722</v>
      </c>
      <c r="N1111"/>
      <c r="O1111" s="101">
        <f>IF(ISBLANK(C1111),O1110,IF(COUNTIF(C$2:C1111,C1111)&gt;1,O1110,1+MAX(O1110,0)))</f>
        <v>28</v>
      </c>
      <c r="P1111" s="45">
        <f t="shared" si="241"/>
        <v>18</v>
      </c>
      <c r="Q1111" s="33" t="str">
        <f t="shared" si="242"/>
        <v/>
      </c>
      <c r="R1111" s="33">
        <f t="shared" si="243"/>
        <v>14</v>
      </c>
      <c r="S1111" s="33" t="str">
        <f t="shared" si="244"/>
        <v>118_14</v>
      </c>
      <c r="T1111" s="35" t="str">
        <f t="shared" si="245"/>
        <v>118PM</v>
      </c>
      <c r="U1111" s="35" t="str">
        <f t="shared" si="246"/>
        <v>118PMNS</v>
      </c>
      <c r="W1111" s="20" t="str">
        <f t="shared" si="247"/>
        <v/>
      </c>
      <c r="X1111" s="20" t="str">
        <f t="shared" si="248"/>
        <v/>
      </c>
      <c r="Y1111" s="20" t="str">
        <f t="shared" si="249"/>
        <v/>
      </c>
      <c r="Z1111" s="20" t="str">
        <f t="shared" si="250"/>
        <v/>
      </c>
      <c r="AA1111" s="20">
        <f t="shared" si="238"/>
        <v>0</v>
      </c>
      <c r="AB1111" s="20">
        <f t="shared" si="239"/>
        <v>0</v>
      </c>
      <c r="AC1111" s="20">
        <f t="shared" si="240"/>
        <v>0</v>
      </c>
      <c r="AD1111" s="16">
        <f t="shared" si="251"/>
        <v>0</v>
      </c>
      <c r="AE1111" s="16">
        <f>IF(ISBLANK(T1111),AE1110,IF(COUNTIF(T$2:T1111,T1111)&gt;1,AE1110,1+MAX(AE1110,0)))</f>
        <v>35</v>
      </c>
    </row>
    <row r="1112" spans="1:31" x14ac:dyDescent="0.25">
      <c r="A1112" s="42">
        <v>118</v>
      </c>
      <c r="B1112" s="42" t="s">
        <v>66</v>
      </c>
      <c r="C1112" s="42" t="s">
        <v>721</v>
      </c>
      <c r="E1112" s="42">
        <v>2</v>
      </c>
      <c r="F1112" s="42">
        <v>2</v>
      </c>
      <c r="G1112" s="42">
        <v>3</v>
      </c>
      <c r="H1112" s="42">
        <v>7</v>
      </c>
      <c r="I1112" s="42">
        <v>4</v>
      </c>
      <c r="J1112" s="42">
        <v>0</v>
      </c>
      <c r="K1112" s="42">
        <v>5</v>
      </c>
      <c r="L1112" s="42">
        <v>6</v>
      </c>
      <c r="M1112" s="188" t="s">
        <v>722</v>
      </c>
      <c r="N1112"/>
      <c r="O1112" s="101">
        <f>IF(ISBLANK(C1112),O1111,IF(COUNTIF(C$2:C1112,C1112)&gt;1,O1111,1+MAX(O1111,0)))</f>
        <v>28</v>
      </c>
      <c r="P1112" s="45">
        <f t="shared" si="241"/>
        <v>18</v>
      </c>
      <c r="Q1112" s="33" t="str">
        <f t="shared" si="242"/>
        <v/>
      </c>
      <c r="R1112" s="33">
        <f t="shared" si="243"/>
        <v>14</v>
      </c>
      <c r="S1112" s="33" t="str">
        <f t="shared" si="244"/>
        <v>118_14</v>
      </c>
      <c r="T1112" s="35" t="str">
        <f t="shared" si="245"/>
        <v>118PM</v>
      </c>
      <c r="U1112" s="35" t="str">
        <f t="shared" si="246"/>
        <v>118PMEW</v>
      </c>
      <c r="W1112" s="20" t="str">
        <f t="shared" si="247"/>
        <v/>
      </c>
      <c r="X1112" s="20" t="str">
        <f t="shared" si="248"/>
        <v/>
      </c>
      <c r="Y1112" s="20" t="str">
        <f t="shared" si="249"/>
        <v/>
      </c>
      <c r="Z1112" s="20" t="str">
        <f t="shared" si="250"/>
        <v/>
      </c>
      <c r="AA1112" s="20">
        <f t="shared" si="238"/>
        <v>0</v>
      </c>
      <c r="AB1112" s="20">
        <f t="shared" si="239"/>
        <v>0</v>
      </c>
      <c r="AC1112" s="20">
        <f t="shared" si="240"/>
        <v>0</v>
      </c>
      <c r="AD1112" s="16">
        <f t="shared" si="251"/>
        <v>0</v>
      </c>
      <c r="AE1112" s="16">
        <f>IF(ISBLANK(T1112),AE1111,IF(COUNTIF(T$2:T1112,T1112)&gt;1,AE1111,1+MAX(AE1111,0)))</f>
        <v>35</v>
      </c>
    </row>
    <row r="1113" spans="1:31" x14ac:dyDescent="0.25">
      <c r="A1113" s="42">
        <v>118</v>
      </c>
      <c r="B1113" s="42" t="s">
        <v>66</v>
      </c>
      <c r="C1113" s="42" t="s">
        <v>721</v>
      </c>
      <c r="E1113" s="42">
        <v>2</v>
      </c>
      <c r="F1113" s="42">
        <v>2</v>
      </c>
      <c r="G1113" s="42">
        <v>4</v>
      </c>
      <c r="H1113" s="42">
        <v>19</v>
      </c>
      <c r="I1113" s="42">
        <v>7</v>
      </c>
      <c r="J1113" s="42">
        <v>1</v>
      </c>
      <c r="K1113" s="42">
        <v>8</v>
      </c>
      <c r="L1113" s="42">
        <v>11</v>
      </c>
      <c r="M1113" s="188" t="s">
        <v>722</v>
      </c>
      <c r="N1113"/>
      <c r="O1113" s="101">
        <f>IF(ISBLANK(C1113),O1112,IF(COUNTIF(C$2:C1113,C1113)&gt;1,O1112,1+MAX(O1112,0)))</f>
        <v>28</v>
      </c>
      <c r="P1113" s="45">
        <f t="shared" si="241"/>
        <v>18</v>
      </c>
      <c r="Q1113" s="33" t="str">
        <f t="shared" si="242"/>
        <v/>
      </c>
      <c r="R1113" s="33">
        <f t="shared" si="243"/>
        <v>14</v>
      </c>
      <c r="S1113" s="33" t="str">
        <f t="shared" si="244"/>
        <v>118_14</v>
      </c>
      <c r="T1113" s="35" t="str">
        <f t="shared" si="245"/>
        <v>118PM</v>
      </c>
      <c r="U1113" s="35" t="str">
        <f t="shared" si="246"/>
        <v>118PMEW</v>
      </c>
      <c r="W1113" s="20" t="str">
        <f t="shared" si="247"/>
        <v/>
      </c>
      <c r="X1113" s="20" t="str">
        <f t="shared" si="248"/>
        <v/>
      </c>
      <c r="Y1113" s="20" t="str">
        <f t="shared" si="249"/>
        <v/>
      </c>
      <c r="Z1113" s="20" t="str">
        <f t="shared" si="250"/>
        <v/>
      </c>
      <c r="AA1113" s="20">
        <f t="shared" si="238"/>
        <v>0</v>
      </c>
      <c r="AB1113" s="20">
        <f t="shared" si="239"/>
        <v>1</v>
      </c>
      <c r="AC1113" s="20">
        <f t="shared" si="240"/>
        <v>0</v>
      </c>
      <c r="AD1113" s="16">
        <f t="shared" si="251"/>
        <v>0</v>
      </c>
      <c r="AE1113" s="16">
        <f>IF(ISBLANK(T1113),AE1112,IF(COUNTIF(T$2:T1113,T1113)&gt;1,AE1112,1+MAX(AE1112,0)))</f>
        <v>35</v>
      </c>
    </row>
    <row r="1114" spans="1:31" x14ac:dyDescent="0.25">
      <c r="A1114" s="42">
        <v>118</v>
      </c>
      <c r="B1114" s="42" t="s">
        <v>66</v>
      </c>
      <c r="C1114" s="42" t="s">
        <v>721</v>
      </c>
      <c r="E1114" s="42">
        <v>2</v>
      </c>
      <c r="F1114" s="42">
        <v>3</v>
      </c>
      <c r="G1114" s="42">
        <v>1</v>
      </c>
      <c r="H1114" s="42">
        <v>6</v>
      </c>
      <c r="I1114" s="42">
        <v>2</v>
      </c>
      <c r="J1114" s="42">
        <v>2</v>
      </c>
      <c r="K1114" s="42">
        <v>1</v>
      </c>
      <c r="L1114" s="42">
        <v>1</v>
      </c>
      <c r="M1114" s="188" t="s">
        <v>722</v>
      </c>
      <c r="N1114"/>
      <c r="O1114" s="101">
        <f>IF(ISBLANK(C1114),O1113,IF(COUNTIF(C$2:C1114,C1114)&gt;1,O1113,1+MAX(O1113,0)))</f>
        <v>28</v>
      </c>
      <c r="P1114" s="45">
        <f t="shared" si="241"/>
        <v>18</v>
      </c>
      <c r="Q1114" s="33" t="str">
        <f t="shared" si="242"/>
        <v/>
      </c>
      <c r="R1114" s="33">
        <f t="shared" si="243"/>
        <v>15</v>
      </c>
      <c r="S1114" s="33" t="str">
        <f t="shared" si="244"/>
        <v>118_15</v>
      </c>
      <c r="T1114" s="35" t="str">
        <f t="shared" si="245"/>
        <v>118PM</v>
      </c>
      <c r="U1114" s="35" t="str">
        <f t="shared" si="246"/>
        <v>118PMNS</v>
      </c>
      <c r="W1114" s="20" t="str">
        <f t="shared" si="247"/>
        <v/>
      </c>
      <c r="X1114" s="20" t="str">
        <f t="shared" si="248"/>
        <v/>
      </c>
      <c r="Y1114" s="20" t="str">
        <f t="shared" si="249"/>
        <v/>
      </c>
      <c r="Z1114" s="20" t="str">
        <f t="shared" si="250"/>
        <v/>
      </c>
      <c r="AA1114" s="20">
        <f t="shared" si="238"/>
        <v>0</v>
      </c>
      <c r="AB1114" s="20">
        <f t="shared" si="239"/>
        <v>0</v>
      </c>
      <c r="AC1114" s="20">
        <f t="shared" si="240"/>
        <v>0</v>
      </c>
      <c r="AD1114" s="16">
        <f t="shared" si="251"/>
        <v>0</v>
      </c>
      <c r="AE1114" s="16">
        <f>IF(ISBLANK(T1114),AE1113,IF(COUNTIF(T$2:T1114,T1114)&gt;1,AE1113,1+MAX(AE1113,0)))</f>
        <v>35</v>
      </c>
    </row>
    <row r="1115" spans="1:31" x14ac:dyDescent="0.25">
      <c r="A1115" s="42">
        <v>118</v>
      </c>
      <c r="B1115" s="42" t="s">
        <v>66</v>
      </c>
      <c r="C1115" s="42" t="s">
        <v>721</v>
      </c>
      <c r="E1115" s="42">
        <v>2</v>
      </c>
      <c r="F1115" s="42">
        <v>3</v>
      </c>
      <c r="G1115" s="42">
        <v>2</v>
      </c>
      <c r="H1115" s="42">
        <v>15</v>
      </c>
      <c r="I1115" s="42">
        <v>6</v>
      </c>
      <c r="J1115" s="42">
        <v>2</v>
      </c>
      <c r="K1115" s="42">
        <v>2</v>
      </c>
      <c r="L1115" s="42">
        <v>4</v>
      </c>
      <c r="M1115" s="188" t="s">
        <v>722</v>
      </c>
      <c r="N1115"/>
      <c r="O1115" s="101">
        <f>IF(ISBLANK(C1115),O1114,IF(COUNTIF(C$2:C1115,C1115)&gt;1,O1114,1+MAX(O1114,0)))</f>
        <v>28</v>
      </c>
      <c r="P1115" s="45">
        <f t="shared" si="241"/>
        <v>18</v>
      </c>
      <c r="Q1115" s="33" t="str">
        <f t="shared" si="242"/>
        <v/>
      </c>
      <c r="R1115" s="33">
        <f t="shared" si="243"/>
        <v>15</v>
      </c>
      <c r="S1115" s="33" t="str">
        <f t="shared" si="244"/>
        <v>118_15</v>
      </c>
      <c r="T1115" s="35" t="str">
        <f t="shared" si="245"/>
        <v>118PM</v>
      </c>
      <c r="U1115" s="35" t="str">
        <f t="shared" si="246"/>
        <v>118PMNS</v>
      </c>
      <c r="W1115" s="20" t="str">
        <f t="shared" si="247"/>
        <v/>
      </c>
      <c r="X1115" s="20" t="str">
        <f t="shared" si="248"/>
        <v/>
      </c>
      <c r="Y1115" s="20" t="str">
        <f t="shared" si="249"/>
        <v/>
      </c>
      <c r="Z1115" s="20" t="str">
        <f t="shared" si="250"/>
        <v/>
      </c>
      <c r="AA1115" s="20">
        <f t="shared" si="238"/>
        <v>0</v>
      </c>
      <c r="AB1115" s="20">
        <f t="shared" si="239"/>
        <v>0</v>
      </c>
      <c r="AC1115" s="20">
        <f t="shared" si="240"/>
        <v>0</v>
      </c>
      <c r="AD1115" s="16">
        <f t="shared" si="251"/>
        <v>0</v>
      </c>
      <c r="AE1115" s="16">
        <f>IF(ISBLANK(T1115),AE1114,IF(COUNTIF(T$2:T1115,T1115)&gt;1,AE1114,1+MAX(AE1114,0)))</f>
        <v>35</v>
      </c>
    </row>
    <row r="1116" spans="1:31" x14ac:dyDescent="0.25">
      <c r="A1116" s="42">
        <v>118</v>
      </c>
      <c r="B1116" s="42" t="s">
        <v>66</v>
      </c>
      <c r="C1116" s="42" t="s">
        <v>721</v>
      </c>
      <c r="E1116" s="42">
        <v>2</v>
      </c>
      <c r="F1116" s="42">
        <v>3</v>
      </c>
      <c r="G1116" s="42">
        <v>3</v>
      </c>
      <c r="H1116" s="42">
        <v>10</v>
      </c>
      <c r="I1116" s="42">
        <v>1</v>
      </c>
      <c r="J1116" s="42">
        <v>0</v>
      </c>
      <c r="K1116" s="42">
        <v>6</v>
      </c>
      <c r="L1116" s="42">
        <v>8</v>
      </c>
      <c r="M1116" s="188" t="s">
        <v>722</v>
      </c>
      <c r="N1116"/>
      <c r="O1116" s="101">
        <f>IF(ISBLANK(C1116),O1115,IF(COUNTIF(C$2:C1116,C1116)&gt;1,O1115,1+MAX(O1115,0)))</f>
        <v>28</v>
      </c>
      <c r="P1116" s="45">
        <f t="shared" si="241"/>
        <v>18</v>
      </c>
      <c r="Q1116" s="33" t="str">
        <f t="shared" si="242"/>
        <v/>
      </c>
      <c r="R1116" s="33">
        <f t="shared" si="243"/>
        <v>15</v>
      </c>
      <c r="S1116" s="33" t="str">
        <f t="shared" si="244"/>
        <v>118_15</v>
      </c>
      <c r="T1116" s="35" t="str">
        <f t="shared" si="245"/>
        <v>118PM</v>
      </c>
      <c r="U1116" s="35" t="str">
        <f t="shared" si="246"/>
        <v>118PMEW</v>
      </c>
      <c r="W1116" s="20" t="str">
        <f t="shared" si="247"/>
        <v/>
      </c>
      <c r="X1116" s="20" t="str">
        <f t="shared" si="248"/>
        <v/>
      </c>
      <c r="Y1116" s="20" t="str">
        <f t="shared" si="249"/>
        <v/>
      </c>
      <c r="Z1116" s="20" t="str">
        <f t="shared" si="250"/>
        <v/>
      </c>
      <c r="AA1116" s="20">
        <f t="shared" si="238"/>
        <v>0</v>
      </c>
      <c r="AB1116" s="20">
        <f t="shared" si="239"/>
        <v>0</v>
      </c>
      <c r="AC1116" s="20">
        <f t="shared" si="240"/>
        <v>0</v>
      </c>
      <c r="AD1116" s="16">
        <f t="shared" si="251"/>
        <v>0</v>
      </c>
      <c r="AE1116" s="16">
        <f>IF(ISBLANK(T1116),AE1115,IF(COUNTIF(T$2:T1116,T1116)&gt;1,AE1115,1+MAX(AE1115,0)))</f>
        <v>35</v>
      </c>
    </row>
    <row r="1117" spans="1:31" x14ac:dyDescent="0.25">
      <c r="A1117" s="42">
        <v>118</v>
      </c>
      <c r="B1117" s="42" t="s">
        <v>66</v>
      </c>
      <c r="C1117" s="42" t="s">
        <v>721</v>
      </c>
      <c r="E1117" s="42">
        <v>2</v>
      </c>
      <c r="F1117" s="42">
        <v>3</v>
      </c>
      <c r="G1117" s="42">
        <v>4</v>
      </c>
      <c r="H1117" s="42">
        <v>14</v>
      </c>
      <c r="I1117" s="42">
        <v>3</v>
      </c>
      <c r="J1117" s="42">
        <v>0</v>
      </c>
      <c r="K1117" s="42">
        <v>1</v>
      </c>
      <c r="L1117" s="42">
        <v>2</v>
      </c>
      <c r="M1117" s="188" t="s">
        <v>722</v>
      </c>
      <c r="N1117"/>
      <c r="O1117" s="101">
        <f>IF(ISBLANK(C1117),O1116,IF(COUNTIF(C$2:C1117,C1117)&gt;1,O1116,1+MAX(O1116,0)))</f>
        <v>28</v>
      </c>
      <c r="P1117" s="45">
        <f t="shared" si="241"/>
        <v>18</v>
      </c>
      <c r="Q1117" s="33" t="str">
        <f t="shared" si="242"/>
        <v/>
      </c>
      <c r="R1117" s="33">
        <f t="shared" si="243"/>
        <v>15</v>
      </c>
      <c r="S1117" s="33" t="str">
        <f t="shared" si="244"/>
        <v>118_15</v>
      </c>
      <c r="T1117" s="35" t="str">
        <f t="shared" si="245"/>
        <v>118PM</v>
      </c>
      <c r="U1117" s="35" t="str">
        <f t="shared" si="246"/>
        <v>118PMEW</v>
      </c>
      <c r="W1117" s="20" t="str">
        <f t="shared" si="247"/>
        <v/>
      </c>
      <c r="X1117" s="20" t="str">
        <f t="shared" si="248"/>
        <v/>
      </c>
      <c r="Y1117" s="20" t="str">
        <f t="shared" si="249"/>
        <v/>
      </c>
      <c r="Z1117" s="20" t="str">
        <f t="shared" si="250"/>
        <v/>
      </c>
      <c r="AA1117" s="20">
        <f t="shared" si="238"/>
        <v>0</v>
      </c>
      <c r="AB1117" s="20">
        <f t="shared" si="239"/>
        <v>1</v>
      </c>
      <c r="AC1117" s="20">
        <f t="shared" si="240"/>
        <v>0</v>
      </c>
      <c r="AD1117" s="16">
        <f t="shared" si="251"/>
        <v>0</v>
      </c>
      <c r="AE1117" s="16">
        <f>IF(ISBLANK(T1117),AE1116,IF(COUNTIF(T$2:T1117,T1117)&gt;1,AE1116,1+MAX(AE1116,0)))</f>
        <v>35</v>
      </c>
    </row>
    <row r="1118" spans="1:31" x14ac:dyDescent="0.25">
      <c r="A1118" s="42">
        <v>118</v>
      </c>
      <c r="B1118" s="42" t="s">
        <v>66</v>
      </c>
      <c r="C1118" s="42" t="s">
        <v>721</v>
      </c>
      <c r="E1118" s="42">
        <v>2</v>
      </c>
      <c r="F1118" s="42">
        <v>4</v>
      </c>
      <c r="G1118" s="42">
        <v>1</v>
      </c>
      <c r="H1118" s="42">
        <v>13</v>
      </c>
      <c r="I1118" s="42">
        <v>6</v>
      </c>
      <c r="J1118" s="42">
        <v>1</v>
      </c>
      <c r="K1118" s="42">
        <v>1</v>
      </c>
      <c r="L1118" s="42">
        <v>6</v>
      </c>
      <c r="M1118" s="188" t="s">
        <v>722</v>
      </c>
      <c r="N1118"/>
      <c r="O1118" s="101">
        <f>IF(ISBLANK(C1118),O1117,IF(COUNTIF(C$2:C1118,C1118)&gt;1,O1117,1+MAX(O1117,0)))</f>
        <v>28</v>
      </c>
      <c r="P1118" s="45">
        <f t="shared" si="241"/>
        <v>18</v>
      </c>
      <c r="Q1118" s="33" t="str">
        <f t="shared" si="242"/>
        <v/>
      </c>
      <c r="R1118" s="33">
        <f t="shared" si="243"/>
        <v>16</v>
      </c>
      <c r="S1118" s="33" t="str">
        <f t="shared" si="244"/>
        <v>118_16</v>
      </c>
      <c r="T1118" s="35" t="str">
        <f t="shared" si="245"/>
        <v>118PM</v>
      </c>
      <c r="U1118" s="35" t="str">
        <f t="shared" si="246"/>
        <v>118PMNS</v>
      </c>
      <c r="W1118" s="20" t="str">
        <f t="shared" si="247"/>
        <v/>
      </c>
      <c r="X1118" s="20" t="str">
        <f t="shared" si="248"/>
        <v/>
      </c>
      <c r="Y1118" s="20" t="str">
        <f t="shared" si="249"/>
        <v/>
      </c>
      <c r="Z1118" s="20" t="str">
        <f t="shared" si="250"/>
        <v/>
      </c>
      <c r="AA1118" s="20">
        <f t="shared" si="238"/>
        <v>0</v>
      </c>
      <c r="AB1118" s="20">
        <f t="shared" si="239"/>
        <v>0</v>
      </c>
      <c r="AC1118" s="20">
        <f t="shared" si="240"/>
        <v>0</v>
      </c>
      <c r="AD1118" s="16">
        <f t="shared" si="251"/>
        <v>0</v>
      </c>
      <c r="AE1118" s="16">
        <f>IF(ISBLANK(T1118),AE1117,IF(COUNTIF(T$2:T1118,T1118)&gt;1,AE1117,1+MAX(AE1117,0)))</f>
        <v>35</v>
      </c>
    </row>
    <row r="1119" spans="1:31" x14ac:dyDescent="0.25">
      <c r="A1119" s="42">
        <v>118</v>
      </c>
      <c r="B1119" s="42" t="s">
        <v>66</v>
      </c>
      <c r="C1119" s="42" t="s">
        <v>721</v>
      </c>
      <c r="E1119" s="42">
        <v>2</v>
      </c>
      <c r="F1119" s="42">
        <v>4</v>
      </c>
      <c r="G1119" s="42">
        <v>2</v>
      </c>
      <c r="H1119" s="42">
        <v>10</v>
      </c>
      <c r="I1119" s="42">
        <v>1</v>
      </c>
      <c r="J1119" s="42">
        <v>1</v>
      </c>
      <c r="K1119" s="42">
        <v>0</v>
      </c>
      <c r="L1119" s="42">
        <v>1</v>
      </c>
      <c r="M1119" s="188" t="s">
        <v>722</v>
      </c>
      <c r="N1119"/>
      <c r="O1119" s="101">
        <f>IF(ISBLANK(C1119),O1118,IF(COUNTIF(C$2:C1119,C1119)&gt;1,O1118,1+MAX(O1118,0)))</f>
        <v>28</v>
      </c>
      <c r="P1119" s="45">
        <f t="shared" si="241"/>
        <v>18</v>
      </c>
      <c r="Q1119" s="33" t="str">
        <f t="shared" si="242"/>
        <v/>
      </c>
      <c r="R1119" s="33">
        <f t="shared" si="243"/>
        <v>16</v>
      </c>
      <c r="S1119" s="33" t="str">
        <f t="shared" si="244"/>
        <v>118_16</v>
      </c>
      <c r="T1119" s="35" t="str">
        <f t="shared" si="245"/>
        <v>118PM</v>
      </c>
      <c r="U1119" s="35" t="str">
        <f t="shared" si="246"/>
        <v>118PMNS</v>
      </c>
      <c r="W1119" s="20" t="str">
        <f t="shared" si="247"/>
        <v/>
      </c>
      <c r="X1119" s="20" t="str">
        <f t="shared" si="248"/>
        <v/>
      </c>
      <c r="Y1119" s="20" t="str">
        <f t="shared" si="249"/>
        <v/>
      </c>
      <c r="Z1119" s="20" t="str">
        <f t="shared" si="250"/>
        <v/>
      </c>
      <c r="AA1119" s="20">
        <f t="shared" si="238"/>
        <v>0</v>
      </c>
      <c r="AB1119" s="20">
        <f t="shared" si="239"/>
        <v>0</v>
      </c>
      <c r="AC1119" s="20">
        <f t="shared" si="240"/>
        <v>0</v>
      </c>
      <c r="AD1119" s="16">
        <f t="shared" si="251"/>
        <v>0</v>
      </c>
      <c r="AE1119" s="16">
        <f>IF(ISBLANK(T1119),AE1118,IF(COUNTIF(T$2:T1119,T1119)&gt;1,AE1118,1+MAX(AE1118,0)))</f>
        <v>35</v>
      </c>
    </row>
    <row r="1120" spans="1:31" x14ac:dyDescent="0.25">
      <c r="A1120" s="42">
        <v>118</v>
      </c>
      <c r="B1120" s="42" t="s">
        <v>66</v>
      </c>
      <c r="C1120" s="42" t="s">
        <v>721</v>
      </c>
      <c r="E1120" s="42">
        <v>2</v>
      </c>
      <c r="F1120" s="42">
        <v>4</v>
      </c>
      <c r="G1120" s="42">
        <v>3</v>
      </c>
      <c r="H1120" s="42">
        <v>10</v>
      </c>
      <c r="I1120" s="42">
        <v>0</v>
      </c>
      <c r="J1120" s="42">
        <v>0</v>
      </c>
      <c r="K1120" s="42">
        <v>4</v>
      </c>
      <c r="L1120" s="42">
        <v>4</v>
      </c>
      <c r="M1120" s="188" t="s">
        <v>722</v>
      </c>
      <c r="N1120"/>
      <c r="O1120" s="101">
        <f>IF(ISBLANK(C1120),O1119,IF(COUNTIF(C$2:C1120,C1120)&gt;1,O1119,1+MAX(O1119,0)))</f>
        <v>28</v>
      </c>
      <c r="P1120" s="45">
        <f t="shared" si="241"/>
        <v>18</v>
      </c>
      <c r="Q1120" s="33" t="str">
        <f t="shared" si="242"/>
        <v/>
      </c>
      <c r="R1120" s="33">
        <f t="shared" si="243"/>
        <v>16</v>
      </c>
      <c r="S1120" s="33" t="str">
        <f t="shared" si="244"/>
        <v>118_16</v>
      </c>
      <c r="T1120" s="35" t="str">
        <f t="shared" si="245"/>
        <v>118PM</v>
      </c>
      <c r="U1120" s="35" t="str">
        <f t="shared" si="246"/>
        <v>118PMEW</v>
      </c>
      <c r="W1120" s="20" t="str">
        <f t="shared" si="247"/>
        <v/>
      </c>
      <c r="X1120" s="20" t="str">
        <f t="shared" si="248"/>
        <v/>
      </c>
      <c r="Y1120" s="20" t="str">
        <f t="shared" si="249"/>
        <v/>
      </c>
      <c r="Z1120" s="20" t="str">
        <f t="shared" si="250"/>
        <v/>
      </c>
      <c r="AA1120" s="20">
        <f t="shared" si="238"/>
        <v>0</v>
      </c>
      <c r="AB1120" s="20">
        <f t="shared" si="239"/>
        <v>0</v>
      </c>
      <c r="AC1120" s="20">
        <f t="shared" si="240"/>
        <v>0</v>
      </c>
      <c r="AD1120" s="16">
        <f t="shared" si="251"/>
        <v>0</v>
      </c>
      <c r="AE1120" s="16">
        <f>IF(ISBLANK(T1120),AE1119,IF(COUNTIF(T$2:T1120,T1120)&gt;1,AE1119,1+MAX(AE1119,0)))</f>
        <v>35</v>
      </c>
    </row>
    <row r="1121" spans="1:31" x14ac:dyDescent="0.25">
      <c r="A1121" s="42">
        <v>118</v>
      </c>
      <c r="B1121" s="42" t="s">
        <v>66</v>
      </c>
      <c r="C1121" s="42" t="s">
        <v>721</v>
      </c>
      <c r="E1121" s="42">
        <v>2</v>
      </c>
      <c r="F1121" s="42">
        <v>4</v>
      </c>
      <c r="G1121" s="42">
        <v>4</v>
      </c>
      <c r="H1121" s="42">
        <v>12</v>
      </c>
      <c r="I1121" s="42">
        <v>5</v>
      </c>
      <c r="J1121" s="42">
        <v>2</v>
      </c>
      <c r="K1121" s="42">
        <v>5</v>
      </c>
      <c r="L1121" s="42">
        <v>4</v>
      </c>
      <c r="M1121" s="188" t="s">
        <v>722</v>
      </c>
      <c r="N1121"/>
      <c r="O1121" s="101">
        <f>IF(ISBLANK(C1121),O1120,IF(COUNTIF(C$2:C1121,C1121)&gt;1,O1120,1+MAX(O1120,0)))</f>
        <v>28</v>
      </c>
      <c r="P1121" s="45">
        <f t="shared" si="241"/>
        <v>18</v>
      </c>
      <c r="Q1121" s="33" t="str">
        <f t="shared" si="242"/>
        <v/>
      </c>
      <c r="R1121" s="33">
        <f t="shared" si="243"/>
        <v>16</v>
      </c>
      <c r="S1121" s="33" t="str">
        <f t="shared" si="244"/>
        <v>118_16</v>
      </c>
      <c r="T1121" s="35" t="str">
        <f t="shared" si="245"/>
        <v>118PM</v>
      </c>
      <c r="U1121" s="35" t="str">
        <f t="shared" si="246"/>
        <v>118PMEW</v>
      </c>
      <c r="W1121" s="20" t="str">
        <f t="shared" si="247"/>
        <v/>
      </c>
      <c r="X1121" s="20" t="str">
        <f t="shared" si="248"/>
        <v/>
      </c>
      <c r="Y1121" s="20" t="str">
        <f t="shared" si="249"/>
        <v/>
      </c>
      <c r="Z1121" s="20" t="str">
        <f t="shared" si="250"/>
        <v/>
      </c>
      <c r="AA1121" s="20">
        <f t="shared" si="238"/>
        <v>0</v>
      </c>
      <c r="AB1121" s="20">
        <f t="shared" si="239"/>
        <v>1</v>
      </c>
      <c r="AC1121" s="20">
        <f t="shared" si="240"/>
        <v>0</v>
      </c>
      <c r="AD1121" s="16">
        <f t="shared" si="251"/>
        <v>0</v>
      </c>
      <c r="AE1121" s="16">
        <f>IF(ISBLANK(T1121),AE1120,IF(COUNTIF(T$2:T1121,T1121)&gt;1,AE1120,1+MAX(AE1120,0)))</f>
        <v>35</v>
      </c>
    </row>
    <row r="1122" spans="1:31" x14ac:dyDescent="0.25">
      <c r="A1122" s="42">
        <v>118</v>
      </c>
      <c r="B1122" s="42" t="s">
        <v>66</v>
      </c>
      <c r="C1122" s="42" t="s">
        <v>723</v>
      </c>
      <c r="E1122" s="42">
        <v>1</v>
      </c>
      <c r="F1122" s="42">
        <v>1</v>
      </c>
      <c r="G1122" s="42">
        <v>1</v>
      </c>
      <c r="H1122" s="42">
        <v>11</v>
      </c>
      <c r="I1122" s="42">
        <v>1</v>
      </c>
      <c r="J1122" s="42">
        <v>2</v>
      </c>
      <c r="K1122" s="42">
        <v>0</v>
      </c>
      <c r="L1122" s="42">
        <v>3</v>
      </c>
      <c r="M1122" s="188" t="s">
        <v>724</v>
      </c>
      <c r="N1122"/>
      <c r="O1122" s="101">
        <f>IF(ISBLANK(C1122),O1121,IF(COUNTIF(C$2:C1122,C1122)&gt;1,O1121,1+MAX(O1121,0)))</f>
        <v>29</v>
      </c>
      <c r="P1122" s="45">
        <f t="shared" si="241"/>
        <v>18</v>
      </c>
      <c r="Q1122" s="33" t="str">
        <f t="shared" si="242"/>
        <v/>
      </c>
      <c r="R1122" s="33">
        <f t="shared" si="243"/>
        <v>9</v>
      </c>
      <c r="S1122" s="33" t="str">
        <f t="shared" si="244"/>
        <v>118_9</v>
      </c>
      <c r="T1122" s="35" t="str">
        <f t="shared" si="245"/>
        <v>118PM</v>
      </c>
      <c r="U1122" s="35" t="str">
        <f t="shared" si="246"/>
        <v>118PMNS</v>
      </c>
      <c r="W1122" s="20" t="str">
        <f t="shared" si="247"/>
        <v/>
      </c>
      <c r="X1122" s="20" t="str">
        <f t="shared" si="248"/>
        <v/>
      </c>
      <c r="Y1122" s="20" t="str">
        <f t="shared" si="249"/>
        <v/>
      </c>
      <c r="Z1122" s="20" t="str">
        <f t="shared" si="250"/>
        <v/>
      </c>
      <c r="AA1122" s="20">
        <f t="shared" si="238"/>
        <v>0</v>
      </c>
      <c r="AB1122" s="20">
        <f t="shared" si="239"/>
        <v>0</v>
      </c>
      <c r="AC1122" s="20">
        <f t="shared" si="240"/>
        <v>0</v>
      </c>
      <c r="AD1122" s="16">
        <f t="shared" si="251"/>
        <v>0</v>
      </c>
      <c r="AE1122" s="16">
        <f>IF(ISBLANK(T1122),AE1121,IF(COUNTIF(T$2:T1122,T1122)&gt;1,AE1121,1+MAX(AE1121,0)))</f>
        <v>35</v>
      </c>
    </row>
    <row r="1123" spans="1:31" x14ac:dyDescent="0.25">
      <c r="A1123" s="42">
        <v>118</v>
      </c>
      <c r="B1123" s="42" t="s">
        <v>66</v>
      </c>
      <c r="C1123" s="42" t="s">
        <v>723</v>
      </c>
      <c r="E1123" s="42">
        <v>1</v>
      </c>
      <c r="F1123" s="42">
        <v>1</v>
      </c>
      <c r="G1123" s="42">
        <v>2</v>
      </c>
      <c r="H1123" s="42">
        <v>9</v>
      </c>
      <c r="I1123" s="42">
        <v>2</v>
      </c>
      <c r="J1123" s="42">
        <v>0</v>
      </c>
      <c r="K1123" s="42">
        <v>2</v>
      </c>
      <c r="L1123" s="42">
        <v>4</v>
      </c>
      <c r="M1123" s="188" t="s">
        <v>724</v>
      </c>
      <c r="N1123"/>
      <c r="O1123" s="101">
        <f>IF(ISBLANK(C1123),O1122,IF(COUNTIF(C$2:C1123,C1123)&gt;1,O1122,1+MAX(O1122,0)))</f>
        <v>29</v>
      </c>
      <c r="P1123" s="45">
        <f t="shared" si="241"/>
        <v>18</v>
      </c>
      <c r="Q1123" s="33" t="str">
        <f t="shared" si="242"/>
        <v/>
      </c>
      <c r="R1123" s="33">
        <f t="shared" si="243"/>
        <v>9</v>
      </c>
      <c r="S1123" s="33" t="str">
        <f t="shared" si="244"/>
        <v>118_9</v>
      </c>
      <c r="T1123" s="35" t="str">
        <f t="shared" si="245"/>
        <v>118PM</v>
      </c>
      <c r="U1123" s="35" t="str">
        <f t="shared" si="246"/>
        <v>118PMNS</v>
      </c>
      <c r="W1123" s="20" t="str">
        <f t="shared" si="247"/>
        <v/>
      </c>
      <c r="X1123" s="20" t="str">
        <f t="shared" si="248"/>
        <v/>
      </c>
      <c r="Y1123" s="20" t="str">
        <f t="shared" si="249"/>
        <v/>
      </c>
      <c r="Z1123" s="20" t="str">
        <f t="shared" si="250"/>
        <v/>
      </c>
      <c r="AA1123" s="20">
        <f t="shared" si="238"/>
        <v>0</v>
      </c>
      <c r="AB1123" s="20">
        <f t="shared" si="239"/>
        <v>0</v>
      </c>
      <c r="AC1123" s="20">
        <f t="shared" si="240"/>
        <v>0</v>
      </c>
      <c r="AD1123" s="16">
        <f t="shared" si="251"/>
        <v>0</v>
      </c>
      <c r="AE1123" s="16">
        <f>IF(ISBLANK(T1123),AE1122,IF(COUNTIF(T$2:T1123,T1123)&gt;1,AE1122,1+MAX(AE1122,0)))</f>
        <v>35</v>
      </c>
    </row>
    <row r="1124" spans="1:31" x14ac:dyDescent="0.25">
      <c r="A1124" s="42">
        <v>118</v>
      </c>
      <c r="B1124" s="42" t="s">
        <v>66</v>
      </c>
      <c r="C1124" s="42" t="s">
        <v>723</v>
      </c>
      <c r="E1124" s="42">
        <v>1</v>
      </c>
      <c r="F1124" s="42">
        <v>1</v>
      </c>
      <c r="G1124" s="42">
        <v>3</v>
      </c>
      <c r="H1124" s="42">
        <v>11</v>
      </c>
      <c r="I1124" s="42">
        <v>4</v>
      </c>
      <c r="J1124" s="42">
        <v>0</v>
      </c>
      <c r="K1124" s="42">
        <v>2</v>
      </c>
      <c r="L1124" s="42">
        <v>6</v>
      </c>
      <c r="M1124" s="188" t="s">
        <v>724</v>
      </c>
      <c r="N1124"/>
      <c r="O1124" s="101">
        <f>IF(ISBLANK(C1124),O1123,IF(COUNTIF(C$2:C1124,C1124)&gt;1,O1123,1+MAX(O1123,0)))</f>
        <v>29</v>
      </c>
      <c r="P1124" s="45">
        <f t="shared" si="241"/>
        <v>18</v>
      </c>
      <c r="Q1124" s="33" t="str">
        <f t="shared" si="242"/>
        <v/>
      </c>
      <c r="R1124" s="33">
        <f t="shared" si="243"/>
        <v>9</v>
      </c>
      <c r="S1124" s="33" t="str">
        <f t="shared" si="244"/>
        <v>118_9</v>
      </c>
      <c r="T1124" s="35" t="str">
        <f t="shared" si="245"/>
        <v>118PM</v>
      </c>
      <c r="U1124" s="35" t="str">
        <f t="shared" si="246"/>
        <v>118PMEW</v>
      </c>
      <c r="W1124" s="20" t="str">
        <f t="shared" si="247"/>
        <v/>
      </c>
      <c r="X1124" s="20" t="str">
        <f t="shared" si="248"/>
        <v/>
      </c>
      <c r="Y1124" s="20" t="str">
        <f t="shared" si="249"/>
        <v/>
      </c>
      <c r="Z1124" s="20" t="str">
        <f t="shared" si="250"/>
        <v/>
      </c>
      <c r="AA1124" s="20">
        <f t="shared" si="238"/>
        <v>0</v>
      </c>
      <c r="AB1124" s="20">
        <f t="shared" si="239"/>
        <v>0</v>
      </c>
      <c r="AC1124" s="20">
        <f t="shared" si="240"/>
        <v>0</v>
      </c>
      <c r="AD1124" s="16">
        <f t="shared" si="251"/>
        <v>0</v>
      </c>
      <c r="AE1124" s="16">
        <f>IF(ISBLANK(T1124),AE1123,IF(COUNTIF(T$2:T1124,T1124)&gt;1,AE1123,1+MAX(AE1123,0)))</f>
        <v>35</v>
      </c>
    </row>
    <row r="1125" spans="1:31" x14ac:dyDescent="0.25">
      <c r="A1125" s="42">
        <v>118</v>
      </c>
      <c r="B1125" s="42" t="s">
        <v>66</v>
      </c>
      <c r="C1125" s="42" t="s">
        <v>723</v>
      </c>
      <c r="E1125" s="42">
        <v>1</v>
      </c>
      <c r="F1125" s="42">
        <v>1</v>
      </c>
      <c r="G1125" s="42">
        <v>4</v>
      </c>
      <c r="H1125" s="42">
        <v>11</v>
      </c>
      <c r="I1125" s="42">
        <v>1</v>
      </c>
      <c r="J1125" s="42">
        <v>0</v>
      </c>
      <c r="K1125" s="42">
        <v>6</v>
      </c>
      <c r="L1125" s="42">
        <v>9</v>
      </c>
      <c r="M1125" s="188" t="s">
        <v>724</v>
      </c>
      <c r="N1125"/>
      <c r="O1125" s="101">
        <f>IF(ISBLANK(C1125),O1124,IF(COUNTIF(C$2:C1125,C1125)&gt;1,O1124,1+MAX(O1124,0)))</f>
        <v>29</v>
      </c>
      <c r="P1125" s="45">
        <f t="shared" si="241"/>
        <v>18</v>
      </c>
      <c r="Q1125" s="33" t="str">
        <f t="shared" si="242"/>
        <v/>
      </c>
      <c r="R1125" s="33">
        <f t="shared" si="243"/>
        <v>9</v>
      </c>
      <c r="S1125" s="33" t="str">
        <f t="shared" si="244"/>
        <v>118_9</v>
      </c>
      <c r="T1125" s="35" t="str">
        <f t="shared" si="245"/>
        <v>118PM</v>
      </c>
      <c r="U1125" s="35" t="str">
        <f t="shared" si="246"/>
        <v>118PMEW</v>
      </c>
      <c r="W1125" s="20" t="str">
        <f t="shared" si="247"/>
        <v/>
      </c>
      <c r="X1125" s="20" t="str">
        <f t="shared" si="248"/>
        <v/>
      </c>
      <c r="Y1125" s="20" t="str">
        <f t="shared" si="249"/>
        <v/>
      </c>
      <c r="Z1125" s="20" t="str">
        <f t="shared" si="250"/>
        <v/>
      </c>
      <c r="AA1125" s="20">
        <f t="shared" si="238"/>
        <v>0</v>
      </c>
      <c r="AB1125" s="20">
        <f t="shared" si="239"/>
        <v>1</v>
      </c>
      <c r="AC1125" s="20">
        <f t="shared" si="240"/>
        <v>0</v>
      </c>
      <c r="AD1125" s="16">
        <f t="shared" si="251"/>
        <v>0</v>
      </c>
      <c r="AE1125" s="16">
        <f>IF(ISBLANK(T1125),AE1124,IF(COUNTIF(T$2:T1125,T1125)&gt;1,AE1124,1+MAX(AE1124,0)))</f>
        <v>35</v>
      </c>
    </row>
    <row r="1126" spans="1:31" x14ac:dyDescent="0.25">
      <c r="A1126" s="42">
        <v>118</v>
      </c>
      <c r="B1126" s="42" t="s">
        <v>66</v>
      </c>
      <c r="C1126" s="42" t="s">
        <v>723</v>
      </c>
      <c r="E1126" s="42">
        <v>1</v>
      </c>
      <c r="F1126" s="42">
        <v>2</v>
      </c>
      <c r="G1126" s="42">
        <v>1</v>
      </c>
      <c r="H1126" s="42">
        <v>13</v>
      </c>
      <c r="I1126" s="42">
        <v>2</v>
      </c>
      <c r="J1126" s="42">
        <v>0</v>
      </c>
      <c r="K1126" s="42">
        <v>2</v>
      </c>
      <c r="L1126" s="42">
        <v>8</v>
      </c>
      <c r="M1126" s="188" t="s">
        <v>724</v>
      </c>
      <c r="N1126"/>
      <c r="O1126" s="101">
        <f>IF(ISBLANK(C1126),O1125,IF(COUNTIF(C$2:C1126,C1126)&gt;1,O1125,1+MAX(O1125,0)))</f>
        <v>29</v>
      </c>
      <c r="P1126" s="45">
        <f t="shared" si="241"/>
        <v>18</v>
      </c>
      <c r="Q1126" s="33" t="str">
        <f t="shared" si="242"/>
        <v/>
      </c>
      <c r="R1126" s="33">
        <f t="shared" si="243"/>
        <v>10</v>
      </c>
      <c r="S1126" s="33" t="str">
        <f t="shared" si="244"/>
        <v>118_10</v>
      </c>
      <c r="T1126" s="35" t="str">
        <f t="shared" si="245"/>
        <v>118PM</v>
      </c>
      <c r="U1126" s="35" t="str">
        <f t="shared" si="246"/>
        <v>118PMNS</v>
      </c>
      <c r="W1126" s="20" t="str">
        <f t="shared" si="247"/>
        <v/>
      </c>
      <c r="X1126" s="20" t="str">
        <f t="shared" si="248"/>
        <v/>
      </c>
      <c r="Y1126" s="20" t="str">
        <f t="shared" si="249"/>
        <v/>
      </c>
      <c r="Z1126" s="20" t="str">
        <f t="shared" si="250"/>
        <v/>
      </c>
      <c r="AA1126" s="20">
        <f t="shared" si="238"/>
        <v>0</v>
      </c>
      <c r="AB1126" s="20">
        <f t="shared" si="239"/>
        <v>0</v>
      </c>
      <c r="AC1126" s="20">
        <f t="shared" si="240"/>
        <v>0</v>
      </c>
      <c r="AD1126" s="16">
        <f t="shared" si="251"/>
        <v>0</v>
      </c>
      <c r="AE1126" s="16">
        <f>IF(ISBLANK(T1126),AE1125,IF(COUNTIF(T$2:T1126,T1126)&gt;1,AE1125,1+MAX(AE1125,0)))</f>
        <v>35</v>
      </c>
    </row>
    <row r="1127" spans="1:31" x14ac:dyDescent="0.25">
      <c r="A1127" s="42">
        <v>118</v>
      </c>
      <c r="B1127" s="42" t="s">
        <v>66</v>
      </c>
      <c r="C1127" s="42" t="s">
        <v>723</v>
      </c>
      <c r="E1127" s="42">
        <v>1</v>
      </c>
      <c r="F1127" s="42">
        <v>2</v>
      </c>
      <c r="G1127" s="42">
        <v>2</v>
      </c>
      <c r="H1127" s="42">
        <v>14</v>
      </c>
      <c r="I1127" s="42">
        <v>2</v>
      </c>
      <c r="J1127" s="42">
        <v>3</v>
      </c>
      <c r="K1127" s="42">
        <v>2</v>
      </c>
      <c r="L1127" s="42">
        <v>2</v>
      </c>
      <c r="M1127" s="188" t="s">
        <v>724</v>
      </c>
      <c r="N1127"/>
      <c r="O1127" s="101">
        <f>IF(ISBLANK(C1127),O1126,IF(COUNTIF(C$2:C1127,C1127)&gt;1,O1126,1+MAX(O1126,0)))</f>
        <v>29</v>
      </c>
      <c r="P1127" s="45">
        <f t="shared" si="241"/>
        <v>18</v>
      </c>
      <c r="Q1127" s="33" t="str">
        <f t="shared" si="242"/>
        <v/>
      </c>
      <c r="R1127" s="33">
        <f t="shared" si="243"/>
        <v>10</v>
      </c>
      <c r="S1127" s="33" t="str">
        <f t="shared" si="244"/>
        <v>118_10</v>
      </c>
      <c r="T1127" s="35" t="str">
        <f t="shared" si="245"/>
        <v>118PM</v>
      </c>
      <c r="U1127" s="35" t="str">
        <f t="shared" si="246"/>
        <v>118PMNS</v>
      </c>
      <c r="W1127" s="20" t="str">
        <f t="shared" si="247"/>
        <v/>
      </c>
      <c r="X1127" s="20" t="str">
        <f t="shared" si="248"/>
        <v/>
      </c>
      <c r="Y1127" s="20" t="str">
        <f t="shared" si="249"/>
        <v/>
      </c>
      <c r="Z1127" s="20" t="str">
        <f t="shared" si="250"/>
        <v/>
      </c>
      <c r="AA1127" s="20">
        <f t="shared" si="238"/>
        <v>0</v>
      </c>
      <c r="AB1127" s="20">
        <f t="shared" si="239"/>
        <v>0</v>
      </c>
      <c r="AC1127" s="20">
        <f t="shared" si="240"/>
        <v>0</v>
      </c>
      <c r="AD1127" s="16">
        <f t="shared" si="251"/>
        <v>0</v>
      </c>
      <c r="AE1127" s="16">
        <f>IF(ISBLANK(T1127),AE1126,IF(COUNTIF(T$2:T1127,T1127)&gt;1,AE1126,1+MAX(AE1126,0)))</f>
        <v>35</v>
      </c>
    </row>
    <row r="1128" spans="1:31" x14ac:dyDescent="0.25">
      <c r="A1128" s="42">
        <v>118</v>
      </c>
      <c r="B1128" s="42" t="s">
        <v>66</v>
      </c>
      <c r="C1128" s="42" t="s">
        <v>723</v>
      </c>
      <c r="E1128" s="42">
        <v>1</v>
      </c>
      <c r="F1128" s="42">
        <v>2</v>
      </c>
      <c r="G1128" s="42">
        <v>3</v>
      </c>
      <c r="H1128" s="42">
        <v>17</v>
      </c>
      <c r="I1128" s="42">
        <v>7</v>
      </c>
      <c r="J1128" s="42">
        <v>1</v>
      </c>
      <c r="K1128" s="42">
        <v>4</v>
      </c>
      <c r="L1128" s="42">
        <v>8</v>
      </c>
      <c r="M1128" s="188" t="s">
        <v>724</v>
      </c>
      <c r="N1128"/>
      <c r="O1128" s="101">
        <f>IF(ISBLANK(C1128),O1127,IF(COUNTIF(C$2:C1128,C1128)&gt;1,O1127,1+MAX(O1127,0)))</f>
        <v>29</v>
      </c>
      <c r="P1128" s="45">
        <f t="shared" si="241"/>
        <v>18</v>
      </c>
      <c r="Q1128" s="33" t="str">
        <f t="shared" si="242"/>
        <v/>
      </c>
      <c r="R1128" s="33">
        <f t="shared" si="243"/>
        <v>10</v>
      </c>
      <c r="S1128" s="33" t="str">
        <f t="shared" si="244"/>
        <v>118_10</v>
      </c>
      <c r="T1128" s="35" t="str">
        <f t="shared" si="245"/>
        <v>118PM</v>
      </c>
      <c r="U1128" s="35" t="str">
        <f t="shared" si="246"/>
        <v>118PMEW</v>
      </c>
      <c r="W1128" s="20" t="str">
        <f t="shared" si="247"/>
        <v/>
      </c>
      <c r="X1128" s="20" t="str">
        <f t="shared" si="248"/>
        <v/>
      </c>
      <c r="Y1128" s="20" t="str">
        <f t="shared" si="249"/>
        <v/>
      </c>
      <c r="Z1128" s="20" t="str">
        <f t="shared" si="250"/>
        <v/>
      </c>
      <c r="AA1128" s="20">
        <f t="shared" si="238"/>
        <v>0</v>
      </c>
      <c r="AB1128" s="20">
        <f t="shared" si="239"/>
        <v>0</v>
      </c>
      <c r="AC1128" s="20">
        <f t="shared" si="240"/>
        <v>0</v>
      </c>
      <c r="AD1128" s="16">
        <f t="shared" si="251"/>
        <v>0</v>
      </c>
      <c r="AE1128" s="16">
        <f>IF(ISBLANK(T1128),AE1127,IF(COUNTIF(T$2:T1128,T1128)&gt;1,AE1127,1+MAX(AE1127,0)))</f>
        <v>35</v>
      </c>
    </row>
    <row r="1129" spans="1:31" x14ac:dyDescent="0.25">
      <c r="A1129" s="42">
        <v>118</v>
      </c>
      <c r="B1129" s="42" t="s">
        <v>66</v>
      </c>
      <c r="C1129" s="42" t="s">
        <v>723</v>
      </c>
      <c r="E1129" s="42">
        <v>1</v>
      </c>
      <c r="F1129" s="42">
        <v>2</v>
      </c>
      <c r="G1129" s="42">
        <v>4</v>
      </c>
      <c r="H1129" s="42">
        <v>18</v>
      </c>
      <c r="I1129" s="42">
        <v>9</v>
      </c>
      <c r="J1129" s="42">
        <v>1</v>
      </c>
      <c r="K1129" s="42">
        <v>4</v>
      </c>
      <c r="L1129" s="42">
        <v>8</v>
      </c>
      <c r="M1129" s="188" t="s">
        <v>724</v>
      </c>
      <c r="N1129"/>
      <c r="O1129" s="101">
        <f>IF(ISBLANK(C1129),O1128,IF(COUNTIF(C$2:C1129,C1129)&gt;1,O1128,1+MAX(O1128,0)))</f>
        <v>29</v>
      </c>
      <c r="P1129" s="45">
        <f t="shared" si="241"/>
        <v>18</v>
      </c>
      <c r="Q1129" s="33" t="str">
        <f t="shared" si="242"/>
        <v/>
      </c>
      <c r="R1129" s="33">
        <f t="shared" si="243"/>
        <v>10</v>
      </c>
      <c r="S1129" s="33" t="str">
        <f t="shared" si="244"/>
        <v>118_10</v>
      </c>
      <c r="T1129" s="35" t="str">
        <f t="shared" si="245"/>
        <v>118PM</v>
      </c>
      <c r="U1129" s="35" t="str">
        <f t="shared" si="246"/>
        <v>118PMEW</v>
      </c>
      <c r="W1129" s="20" t="str">
        <f t="shared" si="247"/>
        <v/>
      </c>
      <c r="X1129" s="20" t="str">
        <f t="shared" si="248"/>
        <v/>
      </c>
      <c r="Y1129" s="20" t="str">
        <f t="shared" si="249"/>
        <v/>
      </c>
      <c r="Z1129" s="20" t="str">
        <f t="shared" si="250"/>
        <v/>
      </c>
      <c r="AA1129" s="20">
        <f t="shared" si="238"/>
        <v>0</v>
      </c>
      <c r="AB1129" s="20">
        <f t="shared" si="239"/>
        <v>1</v>
      </c>
      <c r="AC1129" s="20">
        <f t="shared" si="240"/>
        <v>0</v>
      </c>
      <c r="AD1129" s="16">
        <f t="shared" si="251"/>
        <v>0</v>
      </c>
      <c r="AE1129" s="16">
        <f>IF(ISBLANK(T1129),AE1128,IF(COUNTIF(T$2:T1129,T1129)&gt;1,AE1128,1+MAX(AE1128,0)))</f>
        <v>35</v>
      </c>
    </row>
    <row r="1130" spans="1:31" x14ac:dyDescent="0.25">
      <c r="A1130" s="42">
        <v>118</v>
      </c>
      <c r="B1130" s="42" t="s">
        <v>66</v>
      </c>
      <c r="C1130" s="42" t="s">
        <v>723</v>
      </c>
      <c r="E1130" s="42">
        <v>1</v>
      </c>
      <c r="F1130" s="42">
        <v>3</v>
      </c>
      <c r="G1130" s="42">
        <v>1</v>
      </c>
      <c r="H1130" s="42">
        <v>10</v>
      </c>
      <c r="I1130" s="42">
        <v>2</v>
      </c>
      <c r="J1130" s="42">
        <v>1</v>
      </c>
      <c r="K1130" s="42">
        <v>2</v>
      </c>
      <c r="L1130" s="42">
        <v>3</v>
      </c>
      <c r="M1130" s="188" t="s">
        <v>724</v>
      </c>
      <c r="N1130"/>
      <c r="O1130" s="101">
        <f>IF(ISBLANK(C1130),O1129,IF(COUNTIF(C$2:C1130,C1130)&gt;1,O1129,1+MAX(O1129,0)))</f>
        <v>29</v>
      </c>
      <c r="P1130" s="45">
        <f t="shared" si="241"/>
        <v>18</v>
      </c>
      <c r="Q1130" s="33" t="str">
        <f t="shared" si="242"/>
        <v/>
      </c>
      <c r="R1130" s="33">
        <f t="shared" si="243"/>
        <v>11</v>
      </c>
      <c r="S1130" s="33" t="str">
        <f t="shared" si="244"/>
        <v>118_11</v>
      </c>
      <c r="T1130" s="35" t="str">
        <f t="shared" si="245"/>
        <v>118PM</v>
      </c>
      <c r="U1130" s="35" t="str">
        <f t="shared" si="246"/>
        <v>118PMNS</v>
      </c>
      <c r="W1130" s="20" t="str">
        <f t="shared" si="247"/>
        <v/>
      </c>
      <c r="X1130" s="20" t="str">
        <f t="shared" si="248"/>
        <v/>
      </c>
      <c r="Y1130" s="20" t="str">
        <f t="shared" si="249"/>
        <v/>
      </c>
      <c r="Z1130" s="20" t="str">
        <f t="shared" si="250"/>
        <v/>
      </c>
      <c r="AA1130" s="20">
        <f t="shared" si="238"/>
        <v>0</v>
      </c>
      <c r="AB1130" s="20">
        <f t="shared" si="239"/>
        <v>0</v>
      </c>
      <c r="AC1130" s="20">
        <f t="shared" si="240"/>
        <v>0</v>
      </c>
      <c r="AD1130" s="16">
        <f t="shared" si="251"/>
        <v>0</v>
      </c>
      <c r="AE1130" s="16">
        <f>IF(ISBLANK(T1130),AE1129,IF(COUNTIF(T$2:T1130,T1130)&gt;1,AE1129,1+MAX(AE1129,0)))</f>
        <v>35</v>
      </c>
    </row>
    <row r="1131" spans="1:31" x14ac:dyDescent="0.25">
      <c r="A1131" s="42">
        <v>118</v>
      </c>
      <c r="B1131" s="42" t="s">
        <v>66</v>
      </c>
      <c r="C1131" s="42" t="s">
        <v>723</v>
      </c>
      <c r="E1131" s="42">
        <v>1</v>
      </c>
      <c r="F1131" s="42">
        <v>3</v>
      </c>
      <c r="G1131" s="42">
        <v>2</v>
      </c>
      <c r="H1131" s="42">
        <v>12</v>
      </c>
      <c r="I1131" s="42">
        <v>5</v>
      </c>
      <c r="J1131" s="42">
        <v>3</v>
      </c>
      <c r="K1131" s="42">
        <v>1</v>
      </c>
      <c r="L1131" s="42">
        <v>3</v>
      </c>
      <c r="M1131" s="188" t="s">
        <v>724</v>
      </c>
      <c r="N1131"/>
      <c r="O1131" s="101">
        <f>IF(ISBLANK(C1131),O1130,IF(COUNTIF(C$2:C1131,C1131)&gt;1,O1130,1+MAX(O1130,0)))</f>
        <v>29</v>
      </c>
      <c r="P1131" s="45">
        <f t="shared" si="241"/>
        <v>18</v>
      </c>
      <c r="Q1131" s="33" t="str">
        <f t="shared" si="242"/>
        <v/>
      </c>
      <c r="R1131" s="33">
        <f t="shared" si="243"/>
        <v>11</v>
      </c>
      <c r="S1131" s="33" t="str">
        <f t="shared" si="244"/>
        <v>118_11</v>
      </c>
      <c r="T1131" s="35" t="str">
        <f t="shared" si="245"/>
        <v>118PM</v>
      </c>
      <c r="U1131" s="35" t="str">
        <f t="shared" si="246"/>
        <v>118PMNS</v>
      </c>
      <c r="W1131" s="20" t="str">
        <f t="shared" si="247"/>
        <v/>
      </c>
      <c r="X1131" s="20" t="str">
        <f t="shared" si="248"/>
        <v/>
      </c>
      <c r="Y1131" s="20" t="str">
        <f t="shared" si="249"/>
        <v/>
      </c>
      <c r="Z1131" s="20" t="str">
        <f t="shared" si="250"/>
        <v/>
      </c>
      <c r="AA1131" s="20">
        <f t="shared" si="238"/>
        <v>0</v>
      </c>
      <c r="AB1131" s="20">
        <f t="shared" si="239"/>
        <v>0</v>
      </c>
      <c r="AC1131" s="20">
        <f t="shared" si="240"/>
        <v>0</v>
      </c>
      <c r="AD1131" s="16">
        <f t="shared" si="251"/>
        <v>0</v>
      </c>
      <c r="AE1131" s="16">
        <f>IF(ISBLANK(T1131),AE1130,IF(COUNTIF(T$2:T1131,T1131)&gt;1,AE1130,1+MAX(AE1130,0)))</f>
        <v>35</v>
      </c>
    </row>
    <row r="1132" spans="1:31" x14ac:dyDescent="0.25">
      <c r="A1132" s="42">
        <v>118</v>
      </c>
      <c r="B1132" s="42" t="s">
        <v>66</v>
      </c>
      <c r="C1132" s="42" t="s">
        <v>723</v>
      </c>
      <c r="E1132" s="42">
        <v>1</v>
      </c>
      <c r="F1132" s="42">
        <v>3</v>
      </c>
      <c r="G1132" s="42">
        <v>3</v>
      </c>
      <c r="H1132" s="42">
        <v>8</v>
      </c>
      <c r="I1132" s="42">
        <v>2</v>
      </c>
      <c r="J1132" s="42">
        <v>0</v>
      </c>
      <c r="K1132" s="42">
        <v>2</v>
      </c>
      <c r="L1132" s="42">
        <v>6</v>
      </c>
      <c r="M1132" s="188" t="s">
        <v>724</v>
      </c>
      <c r="N1132"/>
      <c r="O1132" s="101">
        <f>IF(ISBLANK(C1132),O1131,IF(COUNTIF(C$2:C1132,C1132)&gt;1,O1131,1+MAX(O1131,0)))</f>
        <v>29</v>
      </c>
      <c r="P1132" s="45">
        <f t="shared" si="241"/>
        <v>18</v>
      </c>
      <c r="Q1132" s="33" t="str">
        <f t="shared" si="242"/>
        <v/>
      </c>
      <c r="R1132" s="33">
        <f t="shared" si="243"/>
        <v>11</v>
      </c>
      <c r="S1132" s="33" t="str">
        <f t="shared" si="244"/>
        <v>118_11</v>
      </c>
      <c r="T1132" s="35" t="str">
        <f t="shared" si="245"/>
        <v>118PM</v>
      </c>
      <c r="U1132" s="35" t="str">
        <f t="shared" si="246"/>
        <v>118PMEW</v>
      </c>
      <c r="W1132" s="20" t="str">
        <f t="shared" si="247"/>
        <v/>
      </c>
      <c r="X1132" s="20" t="str">
        <f t="shared" si="248"/>
        <v/>
      </c>
      <c r="Y1132" s="20" t="str">
        <f t="shared" si="249"/>
        <v/>
      </c>
      <c r="Z1132" s="20" t="str">
        <f t="shared" si="250"/>
        <v/>
      </c>
      <c r="AA1132" s="20">
        <f t="shared" si="238"/>
        <v>0</v>
      </c>
      <c r="AB1132" s="20">
        <f t="shared" si="239"/>
        <v>0</v>
      </c>
      <c r="AC1132" s="20">
        <f t="shared" si="240"/>
        <v>0</v>
      </c>
      <c r="AD1132" s="16">
        <f t="shared" si="251"/>
        <v>0</v>
      </c>
      <c r="AE1132" s="16">
        <f>IF(ISBLANK(T1132),AE1131,IF(COUNTIF(T$2:T1132,T1132)&gt;1,AE1131,1+MAX(AE1131,0)))</f>
        <v>35</v>
      </c>
    </row>
    <row r="1133" spans="1:31" x14ac:dyDescent="0.25">
      <c r="A1133" s="42">
        <v>118</v>
      </c>
      <c r="B1133" s="42" t="s">
        <v>66</v>
      </c>
      <c r="C1133" s="42" t="s">
        <v>723</v>
      </c>
      <c r="E1133" s="42">
        <v>1</v>
      </c>
      <c r="F1133" s="42">
        <v>3</v>
      </c>
      <c r="G1133" s="42">
        <v>4</v>
      </c>
      <c r="H1133" s="42">
        <v>7</v>
      </c>
      <c r="I1133" s="42">
        <v>1</v>
      </c>
      <c r="J1133" s="42">
        <v>0</v>
      </c>
      <c r="K1133" s="42">
        <v>2</v>
      </c>
      <c r="L1133" s="42">
        <v>2</v>
      </c>
      <c r="M1133" s="188" t="s">
        <v>724</v>
      </c>
      <c r="N1133"/>
      <c r="O1133" s="101">
        <f>IF(ISBLANK(C1133),O1132,IF(COUNTIF(C$2:C1133,C1133)&gt;1,O1132,1+MAX(O1132,0)))</f>
        <v>29</v>
      </c>
      <c r="P1133" s="45">
        <f t="shared" si="241"/>
        <v>18</v>
      </c>
      <c r="Q1133" s="33" t="str">
        <f t="shared" si="242"/>
        <v/>
      </c>
      <c r="R1133" s="33">
        <f t="shared" si="243"/>
        <v>11</v>
      </c>
      <c r="S1133" s="33" t="str">
        <f t="shared" si="244"/>
        <v>118_11</v>
      </c>
      <c r="T1133" s="35" t="str">
        <f t="shared" si="245"/>
        <v>118PM</v>
      </c>
      <c r="U1133" s="35" t="str">
        <f t="shared" si="246"/>
        <v>118PMEW</v>
      </c>
      <c r="W1133" s="20" t="str">
        <f t="shared" si="247"/>
        <v/>
      </c>
      <c r="X1133" s="20" t="str">
        <f t="shared" si="248"/>
        <v/>
      </c>
      <c r="Y1133" s="20" t="str">
        <f t="shared" si="249"/>
        <v/>
      </c>
      <c r="Z1133" s="20" t="str">
        <f t="shared" si="250"/>
        <v/>
      </c>
      <c r="AA1133" s="20">
        <f t="shared" si="238"/>
        <v>0</v>
      </c>
      <c r="AB1133" s="20">
        <f t="shared" si="239"/>
        <v>1</v>
      </c>
      <c r="AC1133" s="20">
        <f t="shared" si="240"/>
        <v>0</v>
      </c>
      <c r="AD1133" s="16">
        <f t="shared" si="251"/>
        <v>0</v>
      </c>
      <c r="AE1133" s="16">
        <f>IF(ISBLANK(T1133),AE1132,IF(COUNTIF(T$2:T1133,T1133)&gt;1,AE1132,1+MAX(AE1132,0)))</f>
        <v>35</v>
      </c>
    </row>
    <row r="1134" spans="1:31" x14ac:dyDescent="0.25">
      <c r="A1134" s="42">
        <v>118</v>
      </c>
      <c r="B1134" s="42" t="s">
        <v>66</v>
      </c>
      <c r="C1134" s="42" t="s">
        <v>723</v>
      </c>
      <c r="E1134" s="42">
        <v>1</v>
      </c>
      <c r="F1134" s="42">
        <v>4</v>
      </c>
      <c r="G1134" s="42">
        <v>1</v>
      </c>
      <c r="H1134" s="42">
        <v>10</v>
      </c>
      <c r="I1134" s="42">
        <v>3</v>
      </c>
      <c r="J1134" s="42">
        <v>1</v>
      </c>
      <c r="K1134" s="42">
        <v>1</v>
      </c>
      <c r="L1134" s="42">
        <v>6</v>
      </c>
      <c r="M1134" s="188" t="s">
        <v>724</v>
      </c>
      <c r="N1134"/>
      <c r="O1134" s="101">
        <f>IF(ISBLANK(C1134),O1133,IF(COUNTIF(C$2:C1134,C1134)&gt;1,O1133,1+MAX(O1133,0)))</f>
        <v>29</v>
      </c>
      <c r="P1134" s="45">
        <f t="shared" si="241"/>
        <v>18</v>
      </c>
      <c r="Q1134" s="33" t="str">
        <f t="shared" si="242"/>
        <v/>
      </c>
      <c r="R1134" s="33">
        <f t="shared" si="243"/>
        <v>12</v>
      </c>
      <c r="S1134" s="33" t="str">
        <f t="shared" si="244"/>
        <v>118_12</v>
      </c>
      <c r="T1134" s="35" t="str">
        <f t="shared" si="245"/>
        <v>118PM</v>
      </c>
      <c r="U1134" s="35" t="str">
        <f t="shared" si="246"/>
        <v>118PMNS</v>
      </c>
      <c r="W1134" s="20" t="str">
        <f t="shared" si="247"/>
        <v/>
      </c>
      <c r="X1134" s="20" t="str">
        <f t="shared" si="248"/>
        <v/>
      </c>
      <c r="Y1134" s="20" t="str">
        <f t="shared" si="249"/>
        <v/>
      </c>
      <c r="Z1134" s="20" t="str">
        <f t="shared" si="250"/>
        <v/>
      </c>
      <c r="AA1134" s="20">
        <f t="shared" si="238"/>
        <v>0</v>
      </c>
      <c r="AB1134" s="20">
        <f t="shared" si="239"/>
        <v>0</v>
      </c>
      <c r="AC1134" s="20">
        <f t="shared" si="240"/>
        <v>0</v>
      </c>
      <c r="AD1134" s="16">
        <f t="shared" si="251"/>
        <v>0</v>
      </c>
      <c r="AE1134" s="16">
        <f>IF(ISBLANK(T1134),AE1133,IF(COUNTIF(T$2:T1134,T1134)&gt;1,AE1133,1+MAX(AE1133,0)))</f>
        <v>35</v>
      </c>
    </row>
    <row r="1135" spans="1:31" x14ac:dyDescent="0.25">
      <c r="A1135" s="42">
        <v>118</v>
      </c>
      <c r="B1135" s="42" t="s">
        <v>66</v>
      </c>
      <c r="C1135" s="42" t="s">
        <v>723</v>
      </c>
      <c r="E1135" s="42">
        <v>1</v>
      </c>
      <c r="F1135" s="42">
        <v>4</v>
      </c>
      <c r="G1135" s="42">
        <v>2</v>
      </c>
      <c r="H1135" s="42">
        <v>7</v>
      </c>
      <c r="I1135" s="42">
        <v>3</v>
      </c>
      <c r="J1135" s="42">
        <v>4</v>
      </c>
      <c r="K1135" s="42">
        <v>0</v>
      </c>
      <c r="L1135" s="42">
        <v>0</v>
      </c>
      <c r="M1135" s="188" t="s">
        <v>724</v>
      </c>
      <c r="N1135"/>
      <c r="O1135" s="101">
        <f>IF(ISBLANK(C1135),O1134,IF(COUNTIF(C$2:C1135,C1135)&gt;1,O1134,1+MAX(O1134,0)))</f>
        <v>29</v>
      </c>
      <c r="P1135" s="45">
        <f t="shared" si="241"/>
        <v>18</v>
      </c>
      <c r="Q1135" s="33" t="str">
        <f t="shared" si="242"/>
        <v/>
      </c>
      <c r="R1135" s="33">
        <f t="shared" si="243"/>
        <v>12</v>
      </c>
      <c r="S1135" s="33" t="str">
        <f t="shared" si="244"/>
        <v>118_12</v>
      </c>
      <c r="T1135" s="35" t="str">
        <f t="shared" si="245"/>
        <v>118PM</v>
      </c>
      <c r="U1135" s="35" t="str">
        <f t="shared" si="246"/>
        <v>118PMNS</v>
      </c>
      <c r="W1135" s="20" t="str">
        <f t="shared" si="247"/>
        <v/>
      </c>
      <c r="X1135" s="20" t="str">
        <f t="shared" si="248"/>
        <v/>
      </c>
      <c r="Y1135" s="20" t="str">
        <f t="shared" si="249"/>
        <v/>
      </c>
      <c r="Z1135" s="20" t="str">
        <f t="shared" si="250"/>
        <v/>
      </c>
      <c r="AA1135" s="20">
        <f t="shared" si="238"/>
        <v>0</v>
      </c>
      <c r="AB1135" s="20">
        <f t="shared" si="239"/>
        <v>0</v>
      </c>
      <c r="AC1135" s="20">
        <f t="shared" si="240"/>
        <v>0</v>
      </c>
      <c r="AD1135" s="16">
        <f t="shared" si="251"/>
        <v>0</v>
      </c>
      <c r="AE1135" s="16">
        <f>IF(ISBLANK(T1135),AE1134,IF(COUNTIF(T$2:T1135,T1135)&gt;1,AE1134,1+MAX(AE1134,0)))</f>
        <v>35</v>
      </c>
    </row>
    <row r="1136" spans="1:31" x14ac:dyDescent="0.25">
      <c r="A1136" s="42">
        <v>118</v>
      </c>
      <c r="B1136" s="42" t="s">
        <v>66</v>
      </c>
      <c r="C1136" s="42" t="s">
        <v>723</v>
      </c>
      <c r="E1136" s="42">
        <v>1</v>
      </c>
      <c r="F1136" s="42">
        <v>4</v>
      </c>
      <c r="G1136" s="42">
        <v>3</v>
      </c>
      <c r="H1136" s="42">
        <v>7</v>
      </c>
      <c r="I1136" s="42">
        <v>1</v>
      </c>
      <c r="J1136" s="42">
        <v>0</v>
      </c>
      <c r="K1136" s="42">
        <v>2</v>
      </c>
      <c r="L1136" s="42">
        <v>2</v>
      </c>
      <c r="M1136" s="188" t="s">
        <v>724</v>
      </c>
      <c r="N1136"/>
      <c r="O1136" s="101">
        <f>IF(ISBLANK(C1136),O1135,IF(COUNTIF(C$2:C1136,C1136)&gt;1,O1135,1+MAX(O1135,0)))</f>
        <v>29</v>
      </c>
      <c r="P1136" s="45">
        <f t="shared" si="241"/>
        <v>18</v>
      </c>
      <c r="Q1136" s="33" t="str">
        <f t="shared" si="242"/>
        <v/>
      </c>
      <c r="R1136" s="33">
        <f t="shared" si="243"/>
        <v>12</v>
      </c>
      <c r="S1136" s="33" t="str">
        <f t="shared" si="244"/>
        <v>118_12</v>
      </c>
      <c r="T1136" s="35" t="str">
        <f t="shared" si="245"/>
        <v>118PM</v>
      </c>
      <c r="U1136" s="35" t="str">
        <f t="shared" si="246"/>
        <v>118PMEW</v>
      </c>
      <c r="W1136" s="20" t="str">
        <f t="shared" si="247"/>
        <v/>
      </c>
      <c r="X1136" s="20" t="str">
        <f t="shared" si="248"/>
        <v/>
      </c>
      <c r="Y1136" s="20" t="str">
        <f t="shared" si="249"/>
        <v/>
      </c>
      <c r="Z1136" s="20" t="str">
        <f t="shared" si="250"/>
        <v/>
      </c>
      <c r="AA1136" s="20">
        <f t="shared" si="238"/>
        <v>0</v>
      </c>
      <c r="AB1136" s="20">
        <f t="shared" si="239"/>
        <v>0</v>
      </c>
      <c r="AC1136" s="20">
        <f t="shared" si="240"/>
        <v>0</v>
      </c>
      <c r="AD1136" s="16">
        <f t="shared" si="251"/>
        <v>0</v>
      </c>
      <c r="AE1136" s="16">
        <f>IF(ISBLANK(T1136),AE1135,IF(COUNTIF(T$2:T1136,T1136)&gt;1,AE1135,1+MAX(AE1135,0)))</f>
        <v>35</v>
      </c>
    </row>
    <row r="1137" spans="1:31" x14ac:dyDescent="0.25">
      <c r="A1137" s="42">
        <v>118</v>
      </c>
      <c r="B1137" s="42" t="s">
        <v>66</v>
      </c>
      <c r="C1137" s="42" t="s">
        <v>723</v>
      </c>
      <c r="E1137" s="42">
        <v>1</v>
      </c>
      <c r="F1137" s="42">
        <v>4</v>
      </c>
      <c r="G1137" s="42">
        <v>4</v>
      </c>
      <c r="H1137" s="42">
        <v>13</v>
      </c>
      <c r="I1137" s="42">
        <v>4</v>
      </c>
      <c r="J1137" s="42">
        <v>0</v>
      </c>
      <c r="K1137" s="42">
        <v>7</v>
      </c>
      <c r="L1137" s="42">
        <v>6</v>
      </c>
      <c r="M1137" s="188" t="s">
        <v>724</v>
      </c>
      <c r="N1137"/>
      <c r="O1137" s="101">
        <f>IF(ISBLANK(C1137),O1136,IF(COUNTIF(C$2:C1137,C1137)&gt;1,O1136,1+MAX(O1136,0)))</f>
        <v>29</v>
      </c>
      <c r="P1137" s="45">
        <f t="shared" si="241"/>
        <v>18</v>
      </c>
      <c r="Q1137" s="33" t="str">
        <f t="shared" si="242"/>
        <v/>
      </c>
      <c r="R1137" s="33">
        <f t="shared" si="243"/>
        <v>12</v>
      </c>
      <c r="S1137" s="33" t="str">
        <f t="shared" si="244"/>
        <v>118_12</v>
      </c>
      <c r="T1137" s="35" t="str">
        <f t="shared" si="245"/>
        <v>118PM</v>
      </c>
      <c r="U1137" s="35" t="str">
        <f t="shared" si="246"/>
        <v>118PMEW</v>
      </c>
      <c r="W1137" s="20" t="str">
        <f t="shared" si="247"/>
        <v/>
      </c>
      <c r="X1137" s="20" t="str">
        <f t="shared" si="248"/>
        <v/>
      </c>
      <c r="Y1137" s="20" t="str">
        <f t="shared" si="249"/>
        <v/>
      </c>
      <c r="Z1137" s="20" t="str">
        <f t="shared" si="250"/>
        <v/>
      </c>
      <c r="AA1137" s="20">
        <f t="shared" si="238"/>
        <v>0</v>
      </c>
      <c r="AB1137" s="20">
        <f t="shared" si="239"/>
        <v>1</v>
      </c>
      <c r="AC1137" s="20">
        <f t="shared" si="240"/>
        <v>0</v>
      </c>
      <c r="AD1137" s="16">
        <f t="shared" si="251"/>
        <v>0</v>
      </c>
      <c r="AE1137" s="16">
        <f>IF(ISBLANK(T1137),AE1136,IF(COUNTIF(T$2:T1137,T1137)&gt;1,AE1136,1+MAX(AE1136,0)))</f>
        <v>35</v>
      </c>
    </row>
    <row r="1138" spans="1:31" x14ac:dyDescent="0.25">
      <c r="A1138" s="42">
        <v>118</v>
      </c>
      <c r="B1138" s="42" t="s">
        <v>66</v>
      </c>
      <c r="C1138" s="42" t="s">
        <v>723</v>
      </c>
      <c r="E1138" s="42">
        <v>2</v>
      </c>
      <c r="F1138" s="42">
        <v>1</v>
      </c>
      <c r="G1138" s="42">
        <v>1</v>
      </c>
      <c r="H1138" s="42">
        <v>9</v>
      </c>
      <c r="I1138" s="42">
        <v>2</v>
      </c>
      <c r="J1138" s="42">
        <v>0</v>
      </c>
      <c r="K1138" s="42">
        <v>2</v>
      </c>
      <c r="L1138" s="42">
        <v>4</v>
      </c>
      <c r="M1138" s="188"/>
      <c r="N1138"/>
      <c r="O1138" s="101">
        <f>IF(ISBLANK(C1138),O1137,IF(COUNTIF(C$2:C1138,C1138)&gt;1,O1137,1+MAX(O1137,0)))</f>
        <v>29</v>
      </c>
      <c r="P1138" s="45">
        <f t="shared" si="241"/>
        <v>18</v>
      </c>
      <c r="Q1138" s="33" t="str">
        <f t="shared" si="242"/>
        <v/>
      </c>
      <c r="R1138" s="33">
        <f t="shared" si="243"/>
        <v>13</v>
      </c>
      <c r="S1138" s="33" t="str">
        <f t="shared" si="244"/>
        <v>118_13</v>
      </c>
      <c r="T1138" s="35" t="str">
        <f t="shared" si="245"/>
        <v>118PM</v>
      </c>
      <c r="U1138" s="35" t="str">
        <f t="shared" si="246"/>
        <v>118PMNS</v>
      </c>
      <c r="W1138" s="20" t="str">
        <f t="shared" si="247"/>
        <v/>
      </c>
      <c r="X1138" s="20" t="str">
        <f t="shared" si="248"/>
        <v/>
      </c>
      <c r="Y1138" s="20" t="str">
        <f t="shared" si="249"/>
        <v/>
      </c>
      <c r="Z1138" s="20" t="str">
        <f t="shared" si="250"/>
        <v/>
      </c>
      <c r="AA1138" s="20">
        <f t="shared" si="238"/>
        <v>0</v>
      </c>
      <c r="AB1138" s="20">
        <f t="shared" si="239"/>
        <v>0</v>
      </c>
      <c r="AC1138" s="20">
        <f t="shared" si="240"/>
        <v>0</v>
      </c>
      <c r="AD1138" s="16">
        <f t="shared" si="251"/>
        <v>0</v>
      </c>
      <c r="AE1138" s="16">
        <f>IF(ISBLANK(T1138),AE1137,IF(COUNTIF(T$2:T1138,T1138)&gt;1,AE1137,1+MAX(AE1137,0)))</f>
        <v>35</v>
      </c>
    </row>
    <row r="1139" spans="1:31" x14ac:dyDescent="0.25">
      <c r="A1139" s="42">
        <v>118</v>
      </c>
      <c r="B1139" s="42" t="s">
        <v>66</v>
      </c>
      <c r="C1139" s="42" t="s">
        <v>723</v>
      </c>
      <c r="E1139" s="42">
        <v>2</v>
      </c>
      <c r="F1139" s="42">
        <v>1</v>
      </c>
      <c r="G1139" s="42">
        <v>2</v>
      </c>
      <c r="H1139" s="42">
        <v>5</v>
      </c>
      <c r="I1139" s="42">
        <v>2</v>
      </c>
      <c r="J1139" s="42">
        <v>1</v>
      </c>
      <c r="K1139" s="42">
        <v>1</v>
      </c>
      <c r="L1139" s="42">
        <v>3</v>
      </c>
      <c r="M1139" s="188"/>
      <c r="N1139"/>
      <c r="O1139" s="101">
        <f>IF(ISBLANK(C1139),O1138,IF(COUNTIF(C$2:C1139,C1139)&gt;1,O1138,1+MAX(O1138,0)))</f>
        <v>29</v>
      </c>
      <c r="P1139" s="45">
        <f t="shared" si="241"/>
        <v>18</v>
      </c>
      <c r="Q1139" s="33" t="str">
        <f t="shared" si="242"/>
        <v/>
      </c>
      <c r="R1139" s="33">
        <f t="shared" si="243"/>
        <v>13</v>
      </c>
      <c r="S1139" s="33" t="str">
        <f t="shared" si="244"/>
        <v>118_13</v>
      </c>
      <c r="T1139" s="35" t="str">
        <f t="shared" si="245"/>
        <v>118PM</v>
      </c>
      <c r="U1139" s="35" t="str">
        <f t="shared" si="246"/>
        <v>118PMNS</v>
      </c>
      <c r="W1139" s="20" t="str">
        <f t="shared" si="247"/>
        <v/>
      </c>
      <c r="X1139" s="20" t="str">
        <f t="shared" si="248"/>
        <v/>
      </c>
      <c r="Y1139" s="20" t="str">
        <f t="shared" si="249"/>
        <v/>
      </c>
      <c r="Z1139" s="20" t="str">
        <f t="shared" si="250"/>
        <v/>
      </c>
      <c r="AA1139" s="20">
        <f t="shared" si="238"/>
        <v>0</v>
      </c>
      <c r="AB1139" s="20">
        <f t="shared" si="239"/>
        <v>0</v>
      </c>
      <c r="AC1139" s="20">
        <f t="shared" si="240"/>
        <v>0</v>
      </c>
      <c r="AD1139" s="16">
        <f t="shared" si="251"/>
        <v>0</v>
      </c>
      <c r="AE1139" s="16">
        <f>IF(ISBLANK(T1139),AE1138,IF(COUNTIF(T$2:T1139,T1139)&gt;1,AE1138,1+MAX(AE1138,0)))</f>
        <v>35</v>
      </c>
    </row>
    <row r="1140" spans="1:31" x14ac:dyDescent="0.25">
      <c r="A1140" s="42">
        <v>118</v>
      </c>
      <c r="B1140" s="42" t="s">
        <v>66</v>
      </c>
      <c r="C1140" s="42" t="s">
        <v>723</v>
      </c>
      <c r="E1140" s="42">
        <v>2</v>
      </c>
      <c r="F1140" s="42">
        <v>1</v>
      </c>
      <c r="G1140" s="42">
        <v>3</v>
      </c>
      <c r="H1140" s="42">
        <v>4</v>
      </c>
      <c r="I1140" s="42">
        <v>0</v>
      </c>
      <c r="J1140" s="42">
        <v>0</v>
      </c>
      <c r="K1140" s="42">
        <v>1</v>
      </c>
      <c r="L1140" s="42">
        <v>2</v>
      </c>
      <c r="M1140" s="188"/>
      <c r="N1140"/>
      <c r="O1140" s="101">
        <f>IF(ISBLANK(C1140),O1139,IF(COUNTIF(C$2:C1140,C1140)&gt;1,O1139,1+MAX(O1139,0)))</f>
        <v>29</v>
      </c>
      <c r="P1140" s="45">
        <f t="shared" si="241"/>
        <v>18</v>
      </c>
      <c r="Q1140" s="33" t="str">
        <f t="shared" si="242"/>
        <v/>
      </c>
      <c r="R1140" s="33">
        <f t="shared" si="243"/>
        <v>13</v>
      </c>
      <c r="S1140" s="33" t="str">
        <f t="shared" si="244"/>
        <v>118_13</v>
      </c>
      <c r="T1140" s="35" t="str">
        <f t="shared" si="245"/>
        <v>118PM</v>
      </c>
      <c r="U1140" s="35" t="str">
        <f t="shared" si="246"/>
        <v>118PMEW</v>
      </c>
      <c r="W1140" s="20" t="str">
        <f t="shared" si="247"/>
        <v/>
      </c>
      <c r="X1140" s="20" t="str">
        <f t="shared" si="248"/>
        <v/>
      </c>
      <c r="Y1140" s="20" t="str">
        <f t="shared" si="249"/>
        <v/>
      </c>
      <c r="Z1140" s="20" t="str">
        <f t="shared" si="250"/>
        <v/>
      </c>
      <c r="AA1140" s="20">
        <f t="shared" si="238"/>
        <v>0</v>
      </c>
      <c r="AB1140" s="20">
        <f t="shared" si="239"/>
        <v>0</v>
      </c>
      <c r="AC1140" s="20">
        <f t="shared" si="240"/>
        <v>0</v>
      </c>
      <c r="AD1140" s="16">
        <f t="shared" si="251"/>
        <v>0</v>
      </c>
      <c r="AE1140" s="16">
        <f>IF(ISBLANK(T1140),AE1139,IF(COUNTIF(T$2:T1140,T1140)&gt;1,AE1139,1+MAX(AE1139,0)))</f>
        <v>35</v>
      </c>
    </row>
    <row r="1141" spans="1:31" x14ac:dyDescent="0.25">
      <c r="A1141" s="42">
        <v>118</v>
      </c>
      <c r="B1141" s="42" t="s">
        <v>66</v>
      </c>
      <c r="C1141" s="42" t="s">
        <v>723</v>
      </c>
      <c r="E1141" s="42">
        <v>2</v>
      </c>
      <c r="F1141" s="42">
        <v>1</v>
      </c>
      <c r="G1141" s="42">
        <v>4</v>
      </c>
      <c r="H1141" s="42">
        <v>13</v>
      </c>
      <c r="I1141" s="42">
        <v>3</v>
      </c>
      <c r="J1141" s="42">
        <v>2</v>
      </c>
      <c r="K1141" s="42">
        <v>4</v>
      </c>
      <c r="L1141" s="42">
        <v>6</v>
      </c>
      <c r="M1141" s="188"/>
      <c r="N1141"/>
      <c r="O1141" s="101">
        <f>IF(ISBLANK(C1141),O1140,IF(COUNTIF(C$2:C1141,C1141)&gt;1,O1140,1+MAX(O1140,0)))</f>
        <v>29</v>
      </c>
      <c r="P1141" s="45">
        <f t="shared" si="241"/>
        <v>18</v>
      </c>
      <c r="Q1141" s="33" t="str">
        <f t="shared" si="242"/>
        <v/>
      </c>
      <c r="R1141" s="33">
        <f t="shared" si="243"/>
        <v>13</v>
      </c>
      <c r="S1141" s="33" t="str">
        <f t="shared" si="244"/>
        <v>118_13</v>
      </c>
      <c r="T1141" s="35" t="str">
        <f t="shared" si="245"/>
        <v>118PM</v>
      </c>
      <c r="U1141" s="35" t="str">
        <f t="shared" si="246"/>
        <v>118PMEW</v>
      </c>
      <c r="W1141" s="20" t="str">
        <f t="shared" si="247"/>
        <v/>
      </c>
      <c r="X1141" s="20" t="str">
        <f t="shared" si="248"/>
        <v/>
      </c>
      <c r="Y1141" s="20" t="str">
        <f t="shared" si="249"/>
        <v/>
      </c>
      <c r="Z1141" s="20" t="str">
        <f t="shared" si="250"/>
        <v/>
      </c>
      <c r="AA1141" s="20">
        <f t="shared" si="238"/>
        <v>0</v>
      </c>
      <c r="AB1141" s="20">
        <f t="shared" si="239"/>
        <v>1</v>
      </c>
      <c r="AC1141" s="20">
        <f t="shared" si="240"/>
        <v>0</v>
      </c>
      <c r="AD1141" s="16">
        <f t="shared" si="251"/>
        <v>0</v>
      </c>
      <c r="AE1141" s="16">
        <f>IF(ISBLANK(T1141),AE1140,IF(COUNTIF(T$2:T1141,T1141)&gt;1,AE1140,1+MAX(AE1140,0)))</f>
        <v>35</v>
      </c>
    </row>
    <row r="1142" spans="1:31" x14ac:dyDescent="0.25">
      <c r="A1142" s="42">
        <v>118</v>
      </c>
      <c r="B1142" s="42" t="s">
        <v>66</v>
      </c>
      <c r="C1142" s="42" t="s">
        <v>723</v>
      </c>
      <c r="E1142" s="42">
        <v>2</v>
      </c>
      <c r="F1142" s="42">
        <v>2</v>
      </c>
      <c r="G1142" s="42">
        <v>1</v>
      </c>
      <c r="H1142" s="42">
        <v>13</v>
      </c>
      <c r="I1142" s="42">
        <v>6</v>
      </c>
      <c r="J1142" s="42">
        <v>3</v>
      </c>
      <c r="K1142" s="42">
        <v>0</v>
      </c>
      <c r="L1142" s="42">
        <v>3</v>
      </c>
      <c r="M1142" s="188"/>
      <c r="N1142"/>
      <c r="O1142" s="101">
        <f>IF(ISBLANK(C1142),O1141,IF(COUNTIF(C$2:C1142,C1142)&gt;1,O1141,1+MAX(O1141,0)))</f>
        <v>29</v>
      </c>
      <c r="P1142" s="45">
        <f t="shared" si="241"/>
        <v>18</v>
      </c>
      <c r="Q1142" s="33" t="str">
        <f t="shared" si="242"/>
        <v/>
      </c>
      <c r="R1142" s="33">
        <f t="shared" si="243"/>
        <v>14</v>
      </c>
      <c r="S1142" s="33" t="str">
        <f t="shared" si="244"/>
        <v>118_14</v>
      </c>
      <c r="T1142" s="35" t="str">
        <f t="shared" si="245"/>
        <v>118PM</v>
      </c>
      <c r="U1142" s="35" t="str">
        <f t="shared" si="246"/>
        <v>118PMNS</v>
      </c>
      <c r="W1142" s="20" t="str">
        <f t="shared" si="247"/>
        <v/>
      </c>
      <c r="X1142" s="20" t="str">
        <f t="shared" si="248"/>
        <v/>
      </c>
      <c r="Y1142" s="20" t="str">
        <f t="shared" si="249"/>
        <v/>
      </c>
      <c r="Z1142" s="20" t="str">
        <f t="shared" si="250"/>
        <v/>
      </c>
      <c r="AA1142" s="20">
        <f t="shared" si="238"/>
        <v>0</v>
      </c>
      <c r="AB1142" s="20">
        <f t="shared" si="239"/>
        <v>0</v>
      </c>
      <c r="AC1142" s="20">
        <f t="shared" si="240"/>
        <v>0</v>
      </c>
      <c r="AD1142" s="16">
        <f t="shared" si="251"/>
        <v>0</v>
      </c>
      <c r="AE1142" s="16">
        <f>IF(ISBLANK(T1142),AE1141,IF(COUNTIF(T$2:T1142,T1142)&gt;1,AE1141,1+MAX(AE1141,0)))</f>
        <v>35</v>
      </c>
    </row>
    <row r="1143" spans="1:31" x14ac:dyDescent="0.25">
      <c r="A1143" s="42">
        <v>118</v>
      </c>
      <c r="B1143" s="42" t="s">
        <v>66</v>
      </c>
      <c r="C1143" s="42" t="s">
        <v>723</v>
      </c>
      <c r="E1143" s="42">
        <v>2</v>
      </c>
      <c r="F1143" s="42">
        <v>2</v>
      </c>
      <c r="G1143" s="42">
        <v>2</v>
      </c>
      <c r="H1143" s="42">
        <v>7</v>
      </c>
      <c r="I1143" s="42">
        <v>1</v>
      </c>
      <c r="J1143" s="42">
        <v>0</v>
      </c>
      <c r="K1143" s="42">
        <v>1</v>
      </c>
      <c r="L1143" s="42">
        <v>1</v>
      </c>
      <c r="M1143" s="188"/>
      <c r="N1143"/>
      <c r="O1143" s="101">
        <f>IF(ISBLANK(C1143),O1142,IF(COUNTIF(C$2:C1143,C1143)&gt;1,O1142,1+MAX(O1142,0)))</f>
        <v>29</v>
      </c>
      <c r="P1143" s="45">
        <f t="shared" si="241"/>
        <v>18</v>
      </c>
      <c r="Q1143" s="33" t="str">
        <f t="shared" si="242"/>
        <v/>
      </c>
      <c r="R1143" s="33">
        <f t="shared" si="243"/>
        <v>14</v>
      </c>
      <c r="S1143" s="33" t="str">
        <f t="shared" si="244"/>
        <v>118_14</v>
      </c>
      <c r="T1143" s="35" t="str">
        <f t="shared" si="245"/>
        <v>118PM</v>
      </c>
      <c r="U1143" s="35" t="str">
        <f t="shared" si="246"/>
        <v>118PMNS</v>
      </c>
      <c r="W1143" s="20" t="str">
        <f t="shared" si="247"/>
        <v/>
      </c>
      <c r="X1143" s="20" t="str">
        <f t="shared" si="248"/>
        <v/>
      </c>
      <c r="Y1143" s="20" t="str">
        <f t="shared" si="249"/>
        <v/>
      </c>
      <c r="Z1143" s="20" t="str">
        <f t="shared" si="250"/>
        <v/>
      </c>
      <c r="AA1143" s="20">
        <f t="shared" si="238"/>
        <v>0</v>
      </c>
      <c r="AB1143" s="20">
        <f t="shared" si="239"/>
        <v>0</v>
      </c>
      <c r="AC1143" s="20">
        <f t="shared" si="240"/>
        <v>0</v>
      </c>
      <c r="AD1143" s="16">
        <f t="shared" si="251"/>
        <v>0</v>
      </c>
      <c r="AE1143" s="16">
        <f>IF(ISBLANK(T1143),AE1142,IF(COUNTIF(T$2:T1143,T1143)&gt;1,AE1142,1+MAX(AE1142,0)))</f>
        <v>35</v>
      </c>
    </row>
    <row r="1144" spans="1:31" x14ac:dyDescent="0.25">
      <c r="A1144" s="42">
        <v>118</v>
      </c>
      <c r="B1144" s="42" t="s">
        <v>66</v>
      </c>
      <c r="C1144" s="42" t="s">
        <v>723</v>
      </c>
      <c r="E1144" s="42">
        <v>2</v>
      </c>
      <c r="F1144" s="42">
        <v>2</v>
      </c>
      <c r="G1144" s="42">
        <v>3</v>
      </c>
      <c r="H1144" s="42">
        <v>8</v>
      </c>
      <c r="I1144" s="42">
        <v>2</v>
      </c>
      <c r="J1144" s="42">
        <v>1</v>
      </c>
      <c r="K1144" s="42">
        <v>1</v>
      </c>
      <c r="L1144" s="42">
        <v>5</v>
      </c>
      <c r="M1144" s="188"/>
      <c r="N1144"/>
      <c r="O1144" s="101">
        <f>IF(ISBLANK(C1144),O1143,IF(COUNTIF(C$2:C1144,C1144)&gt;1,O1143,1+MAX(O1143,0)))</f>
        <v>29</v>
      </c>
      <c r="P1144" s="45">
        <f t="shared" si="241"/>
        <v>18</v>
      </c>
      <c r="Q1144" s="33" t="str">
        <f t="shared" si="242"/>
        <v/>
      </c>
      <c r="R1144" s="33">
        <f t="shared" si="243"/>
        <v>14</v>
      </c>
      <c r="S1144" s="33" t="str">
        <f t="shared" si="244"/>
        <v>118_14</v>
      </c>
      <c r="T1144" s="35" t="str">
        <f t="shared" si="245"/>
        <v>118PM</v>
      </c>
      <c r="U1144" s="35" t="str">
        <f t="shared" si="246"/>
        <v>118PMEW</v>
      </c>
      <c r="W1144" s="20" t="str">
        <f t="shared" si="247"/>
        <v/>
      </c>
      <c r="X1144" s="20" t="str">
        <f t="shared" si="248"/>
        <v/>
      </c>
      <c r="Y1144" s="20" t="str">
        <f t="shared" si="249"/>
        <v/>
      </c>
      <c r="Z1144" s="20" t="str">
        <f t="shared" si="250"/>
        <v/>
      </c>
      <c r="AA1144" s="20">
        <f t="shared" si="238"/>
        <v>0</v>
      </c>
      <c r="AB1144" s="20">
        <f t="shared" si="239"/>
        <v>0</v>
      </c>
      <c r="AC1144" s="20">
        <f t="shared" si="240"/>
        <v>0</v>
      </c>
      <c r="AD1144" s="16">
        <f t="shared" si="251"/>
        <v>0</v>
      </c>
      <c r="AE1144" s="16">
        <f>IF(ISBLANK(T1144),AE1143,IF(COUNTIF(T$2:T1144,T1144)&gt;1,AE1143,1+MAX(AE1143,0)))</f>
        <v>35</v>
      </c>
    </row>
    <row r="1145" spans="1:31" x14ac:dyDescent="0.25">
      <c r="A1145" s="42">
        <v>118</v>
      </c>
      <c r="B1145" s="42" t="s">
        <v>66</v>
      </c>
      <c r="C1145" s="42" t="s">
        <v>723</v>
      </c>
      <c r="E1145" s="42">
        <v>2</v>
      </c>
      <c r="F1145" s="42">
        <v>2</v>
      </c>
      <c r="G1145" s="42">
        <v>4</v>
      </c>
      <c r="H1145" s="42">
        <v>12</v>
      </c>
      <c r="I1145" s="42">
        <v>3</v>
      </c>
      <c r="J1145" s="42">
        <v>2</v>
      </c>
      <c r="K1145" s="42">
        <v>5</v>
      </c>
      <c r="L1145" s="42">
        <v>5</v>
      </c>
      <c r="M1145" s="188"/>
      <c r="N1145"/>
      <c r="O1145" s="101">
        <f>IF(ISBLANK(C1145),O1144,IF(COUNTIF(C$2:C1145,C1145)&gt;1,O1144,1+MAX(O1144,0)))</f>
        <v>29</v>
      </c>
      <c r="P1145" s="45">
        <f t="shared" si="241"/>
        <v>18</v>
      </c>
      <c r="Q1145" s="33" t="str">
        <f t="shared" si="242"/>
        <v/>
      </c>
      <c r="R1145" s="33">
        <f t="shared" si="243"/>
        <v>14</v>
      </c>
      <c r="S1145" s="33" t="str">
        <f t="shared" si="244"/>
        <v>118_14</v>
      </c>
      <c r="T1145" s="35" t="str">
        <f t="shared" si="245"/>
        <v>118PM</v>
      </c>
      <c r="U1145" s="35" t="str">
        <f t="shared" si="246"/>
        <v>118PMEW</v>
      </c>
      <c r="W1145" s="20" t="str">
        <f t="shared" si="247"/>
        <v/>
      </c>
      <c r="X1145" s="20" t="str">
        <f t="shared" si="248"/>
        <v/>
      </c>
      <c r="Y1145" s="20" t="str">
        <f t="shared" si="249"/>
        <v/>
      </c>
      <c r="Z1145" s="20" t="str">
        <f t="shared" si="250"/>
        <v/>
      </c>
      <c r="AA1145" s="20">
        <f t="shared" si="238"/>
        <v>0</v>
      </c>
      <c r="AB1145" s="20">
        <f t="shared" si="239"/>
        <v>1</v>
      </c>
      <c r="AC1145" s="20">
        <f t="shared" si="240"/>
        <v>0</v>
      </c>
      <c r="AD1145" s="16">
        <f t="shared" si="251"/>
        <v>0</v>
      </c>
      <c r="AE1145" s="16">
        <f>IF(ISBLANK(T1145),AE1144,IF(COUNTIF(T$2:T1145,T1145)&gt;1,AE1144,1+MAX(AE1144,0)))</f>
        <v>35</v>
      </c>
    </row>
    <row r="1146" spans="1:31" x14ac:dyDescent="0.25">
      <c r="A1146" s="42">
        <v>118</v>
      </c>
      <c r="B1146" s="42" t="s">
        <v>66</v>
      </c>
      <c r="C1146" s="42" t="s">
        <v>723</v>
      </c>
      <c r="E1146" s="42">
        <v>2</v>
      </c>
      <c r="F1146" s="42">
        <v>3</v>
      </c>
      <c r="G1146" s="42">
        <v>1</v>
      </c>
      <c r="H1146" s="42">
        <v>7</v>
      </c>
      <c r="I1146" s="42">
        <v>2</v>
      </c>
      <c r="J1146" s="42">
        <v>1</v>
      </c>
      <c r="K1146" s="42">
        <v>3</v>
      </c>
      <c r="L1146" s="42">
        <v>7</v>
      </c>
      <c r="M1146" s="188"/>
      <c r="N1146"/>
      <c r="O1146" s="101">
        <f>IF(ISBLANK(C1146),O1145,IF(COUNTIF(C$2:C1146,C1146)&gt;1,O1145,1+MAX(O1145,0)))</f>
        <v>29</v>
      </c>
      <c r="P1146" s="45">
        <f t="shared" si="241"/>
        <v>18</v>
      </c>
      <c r="Q1146" s="33" t="str">
        <f t="shared" si="242"/>
        <v/>
      </c>
      <c r="R1146" s="33">
        <f t="shared" si="243"/>
        <v>15</v>
      </c>
      <c r="S1146" s="33" t="str">
        <f t="shared" si="244"/>
        <v>118_15</v>
      </c>
      <c r="T1146" s="35" t="str">
        <f t="shared" si="245"/>
        <v>118PM</v>
      </c>
      <c r="U1146" s="35" t="str">
        <f t="shared" si="246"/>
        <v>118PMNS</v>
      </c>
      <c r="W1146" s="20" t="str">
        <f t="shared" si="247"/>
        <v/>
      </c>
      <c r="X1146" s="20" t="str">
        <f t="shared" si="248"/>
        <v/>
      </c>
      <c r="Y1146" s="20" t="str">
        <f t="shared" si="249"/>
        <v/>
      </c>
      <c r="Z1146" s="20" t="str">
        <f t="shared" si="250"/>
        <v/>
      </c>
      <c r="AA1146" s="20">
        <f t="shared" si="238"/>
        <v>0</v>
      </c>
      <c r="AB1146" s="20">
        <f t="shared" si="239"/>
        <v>0</v>
      </c>
      <c r="AC1146" s="20">
        <f t="shared" si="240"/>
        <v>0</v>
      </c>
      <c r="AD1146" s="16">
        <f t="shared" si="251"/>
        <v>0</v>
      </c>
      <c r="AE1146" s="16">
        <f>IF(ISBLANK(T1146),AE1145,IF(COUNTIF(T$2:T1146,T1146)&gt;1,AE1145,1+MAX(AE1145,0)))</f>
        <v>35</v>
      </c>
    </row>
    <row r="1147" spans="1:31" x14ac:dyDescent="0.25">
      <c r="A1147" s="42">
        <v>118</v>
      </c>
      <c r="B1147" s="42" t="s">
        <v>66</v>
      </c>
      <c r="C1147" s="42" t="s">
        <v>723</v>
      </c>
      <c r="E1147" s="42">
        <v>2</v>
      </c>
      <c r="F1147" s="42">
        <v>3</v>
      </c>
      <c r="G1147" s="42">
        <v>2</v>
      </c>
      <c r="H1147" s="42">
        <v>5</v>
      </c>
      <c r="I1147" s="42">
        <v>2</v>
      </c>
      <c r="J1147" s="42">
        <v>1</v>
      </c>
      <c r="K1147" s="42">
        <v>0</v>
      </c>
      <c r="L1147" s="42">
        <v>0</v>
      </c>
      <c r="M1147" s="188"/>
      <c r="N1147"/>
      <c r="O1147" s="101">
        <f>IF(ISBLANK(C1147),O1146,IF(COUNTIF(C$2:C1147,C1147)&gt;1,O1146,1+MAX(O1146,0)))</f>
        <v>29</v>
      </c>
      <c r="P1147" s="45">
        <f t="shared" si="241"/>
        <v>18</v>
      </c>
      <c r="Q1147" s="33" t="str">
        <f t="shared" si="242"/>
        <v/>
      </c>
      <c r="R1147" s="33">
        <f t="shared" si="243"/>
        <v>15</v>
      </c>
      <c r="S1147" s="33" t="str">
        <f t="shared" si="244"/>
        <v>118_15</v>
      </c>
      <c r="T1147" s="35" t="str">
        <f t="shared" si="245"/>
        <v>118PM</v>
      </c>
      <c r="U1147" s="35" t="str">
        <f t="shared" si="246"/>
        <v>118PMNS</v>
      </c>
      <c r="W1147" s="20" t="str">
        <f t="shared" si="247"/>
        <v/>
      </c>
      <c r="X1147" s="20" t="str">
        <f t="shared" si="248"/>
        <v/>
      </c>
      <c r="Y1147" s="20" t="str">
        <f t="shared" si="249"/>
        <v/>
      </c>
      <c r="Z1147" s="20" t="str">
        <f t="shared" si="250"/>
        <v/>
      </c>
      <c r="AA1147" s="20">
        <f t="shared" si="238"/>
        <v>0</v>
      </c>
      <c r="AB1147" s="20">
        <f t="shared" si="239"/>
        <v>0</v>
      </c>
      <c r="AC1147" s="20">
        <f t="shared" si="240"/>
        <v>0</v>
      </c>
      <c r="AD1147" s="16">
        <f t="shared" si="251"/>
        <v>0</v>
      </c>
      <c r="AE1147" s="16">
        <f>IF(ISBLANK(T1147),AE1146,IF(COUNTIF(T$2:T1147,T1147)&gt;1,AE1146,1+MAX(AE1146,0)))</f>
        <v>35</v>
      </c>
    </row>
    <row r="1148" spans="1:31" x14ac:dyDescent="0.25">
      <c r="A1148" s="42">
        <v>118</v>
      </c>
      <c r="B1148" s="42" t="s">
        <v>66</v>
      </c>
      <c r="C1148" s="42" t="s">
        <v>723</v>
      </c>
      <c r="E1148" s="42">
        <v>2</v>
      </c>
      <c r="F1148" s="42">
        <v>3</v>
      </c>
      <c r="G1148" s="42">
        <v>3</v>
      </c>
      <c r="H1148" s="42">
        <v>3</v>
      </c>
      <c r="I1148" s="42">
        <v>0</v>
      </c>
      <c r="J1148" s="42">
        <v>0</v>
      </c>
      <c r="K1148" s="42">
        <v>2</v>
      </c>
      <c r="L1148" s="42">
        <v>3</v>
      </c>
      <c r="M1148" s="188"/>
      <c r="N1148"/>
      <c r="O1148" s="101">
        <f>IF(ISBLANK(C1148),O1147,IF(COUNTIF(C$2:C1148,C1148)&gt;1,O1147,1+MAX(O1147,0)))</f>
        <v>29</v>
      </c>
      <c r="P1148" s="45">
        <f t="shared" si="241"/>
        <v>18</v>
      </c>
      <c r="Q1148" s="33" t="str">
        <f t="shared" si="242"/>
        <v/>
      </c>
      <c r="R1148" s="33">
        <f t="shared" si="243"/>
        <v>15</v>
      </c>
      <c r="S1148" s="33" t="str">
        <f t="shared" si="244"/>
        <v>118_15</v>
      </c>
      <c r="T1148" s="35" t="str">
        <f t="shared" si="245"/>
        <v>118PM</v>
      </c>
      <c r="U1148" s="35" t="str">
        <f t="shared" si="246"/>
        <v>118PMEW</v>
      </c>
      <c r="W1148" s="20" t="str">
        <f t="shared" si="247"/>
        <v/>
      </c>
      <c r="X1148" s="20" t="str">
        <f t="shared" si="248"/>
        <v/>
      </c>
      <c r="Y1148" s="20" t="str">
        <f t="shared" si="249"/>
        <v/>
      </c>
      <c r="Z1148" s="20" t="str">
        <f t="shared" si="250"/>
        <v/>
      </c>
      <c r="AA1148" s="20">
        <f t="shared" si="238"/>
        <v>0</v>
      </c>
      <c r="AB1148" s="20">
        <f t="shared" si="239"/>
        <v>0</v>
      </c>
      <c r="AC1148" s="20">
        <f t="shared" si="240"/>
        <v>0</v>
      </c>
      <c r="AD1148" s="16">
        <f t="shared" si="251"/>
        <v>0</v>
      </c>
      <c r="AE1148" s="16">
        <f>IF(ISBLANK(T1148),AE1147,IF(COUNTIF(T$2:T1148,T1148)&gt;1,AE1147,1+MAX(AE1147,0)))</f>
        <v>35</v>
      </c>
    </row>
    <row r="1149" spans="1:31" x14ac:dyDescent="0.25">
      <c r="A1149" s="42">
        <v>118</v>
      </c>
      <c r="B1149" s="42" t="s">
        <v>66</v>
      </c>
      <c r="C1149" s="42" t="s">
        <v>723</v>
      </c>
      <c r="E1149" s="42">
        <v>2</v>
      </c>
      <c r="F1149" s="42">
        <v>3</v>
      </c>
      <c r="G1149" s="42">
        <v>4</v>
      </c>
      <c r="H1149" s="42">
        <v>14</v>
      </c>
      <c r="I1149" s="42">
        <v>2</v>
      </c>
      <c r="J1149" s="42">
        <v>3</v>
      </c>
      <c r="K1149" s="42">
        <v>5</v>
      </c>
      <c r="L1149" s="42">
        <v>6</v>
      </c>
      <c r="M1149" s="188"/>
      <c r="N1149"/>
      <c r="O1149" s="101">
        <f>IF(ISBLANK(C1149),O1148,IF(COUNTIF(C$2:C1149,C1149)&gt;1,O1148,1+MAX(O1148,0)))</f>
        <v>29</v>
      </c>
      <c r="P1149" s="45">
        <f t="shared" si="241"/>
        <v>18</v>
      </c>
      <c r="Q1149" s="33" t="str">
        <f t="shared" si="242"/>
        <v/>
      </c>
      <c r="R1149" s="33">
        <f t="shared" si="243"/>
        <v>15</v>
      </c>
      <c r="S1149" s="33" t="str">
        <f t="shared" si="244"/>
        <v>118_15</v>
      </c>
      <c r="T1149" s="35" t="str">
        <f t="shared" si="245"/>
        <v>118PM</v>
      </c>
      <c r="U1149" s="35" t="str">
        <f t="shared" si="246"/>
        <v>118PMEW</v>
      </c>
      <c r="W1149" s="20" t="str">
        <f t="shared" si="247"/>
        <v/>
      </c>
      <c r="X1149" s="20" t="str">
        <f t="shared" si="248"/>
        <v/>
      </c>
      <c r="Y1149" s="20" t="str">
        <f t="shared" si="249"/>
        <v/>
      </c>
      <c r="Z1149" s="20" t="str">
        <f t="shared" si="250"/>
        <v/>
      </c>
      <c r="AA1149" s="20">
        <f t="shared" si="238"/>
        <v>0</v>
      </c>
      <c r="AB1149" s="20">
        <f t="shared" si="239"/>
        <v>1</v>
      </c>
      <c r="AC1149" s="20">
        <f t="shared" si="240"/>
        <v>0</v>
      </c>
      <c r="AD1149" s="16">
        <f t="shared" si="251"/>
        <v>0</v>
      </c>
      <c r="AE1149" s="16">
        <f>IF(ISBLANK(T1149),AE1148,IF(COUNTIF(T$2:T1149,T1149)&gt;1,AE1148,1+MAX(AE1148,0)))</f>
        <v>35</v>
      </c>
    </row>
    <row r="1150" spans="1:31" x14ac:dyDescent="0.25">
      <c r="A1150" s="42">
        <v>118</v>
      </c>
      <c r="B1150" s="42" t="s">
        <v>66</v>
      </c>
      <c r="C1150" s="42" t="s">
        <v>723</v>
      </c>
      <c r="E1150" s="42">
        <v>2</v>
      </c>
      <c r="F1150" s="42">
        <v>4</v>
      </c>
      <c r="G1150" s="42">
        <v>1</v>
      </c>
      <c r="H1150" s="42">
        <v>12</v>
      </c>
      <c r="I1150" s="42">
        <v>6</v>
      </c>
      <c r="J1150" s="42">
        <v>2</v>
      </c>
      <c r="K1150" s="42">
        <v>3</v>
      </c>
      <c r="L1150" s="42">
        <v>6</v>
      </c>
      <c r="M1150" s="188"/>
      <c r="N1150"/>
      <c r="O1150" s="101">
        <f>IF(ISBLANK(C1150),O1149,IF(COUNTIF(C$2:C1150,C1150)&gt;1,O1149,1+MAX(O1149,0)))</f>
        <v>29</v>
      </c>
      <c r="P1150" s="45">
        <f t="shared" si="241"/>
        <v>18</v>
      </c>
      <c r="Q1150" s="33" t="str">
        <f t="shared" si="242"/>
        <v/>
      </c>
      <c r="R1150" s="33">
        <f t="shared" si="243"/>
        <v>16</v>
      </c>
      <c r="S1150" s="33" t="str">
        <f t="shared" si="244"/>
        <v>118_16</v>
      </c>
      <c r="T1150" s="35" t="str">
        <f t="shared" si="245"/>
        <v>118PM</v>
      </c>
      <c r="U1150" s="35" t="str">
        <f t="shared" si="246"/>
        <v>118PMNS</v>
      </c>
      <c r="W1150" s="20" t="str">
        <f t="shared" si="247"/>
        <v/>
      </c>
      <c r="X1150" s="20" t="str">
        <f t="shared" si="248"/>
        <v/>
      </c>
      <c r="Y1150" s="20" t="str">
        <f t="shared" si="249"/>
        <v/>
      </c>
      <c r="Z1150" s="20" t="str">
        <f t="shared" si="250"/>
        <v/>
      </c>
      <c r="AA1150" s="20">
        <f t="shared" si="238"/>
        <v>0</v>
      </c>
      <c r="AB1150" s="20">
        <f t="shared" si="239"/>
        <v>0</v>
      </c>
      <c r="AC1150" s="20">
        <f t="shared" si="240"/>
        <v>0</v>
      </c>
      <c r="AD1150" s="16">
        <f t="shared" si="251"/>
        <v>0</v>
      </c>
      <c r="AE1150" s="16">
        <f>IF(ISBLANK(T1150),AE1149,IF(COUNTIF(T$2:T1150,T1150)&gt;1,AE1149,1+MAX(AE1149,0)))</f>
        <v>35</v>
      </c>
    </row>
    <row r="1151" spans="1:31" x14ac:dyDescent="0.25">
      <c r="A1151" s="42">
        <v>118</v>
      </c>
      <c r="B1151" s="42" t="s">
        <v>66</v>
      </c>
      <c r="C1151" s="42" t="s">
        <v>723</v>
      </c>
      <c r="E1151" s="42">
        <v>2</v>
      </c>
      <c r="F1151" s="42">
        <v>4</v>
      </c>
      <c r="G1151" s="42">
        <v>2</v>
      </c>
      <c r="H1151" s="42">
        <v>17</v>
      </c>
      <c r="I1151" s="42">
        <v>4</v>
      </c>
      <c r="J1151" s="42">
        <v>1</v>
      </c>
      <c r="K1151" s="42">
        <v>4</v>
      </c>
      <c r="L1151" s="42">
        <v>6</v>
      </c>
      <c r="M1151" s="188"/>
      <c r="N1151"/>
      <c r="O1151" s="101">
        <f>IF(ISBLANK(C1151),O1150,IF(COUNTIF(C$2:C1151,C1151)&gt;1,O1150,1+MAX(O1150,0)))</f>
        <v>29</v>
      </c>
      <c r="P1151" s="45">
        <f t="shared" si="241"/>
        <v>18</v>
      </c>
      <c r="Q1151" s="33" t="str">
        <f t="shared" si="242"/>
        <v/>
      </c>
      <c r="R1151" s="33">
        <f t="shared" si="243"/>
        <v>16</v>
      </c>
      <c r="S1151" s="33" t="str">
        <f t="shared" si="244"/>
        <v>118_16</v>
      </c>
      <c r="T1151" s="35" t="str">
        <f t="shared" si="245"/>
        <v>118PM</v>
      </c>
      <c r="U1151" s="35" t="str">
        <f t="shared" si="246"/>
        <v>118PMNS</v>
      </c>
      <c r="W1151" s="20" t="str">
        <f t="shared" si="247"/>
        <v/>
      </c>
      <c r="X1151" s="20" t="str">
        <f t="shared" si="248"/>
        <v/>
      </c>
      <c r="Y1151" s="20" t="str">
        <f t="shared" si="249"/>
        <v/>
      </c>
      <c r="Z1151" s="20" t="str">
        <f t="shared" si="250"/>
        <v/>
      </c>
      <c r="AA1151" s="20">
        <f t="shared" si="238"/>
        <v>0</v>
      </c>
      <c r="AB1151" s="20">
        <f t="shared" si="239"/>
        <v>0</v>
      </c>
      <c r="AC1151" s="20">
        <f t="shared" si="240"/>
        <v>0</v>
      </c>
      <c r="AD1151" s="16">
        <f t="shared" si="251"/>
        <v>0</v>
      </c>
      <c r="AE1151" s="16">
        <f>IF(ISBLANK(T1151),AE1150,IF(COUNTIF(T$2:T1151,T1151)&gt;1,AE1150,1+MAX(AE1150,0)))</f>
        <v>35</v>
      </c>
    </row>
    <row r="1152" spans="1:31" x14ac:dyDescent="0.25">
      <c r="A1152" s="42">
        <v>118</v>
      </c>
      <c r="B1152" s="42" t="s">
        <v>66</v>
      </c>
      <c r="C1152" s="42" t="s">
        <v>723</v>
      </c>
      <c r="E1152" s="42">
        <v>2</v>
      </c>
      <c r="F1152" s="42">
        <v>4</v>
      </c>
      <c r="G1152" s="42">
        <v>3</v>
      </c>
      <c r="H1152" s="42">
        <v>9</v>
      </c>
      <c r="I1152" s="42">
        <v>2</v>
      </c>
      <c r="J1152" s="42">
        <v>2</v>
      </c>
      <c r="K1152" s="42">
        <v>4</v>
      </c>
      <c r="L1152" s="42">
        <v>5</v>
      </c>
      <c r="M1152" s="188"/>
      <c r="N1152"/>
      <c r="O1152" s="101">
        <f>IF(ISBLANK(C1152),O1151,IF(COUNTIF(C$2:C1152,C1152)&gt;1,O1151,1+MAX(O1151,0)))</f>
        <v>29</v>
      </c>
      <c r="P1152" s="45">
        <f t="shared" si="241"/>
        <v>18</v>
      </c>
      <c r="Q1152" s="33" t="str">
        <f t="shared" si="242"/>
        <v/>
      </c>
      <c r="R1152" s="33">
        <f t="shared" si="243"/>
        <v>16</v>
      </c>
      <c r="S1152" s="33" t="str">
        <f t="shared" si="244"/>
        <v>118_16</v>
      </c>
      <c r="T1152" s="35" t="str">
        <f t="shared" si="245"/>
        <v>118PM</v>
      </c>
      <c r="U1152" s="35" t="str">
        <f t="shared" si="246"/>
        <v>118PMEW</v>
      </c>
      <c r="W1152" s="20" t="str">
        <f t="shared" si="247"/>
        <v/>
      </c>
      <c r="X1152" s="20" t="str">
        <f t="shared" si="248"/>
        <v/>
      </c>
      <c r="Y1152" s="20" t="str">
        <f t="shared" si="249"/>
        <v/>
      </c>
      <c r="Z1152" s="20" t="str">
        <f t="shared" si="250"/>
        <v/>
      </c>
      <c r="AA1152" s="20">
        <f t="shared" si="238"/>
        <v>0</v>
      </c>
      <c r="AB1152" s="20">
        <f t="shared" si="239"/>
        <v>0</v>
      </c>
      <c r="AC1152" s="20">
        <f t="shared" si="240"/>
        <v>0</v>
      </c>
      <c r="AD1152" s="16">
        <f t="shared" si="251"/>
        <v>0</v>
      </c>
      <c r="AE1152" s="16">
        <f>IF(ISBLANK(T1152),AE1151,IF(COUNTIF(T$2:T1152,T1152)&gt;1,AE1151,1+MAX(AE1151,0)))</f>
        <v>35</v>
      </c>
    </row>
    <row r="1153" spans="1:31" x14ac:dyDescent="0.25">
      <c r="A1153" s="42">
        <v>118</v>
      </c>
      <c r="B1153" s="42" t="s">
        <v>66</v>
      </c>
      <c r="C1153" s="42" t="s">
        <v>723</v>
      </c>
      <c r="E1153" s="42">
        <v>2</v>
      </c>
      <c r="F1153" s="42">
        <v>4</v>
      </c>
      <c r="G1153" s="42">
        <v>4</v>
      </c>
      <c r="H1153" s="42">
        <v>20</v>
      </c>
      <c r="I1153" s="42">
        <v>7</v>
      </c>
      <c r="J1153" s="42">
        <v>2</v>
      </c>
      <c r="K1153" s="42">
        <v>9</v>
      </c>
      <c r="L1153" s="42">
        <v>10</v>
      </c>
      <c r="M1153" s="188"/>
      <c r="N1153"/>
      <c r="O1153" s="101">
        <f>IF(ISBLANK(C1153),O1152,IF(COUNTIF(C$2:C1153,C1153)&gt;1,O1152,1+MAX(O1152,0)))</f>
        <v>29</v>
      </c>
      <c r="P1153" s="45">
        <f t="shared" si="241"/>
        <v>18</v>
      </c>
      <c r="Q1153" s="33" t="str">
        <f t="shared" si="242"/>
        <v/>
      </c>
      <c r="R1153" s="33">
        <f t="shared" si="243"/>
        <v>16</v>
      </c>
      <c r="S1153" s="33" t="str">
        <f t="shared" si="244"/>
        <v>118_16</v>
      </c>
      <c r="T1153" s="35" t="str">
        <f t="shared" si="245"/>
        <v>118PM</v>
      </c>
      <c r="U1153" s="35" t="str">
        <f t="shared" si="246"/>
        <v>118PMEW</v>
      </c>
      <c r="W1153" s="20" t="str">
        <f t="shared" si="247"/>
        <v/>
      </c>
      <c r="X1153" s="20" t="str">
        <f t="shared" si="248"/>
        <v/>
      </c>
      <c r="Y1153" s="20" t="str">
        <f t="shared" si="249"/>
        <v/>
      </c>
      <c r="Z1153" s="20" t="str">
        <f t="shared" si="250"/>
        <v/>
      </c>
      <c r="AA1153" s="20">
        <f t="shared" si="238"/>
        <v>0</v>
      </c>
      <c r="AB1153" s="20">
        <f t="shared" si="239"/>
        <v>1</v>
      </c>
      <c r="AC1153" s="20">
        <f t="shared" si="240"/>
        <v>0</v>
      </c>
      <c r="AD1153" s="16">
        <f t="shared" si="251"/>
        <v>0</v>
      </c>
      <c r="AE1153" s="16">
        <f>IF(ISBLANK(T1153),AE1152,IF(COUNTIF(T$2:T1153,T1153)&gt;1,AE1152,1+MAX(AE1152,0)))</f>
        <v>35</v>
      </c>
    </row>
    <row r="1154" spans="1:31" x14ac:dyDescent="0.25">
      <c r="A1154" s="42">
        <v>119</v>
      </c>
      <c r="B1154" s="42" t="s">
        <v>65</v>
      </c>
      <c r="C1154" s="42" t="s">
        <v>725</v>
      </c>
      <c r="E1154" s="42">
        <v>1</v>
      </c>
      <c r="F1154" s="42">
        <v>1</v>
      </c>
      <c r="G1154" s="42">
        <v>1</v>
      </c>
      <c r="H1154" s="42">
        <v>1</v>
      </c>
      <c r="I1154" s="42">
        <v>0</v>
      </c>
      <c r="J1154" s="42">
        <v>1</v>
      </c>
      <c r="K1154" s="42">
        <v>0</v>
      </c>
      <c r="L1154" s="42">
        <v>0</v>
      </c>
      <c r="M1154" s="188" t="s">
        <v>726</v>
      </c>
      <c r="N1154"/>
      <c r="O1154" s="101">
        <f>IF(ISBLANK(C1154),O1153,IF(COUNTIF(C$2:C1154,C1154)&gt;1,O1153,1+MAX(O1153,0)))</f>
        <v>30</v>
      </c>
      <c r="P1154" s="45">
        <f t="shared" si="241"/>
        <v>19</v>
      </c>
      <c r="Q1154" s="33">
        <f t="shared" si="242"/>
        <v>19</v>
      </c>
      <c r="R1154" s="33">
        <f t="shared" si="243"/>
        <v>1</v>
      </c>
      <c r="S1154" s="33" t="str">
        <f t="shared" si="244"/>
        <v>119_1</v>
      </c>
      <c r="T1154" s="35" t="str">
        <f t="shared" si="245"/>
        <v>119AM</v>
      </c>
      <c r="U1154" s="35" t="str">
        <f t="shared" si="246"/>
        <v>119AMNS</v>
      </c>
      <c r="W1154" s="20" t="str">
        <f t="shared" si="247"/>
        <v/>
      </c>
      <c r="X1154" s="20" t="str">
        <f t="shared" si="248"/>
        <v/>
      </c>
      <c r="Y1154" s="20" t="str">
        <f t="shared" si="249"/>
        <v/>
      </c>
      <c r="Z1154" s="20" t="str">
        <f t="shared" si="250"/>
        <v/>
      </c>
      <c r="AA1154" s="20">
        <f t="shared" ref="AA1154:AA1217" si="252">IF(AND(ISNUMBER($G1154),$B1154="AM"),INDEX(Cordon,MATCH($A1154,loc_ID,0),$G1154),0)</f>
        <v>0</v>
      </c>
      <c r="AB1154" s="20">
        <f t="shared" ref="AB1154:AB1217" si="253">IF(AND(ISNUMBER($G1154),$B1154="PM"),INDEX(Cordon,MATCH($A1154,loc_ID,0),VLOOKUP($G1154,Reverse_dir,2,FALSE)),0)</f>
        <v>0</v>
      </c>
      <c r="AC1154" s="20">
        <f t="shared" ref="AC1154:AC1217" si="254">IF(AND(ISNUMBER($G1154),$B1154="AM"),INDEX(Lane,MATCH($A1154,loc_ID,0),$G1154),0)</f>
        <v>0</v>
      </c>
      <c r="AD1154" s="16">
        <f t="shared" si="251"/>
        <v>0</v>
      </c>
      <c r="AE1154" s="16">
        <f>IF(ISBLANK(T1154),AE1153,IF(COUNTIF(T$2:T1154,T1154)&gt;1,AE1153,1+MAX(AE1153,0)))</f>
        <v>36</v>
      </c>
    </row>
    <row r="1155" spans="1:31" x14ac:dyDescent="0.25">
      <c r="A1155" s="42">
        <v>119</v>
      </c>
      <c r="B1155" s="42" t="s">
        <v>65</v>
      </c>
      <c r="C1155" s="42" t="s">
        <v>725</v>
      </c>
      <c r="E1155" s="42">
        <v>1</v>
      </c>
      <c r="F1155" s="42">
        <v>1</v>
      </c>
      <c r="G1155" s="42">
        <v>2</v>
      </c>
      <c r="H1155" s="42">
        <v>2</v>
      </c>
      <c r="I1155" s="42">
        <v>1</v>
      </c>
      <c r="J1155" s="42">
        <v>0</v>
      </c>
      <c r="K1155" s="42">
        <v>0</v>
      </c>
      <c r="L1155" s="42">
        <v>0</v>
      </c>
      <c r="M1155" s="188" t="s">
        <v>726</v>
      </c>
      <c r="N1155"/>
      <c r="O1155" s="101">
        <f>IF(ISBLANK(C1155),O1154,IF(COUNTIF(C$2:C1155,C1155)&gt;1,O1154,1+MAX(O1154,0)))</f>
        <v>30</v>
      </c>
      <c r="P1155" s="45">
        <f t="shared" ref="P1155:P1218" si="255">IF(A1155=A1154,P1154,IF(ISNUMBER(P1154),P1154+1,1))</f>
        <v>19</v>
      </c>
      <c r="Q1155" s="33" t="str">
        <f t="shared" ref="Q1155:Q1218" si="256">IF(OR(P1155=P1154,LEN(A1155)&lt;1),"",P1155)</f>
        <v/>
      </c>
      <c r="R1155" s="33">
        <f t="shared" ref="R1155:R1218" si="257">IF(ISNUMBER(F1155),F1155+4*(E1155-1)+8*IF(B1155="PM",1,0),"")</f>
        <v>1</v>
      </c>
      <c r="S1155" s="33" t="str">
        <f t="shared" ref="S1155:S1218" si="258">IF(ISNUMBER(R1155),A1155&amp;"_"&amp;R1155,"")</f>
        <v>119_1</v>
      </c>
      <c r="T1155" s="35" t="str">
        <f t="shared" ref="T1155:T1218" si="259">A1155&amp;B1155</f>
        <v>119AM</v>
      </c>
      <c r="U1155" s="35" t="str">
        <f t="shared" ref="U1155:U1218" si="260">IF(OR(G1155=1,G1155=2),T1155&amp;"NS",IF(OR(G1155=3,G1155=4),T1155&amp;"EW",""))</f>
        <v>119AMNS</v>
      </c>
      <c r="W1155" s="20" t="str">
        <f t="shared" ref="W1155:W1218" si="261">IF(I1155&gt;$H1155,1,"")</f>
        <v/>
      </c>
      <c r="X1155" s="20" t="str">
        <f t="shared" ref="X1155:X1218" si="262">IF(J1155&gt;$H1155,1,"")</f>
        <v/>
      </c>
      <c r="Y1155" s="20" t="str">
        <f t="shared" ref="Y1155:Y1218" si="263">IF(K1155&gt;$H1155,1,"")</f>
        <v/>
      </c>
      <c r="Z1155" s="20" t="str">
        <f t="shared" ref="Z1155:Z1218" si="264">IF(L1155&gt;$H1155,1,"")</f>
        <v/>
      </c>
      <c r="AA1155" s="20">
        <f t="shared" si="252"/>
        <v>0</v>
      </c>
      <c r="AB1155" s="20">
        <f t="shared" si="253"/>
        <v>0</v>
      </c>
      <c r="AC1155" s="20">
        <f t="shared" si="254"/>
        <v>3</v>
      </c>
      <c r="AD1155" s="16">
        <f t="shared" ref="AD1155:AD1218" si="265">IF(AND(AC1155&gt;0,ISNUMBER(AC1155)),1,0)</f>
        <v>1</v>
      </c>
      <c r="AE1155" s="16">
        <f>IF(ISBLANK(T1155),AE1154,IF(COUNTIF(T$2:T1155,T1155)&gt;1,AE1154,1+MAX(AE1154,0)))</f>
        <v>36</v>
      </c>
    </row>
    <row r="1156" spans="1:31" x14ac:dyDescent="0.25">
      <c r="A1156" s="42">
        <v>119</v>
      </c>
      <c r="B1156" s="42" t="s">
        <v>65</v>
      </c>
      <c r="C1156" s="42" t="s">
        <v>725</v>
      </c>
      <c r="E1156" s="42">
        <v>1</v>
      </c>
      <c r="F1156" s="42">
        <v>1</v>
      </c>
      <c r="G1156" s="42">
        <v>3</v>
      </c>
      <c r="H1156" s="42">
        <v>1</v>
      </c>
      <c r="I1156" s="42">
        <v>0</v>
      </c>
      <c r="J1156" s="42">
        <v>0</v>
      </c>
      <c r="K1156" s="42">
        <v>0</v>
      </c>
      <c r="L1156" s="42">
        <v>0</v>
      </c>
      <c r="M1156" s="188" t="s">
        <v>726</v>
      </c>
      <c r="N1156"/>
      <c r="O1156" s="101">
        <f>IF(ISBLANK(C1156),O1155,IF(COUNTIF(C$2:C1156,C1156)&gt;1,O1155,1+MAX(O1155,0)))</f>
        <v>30</v>
      </c>
      <c r="P1156" s="45">
        <f t="shared" si="255"/>
        <v>19</v>
      </c>
      <c r="Q1156" s="33" t="str">
        <f t="shared" si="256"/>
        <v/>
      </c>
      <c r="R1156" s="33">
        <f t="shared" si="257"/>
        <v>1</v>
      </c>
      <c r="S1156" s="33" t="str">
        <f t="shared" si="258"/>
        <v>119_1</v>
      </c>
      <c r="T1156" s="35" t="str">
        <f t="shared" si="259"/>
        <v>119AM</v>
      </c>
      <c r="U1156" s="35" t="str">
        <f t="shared" si="260"/>
        <v>119AMEW</v>
      </c>
      <c r="W1156" s="20" t="str">
        <f t="shared" si="261"/>
        <v/>
      </c>
      <c r="X1156" s="20" t="str">
        <f t="shared" si="262"/>
        <v/>
      </c>
      <c r="Y1156" s="20" t="str">
        <f t="shared" si="263"/>
        <v/>
      </c>
      <c r="Z1156" s="20" t="str">
        <f t="shared" si="264"/>
        <v/>
      </c>
      <c r="AA1156" s="20">
        <f t="shared" si="252"/>
        <v>0</v>
      </c>
      <c r="AB1156" s="20">
        <f t="shared" si="253"/>
        <v>0</v>
      </c>
      <c r="AC1156" s="20">
        <f t="shared" si="254"/>
        <v>3</v>
      </c>
      <c r="AD1156" s="16">
        <f t="shared" si="265"/>
        <v>1</v>
      </c>
      <c r="AE1156" s="16">
        <f>IF(ISBLANK(T1156),AE1155,IF(COUNTIF(T$2:T1156,T1156)&gt;1,AE1155,1+MAX(AE1155,0)))</f>
        <v>36</v>
      </c>
    </row>
    <row r="1157" spans="1:31" x14ac:dyDescent="0.25">
      <c r="A1157" s="42">
        <v>119</v>
      </c>
      <c r="B1157" s="42" t="s">
        <v>65</v>
      </c>
      <c r="C1157" s="42" t="s">
        <v>725</v>
      </c>
      <c r="E1157" s="42">
        <v>1</v>
      </c>
      <c r="F1157" s="42">
        <v>1</v>
      </c>
      <c r="G1157" s="42">
        <v>4</v>
      </c>
      <c r="H1157" s="42">
        <v>2</v>
      </c>
      <c r="I1157" s="42">
        <v>1</v>
      </c>
      <c r="J1157" s="42">
        <v>0</v>
      </c>
      <c r="K1157" s="42">
        <v>1</v>
      </c>
      <c r="L1157" s="42">
        <v>1</v>
      </c>
      <c r="M1157" s="188" t="s">
        <v>726</v>
      </c>
      <c r="N1157"/>
      <c r="O1157" s="101">
        <f>IF(ISBLANK(C1157),O1156,IF(COUNTIF(C$2:C1157,C1157)&gt;1,O1156,1+MAX(O1156,0)))</f>
        <v>30</v>
      </c>
      <c r="P1157" s="45">
        <f t="shared" si="255"/>
        <v>19</v>
      </c>
      <c r="Q1157" s="33" t="str">
        <f t="shared" si="256"/>
        <v/>
      </c>
      <c r="R1157" s="33">
        <f t="shared" si="257"/>
        <v>1</v>
      </c>
      <c r="S1157" s="33" t="str">
        <f t="shared" si="258"/>
        <v>119_1</v>
      </c>
      <c r="T1157" s="35" t="str">
        <f t="shared" si="259"/>
        <v>119AM</v>
      </c>
      <c r="U1157" s="35" t="str">
        <f t="shared" si="260"/>
        <v>119AMEW</v>
      </c>
      <c r="W1157" s="20" t="str">
        <f t="shared" si="261"/>
        <v/>
      </c>
      <c r="X1157" s="20" t="str">
        <f t="shared" si="262"/>
        <v/>
      </c>
      <c r="Y1157" s="20" t="str">
        <f t="shared" si="263"/>
        <v/>
      </c>
      <c r="Z1157" s="20" t="str">
        <f t="shared" si="264"/>
        <v/>
      </c>
      <c r="AA1157" s="20">
        <f t="shared" si="252"/>
        <v>0</v>
      </c>
      <c r="AB1157" s="20">
        <f t="shared" si="253"/>
        <v>0</v>
      </c>
      <c r="AC1157" s="20">
        <f t="shared" si="254"/>
        <v>3</v>
      </c>
      <c r="AD1157" s="16">
        <f t="shared" si="265"/>
        <v>1</v>
      </c>
      <c r="AE1157" s="16">
        <f>IF(ISBLANK(T1157),AE1156,IF(COUNTIF(T$2:T1157,T1157)&gt;1,AE1156,1+MAX(AE1156,0)))</f>
        <v>36</v>
      </c>
    </row>
    <row r="1158" spans="1:31" x14ac:dyDescent="0.25">
      <c r="A1158" s="42">
        <v>119</v>
      </c>
      <c r="B1158" s="42" t="s">
        <v>65</v>
      </c>
      <c r="C1158" s="42" t="s">
        <v>725</v>
      </c>
      <c r="E1158" s="42">
        <v>1</v>
      </c>
      <c r="F1158" s="42">
        <v>2</v>
      </c>
      <c r="G1158" s="42">
        <v>1</v>
      </c>
      <c r="H1158" s="42">
        <v>2</v>
      </c>
      <c r="I1158" s="42">
        <v>0</v>
      </c>
      <c r="J1158" s="42">
        <v>2</v>
      </c>
      <c r="K1158" s="42">
        <v>0</v>
      </c>
      <c r="L1158" s="42">
        <v>0</v>
      </c>
      <c r="M1158" s="188" t="s">
        <v>726</v>
      </c>
      <c r="N1158"/>
      <c r="O1158" s="101">
        <f>IF(ISBLANK(C1158),O1157,IF(COUNTIF(C$2:C1158,C1158)&gt;1,O1157,1+MAX(O1157,0)))</f>
        <v>30</v>
      </c>
      <c r="P1158" s="45">
        <f t="shared" si="255"/>
        <v>19</v>
      </c>
      <c r="Q1158" s="33" t="str">
        <f t="shared" si="256"/>
        <v/>
      </c>
      <c r="R1158" s="33">
        <f t="shared" si="257"/>
        <v>2</v>
      </c>
      <c r="S1158" s="33" t="str">
        <f t="shared" si="258"/>
        <v>119_2</v>
      </c>
      <c r="T1158" s="35" t="str">
        <f t="shared" si="259"/>
        <v>119AM</v>
      </c>
      <c r="U1158" s="35" t="str">
        <f t="shared" si="260"/>
        <v>119AMNS</v>
      </c>
      <c r="W1158" s="20" t="str">
        <f t="shared" si="261"/>
        <v/>
      </c>
      <c r="X1158" s="20" t="str">
        <f t="shared" si="262"/>
        <v/>
      </c>
      <c r="Y1158" s="20" t="str">
        <f t="shared" si="263"/>
        <v/>
      </c>
      <c r="Z1158" s="20" t="str">
        <f t="shared" si="264"/>
        <v/>
      </c>
      <c r="AA1158" s="20">
        <f t="shared" si="252"/>
        <v>0</v>
      </c>
      <c r="AB1158" s="20">
        <f t="shared" si="253"/>
        <v>0</v>
      </c>
      <c r="AC1158" s="20">
        <f t="shared" si="254"/>
        <v>0</v>
      </c>
      <c r="AD1158" s="16">
        <f t="shared" si="265"/>
        <v>0</v>
      </c>
      <c r="AE1158" s="16">
        <f>IF(ISBLANK(T1158),AE1157,IF(COUNTIF(T$2:T1158,T1158)&gt;1,AE1157,1+MAX(AE1157,0)))</f>
        <v>36</v>
      </c>
    </row>
    <row r="1159" spans="1:31" x14ac:dyDescent="0.25">
      <c r="A1159" s="42">
        <v>119</v>
      </c>
      <c r="B1159" s="42" t="s">
        <v>65</v>
      </c>
      <c r="C1159" s="42" t="s">
        <v>725</v>
      </c>
      <c r="E1159" s="42">
        <v>1</v>
      </c>
      <c r="F1159" s="42">
        <v>2</v>
      </c>
      <c r="G1159" s="42">
        <v>2</v>
      </c>
      <c r="H1159" s="42">
        <v>5</v>
      </c>
      <c r="I1159" s="42">
        <v>1</v>
      </c>
      <c r="J1159" s="42">
        <v>1</v>
      </c>
      <c r="K1159" s="42">
        <v>0</v>
      </c>
      <c r="L1159" s="42">
        <v>0</v>
      </c>
      <c r="M1159" s="188" t="s">
        <v>726</v>
      </c>
      <c r="N1159"/>
      <c r="O1159" s="101">
        <f>IF(ISBLANK(C1159),O1158,IF(COUNTIF(C$2:C1159,C1159)&gt;1,O1158,1+MAX(O1158,0)))</f>
        <v>30</v>
      </c>
      <c r="P1159" s="45">
        <f t="shared" si="255"/>
        <v>19</v>
      </c>
      <c r="Q1159" s="33" t="str">
        <f t="shared" si="256"/>
        <v/>
      </c>
      <c r="R1159" s="33">
        <f t="shared" si="257"/>
        <v>2</v>
      </c>
      <c r="S1159" s="33" t="str">
        <f t="shared" si="258"/>
        <v>119_2</v>
      </c>
      <c r="T1159" s="35" t="str">
        <f t="shared" si="259"/>
        <v>119AM</v>
      </c>
      <c r="U1159" s="35" t="str">
        <f t="shared" si="260"/>
        <v>119AMNS</v>
      </c>
      <c r="W1159" s="20" t="str">
        <f t="shared" si="261"/>
        <v/>
      </c>
      <c r="X1159" s="20" t="str">
        <f t="shared" si="262"/>
        <v/>
      </c>
      <c r="Y1159" s="20" t="str">
        <f t="shared" si="263"/>
        <v/>
      </c>
      <c r="Z1159" s="20" t="str">
        <f t="shared" si="264"/>
        <v/>
      </c>
      <c r="AA1159" s="20">
        <f t="shared" si="252"/>
        <v>0</v>
      </c>
      <c r="AB1159" s="20">
        <f t="shared" si="253"/>
        <v>0</v>
      </c>
      <c r="AC1159" s="20">
        <f t="shared" si="254"/>
        <v>3</v>
      </c>
      <c r="AD1159" s="16">
        <f t="shared" si="265"/>
        <v>1</v>
      </c>
      <c r="AE1159" s="16">
        <f>IF(ISBLANK(T1159),AE1158,IF(COUNTIF(T$2:T1159,T1159)&gt;1,AE1158,1+MAX(AE1158,0)))</f>
        <v>36</v>
      </c>
    </row>
    <row r="1160" spans="1:31" x14ac:dyDescent="0.25">
      <c r="A1160" s="42">
        <v>119</v>
      </c>
      <c r="B1160" s="42" t="s">
        <v>65</v>
      </c>
      <c r="C1160" s="42" t="s">
        <v>725</v>
      </c>
      <c r="E1160" s="42">
        <v>1</v>
      </c>
      <c r="F1160" s="42">
        <v>2</v>
      </c>
      <c r="G1160" s="42">
        <v>3</v>
      </c>
      <c r="H1160" s="42">
        <v>4</v>
      </c>
      <c r="I1160" s="42">
        <v>0</v>
      </c>
      <c r="J1160" s="42">
        <v>1</v>
      </c>
      <c r="K1160" s="42">
        <v>2</v>
      </c>
      <c r="L1160" s="42">
        <v>2</v>
      </c>
      <c r="M1160" s="188" t="s">
        <v>726</v>
      </c>
      <c r="N1160"/>
      <c r="O1160" s="101">
        <f>IF(ISBLANK(C1160),O1159,IF(COUNTIF(C$2:C1160,C1160)&gt;1,O1159,1+MAX(O1159,0)))</f>
        <v>30</v>
      </c>
      <c r="P1160" s="45">
        <f t="shared" si="255"/>
        <v>19</v>
      </c>
      <c r="Q1160" s="33" t="str">
        <f t="shared" si="256"/>
        <v/>
      </c>
      <c r="R1160" s="33">
        <f t="shared" si="257"/>
        <v>2</v>
      </c>
      <c r="S1160" s="33" t="str">
        <f t="shared" si="258"/>
        <v>119_2</v>
      </c>
      <c r="T1160" s="35" t="str">
        <f t="shared" si="259"/>
        <v>119AM</v>
      </c>
      <c r="U1160" s="35" t="str">
        <f t="shared" si="260"/>
        <v>119AMEW</v>
      </c>
      <c r="W1160" s="20" t="str">
        <f t="shared" si="261"/>
        <v/>
      </c>
      <c r="X1160" s="20" t="str">
        <f t="shared" si="262"/>
        <v/>
      </c>
      <c r="Y1160" s="20" t="str">
        <f t="shared" si="263"/>
        <v/>
      </c>
      <c r="Z1160" s="20" t="str">
        <f t="shared" si="264"/>
        <v/>
      </c>
      <c r="AA1160" s="20">
        <f t="shared" si="252"/>
        <v>0</v>
      </c>
      <c r="AB1160" s="20">
        <f t="shared" si="253"/>
        <v>0</v>
      </c>
      <c r="AC1160" s="20">
        <f t="shared" si="254"/>
        <v>3</v>
      </c>
      <c r="AD1160" s="16">
        <f t="shared" si="265"/>
        <v>1</v>
      </c>
      <c r="AE1160" s="16">
        <f>IF(ISBLANK(T1160),AE1159,IF(COUNTIF(T$2:T1160,T1160)&gt;1,AE1159,1+MAX(AE1159,0)))</f>
        <v>36</v>
      </c>
    </row>
    <row r="1161" spans="1:31" x14ac:dyDescent="0.25">
      <c r="A1161" s="42">
        <v>119</v>
      </c>
      <c r="B1161" s="42" t="s">
        <v>65</v>
      </c>
      <c r="C1161" s="42" t="s">
        <v>725</v>
      </c>
      <c r="E1161" s="42">
        <v>1</v>
      </c>
      <c r="F1161" s="42">
        <v>2</v>
      </c>
      <c r="G1161" s="42">
        <v>4</v>
      </c>
      <c r="H1161" s="42">
        <v>2</v>
      </c>
      <c r="I1161" s="42">
        <v>0</v>
      </c>
      <c r="J1161" s="42">
        <v>0</v>
      </c>
      <c r="K1161" s="42">
        <v>0</v>
      </c>
      <c r="L1161" s="42">
        <v>1</v>
      </c>
      <c r="M1161" s="188" t="s">
        <v>726</v>
      </c>
      <c r="N1161"/>
      <c r="O1161" s="101">
        <f>IF(ISBLANK(C1161),O1160,IF(COUNTIF(C$2:C1161,C1161)&gt;1,O1160,1+MAX(O1160,0)))</f>
        <v>30</v>
      </c>
      <c r="P1161" s="45">
        <f t="shared" si="255"/>
        <v>19</v>
      </c>
      <c r="Q1161" s="33" t="str">
        <f t="shared" si="256"/>
        <v/>
      </c>
      <c r="R1161" s="33">
        <f t="shared" si="257"/>
        <v>2</v>
      </c>
      <c r="S1161" s="33" t="str">
        <f t="shared" si="258"/>
        <v>119_2</v>
      </c>
      <c r="T1161" s="35" t="str">
        <f t="shared" si="259"/>
        <v>119AM</v>
      </c>
      <c r="U1161" s="35" t="str">
        <f t="shared" si="260"/>
        <v>119AMEW</v>
      </c>
      <c r="W1161" s="20" t="str">
        <f t="shared" si="261"/>
        <v/>
      </c>
      <c r="X1161" s="20" t="str">
        <f t="shared" si="262"/>
        <v/>
      </c>
      <c r="Y1161" s="20" t="str">
        <f t="shared" si="263"/>
        <v/>
      </c>
      <c r="Z1161" s="20" t="str">
        <f t="shared" si="264"/>
        <v/>
      </c>
      <c r="AA1161" s="20">
        <f t="shared" si="252"/>
        <v>0</v>
      </c>
      <c r="AB1161" s="20">
        <f t="shared" si="253"/>
        <v>0</v>
      </c>
      <c r="AC1161" s="20">
        <f t="shared" si="254"/>
        <v>3</v>
      </c>
      <c r="AD1161" s="16">
        <f t="shared" si="265"/>
        <v>1</v>
      </c>
      <c r="AE1161" s="16">
        <f>IF(ISBLANK(T1161),AE1160,IF(COUNTIF(T$2:T1161,T1161)&gt;1,AE1160,1+MAX(AE1160,0)))</f>
        <v>36</v>
      </c>
    </row>
    <row r="1162" spans="1:31" x14ac:dyDescent="0.25">
      <c r="A1162" s="42">
        <v>119</v>
      </c>
      <c r="B1162" s="42" t="s">
        <v>65</v>
      </c>
      <c r="C1162" s="42" t="s">
        <v>725</v>
      </c>
      <c r="E1162" s="42">
        <v>1</v>
      </c>
      <c r="F1162" s="42">
        <v>3</v>
      </c>
      <c r="G1162" s="42">
        <v>1</v>
      </c>
      <c r="H1162" s="42">
        <v>1</v>
      </c>
      <c r="I1162" s="42">
        <v>0</v>
      </c>
      <c r="J1162" s="42">
        <v>0</v>
      </c>
      <c r="K1162" s="42">
        <v>0</v>
      </c>
      <c r="L1162" s="42">
        <v>1</v>
      </c>
      <c r="M1162" s="188" t="s">
        <v>726</v>
      </c>
      <c r="N1162"/>
      <c r="O1162" s="101">
        <f>IF(ISBLANK(C1162),O1161,IF(COUNTIF(C$2:C1162,C1162)&gt;1,O1161,1+MAX(O1161,0)))</f>
        <v>30</v>
      </c>
      <c r="P1162" s="45">
        <f t="shared" si="255"/>
        <v>19</v>
      </c>
      <c r="Q1162" s="33" t="str">
        <f t="shared" si="256"/>
        <v/>
      </c>
      <c r="R1162" s="33">
        <f t="shared" si="257"/>
        <v>3</v>
      </c>
      <c r="S1162" s="33" t="str">
        <f t="shared" si="258"/>
        <v>119_3</v>
      </c>
      <c r="T1162" s="35" t="str">
        <f t="shared" si="259"/>
        <v>119AM</v>
      </c>
      <c r="U1162" s="35" t="str">
        <f t="shared" si="260"/>
        <v>119AMNS</v>
      </c>
      <c r="W1162" s="20" t="str">
        <f t="shared" si="261"/>
        <v/>
      </c>
      <c r="X1162" s="20" t="str">
        <f t="shared" si="262"/>
        <v/>
      </c>
      <c r="Y1162" s="20" t="str">
        <f t="shared" si="263"/>
        <v/>
      </c>
      <c r="Z1162" s="20" t="str">
        <f t="shared" si="264"/>
        <v/>
      </c>
      <c r="AA1162" s="20">
        <f t="shared" si="252"/>
        <v>0</v>
      </c>
      <c r="AB1162" s="20">
        <f t="shared" si="253"/>
        <v>0</v>
      </c>
      <c r="AC1162" s="20">
        <f t="shared" si="254"/>
        <v>0</v>
      </c>
      <c r="AD1162" s="16">
        <f t="shared" si="265"/>
        <v>0</v>
      </c>
      <c r="AE1162" s="16">
        <f>IF(ISBLANK(T1162),AE1161,IF(COUNTIF(T$2:T1162,T1162)&gt;1,AE1161,1+MAX(AE1161,0)))</f>
        <v>36</v>
      </c>
    </row>
    <row r="1163" spans="1:31" x14ac:dyDescent="0.25">
      <c r="A1163" s="42">
        <v>119</v>
      </c>
      <c r="B1163" s="42" t="s">
        <v>65</v>
      </c>
      <c r="C1163" s="42" t="s">
        <v>725</v>
      </c>
      <c r="E1163" s="42">
        <v>1</v>
      </c>
      <c r="F1163" s="42">
        <v>3</v>
      </c>
      <c r="G1163" s="42">
        <v>2</v>
      </c>
      <c r="H1163" s="42">
        <v>4</v>
      </c>
      <c r="I1163" s="42">
        <v>2</v>
      </c>
      <c r="J1163" s="42">
        <v>1</v>
      </c>
      <c r="K1163" s="42">
        <v>0</v>
      </c>
      <c r="L1163" s="42">
        <v>0</v>
      </c>
      <c r="M1163" s="188" t="s">
        <v>726</v>
      </c>
      <c r="N1163"/>
      <c r="O1163" s="101">
        <f>IF(ISBLANK(C1163),O1162,IF(COUNTIF(C$2:C1163,C1163)&gt;1,O1162,1+MAX(O1162,0)))</f>
        <v>30</v>
      </c>
      <c r="P1163" s="45">
        <f t="shared" si="255"/>
        <v>19</v>
      </c>
      <c r="Q1163" s="33" t="str">
        <f t="shared" si="256"/>
        <v/>
      </c>
      <c r="R1163" s="33">
        <f t="shared" si="257"/>
        <v>3</v>
      </c>
      <c r="S1163" s="33" t="str">
        <f t="shared" si="258"/>
        <v>119_3</v>
      </c>
      <c r="T1163" s="35" t="str">
        <f t="shared" si="259"/>
        <v>119AM</v>
      </c>
      <c r="U1163" s="35" t="str">
        <f t="shared" si="260"/>
        <v>119AMNS</v>
      </c>
      <c r="W1163" s="20" t="str">
        <f t="shared" si="261"/>
        <v/>
      </c>
      <c r="X1163" s="20" t="str">
        <f t="shared" si="262"/>
        <v/>
      </c>
      <c r="Y1163" s="20" t="str">
        <f t="shared" si="263"/>
        <v/>
      </c>
      <c r="Z1163" s="20" t="str">
        <f t="shared" si="264"/>
        <v/>
      </c>
      <c r="AA1163" s="20">
        <f t="shared" si="252"/>
        <v>0</v>
      </c>
      <c r="AB1163" s="20">
        <f t="shared" si="253"/>
        <v>0</v>
      </c>
      <c r="AC1163" s="20">
        <f t="shared" si="254"/>
        <v>3</v>
      </c>
      <c r="AD1163" s="16">
        <f t="shared" si="265"/>
        <v>1</v>
      </c>
      <c r="AE1163" s="16">
        <f>IF(ISBLANK(T1163),AE1162,IF(COUNTIF(T$2:T1163,T1163)&gt;1,AE1162,1+MAX(AE1162,0)))</f>
        <v>36</v>
      </c>
    </row>
    <row r="1164" spans="1:31" x14ac:dyDescent="0.25">
      <c r="A1164" s="42">
        <v>119</v>
      </c>
      <c r="B1164" s="42" t="s">
        <v>65</v>
      </c>
      <c r="C1164" s="42" t="s">
        <v>725</v>
      </c>
      <c r="E1164" s="42">
        <v>1</v>
      </c>
      <c r="F1164" s="42">
        <v>3</v>
      </c>
      <c r="G1164" s="42">
        <v>3</v>
      </c>
      <c r="H1164" s="42">
        <v>2</v>
      </c>
      <c r="I1164" s="42">
        <v>1</v>
      </c>
      <c r="J1164" s="42">
        <v>1</v>
      </c>
      <c r="K1164" s="42">
        <v>2</v>
      </c>
      <c r="L1164" s="42">
        <v>2</v>
      </c>
      <c r="M1164" s="188" t="s">
        <v>726</v>
      </c>
      <c r="N1164"/>
      <c r="O1164" s="101">
        <f>IF(ISBLANK(C1164),O1163,IF(COUNTIF(C$2:C1164,C1164)&gt;1,O1163,1+MAX(O1163,0)))</f>
        <v>30</v>
      </c>
      <c r="P1164" s="45">
        <f t="shared" si="255"/>
        <v>19</v>
      </c>
      <c r="Q1164" s="33" t="str">
        <f t="shared" si="256"/>
        <v/>
      </c>
      <c r="R1164" s="33">
        <f t="shared" si="257"/>
        <v>3</v>
      </c>
      <c r="S1164" s="33" t="str">
        <f t="shared" si="258"/>
        <v>119_3</v>
      </c>
      <c r="T1164" s="35" t="str">
        <f t="shared" si="259"/>
        <v>119AM</v>
      </c>
      <c r="U1164" s="35" t="str">
        <f t="shared" si="260"/>
        <v>119AMEW</v>
      </c>
      <c r="W1164" s="20" t="str">
        <f t="shared" si="261"/>
        <v/>
      </c>
      <c r="X1164" s="20" t="str">
        <f t="shared" si="262"/>
        <v/>
      </c>
      <c r="Y1164" s="20" t="str">
        <f t="shared" si="263"/>
        <v/>
      </c>
      <c r="Z1164" s="20" t="str">
        <f t="shared" si="264"/>
        <v/>
      </c>
      <c r="AA1164" s="20">
        <f t="shared" si="252"/>
        <v>0</v>
      </c>
      <c r="AB1164" s="20">
        <f t="shared" si="253"/>
        <v>0</v>
      </c>
      <c r="AC1164" s="20">
        <f t="shared" si="254"/>
        <v>3</v>
      </c>
      <c r="AD1164" s="16">
        <f t="shared" si="265"/>
        <v>1</v>
      </c>
      <c r="AE1164" s="16">
        <f>IF(ISBLANK(T1164),AE1163,IF(COUNTIF(T$2:T1164,T1164)&gt;1,AE1163,1+MAX(AE1163,0)))</f>
        <v>36</v>
      </c>
    </row>
    <row r="1165" spans="1:31" x14ac:dyDescent="0.25">
      <c r="A1165" s="42">
        <v>119</v>
      </c>
      <c r="B1165" s="42" t="s">
        <v>65</v>
      </c>
      <c r="C1165" s="42" t="s">
        <v>725</v>
      </c>
      <c r="E1165" s="42">
        <v>1</v>
      </c>
      <c r="F1165" s="42">
        <v>3</v>
      </c>
      <c r="G1165" s="42">
        <v>4</v>
      </c>
      <c r="H1165" s="42">
        <v>3</v>
      </c>
      <c r="I1165" s="42">
        <v>0</v>
      </c>
      <c r="J1165" s="42">
        <v>0</v>
      </c>
      <c r="K1165" s="42">
        <v>1</v>
      </c>
      <c r="L1165" s="42">
        <v>2</v>
      </c>
      <c r="M1165" s="188" t="s">
        <v>726</v>
      </c>
      <c r="N1165"/>
      <c r="O1165" s="101">
        <f>IF(ISBLANK(C1165),O1164,IF(COUNTIF(C$2:C1165,C1165)&gt;1,O1164,1+MAX(O1164,0)))</f>
        <v>30</v>
      </c>
      <c r="P1165" s="45">
        <f t="shared" si="255"/>
        <v>19</v>
      </c>
      <c r="Q1165" s="33" t="str">
        <f t="shared" si="256"/>
        <v/>
      </c>
      <c r="R1165" s="33">
        <f t="shared" si="257"/>
        <v>3</v>
      </c>
      <c r="S1165" s="33" t="str">
        <f t="shared" si="258"/>
        <v>119_3</v>
      </c>
      <c r="T1165" s="35" t="str">
        <f t="shared" si="259"/>
        <v>119AM</v>
      </c>
      <c r="U1165" s="35" t="str">
        <f t="shared" si="260"/>
        <v>119AMEW</v>
      </c>
      <c r="W1165" s="20" t="str">
        <f t="shared" si="261"/>
        <v/>
      </c>
      <c r="X1165" s="20" t="str">
        <f t="shared" si="262"/>
        <v/>
      </c>
      <c r="Y1165" s="20" t="str">
        <f t="shared" si="263"/>
        <v/>
      </c>
      <c r="Z1165" s="20" t="str">
        <f t="shared" si="264"/>
        <v/>
      </c>
      <c r="AA1165" s="20">
        <f t="shared" si="252"/>
        <v>0</v>
      </c>
      <c r="AB1165" s="20">
        <f t="shared" si="253"/>
        <v>0</v>
      </c>
      <c r="AC1165" s="20">
        <f t="shared" si="254"/>
        <v>3</v>
      </c>
      <c r="AD1165" s="16">
        <f t="shared" si="265"/>
        <v>1</v>
      </c>
      <c r="AE1165" s="16">
        <f>IF(ISBLANK(T1165),AE1164,IF(COUNTIF(T$2:T1165,T1165)&gt;1,AE1164,1+MAX(AE1164,0)))</f>
        <v>36</v>
      </c>
    </row>
    <row r="1166" spans="1:31" x14ac:dyDescent="0.25">
      <c r="A1166" s="42">
        <v>119</v>
      </c>
      <c r="B1166" s="42" t="s">
        <v>65</v>
      </c>
      <c r="C1166" s="42" t="s">
        <v>725</v>
      </c>
      <c r="E1166" s="42">
        <v>1</v>
      </c>
      <c r="F1166" s="42">
        <v>4</v>
      </c>
      <c r="G1166" s="42">
        <v>1</v>
      </c>
      <c r="H1166" s="42">
        <v>4</v>
      </c>
      <c r="I1166" s="42">
        <v>2</v>
      </c>
      <c r="J1166" s="42">
        <v>1</v>
      </c>
      <c r="K1166" s="42">
        <v>0</v>
      </c>
      <c r="L1166" s="42">
        <v>0</v>
      </c>
      <c r="M1166" s="188" t="s">
        <v>726</v>
      </c>
      <c r="N1166"/>
      <c r="O1166" s="101">
        <f>IF(ISBLANK(C1166),O1165,IF(COUNTIF(C$2:C1166,C1166)&gt;1,O1165,1+MAX(O1165,0)))</f>
        <v>30</v>
      </c>
      <c r="P1166" s="45">
        <f t="shared" si="255"/>
        <v>19</v>
      </c>
      <c r="Q1166" s="33" t="str">
        <f t="shared" si="256"/>
        <v/>
      </c>
      <c r="R1166" s="33">
        <f t="shared" si="257"/>
        <v>4</v>
      </c>
      <c r="S1166" s="33" t="str">
        <f t="shared" si="258"/>
        <v>119_4</v>
      </c>
      <c r="T1166" s="35" t="str">
        <f t="shared" si="259"/>
        <v>119AM</v>
      </c>
      <c r="U1166" s="35" t="str">
        <f t="shared" si="260"/>
        <v>119AMNS</v>
      </c>
      <c r="W1166" s="20" t="str">
        <f t="shared" si="261"/>
        <v/>
      </c>
      <c r="X1166" s="20" t="str">
        <f t="shared" si="262"/>
        <v/>
      </c>
      <c r="Y1166" s="20" t="str">
        <f t="shared" si="263"/>
        <v/>
      </c>
      <c r="Z1166" s="20" t="str">
        <f t="shared" si="264"/>
        <v/>
      </c>
      <c r="AA1166" s="20">
        <f t="shared" si="252"/>
        <v>0</v>
      </c>
      <c r="AB1166" s="20">
        <f t="shared" si="253"/>
        <v>0</v>
      </c>
      <c r="AC1166" s="20">
        <f t="shared" si="254"/>
        <v>0</v>
      </c>
      <c r="AD1166" s="16">
        <f t="shared" si="265"/>
        <v>0</v>
      </c>
      <c r="AE1166" s="16">
        <f>IF(ISBLANK(T1166),AE1165,IF(COUNTIF(T$2:T1166,T1166)&gt;1,AE1165,1+MAX(AE1165,0)))</f>
        <v>36</v>
      </c>
    </row>
    <row r="1167" spans="1:31" x14ac:dyDescent="0.25">
      <c r="A1167" s="42">
        <v>119</v>
      </c>
      <c r="B1167" s="42" t="s">
        <v>65</v>
      </c>
      <c r="C1167" s="42" t="s">
        <v>725</v>
      </c>
      <c r="E1167" s="42">
        <v>1</v>
      </c>
      <c r="F1167" s="42">
        <v>4</v>
      </c>
      <c r="G1167" s="42">
        <v>2</v>
      </c>
      <c r="H1167" s="42">
        <v>2</v>
      </c>
      <c r="I1167" s="42">
        <v>1</v>
      </c>
      <c r="J1167" s="42">
        <v>1</v>
      </c>
      <c r="K1167" s="42">
        <v>0</v>
      </c>
      <c r="L1167" s="42">
        <v>0</v>
      </c>
      <c r="M1167" s="188" t="s">
        <v>726</v>
      </c>
      <c r="N1167"/>
      <c r="O1167" s="101">
        <f>IF(ISBLANK(C1167),O1166,IF(COUNTIF(C$2:C1167,C1167)&gt;1,O1166,1+MAX(O1166,0)))</f>
        <v>30</v>
      </c>
      <c r="P1167" s="45">
        <f t="shared" si="255"/>
        <v>19</v>
      </c>
      <c r="Q1167" s="33" t="str">
        <f t="shared" si="256"/>
        <v/>
      </c>
      <c r="R1167" s="33">
        <f t="shared" si="257"/>
        <v>4</v>
      </c>
      <c r="S1167" s="33" t="str">
        <f t="shared" si="258"/>
        <v>119_4</v>
      </c>
      <c r="T1167" s="35" t="str">
        <f t="shared" si="259"/>
        <v>119AM</v>
      </c>
      <c r="U1167" s="35" t="str">
        <f t="shared" si="260"/>
        <v>119AMNS</v>
      </c>
      <c r="W1167" s="20" t="str">
        <f t="shared" si="261"/>
        <v/>
      </c>
      <c r="X1167" s="20" t="str">
        <f t="shared" si="262"/>
        <v/>
      </c>
      <c r="Y1167" s="20" t="str">
        <f t="shared" si="263"/>
        <v/>
      </c>
      <c r="Z1167" s="20" t="str">
        <f t="shared" si="264"/>
        <v/>
      </c>
      <c r="AA1167" s="20">
        <f t="shared" si="252"/>
        <v>0</v>
      </c>
      <c r="AB1167" s="20">
        <f t="shared" si="253"/>
        <v>0</v>
      </c>
      <c r="AC1167" s="20">
        <f t="shared" si="254"/>
        <v>3</v>
      </c>
      <c r="AD1167" s="16">
        <f t="shared" si="265"/>
        <v>1</v>
      </c>
      <c r="AE1167" s="16">
        <f>IF(ISBLANK(T1167),AE1166,IF(COUNTIF(T$2:T1167,T1167)&gt;1,AE1166,1+MAX(AE1166,0)))</f>
        <v>36</v>
      </c>
    </row>
    <row r="1168" spans="1:31" x14ac:dyDescent="0.25">
      <c r="A1168" s="42">
        <v>119</v>
      </c>
      <c r="B1168" s="42" t="s">
        <v>65</v>
      </c>
      <c r="C1168" s="42" t="s">
        <v>725</v>
      </c>
      <c r="E1168" s="42">
        <v>1</v>
      </c>
      <c r="F1168" s="42">
        <v>4</v>
      </c>
      <c r="G1168" s="42">
        <v>3</v>
      </c>
      <c r="H1168" s="42">
        <v>5</v>
      </c>
      <c r="I1168" s="42">
        <v>1</v>
      </c>
      <c r="J1168" s="42">
        <v>0</v>
      </c>
      <c r="K1168" s="42">
        <v>1</v>
      </c>
      <c r="L1168" s="42">
        <v>3</v>
      </c>
      <c r="M1168" s="188" t="s">
        <v>726</v>
      </c>
      <c r="N1168"/>
      <c r="O1168" s="101">
        <f>IF(ISBLANK(C1168),O1167,IF(COUNTIF(C$2:C1168,C1168)&gt;1,O1167,1+MAX(O1167,0)))</f>
        <v>30</v>
      </c>
      <c r="P1168" s="45">
        <f t="shared" si="255"/>
        <v>19</v>
      </c>
      <c r="Q1168" s="33" t="str">
        <f t="shared" si="256"/>
        <v/>
      </c>
      <c r="R1168" s="33">
        <f t="shared" si="257"/>
        <v>4</v>
      </c>
      <c r="S1168" s="33" t="str">
        <f t="shared" si="258"/>
        <v>119_4</v>
      </c>
      <c r="T1168" s="35" t="str">
        <f t="shared" si="259"/>
        <v>119AM</v>
      </c>
      <c r="U1168" s="35" t="str">
        <f t="shared" si="260"/>
        <v>119AMEW</v>
      </c>
      <c r="W1168" s="20" t="str">
        <f t="shared" si="261"/>
        <v/>
      </c>
      <c r="X1168" s="20" t="str">
        <f t="shared" si="262"/>
        <v/>
      </c>
      <c r="Y1168" s="20" t="str">
        <f t="shared" si="263"/>
        <v/>
      </c>
      <c r="Z1168" s="20" t="str">
        <f t="shared" si="264"/>
        <v/>
      </c>
      <c r="AA1168" s="20">
        <f t="shared" si="252"/>
        <v>0</v>
      </c>
      <c r="AB1168" s="20">
        <f t="shared" si="253"/>
        <v>0</v>
      </c>
      <c r="AC1168" s="20">
        <f t="shared" si="254"/>
        <v>3</v>
      </c>
      <c r="AD1168" s="16">
        <f t="shared" si="265"/>
        <v>1</v>
      </c>
      <c r="AE1168" s="16">
        <f>IF(ISBLANK(T1168),AE1167,IF(COUNTIF(T$2:T1168,T1168)&gt;1,AE1167,1+MAX(AE1167,0)))</f>
        <v>36</v>
      </c>
    </row>
    <row r="1169" spans="1:31" x14ac:dyDescent="0.25">
      <c r="A1169" s="42">
        <v>119</v>
      </c>
      <c r="B1169" s="42" t="s">
        <v>65</v>
      </c>
      <c r="C1169" s="42" t="s">
        <v>725</v>
      </c>
      <c r="E1169" s="42">
        <v>1</v>
      </c>
      <c r="F1169" s="42">
        <v>4</v>
      </c>
      <c r="G1169" s="42">
        <v>4</v>
      </c>
      <c r="H1169" s="42">
        <v>1</v>
      </c>
      <c r="I1169" s="42">
        <v>1</v>
      </c>
      <c r="J1169" s="42">
        <v>0</v>
      </c>
      <c r="K1169" s="42">
        <v>1</v>
      </c>
      <c r="L1169" s="42">
        <v>1</v>
      </c>
      <c r="M1169" s="188" t="s">
        <v>726</v>
      </c>
      <c r="N1169"/>
      <c r="O1169" s="101">
        <f>IF(ISBLANK(C1169),O1168,IF(COUNTIF(C$2:C1169,C1169)&gt;1,O1168,1+MAX(O1168,0)))</f>
        <v>30</v>
      </c>
      <c r="P1169" s="45">
        <f t="shared" si="255"/>
        <v>19</v>
      </c>
      <c r="Q1169" s="33" t="str">
        <f t="shared" si="256"/>
        <v/>
      </c>
      <c r="R1169" s="33">
        <f t="shared" si="257"/>
        <v>4</v>
      </c>
      <c r="S1169" s="33" t="str">
        <f t="shared" si="258"/>
        <v>119_4</v>
      </c>
      <c r="T1169" s="35" t="str">
        <f t="shared" si="259"/>
        <v>119AM</v>
      </c>
      <c r="U1169" s="35" t="str">
        <f t="shared" si="260"/>
        <v>119AMEW</v>
      </c>
      <c r="W1169" s="20" t="str">
        <f t="shared" si="261"/>
        <v/>
      </c>
      <c r="X1169" s="20" t="str">
        <f t="shared" si="262"/>
        <v/>
      </c>
      <c r="Y1169" s="20" t="str">
        <f t="shared" si="263"/>
        <v/>
      </c>
      <c r="Z1169" s="20" t="str">
        <f t="shared" si="264"/>
        <v/>
      </c>
      <c r="AA1169" s="20">
        <f t="shared" si="252"/>
        <v>0</v>
      </c>
      <c r="AB1169" s="20">
        <f t="shared" si="253"/>
        <v>0</v>
      </c>
      <c r="AC1169" s="20">
        <f t="shared" si="254"/>
        <v>3</v>
      </c>
      <c r="AD1169" s="16">
        <f t="shared" si="265"/>
        <v>1</v>
      </c>
      <c r="AE1169" s="16">
        <f>IF(ISBLANK(T1169),AE1168,IF(COUNTIF(T$2:T1169,T1169)&gt;1,AE1168,1+MAX(AE1168,0)))</f>
        <v>36</v>
      </c>
    </row>
    <row r="1170" spans="1:31" x14ac:dyDescent="0.25">
      <c r="A1170" s="42">
        <v>119</v>
      </c>
      <c r="B1170" s="42" t="s">
        <v>65</v>
      </c>
      <c r="C1170" s="42" t="s">
        <v>725</v>
      </c>
      <c r="E1170" s="42">
        <v>2</v>
      </c>
      <c r="F1170" s="42">
        <v>1</v>
      </c>
      <c r="G1170" s="42">
        <v>1</v>
      </c>
      <c r="H1170" s="42">
        <v>4</v>
      </c>
      <c r="I1170" s="42">
        <v>1</v>
      </c>
      <c r="J1170" s="42">
        <v>2</v>
      </c>
      <c r="K1170" s="42">
        <v>0</v>
      </c>
      <c r="L1170" s="42">
        <v>0</v>
      </c>
      <c r="M1170" s="188" t="s">
        <v>727</v>
      </c>
      <c r="N1170"/>
      <c r="O1170" s="101">
        <f>IF(ISBLANK(C1170),O1169,IF(COUNTIF(C$2:C1170,C1170)&gt;1,O1169,1+MAX(O1169,0)))</f>
        <v>30</v>
      </c>
      <c r="P1170" s="45">
        <f t="shared" si="255"/>
        <v>19</v>
      </c>
      <c r="Q1170" s="33" t="str">
        <f t="shared" si="256"/>
        <v/>
      </c>
      <c r="R1170" s="33">
        <f t="shared" si="257"/>
        <v>5</v>
      </c>
      <c r="S1170" s="33" t="str">
        <f t="shared" si="258"/>
        <v>119_5</v>
      </c>
      <c r="T1170" s="35" t="str">
        <f t="shared" si="259"/>
        <v>119AM</v>
      </c>
      <c r="U1170" s="35" t="str">
        <f t="shared" si="260"/>
        <v>119AMNS</v>
      </c>
      <c r="W1170" s="20" t="str">
        <f t="shared" si="261"/>
        <v/>
      </c>
      <c r="X1170" s="20" t="str">
        <f t="shared" si="262"/>
        <v/>
      </c>
      <c r="Y1170" s="20" t="str">
        <f t="shared" si="263"/>
        <v/>
      </c>
      <c r="Z1170" s="20" t="str">
        <f t="shared" si="264"/>
        <v/>
      </c>
      <c r="AA1170" s="20">
        <f t="shared" si="252"/>
        <v>0</v>
      </c>
      <c r="AB1170" s="20">
        <f t="shared" si="253"/>
        <v>0</v>
      </c>
      <c r="AC1170" s="20">
        <f t="shared" si="254"/>
        <v>0</v>
      </c>
      <c r="AD1170" s="16">
        <f t="shared" si="265"/>
        <v>0</v>
      </c>
      <c r="AE1170" s="16">
        <f>IF(ISBLANK(T1170),AE1169,IF(COUNTIF(T$2:T1170,T1170)&gt;1,AE1169,1+MAX(AE1169,0)))</f>
        <v>36</v>
      </c>
    </row>
    <row r="1171" spans="1:31" x14ac:dyDescent="0.25">
      <c r="A1171" s="42">
        <v>119</v>
      </c>
      <c r="B1171" s="42" t="s">
        <v>65</v>
      </c>
      <c r="C1171" s="42" t="s">
        <v>725</v>
      </c>
      <c r="E1171" s="42">
        <v>2</v>
      </c>
      <c r="F1171" s="42">
        <v>1</v>
      </c>
      <c r="G1171" s="42">
        <v>2</v>
      </c>
      <c r="H1171" s="42">
        <v>7</v>
      </c>
      <c r="I1171" s="42">
        <v>3</v>
      </c>
      <c r="J1171" s="42">
        <v>0</v>
      </c>
      <c r="K1171" s="42">
        <v>1</v>
      </c>
      <c r="L1171" s="42">
        <v>1</v>
      </c>
      <c r="M1171" s="188" t="s">
        <v>727</v>
      </c>
      <c r="N1171"/>
      <c r="O1171" s="101">
        <f>IF(ISBLANK(C1171),O1170,IF(COUNTIF(C$2:C1171,C1171)&gt;1,O1170,1+MAX(O1170,0)))</f>
        <v>30</v>
      </c>
      <c r="P1171" s="45">
        <f t="shared" si="255"/>
        <v>19</v>
      </c>
      <c r="Q1171" s="33" t="str">
        <f t="shared" si="256"/>
        <v/>
      </c>
      <c r="R1171" s="33">
        <f t="shared" si="257"/>
        <v>5</v>
      </c>
      <c r="S1171" s="33" t="str">
        <f t="shared" si="258"/>
        <v>119_5</v>
      </c>
      <c r="T1171" s="35" t="str">
        <f t="shared" si="259"/>
        <v>119AM</v>
      </c>
      <c r="U1171" s="35" t="str">
        <f t="shared" si="260"/>
        <v>119AMNS</v>
      </c>
      <c r="W1171" s="20" t="str">
        <f t="shared" si="261"/>
        <v/>
      </c>
      <c r="X1171" s="20" t="str">
        <f t="shared" si="262"/>
        <v/>
      </c>
      <c r="Y1171" s="20" t="str">
        <f t="shared" si="263"/>
        <v/>
      </c>
      <c r="Z1171" s="20" t="str">
        <f t="shared" si="264"/>
        <v/>
      </c>
      <c r="AA1171" s="20">
        <f t="shared" si="252"/>
        <v>0</v>
      </c>
      <c r="AB1171" s="20">
        <f t="shared" si="253"/>
        <v>0</v>
      </c>
      <c r="AC1171" s="20">
        <f t="shared" si="254"/>
        <v>3</v>
      </c>
      <c r="AD1171" s="16">
        <f t="shared" si="265"/>
        <v>1</v>
      </c>
      <c r="AE1171" s="16">
        <f>IF(ISBLANK(T1171),AE1170,IF(COUNTIF(T$2:T1171,T1171)&gt;1,AE1170,1+MAX(AE1170,0)))</f>
        <v>36</v>
      </c>
    </row>
    <row r="1172" spans="1:31" x14ac:dyDescent="0.25">
      <c r="A1172" s="42">
        <v>119</v>
      </c>
      <c r="B1172" s="42" t="s">
        <v>65</v>
      </c>
      <c r="C1172" s="42" t="s">
        <v>725</v>
      </c>
      <c r="E1172" s="42">
        <v>2</v>
      </c>
      <c r="F1172" s="42">
        <v>1</v>
      </c>
      <c r="G1172" s="42">
        <v>3</v>
      </c>
      <c r="H1172" s="42">
        <v>5</v>
      </c>
      <c r="I1172" s="42">
        <v>2</v>
      </c>
      <c r="J1172" s="42">
        <v>1</v>
      </c>
      <c r="K1172" s="42">
        <v>3</v>
      </c>
      <c r="L1172" s="42">
        <v>3</v>
      </c>
      <c r="M1172" s="188" t="s">
        <v>727</v>
      </c>
      <c r="N1172"/>
      <c r="O1172" s="101">
        <f>IF(ISBLANK(C1172),O1171,IF(COUNTIF(C$2:C1172,C1172)&gt;1,O1171,1+MAX(O1171,0)))</f>
        <v>30</v>
      </c>
      <c r="P1172" s="45">
        <f t="shared" si="255"/>
        <v>19</v>
      </c>
      <c r="Q1172" s="33" t="str">
        <f t="shared" si="256"/>
        <v/>
      </c>
      <c r="R1172" s="33">
        <f t="shared" si="257"/>
        <v>5</v>
      </c>
      <c r="S1172" s="33" t="str">
        <f t="shared" si="258"/>
        <v>119_5</v>
      </c>
      <c r="T1172" s="35" t="str">
        <f t="shared" si="259"/>
        <v>119AM</v>
      </c>
      <c r="U1172" s="35" t="str">
        <f t="shared" si="260"/>
        <v>119AMEW</v>
      </c>
      <c r="W1172" s="20" t="str">
        <f t="shared" si="261"/>
        <v/>
      </c>
      <c r="X1172" s="20" t="str">
        <f t="shared" si="262"/>
        <v/>
      </c>
      <c r="Y1172" s="20" t="str">
        <f t="shared" si="263"/>
        <v/>
      </c>
      <c r="Z1172" s="20" t="str">
        <f t="shared" si="264"/>
        <v/>
      </c>
      <c r="AA1172" s="20">
        <f t="shared" si="252"/>
        <v>0</v>
      </c>
      <c r="AB1172" s="20">
        <f t="shared" si="253"/>
        <v>0</v>
      </c>
      <c r="AC1172" s="20">
        <f t="shared" si="254"/>
        <v>3</v>
      </c>
      <c r="AD1172" s="16">
        <f t="shared" si="265"/>
        <v>1</v>
      </c>
      <c r="AE1172" s="16">
        <f>IF(ISBLANK(T1172),AE1171,IF(COUNTIF(T$2:T1172,T1172)&gt;1,AE1171,1+MAX(AE1171,0)))</f>
        <v>36</v>
      </c>
    </row>
    <row r="1173" spans="1:31" x14ac:dyDescent="0.25">
      <c r="A1173" s="42">
        <v>119</v>
      </c>
      <c r="B1173" s="42" t="s">
        <v>65</v>
      </c>
      <c r="C1173" s="42" t="s">
        <v>725</v>
      </c>
      <c r="E1173" s="42">
        <v>2</v>
      </c>
      <c r="F1173" s="42">
        <v>1</v>
      </c>
      <c r="G1173" s="42">
        <v>4</v>
      </c>
      <c r="H1173" s="42">
        <v>2</v>
      </c>
      <c r="I1173" s="42">
        <v>1</v>
      </c>
      <c r="J1173" s="42">
        <v>0</v>
      </c>
      <c r="K1173" s="42">
        <v>1</v>
      </c>
      <c r="L1173" s="42">
        <v>1</v>
      </c>
      <c r="M1173" s="188" t="s">
        <v>727</v>
      </c>
      <c r="N1173"/>
      <c r="O1173" s="101">
        <f>IF(ISBLANK(C1173),O1172,IF(COUNTIF(C$2:C1173,C1173)&gt;1,O1172,1+MAX(O1172,0)))</f>
        <v>30</v>
      </c>
      <c r="P1173" s="45">
        <f t="shared" si="255"/>
        <v>19</v>
      </c>
      <c r="Q1173" s="33" t="str">
        <f t="shared" si="256"/>
        <v/>
      </c>
      <c r="R1173" s="33">
        <f t="shared" si="257"/>
        <v>5</v>
      </c>
      <c r="S1173" s="33" t="str">
        <f t="shared" si="258"/>
        <v>119_5</v>
      </c>
      <c r="T1173" s="35" t="str">
        <f t="shared" si="259"/>
        <v>119AM</v>
      </c>
      <c r="U1173" s="35" t="str">
        <f t="shared" si="260"/>
        <v>119AMEW</v>
      </c>
      <c r="W1173" s="20" t="str">
        <f t="shared" si="261"/>
        <v/>
      </c>
      <c r="X1173" s="20" t="str">
        <f t="shared" si="262"/>
        <v/>
      </c>
      <c r="Y1173" s="20" t="str">
        <f t="shared" si="263"/>
        <v/>
      </c>
      <c r="Z1173" s="20" t="str">
        <f t="shared" si="264"/>
        <v/>
      </c>
      <c r="AA1173" s="20">
        <f t="shared" si="252"/>
        <v>0</v>
      </c>
      <c r="AB1173" s="20">
        <f t="shared" si="253"/>
        <v>0</v>
      </c>
      <c r="AC1173" s="20">
        <f t="shared" si="254"/>
        <v>3</v>
      </c>
      <c r="AD1173" s="16">
        <f t="shared" si="265"/>
        <v>1</v>
      </c>
      <c r="AE1173" s="16">
        <f>IF(ISBLANK(T1173),AE1172,IF(COUNTIF(T$2:T1173,T1173)&gt;1,AE1172,1+MAX(AE1172,0)))</f>
        <v>36</v>
      </c>
    </row>
    <row r="1174" spans="1:31" x14ac:dyDescent="0.25">
      <c r="A1174" s="42">
        <v>119</v>
      </c>
      <c r="B1174" s="42" t="s">
        <v>65</v>
      </c>
      <c r="C1174" s="42" t="s">
        <v>725</v>
      </c>
      <c r="E1174" s="42">
        <v>2</v>
      </c>
      <c r="F1174" s="42">
        <v>2</v>
      </c>
      <c r="G1174" s="42">
        <v>1</v>
      </c>
      <c r="H1174" s="42">
        <v>3</v>
      </c>
      <c r="I1174" s="42">
        <v>0</v>
      </c>
      <c r="J1174" s="42">
        <v>2</v>
      </c>
      <c r="K1174" s="42">
        <v>0</v>
      </c>
      <c r="L1174" s="42">
        <v>0</v>
      </c>
      <c r="M1174" s="188" t="s">
        <v>727</v>
      </c>
      <c r="N1174"/>
      <c r="O1174" s="101">
        <f>IF(ISBLANK(C1174),O1173,IF(COUNTIF(C$2:C1174,C1174)&gt;1,O1173,1+MAX(O1173,0)))</f>
        <v>30</v>
      </c>
      <c r="P1174" s="45">
        <f t="shared" si="255"/>
        <v>19</v>
      </c>
      <c r="Q1174" s="33" t="str">
        <f t="shared" si="256"/>
        <v/>
      </c>
      <c r="R1174" s="33">
        <f t="shared" si="257"/>
        <v>6</v>
      </c>
      <c r="S1174" s="33" t="str">
        <f t="shared" si="258"/>
        <v>119_6</v>
      </c>
      <c r="T1174" s="35" t="str">
        <f t="shared" si="259"/>
        <v>119AM</v>
      </c>
      <c r="U1174" s="35" t="str">
        <f t="shared" si="260"/>
        <v>119AMNS</v>
      </c>
      <c r="W1174" s="20" t="str">
        <f t="shared" si="261"/>
        <v/>
      </c>
      <c r="X1174" s="20" t="str">
        <f t="shared" si="262"/>
        <v/>
      </c>
      <c r="Y1174" s="20" t="str">
        <f t="shared" si="263"/>
        <v/>
      </c>
      <c r="Z1174" s="20" t="str">
        <f t="shared" si="264"/>
        <v/>
      </c>
      <c r="AA1174" s="20">
        <f t="shared" si="252"/>
        <v>0</v>
      </c>
      <c r="AB1174" s="20">
        <f t="shared" si="253"/>
        <v>0</v>
      </c>
      <c r="AC1174" s="20">
        <f t="shared" si="254"/>
        <v>0</v>
      </c>
      <c r="AD1174" s="16">
        <f t="shared" si="265"/>
        <v>0</v>
      </c>
      <c r="AE1174" s="16">
        <f>IF(ISBLANK(T1174),AE1173,IF(COUNTIF(T$2:T1174,T1174)&gt;1,AE1173,1+MAX(AE1173,0)))</f>
        <v>36</v>
      </c>
    </row>
    <row r="1175" spans="1:31" x14ac:dyDescent="0.25">
      <c r="A1175" s="42">
        <v>119</v>
      </c>
      <c r="B1175" s="42" t="s">
        <v>65</v>
      </c>
      <c r="C1175" s="42" t="s">
        <v>725</v>
      </c>
      <c r="E1175" s="42">
        <v>2</v>
      </c>
      <c r="F1175" s="42">
        <v>2</v>
      </c>
      <c r="G1175" s="42">
        <v>2</v>
      </c>
      <c r="H1175" s="42">
        <v>3</v>
      </c>
      <c r="I1175" s="42">
        <v>2</v>
      </c>
      <c r="J1175" s="42">
        <v>1</v>
      </c>
      <c r="K1175" s="42">
        <v>1</v>
      </c>
      <c r="L1175" s="42">
        <v>1</v>
      </c>
      <c r="M1175" s="188" t="s">
        <v>727</v>
      </c>
      <c r="N1175"/>
      <c r="O1175" s="101">
        <f>IF(ISBLANK(C1175),O1174,IF(COUNTIF(C$2:C1175,C1175)&gt;1,O1174,1+MAX(O1174,0)))</f>
        <v>30</v>
      </c>
      <c r="P1175" s="45">
        <f t="shared" si="255"/>
        <v>19</v>
      </c>
      <c r="Q1175" s="33" t="str">
        <f t="shared" si="256"/>
        <v/>
      </c>
      <c r="R1175" s="33">
        <f t="shared" si="257"/>
        <v>6</v>
      </c>
      <c r="S1175" s="33" t="str">
        <f t="shared" si="258"/>
        <v>119_6</v>
      </c>
      <c r="T1175" s="35" t="str">
        <f t="shared" si="259"/>
        <v>119AM</v>
      </c>
      <c r="U1175" s="35" t="str">
        <f t="shared" si="260"/>
        <v>119AMNS</v>
      </c>
      <c r="W1175" s="20" t="str">
        <f t="shared" si="261"/>
        <v/>
      </c>
      <c r="X1175" s="20" t="str">
        <f t="shared" si="262"/>
        <v/>
      </c>
      <c r="Y1175" s="20" t="str">
        <f t="shared" si="263"/>
        <v/>
      </c>
      <c r="Z1175" s="20" t="str">
        <f t="shared" si="264"/>
        <v/>
      </c>
      <c r="AA1175" s="20">
        <f t="shared" si="252"/>
        <v>0</v>
      </c>
      <c r="AB1175" s="20">
        <f t="shared" si="253"/>
        <v>0</v>
      </c>
      <c r="AC1175" s="20">
        <f t="shared" si="254"/>
        <v>3</v>
      </c>
      <c r="AD1175" s="16">
        <f t="shared" si="265"/>
        <v>1</v>
      </c>
      <c r="AE1175" s="16">
        <f>IF(ISBLANK(T1175),AE1174,IF(COUNTIF(T$2:T1175,T1175)&gt;1,AE1174,1+MAX(AE1174,0)))</f>
        <v>36</v>
      </c>
    </row>
    <row r="1176" spans="1:31" x14ac:dyDescent="0.25">
      <c r="A1176" s="42">
        <v>119</v>
      </c>
      <c r="B1176" s="42" t="s">
        <v>65</v>
      </c>
      <c r="C1176" s="42" t="s">
        <v>725</v>
      </c>
      <c r="E1176" s="42">
        <v>2</v>
      </c>
      <c r="F1176" s="42">
        <v>2</v>
      </c>
      <c r="G1176" s="42">
        <v>3</v>
      </c>
      <c r="H1176" s="42">
        <v>10</v>
      </c>
      <c r="I1176" s="42">
        <v>3</v>
      </c>
      <c r="J1176" s="42">
        <v>2</v>
      </c>
      <c r="K1176" s="42">
        <v>4</v>
      </c>
      <c r="L1176" s="42">
        <v>6</v>
      </c>
      <c r="M1176" s="188" t="s">
        <v>727</v>
      </c>
      <c r="N1176"/>
      <c r="O1176" s="101">
        <f>IF(ISBLANK(C1176),O1175,IF(COUNTIF(C$2:C1176,C1176)&gt;1,O1175,1+MAX(O1175,0)))</f>
        <v>30</v>
      </c>
      <c r="P1176" s="45">
        <f t="shared" si="255"/>
        <v>19</v>
      </c>
      <c r="Q1176" s="33" t="str">
        <f t="shared" si="256"/>
        <v/>
      </c>
      <c r="R1176" s="33">
        <f t="shared" si="257"/>
        <v>6</v>
      </c>
      <c r="S1176" s="33" t="str">
        <f t="shared" si="258"/>
        <v>119_6</v>
      </c>
      <c r="T1176" s="35" t="str">
        <f t="shared" si="259"/>
        <v>119AM</v>
      </c>
      <c r="U1176" s="35" t="str">
        <f t="shared" si="260"/>
        <v>119AMEW</v>
      </c>
      <c r="W1176" s="20" t="str">
        <f t="shared" si="261"/>
        <v/>
      </c>
      <c r="X1176" s="20" t="str">
        <f t="shared" si="262"/>
        <v/>
      </c>
      <c r="Y1176" s="20" t="str">
        <f t="shared" si="263"/>
        <v/>
      </c>
      <c r="Z1176" s="20" t="str">
        <f t="shared" si="264"/>
        <v/>
      </c>
      <c r="AA1176" s="20">
        <f t="shared" si="252"/>
        <v>0</v>
      </c>
      <c r="AB1176" s="20">
        <f t="shared" si="253"/>
        <v>0</v>
      </c>
      <c r="AC1176" s="20">
        <f t="shared" si="254"/>
        <v>3</v>
      </c>
      <c r="AD1176" s="16">
        <f t="shared" si="265"/>
        <v>1</v>
      </c>
      <c r="AE1176" s="16">
        <f>IF(ISBLANK(T1176),AE1175,IF(COUNTIF(T$2:T1176,T1176)&gt;1,AE1175,1+MAX(AE1175,0)))</f>
        <v>36</v>
      </c>
    </row>
    <row r="1177" spans="1:31" x14ac:dyDescent="0.25">
      <c r="A1177" s="42">
        <v>119</v>
      </c>
      <c r="B1177" s="42" t="s">
        <v>65</v>
      </c>
      <c r="C1177" s="42" t="s">
        <v>725</v>
      </c>
      <c r="E1177" s="42">
        <v>2</v>
      </c>
      <c r="F1177" s="42">
        <v>2</v>
      </c>
      <c r="G1177" s="42">
        <v>4</v>
      </c>
      <c r="H1177" s="42">
        <v>2</v>
      </c>
      <c r="I1177" s="42">
        <v>0</v>
      </c>
      <c r="J1177" s="42">
        <v>0</v>
      </c>
      <c r="K1177" s="42">
        <v>1</v>
      </c>
      <c r="L1177" s="42">
        <v>0</v>
      </c>
      <c r="M1177" s="188" t="s">
        <v>727</v>
      </c>
      <c r="N1177"/>
      <c r="O1177" s="101">
        <f>IF(ISBLANK(C1177),O1176,IF(COUNTIF(C$2:C1177,C1177)&gt;1,O1176,1+MAX(O1176,0)))</f>
        <v>30</v>
      </c>
      <c r="P1177" s="45">
        <f t="shared" si="255"/>
        <v>19</v>
      </c>
      <c r="Q1177" s="33" t="str">
        <f t="shared" si="256"/>
        <v/>
      </c>
      <c r="R1177" s="33">
        <f t="shared" si="257"/>
        <v>6</v>
      </c>
      <c r="S1177" s="33" t="str">
        <f t="shared" si="258"/>
        <v>119_6</v>
      </c>
      <c r="T1177" s="35" t="str">
        <f t="shared" si="259"/>
        <v>119AM</v>
      </c>
      <c r="U1177" s="35" t="str">
        <f t="shared" si="260"/>
        <v>119AMEW</v>
      </c>
      <c r="W1177" s="20" t="str">
        <f t="shared" si="261"/>
        <v/>
      </c>
      <c r="X1177" s="20" t="str">
        <f t="shared" si="262"/>
        <v/>
      </c>
      <c r="Y1177" s="20" t="str">
        <f t="shared" si="263"/>
        <v/>
      </c>
      <c r="Z1177" s="20" t="str">
        <f t="shared" si="264"/>
        <v/>
      </c>
      <c r="AA1177" s="20">
        <f t="shared" si="252"/>
        <v>0</v>
      </c>
      <c r="AB1177" s="20">
        <f t="shared" si="253"/>
        <v>0</v>
      </c>
      <c r="AC1177" s="20">
        <f t="shared" si="254"/>
        <v>3</v>
      </c>
      <c r="AD1177" s="16">
        <f t="shared" si="265"/>
        <v>1</v>
      </c>
      <c r="AE1177" s="16">
        <f>IF(ISBLANK(T1177),AE1176,IF(COUNTIF(T$2:T1177,T1177)&gt;1,AE1176,1+MAX(AE1176,0)))</f>
        <v>36</v>
      </c>
    </row>
    <row r="1178" spans="1:31" x14ac:dyDescent="0.25">
      <c r="A1178" s="42">
        <v>119</v>
      </c>
      <c r="B1178" s="42" t="s">
        <v>65</v>
      </c>
      <c r="C1178" s="42" t="s">
        <v>725</v>
      </c>
      <c r="E1178" s="42">
        <v>2</v>
      </c>
      <c r="F1178" s="42">
        <v>3</v>
      </c>
      <c r="G1178" s="42">
        <v>1</v>
      </c>
      <c r="H1178" s="42">
        <v>2</v>
      </c>
      <c r="I1178" s="42">
        <v>1</v>
      </c>
      <c r="J1178" s="42">
        <v>1</v>
      </c>
      <c r="K1178" s="42">
        <v>1</v>
      </c>
      <c r="L1178" s="42">
        <v>1</v>
      </c>
      <c r="M1178" s="188" t="s">
        <v>727</v>
      </c>
      <c r="N1178"/>
      <c r="O1178" s="101">
        <f>IF(ISBLANK(C1178),O1177,IF(COUNTIF(C$2:C1178,C1178)&gt;1,O1177,1+MAX(O1177,0)))</f>
        <v>30</v>
      </c>
      <c r="P1178" s="45">
        <f t="shared" si="255"/>
        <v>19</v>
      </c>
      <c r="Q1178" s="33" t="str">
        <f t="shared" si="256"/>
        <v/>
      </c>
      <c r="R1178" s="33">
        <f t="shared" si="257"/>
        <v>7</v>
      </c>
      <c r="S1178" s="33" t="str">
        <f t="shared" si="258"/>
        <v>119_7</v>
      </c>
      <c r="T1178" s="35" t="str">
        <f t="shared" si="259"/>
        <v>119AM</v>
      </c>
      <c r="U1178" s="35" t="str">
        <f t="shared" si="260"/>
        <v>119AMNS</v>
      </c>
      <c r="W1178" s="20" t="str">
        <f t="shared" si="261"/>
        <v/>
      </c>
      <c r="X1178" s="20" t="str">
        <f t="shared" si="262"/>
        <v/>
      </c>
      <c r="Y1178" s="20" t="str">
        <f t="shared" si="263"/>
        <v/>
      </c>
      <c r="Z1178" s="20" t="str">
        <f t="shared" si="264"/>
        <v/>
      </c>
      <c r="AA1178" s="20">
        <f t="shared" si="252"/>
        <v>0</v>
      </c>
      <c r="AB1178" s="20">
        <f t="shared" si="253"/>
        <v>0</v>
      </c>
      <c r="AC1178" s="20">
        <f t="shared" si="254"/>
        <v>0</v>
      </c>
      <c r="AD1178" s="16">
        <f t="shared" si="265"/>
        <v>0</v>
      </c>
      <c r="AE1178" s="16">
        <f>IF(ISBLANK(T1178),AE1177,IF(COUNTIF(T$2:T1178,T1178)&gt;1,AE1177,1+MAX(AE1177,0)))</f>
        <v>36</v>
      </c>
    </row>
    <row r="1179" spans="1:31" x14ac:dyDescent="0.25">
      <c r="A1179" s="42">
        <v>119</v>
      </c>
      <c r="B1179" s="42" t="s">
        <v>65</v>
      </c>
      <c r="C1179" s="42" t="s">
        <v>725</v>
      </c>
      <c r="E1179" s="42">
        <v>2</v>
      </c>
      <c r="F1179" s="42">
        <v>3</v>
      </c>
      <c r="G1179" s="42">
        <v>2</v>
      </c>
      <c r="H1179" s="42">
        <v>4</v>
      </c>
      <c r="I1179" s="42">
        <v>2</v>
      </c>
      <c r="J1179" s="42">
        <v>0</v>
      </c>
      <c r="K1179" s="42">
        <v>0</v>
      </c>
      <c r="L1179" s="42">
        <v>0</v>
      </c>
      <c r="M1179" s="188" t="s">
        <v>727</v>
      </c>
      <c r="N1179"/>
      <c r="O1179" s="101">
        <f>IF(ISBLANK(C1179),O1178,IF(COUNTIF(C$2:C1179,C1179)&gt;1,O1178,1+MAX(O1178,0)))</f>
        <v>30</v>
      </c>
      <c r="P1179" s="45">
        <f t="shared" si="255"/>
        <v>19</v>
      </c>
      <c r="Q1179" s="33" t="str">
        <f t="shared" si="256"/>
        <v/>
      </c>
      <c r="R1179" s="33">
        <f t="shared" si="257"/>
        <v>7</v>
      </c>
      <c r="S1179" s="33" t="str">
        <f t="shared" si="258"/>
        <v>119_7</v>
      </c>
      <c r="T1179" s="35" t="str">
        <f t="shared" si="259"/>
        <v>119AM</v>
      </c>
      <c r="U1179" s="35" t="str">
        <f t="shared" si="260"/>
        <v>119AMNS</v>
      </c>
      <c r="W1179" s="20" t="str">
        <f t="shared" si="261"/>
        <v/>
      </c>
      <c r="X1179" s="20" t="str">
        <f t="shared" si="262"/>
        <v/>
      </c>
      <c r="Y1179" s="20" t="str">
        <f t="shared" si="263"/>
        <v/>
      </c>
      <c r="Z1179" s="20" t="str">
        <f t="shared" si="264"/>
        <v/>
      </c>
      <c r="AA1179" s="20">
        <f t="shared" si="252"/>
        <v>0</v>
      </c>
      <c r="AB1179" s="20">
        <f t="shared" si="253"/>
        <v>0</v>
      </c>
      <c r="AC1179" s="20">
        <f t="shared" si="254"/>
        <v>3</v>
      </c>
      <c r="AD1179" s="16">
        <f t="shared" si="265"/>
        <v>1</v>
      </c>
      <c r="AE1179" s="16">
        <f>IF(ISBLANK(T1179),AE1178,IF(COUNTIF(T$2:T1179,T1179)&gt;1,AE1178,1+MAX(AE1178,0)))</f>
        <v>36</v>
      </c>
    </row>
    <row r="1180" spans="1:31" x14ac:dyDescent="0.25">
      <c r="A1180" s="42">
        <v>119</v>
      </c>
      <c r="B1180" s="42" t="s">
        <v>65</v>
      </c>
      <c r="C1180" s="42" t="s">
        <v>725</v>
      </c>
      <c r="E1180" s="42">
        <v>2</v>
      </c>
      <c r="F1180" s="42">
        <v>3</v>
      </c>
      <c r="G1180" s="42">
        <v>3</v>
      </c>
      <c r="H1180" s="42">
        <v>12</v>
      </c>
      <c r="I1180" s="42">
        <v>4</v>
      </c>
      <c r="J1180" s="42">
        <v>1</v>
      </c>
      <c r="K1180" s="42">
        <v>4</v>
      </c>
      <c r="L1180" s="42">
        <v>4</v>
      </c>
      <c r="M1180" s="188" t="s">
        <v>727</v>
      </c>
      <c r="N1180"/>
      <c r="O1180" s="101">
        <f>IF(ISBLANK(C1180),O1179,IF(COUNTIF(C$2:C1180,C1180)&gt;1,O1179,1+MAX(O1179,0)))</f>
        <v>30</v>
      </c>
      <c r="P1180" s="45">
        <f t="shared" si="255"/>
        <v>19</v>
      </c>
      <c r="Q1180" s="33" t="str">
        <f t="shared" si="256"/>
        <v/>
      </c>
      <c r="R1180" s="33">
        <f t="shared" si="257"/>
        <v>7</v>
      </c>
      <c r="S1180" s="33" t="str">
        <f t="shared" si="258"/>
        <v>119_7</v>
      </c>
      <c r="T1180" s="35" t="str">
        <f t="shared" si="259"/>
        <v>119AM</v>
      </c>
      <c r="U1180" s="35" t="str">
        <f t="shared" si="260"/>
        <v>119AMEW</v>
      </c>
      <c r="W1180" s="20" t="str">
        <f t="shared" si="261"/>
        <v/>
      </c>
      <c r="X1180" s="20" t="str">
        <f t="shared" si="262"/>
        <v/>
      </c>
      <c r="Y1180" s="20" t="str">
        <f t="shared" si="263"/>
        <v/>
      </c>
      <c r="Z1180" s="20" t="str">
        <f t="shared" si="264"/>
        <v/>
      </c>
      <c r="AA1180" s="20">
        <f t="shared" si="252"/>
        <v>0</v>
      </c>
      <c r="AB1180" s="20">
        <f t="shared" si="253"/>
        <v>0</v>
      </c>
      <c r="AC1180" s="20">
        <f t="shared" si="254"/>
        <v>3</v>
      </c>
      <c r="AD1180" s="16">
        <f t="shared" si="265"/>
        <v>1</v>
      </c>
      <c r="AE1180" s="16">
        <f>IF(ISBLANK(T1180),AE1179,IF(COUNTIF(T$2:T1180,T1180)&gt;1,AE1179,1+MAX(AE1179,0)))</f>
        <v>36</v>
      </c>
    </row>
    <row r="1181" spans="1:31" x14ac:dyDescent="0.25">
      <c r="A1181" s="42">
        <v>119</v>
      </c>
      <c r="B1181" s="42" t="s">
        <v>65</v>
      </c>
      <c r="C1181" s="42" t="s">
        <v>725</v>
      </c>
      <c r="E1181" s="42">
        <v>2</v>
      </c>
      <c r="F1181" s="42">
        <v>3</v>
      </c>
      <c r="G1181" s="42">
        <v>4</v>
      </c>
      <c r="H1181" s="42">
        <v>3</v>
      </c>
      <c r="I1181" s="42">
        <v>1</v>
      </c>
      <c r="J1181" s="42">
        <v>1</v>
      </c>
      <c r="K1181" s="42">
        <v>0</v>
      </c>
      <c r="L1181" s="42">
        <v>1</v>
      </c>
      <c r="M1181" s="188" t="s">
        <v>727</v>
      </c>
      <c r="N1181"/>
      <c r="O1181" s="101">
        <f>IF(ISBLANK(C1181),O1180,IF(COUNTIF(C$2:C1181,C1181)&gt;1,O1180,1+MAX(O1180,0)))</f>
        <v>30</v>
      </c>
      <c r="P1181" s="45">
        <f t="shared" si="255"/>
        <v>19</v>
      </c>
      <c r="Q1181" s="33" t="str">
        <f t="shared" si="256"/>
        <v/>
      </c>
      <c r="R1181" s="33">
        <f t="shared" si="257"/>
        <v>7</v>
      </c>
      <c r="S1181" s="33" t="str">
        <f t="shared" si="258"/>
        <v>119_7</v>
      </c>
      <c r="T1181" s="35" t="str">
        <f t="shared" si="259"/>
        <v>119AM</v>
      </c>
      <c r="U1181" s="35" t="str">
        <f t="shared" si="260"/>
        <v>119AMEW</v>
      </c>
      <c r="W1181" s="20" t="str">
        <f t="shared" si="261"/>
        <v/>
      </c>
      <c r="X1181" s="20" t="str">
        <f t="shared" si="262"/>
        <v/>
      </c>
      <c r="Y1181" s="20" t="str">
        <f t="shared" si="263"/>
        <v/>
      </c>
      <c r="Z1181" s="20" t="str">
        <f t="shared" si="264"/>
        <v/>
      </c>
      <c r="AA1181" s="20">
        <f t="shared" si="252"/>
        <v>0</v>
      </c>
      <c r="AB1181" s="20">
        <f t="shared" si="253"/>
        <v>0</v>
      </c>
      <c r="AC1181" s="20">
        <f t="shared" si="254"/>
        <v>3</v>
      </c>
      <c r="AD1181" s="16">
        <f t="shared" si="265"/>
        <v>1</v>
      </c>
      <c r="AE1181" s="16">
        <f>IF(ISBLANK(T1181),AE1180,IF(COUNTIF(T$2:T1181,T1181)&gt;1,AE1180,1+MAX(AE1180,0)))</f>
        <v>36</v>
      </c>
    </row>
    <row r="1182" spans="1:31" x14ac:dyDescent="0.25">
      <c r="A1182" s="42">
        <v>119</v>
      </c>
      <c r="B1182" s="42" t="s">
        <v>65</v>
      </c>
      <c r="C1182" s="42" t="s">
        <v>725</v>
      </c>
      <c r="E1182" s="42">
        <v>2</v>
      </c>
      <c r="F1182" s="42">
        <v>4</v>
      </c>
      <c r="G1182" s="42">
        <v>1</v>
      </c>
      <c r="H1182" s="42">
        <v>3</v>
      </c>
      <c r="I1182" s="42">
        <v>2</v>
      </c>
      <c r="J1182" s="42">
        <v>2</v>
      </c>
      <c r="K1182" s="42">
        <v>0</v>
      </c>
      <c r="L1182" s="42">
        <v>0</v>
      </c>
      <c r="M1182" s="188" t="s">
        <v>727</v>
      </c>
      <c r="N1182"/>
      <c r="O1182" s="101">
        <f>IF(ISBLANK(C1182),O1181,IF(COUNTIF(C$2:C1182,C1182)&gt;1,O1181,1+MAX(O1181,0)))</f>
        <v>30</v>
      </c>
      <c r="P1182" s="45">
        <f t="shared" si="255"/>
        <v>19</v>
      </c>
      <c r="Q1182" s="33" t="str">
        <f t="shared" si="256"/>
        <v/>
      </c>
      <c r="R1182" s="33">
        <f t="shared" si="257"/>
        <v>8</v>
      </c>
      <c r="S1182" s="33" t="str">
        <f t="shared" si="258"/>
        <v>119_8</v>
      </c>
      <c r="T1182" s="35" t="str">
        <f t="shared" si="259"/>
        <v>119AM</v>
      </c>
      <c r="U1182" s="35" t="str">
        <f t="shared" si="260"/>
        <v>119AMNS</v>
      </c>
      <c r="W1182" s="20" t="str">
        <f t="shared" si="261"/>
        <v/>
      </c>
      <c r="X1182" s="20" t="str">
        <f t="shared" si="262"/>
        <v/>
      </c>
      <c r="Y1182" s="20" t="str">
        <f t="shared" si="263"/>
        <v/>
      </c>
      <c r="Z1182" s="20" t="str">
        <f t="shared" si="264"/>
        <v/>
      </c>
      <c r="AA1182" s="20">
        <f t="shared" si="252"/>
        <v>0</v>
      </c>
      <c r="AB1182" s="20">
        <f t="shared" si="253"/>
        <v>0</v>
      </c>
      <c r="AC1182" s="20">
        <f t="shared" si="254"/>
        <v>0</v>
      </c>
      <c r="AD1182" s="16">
        <f t="shared" si="265"/>
        <v>0</v>
      </c>
      <c r="AE1182" s="16">
        <f>IF(ISBLANK(T1182),AE1181,IF(COUNTIF(T$2:T1182,T1182)&gt;1,AE1181,1+MAX(AE1181,0)))</f>
        <v>36</v>
      </c>
    </row>
    <row r="1183" spans="1:31" x14ac:dyDescent="0.25">
      <c r="A1183" s="42">
        <v>119</v>
      </c>
      <c r="B1183" s="42" t="s">
        <v>65</v>
      </c>
      <c r="C1183" s="42" t="s">
        <v>725</v>
      </c>
      <c r="E1183" s="42">
        <v>2</v>
      </c>
      <c r="F1183" s="42">
        <v>4</v>
      </c>
      <c r="G1183" s="42">
        <v>2</v>
      </c>
      <c r="H1183" s="42">
        <v>3</v>
      </c>
      <c r="I1183" s="42">
        <v>1</v>
      </c>
      <c r="J1183" s="42">
        <v>0</v>
      </c>
      <c r="K1183" s="42">
        <v>1</v>
      </c>
      <c r="L1183" s="42">
        <v>2</v>
      </c>
      <c r="M1183" s="188" t="s">
        <v>727</v>
      </c>
      <c r="N1183"/>
      <c r="O1183" s="101">
        <f>IF(ISBLANK(C1183),O1182,IF(COUNTIF(C$2:C1183,C1183)&gt;1,O1182,1+MAX(O1182,0)))</f>
        <v>30</v>
      </c>
      <c r="P1183" s="45">
        <f t="shared" si="255"/>
        <v>19</v>
      </c>
      <c r="Q1183" s="33" t="str">
        <f t="shared" si="256"/>
        <v/>
      </c>
      <c r="R1183" s="33">
        <f t="shared" si="257"/>
        <v>8</v>
      </c>
      <c r="S1183" s="33" t="str">
        <f t="shared" si="258"/>
        <v>119_8</v>
      </c>
      <c r="T1183" s="35" t="str">
        <f t="shared" si="259"/>
        <v>119AM</v>
      </c>
      <c r="U1183" s="35" t="str">
        <f t="shared" si="260"/>
        <v>119AMNS</v>
      </c>
      <c r="W1183" s="20" t="str">
        <f t="shared" si="261"/>
        <v/>
      </c>
      <c r="X1183" s="20" t="str">
        <f t="shared" si="262"/>
        <v/>
      </c>
      <c r="Y1183" s="20" t="str">
        <f t="shared" si="263"/>
        <v/>
      </c>
      <c r="Z1183" s="20" t="str">
        <f t="shared" si="264"/>
        <v/>
      </c>
      <c r="AA1183" s="20">
        <f t="shared" si="252"/>
        <v>0</v>
      </c>
      <c r="AB1183" s="20">
        <f t="shared" si="253"/>
        <v>0</v>
      </c>
      <c r="AC1183" s="20">
        <f t="shared" si="254"/>
        <v>3</v>
      </c>
      <c r="AD1183" s="16">
        <f t="shared" si="265"/>
        <v>1</v>
      </c>
      <c r="AE1183" s="16">
        <f>IF(ISBLANK(T1183),AE1182,IF(COUNTIF(T$2:T1183,T1183)&gt;1,AE1182,1+MAX(AE1182,0)))</f>
        <v>36</v>
      </c>
    </row>
    <row r="1184" spans="1:31" x14ac:dyDescent="0.25">
      <c r="A1184" s="42">
        <v>119</v>
      </c>
      <c r="B1184" s="42" t="s">
        <v>65</v>
      </c>
      <c r="C1184" s="42" t="s">
        <v>725</v>
      </c>
      <c r="E1184" s="42">
        <v>2</v>
      </c>
      <c r="F1184" s="42">
        <v>4</v>
      </c>
      <c r="G1184" s="42">
        <v>3</v>
      </c>
      <c r="H1184" s="42">
        <v>17</v>
      </c>
      <c r="I1184" s="42">
        <v>4</v>
      </c>
      <c r="J1184" s="42">
        <v>1</v>
      </c>
      <c r="K1184" s="42">
        <v>6</v>
      </c>
      <c r="L1184" s="42">
        <v>6</v>
      </c>
      <c r="M1184" s="188" t="s">
        <v>727</v>
      </c>
      <c r="N1184"/>
      <c r="O1184" s="101">
        <f>IF(ISBLANK(C1184),O1183,IF(COUNTIF(C$2:C1184,C1184)&gt;1,O1183,1+MAX(O1183,0)))</f>
        <v>30</v>
      </c>
      <c r="P1184" s="45">
        <f t="shared" si="255"/>
        <v>19</v>
      </c>
      <c r="Q1184" s="33" t="str">
        <f t="shared" si="256"/>
        <v/>
      </c>
      <c r="R1184" s="33">
        <f t="shared" si="257"/>
        <v>8</v>
      </c>
      <c r="S1184" s="33" t="str">
        <f t="shared" si="258"/>
        <v>119_8</v>
      </c>
      <c r="T1184" s="35" t="str">
        <f t="shared" si="259"/>
        <v>119AM</v>
      </c>
      <c r="U1184" s="35" t="str">
        <f t="shared" si="260"/>
        <v>119AMEW</v>
      </c>
      <c r="W1184" s="20" t="str">
        <f t="shared" si="261"/>
        <v/>
      </c>
      <c r="X1184" s="20" t="str">
        <f t="shared" si="262"/>
        <v/>
      </c>
      <c r="Y1184" s="20" t="str">
        <f t="shared" si="263"/>
        <v/>
      </c>
      <c r="Z1184" s="20" t="str">
        <f t="shared" si="264"/>
        <v/>
      </c>
      <c r="AA1184" s="20">
        <f t="shared" si="252"/>
        <v>0</v>
      </c>
      <c r="AB1184" s="20">
        <f t="shared" si="253"/>
        <v>0</v>
      </c>
      <c r="AC1184" s="20">
        <f t="shared" si="254"/>
        <v>3</v>
      </c>
      <c r="AD1184" s="16">
        <f t="shared" si="265"/>
        <v>1</v>
      </c>
      <c r="AE1184" s="16">
        <f>IF(ISBLANK(T1184),AE1183,IF(COUNTIF(T$2:T1184,T1184)&gt;1,AE1183,1+MAX(AE1183,0)))</f>
        <v>36</v>
      </c>
    </row>
    <row r="1185" spans="1:31" x14ac:dyDescent="0.25">
      <c r="A1185" s="42">
        <v>119</v>
      </c>
      <c r="B1185" s="42" t="s">
        <v>65</v>
      </c>
      <c r="C1185" s="42" t="s">
        <v>725</v>
      </c>
      <c r="E1185" s="42">
        <v>2</v>
      </c>
      <c r="F1185" s="42">
        <v>4</v>
      </c>
      <c r="G1185" s="42">
        <v>4</v>
      </c>
      <c r="H1185" s="42">
        <v>5</v>
      </c>
      <c r="I1185" s="42">
        <v>1</v>
      </c>
      <c r="J1185" s="42">
        <v>0</v>
      </c>
      <c r="K1185" s="42">
        <v>0</v>
      </c>
      <c r="L1185" s="42">
        <v>3</v>
      </c>
      <c r="M1185" s="188" t="s">
        <v>727</v>
      </c>
      <c r="N1185"/>
      <c r="O1185" s="101">
        <f>IF(ISBLANK(C1185),O1184,IF(COUNTIF(C$2:C1185,C1185)&gt;1,O1184,1+MAX(O1184,0)))</f>
        <v>30</v>
      </c>
      <c r="P1185" s="45">
        <f t="shared" si="255"/>
        <v>19</v>
      </c>
      <c r="Q1185" s="33" t="str">
        <f t="shared" si="256"/>
        <v/>
      </c>
      <c r="R1185" s="33">
        <f t="shared" si="257"/>
        <v>8</v>
      </c>
      <c r="S1185" s="33" t="str">
        <f t="shared" si="258"/>
        <v>119_8</v>
      </c>
      <c r="T1185" s="35" t="str">
        <f t="shared" si="259"/>
        <v>119AM</v>
      </c>
      <c r="U1185" s="35" t="str">
        <f t="shared" si="260"/>
        <v>119AMEW</v>
      </c>
      <c r="W1185" s="20" t="str">
        <f t="shared" si="261"/>
        <v/>
      </c>
      <c r="X1185" s="20" t="str">
        <f t="shared" si="262"/>
        <v/>
      </c>
      <c r="Y1185" s="20" t="str">
        <f t="shared" si="263"/>
        <v/>
      </c>
      <c r="Z1185" s="20" t="str">
        <f t="shared" si="264"/>
        <v/>
      </c>
      <c r="AA1185" s="20">
        <f t="shared" si="252"/>
        <v>0</v>
      </c>
      <c r="AB1185" s="20">
        <f t="shared" si="253"/>
        <v>0</v>
      </c>
      <c r="AC1185" s="20">
        <f t="shared" si="254"/>
        <v>3</v>
      </c>
      <c r="AD1185" s="16">
        <f t="shared" si="265"/>
        <v>1</v>
      </c>
      <c r="AE1185" s="16">
        <f>IF(ISBLANK(T1185),AE1184,IF(COUNTIF(T$2:T1185,T1185)&gt;1,AE1184,1+MAX(AE1184,0)))</f>
        <v>36</v>
      </c>
    </row>
    <row r="1186" spans="1:31" x14ac:dyDescent="0.25">
      <c r="A1186" s="42">
        <v>119</v>
      </c>
      <c r="B1186" s="42" t="s">
        <v>66</v>
      </c>
      <c r="C1186" s="42" t="s">
        <v>728</v>
      </c>
      <c r="E1186" s="20">
        <v>1</v>
      </c>
      <c r="F1186" s="20">
        <v>1</v>
      </c>
      <c r="G1186" s="20">
        <v>1</v>
      </c>
      <c r="H1186" s="20">
        <v>7</v>
      </c>
      <c r="I1186" s="20">
        <v>3</v>
      </c>
      <c r="J1186" s="20">
        <v>1</v>
      </c>
      <c r="K1186" s="20">
        <v>2</v>
      </c>
      <c r="L1186" s="20">
        <v>3</v>
      </c>
      <c r="O1186" s="101">
        <f>IF(ISBLANK(C1186),O1185,IF(COUNTIF(C$2:C1186,C1186)&gt;1,O1185,1+MAX(O1185,0)))</f>
        <v>31</v>
      </c>
      <c r="P1186" s="45">
        <f t="shared" si="255"/>
        <v>19</v>
      </c>
      <c r="Q1186" s="33" t="str">
        <f t="shared" si="256"/>
        <v/>
      </c>
      <c r="R1186" s="33">
        <f t="shared" si="257"/>
        <v>9</v>
      </c>
      <c r="S1186" s="33" t="str">
        <f t="shared" si="258"/>
        <v>119_9</v>
      </c>
      <c r="T1186" s="35" t="str">
        <f t="shared" si="259"/>
        <v>119PM</v>
      </c>
      <c r="U1186" s="35" t="str">
        <f t="shared" si="260"/>
        <v>119PMNS</v>
      </c>
      <c r="W1186" s="20" t="str">
        <f t="shared" si="261"/>
        <v/>
      </c>
      <c r="X1186" s="20" t="str">
        <f t="shared" si="262"/>
        <v/>
      </c>
      <c r="Y1186" s="20" t="str">
        <f t="shared" si="263"/>
        <v/>
      </c>
      <c r="Z1186" s="20" t="str">
        <f t="shared" si="264"/>
        <v/>
      </c>
      <c r="AA1186" s="20">
        <f t="shared" si="252"/>
        <v>0</v>
      </c>
      <c r="AB1186" s="20">
        <f t="shared" si="253"/>
        <v>0</v>
      </c>
      <c r="AC1186" s="20">
        <f t="shared" si="254"/>
        <v>0</v>
      </c>
      <c r="AD1186" s="16">
        <f t="shared" si="265"/>
        <v>0</v>
      </c>
      <c r="AE1186" s="16">
        <f>IF(ISBLANK(T1186),AE1185,IF(COUNTIF(T$2:T1186,T1186)&gt;1,AE1185,1+MAX(AE1185,0)))</f>
        <v>37</v>
      </c>
    </row>
    <row r="1187" spans="1:31" x14ac:dyDescent="0.25">
      <c r="A1187" s="42">
        <v>119</v>
      </c>
      <c r="B1187" s="42" t="s">
        <v>66</v>
      </c>
      <c r="C1187" s="42" t="s">
        <v>728</v>
      </c>
      <c r="E1187" s="20">
        <v>1</v>
      </c>
      <c r="F1187" s="20">
        <v>1</v>
      </c>
      <c r="G1187" s="20">
        <v>2</v>
      </c>
      <c r="H1187" s="20">
        <v>7</v>
      </c>
      <c r="I1187" s="20">
        <v>2</v>
      </c>
      <c r="J1187" s="20">
        <v>1</v>
      </c>
      <c r="K1187" s="20">
        <v>1</v>
      </c>
      <c r="L1187" s="20">
        <v>3</v>
      </c>
      <c r="O1187" s="101">
        <f>IF(ISBLANK(C1187),O1186,IF(COUNTIF(C$2:C1187,C1187)&gt;1,O1186,1+MAX(O1186,0)))</f>
        <v>31</v>
      </c>
      <c r="P1187" s="45">
        <f t="shared" si="255"/>
        <v>19</v>
      </c>
      <c r="Q1187" s="33" t="str">
        <f t="shared" si="256"/>
        <v/>
      </c>
      <c r="R1187" s="33">
        <f t="shared" si="257"/>
        <v>9</v>
      </c>
      <c r="S1187" s="33" t="str">
        <f t="shared" si="258"/>
        <v>119_9</v>
      </c>
      <c r="T1187" s="35" t="str">
        <f t="shared" si="259"/>
        <v>119PM</v>
      </c>
      <c r="U1187" s="35" t="str">
        <f t="shared" si="260"/>
        <v>119PMNS</v>
      </c>
      <c r="W1187" s="20" t="str">
        <f t="shared" si="261"/>
        <v/>
      </c>
      <c r="X1187" s="20" t="str">
        <f t="shared" si="262"/>
        <v/>
      </c>
      <c r="Y1187" s="20" t="str">
        <f t="shared" si="263"/>
        <v/>
      </c>
      <c r="Z1187" s="20" t="str">
        <f t="shared" si="264"/>
        <v/>
      </c>
      <c r="AA1187" s="20">
        <f t="shared" si="252"/>
        <v>0</v>
      </c>
      <c r="AB1187" s="20">
        <f t="shared" si="253"/>
        <v>0</v>
      </c>
      <c r="AC1187" s="20">
        <f t="shared" si="254"/>
        <v>0</v>
      </c>
      <c r="AD1187" s="16">
        <f t="shared" si="265"/>
        <v>0</v>
      </c>
      <c r="AE1187" s="16">
        <f>IF(ISBLANK(T1187),AE1186,IF(COUNTIF(T$2:T1187,T1187)&gt;1,AE1186,1+MAX(AE1186,0)))</f>
        <v>37</v>
      </c>
    </row>
    <row r="1188" spans="1:31" x14ac:dyDescent="0.25">
      <c r="A1188" s="42">
        <v>119</v>
      </c>
      <c r="B1188" s="42" t="s">
        <v>66</v>
      </c>
      <c r="C1188" s="42" t="s">
        <v>728</v>
      </c>
      <c r="E1188" s="20">
        <v>1</v>
      </c>
      <c r="F1188" s="20">
        <v>1</v>
      </c>
      <c r="G1188" s="20">
        <v>3</v>
      </c>
      <c r="H1188" s="20">
        <v>7</v>
      </c>
      <c r="I1188" s="20">
        <v>3</v>
      </c>
      <c r="J1188" s="20">
        <v>0</v>
      </c>
      <c r="K1188" s="20">
        <v>2</v>
      </c>
      <c r="L1188" s="20">
        <v>3</v>
      </c>
      <c r="O1188" s="101">
        <f>IF(ISBLANK(C1188),O1187,IF(COUNTIF(C$2:C1188,C1188)&gt;1,O1187,1+MAX(O1187,0)))</f>
        <v>31</v>
      </c>
      <c r="P1188" s="45">
        <f t="shared" si="255"/>
        <v>19</v>
      </c>
      <c r="Q1188" s="33" t="str">
        <f t="shared" si="256"/>
        <v/>
      </c>
      <c r="R1188" s="33">
        <f t="shared" si="257"/>
        <v>9</v>
      </c>
      <c r="S1188" s="33" t="str">
        <f t="shared" si="258"/>
        <v>119_9</v>
      </c>
      <c r="T1188" s="35" t="str">
        <f t="shared" si="259"/>
        <v>119PM</v>
      </c>
      <c r="U1188" s="35" t="str">
        <f t="shared" si="260"/>
        <v>119PMEW</v>
      </c>
      <c r="W1188" s="20" t="str">
        <f t="shared" si="261"/>
        <v/>
      </c>
      <c r="X1188" s="20" t="str">
        <f t="shared" si="262"/>
        <v/>
      </c>
      <c r="Y1188" s="20" t="str">
        <f t="shared" si="263"/>
        <v/>
      </c>
      <c r="Z1188" s="20" t="str">
        <f t="shared" si="264"/>
        <v/>
      </c>
      <c r="AA1188" s="20">
        <f t="shared" si="252"/>
        <v>0</v>
      </c>
      <c r="AB1188" s="20">
        <f t="shared" si="253"/>
        <v>0</v>
      </c>
      <c r="AC1188" s="20">
        <f t="shared" si="254"/>
        <v>0</v>
      </c>
      <c r="AD1188" s="16">
        <f t="shared" si="265"/>
        <v>0</v>
      </c>
      <c r="AE1188" s="16">
        <f>IF(ISBLANK(T1188),AE1187,IF(COUNTIF(T$2:T1188,T1188)&gt;1,AE1187,1+MAX(AE1187,0)))</f>
        <v>37</v>
      </c>
    </row>
    <row r="1189" spans="1:31" x14ac:dyDescent="0.25">
      <c r="A1189" s="42">
        <v>119</v>
      </c>
      <c r="B1189" s="42" t="s">
        <v>66</v>
      </c>
      <c r="C1189" s="42" t="s">
        <v>728</v>
      </c>
      <c r="E1189" s="20">
        <v>1</v>
      </c>
      <c r="F1189" s="20">
        <v>1</v>
      </c>
      <c r="G1189" s="20">
        <v>4</v>
      </c>
      <c r="H1189" s="20">
        <v>27</v>
      </c>
      <c r="I1189" s="20">
        <v>11</v>
      </c>
      <c r="J1189" s="20">
        <v>1</v>
      </c>
      <c r="K1189" s="20">
        <v>4</v>
      </c>
      <c r="L1189" s="20">
        <v>7</v>
      </c>
      <c r="O1189" s="101">
        <f>IF(ISBLANK(C1189),O1188,IF(COUNTIF(C$2:C1189,C1189)&gt;1,O1188,1+MAX(O1188,0)))</f>
        <v>31</v>
      </c>
      <c r="P1189" s="45">
        <f t="shared" si="255"/>
        <v>19</v>
      </c>
      <c r="Q1189" s="33" t="str">
        <f t="shared" si="256"/>
        <v/>
      </c>
      <c r="R1189" s="33">
        <f t="shared" si="257"/>
        <v>9</v>
      </c>
      <c r="S1189" s="33" t="str">
        <f t="shared" si="258"/>
        <v>119_9</v>
      </c>
      <c r="T1189" s="35" t="str">
        <f t="shared" si="259"/>
        <v>119PM</v>
      </c>
      <c r="U1189" s="35" t="str">
        <f t="shared" si="260"/>
        <v>119PMEW</v>
      </c>
      <c r="W1189" s="20" t="str">
        <f t="shared" si="261"/>
        <v/>
      </c>
      <c r="X1189" s="20" t="str">
        <f t="shared" si="262"/>
        <v/>
      </c>
      <c r="Y1189" s="20" t="str">
        <f t="shared" si="263"/>
        <v/>
      </c>
      <c r="Z1189" s="20" t="str">
        <f t="shared" si="264"/>
        <v/>
      </c>
      <c r="AA1189" s="20">
        <f t="shared" si="252"/>
        <v>0</v>
      </c>
      <c r="AB1189" s="20">
        <f t="shared" si="253"/>
        <v>0</v>
      </c>
      <c r="AC1189" s="20">
        <f t="shared" si="254"/>
        <v>0</v>
      </c>
      <c r="AD1189" s="16">
        <f t="shared" si="265"/>
        <v>0</v>
      </c>
      <c r="AE1189" s="16">
        <f>IF(ISBLANK(T1189),AE1188,IF(COUNTIF(T$2:T1189,T1189)&gt;1,AE1188,1+MAX(AE1188,0)))</f>
        <v>37</v>
      </c>
    </row>
    <row r="1190" spans="1:31" x14ac:dyDescent="0.25">
      <c r="A1190" s="42">
        <v>119</v>
      </c>
      <c r="B1190" s="42" t="s">
        <v>66</v>
      </c>
      <c r="C1190" s="42" t="s">
        <v>728</v>
      </c>
      <c r="E1190" s="20">
        <v>1</v>
      </c>
      <c r="F1190" s="20">
        <v>2</v>
      </c>
      <c r="G1190" s="20">
        <v>1</v>
      </c>
      <c r="H1190" s="20">
        <v>4</v>
      </c>
      <c r="I1190" s="20">
        <v>2</v>
      </c>
      <c r="J1190" s="20">
        <v>1</v>
      </c>
      <c r="K1190" s="20">
        <v>1</v>
      </c>
      <c r="L1190" s="20">
        <v>2</v>
      </c>
      <c r="O1190" s="101">
        <f>IF(ISBLANK(C1190),O1189,IF(COUNTIF(C$2:C1190,C1190)&gt;1,O1189,1+MAX(O1189,0)))</f>
        <v>31</v>
      </c>
      <c r="P1190" s="45">
        <f t="shared" si="255"/>
        <v>19</v>
      </c>
      <c r="Q1190" s="33" t="str">
        <f t="shared" si="256"/>
        <v/>
      </c>
      <c r="R1190" s="33">
        <f t="shared" si="257"/>
        <v>10</v>
      </c>
      <c r="S1190" s="33" t="str">
        <f t="shared" si="258"/>
        <v>119_10</v>
      </c>
      <c r="T1190" s="35" t="str">
        <f t="shared" si="259"/>
        <v>119PM</v>
      </c>
      <c r="U1190" s="35" t="str">
        <f t="shared" si="260"/>
        <v>119PMNS</v>
      </c>
      <c r="W1190" s="20" t="str">
        <f t="shared" si="261"/>
        <v/>
      </c>
      <c r="X1190" s="20" t="str">
        <f t="shared" si="262"/>
        <v/>
      </c>
      <c r="Y1190" s="20" t="str">
        <f t="shared" si="263"/>
        <v/>
      </c>
      <c r="Z1190" s="20" t="str">
        <f t="shared" si="264"/>
        <v/>
      </c>
      <c r="AA1190" s="20">
        <f t="shared" si="252"/>
        <v>0</v>
      </c>
      <c r="AB1190" s="20">
        <f t="shared" si="253"/>
        <v>0</v>
      </c>
      <c r="AC1190" s="20">
        <f t="shared" si="254"/>
        <v>0</v>
      </c>
      <c r="AD1190" s="16">
        <f t="shared" si="265"/>
        <v>0</v>
      </c>
      <c r="AE1190" s="16">
        <f>IF(ISBLANK(T1190),AE1189,IF(COUNTIF(T$2:T1190,T1190)&gt;1,AE1189,1+MAX(AE1189,0)))</f>
        <v>37</v>
      </c>
    </row>
    <row r="1191" spans="1:31" x14ac:dyDescent="0.25">
      <c r="A1191" s="42">
        <v>119</v>
      </c>
      <c r="B1191" s="42" t="s">
        <v>66</v>
      </c>
      <c r="C1191" s="42" t="s">
        <v>728</v>
      </c>
      <c r="E1191" s="20">
        <v>1</v>
      </c>
      <c r="F1191" s="20">
        <v>2</v>
      </c>
      <c r="G1191" s="20">
        <v>2</v>
      </c>
      <c r="H1191" s="20">
        <v>6</v>
      </c>
      <c r="I1191" s="20">
        <v>1</v>
      </c>
      <c r="J1191" s="20">
        <v>0</v>
      </c>
      <c r="K1191" s="20">
        <v>1</v>
      </c>
      <c r="L1191" s="20">
        <v>1</v>
      </c>
      <c r="O1191" s="101">
        <f>IF(ISBLANK(C1191),O1190,IF(COUNTIF(C$2:C1191,C1191)&gt;1,O1190,1+MAX(O1190,0)))</f>
        <v>31</v>
      </c>
      <c r="P1191" s="45">
        <f t="shared" si="255"/>
        <v>19</v>
      </c>
      <c r="Q1191" s="33" t="str">
        <f t="shared" si="256"/>
        <v/>
      </c>
      <c r="R1191" s="33">
        <f t="shared" si="257"/>
        <v>10</v>
      </c>
      <c r="S1191" s="33" t="str">
        <f t="shared" si="258"/>
        <v>119_10</v>
      </c>
      <c r="T1191" s="35" t="str">
        <f t="shared" si="259"/>
        <v>119PM</v>
      </c>
      <c r="U1191" s="35" t="str">
        <f t="shared" si="260"/>
        <v>119PMNS</v>
      </c>
      <c r="W1191" s="20" t="str">
        <f t="shared" si="261"/>
        <v/>
      </c>
      <c r="X1191" s="20" t="str">
        <f t="shared" si="262"/>
        <v/>
      </c>
      <c r="Y1191" s="20" t="str">
        <f t="shared" si="263"/>
        <v/>
      </c>
      <c r="Z1191" s="20" t="str">
        <f t="shared" si="264"/>
        <v/>
      </c>
      <c r="AA1191" s="20">
        <f t="shared" si="252"/>
        <v>0</v>
      </c>
      <c r="AB1191" s="20">
        <f t="shared" si="253"/>
        <v>0</v>
      </c>
      <c r="AC1191" s="20">
        <f t="shared" si="254"/>
        <v>0</v>
      </c>
      <c r="AD1191" s="16">
        <f t="shared" si="265"/>
        <v>0</v>
      </c>
      <c r="AE1191" s="16">
        <f>IF(ISBLANK(T1191),AE1190,IF(COUNTIF(T$2:T1191,T1191)&gt;1,AE1190,1+MAX(AE1190,0)))</f>
        <v>37</v>
      </c>
    </row>
    <row r="1192" spans="1:31" x14ac:dyDescent="0.25">
      <c r="A1192" s="42">
        <v>119</v>
      </c>
      <c r="B1192" s="42" t="s">
        <v>66</v>
      </c>
      <c r="C1192" s="42" t="s">
        <v>728</v>
      </c>
      <c r="E1192" s="20">
        <v>1</v>
      </c>
      <c r="F1192" s="20">
        <v>2</v>
      </c>
      <c r="G1192" s="20">
        <v>3</v>
      </c>
      <c r="H1192" s="20">
        <v>6</v>
      </c>
      <c r="I1192" s="20">
        <v>0</v>
      </c>
      <c r="J1192" s="20">
        <v>1</v>
      </c>
      <c r="K1192" s="20">
        <v>4</v>
      </c>
      <c r="L1192" s="20">
        <v>2</v>
      </c>
      <c r="O1192" s="101">
        <f>IF(ISBLANK(C1192),O1191,IF(COUNTIF(C$2:C1192,C1192)&gt;1,O1191,1+MAX(O1191,0)))</f>
        <v>31</v>
      </c>
      <c r="P1192" s="45">
        <f t="shared" si="255"/>
        <v>19</v>
      </c>
      <c r="Q1192" s="33" t="str">
        <f t="shared" si="256"/>
        <v/>
      </c>
      <c r="R1192" s="33">
        <f t="shared" si="257"/>
        <v>10</v>
      </c>
      <c r="S1192" s="33" t="str">
        <f t="shared" si="258"/>
        <v>119_10</v>
      </c>
      <c r="T1192" s="35" t="str">
        <f t="shared" si="259"/>
        <v>119PM</v>
      </c>
      <c r="U1192" s="35" t="str">
        <f t="shared" si="260"/>
        <v>119PMEW</v>
      </c>
      <c r="W1192" s="20" t="str">
        <f t="shared" si="261"/>
        <v/>
      </c>
      <c r="X1192" s="20" t="str">
        <f t="shared" si="262"/>
        <v/>
      </c>
      <c r="Y1192" s="20" t="str">
        <f t="shared" si="263"/>
        <v/>
      </c>
      <c r="Z1192" s="20" t="str">
        <f t="shared" si="264"/>
        <v/>
      </c>
      <c r="AA1192" s="20">
        <f t="shared" si="252"/>
        <v>0</v>
      </c>
      <c r="AB1192" s="20">
        <f t="shared" si="253"/>
        <v>0</v>
      </c>
      <c r="AC1192" s="20">
        <f t="shared" si="254"/>
        <v>0</v>
      </c>
      <c r="AD1192" s="16">
        <f t="shared" si="265"/>
        <v>0</v>
      </c>
      <c r="AE1192" s="16">
        <f>IF(ISBLANK(T1192),AE1191,IF(COUNTIF(T$2:T1192,T1192)&gt;1,AE1191,1+MAX(AE1191,0)))</f>
        <v>37</v>
      </c>
    </row>
    <row r="1193" spans="1:31" x14ac:dyDescent="0.25">
      <c r="A1193" s="42">
        <v>119</v>
      </c>
      <c r="B1193" s="42" t="s">
        <v>66</v>
      </c>
      <c r="C1193" s="42" t="s">
        <v>728</v>
      </c>
      <c r="E1193" s="20">
        <v>1</v>
      </c>
      <c r="F1193" s="20">
        <v>2</v>
      </c>
      <c r="G1193" s="20">
        <v>4</v>
      </c>
      <c r="H1193" s="20">
        <v>12</v>
      </c>
      <c r="I1193" s="20">
        <v>6</v>
      </c>
      <c r="J1193" s="20">
        <v>1</v>
      </c>
      <c r="K1193" s="20">
        <v>1</v>
      </c>
      <c r="L1193" s="20">
        <v>4</v>
      </c>
      <c r="O1193" s="101">
        <f>IF(ISBLANK(C1193),O1192,IF(COUNTIF(C$2:C1193,C1193)&gt;1,O1192,1+MAX(O1192,0)))</f>
        <v>31</v>
      </c>
      <c r="P1193" s="45">
        <f t="shared" si="255"/>
        <v>19</v>
      </c>
      <c r="Q1193" s="33" t="str">
        <f t="shared" si="256"/>
        <v/>
      </c>
      <c r="R1193" s="33">
        <f t="shared" si="257"/>
        <v>10</v>
      </c>
      <c r="S1193" s="33" t="str">
        <f t="shared" si="258"/>
        <v>119_10</v>
      </c>
      <c r="T1193" s="35" t="str">
        <f t="shared" si="259"/>
        <v>119PM</v>
      </c>
      <c r="U1193" s="35" t="str">
        <f t="shared" si="260"/>
        <v>119PMEW</v>
      </c>
      <c r="W1193" s="20" t="str">
        <f t="shared" si="261"/>
        <v/>
      </c>
      <c r="X1193" s="20" t="str">
        <f t="shared" si="262"/>
        <v/>
      </c>
      <c r="Y1193" s="20" t="str">
        <f t="shared" si="263"/>
        <v/>
      </c>
      <c r="Z1193" s="20" t="str">
        <f t="shared" si="264"/>
        <v/>
      </c>
      <c r="AA1193" s="20">
        <f t="shared" si="252"/>
        <v>0</v>
      </c>
      <c r="AB1193" s="20">
        <f t="shared" si="253"/>
        <v>0</v>
      </c>
      <c r="AC1193" s="20">
        <f t="shared" si="254"/>
        <v>0</v>
      </c>
      <c r="AD1193" s="16">
        <f t="shared" si="265"/>
        <v>0</v>
      </c>
      <c r="AE1193" s="16">
        <f>IF(ISBLANK(T1193),AE1192,IF(COUNTIF(T$2:T1193,T1193)&gt;1,AE1192,1+MAX(AE1192,0)))</f>
        <v>37</v>
      </c>
    </row>
    <row r="1194" spans="1:31" x14ac:dyDescent="0.25">
      <c r="A1194" s="42">
        <v>119</v>
      </c>
      <c r="B1194" s="42" t="s">
        <v>66</v>
      </c>
      <c r="C1194" s="42" t="s">
        <v>728</v>
      </c>
      <c r="E1194" s="20">
        <v>1</v>
      </c>
      <c r="F1194" s="20">
        <v>3</v>
      </c>
      <c r="G1194" s="20">
        <v>1</v>
      </c>
      <c r="H1194" s="20">
        <v>10</v>
      </c>
      <c r="I1194" s="20">
        <v>6</v>
      </c>
      <c r="J1194" s="20">
        <v>0</v>
      </c>
      <c r="K1194" s="20">
        <v>1</v>
      </c>
      <c r="L1194" s="20">
        <v>4</v>
      </c>
      <c r="O1194" s="101">
        <f>IF(ISBLANK(C1194),O1193,IF(COUNTIF(C$2:C1194,C1194)&gt;1,O1193,1+MAX(O1193,0)))</f>
        <v>31</v>
      </c>
      <c r="P1194" s="45">
        <f t="shared" si="255"/>
        <v>19</v>
      </c>
      <c r="Q1194" s="33" t="str">
        <f t="shared" si="256"/>
        <v/>
      </c>
      <c r="R1194" s="33">
        <f t="shared" si="257"/>
        <v>11</v>
      </c>
      <c r="S1194" s="33" t="str">
        <f t="shared" si="258"/>
        <v>119_11</v>
      </c>
      <c r="T1194" s="35" t="str">
        <f t="shared" si="259"/>
        <v>119PM</v>
      </c>
      <c r="U1194" s="35" t="str">
        <f t="shared" si="260"/>
        <v>119PMNS</v>
      </c>
      <c r="W1194" s="20" t="str">
        <f t="shared" si="261"/>
        <v/>
      </c>
      <c r="X1194" s="20" t="str">
        <f t="shared" si="262"/>
        <v/>
      </c>
      <c r="Y1194" s="20" t="str">
        <f t="shared" si="263"/>
        <v/>
      </c>
      <c r="Z1194" s="20" t="str">
        <f t="shared" si="264"/>
        <v/>
      </c>
      <c r="AA1194" s="20">
        <f t="shared" si="252"/>
        <v>0</v>
      </c>
      <c r="AB1194" s="20">
        <f t="shared" si="253"/>
        <v>0</v>
      </c>
      <c r="AC1194" s="20">
        <f t="shared" si="254"/>
        <v>0</v>
      </c>
      <c r="AD1194" s="16">
        <f t="shared" si="265"/>
        <v>0</v>
      </c>
      <c r="AE1194" s="16">
        <f>IF(ISBLANK(T1194),AE1193,IF(COUNTIF(T$2:T1194,T1194)&gt;1,AE1193,1+MAX(AE1193,0)))</f>
        <v>37</v>
      </c>
    </row>
    <row r="1195" spans="1:31" x14ac:dyDescent="0.25">
      <c r="A1195" s="42">
        <v>119</v>
      </c>
      <c r="B1195" s="42" t="s">
        <v>66</v>
      </c>
      <c r="C1195" s="42" t="s">
        <v>728</v>
      </c>
      <c r="E1195" s="20">
        <v>1</v>
      </c>
      <c r="F1195" s="20">
        <v>3</v>
      </c>
      <c r="G1195" s="20">
        <v>2</v>
      </c>
      <c r="H1195" s="20">
        <v>7</v>
      </c>
      <c r="I1195" s="20">
        <v>0</v>
      </c>
      <c r="J1195" s="20">
        <v>1</v>
      </c>
      <c r="K1195" s="20">
        <v>2</v>
      </c>
      <c r="L1195" s="20">
        <v>1</v>
      </c>
      <c r="O1195" s="101">
        <f>IF(ISBLANK(C1195),O1194,IF(COUNTIF(C$2:C1195,C1195)&gt;1,O1194,1+MAX(O1194,0)))</f>
        <v>31</v>
      </c>
      <c r="P1195" s="45">
        <f t="shared" si="255"/>
        <v>19</v>
      </c>
      <c r="Q1195" s="33" t="str">
        <f t="shared" si="256"/>
        <v/>
      </c>
      <c r="R1195" s="33">
        <f t="shared" si="257"/>
        <v>11</v>
      </c>
      <c r="S1195" s="33" t="str">
        <f t="shared" si="258"/>
        <v>119_11</v>
      </c>
      <c r="T1195" s="35" t="str">
        <f t="shared" si="259"/>
        <v>119PM</v>
      </c>
      <c r="U1195" s="35" t="str">
        <f t="shared" si="260"/>
        <v>119PMNS</v>
      </c>
      <c r="W1195" s="20" t="str">
        <f t="shared" si="261"/>
        <v/>
      </c>
      <c r="X1195" s="20" t="str">
        <f t="shared" si="262"/>
        <v/>
      </c>
      <c r="Y1195" s="20" t="str">
        <f t="shared" si="263"/>
        <v/>
      </c>
      <c r="Z1195" s="20" t="str">
        <f t="shared" si="264"/>
        <v/>
      </c>
      <c r="AA1195" s="20">
        <f t="shared" si="252"/>
        <v>0</v>
      </c>
      <c r="AB1195" s="20">
        <f t="shared" si="253"/>
        <v>0</v>
      </c>
      <c r="AC1195" s="20">
        <f t="shared" si="254"/>
        <v>0</v>
      </c>
      <c r="AD1195" s="16">
        <f t="shared" si="265"/>
        <v>0</v>
      </c>
      <c r="AE1195" s="16">
        <f>IF(ISBLANK(T1195),AE1194,IF(COUNTIF(T$2:T1195,T1195)&gt;1,AE1194,1+MAX(AE1194,0)))</f>
        <v>37</v>
      </c>
    </row>
    <row r="1196" spans="1:31" x14ac:dyDescent="0.25">
      <c r="A1196" s="42">
        <v>119</v>
      </c>
      <c r="B1196" s="42" t="s">
        <v>66</v>
      </c>
      <c r="C1196" s="42" t="s">
        <v>728</v>
      </c>
      <c r="E1196" s="20">
        <v>1</v>
      </c>
      <c r="F1196" s="20">
        <v>3</v>
      </c>
      <c r="G1196" s="20">
        <v>3</v>
      </c>
      <c r="H1196" s="20">
        <v>2</v>
      </c>
      <c r="I1196" s="20">
        <v>0</v>
      </c>
      <c r="J1196" s="20">
        <v>0</v>
      </c>
      <c r="K1196" s="20">
        <v>0</v>
      </c>
      <c r="L1196" s="20">
        <v>0</v>
      </c>
      <c r="O1196" s="101">
        <f>IF(ISBLANK(C1196),O1195,IF(COUNTIF(C$2:C1196,C1196)&gt;1,O1195,1+MAX(O1195,0)))</f>
        <v>31</v>
      </c>
      <c r="P1196" s="45">
        <f t="shared" si="255"/>
        <v>19</v>
      </c>
      <c r="Q1196" s="33" t="str">
        <f t="shared" si="256"/>
        <v/>
      </c>
      <c r="R1196" s="33">
        <f t="shared" si="257"/>
        <v>11</v>
      </c>
      <c r="S1196" s="33" t="str">
        <f t="shared" si="258"/>
        <v>119_11</v>
      </c>
      <c r="T1196" s="35" t="str">
        <f t="shared" si="259"/>
        <v>119PM</v>
      </c>
      <c r="U1196" s="35" t="str">
        <f t="shared" si="260"/>
        <v>119PMEW</v>
      </c>
      <c r="W1196" s="20" t="str">
        <f t="shared" si="261"/>
        <v/>
      </c>
      <c r="X1196" s="20" t="str">
        <f t="shared" si="262"/>
        <v/>
      </c>
      <c r="Y1196" s="20" t="str">
        <f t="shared" si="263"/>
        <v/>
      </c>
      <c r="Z1196" s="20" t="str">
        <f t="shared" si="264"/>
        <v/>
      </c>
      <c r="AA1196" s="20">
        <f t="shared" si="252"/>
        <v>0</v>
      </c>
      <c r="AB1196" s="20">
        <f t="shared" si="253"/>
        <v>0</v>
      </c>
      <c r="AC1196" s="20">
        <f t="shared" si="254"/>
        <v>0</v>
      </c>
      <c r="AD1196" s="16">
        <f t="shared" si="265"/>
        <v>0</v>
      </c>
      <c r="AE1196" s="16">
        <f>IF(ISBLANK(T1196),AE1195,IF(COUNTIF(T$2:T1196,T1196)&gt;1,AE1195,1+MAX(AE1195,0)))</f>
        <v>37</v>
      </c>
    </row>
    <row r="1197" spans="1:31" x14ac:dyDescent="0.25">
      <c r="A1197" s="42">
        <v>119</v>
      </c>
      <c r="B1197" s="42" t="s">
        <v>66</v>
      </c>
      <c r="C1197" s="42" t="s">
        <v>728</v>
      </c>
      <c r="E1197" s="20">
        <v>1</v>
      </c>
      <c r="F1197" s="20">
        <v>3</v>
      </c>
      <c r="G1197" s="20">
        <v>4</v>
      </c>
      <c r="H1197" s="20">
        <v>15</v>
      </c>
      <c r="I1197" s="20">
        <v>3</v>
      </c>
      <c r="J1197" s="20">
        <v>1</v>
      </c>
      <c r="K1197" s="20">
        <v>6</v>
      </c>
      <c r="L1197" s="20">
        <v>9</v>
      </c>
      <c r="O1197" s="101">
        <f>IF(ISBLANK(C1197),O1196,IF(COUNTIF(C$2:C1197,C1197)&gt;1,O1196,1+MAX(O1196,0)))</f>
        <v>31</v>
      </c>
      <c r="P1197" s="45">
        <f t="shared" si="255"/>
        <v>19</v>
      </c>
      <c r="Q1197" s="33" t="str">
        <f t="shared" si="256"/>
        <v/>
      </c>
      <c r="R1197" s="33">
        <f t="shared" si="257"/>
        <v>11</v>
      </c>
      <c r="S1197" s="33" t="str">
        <f t="shared" si="258"/>
        <v>119_11</v>
      </c>
      <c r="T1197" s="35" t="str">
        <f t="shared" si="259"/>
        <v>119PM</v>
      </c>
      <c r="U1197" s="35" t="str">
        <f t="shared" si="260"/>
        <v>119PMEW</v>
      </c>
      <c r="W1197" s="20" t="str">
        <f t="shared" si="261"/>
        <v/>
      </c>
      <c r="X1197" s="20" t="str">
        <f t="shared" si="262"/>
        <v/>
      </c>
      <c r="Y1197" s="20" t="str">
        <f t="shared" si="263"/>
        <v/>
      </c>
      <c r="Z1197" s="20" t="str">
        <f t="shared" si="264"/>
        <v/>
      </c>
      <c r="AA1197" s="20">
        <f t="shared" si="252"/>
        <v>0</v>
      </c>
      <c r="AB1197" s="20">
        <f t="shared" si="253"/>
        <v>0</v>
      </c>
      <c r="AC1197" s="20">
        <f t="shared" si="254"/>
        <v>0</v>
      </c>
      <c r="AD1197" s="16">
        <f t="shared" si="265"/>
        <v>0</v>
      </c>
      <c r="AE1197" s="16">
        <f>IF(ISBLANK(T1197),AE1196,IF(COUNTIF(T$2:T1197,T1197)&gt;1,AE1196,1+MAX(AE1196,0)))</f>
        <v>37</v>
      </c>
    </row>
    <row r="1198" spans="1:31" x14ac:dyDescent="0.25">
      <c r="A1198" s="42">
        <v>119</v>
      </c>
      <c r="B1198" s="42" t="s">
        <v>66</v>
      </c>
      <c r="C1198" s="42" t="s">
        <v>728</v>
      </c>
      <c r="E1198" s="20">
        <v>1</v>
      </c>
      <c r="F1198" s="20">
        <v>4</v>
      </c>
      <c r="G1198" s="20">
        <v>1</v>
      </c>
      <c r="H1198" s="20">
        <v>4</v>
      </c>
      <c r="I1198" s="20">
        <v>2</v>
      </c>
      <c r="J1198" s="20">
        <v>0</v>
      </c>
      <c r="K1198" s="20">
        <v>1</v>
      </c>
      <c r="L1198" s="20">
        <v>3</v>
      </c>
      <c r="O1198" s="101">
        <f>IF(ISBLANK(C1198),O1197,IF(COUNTIF(C$2:C1198,C1198)&gt;1,O1197,1+MAX(O1197,0)))</f>
        <v>31</v>
      </c>
      <c r="P1198" s="45">
        <f t="shared" si="255"/>
        <v>19</v>
      </c>
      <c r="Q1198" s="33" t="str">
        <f t="shared" si="256"/>
        <v/>
      </c>
      <c r="R1198" s="33">
        <f t="shared" si="257"/>
        <v>12</v>
      </c>
      <c r="S1198" s="33" t="str">
        <f t="shared" si="258"/>
        <v>119_12</v>
      </c>
      <c r="T1198" s="35" t="str">
        <f t="shared" si="259"/>
        <v>119PM</v>
      </c>
      <c r="U1198" s="35" t="str">
        <f t="shared" si="260"/>
        <v>119PMNS</v>
      </c>
      <c r="W1198" s="20" t="str">
        <f t="shared" si="261"/>
        <v/>
      </c>
      <c r="X1198" s="20" t="str">
        <f t="shared" si="262"/>
        <v/>
      </c>
      <c r="Y1198" s="20" t="str">
        <f t="shared" si="263"/>
        <v/>
      </c>
      <c r="Z1198" s="20" t="str">
        <f t="shared" si="264"/>
        <v/>
      </c>
      <c r="AA1198" s="20">
        <f t="shared" si="252"/>
        <v>0</v>
      </c>
      <c r="AB1198" s="20">
        <f t="shared" si="253"/>
        <v>0</v>
      </c>
      <c r="AC1198" s="20">
        <f t="shared" si="254"/>
        <v>0</v>
      </c>
      <c r="AD1198" s="16">
        <f t="shared" si="265"/>
        <v>0</v>
      </c>
      <c r="AE1198" s="16">
        <f>IF(ISBLANK(T1198),AE1197,IF(COUNTIF(T$2:T1198,T1198)&gt;1,AE1197,1+MAX(AE1197,0)))</f>
        <v>37</v>
      </c>
    </row>
    <row r="1199" spans="1:31" x14ac:dyDescent="0.25">
      <c r="A1199" s="42">
        <v>119</v>
      </c>
      <c r="B1199" s="42" t="s">
        <v>66</v>
      </c>
      <c r="C1199" s="42" t="s">
        <v>728</v>
      </c>
      <c r="E1199" s="20">
        <v>1</v>
      </c>
      <c r="F1199" s="20">
        <v>4</v>
      </c>
      <c r="G1199" s="20">
        <v>2</v>
      </c>
      <c r="H1199" s="20">
        <v>3</v>
      </c>
      <c r="I1199" s="20">
        <v>0</v>
      </c>
      <c r="J1199" s="20">
        <v>1</v>
      </c>
      <c r="K1199" s="20">
        <v>0</v>
      </c>
      <c r="L1199" s="20">
        <v>1</v>
      </c>
      <c r="O1199" s="101">
        <f>IF(ISBLANK(C1199),O1198,IF(COUNTIF(C$2:C1199,C1199)&gt;1,O1198,1+MAX(O1198,0)))</f>
        <v>31</v>
      </c>
      <c r="P1199" s="45">
        <f t="shared" si="255"/>
        <v>19</v>
      </c>
      <c r="Q1199" s="33" t="str">
        <f t="shared" si="256"/>
        <v/>
      </c>
      <c r="R1199" s="33">
        <f t="shared" si="257"/>
        <v>12</v>
      </c>
      <c r="S1199" s="33" t="str">
        <f t="shared" si="258"/>
        <v>119_12</v>
      </c>
      <c r="T1199" s="35" t="str">
        <f t="shared" si="259"/>
        <v>119PM</v>
      </c>
      <c r="U1199" s="35" t="str">
        <f t="shared" si="260"/>
        <v>119PMNS</v>
      </c>
      <c r="W1199" s="20" t="str">
        <f t="shared" si="261"/>
        <v/>
      </c>
      <c r="X1199" s="20" t="str">
        <f t="shared" si="262"/>
        <v/>
      </c>
      <c r="Y1199" s="20" t="str">
        <f t="shared" si="263"/>
        <v/>
      </c>
      <c r="Z1199" s="20" t="str">
        <f t="shared" si="264"/>
        <v/>
      </c>
      <c r="AA1199" s="20">
        <f t="shared" si="252"/>
        <v>0</v>
      </c>
      <c r="AB1199" s="20">
        <f t="shared" si="253"/>
        <v>0</v>
      </c>
      <c r="AC1199" s="20">
        <f t="shared" si="254"/>
        <v>0</v>
      </c>
      <c r="AD1199" s="16">
        <f t="shared" si="265"/>
        <v>0</v>
      </c>
      <c r="AE1199" s="16">
        <f>IF(ISBLANK(T1199),AE1198,IF(COUNTIF(T$2:T1199,T1199)&gt;1,AE1198,1+MAX(AE1198,0)))</f>
        <v>37</v>
      </c>
    </row>
    <row r="1200" spans="1:31" x14ac:dyDescent="0.25">
      <c r="A1200" s="42">
        <v>119</v>
      </c>
      <c r="B1200" s="42" t="s">
        <v>66</v>
      </c>
      <c r="C1200" s="42" t="s">
        <v>728</v>
      </c>
      <c r="E1200" s="20">
        <v>1</v>
      </c>
      <c r="F1200" s="20">
        <v>4</v>
      </c>
      <c r="G1200" s="20">
        <v>3</v>
      </c>
      <c r="H1200" s="20">
        <v>10</v>
      </c>
      <c r="I1200" s="20">
        <v>1</v>
      </c>
      <c r="J1200" s="20">
        <v>0</v>
      </c>
      <c r="K1200" s="20">
        <v>3</v>
      </c>
      <c r="L1200" s="20">
        <v>5</v>
      </c>
      <c r="O1200" s="101">
        <f>IF(ISBLANK(C1200),O1199,IF(COUNTIF(C$2:C1200,C1200)&gt;1,O1199,1+MAX(O1199,0)))</f>
        <v>31</v>
      </c>
      <c r="P1200" s="45">
        <f t="shared" si="255"/>
        <v>19</v>
      </c>
      <c r="Q1200" s="33" t="str">
        <f t="shared" si="256"/>
        <v/>
      </c>
      <c r="R1200" s="33">
        <f t="shared" si="257"/>
        <v>12</v>
      </c>
      <c r="S1200" s="33" t="str">
        <f t="shared" si="258"/>
        <v>119_12</v>
      </c>
      <c r="T1200" s="35" t="str">
        <f t="shared" si="259"/>
        <v>119PM</v>
      </c>
      <c r="U1200" s="35" t="str">
        <f t="shared" si="260"/>
        <v>119PMEW</v>
      </c>
      <c r="W1200" s="20" t="str">
        <f t="shared" si="261"/>
        <v/>
      </c>
      <c r="X1200" s="20" t="str">
        <f t="shared" si="262"/>
        <v/>
      </c>
      <c r="Y1200" s="20" t="str">
        <f t="shared" si="263"/>
        <v/>
      </c>
      <c r="Z1200" s="20" t="str">
        <f t="shared" si="264"/>
        <v/>
      </c>
      <c r="AA1200" s="20">
        <f t="shared" si="252"/>
        <v>0</v>
      </c>
      <c r="AB1200" s="20">
        <f t="shared" si="253"/>
        <v>0</v>
      </c>
      <c r="AC1200" s="20">
        <f t="shared" si="254"/>
        <v>0</v>
      </c>
      <c r="AD1200" s="16">
        <f t="shared" si="265"/>
        <v>0</v>
      </c>
      <c r="AE1200" s="16">
        <f>IF(ISBLANK(T1200),AE1199,IF(COUNTIF(T$2:T1200,T1200)&gt;1,AE1199,1+MAX(AE1199,0)))</f>
        <v>37</v>
      </c>
    </row>
    <row r="1201" spans="1:31" x14ac:dyDescent="0.25">
      <c r="A1201" s="42">
        <v>119</v>
      </c>
      <c r="B1201" s="42" t="s">
        <v>66</v>
      </c>
      <c r="C1201" s="42" t="s">
        <v>728</v>
      </c>
      <c r="E1201" s="20">
        <v>1</v>
      </c>
      <c r="F1201" s="20">
        <v>4</v>
      </c>
      <c r="G1201" s="20">
        <v>4</v>
      </c>
      <c r="H1201" s="20">
        <v>7</v>
      </c>
      <c r="I1201" s="20">
        <v>3</v>
      </c>
      <c r="J1201" s="20">
        <v>0</v>
      </c>
      <c r="K1201" s="20">
        <v>0</v>
      </c>
      <c r="L1201" s="20">
        <v>1</v>
      </c>
      <c r="O1201" s="101">
        <f>IF(ISBLANK(C1201),O1200,IF(COUNTIF(C$2:C1201,C1201)&gt;1,O1200,1+MAX(O1200,0)))</f>
        <v>31</v>
      </c>
      <c r="P1201" s="45">
        <f t="shared" si="255"/>
        <v>19</v>
      </c>
      <c r="Q1201" s="33" t="str">
        <f t="shared" si="256"/>
        <v/>
      </c>
      <c r="R1201" s="33">
        <f t="shared" si="257"/>
        <v>12</v>
      </c>
      <c r="S1201" s="33" t="str">
        <f t="shared" si="258"/>
        <v>119_12</v>
      </c>
      <c r="T1201" s="35" t="str">
        <f t="shared" si="259"/>
        <v>119PM</v>
      </c>
      <c r="U1201" s="35" t="str">
        <f t="shared" si="260"/>
        <v>119PMEW</v>
      </c>
      <c r="W1201" s="20" t="str">
        <f t="shared" si="261"/>
        <v/>
      </c>
      <c r="X1201" s="20" t="str">
        <f t="shared" si="262"/>
        <v/>
      </c>
      <c r="Y1201" s="20" t="str">
        <f t="shared" si="263"/>
        <v/>
      </c>
      <c r="Z1201" s="20" t="str">
        <f t="shared" si="264"/>
        <v/>
      </c>
      <c r="AA1201" s="20">
        <f t="shared" si="252"/>
        <v>0</v>
      </c>
      <c r="AB1201" s="20">
        <f t="shared" si="253"/>
        <v>0</v>
      </c>
      <c r="AC1201" s="20">
        <f t="shared" si="254"/>
        <v>0</v>
      </c>
      <c r="AD1201" s="16">
        <f t="shared" si="265"/>
        <v>0</v>
      </c>
      <c r="AE1201" s="16">
        <f>IF(ISBLANK(T1201),AE1200,IF(COUNTIF(T$2:T1201,T1201)&gt;1,AE1200,1+MAX(AE1200,0)))</f>
        <v>37</v>
      </c>
    </row>
    <row r="1202" spans="1:31" x14ac:dyDescent="0.25">
      <c r="A1202" s="42">
        <v>119</v>
      </c>
      <c r="B1202" s="42" t="s">
        <v>66</v>
      </c>
      <c r="C1202" s="42" t="s">
        <v>728</v>
      </c>
      <c r="E1202" s="20">
        <v>2</v>
      </c>
      <c r="F1202" s="20">
        <v>1</v>
      </c>
      <c r="G1202" s="20">
        <v>1</v>
      </c>
      <c r="H1202" s="20">
        <v>1</v>
      </c>
      <c r="I1202" s="20">
        <v>0</v>
      </c>
      <c r="J1202" s="20">
        <v>0</v>
      </c>
      <c r="K1202" s="20">
        <v>0</v>
      </c>
      <c r="L1202" s="20">
        <v>1</v>
      </c>
      <c r="O1202" s="101">
        <f>IF(ISBLANK(C1202),O1201,IF(COUNTIF(C$2:C1202,C1202)&gt;1,O1201,1+MAX(O1201,0)))</f>
        <v>31</v>
      </c>
      <c r="P1202" s="45">
        <f t="shared" si="255"/>
        <v>19</v>
      </c>
      <c r="Q1202" s="33" t="str">
        <f t="shared" si="256"/>
        <v/>
      </c>
      <c r="R1202" s="33">
        <f t="shared" si="257"/>
        <v>13</v>
      </c>
      <c r="S1202" s="33" t="str">
        <f t="shared" si="258"/>
        <v>119_13</v>
      </c>
      <c r="T1202" s="35" t="str">
        <f t="shared" si="259"/>
        <v>119PM</v>
      </c>
      <c r="U1202" s="35" t="str">
        <f t="shared" si="260"/>
        <v>119PMNS</v>
      </c>
      <c r="W1202" s="20" t="str">
        <f t="shared" si="261"/>
        <v/>
      </c>
      <c r="X1202" s="20" t="str">
        <f t="shared" si="262"/>
        <v/>
      </c>
      <c r="Y1202" s="20" t="str">
        <f t="shared" si="263"/>
        <v/>
      </c>
      <c r="Z1202" s="20" t="str">
        <f t="shared" si="264"/>
        <v/>
      </c>
      <c r="AA1202" s="20">
        <f t="shared" si="252"/>
        <v>0</v>
      </c>
      <c r="AB1202" s="20">
        <f t="shared" si="253"/>
        <v>0</v>
      </c>
      <c r="AC1202" s="20">
        <f t="shared" si="254"/>
        <v>0</v>
      </c>
      <c r="AD1202" s="16">
        <f t="shared" si="265"/>
        <v>0</v>
      </c>
      <c r="AE1202" s="16">
        <f>IF(ISBLANK(T1202),AE1201,IF(COUNTIF(T$2:T1202,T1202)&gt;1,AE1201,1+MAX(AE1201,0)))</f>
        <v>37</v>
      </c>
    </row>
    <row r="1203" spans="1:31" x14ac:dyDescent="0.25">
      <c r="A1203" s="42">
        <v>119</v>
      </c>
      <c r="B1203" s="42" t="s">
        <v>66</v>
      </c>
      <c r="C1203" s="42" t="s">
        <v>728</v>
      </c>
      <c r="E1203" s="20">
        <v>2</v>
      </c>
      <c r="F1203" s="20">
        <v>1</v>
      </c>
      <c r="G1203" s="20">
        <v>2</v>
      </c>
      <c r="H1203" s="20">
        <v>2</v>
      </c>
      <c r="I1203" s="20">
        <v>2</v>
      </c>
      <c r="J1203" s="20">
        <v>0</v>
      </c>
      <c r="K1203" s="20">
        <v>0</v>
      </c>
      <c r="L1203" s="20">
        <v>0</v>
      </c>
      <c r="O1203" s="101">
        <f>IF(ISBLANK(C1203),O1202,IF(COUNTIF(C$2:C1203,C1203)&gt;1,O1202,1+MAX(O1202,0)))</f>
        <v>31</v>
      </c>
      <c r="P1203" s="45">
        <f t="shared" si="255"/>
        <v>19</v>
      </c>
      <c r="Q1203" s="33" t="str">
        <f t="shared" si="256"/>
        <v/>
      </c>
      <c r="R1203" s="33">
        <f t="shared" si="257"/>
        <v>13</v>
      </c>
      <c r="S1203" s="33" t="str">
        <f t="shared" si="258"/>
        <v>119_13</v>
      </c>
      <c r="T1203" s="35" t="str">
        <f t="shared" si="259"/>
        <v>119PM</v>
      </c>
      <c r="U1203" s="35" t="str">
        <f t="shared" si="260"/>
        <v>119PMNS</v>
      </c>
      <c r="W1203" s="20" t="str">
        <f t="shared" si="261"/>
        <v/>
      </c>
      <c r="X1203" s="20" t="str">
        <f t="shared" si="262"/>
        <v/>
      </c>
      <c r="Y1203" s="20" t="str">
        <f t="shared" si="263"/>
        <v/>
      </c>
      <c r="Z1203" s="20" t="str">
        <f t="shared" si="264"/>
        <v/>
      </c>
      <c r="AA1203" s="20">
        <f t="shared" si="252"/>
        <v>0</v>
      </c>
      <c r="AB1203" s="20">
        <f t="shared" si="253"/>
        <v>0</v>
      </c>
      <c r="AC1203" s="20">
        <f t="shared" si="254"/>
        <v>0</v>
      </c>
      <c r="AD1203" s="16">
        <f t="shared" si="265"/>
        <v>0</v>
      </c>
      <c r="AE1203" s="16">
        <f>IF(ISBLANK(T1203),AE1202,IF(COUNTIF(T$2:T1203,T1203)&gt;1,AE1202,1+MAX(AE1202,0)))</f>
        <v>37</v>
      </c>
    </row>
    <row r="1204" spans="1:31" x14ac:dyDescent="0.25">
      <c r="A1204" s="42">
        <v>119</v>
      </c>
      <c r="B1204" s="42" t="s">
        <v>66</v>
      </c>
      <c r="C1204" s="42" t="s">
        <v>728</v>
      </c>
      <c r="E1204" s="20">
        <v>2</v>
      </c>
      <c r="F1204" s="20">
        <v>1</v>
      </c>
      <c r="G1204" s="20">
        <v>3</v>
      </c>
      <c r="H1204" s="20">
        <v>5</v>
      </c>
      <c r="I1204" s="20">
        <v>1</v>
      </c>
      <c r="J1204" s="20">
        <v>0</v>
      </c>
      <c r="K1204" s="20">
        <v>1</v>
      </c>
      <c r="L1204" s="20">
        <v>2</v>
      </c>
      <c r="O1204" s="101">
        <f>IF(ISBLANK(C1204),O1203,IF(COUNTIF(C$2:C1204,C1204)&gt;1,O1203,1+MAX(O1203,0)))</f>
        <v>31</v>
      </c>
      <c r="P1204" s="45">
        <f t="shared" si="255"/>
        <v>19</v>
      </c>
      <c r="Q1204" s="33" t="str">
        <f t="shared" si="256"/>
        <v/>
      </c>
      <c r="R1204" s="33">
        <f t="shared" si="257"/>
        <v>13</v>
      </c>
      <c r="S1204" s="33" t="str">
        <f t="shared" si="258"/>
        <v>119_13</v>
      </c>
      <c r="T1204" s="35" t="str">
        <f t="shared" si="259"/>
        <v>119PM</v>
      </c>
      <c r="U1204" s="35" t="str">
        <f t="shared" si="260"/>
        <v>119PMEW</v>
      </c>
      <c r="W1204" s="20" t="str">
        <f t="shared" si="261"/>
        <v/>
      </c>
      <c r="X1204" s="20" t="str">
        <f t="shared" si="262"/>
        <v/>
      </c>
      <c r="Y1204" s="20" t="str">
        <f t="shared" si="263"/>
        <v/>
      </c>
      <c r="Z1204" s="20" t="str">
        <f t="shared" si="264"/>
        <v/>
      </c>
      <c r="AA1204" s="20">
        <f t="shared" si="252"/>
        <v>0</v>
      </c>
      <c r="AB1204" s="20">
        <f t="shared" si="253"/>
        <v>0</v>
      </c>
      <c r="AC1204" s="20">
        <f t="shared" si="254"/>
        <v>0</v>
      </c>
      <c r="AD1204" s="16">
        <f t="shared" si="265"/>
        <v>0</v>
      </c>
      <c r="AE1204" s="16">
        <f>IF(ISBLANK(T1204),AE1203,IF(COUNTIF(T$2:T1204,T1204)&gt;1,AE1203,1+MAX(AE1203,0)))</f>
        <v>37</v>
      </c>
    </row>
    <row r="1205" spans="1:31" x14ac:dyDescent="0.25">
      <c r="A1205" s="42">
        <v>119</v>
      </c>
      <c r="B1205" s="42" t="s">
        <v>66</v>
      </c>
      <c r="C1205" s="42" t="s">
        <v>728</v>
      </c>
      <c r="E1205" s="20">
        <v>2</v>
      </c>
      <c r="F1205" s="20">
        <v>1</v>
      </c>
      <c r="G1205" s="20">
        <v>4</v>
      </c>
      <c r="H1205" s="20">
        <v>10</v>
      </c>
      <c r="I1205" s="20">
        <v>3</v>
      </c>
      <c r="J1205" s="20">
        <v>0</v>
      </c>
      <c r="K1205" s="20">
        <v>6</v>
      </c>
      <c r="L1205" s="20">
        <v>7</v>
      </c>
      <c r="O1205" s="101">
        <f>IF(ISBLANK(C1205),O1204,IF(COUNTIF(C$2:C1205,C1205)&gt;1,O1204,1+MAX(O1204,0)))</f>
        <v>31</v>
      </c>
      <c r="P1205" s="45">
        <f t="shared" si="255"/>
        <v>19</v>
      </c>
      <c r="Q1205" s="33" t="str">
        <f t="shared" si="256"/>
        <v/>
      </c>
      <c r="R1205" s="33">
        <f t="shared" si="257"/>
        <v>13</v>
      </c>
      <c r="S1205" s="33" t="str">
        <f t="shared" si="258"/>
        <v>119_13</v>
      </c>
      <c r="T1205" s="35" t="str">
        <f t="shared" si="259"/>
        <v>119PM</v>
      </c>
      <c r="U1205" s="35" t="str">
        <f t="shared" si="260"/>
        <v>119PMEW</v>
      </c>
      <c r="W1205" s="20" t="str">
        <f t="shared" si="261"/>
        <v/>
      </c>
      <c r="X1205" s="20" t="str">
        <f t="shared" si="262"/>
        <v/>
      </c>
      <c r="Y1205" s="20" t="str">
        <f t="shared" si="263"/>
        <v/>
      </c>
      <c r="Z1205" s="20" t="str">
        <f t="shared" si="264"/>
        <v/>
      </c>
      <c r="AA1205" s="20">
        <f t="shared" si="252"/>
        <v>0</v>
      </c>
      <c r="AB1205" s="20">
        <f t="shared" si="253"/>
        <v>0</v>
      </c>
      <c r="AC1205" s="20">
        <f t="shared" si="254"/>
        <v>0</v>
      </c>
      <c r="AD1205" s="16">
        <f t="shared" si="265"/>
        <v>0</v>
      </c>
      <c r="AE1205" s="16">
        <f>IF(ISBLANK(T1205),AE1204,IF(COUNTIF(T$2:T1205,T1205)&gt;1,AE1204,1+MAX(AE1204,0)))</f>
        <v>37</v>
      </c>
    </row>
    <row r="1206" spans="1:31" x14ac:dyDescent="0.25">
      <c r="A1206" s="42">
        <v>119</v>
      </c>
      <c r="B1206" s="42" t="s">
        <v>66</v>
      </c>
      <c r="C1206" s="42" t="s">
        <v>728</v>
      </c>
      <c r="E1206" s="20">
        <v>2</v>
      </c>
      <c r="F1206" s="20">
        <v>2</v>
      </c>
      <c r="G1206" s="20">
        <v>1</v>
      </c>
      <c r="H1206" s="20">
        <v>0</v>
      </c>
      <c r="I1206" s="20">
        <v>0</v>
      </c>
      <c r="J1206" s="20">
        <v>0</v>
      </c>
      <c r="K1206" s="20">
        <v>0</v>
      </c>
      <c r="L1206" s="20">
        <v>0</v>
      </c>
      <c r="O1206" s="101">
        <f>IF(ISBLANK(C1206),O1205,IF(COUNTIF(C$2:C1206,C1206)&gt;1,O1205,1+MAX(O1205,0)))</f>
        <v>31</v>
      </c>
      <c r="P1206" s="45">
        <f t="shared" si="255"/>
        <v>19</v>
      </c>
      <c r="Q1206" s="33" t="str">
        <f t="shared" si="256"/>
        <v/>
      </c>
      <c r="R1206" s="33">
        <f t="shared" si="257"/>
        <v>14</v>
      </c>
      <c r="S1206" s="33" t="str">
        <f t="shared" si="258"/>
        <v>119_14</v>
      </c>
      <c r="T1206" s="35" t="str">
        <f t="shared" si="259"/>
        <v>119PM</v>
      </c>
      <c r="U1206" s="35" t="str">
        <f t="shared" si="260"/>
        <v>119PMNS</v>
      </c>
      <c r="W1206" s="20" t="str">
        <f t="shared" si="261"/>
        <v/>
      </c>
      <c r="X1206" s="20" t="str">
        <f t="shared" si="262"/>
        <v/>
      </c>
      <c r="Y1206" s="20" t="str">
        <f t="shared" si="263"/>
        <v/>
      </c>
      <c r="Z1206" s="20" t="str">
        <f t="shared" si="264"/>
        <v/>
      </c>
      <c r="AA1206" s="20">
        <f t="shared" si="252"/>
        <v>0</v>
      </c>
      <c r="AB1206" s="20">
        <f t="shared" si="253"/>
        <v>0</v>
      </c>
      <c r="AC1206" s="20">
        <f t="shared" si="254"/>
        <v>0</v>
      </c>
      <c r="AD1206" s="16">
        <f t="shared" si="265"/>
        <v>0</v>
      </c>
      <c r="AE1206" s="16">
        <f>IF(ISBLANK(T1206),AE1205,IF(COUNTIF(T$2:T1206,T1206)&gt;1,AE1205,1+MAX(AE1205,0)))</f>
        <v>37</v>
      </c>
    </row>
    <row r="1207" spans="1:31" x14ac:dyDescent="0.25">
      <c r="A1207" s="42">
        <v>119</v>
      </c>
      <c r="B1207" s="42" t="s">
        <v>66</v>
      </c>
      <c r="C1207" s="42" t="s">
        <v>728</v>
      </c>
      <c r="E1207" s="20">
        <v>2</v>
      </c>
      <c r="F1207" s="20">
        <v>2</v>
      </c>
      <c r="G1207" s="20">
        <v>2</v>
      </c>
      <c r="H1207" s="20">
        <v>2</v>
      </c>
      <c r="I1207" s="20">
        <v>0</v>
      </c>
      <c r="J1207" s="20">
        <v>0</v>
      </c>
      <c r="K1207" s="20">
        <v>0</v>
      </c>
      <c r="L1207" s="20">
        <v>1</v>
      </c>
      <c r="O1207" s="101">
        <f>IF(ISBLANK(C1207),O1206,IF(COUNTIF(C$2:C1207,C1207)&gt;1,O1206,1+MAX(O1206,0)))</f>
        <v>31</v>
      </c>
      <c r="P1207" s="45">
        <f t="shared" si="255"/>
        <v>19</v>
      </c>
      <c r="Q1207" s="33" t="str">
        <f t="shared" si="256"/>
        <v/>
      </c>
      <c r="R1207" s="33">
        <f t="shared" si="257"/>
        <v>14</v>
      </c>
      <c r="S1207" s="33" t="str">
        <f t="shared" si="258"/>
        <v>119_14</v>
      </c>
      <c r="T1207" s="35" t="str">
        <f t="shared" si="259"/>
        <v>119PM</v>
      </c>
      <c r="U1207" s="35" t="str">
        <f t="shared" si="260"/>
        <v>119PMNS</v>
      </c>
      <c r="W1207" s="20" t="str">
        <f t="shared" si="261"/>
        <v/>
      </c>
      <c r="X1207" s="20" t="str">
        <f t="shared" si="262"/>
        <v/>
      </c>
      <c r="Y1207" s="20" t="str">
        <f t="shared" si="263"/>
        <v/>
      </c>
      <c r="Z1207" s="20" t="str">
        <f t="shared" si="264"/>
        <v/>
      </c>
      <c r="AA1207" s="20">
        <f t="shared" si="252"/>
        <v>0</v>
      </c>
      <c r="AB1207" s="20">
        <f t="shared" si="253"/>
        <v>0</v>
      </c>
      <c r="AC1207" s="20">
        <f t="shared" si="254"/>
        <v>0</v>
      </c>
      <c r="AD1207" s="16">
        <f t="shared" si="265"/>
        <v>0</v>
      </c>
      <c r="AE1207" s="16">
        <f>IF(ISBLANK(T1207),AE1206,IF(COUNTIF(T$2:T1207,T1207)&gt;1,AE1206,1+MAX(AE1206,0)))</f>
        <v>37</v>
      </c>
    </row>
    <row r="1208" spans="1:31" x14ac:dyDescent="0.25">
      <c r="A1208" s="42">
        <v>119</v>
      </c>
      <c r="B1208" s="42" t="s">
        <v>66</v>
      </c>
      <c r="C1208" s="42" t="s">
        <v>728</v>
      </c>
      <c r="E1208" s="20">
        <v>2</v>
      </c>
      <c r="F1208" s="20">
        <v>2</v>
      </c>
      <c r="G1208" s="20">
        <v>3</v>
      </c>
      <c r="H1208" s="20">
        <v>8</v>
      </c>
      <c r="I1208" s="20">
        <v>2</v>
      </c>
      <c r="J1208" s="20">
        <v>0</v>
      </c>
      <c r="K1208" s="20">
        <v>2</v>
      </c>
      <c r="L1208" s="20">
        <v>3</v>
      </c>
      <c r="O1208" s="101">
        <f>IF(ISBLANK(C1208),O1207,IF(COUNTIF(C$2:C1208,C1208)&gt;1,O1207,1+MAX(O1207,0)))</f>
        <v>31</v>
      </c>
      <c r="P1208" s="45">
        <f t="shared" si="255"/>
        <v>19</v>
      </c>
      <c r="Q1208" s="33" t="str">
        <f t="shared" si="256"/>
        <v/>
      </c>
      <c r="R1208" s="33">
        <f t="shared" si="257"/>
        <v>14</v>
      </c>
      <c r="S1208" s="33" t="str">
        <f t="shared" si="258"/>
        <v>119_14</v>
      </c>
      <c r="T1208" s="35" t="str">
        <f t="shared" si="259"/>
        <v>119PM</v>
      </c>
      <c r="U1208" s="35" t="str">
        <f t="shared" si="260"/>
        <v>119PMEW</v>
      </c>
      <c r="W1208" s="20" t="str">
        <f t="shared" si="261"/>
        <v/>
      </c>
      <c r="X1208" s="20" t="str">
        <f t="shared" si="262"/>
        <v/>
      </c>
      <c r="Y1208" s="20" t="str">
        <f t="shared" si="263"/>
        <v/>
      </c>
      <c r="Z1208" s="20" t="str">
        <f t="shared" si="264"/>
        <v/>
      </c>
      <c r="AA1208" s="20">
        <f t="shared" si="252"/>
        <v>0</v>
      </c>
      <c r="AB1208" s="20">
        <f t="shared" si="253"/>
        <v>0</v>
      </c>
      <c r="AC1208" s="20">
        <f t="shared" si="254"/>
        <v>0</v>
      </c>
      <c r="AD1208" s="16">
        <f t="shared" si="265"/>
        <v>0</v>
      </c>
      <c r="AE1208" s="16">
        <f>IF(ISBLANK(T1208),AE1207,IF(COUNTIF(T$2:T1208,T1208)&gt;1,AE1207,1+MAX(AE1207,0)))</f>
        <v>37</v>
      </c>
    </row>
    <row r="1209" spans="1:31" x14ac:dyDescent="0.25">
      <c r="A1209" s="42">
        <v>119</v>
      </c>
      <c r="B1209" s="42" t="s">
        <v>66</v>
      </c>
      <c r="C1209" s="42" t="s">
        <v>728</v>
      </c>
      <c r="E1209" s="20">
        <v>2</v>
      </c>
      <c r="F1209" s="20">
        <v>2</v>
      </c>
      <c r="G1209" s="20">
        <v>4</v>
      </c>
      <c r="H1209" s="20">
        <v>11</v>
      </c>
      <c r="I1209" s="20">
        <v>4</v>
      </c>
      <c r="J1209" s="20">
        <v>0</v>
      </c>
      <c r="K1209" s="20">
        <v>2</v>
      </c>
      <c r="L1209" s="20">
        <v>3</v>
      </c>
      <c r="O1209" s="101">
        <f>IF(ISBLANK(C1209),O1208,IF(COUNTIF(C$2:C1209,C1209)&gt;1,O1208,1+MAX(O1208,0)))</f>
        <v>31</v>
      </c>
      <c r="P1209" s="45">
        <f t="shared" si="255"/>
        <v>19</v>
      </c>
      <c r="Q1209" s="33" t="str">
        <f t="shared" si="256"/>
        <v/>
      </c>
      <c r="R1209" s="33">
        <f t="shared" si="257"/>
        <v>14</v>
      </c>
      <c r="S1209" s="33" t="str">
        <f t="shared" si="258"/>
        <v>119_14</v>
      </c>
      <c r="T1209" s="35" t="str">
        <f t="shared" si="259"/>
        <v>119PM</v>
      </c>
      <c r="U1209" s="35" t="str">
        <f t="shared" si="260"/>
        <v>119PMEW</v>
      </c>
      <c r="W1209" s="20" t="str">
        <f t="shared" si="261"/>
        <v/>
      </c>
      <c r="X1209" s="20" t="str">
        <f t="shared" si="262"/>
        <v/>
      </c>
      <c r="Y1209" s="20" t="str">
        <f t="shared" si="263"/>
        <v/>
      </c>
      <c r="Z1209" s="20" t="str">
        <f t="shared" si="264"/>
        <v/>
      </c>
      <c r="AA1209" s="20">
        <f t="shared" si="252"/>
        <v>0</v>
      </c>
      <c r="AB1209" s="20">
        <f t="shared" si="253"/>
        <v>0</v>
      </c>
      <c r="AC1209" s="20">
        <f t="shared" si="254"/>
        <v>0</v>
      </c>
      <c r="AD1209" s="16">
        <f t="shared" si="265"/>
        <v>0</v>
      </c>
      <c r="AE1209" s="16">
        <f>IF(ISBLANK(T1209),AE1208,IF(COUNTIF(T$2:T1209,T1209)&gt;1,AE1208,1+MAX(AE1208,0)))</f>
        <v>37</v>
      </c>
    </row>
    <row r="1210" spans="1:31" x14ac:dyDescent="0.25">
      <c r="A1210" s="42">
        <v>119</v>
      </c>
      <c r="B1210" s="42" t="s">
        <v>66</v>
      </c>
      <c r="C1210" s="42" t="s">
        <v>728</v>
      </c>
      <c r="E1210" s="20">
        <v>2</v>
      </c>
      <c r="F1210" s="20">
        <v>3</v>
      </c>
      <c r="G1210" s="20">
        <v>1</v>
      </c>
      <c r="H1210" s="20">
        <v>3</v>
      </c>
      <c r="I1210" s="20">
        <v>1</v>
      </c>
      <c r="J1210" s="20">
        <v>0</v>
      </c>
      <c r="K1210" s="20">
        <v>2</v>
      </c>
      <c r="L1210" s="20">
        <v>2</v>
      </c>
      <c r="O1210" s="101">
        <f>IF(ISBLANK(C1210),O1209,IF(COUNTIF(C$2:C1210,C1210)&gt;1,O1209,1+MAX(O1209,0)))</f>
        <v>31</v>
      </c>
      <c r="P1210" s="45">
        <f t="shared" si="255"/>
        <v>19</v>
      </c>
      <c r="Q1210" s="33" t="str">
        <f t="shared" si="256"/>
        <v/>
      </c>
      <c r="R1210" s="33">
        <f t="shared" si="257"/>
        <v>15</v>
      </c>
      <c r="S1210" s="33" t="str">
        <f t="shared" si="258"/>
        <v>119_15</v>
      </c>
      <c r="T1210" s="35" t="str">
        <f t="shared" si="259"/>
        <v>119PM</v>
      </c>
      <c r="U1210" s="35" t="str">
        <f t="shared" si="260"/>
        <v>119PMNS</v>
      </c>
      <c r="W1210" s="20" t="str">
        <f t="shared" si="261"/>
        <v/>
      </c>
      <c r="X1210" s="20" t="str">
        <f t="shared" si="262"/>
        <v/>
      </c>
      <c r="Y1210" s="20" t="str">
        <f t="shared" si="263"/>
        <v/>
      </c>
      <c r="Z1210" s="20" t="str">
        <f t="shared" si="264"/>
        <v/>
      </c>
      <c r="AA1210" s="20">
        <f t="shared" si="252"/>
        <v>0</v>
      </c>
      <c r="AB1210" s="20">
        <f t="shared" si="253"/>
        <v>0</v>
      </c>
      <c r="AC1210" s="20">
        <f t="shared" si="254"/>
        <v>0</v>
      </c>
      <c r="AD1210" s="16">
        <f t="shared" si="265"/>
        <v>0</v>
      </c>
      <c r="AE1210" s="16">
        <f>IF(ISBLANK(T1210),AE1209,IF(COUNTIF(T$2:T1210,T1210)&gt;1,AE1209,1+MAX(AE1209,0)))</f>
        <v>37</v>
      </c>
    </row>
    <row r="1211" spans="1:31" x14ac:dyDescent="0.25">
      <c r="A1211" s="42">
        <v>119</v>
      </c>
      <c r="B1211" s="42" t="s">
        <v>66</v>
      </c>
      <c r="C1211" s="42" t="s">
        <v>728</v>
      </c>
      <c r="E1211" s="20">
        <v>2</v>
      </c>
      <c r="F1211" s="20">
        <v>3</v>
      </c>
      <c r="G1211" s="20">
        <v>2</v>
      </c>
      <c r="H1211" s="20">
        <v>4</v>
      </c>
      <c r="I1211" s="20">
        <v>3</v>
      </c>
      <c r="J1211" s="20">
        <v>3</v>
      </c>
      <c r="K1211" s="20">
        <v>0</v>
      </c>
      <c r="L1211" s="20">
        <v>2</v>
      </c>
      <c r="O1211" s="101">
        <f>IF(ISBLANK(C1211),O1210,IF(COUNTIF(C$2:C1211,C1211)&gt;1,O1210,1+MAX(O1210,0)))</f>
        <v>31</v>
      </c>
      <c r="P1211" s="45">
        <f t="shared" si="255"/>
        <v>19</v>
      </c>
      <c r="Q1211" s="33" t="str">
        <f t="shared" si="256"/>
        <v/>
      </c>
      <c r="R1211" s="33">
        <f t="shared" si="257"/>
        <v>15</v>
      </c>
      <c r="S1211" s="33" t="str">
        <f t="shared" si="258"/>
        <v>119_15</v>
      </c>
      <c r="T1211" s="35" t="str">
        <f t="shared" si="259"/>
        <v>119PM</v>
      </c>
      <c r="U1211" s="35" t="str">
        <f t="shared" si="260"/>
        <v>119PMNS</v>
      </c>
      <c r="W1211" s="20" t="str">
        <f t="shared" si="261"/>
        <v/>
      </c>
      <c r="X1211" s="20" t="str">
        <f t="shared" si="262"/>
        <v/>
      </c>
      <c r="Y1211" s="20" t="str">
        <f t="shared" si="263"/>
        <v/>
      </c>
      <c r="Z1211" s="20" t="str">
        <f t="shared" si="264"/>
        <v/>
      </c>
      <c r="AA1211" s="20">
        <f t="shared" si="252"/>
        <v>0</v>
      </c>
      <c r="AB1211" s="20">
        <f t="shared" si="253"/>
        <v>0</v>
      </c>
      <c r="AC1211" s="20">
        <f t="shared" si="254"/>
        <v>0</v>
      </c>
      <c r="AD1211" s="16">
        <f t="shared" si="265"/>
        <v>0</v>
      </c>
      <c r="AE1211" s="16">
        <f>IF(ISBLANK(T1211),AE1210,IF(COUNTIF(T$2:T1211,T1211)&gt;1,AE1210,1+MAX(AE1210,0)))</f>
        <v>37</v>
      </c>
    </row>
    <row r="1212" spans="1:31" x14ac:dyDescent="0.25">
      <c r="A1212" s="42">
        <v>119</v>
      </c>
      <c r="B1212" s="42" t="s">
        <v>66</v>
      </c>
      <c r="C1212" s="42" t="s">
        <v>728</v>
      </c>
      <c r="E1212" s="20">
        <v>2</v>
      </c>
      <c r="F1212" s="20">
        <v>3</v>
      </c>
      <c r="G1212" s="20">
        <v>3</v>
      </c>
      <c r="H1212" s="20">
        <v>18</v>
      </c>
      <c r="I1212" s="20">
        <v>4</v>
      </c>
      <c r="J1212" s="20">
        <v>0</v>
      </c>
      <c r="K1212" s="20">
        <v>8</v>
      </c>
      <c r="L1212" s="20">
        <v>10</v>
      </c>
      <c r="O1212" s="101">
        <f>IF(ISBLANK(C1212),O1211,IF(COUNTIF(C$2:C1212,C1212)&gt;1,O1211,1+MAX(O1211,0)))</f>
        <v>31</v>
      </c>
      <c r="P1212" s="45">
        <f t="shared" si="255"/>
        <v>19</v>
      </c>
      <c r="Q1212" s="33" t="str">
        <f t="shared" si="256"/>
        <v/>
      </c>
      <c r="R1212" s="33">
        <f t="shared" si="257"/>
        <v>15</v>
      </c>
      <c r="S1212" s="33" t="str">
        <f t="shared" si="258"/>
        <v>119_15</v>
      </c>
      <c r="T1212" s="35" t="str">
        <f t="shared" si="259"/>
        <v>119PM</v>
      </c>
      <c r="U1212" s="35" t="str">
        <f t="shared" si="260"/>
        <v>119PMEW</v>
      </c>
      <c r="W1212" s="20" t="str">
        <f t="shared" si="261"/>
        <v/>
      </c>
      <c r="X1212" s="20" t="str">
        <f t="shared" si="262"/>
        <v/>
      </c>
      <c r="Y1212" s="20" t="str">
        <f t="shared" si="263"/>
        <v/>
      </c>
      <c r="Z1212" s="20" t="str">
        <f t="shared" si="264"/>
        <v/>
      </c>
      <c r="AA1212" s="20">
        <f t="shared" si="252"/>
        <v>0</v>
      </c>
      <c r="AB1212" s="20">
        <f t="shared" si="253"/>
        <v>0</v>
      </c>
      <c r="AC1212" s="20">
        <f t="shared" si="254"/>
        <v>0</v>
      </c>
      <c r="AD1212" s="16">
        <f t="shared" si="265"/>
        <v>0</v>
      </c>
      <c r="AE1212" s="16">
        <f>IF(ISBLANK(T1212),AE1211,IF(COUNTIF(T$2:T1212,T1212)&gt;1,AE1211,1+MAX(AE1211,0)))</f>
        <v>37</v>
      </c>
    </row>
    <row r="1213" spans="1:31" x14ac:dyDescent="0.25">
      <c r="A1213" s="42">
        <v>119</v>
      </c>
      <c r="B1213" s="42" t="s">
        <v>66</v>
      </c>
      <c r="C1213" s="42" t="s">
        <v>728</v>
      </c>
      <c r="E1213" s="20">
        <v>2</v>
      </c>
      <c r="F1213" s="20">
        <v>3</v>
      </c>
      <c r="G1213" s="20">
        <v>4</v>
      </c>
      <c r="H1213" s="20">
        <v>12</v>
      </c>
      <c r="I1213" s="20">
        <v>4</v>
      </c>
      <c r="J1213" s="20">
        <v>1</v>
      </c>
      <c r="K1213" s="20">
        <v>3</v>
      </c>
      <c r="L1213" s="20">
        <v>5</v>
      </c>
      <c r="O1213" s="101">
        <f>IF(ISBLANK(C1213),O1212,IF(COUNTIF(C$2:C1213,C1213)&gt;1,O1212,1+MAX(O1212,0)))</f>
        <v>31</v>
      </c>
      <c r="P1213" s="45">
        <f t="shared" si="255"/>
        <v>19</v>
      </c>
      <c r="Q1213" s="33" t="str">
        <f t="shared" si="256"/>
        <v/>
      </c>
      <c r="R1213" s="33">
        <f t="shared" si="257"/>
        <v>15</v>
      </c>
      <c r="S1213" s="33" t="str">
        <f t="shared" si="258"/>
        <v>119_15</v>
      </c>
      <c r="T1213" s="35" t="str">
        <f t="shared" si="259"/>
        <v>119PM</v>
      </c>
      <c r="U1213" s="35" t="str">
        <f t="shared" si="260"/>
        <v>119PMEW</v>
      </c>
      <c r="W1213" s="20" t="str">
        <f t="shared" si="261"/>
        <v/>
      </c>
      <c r="X1213" s="20" t="str">
        <f t="shared" si="262"/>
        <v/>
      </c>
      <c r="Y1213" s="20" t="str">
        <f t="shared" si="263"/>
        <v/>
      </c>
      <c r="Z1213" s="20" t="str">
        <f t="shared" si="264"/>
        <v/>
      </c>
      <c r="AA1213" s="20">
        <f t="shared" si="252"/>
        <v>0</v>
      </c>
      <c r="AB1213" s="20">
        <f t="shared" si="253"/>
        <v>0</v>
      </c>
      <c r="AC1213" s="20">
        <f t="shared" si="254"/>
        <v>0</v>
      </c>
      <c r="AD1213" s="16">
        <f t="shared" si="265"/>
        <v>0</v>
      </c>
      <c r="AE1213" s="16">
        <f>IF(ISBLANK(T1213),AE1212,IF(COUNTIF(T$2:T1213,T1213)&gt;1,AE1212,1+MAX(AE1212,0)))</f>
        <v>37</v>
      </c>
    </row>
    <row r="1214" spans="1:31" x14ac:dyDescent="0.25">
      <c r="A1214" s="42">
        <v>119</v>
      </c>
      <c r="B1214" s="42" t="s">
        <v>66</v>
      </c>
      <c r="C1214" s="42" t="s">
        <v>728</v>
      </c>
      <c r="E1214" s="20">
        <v>2</v>
      </c>
      <c r="F1214" s="20">
        <v>4</v>
      </c>
      <c r="G1214" s="20">
        <v>1</v>
      </c>
      <c r="H1214" s="20">
        <v>8</v>
      </c>
      <c r="I1214" s="20">
        <v>3</v>
      </c>
      <c r="J1214" s="20">
        <v>0</v>
      </c>
      <c r="K1214" s="20">
        <v>3</v>
      </c>
      <c r="L1214" s="20">
        <v>7</v>
      </c>
      <c r="O1214" s="101">
        <f>IF(ISBLANK(C1214),O1213,IF(COUNTIF(C$2:C1214,C1214)&gt;1,O1213,1+MAX(O1213,0)))</f>
        <v>31</v>
      </c>
      <c r="P1214" s="45">
        <f t="shared" si="255"/>
        <v>19</v>
      </c>
      <c r="Q1214" s="33" t="str">
        <f t="shared" si="256"/>
        <v/>
      </c>
      <c r="R1214" s="33">
        <f t="shared" si="257"/>
        <v>16</v>
      </c>
      <c r="S1214" s="33" t="str">
        <f t="shared" si="258"/>
        <v>119_16</v>
      </c>
      <c r="T1214" s="35" t="str">
        <f t="shared" si="259"/>
        <v>119PM</v>
      </c>
      <c r="U1214" s="35" t="str">
        <f t="shared" si="260"/>
        <v>119PMNS</v>
      </c>
      <c r="W1214" s="20" t="str">
        <f t="shared" si="261"/>
        <v/>
      </c>
      <c r="X1214" s="20" t="str">
        <f t="shared" si="262"/>
        <v/>
      </c>
      <c r="Y1214" s="20" t="str">
        <f t="shared" si="263"/>
        <v/>
      </c>
      <c r="Z1214" s="20" t="str">
        <f t="shared" si="264"/>
        <v/>
      </c>
      <c r="AA1214" s="20">
        <f t="shared" si="252"/>
        <v>0</v>
      </c>
      <c r="AB1214" s="20">
        <f t="shared" si="253"/>
        <v>0</v>
      </c>
      <c r="AC1214" s="20">
        <f t="shared" si="254"/>
        <v>0</v>
      </c>
      <c r="AD1214" s="16">
        <f t="shared" si="265"/>
        <v>0</v>
      </c>
      <c r="AE1214" s="16">
        <f>IF(ISBLANK(T1214),AE1213,IF(COUNTIF(T$2:T1214,T1214)&gt;1,AE1213,1+MAX(AE1213,0)))</f>
        <v>37</v>
      </c>
    </row>
    <row r="1215" spans="1:31" x14ac:dyDescent="0.25">
      <c r="A1215" s="42">
        <v>119</v>
      </c>
      <c r="B1215" s="42" t="s">
        <v>66</v>
      </c>
      <c r="C1215" s="42" t="s">
        <v>728</v>
      </c>
      <c r="E1215" s="20">
        <v>2</v>
      </c>
      <c r="F1215" s="20">
        <v>4</v>
      </c>
      <c r="G1215" s="20">
        <v>2</v>
      </c>
      <c r="H1215" s="20">
        <v>9</v>
      </c>
      <c r="I1215" s="20">
        <v>2</v>
      </c>
      <c r="J1215" s="20">
        <v>3</v>
      </c>
      <c r="K1215" s="20">
        <v>2</v>
      </c>
      <c r="L1215" s="20">
        <v>3</v>
      </c>
      <c r="O1215" s="101">
        <f>IF(ISBLANK(C1215),O1214,IF(COUNTIF(C$2:C1215,C1215)&gt;1,O1214,1+MAX(O1214,0)))</f>
        <v>31</v>
      </c>
      <c r="P1215" s="45">
        <f t="shared" si="255"/>
        <v>19</v>
      </c>
      <c r="Q1215" s="33" t="str">
        <f t="shared" si="256"/>
        <v/>
      </c>
      <c r="R1215" s="33">
        <f t="shared" si="257"/>
        <v>16</v>
      </c>
      <c r="S1215" s="33" t="str">
        <f t="shared" si="258"/>
        <v>119_16</v>
      </c>
      <c r="T1215" s="35" t="str">
        <f t="shared" si="259"/>
        <v>119PM</v>
      </c>
      <c r="U1215" s="35" t="str">
        <f t="shared" si="260"/>
        <v>119PMNS</v>
      </c>
      <c r="W1215" s="20" t="str">
        <f t="shared" si="261"/>
        <v/>
      </c>
      <c r="X1215" s="20" t="str">
        <f t="shared" si="262"/>
        <v/>
      </c>
      <c r="Y1215" s="20" t="str">
        <f t="shared" si="263"/>
        <v/>
      </c>
      <c r="Z1215" s="20" t="str">
        <f t="shared" si="264"/>
        <v/>
      </c>
      <c r="AA1215" s="20">
        <f t="shared" si="252"/>
        <v>0</v>
      </c>
      <c r="AB1215" s="20">
        <f t="shared" si="253"/>
        <v>0</v>
      </c>
      <c r="AC1215" s="20">
        <f t="shared" si="254"/>
        <v>0</v>
      </c>
      <c r="AD1215" s="16">
        <f t="shared" si="265"/>
        <v>0</v>
      </c>
      <c r="AE1215" s="16">
        <f>IF(ISBLANK(T1215),AE1214,IF(COUNTIF(T$2:T1215,T1215)&gt;1,AE1214,1+MAX(AE1214,0)))</f>
        <v>37</v>
      </c>
    </row>
    <row r="1216" spans="1:31" x14ac:dyDescent="0.25">
      <c r="A1216" s="42">
        <v>119</v>
      </c>
      <c r="B1216" s="42" t="s">
        <v>66</v>
      </c>
      <c r="C1216" s="42" t="s">
        <v>728</v>
      </c>
      <c r="E1216" s="20">
        <v>2</v>
      </c>
      <c r="F1216" s="20">
        <v>4</v>
      </c>
      <c r="G1216" s="20">
        <v>3</v>
      </c>
      <c r="H1216" s="20">
        <v>6</v>
      </c>
      <c r="I1216" s="20">
        <v>1</v>
      </c>
      <c r="J1216" s="20">
        <v>0</v>
      </c>
      <c r="K1216" s="20">
        <v>3</v>
      </c>
      <c r="L1216" s="20">
        <v>4</v>
      </c>
      <c r="O1216" s="101">
        <f>IF(ISBLANK(C1216),O1215,IF(COUNTIF(C$2:C1216,C1216)&gt;1,O1215,1+MAX(O1215,0)))</f>
        <v>31</v>
      </c>
      <c r="P1216" s="45">
        <f t="shared" si="255"/>
        <v>19</v>
      </c>
      <c r="Q1216" s="33" t="str">
        <f t="shared" si="256"/>
        <v/>
      </c>
      <c r="R1216" s="33">
        <f t="shared" si="257"/>
        <v>16</v>
      </c>
      <c r="S1216" s="33" t="str">
        <f t="shared" si="258"/>
        <v>119_16</v>
      </c>
      <c r="T1216" s="35" t="str">
        <f t="shared" si="259"/>
        <v>119PM</v>
      </c>
      <c r="U1216" s="35" t="str">
        <f t="shared" si="260"/>
        <v>119PMEW</v>
      </c>
      <c r="W1216" s="20" t="str">
        <f t="shared" si="261"/>
        <v/>
      </c>
      <c r="X1216" s="20" t="str">
        <f t="shared" si="262"/>
        <v/>
      </c>
      <c r="Y1216" s="20" t="str">
        <f t="shared" si="263"/>
        <v/>
      </c>
      <c r="Z1216" s="20" t="str">
        <f t="shared" si="264"/>
        <v/>
      </c>
      <c r="AA1216" s="20">
        <f t="shared" si="252"/>
        <v>0</v>
      </c>
      <c r="AB1216" s="20">
        <f t="shared" si="253"/>
        <v>0</v>
      </c>
      <c r="AC1216" s="20">
        <f t="shared" si="254"/>
        <v>0</v>
      </c>
      <c r="AD1216" s="16">
        <f t="shared" si="265"/>
        <v>0</v>
      </c>
      <c r="AE1216" s="16">
        <f>IF(ISBLANK(T1216),AE1215,IF(COUNTIF(T$2:T1216,T1216)&gt;1,AE1215,1+MAX(AE1215,0)))</f>
        <v>37</v>
      </c>
    </row>
    <row r="1217" spans="1:31" x14ac:dyDescent="0.25">
      <c r="A1217" s="42">
        <v>119</v>
      </c>
      <c r="B1217" s="42" t="s">
        <v>66</v>
      </c>
      <c r="C1217" s="42" t="s">
        <v>728</v>
      </c>
      <c r="E1217" s="20">
        <v>2</v>
      </c>
      <c r="F1217" s="20">
        <v>4</v>
      </c>
      <c r="G1217" s="20">
        <v>4</v>
      </c>
      <c r="H1217" s="20">
        <v>22</v>
      </c>
      <c r="I1217" s="20">
        <v>6</v>
      </c>
      <c r="J1217" s="20">
        <v>1</v>
      </c>
      <c r="K1217" s="20">
        <v>7</v>
      </c>
      <c r="L1217" s="20">
        <v>12</v>
      </c>
      <c r="O1217" s="101">
        <f>IF(ISBLANK(C1217),O1216,IF(COUNTIF(C$2:C1217,C1217)&gt;1,O1216,1+MAX(O1216,0)))</f>
        <v>31</v>
      </c>
      <c r="P1217" s="45">
        <f t="shared" si="255"/>
        <v>19</v>
      </c>
      <c r="Q1217" s="33" t="str">
        <f t="shared" si="256"/>
        <v/>
      </c>
      <c r="R1217" s="33">
        <f t="shared" si="257"/>
        <v>16</v>
      </c>
      <c r="S1217" s="33" t="str">
        <f t="shared" si="258"/>
        <v>119_16</v>
      </c>
      <c r="T1217" s="35" t="str">
        <f t="shared" si="259"/>
        <v>119PM</v>
      </c>
      <c r="U1217" s="35" t="str">
        <f t="shared" si="260"/>
        <v>119PMEW</v>
      </c>
      <c r="W1217" s="20" t="str">
        <f t="shared" si="261"/>
        <v/>
      </c>
      <c r="X1217" s="20" t="str">
        <f t="shared" si="262"/>
        <v/>
      </c>
      <c r="Y1217" s="20" t="str">
        <f t="shared" si="263"/>
        <v/>
      </c>
      <c r="Z1217" s="20" t="str">
        <f t="shared" si="264"/>
        <v/>
      </c>
      <c r="AA1217" s="20">
        <f t="shared" si="252"/>
        <v>0</v>
      </c>
      <c r="AB1217" s="20">
        <f t="shared" si="253"/>
        <v>0</v>
      </c>
      <c r="AC1217" s="20">
        <f t="shared" si="254"/>
        <v>0</v>
      </c>
      <c r="AD1217" s="16">
        <f t="shared" si="265"/>
        <v>0</v>
      </c>
      <c r="AE1217" s="16">
        <f>IF(ISBLANK(T1217),AE1216,IF(COUNTIF(T$2:T1217,T1217)&gt;1,AE1216,1+MAX(AE1216,0)))</f>
        <v>37</v>
      </c>
    </row>
    <row r="1218" spans="1:31" x14ac:dyDescent="0.25">
      <c r="A1218" s="42">
        <v>120</v>
      </c>
      <c r="B1218" s="42" t="s">
        <v>65</v>
      </c>
      <c r="C1218" s="42" t="s">
        <v>713</v>
      </c>
      <c r="E1218" s="20">
        <v>1</v>
      </c>
      <c r="F1218" s="20">
        <v>1</v>
      </c>
      <c r="G1218" s="20">
        <v>1</v>
      </c>
      <c r="H1218" s="20">
        <v>0</v>
      </c>
      <c r="I1218" s="20">
        <v>0</v>
      </c>
      <c r="J1218" s="20">
        <v>0</v>
      </c>
      <c r="K1218" s="20">
        <v>0</v>
      </c>
      <c r="L1218" s="20">
        <v>0</v>
      </c>
      <c r="O1218" s="101">
        <f>IF(ISBLANK(C1218),O1217,IF(COUNTIF(C$2:C1218,C1218)&gt;1,O1217,1+MAX(O1217,0)))</f>
        <v>31</v>
      </c>
      <c r="P1218" s="45">
        <f t="shared" si="255"/>
        <v>20</v>
      </c>
      <c r="Q1218" s="33">
        <f t="shared" si="256"/>
        <v>20</v>
      </c>
      <c r="R1218" s="33">
        <f t="shared" si="257"/>
        <v>1</v>
      </c>
      <c r="S1218" s="33" t="str">
        <f t="shared" si="258"/>
        <v>120_1</v>
      </c>
      <c r="T1218" s="35" t="str">
        <f t="shared" si="259"/>
        <v>120AM</v>
      </c>
      <c r="U1218" s="35" t="str">
        <f t="shared" si="260"/>
        <v>120AMNS</v>
      </c>
      <c r="W1218" s="20" t="str">
        <f t="shared" si="261"/>
        <v/>
      </c>
      <c r="X1218" s="20" t="str">
        <f t="shared" si="262"/>
        <v/>
      </c>
      <c r="Y1218" s="20" t="str">
        <f t="shared" si="263"/>
        <v/>
      </c>
      <c r="Z1218" s="20" t="str">
        <f t="shared" si="264"/>
        <v/>
      </c>
      <c r="AA1218" s="20">
        <f t="shared" ref="AA1218:AA1281" si="266">IF(AND(ISNUMBER($G1218),$B1218="AM"),INDEX(Cordon,MATCH($A1218,loc_ID,0),$G1218),0)</f>
        <v>0</v>
      </c>
      <c r="AB1218" s="20">
        <f t="shared" ref="AB1218:AB1281" si="267">IF(AND(ISNUMBER($G1218),$B1218="PM"),INDEX(Cordon,MATCH($A1218,loc_ID,0),VLOOKUP($G1218,Reverse_dir,2,FALSE)),0)</f>
        <v>0</v>
      </c>
      <c r="AC1218" s="20">
        <f t="shared" ref="AC1218:AC1281" si="268">IF(AND(ISNUMBER($G1218),$B1218="AM"),INDEX(Lane,MATCH($A1218,loc_ID,0),$G1218),0)</f>
        <v>3</v>
      </c>
      <c r="AD1218" s="16">
        <f t="shared" si="265"/>
        <v>1</v>
      </c>
      <c r="AE1218" s="16">
        <f>IF(ISBLANK(T1218),AE1217,IF(COUNTIF(T$2:T1218,T1218)&gt;1,AE1217,1+MAX(AE1217,0)))</f>
        <v>38</v>
      </c>
    </row>
    <row r="1219" spans="1:31" x14ac:dyDescent="0.25">
      <c r="A1219" s="42">
        <v>120</v>
      </c>
      <c r="B1219" s="42" t="s">
        <v>65</v>
      </c>
      <c r="C1219" s="42" t="s">
        <v>713</v>
      </c>
      <c r="E1219" s="20">
        <v>1</v>
      </c>
      <c r="F1219" s="20">
        <v>1</v>
      </c>
      <c r="G1219" s="20">
        <v>2</v>
      </c>
      <c r="H1219" s="20">
        <v>0</v>
      </c>
      <c r="I1219" s="20">
        <v>0</v>
      </c>
      <c r="J1219" s="20">
        <v>0</v>
      </c>
      <c r="K1219" s="20">
        <v>0</v>
      </c>
      <c r="L1219" s="20">
        <v>0</v>
      </c>
      <c r="O1219" s="101">
        <f>IF(ISBLANK(C1219),O1218,IF(COUNTIF(C$2:C1219,C1219)&gt;1,O1218,1+MAX(O1218,0)))</f>
        <v>31</v>
      </c>
      <c r="P1219" s="45">
        <f t="shared" ref="P1219:P1282" si="269">IF(A1219=A1218,P1218,IF(ISNUMBER(P1218),P1218+1,1))</f>
        <v>20</v>
      </c>
      <c r="Q1219" s="33" t="str">
        <f t="shared" ref="Q1219:Q1282" si="270">IF(OR(P1219=P1218,LEN(A1219)&lt;1),"",P1219)</f>
        <v/>
      </c>
      <c r="R1219" s="33">
        <f t="shared" ref="R1219:R1282" si="271">IF(ISNUMBER(F1219),F1219+4*(E1219-1)+8*IF(B1219="PM",1,0),"")</f>
        <v>1</v>
      </c>
      <c r="S1219" s="33" t="str">
        <f t="shared" ref="S1219:S1282" si="272">IF(ISNUMBER(R1219),A1219&amp;"_"&amp;R1219,"")</f>
        <v>120_1</v>
      </c>
      <c r="T1219" s="35" t="str">
        <f t="shared" ref="T1219:T1282" si="273">A1219&amp;B1219</f>
        <v>120AM</v>
      </c>
      <c r="U1219" s="35" t="str">
        <f t="shared" ref="U1219:U1282" si="274">IF(OR(G1219=1,G1219=2),T1219&amp;"NS",IF(OR(G1219=3,G1219=4),T1219&amp;"EW",""))</f>
        <v>120AMNS</v>
      </c>
      <c r="W1219" s="20" t="str">
        <f t="shared" ref="W1219:W1282" si="275">IF(I1219&gt;$H1219,1,"")</f>
        <v/>
      </c>
      <c r="X1219" s="20" t="str">
        <f t="shared" ref="X1219:X1282" si="276">IF(J1219&gt;$H1219,1,"")</f>
        <v/>
      </c>
      <c r="Y1219" s="20" t="str">
        <f t="shared" ref="Y1219:Y1282" si="277">IF(K1219&gt;$H1219,1,"")</f>
        <v/>
      </c>
      <c r="Z1219" s="20" t="str">
        <f t="shared" ref="Z1219:Z1282" si="278">IF(L1219&gt;$H1219,1,"")</f>
        <v/>
      </c>
      <c r="AA1219" s="20">
        <f t="shared" si="266"/>
        <v>0</v>
      </c>
      <c r="AB1219" s="20">
        <f t="shared" si="267"/>
        <v>0</v>
      </c>
      <c r="AC1219" s="20">
        <f t="shared" si="268"/>
        <v>2</v>
      </c>
      <c r="AD1219" s="16">
        <f t="shared" ref="AD1219:AD1282" si="279">IF(AND(AC1219&gt;0,ISNUMBER(AC1219)),1,0)</f>
        <v>1</v>
      </c>
      <c r="AE1219" s="16">
        <f>IF(ISBLANK(T1219),AE1218,IF(COUNTIF(T$2:T1219,T1219)&gt;1,AE1218,1+MAX(AE1218,0)))</f>
        <v>38</v>
      </c>
    </row>
    <row r="1220" spans="1:31" x14ac:dyDescent="0.25">
      <c r="A1220" s="42">
        <v>120</v>
      </c>
      <c r="B1220" s="42" t="s">
        <v>65</v>
      </c>
      <c r="C1220" s="42" t="s">
        <v>713</v>
      </c>
      <c r="E1220" s="20">
        <v>1</v>
      </c>
      <c r="F1220" s="20">
        <v>1</v>
      </c>
      <c r="G1220" s="20">
        <v>3</v>
      </c>
      <c r="H1220" s="20">
        <v>0</v>
      </c>
      <c r="I1220" s="20">
        <v>0</v>
      </c>
      <c r="J1220" s="20">
        <v>0</v>
      </c>
      <c r="K1220" s="20">
        <v>0</v>
      </c>
      <c r="L1220" s="20">
        <v>0</v>
      </c>
      <c r="O1220" s="101">
        <f>IF(ISBLANK(C1220),O1219,IF(COUNTIF(C$2:C1220,C1220)&gt;1,O1219,1+MAX(O1219,0)))</f>
        <v>31</v>
      </c>
      <c r="P1220" s="45">
        <f t="shared" si="269"/>
        <v>20</v>
      </c>
      <c r="Q1220" s="33" t="str">
        <f t="shared" si="270"/>
        <v/>
      </c>
      <c r="R1220" s="33">
        <f t="shared" si="271"/>
        <v>1</v>
      </c>
      <c r="S1220" s="33" t="str">
        <f t="shared" si="272"/>
        <v>120_1</v>
      </c>
      <c r="T1220" s="35" t="str">
        <f t="shared" si="273"/>
        <v>120AM</v>
      </c>
      <c r="U1220" s="35" t="str">
        <f t="shared" si="274"/>
        <v>120AMEW</v>
      </c>
      <c r="W1220" s="20" t="str">
        <f t="shared" si="275"/>
        <v/>
      </c>
      <c r="X1220" s="20" t="str">
        <f t="shared" si="276"/>
        <v/>
      </c>
      <c r="Y1220" s="20" t="str">
        <f t="shared" si="277"/>
        <v/>
      </c>
      <c r="Z1220" s="20" t="str">
        <f t="shared" si="278"/>
        <v/>
      </c>
      <c r="AA1220" s="20">
        <f t="shared" si="266"/>
        <v>0</v>
      </c>
      <c r="AB1220" s="20">
        <f t="shared" si="267"/>
        <v>0</v>
      </c>
      <c r="AC1220" s="20">
        <f t="shared" si="268"/>
        <v>3</v>
      </c>
      <c r="AD1220" s="16">
        <f t="shared" si="279"/>
        <v>1</v>
      </c>
      <c r="AE1220" s="16">
        <f>IF(ISBLANK(T1220),AE1219,IF(COUNTIF(T$2:T1220,T1220)&gt;1,AE1219,1+MAX(AE1219,0)))</f>
        <v>38</v>
      </c>
    </row>
    <row r="1221" spans="1:31" x14ac:dyDescent="0.25">
      <c r="A1221" s="42">
        <v>120</v>
      </c>
      <c r="B1221" s="42" t="s">
        <v>65</v>
      </c>
      <c r="C1221" s="42" t="s">
        <v>713</v>
      </c>
      <c r="E1221" s="20">
        <v>1</v>
      </c>
      <c r="F1221" s="20">
        <v>1</v>
      </c>
      <c r="G1221" s="20">
        <v>4</v>
      </c>
      <c r="H1221" s="20">
        <v>3</v>
      </c>
      <c r="I1221" s="20">
        <v>0</v>
      </c>
      <c r="J1221" s="20">
        <v>0</v>
      </c>
      <c r="K1221" s="20">
        <v>0</v>
      </c>
      <c r="L1221" s="20">
        <v>1</v>
      </c>
      <c r="O1221" s="101">
        <f>IF(ISBLANK(C1221),O1220,IF(COUNTIF(C$2:C1221,C1221)&gt;1,O1220,1+MAX(O1220,0)))</f>
        <v>31</v>
      </c>
      <c r="P1221" s="45">
        <f t="shared" si="269"/>
        <v>20</v>
      </c>
      <c r="Q1221" s="33" t="str">
        <f t="shared" si="270"/>
        <v/>
      </c>
      <c r="R1221" s="33">
        <f t="shared" si="271"/>
        <v>1</v>
      </c>
      <c r="S1221" s="33" t="str">
        <f t="shared" si="272"/>
        <v>120_1</v>
      </c>
      <c r="T1221" s="35" t="str">
        <f t="shared" si="273"/>
        <v>120AM</v>
      </c>
      <c r="U1221" s="35" t="str">
        <f t="shared" si="274"/>
        <v>120AMEW</v>
      </c>
      <c r="W1221" s="20" t="str">
        <f t="shared" si="275"/>
        <v/>
      </c>
      <c r="X1221" s="20" t="str">
        <f t="shared" si="276"/>
        <v/>
      </c>
      <c r="Y1221" s="20" t="str">
        <f t="shared" si="277"/>
        <v/>
      </c>
      <c r="Z1221" s="20" t="str">
        <f t="shared" si="278"/>
        <v/>
      </c>
      <c r="AA1221" s="20">
        <f t="shared" si="266"/>
        <v>0</v>
      </c>
      <c r="AB1221" s="20">
        <f t="shared" si="267"/>
        <v>0</v>
      </c>
      <c r="AC1221" s="20">
        <f t="shared" si="268"/>
        <v>3</v>
      </c>
      <c r="AD1221" s="16">
        <f t="shared" si="279"/>
        <v>1</v>
      </c>
      <c r="AE1221" s="16">
        <f>IF(ISBLANK(T1221),AE1220,IF(COUNTIF(T$2:T1221,T1221)&gt;1,AE1220,1+MAX(AE1220,0)))</f>
        <v>38</v>
      </c>
    </row>
    <row r="1222" spans="1:31" x14ac:dyDescent="0.25">
      <c r="A1222" s="42">
        <v>120</v>
      </c>
      <c r="B1222" s="42" t="s">
        <v>65</v>
      </c>
      <c r="C1222" s="42" t="s">
        <v>713</v>
      </c>
      <c r="E1222" s="20">
        <v>1</v>
      </c>
      <c r="F1222" s="20">
        <v>2</v>
      </c>
      <c r="G1222" s="20">
        <v>1</v>
      </c>
      <c r="H1222" s="20">
        <v>2</v>
      </c>
      <c r="I1222" s="20">
        <v>1</v>
      </c>
      <c r="J1222" s="20">
        <v>1</v>
      </c>
      <c r="K1222" s="20">
        <v>0</v>
      </c>
      <c r="L1222" s="20">
        <v>0</v>
      </c>
      <c r="O1222" s="101">
        <f>IF(ISBLANK(C1222),O1221,IF(COUNTIF(C$2:C1222,C1222)&gt;1,O1221,1+MAX(O1221,0)))</f>
        <v>31</v>
      </c>
      <c r="P1222" s="45">
        <f t="shared" si="269"/>
        <v>20</v>
      </c>
      <c r="Q1222" s="33" t="str">
        <f t="shared" si="270"/>
        <v/>
      </c>
      <c r="R1222" s="33">
        <f t="shared" si="271"/>
        <v>2</v>
      </c>
      <c r="S1222" s="33" t="str">
        <f t="shared" si="272"/>
        <v>120_2</v>
      </c>
      <c r="T1222" s="35" t="str">
        <f t="shared" si="273"/>
        <v>120AM</v>
      </c>
      <c r="U1222" s="35" t="str">
        <f t="shared" si="274"/>
        <v>120AMNS</v>
      </c>
      <c r="W1222" s="20" t="str">
        <f t="shared" si="275"/>
        <v/>
      </c>
      <c r="X1222" s="20" t="str">
        <f t="shared" si="276"/>
        <v/>
      </c>
      <c r="Y1222" s="20" t="str">
        <f t="shared" si="277"/>
        <v/>
      </c>
      <c r="Z1222" s="20" t="str">
        <f t="shared" si="278"/>
        <v/>
      </c>
      <c r="AA1222" s="20">
        <f t="shared" si="266"/>
        <v>0</v>
      </c>
      <c r="AB1222" s="20">
        <f t="shared" si="267"/>
        <v>0</v>
      </c>
      <c r="AC1222" s="20">
        <f t="shared" si="268"/>
        <v>3</v>
      </c>
      <c r="AD1222" s="16">
        <f t="shared" si="279"/>
        <v>1</v>
      </c>
      <c r="AE1222" s="16">
        <f>IF(ISBLANK(T1222),AE1221,IF(COUNTIF(T$2:T1222,T1222)&gt;1,AE1221,1+MAX(AE1221,0)))</f>
        <v>38</v>
      </c>
    </row>
    <row r="1223" spans="1:31" x14ac:dyDescent="0.25">
      <c r="A1223" s="42">
        <v>120</v>
      </c>
      <c r="B1223" s="42" t="s">
        <v>65</v>
      </c>
      <c r="C1223" s="42" t="s">
        <v>713</v>
      </c>
      <c r="E1223" s="20">
        <v>1</v>
      </c>
      <c r="F1223" s="20">
        <v>2</v>
      </c>
      <c r="G1223" s="20">
        <v>2</v>
      </c>
      <c r="H1223" s="20">
        <v>0</v>
      </c>
      <c r="I1223" s="20">
        <v>0</v>
      </c>
      <c r="J1223" s="20">
        <v>0</v>
      </c>
      <c r="K1223" s="20">
        <v>0</v>
      </c>
      <c r="L1223" s="20">
        <v>0</v>
      </c>
      <c r="O1223" s="101">
        <f>IF(ISBLANK(C1223),O1222,IF(COUNTIF(C$2:C1223,C1223)&gt;1,O1222,1+MAX(O1222,0)))</f>
        <v>31</v>
      </c>
      <c r="P1223" s="45">
        <f t="shared" si="269"/>
        <v>20</v>
      </c>
      <c r="Q1223" s="33" t="str">
        <f t="shared" si="270"/>
        <v/>
      </c>
      <c r="R1223" s="33">
        <f t="shared" si="271"/>
        <v>2</v>
      </c>
      <c r="S1223" s="33" t="str">
        <f t="shared" si="272"/>
        <v>120_2</v>
      </c>
      <c r="T1223" s="35" t="str">
        <f t="shared" si="273"/>
        <v>120AM</v>
      </c>
      <c r="U1223" s="35" t="str">
        <f t="shared" si="274"/>
        <v>120AMNS</v>
      </c>
      <c r="W1223" s="20" t="str">
        <f t="shared" si="275"/>
        <v/>
      </c>
      <c r="X1223" s="20" t="str">
        <f t="shared" si="276"/>
        <v/>
      </c>
      <c r="Y1223" s="20" t="str">
        <f t="shared" si="277"/>
        <v/>
      </c>
      <c r="Z1223" s="20" t="str">
        <f t="shared" si="278"/>
        <v/>
      </c>
      <c r="AA1223" s="20">
        <f t="shared" si="266"/>
        <v>0</v>
      </c>
      <c r="AB1223" s="20">
        <f t="shared" si="267"/>
        <v>0</v>
      </c>
      <c r="AC1223" s="20">
        <f t="shared" si="268"/>
        <v>2</v>
      </c>
      <c r="AD1223" s="16">
        <f t="shared" si="279"/>
        <v>1</v>
      </c>
      <c r="AE1223" s="16">
        <f>IF(ISBLANK(T1223),AE1222,IF(COUNTIF(T$2:T1223,T1223)&gt;1,AE1222,1+MAX(AE1222,0)))</f>
        <v>38</v>
      </c>
    </row>
    <row r="1224" spans="1:31" x14ac:dyDescent="0.25">
      <c r="A1224" s="42">
        <v>120</v>
      </c>
      <c r="B1224" s="42" t="s">
        <v>65</v>
      </c>
      <c r="C1224" s="42" t="s">
        <v>713</v>
      </c>
      <c r="E1224" s="20">
        <v>1</v>
      </c>
      <c r="F1224" s="20">
        <v>2</v>
      </c>
      <c r="G1224" s="20">
        <v>3</v>
      </c>
      <c r="H1224" s="20">
        <v>3</v>
      </c>
      <c r="I1224" s="20">
        <v>1</v>
      </c>
      <c r="J1224" s="20">
        <v>1</v>
      </c>
      <c r="K1224" s="20">
        <v>2</v>
      </c>
      <c r="L1224" s="20">
        <v>2</v>
      </c>
      <c r="O1224" s="101">
        <f>IF(ISBLANK(C1224),O1223,IF(COUNTIF(C$2:C1224,C1224)&gt;1,O1223,1+MAX(O1223,0)))</f>
        <v>31</v>
      </c>
      <c r="P1224" s="45">
        <f t="shared" si="269"/>
        <v>20</v>
      </c>
      <c r="Q1224" s="33" t="str">
        <f t="shared" si="270"/>
        <v/>
      </c>
      <c r="R1224" s="33">
        <f t="shared" si="271"/>
        <v>2</v>
      </c>
      <c r="S1224" s="33" t="str">
        <f t="shared" si="272"/>
        <v>120_2</v>
      </c>
      <c r="T1224" s="35" t="str">
        <f t="shared" si="273"/>
        <v>120AM</v>
      </c>
      <c r="U1224" s="35" t="str">
        <f t="shared" si="274"/>
        <v>120AMEW</v>
      </c>
      <c r="W1224" s="20" t="str">
        <f t="shared" si="275"/>
        <v/>
      </c>
      <c r="X1224" s="20" t="str">
        <f t="shared" si="276"/>
        <v/>
      </c>
      <c r="Y1224" s="20" t="str">
        <f t="shared" si="277"/>
        <v/>
      </c>
      <c r="Z1224" s="20" t="str">
        <f t="shared" si="278"/>
        <v/>
      </c>
      <c r="AA1224" s="20">
        <f t="shared" si="266"/>
        <v>0</v>
      </c>
      <c r="AB1224" s="20">
        <f t="shared" si="267"/>
        <v>0</v>
      </c>
      <c r="AC1224" s="20">
        <f t="shared" si="268"/>
        <v>3</v>
      </c>
      <c r="AD1224" s="16">
        <f t="shared" si="279"/>
        <v>1</v>
      </c>
      <c r="AE1224" s="16">
        <f>IF(ISBLANK(T1224),AE1223,IF(COUNTIF(T$2:T1224,T1224)&gt;1,AE1223,1+MAX(AE1223,0)))</f>
        <v>38</v>
      </c>
    </row>
    <row r="1225" spans="1:31" x14ac:dyDescent="0.25">
      <c r="A1225" s="42">
        <v>120</v>
      </c>
      <c r="B1225" s="42" t="s">
        <v>65</v>
      </c>
      <c r="C1225" s="42" t="s">
        <v>713</v>
      </c>
      <c r="E1225" s="20">
        <v>1</v>
      </c>
      <c r="F1225" s="20">
        <v>2</v>
      </c>
      <c r="G1225" s="20">
        <v>4</v>
      </c>
      <c r="H1225" s="20">
        <v>3</v>
      </c>
      <c r="I1225" s="20">
        <v>0</v>
      </c>
      <c r="J1225" s="20">
        <v>1</v>
      </c>
      <c r="K1225" s="20">
        <v>0</v>
      </c>
      <c r="L1225" s="20">
        <v>0</v>
      </c>
      <c r="O1225" s="101">
        <f>IF(ISBLANK(C1225),O1224,IF(COUNTIF(C$2:C1225,C1225)&gt;1,O1224,1+MAX(O1224,0)))</f>
        <v>31</v>
      </c>
      <c r="P1225" s="45">
        <f t="shared" si="269"/>
        <v>20</v>
      </c>
      <c r="Q1225" s="33" t="str">
        <f t="shared" si="270"/>
        <v/>
      </c>
      <c r="R1225" s="33">
        <f t="shared" si="271"/>
        <v>2</v>
      </c>
      <c r="S1225" s="33" t="str">
        <f t="shared" si="272"/>
        <v>120_2</v>
      </c>
      <c r="T1225" s="35" t="str">
        <f t="shared" si="273"/>
        <v>120AM</v>
      </c>
      <c r="U1225" s="35" t="str">
        <f t="shared" si="274"/>
        <v>120AMEW</v>
      </c>
      <c r="W1225" s="20" t="str">
        <f t="shared" si="275"/>
        <v/>
      </c>
      <c r="X1225" s="20" t="str">
        <f t="shared" si="276"/>
        <v/>
      </c>
      <c r="Y1225" s="20" t="str">
        <f t="shared" si="277"/>
        <v/>
      </c>
      <c r="Z1225" s="20" t="str">
        <f t="shared" si="278"/>
        <v/>
      </c>
      <c r="AA1225" s="20">
        <f t="shared" si="266"/>
        <v>0</v>
      </c>
      <c r="AB1225" s="20">
        <f t="shared" si="267"/>
        <v>0</v>
      </c>
      <c r="AC1225" s="20">
        <f t="shared" si="268"/>
        <v>3</v>
      </c>
      <c r="AD1225" s="16">
        <f t="shared" si="279"/>
        <v>1</v>
      </c>
      <c r="AE1225" s="16">
        <f>IF(ISBLANK(T1225),AE1224,IF(COUNTIF(T$2:T1225,T1225)&gt;1,AE1224,1+MAX(AE1224,0)))</f>
        <v>38</v>
      </c>
    </row>
    <row r="1226" spans="1:31" x14ac:dyDescent="0.25">
      <c r="A1226" s="42">
        <v>120</v>
      </c>
      <c r="B1226" s="42" t="s">
        <v>65</v>
      </c>
      <c r="C1226" s="42" t="s">
        <v>713</v>
      </c>
      <c r="E1226" s="20">
        <v>1</v>
      </c>
      <c r="F1226" s="20">
        <v>3</v>
      </c>
      <c r="G1226" s="20">
        <v>1</v>
      </c>
      <c r="H1226" s="20">
        <v>0</v>
      </c>
      <c r="I1226" s="20">
        <v>0</v>
      </c>
      <c r="J1226" s="20">
        <v>0</v>
      </c>
      <c r="K1226" s="20">
        <v>0</v>
      </c>
      <c r="L1226" s="20">
        <v>0</v>
      </c>
      <c r="O1226" s="101">
        <f>IF(ISBLANK(C1226),O1225,IF(COUNTIF(C$2:C1226,C1226)&gt;1,O1225,1+MAX(O1225,0)))</f>
        <v>31</v>
      </c>
      <c r="P1226" s="45">
        <f t="shared" si="269"/>
        <v>20</v>
      </c>
      <c r="Q1226" s="33" t="str">
        <f t="shared" si="270"/>
        <v/>
      </c>
      <c r="R1226" s="33">
        <f t="shared" si="271"/>
        <v>3</v>
      </c>
      <c r="S1226" s="33" t="str">
        <f t="shared" si="272"/>
        <v>120_3</v>
      </c>
      <c r="T1226" s="35" t="str">
        <f t="shared" si="273"/>
        <v>120AM</v>
      </c>
      <c r="U1226" s="35" t="str">
        <f t="shared" si="274"/>
        <v>120AMNS</v>
      </c>
      <c r="W1226" s="20" t="str">
        <f t="shared" si="275"/>
        <v/>
      </c>
      <c r="X1226" s="20" t="str">
        <f t="shared" si="276"/>
        <v/>
      </c>
      <c r="Y1226" s="20" t="str">
        <f t="shared" si="277"/>
        <v/>
      </c>
      <c r="Z1226" s="20" t="str">
        <f t="shared" si="278"/>
        <v/>
      </c>
      <c r="AA1226" s="20">
        <f t="shared" si="266"/>
        <v>0</v>
      </c>
      <c r="AB1226" s="20">
        <f t="shared" si="267"/>
        <v>0</v>
      </c>
      <c r="AC1226" s="20">
        <f t="shared" si="268"/>
        <v>3</v>
      </c>
      <c r="AD1226" s="16">
        <f t="shared" si="279"/>
        <v>1</v>
      </c>
      <c r="AE1226" s="16">
        <f>IF(ISBLANK(T1226),AE1225,IF(COUNTIF(T$2:T1226,T1226)&gt;1,AE1225,1+MAX(AE1225,0)))</f>
        <v>38</v>
      </c>
    </row>
    <row r="1227" spans="1:31" x14ac:dyDescent="0.25">
      <c r="A1227" s="42">
        <v>120</v>
      </c>
      <c r="B1227" s="42" t="s">
        <v>65</v>
      </c>
      <c r="C1227" s="42" t="s">
        <v>713</v>
      </c>
      <c r="E1227" s="20">
        <v>1</v>
      </c>
      <c r="F1227" s="20">
        <v>3</v>
      </c>
      <c r="G1227" s="20">
        <v>2</v>
      </c>
      <c r="H1227" s="20">
        <v>1</v>
      </c>
      <c r="I1227" s="20">
        <v>0</v>
      </c>
      <c r="J1227" s="20">
        <v>0</v>
      </c>
      <c r="K1227" s="20">
        <v>0</v>
      </c>
      <c r="L1227" s="20">
        <v>0</v>
      </c>
      <c r="O1227" s="101">
        <f>IF(ISBLANK(C1227),O1226,IF(COUNTIF(C$2:C1227,C1227)&gt;1,O1226,1+MAX(O1226,0)))</f>
        <v>31</v>
      </c>
      <c r="P1227" s="45">
        <f t="shared" si="269"/>
        <v>20</v>
      </c>
      <c r="Q1227" s="33" t="str">
        <f t="shared" si="270"/>
        <v/>
      </c>
      <c r="R1227" s="33">
        <f t="shared" si="271"/>
        <v>3</v>
      </c>
      <c r="S1227" s="33" t="str">
        <f t="shared" si="272"/>
        <v>120_3</v>
      </c>
      <c r="T1227" s="35" t="str">
        <f t="shared" si="273"/>
        <v>120AM</v>
      </c>
      <c r="U1227" s="35" t="str">
        <f t="shared" si="274"/>
        <v>120AMNS</v>
      </c>
      <c r="W1227" s="20" t="str">
        <f t="shared" si="275"/>
        <v/>
      </c>
      <c r="X1227" s="20" t="str">
        <f t="shared" si="276"/>
        <v/>
      </c>
      <c r="Y1227" s="20" t="str">
        <f t="shared" si="277"/>
        <v/>
      </c>
      <c r="Z1227" s="20" t="str">
        <f t="shared" si="278"/>
        <v/>
      </c>
      <c r="AA1227" s="20">
        <f t="shared" si="266"/>
        <v>0</v>
      </c>
      <c r="AB1227" s="20">
        <f t="shared" si="267"/>
        <v>0</v>
      </c>
      <c r="AC1227" s="20">
        <f t="shared" si="268"/>
        <v>2</v>
      </c>
      <c r="AD1227" s="16">
        <f t="shared" si="279"/>
        <v>1</v>
      </c>
      <c r="AE1227" s="16">
        <f>IF(ISBLANK(T1227),AE1226,IF(COUNTIF(T$2:T1227,T1227)&gt;1,AE1226,1+MAX(AE1226,0)))</f>
        <v>38</v>
      </c>
    </row>
    <row r="1228" spans="1:31" x14ac:dyDescent="0.25">
      <c r="A1228" s="42">
        <v>120</v>
      </c>
      <c r="B1228" s="42" t="s">
        <v>65</v>
      </c>
      <c r="C1228" s="42" t="s">
        <v>713</v>
      </c>
      <c r="E1228" s="20">
        <v>1</v>
      </c>
      <c r="F1228" s="20">
        <v>3</v>
      </c>
      <c r="G1228" s="20">
        <v>3</v>
      </c>
      <c r="H1228" s="20">
        <v>4</v>
      </c>
      <c r="I1228" s="20">
        <v>2</v>
      </c>
      <c r="J1228" s="20">
        <v>1</v>
      </c>
      <c r="K1228" s="20">
        <v>2</v>
      </c>
      <c r="L1228" s="20">
        <v>2</v>
      </c>
      <c r="O1228" s="101">
        <f>IF(ISBLANK(C1228),O1227,IF(COUNTIF(C$2:C1228,C1228)&gt;1,O1227,1+MAX(O1227,0)))</f>
        <v>31</v>
      </c>
      <c r="P1228" s="45">
        <f t="shared" si="269"/>
        <v>20</v>
      </c>
      <c r="Q1228" s="33" t="str">
        <f t="shared" si="270"/>
        <v/>
      </c>
      <c r="R1228" s="33">
        <f t="shared" si="271"/>
        <v>3</v>
      </c>
      <c r="S1228" s="33" t="str">
        <f t="shared" si="272"/>
        <v>120_3</v>
      </c>
      <c r="T1228" s="35" t="str">
        <f t="shared" si="273"/>
        <v>120AM</v>
      </c>
      <c r="U1228" s="35" t="str">
        <f t="shared" si="274"/>
        <v>120AMEW</v>
      </c>
      <c r="W1228" s="20" t="str">
        <f t="shared" si="275"/>
        <v/>
      </c>
      <c r="X1228" s="20" t="str">
        <f t="shared" si="276"/>
        <v/>
      </c>
      <c r="Y1228" s="20" t="str">
        <f t="shared" si="277"/>
        <v/>
      </c>
      <c r="Z1228" s="20" t="str">
        <f t="shared" si="278"/>
        <v/>
      </c>
      <c r="AA1228" s="20">
        <f t="shared" si="266"/>
        <v>0</v>
      </c>
      <c r="AB1228" s="20">
        <f t="shared" si="267"/>
        <v>0</v>
      </c>
      <c r="AC1228" s="20">
        <f t="shared" si="268"/>
        <v>3</v>
      </c>
      <c r="AD1228" s="16">
        <f t="shared" si="279"/>
        <v>1</v>
      </c>
      <c r="AE1228" s="16">
        <f>IF(ISBLANK(T1228),AE1227,IF(COUNTIF(T$2:T1228,T1228)&gt;1,AE1227,1+MAX(AE1227,0)))</f>
        <v>38</v>
      </c>
    </row>
    <row r="1229" spans="1:31" x14ac:dyDescent="0.25">
      <c r="A1229" s="42">
        <v>120</v>
      </c>
      <c r="B1229" s="42" t="s">
        <v>65</v>
      </c>
      <c r="C1229" s="42" t="s">
        <v>713</v>
      </c>
      <c r="E1229" s="20">
        <v>1</v>
      </c>
      <c r="F1229" s="20">
        <v>3</v>
      </c>
      <c r="G1229" s="20">
        <v>4</v>
      </c>
      <c r="H1229" s="20">
        <v>2</v>
      </c>
      <c r="I1229" s="20">
        <v>0</v>
      </c>
      <c r="J1229" s="20">
        <v>0</v>
      </c>
      <c r="K1229" s="20">
        <v>0</v>
      </c>
      <c r="L1229" s="20">
        <v>0</v>
      </c>
      <c r="O1229" s="101">
        <f>IF(ISBLANK(C1229),O1228,IF(COUNTIF(C$2:C1229,C1229)&gt;1,O1228,1+MAX(O1228,0)))</f>
        <v>31</v>
      </c>
      <c r="P1229" s="45">
        <f t="shared" si="269"/>
        <v>20</v>
      </c>
      <c r="Q1229" s="33" t="str">
        <f t="shared" si="270"/>
        <v/>
      </c>
      <c r="R1229" s="33">
        <f t="shared" si="271"/>
        <v>3</v>
      </c>
      <c r="S1229" s="33" t="str">
        <f t="shared" si="272"/>
        <v>120_3</v>
      </c>
      <c r="T1229" s="35" t="str">
        <f t="shared" si="273"/>
        <v>120AM</v>
      </c>
      <c r="U1229" s="35" t="str">
        <f t="shared" si="274"/>
        <v>120AMEW</v>
      </c>
      <c r="W1229" s="20" t="str">
        <f t="shared" si="275"/>
        <v/>
      </c>
      <c r="X1229" s="20" t="str">
        <f t="shared" si="276"/>
        <v/>
      </c>
      <c r="Y1229" s="20" t="str">
        <f t="shared" si="277"/>
        <v/>
      </c>
      <c r="Z1229" s="20" t="str">
        <f t="shared" si="278"/>
        <v/>
      </c>
      <c r="AA1229" s="20">
        <f t="shared" si="266"/>
        <v>0</v>
      </c>
      <c r="AB1229" s="20">
        <f t="shared" si="267"/>
        <v>0</v>
      </c>
      <c r="AC1229" s="20">
        <f t="shared" si="268"/>
        <v>3</v>
      </c>
      <c r="AD1229" s="16">
        <f t="shared" si="279"/>
        <v>1</v>
      </c>
      <c r="AE1229" s="16">
        <f>IF(ISBLANK(T1229),AE1228,IF(COUNTIF(T$2:T1229,T1229)&gt;1,AE1228,1+MAX(AE1228,0)))</f>
        <v>38</v>
      </c>
    </row>
    <row r="1230" spans="1:31" x14ac:dyDescent="0.25">
      <c r="A1230" s="42">
        <v>120</v>
      </c>
      <c r="B1230" s="42" t="s">
        <v>65</v>
      </c>
      <c r="C1230" s="42" t="s">
        <v>713</v>
      </c>
      <c r="E1230" s="20">
        <v>1</v>
      </c>
      <c r="F1230" s="20">
        <v>4</v>
      </c>
      <c r="G1230" s="20">
        <v>1</v>
      </c>
      <c r="H1230" s="20">
        <v>0</v>
      </c>
      <c r="I1230" s="20">
        <v>0</v>
      </c>
      <c r="J1230" s="20">
        <v>0</v>
      </c>
      <c r="K1230" s="20">
        <v>0</v>
      </c>
      <c r="L1230" s="20">
        <v>0</v>
      </c>
      <c r="O1230" s="101">
        <f>IF(ISBLANK(C1230),O1229,IF(COUNTIF(C$2:C1230,C1230)&gt;1,O1229,1+MAX(O1229,0)))</f>
        <v>31</v>
      </c>
      <c r="P1230" s="45">
        <f t="shared" si="269"/>
        <v>20</v>
      </c>
      <c r="Q1230" s="33" t="str">
        <f t="shared" si="270"/>
        <v/>
      </c>
      <c r="R1230" s="33">
        <f t="shared" si="271"/>
        <v>4</v>
      </c>
      <c r="S1230" s="33" t="str">
        <f t="shared" si="272"/>
        <v>120_4</v>
      </c>
      <c r="T1230" s="35" t="str">
        <f t="shared" si="273"/>
        <v>120AM</v>
      </c>
      <c r="U1230" s="35" t="str">
        <f t="shared" si="274"/>
        <v>120AMNS</v>
      </c>
      <c r="W1230" s="20" t="str">
        <f t="shared" si="275"/>
        <v/>
      </c>
      <c r="X1230" s="20" t="str">
        <f t="shared" si="276"/>
        <v/>
      </c>
      <c r="Y1230" s="20" t="str">
        <f t="shared" si="277"/>
        <v/>
      </c>
      <c r="Z1230" s="20" t="str">
        <f t="shared" si="278"/>
        <v/>
      </c>
      <c r="AA1230" s="20">
        <f t="shared" si="266"/>
        <v>0</v>
      </c>
      <c r="AB1230" s="20">
        <f t="shared" si="267"/>
        <v>0</v>
      </c>
      <c r="AC1230" s="20">
        <f t="shared" si="268"/>
        <v>3</v>
      </c>
      <c r="AD1230" s="16">
        <f t="shared" si="279"/>
        <v>1</v>
      </c>
      <c r="AE1230" s="16">
        <f>IF(ISBLANK(T1230),AE1229,IF(COUNTIF(T$2:T1230,T1230)&gt;1,AE1229,1+MAX(AE1229,0)))</f>
        <v>38</v>
      </c>
    </row>
    <row r="1231" spans="1:31" x14ac:dyDescent="0.25">
      <c r="A1231" s="42">
        <v>120</v>
      </c>
      <c r="B1231" s="42" t="s">
        <v>65</v>
      </c>
      <c r="C1231" s="42" t="s">
        <v>713</v>
      </c>
      <c r="E1231" s="20">
        <v>1</v>
      </c>
      <c r="F1231" s="20">
        <v>4</v>
      </c>
      <c r="G1231" s="20">
        <v>2</v>
      </c>
      <c r="H1231" s="20">
        <v>0</v>
      </c>
      <c r="I1231" s="20">
        <v>0</v>
      </c>
      <c r="J1231" s="20">
        <v>0</v>
      </c>
      <c r="K1231" s="20">
        <v>0</v>
      </c>
      <c r="L1231" s="20">
        <v>0</v>
      </c>
      <c r="O1231" s="101">
        <f>IF(ISBLANK(C1231),O1230,IF(COUNTIF(C$2:C1231,C1231)&gt;1,O1230,1+MAX(O1230,0)))</f>
        <v>31</v>
      </c>
      <c r="P1231" s="45">
        <f t="shared" si="269"/>
        <v>20</v>
      </c>
      <c r="Q1231" s="33" t="str">
        <f t="shared" si="270"/>
        <v/>
      </c>
      <c r="R1231" s="33">
        <f t="shared" si="271"/>
        <v>4</v>
      </c>
      <c r="S1231" s="33" t="str">
        <f t="shared" si="272"/>
        <v>120_4</v>
      </c>
      <c r="T1231" s="35" t="str">
        <f t="shared" si="273"/>
        <v>120AM</v>
      </c>
      <c r="U1231" s="35" t="str">
        <f t="shared" si="274"/>
        <v>120AMNS</v>
      </c>
      <c r="W1231" s="20" t="str">
        <f t="shared" si="275"/>
        <v/>
      </c>
      <c r="X1231" s="20" t="str">
        <f t="shared" si="276"/>
        <v/>
      </c>
      <c r="Y1231" s="20" t="str">
        <f t="shared" si="277"/>
        <v/>
      </c>
      <c r="Z1231" s="20" t="str">
        <f t="shared" si="278"/>
        <v/>
      </c>
      <c r="AA1231" s="20">
        <f t="shared" si="266"/>
        <v>0</v>
      </c>
      <c r="AB1231" s="20">
        <f t="shared" si="267"/>
        <v>0</v>
      </c>
      <c r="AC1231" s="20">
        <f t="shared" si="268"/>
        <v>2</v>
      </c>
      <c r="AD1231" s="16">
        <f t="shared" si="279"/>
        <v>1</v>
      </c>
      <c r="AE1231" s="16">
        <f>IF(ISBLANK(T1231),AE1230,IF(COUNTIF(T$2:T1231,T1231)&gt;1,AE1230,1+MAX(AE1230,0)))</f>
        <v>38</v>
      </c>
    </row>
    <row r="1232" spans="1:31" x14ac:dyDescent="0.25">
      <c r="A1232" s="42">
        <v>120</v>
      </c>
      <c r="B1232" s="42" t="s">
        <v>65</v>
      </c>
      <c r="C1232" s="42" t="s">
        <v>713</v>
      </c>
      <c r="E1232" s="20">
        <v>1</v>
      </c>
      <c r="F1232" s="20">
        <v>4</v>
      </c>
      <c r="G1232" s="20">
        <v>3</v>
      </c>
      <c r="H1232" s="20">
        <v>2</v>
      </c>
      <c r="I1232" s="20">
        <v>0</v>
      </c>
      <c r="J1232" s="20">
        <v>0</v>
      </c>
      <c r="K1232" s="20">
        <v>0</v>
      </c>
      <c r="L1232" s="20">
        <v>1</v>
      </c>
      <c r="O1232" s="101">
        <f>IF(ISBLANK(C1232),O1231,IF(COUNTIF(C$2:C1232,C1232)&gt;1,O1231,1+MAX(O1231,0)))</f>
        <v>31</v>
      </c>
      <c r="P1232" s="45">
        <f t="shared" si="269"/>
        <v>20</v>
      </c>
      <c r="Q1232" s="33" t="str">
        <f t="shared" si="270"/>
        <v/>
      </c>
      <c r="R1232" s="33">
        <f t="shared" si="271"/>
        <v>4</v>
      </c>
      <c r="S1232" s="33" t="str">
        <f t="shared" si="272"/>
        <v>120_4</v>
      </c>
      <c r="T1232" s="35" t="str">
        <f t="shared" si="273"/>
        <v>120AM</v>
      </c>
      <c r="U1232" s="35" t="str">
        <f t="shared" si="274"/>
        <v>120AMEW</v>
      </c>
      <c r="W1232" s="20" t="str">
        <f t="shared" si="275"/>
        <v/>
      </c>
      <c r="X1232" s="20" t="str">
        <f t="shared" si="276"/>
        <v/>
      </c>
      <c r="Y1232" s="20" t="str">
        <f t="shared" si="277"/>
        <v/>
      </c>
      <c r="Z1232" s="20" t="str">
        <f t="shared" si="278"/>
        <v/>
      </c>
      <c r="AA1232" s="20">
        <f t="shared" si="266"/>
        <v>0</v>
      </c>
      <c r="AB1232" s="20">
        <f t="shared" si="267"/>
        <v>0</v>
      </c>
      <c r="AC1232" s="20">
        <f t="shared" si="268"/>
        <v>3</v>
      </c>
      <c r="AD1232" s="16">
        <f t="shared" si="279"/>
        <v>1</v>
      </c>
      <c r="AE1232" s="16">
        <f>IF(ISBLANK(T1232),AE1231,IF(COUNTIF(T$2:T1232,T1232)&gt;1,AE1231,1+MAX(AE1231,0)))</f>
        <v>38</v>
      </c>
    </row>
    <row r="1233" spans="1:31" x14ac:dyDescent="0.25">
      <c r="A1233" s="42">
        <v>120</v>
      </c>
      <c r="B1233" s="42" t="s">
        <v>65</v>
      </c>
      <c r="C1233" s="42" t="s">
        <v>713</v>
      </c>
      <c r="E1233" s="20">
        <v>1</v>
      </c>
      <c r="F1233" s="20">
        <v>4</v>
      </c>
      <c r="G1233" s="20">
        <v>4</v>
      </c>
      <c r="H1233" s="20">
        <v>2</v>
      </c>
      <c r="I1233" s="20">
        <v>1</v>
      </c>
      <c r="J1233" s="20">
        <v>0</v>
      </c>
      <c r="K1233" s="20">
        <v>0</v>
      </c>
      <c r="L1233" s="20">
        <v>1</v>
      </c>
      <c r="O1233" s="101">
        <f>IF(ISBLANK(C1233),O1232,IF(COUNTIF(C$2:C1233,C1233)&gt;1,O1232,1+MAX(O1232,0)))</f>
        <v>31</v>
      </c>
      <c r="P1233" s="45">
        <f t="shared" si="269"/>
        <v>20</v>
      </c>
      <c r="Q1233" s="33" t="str">
        <f t="shared" si="270"/>
        <v/>
      </c>
      <c r="R1233" s="33">
        <f t="shared" si="271"/>
        <v>4</v>
      </c>
      <c r="S1233" s="33" t="str">
        <f t="shared" si="272"/>
        <v>120_4</v>
      </c>
      <c r="T1233" s="35" t="str">
        <f t="shared" si="273"/>
        <v>120AM</v>
      </c>
      <c r="U1233" s="35" t="str">
        <f t="shared" si="274"/>
        <v>120AMEW</v>
      </c>
      <c r="W1233" s="20" t="str">
        <f t="shared" si="275"/>
        <v/>
      </c>
      <c r="X1233" s="20" t="str">
        <f t="shared" si="276"/>
        <v/>
      </c>
      <c r="Y1233" s="20" t="str">
        <f t="shared" si="277"/>
        <v/>
      </c>
      <c r="Z1233" s="20" t="str">
        <f t="shared" si="278"/>
        <v/>
      </c>
      <c r="AA1233" s="20">
        <f t="shared" si="266"/>
        <v>0</v>
      </c>
      <c r="AB1233" s="20">
        <f t="shared" si="267"/>
        <v>0</v>
      </c>
      <c r="AC1233" s="20">
        <f t="shared" si="268"/>
        <v>3</v>
      </c>
      <c r="AD1233" s="16">
        <f t="shared" si="279"/>
        <v>1</v>
      </c>
      <c r="AE1233" s="16">
        <f>IF(ISBLANK(T1233),AE1232,IF(COUNTIF(T$2:T1233,T1233)&gt;1,AE1232,1+MAX(AE1232,0)))</f>
        <v>38</v>
      </c>
    </row>
    <row r="1234" spans="1:31" x14ac:dyDescent="0.25">
      <c r="A1234" s="42">
        <v>120</v>
      </c>
      <c r="B1234" s="42" t="s">
        <v>65</v>
      </c>
      <c r="C1234" s="42" t="s">
        <v>713</v>
      </c>
      <c r="E1234" s="20">
        <v>2</v>
      </c>
      <c r="F1234" s="20">
        <v>1</v>
      </c>
      <c r="G1234" s="20">
        <v>1</v>
      </c>
      <c r="H1234" s="20">
        <v>0</v>
      </c>
      <c r="I1234" s="20">
        <v>0</v>
      </c>
      <c r="J1234" s="20">
        <v>0</v>
      </c>
      <c r="K1234" s="20">
        <v>0</v>
      </c>
      <c r="L1234" s="20">
        <v>0</v>
      </c>
      <c r="O1234" s="101">
        <f>IF(ISBLANK(C1234),O1233,IF(COUNTIF(C$2:C1234,C1234)&gt;1,O1233,1+MAX(O1233,0)))</f>
        <v>31</v>
      </c>
      <c r="P1234" s="45">
        <f t="shared" si="269"/>
        <v>20</v>
      </c>
      <c r="Q1234" s="33" t="str">
        <f t="shared" si="270"/>
        <v/>
      </c>
      <c r="R1234" s="33">
        <f t="shared" si="271"/>
        <v>5</v>
      </c>
      <c r="S1234" s="33" t="str">
        <f t="shared" si="272"/>
        <v>120_5</v>
      </c>
      <c r="T1234" s="35" t="str">
        <f t="shared" si="273"/>
        <v>120AM</v>
      </c>
      <c r="U1234" s="35" t="str">
        <f t="shared" si="274"/>
        <v>120AMNS</v>
      </c>
      <c r="W1234" s="20" t="str">
        <f t="shared" si="275"/>
        <v/>
      </c>
      <c r="X1234" s="20" t="str">
        <f t="shared" si="276"/>
        <v/>
      </c>
      <c r="Y1234" s="20" t="str">
        <f t="shared" si="277"/>
        <v/>
      </c>
      <c r="Z1234" s="20" t="str">
        <f t="shared" si="278"/>
        <v/>
      </c>
      <c r="AA1234" s="20">
        <f t="shared" si="266"/>
        <v>0</v>
      </c>
      <c r="AB1234" s="20">
        <f t="shared" si="267"/>
        <v>0</v>
      </c>
      <c r="AC1234" s="20">
        <f t="shared" si="268"/>
        <v>3</v>
      </c>
      <c r="AD1234" s="16">
        <f t="shared" si="279"/>
        <v>1</v>
      </c>
      <c r="AE1234" s="16">
        <f>IF(ISBLANK(T1234),AE1233,IF(COUNTIF(T$2:T1234,T1234)&gt;1,AE1233,1+MAX(AE1233,0)))</f>
        <v>38</v>
      </c>
    </row>
    <row r="1235" spans="1:31" x14ac:dyDescent="0.25">
      <c r="A1235" s="42">
        <v>120</v>
      </c>
      <c r="B1235" s="42" t="s">
        <v>65</v>
      </c>
      <c r="C1235" s="42" t="s">
        <v>713</v>
      </c>
      <c r="E1235" s="20">
        <v>2</v>
      </c>
      <c r="F1235" s="20">
        <v>1</v>
      </c>
      <c r="G1235" s="20">
        <v>2</v>
      </c>
      <c r="H1235" s="20">
        <v>1</v>
      </c>
      <c r="I1235" s="20">
        <v>0</v>
      </c>
      <c r="J1235" s="20">
        <v>0</v>
      </c>
      <c r="K1235" s="20">
        <v>0</v>
      </c>
      <c r="L1235" s="20">
        <v>0</v>
      </c>
      <c r="O1235" s="101">
        <f>IF(ISBLANK(C1235),O1234,IF(COUNTIF(C$2:C1235,C1235)&gt;1,O1234,1+MAX(O1234,0)))</f>
        <v>31</v>
      </c>
      <c r="P1235" s="45">
        <f t="shared" si="269"/>
        <v>20</v>
      </c>
      <c r="Q1235" s="33" t="str">
        <f t="shared" si="270"/>
        <v/>
      </c>
      <c r="R1235" s="33">
        <f t="shared" si="271"/>
        <v>5</v>
      </c>
      <c r="S1235" s="33" t="str">
        <f t="shared" si="272"/>
        <v>120_5</v>
      </c>
      <c r="T1235" s="35" t="str">
        <f t="shared" si="273"/>
        <v>120AM</v>
      </c>
      <c r="U1235" s="35" t="str">
        <f t="shared" si="274"/>
        <v>120AMNS</v>
      </c>
      <c r="W1235" s="20" t="str">
        <f t="shared" si="275"/>
        <v/>
      </c>
      <c r="X1235" s="20" t="str">
        <f t="shared" si="276"/>
        <v/>
      </c>
      <c r="Y1235" s="20" t="str">
        <f t="shared" si="277"/>
        <v/>
      </c>
      <c r="Z1235" s="20" t="str">
        <f t="shared" si="278"/>
        <v/>
      </c>
      <c r="AA1235" s="20">
        <f t="shared" si="266"/>
        <v>0</v>
      </c>
      <c r="AB1235" s="20">
        <f t="shared" si="267"/>
        <v>0</v>
      </c>
      <c r="AC1235" s="20">
        <f t="shared" si="268"/>
        <v>2</v>
      </c>
      <c r="AD1235" s="16">
        <f t="shared" si="279"/>
        <v>1</v>
      </c>
      <c r="AE1235" s="16">
        <f>IF(ISBLANK(T1235),AE1234,IF(COUNTIF(T$2:T1235,T1235)&gt;1,AE1234,1+MAX(AE1234,0)))</f>
        <v>38</v>
      </c>
    </row>
    <row r="1236" spans="1:31" x14ac:dyDescent="0.25">
      <c r="A1236" s="42">
        <v>120</v>
      </c>
      <c r="B1236" s="42" t="s">
        <v>65</v>
      </c>
      <c r="C1236" s="42" t="s">
        <v>713</v>
      </c>
      <c r="E1236" s="20">
        <v>2</v>
      </c>
      <c r="F1236" s="20">
        <v>1</v>
      </c>
      <c r="G1236" s="20">
        <v>3</v>
      </c>
      <c r="H1236" s="20">
        <v>6</v>
      </c>
      <c r="I1236" s="20">
        <v>3</v>
      </c>
      <c r="J1236" s="20">
        <v>2</v>
      </c>
      <c r="K1236" s="20">
        <v>3</v>
      </c>
      <c r="L1236" s="20">
        <v>4</v>
      </c>
      <c r="O1236" s="101">
        <f>IF(ISBLANK(C1236),O1235,IF(COUNTIF(C$2:C1236,C1236)&gt;1,O1235,1+MAX(O1235,0)))</f>
        <v>31</v>
      </c>
      <c r="P1236" s="45">
        <f t="shared" si="269"/>
        <v>20</v>
      </c>
      <c r="Q1236" s="33" t="str">
        <f t="shared" si="270"/>
        <v/>
      </c>
      <c r="R1236" s="33">
        <f t="shared" si="271"/>
        <v>5</v>
      </c>
      <c r="S1236" s="33" t="str">
        <f t="shared" si="272"/>
        <v>120_5</v>
      </c>
      <c r="T1236" s="35" t="str">
        <f t="shared" si="273"/>
        <v>120AM</v>
      </c>
      <c r="U1236" s="35" t="str">
        <f t="shared" si="274"/>
        <v>120AMEW</v>
      </c>
      <c r="W1236" s="20" t="str">
        <f t="shared" si="275"/>
        <v/>
      </c>
      <c r="X1236" s="20" t="str">
        <f t="shared" si="276"/>
        <v/>
      </c>
      <c r="Y1236" s="20" t="str">
        <f t="shared" si="277"/>
        <v/>
      </c>
      <c r="Z1236" s="20" t="str">
        <f t="shared" si="278"/>
        <v/>
      </c>
      <c r="AA1236" s="20">
        <f t="shared" si="266"/>
        <v>0</v>
      </c>
      <c r="AB1236" s="20">
        <f t="shared" si="267"/>
        <v>0</v>
      </c>
      <c r="AC1236" s="20">
        <f t="shared" si="268"/>
        <v>3</v>
      </c>
      <c r="AD1236" s="16">
        <f t="shared" si="279"/>
        <v>1</v>
      </c>
      <c r="AE1236" s="16">
        <f>IF(ISBLANK(T1236),AE1235,IF(COUNTIF(T$2:T1236,T1236)&gt;1,AE1235,1+MAX(AE1235,0)))</f>
        <v>38</v>
      </c>
    </row>
    <row r="1237" spans="1:31" x14ac:dyDescent="0.25">
      <c r="A1237" s="42">
        <v>120</v>
      </c>
      <c r="B1237" s="42" t="s">
        <v>65</v>
      </c>
      <c r="C1237" s="42" t="s">
        <v>713</v>
      </c>
      <c r="E1237" s="20">
        <v>2</v>
      </c>
      <c r="F1237" s="20">
        <v>1</v>
      </c>
      <c r="G1237" s="20">
        <v>4</v>
      </c>
      <c r="H1237" s="20">
        <v>2</v>
      </c>
      <c r="I1237" s="20">
        <v>1</v>
      </c>
      <c r="J1237" s="20">
        <v>0</v>
      </c>
      <c r="K1237" s="20">
        <v>0</v>
      </c>
      <c r="L1237" s="20">
        <v>1</v>
      </c>
      <c r="O1237" s="101">
        <f>IF(ISBLANK(C1237),O1236,IF(COUNTIF(C$2:C1237,C1237)&gt;1,O1236,1+MAX(O1236,0)))</f>
        <v>31</v>
      </c>
      <c r="P1237" s="45">
        <f t="shared" si="269"/>
        <v>20</v>
      </c>
      <c r="Q1237" s="33" t="str">
        <f t="shared" si="270"/>
        <v/>
      </c>
      <c r="R1237" s="33">
        <f t="shared" si="271"/>
        <v>5</v>
      </c>
      <c r="S1237" s="33" t="str">
        <f t="shared" si="272"/>
        <v>120_5</v>
      </c>
      <c r="T1237" s="35" t="str">
        <f t="shared" si="273"/>
        <v>120AM</v>
      </c>
      <c r="U1237" s="35" t="str">
        <f t="shared" si="274"/>
        <v>120AMEW</v>
      </c>
      <c r="W1237" s="20" t="str">
        <f t="shared" si="275"/>
        <v/>
      </c>
      <c r="X1237" s="20" t="str">
        <f t="shared" si="276"/>
        <v/>
      </c>
      <c r="Y1237" s="20" t="str">
        <f t="shared" si="277"/>
        <v/>
      </c>
      <c r="Z1237" s="20" t="str">
        <f t="shared" si="278"/>
        <v/>
      </c>
      <c r="AA1237" s="20">
        <f t="shared" si="266"/>
        <v>0</v>
      </c>
      <c r="AB1237" s="20">
        <f t="shared" si="267"/>
        <v>0</v>
      </c>
      <c r="AC1237" s="20">
        <f t="shared" si="268"/>
        <v>3</v>
      </c>
      <c r="AD1237" s="16">
        <f t="shared" si="279"/>
        <v>1</v>
      </c>
      <c r="AE1237" s="16">
        <f>IF(ISBLANK(T1237),AE1236,IF(COUNTIF(T$2:T1237,T1237)&gt;1,AE1236,1+MAX(AE1236,0)))</f>
        <v>38</v>
      </c>
    </row>
    <row r="1238" spans="1:31" x14ac:dyDescent="0.25">
      <c r="A1238" s="42">
        <v>120</v>
      </c>
      <c r="B1238" s="42" t="s">
        <v>65</v>
      </c>
      <c r="C1238" s="42" t="s">
        <v>713</v>
      </c>
      <c r="E1238" s="20">
        <v>2</v>
      </c>
      <c r="F1238" s="20">
        <v>2</v>
      </c>
      <c r="G1238" s="20">
        <v>1</v>
      </c>
      <c r="H1238" s="20">
        <v>1</v>
      </c>
      <c r="I1238" s="20">
        <v>0</v>
      </c>
      <c r="J1238" s="20">
        <v>1</v>
      </c>
      <c r="K1238" s="20">
        <v>0</v>
      </c>
      <c r="L1238" s="20">
        <v>0</v>
      </c>
      <c r="O1238" s="101">
        <f>IF(ISBLANK(C1238),O1237,IF(COUNTIF(C$2:C1238,C1238)&gt;1,O1237,1+MAX(O1237,0)))</f>
        <v>31</v>
      </c>
      <c r="P1238" s="45">
        <f t="shared" si="269"/>
        <v>20</v>
      </c>
      <c r="Q1238" s="33" t="str">
        <f t="shared" si="270"/>
        <v/>
      </c>
      <c r="R1238" s="33">
        <f t="shared" si="271"/>
        <v>6</v>
      </c>
      <c r="S1238" s="33" t="str">
        <f t="shared" si="272"/>
        <v>120_6</v>
      </c>
      <c r="T1238" s="35" t="str">
        <f t="shared" si="273"/>
        <v>120AM</v>
      </c>
      <c r="U1238" s="35" t="str">
        <f t="shared" si="274"/>
        <v>120AMNS</v>
      </c>
      <c r="W1238" s="20" t="str">
        <f t="shared" si="275"/>
        <v/>
      </c>
      <c r="X1238" s="20" t="str">
        <f t="shared" si="276"/>
        <v/>
      </c>
      <c r="Y1238" s="20" t="str">
        <f t="shared" si="277"/>
        <v/>
      </c>
      <c r="Z1238" s="20" t="str">
        <f t="shared" si="278"/>
        <v/>
      </c>
      <c r="AA1238" s="20">
        <f t="shared" si="266"/>
        <v>0</v>
      </c>
      <c r="AB1238" s="20">
        <f t="shared" si="267"/>
        <v>0</v>
      </c>
      <c r="AC1238" s="20">
        <f t="shared" si="268"/>
        <v>3</v>
      </c>
      <c r="AD1238" s="16">
        <f t="shared" si="279"/>
        <v>1</v>
      </c>
      <c r="AE1238" s="16">
        <f>IF(ISBLANK(T1238),AE1237,IF(COUNTIF(T$2:T1238,T1238)&gt;1,AE1237,1+MAX(AE1237,0)))</f>
        <v>38</v>
      </c>
    </row>
    <row r="1239" spans="1:31" x14ac:dyDescent="0.25">
      <c r="A1239" s="42">
        <v>120</v>
      </c>
      <c r="B1239" s="42" t="s">
        <v>65</v>
      </c>
      <c r="C1239" s="42" t="s">
        <v>713</v>
      </c>
      <c r="E1239" s="20">
        <v>2</v>
      </c>
      <c r="F1239" s="20">
        <v>2</v>
      </c>
      <c r="G1239" s="20">
        <v>2</v>
      </c>
      <c r="H1239" s="20">
        <v>1</v>
      </c>
      <c r="I1239" s="20">
        <v>1</v>
      </c>
      <c r="J1239" s="20">
        <v>0</v>
      </c>
      <c r="K1239" s="20">
        <v>0</v>
      </c>
      <c r="L1239" s="20">
        <v>0</v>
      </c>
      <c r="O1239" s="101">
        <f>IF(ISBLANK(C1239),O1238,IF(COUNTIF(C$2:C1239,C1239)&gt;1,O1238,1+MAX(O1238,0)))</f>
        <v>31</v>
      </c>
      <c r="P1239" s="45">
        <f t="shared" si="269"/>
        <v>20</v>
      </c>
      <c r="Q1239" s="33" t="str">
        <f t="shared" si="270"/>
        <v/>
      </c>
      <c r="R1239" s="33">
        <f t="shared" si="271"/>
        <v>6</v>
      </c>
      <c r="S1239" s="33" t="str">
        <f t="shared" si="272"/>
        <v>120_6</v>
      </c>
      <c r="T1239" s="35" t="str">
        <f t="shared" si="273"/>
        <v>120AM</v>
      </c>
      <c r="U1239" s="35" t="str">
        <f t="shared" si="274"/>
        <v>120AMNS</v>
      </c>
      <c r="W1239" s="20" t="str">
        <f t="shared" si="275"/>
        <v/>
      </c>
      <c r="X1239" s="20" t="str">
        <f t="shared" si="276"/>
        <v/>
      </c>
      <c r="Y1239" s="20" t="str">
        <f t="shared" si="277"/>
        <v/>
      </c>
      <c r="Z1239" s="20" t="str">
        <f t="shared" si="278"/>
        <v/>
      </c>
      <c r="AA1239" s="20">
        <f t="shared" si="266"/>
        <v>0</v>
      </c>
      <c r="AB1239" s="20">
        <f t="shared" si="267"/>
        <v>0</v>
      </c>
      <c r="AC1239" s="20">
        <f t="shared" si="268"/>
        <v>2</v>
      </c>
      <c r="AD1239" s="16">
        <f t="shared" si="279"/>
        <v>1</v>
      </c>
      <c r="AE1239" s="16">
        <f>IF(ISBLANK(T1239),AE1238,IF(COUNTIF(T$2:T1239,T1239)&gt;1,AE1238,1+MAX(AE1238,0)))</f>
        <v>38</v>
      </c>
    </row>
    <row r="1240" spans="1:31" x14ac:dyDescent="0.25">
      <c r="A1240" s="42">
        <v>120</v>
      </c>
      <c r="B1240" s="42" t="s">
        <v>65</v>
      </c>
      <c r="C1240" s="42" t="s">
        <v>713</v>
      </c>
      <c r="E1240" s="20">
        <v>2</v>
      </c>
      <c r="F1240" s="20">
        <v>2</v>
      </c>
      <c r="G1240" s="20">
        <v>3</v>
      </c>
      <c r="H1240" s="20">
        <v>9</v>
      </c>
      <c r="I1240" s="20">
        <v>3</v>
      </c>
      <c r="J1240" s="20">
        <v>2</v>
      </c>
      <c r="K1240" s="20">
        <v>2</v>
      </c>
      <c r="L1240" s="20">
        <v>3</v>
      </c>
      <c r="O1240" s="101">
        <f>IF(ISBLANK(C1240),O1239,IF(COUNTIF(C$2:C1240,C1240)&gt;1,O1239,1+MAX(O1239,0)))</f>
        <v>31</v>
      </c>
      <c r="P1240" s="45">
        <f t="shared" si="269"/>
        <v>20</v>
      </c>
      <c r="Q1240" s="33" t="str">
        <f t="shared" si="270"/>
        <v/>
      </c>
      <c r="R1240" s="33">
        <f t="shared" si="271"/>
        <v>6</v>
      </c>
      <c r="S1240" s="33" t="str">
        <f t="shared" si="272"/>
        <v>120_6</v>
      </c>
      <c r="T1240" s="35" t="str">
        <f t="shared" si="273"/>
        <v>120AM</v>
      </c>
      <c r="U1240" s="35" t="str">
        <f t="shared" si="274"/>
        <v>120AMEW</v>
      </c>
      <c r="W1240" s="20" t="str">
        <f t="shared" si="275"/>
        <v/>
      </c>
      <c r="X1240" s="20" t="str">
        <f t="shared" si="276"/>
        <v/>
      </c>
      <c r="Y1240" s="20" t="str">
        <f t="shared" si="277"/>
        <v/>
      </c>
      <c r="Z1240" s="20" t="str">
        <f t="shared" si="278"/>
        <v/>
      </c>
      <c r="AA1240" s="20">
        <f t="shared" si="266"/>
        <v>0</v>
      </c>
      <c r="AB1240" s="20">
        <f t="shared" si="267"/>
        <v>0</v>
      </c>
      <c r="AC1240" s="20">
        <f t="shared" si="268"/>
        <v>3</v>
      </c>
      <c r="AD1240" s="16">
        <f t="shared" si="279"/>
        <v>1</v>
      </c>
      <c r="AE1240" s="16">
        <f>IF(ISBLANK(T1240),AE1239,IF(COUNTIF(T$2:T1240,T1240)&gt;1,AE1239,1+MAX(AE1239,0)))</f>
        <v>38</v>
      </c>
    </row>
    <row r="1241" spans="1:31" x14ac:dyDescent="0.25">
      <c r="A1241" s="42">
        <v>120</v>
      </c>
      <c r="B1241" s="42" t="s">
        <v>65</v>
      </c>
      <c r="C1241" s="42" t="s">
        <v>713</v>
      </c>
      <c r="E1241" s="20">
        <v>2</v>
      </c>
      <c r="F1241" s="20">
        <v>2</v>
      </c>
      <c r="G1241" s="20">
        <v>4</v>
      </c>
      <c r="H1241" s="20">
        <v>1</v>
      </c>
      <c r="I1241" s="20">
        <v>0</v>
      </c>
      <c r="J1241" s="20">
        <v>0</v>
      </c>
      <c r="K1241" s="20">
        <v>0</v>
      </c>
      <c r="L1241" s="20">
        <v>0</v>
      </c>
      <c r="O1241" s="101">
        <f>IF(ISBLANK(C1241),O1240,IF(COUNTIF(C$2:C1241,C1241)&gt;1,O1240,1+MAX(O1240,0)))</f>
        <v>31</v>
      </c>
      <c r="P1241" s="45">
        <f t="shared" si="269"/>
        <v>20</v>
      </c>
      <c r="Q1241" s="33" t="str">
        <f t="shared" si="270"/>
        <v/>
      </c>
      <c r="R1241" s="33">
        <f t="shared" si="271"/>
        <v>6</v>
      </c>
      <c r="S1241" s="33" t="str">
        <f t="shared" si="272"/>
        <v>120_6</v>
      </c>
      <c r="T1241" s="35" t="str">
        <f t="shared" si="273"/>
        <v>120AM</v>
      </c>
      <c r="U1241" s="35" t="str">
        <f t="shared" si="274"/>
        <v>120AMEW</v>
      </c>
      <c r="W1241" s="20" t="str">
        <f t="shared" si="275"/>
        <v/>
      </c>
      <c r="X1241" s="20" t="str">
        <f t="shared" si="276"/>
        <v/>
      </c>
      <c r="Y1241" s="20" t="str">
        <f t="shared" si="277"/>
        <v/>
      </c>
      <c r="Z1241" s="20" t="str">
        <f t="shared" si="278"/>
        <v/>
      </c>
      <c r="AA1241" s="20">
        <f t="shared" si="266"/>
        <v>0</v>
      </c>
      <c r="AB1241" s="20">
        <f t="shared" si="267"/>
        <v>0</v>
      </c>
      <c r="AC1241" s="20">
        <f t="shared" si="268"/>
        <v>3</v>
      </c>
      <c r="AD1241" s="16">
        <f t="shared" si="279"/>
        <v>1</v>
      </c>
      <c r="AE1241" s="16">
        <f>IF(ISBLANK(T1241),AE1240,IF(COUNTIF(T$2:T1241,T1241)&gt;1,AE1240,1+MAX(AE1240,0)))</f>
        <v>38</v>
      </c>
    </row>
    <row r="1242" spans="1:31" x14ac:dyDescent="0.25">
      <c r="A1242" s="42">
        <v>120</v>
      </c>
      <c r="B1242" s="42" t="s">
        <v>65</v>
      </c>
      <c r="C1242" s="42" t="s">
        <v>713</v>
      </c>
      <c r="E1242" s="20">
        <v>2</v>
      </c>
      <c r="F1242" s="20">
        <v>3</v>
      </c>
      <c r="G1242" s="20">
        <v>1</v>
      </c>
      <c r="H1242" s="20">
        <v>0</v>
      </c>
      <c r="I1242" s="20">
        <v>0</v>
      </c>
      <c r="J1242" s="20">
        <v>0</v>
      </c>
      <c r="K1242" s="20">
        <v>0</v>
      </c>
      <c r="L1242" s="20">
        <v>0</v>
      </c>
      <c r="O1242" s="101">
        <f>IF(ISBLANK(C1242),O1241,IF(COUNTIF(C$2:C1242,C1242)&gt;1,O1241,1+MAX(O1241,0)))</f>
        <v>31</v>
      </c>
      <c r="P1242" s="45">
        <f t="shared" si="269"/>
        <v>20</v>
      </c>
      <c r="Q1242" s="33" t="str">
        <f t="shared" si="270"/>
        <v/>
      </c>
      <c r="R1242" s="33">
        <f t="shared" si="271"/>
        <v>7</v>
      </c>
      <c r="S1242" s="33" t="str">
        <f t="shared" si="272"/>
        <v>120_7</v>
      </c>
      <c r="T1242" s="35" t="str">
        <f t="shared" si="273"/>
        <v>120AM</v>
      </c>
      <c r="U1242" s="35" t="str">
        <f t="shared" si="274"/>
        <v>120AMNS</v>
      </c>
      <c r="W1242" s="20" t="str">
        <f t="shared" si="275"/>
        <v/>
      </c>
      <c r="X1242" s="20" t="str">
        <f t="shared" si="276"/>
        <v/>
      </c>
      <c r="Y1242" s="20" t="str">
        <f t="shared" si="277"/>
        <v/>
      </c>
      <c r="Z1242" s="20" t="str">
        <f t="shared" si="278"/>
        <v/>
      </c>
      <c r="AA1242" s="20">
        <f t="shared" si="266"/>
        <v>0</v>
      </c>
      <c r="AB1242" s="20">
        <f t="shared" si="267"/>
        <v>0</v>
      </c>
      <c r="AC1242" s="20">
        <f t="shared" si="268"/>
        <v>3</v>
      </c>
      <c r="AD1242" s="16">
        <f t="shared" si="279"/>
        <v>1</v>
      </c>
      <c r="AE1242" s="16">
        <f>IF(ISBLANK(T1242),AE1241,IF(COUNTIF(T$2:T1242,T1242)&gt;1,AE1241,1+MAX(AE1241,0)))</f>
        <v>38</v>
      </c>
    </row>
    <row r="1243" spans="1:31" x14ac:dyDescent="0.25">
      <c r="A1243" s="42">
        <v>120</v>
      </c>
      <c r="B1243" s="42" t="s">
        <v>65</v>
      </c>
      <c r="C1243" s="42" t="s">
        <v>713</v>
      </c>
      <c r="E1243" s="20">
        <v>2</v>
      </c>
      <c r="F1243" s="20">
        <v>3</v>
      </c>
      <c r="G1243" s="20">
        <v>2</v>
      </c>
      <c r="H1243" s="20">
        <v>1</v>
      </c>
      <c r="I1243" s="20">
        <v>0</v>
      </c>
      <c r="J1243" s="20">
        <v>1</v>
      </c>
      <c r="K1243" s="20">
        <v>0</v>
      </c>
      <c r="L1243" s="20">
        <v>0</v>
      </c>
      <c r="O1243" s="101">
        <f>IF(ISBLANK(C1243),O1242,IF(COUNTIF(C$2:C1243,C1243)&gt;1,O1242,1+MAX(O1242,0)))</f>
        <v>31</v>
      </c>
      <c r="P1243" s="45">
        <f t="shared" si="269"/>
        <v>20</v>
      </c>
      <c r="Q1243" s="33" t="str">
        <f t="shared" si="270"/>
        <v/>
      </c>
      <c r="R1243" s="33">
        <f t="shared" si="271"/>
        <v>7</v>
      </c>
      <c r="S1243" s="33" t="str">
        <f t="shared" si="272"/>
        <v>120_7</v>
      </c>
      <c r="T1243" s="35" t="str">
        <f t="shared" si="273"/>
        <v>120AM</v>
      </c>
      <c r="U1243" s="35" t="str">
        <f t="shared" si="274"/>
        <v>120AMNS</v>
      </c>
      <c r="W1243" s="20" t="str">
        <f t="shared" si="275"/>
        <v/>
      </c>
      <c r="X1243" s="20" t="str">
        <f t="shared" si="276"/>
        <v/>
      </c>
      <c r="Y1243" s="20" t="str">
        <f t="shared" si="277"/>
        <v/>
      </c>
      <c r="Z1243" s="20" t="str">
        <f t="shared" si="278"/>
        <v/>
      </c>
      <c r="AA1243" s="20">
        <f t="shared" si="266"/>
        <v>0</v>
      </c>
      <c r="AB1243" s="20">
        <f t="shared" si="267"/>
        <v>0</v>
      </c>
      <c r="AC1243" s="20">
        <f t="shared" si="268"/>
        <v>2</v>
      </c>
      <c r="AD1243" s="16">
        <f t="shared" si="279"/>
        <v>1</v>
      </c>
      <c r="AE1243" s="16">
        <f>IF(ISBLANK(T1243),AE1242,IF(COUNTIF(T$2:T1243,T1243)&gt;1,AE1242,1+MAX(AE1242,0)))</f>
        <v>38</v>
      </c>
    </row>
    <row r="1244" spans="1:31" x14ac:dyDescent="0.25">
      <c r="A1244" s="42">
        <v>120</v>
      </c>
      <c r="B1244" s="42" t="s">
        <v>65</v>
      </c>
      <c r="C1244" s="42" t="s">
        <v>713</v>
      </c>
      <c r="E1244" s="20">
        <v>2</v>
      </c>
      <c r="F1244" s="20">
        <v>3</v>
      </c>
      <c r="G1244" s="20">
        <v>3</v>
      </c>
      <c r="H1244" s="20">
        <v>15</v>
      </c>
      <c r="I1244" s="20">
        <v>3</v>
      </c>
      <c r="J1244" s="20">
        <v>2</v>
      </c>
      <c r="K1244" s="20">
        <v>4</v>
      </c>
      <c r="L1244" s="20">
        <v>5</v>
      </c>
      <c r="O1244" s="101">
        <f>IF(ISBLANK(C1244),O1243,IF(COUNTIF(C$2:C1244,C1244)&gt;1,O1243,1+MAX(O1243,0)))</f>
        <v>31</v>
      </c>
      <c r="P1244" s="45">
        <f t="shared" si="269"/>
        <v>20</v>
      </c>
      <c r="Q1244" s="33" t="str">
        <f t="shared" si="270"/>
        <v/>
      </c>
      <c r="R1244" s="33">
        <f t="shared" si="271"/>
        <v>7</v>
      </c>
      <c r="S1244" s="33" t="str">
        <f t="shared" si="272"/>
        <v>120_7</v>
      </c>
      <c r="T1244" s="35" t="str">
        <f t="shared" si="273"/>
        <v>120AM</v>
      </c>
      <c r="U1244" s="35" t="str">
        <f t="shared" si="274"/>
        <v>120AMEW</v>
      </c>
      <c r="W1244" s="20" t="str">
        <f t="shared" si="275"/>
        <v/>
      </c>
      <c r="X1244" s="20" t="str">
        <f t="shared" si="276"/>
        <v/>
      </c>
      <c r="Y1244" s="20" t="str">
        <f t="shared" si="277"/>
        <v/>
      </c>
      <c r="Z1244" s="20" t="str">
        <f t="shared" si="278"/>
        <v/>
      </c>
      <c r="AA1244" s="20">
        <f t="shared" si="266"/>
        <v>0</v>
      </c>
      <c r="AB1244" s="20">
        <f t="shared" si="267"/>
        <v>0</v>
      </c>
      <c r="AC1244" s="20">
        <f t="shared" si="268"/>
        <v>3</v>
      </c>
      <c r="AD1244" s="16">
        <f t="shared" si="279"/>
        <v>1</v>
      </c>
      <c r="AE1244" s="16">
        <f>IF(ISBLANK(T1244),AE1243,IF(COUNTIF(T$2:T1244,T1244)&gt;1,AE1243,1+MAX(AE1243,0)))</f>
        <v>38</v>
      </c>
    </row>
    <row r="1245" spans="1:31" x14ac:dyDescent="0.25">
      <c r="A1245" s="42">
        <v>120</v>
      </c>
      <c r="B1245" s="42" t="s">
        <v>65</v>
      </c>
      <c r="C1245" s="42" t="s">
        <v>713</v>
      </c>
      <c r="E1245" s="20">
        <v>2</v>
      </c>
      <c r="F1245" s="20">
        <v>3</v>
      </c>
      <c r="G1245" s="20">
        <v>4</v>
      </c>
      <c r="H1245" s="20">
        <v>4</v>
      </c>
      <c r="I1245" s="20">
        <v>1</v>
      </c>
      <c r="J1245" s="20">
        <v>2</v>
      </c>
      <c r="K1245" s="20">
        <v>0</v>
      </c>
      <c r="L1245" s="20">
        <v>1</v>
      </c>
      <c r="O1245" s="101">
        <f>IF(ISBLANK(C1245),O1244,IF(COUNTIF(C$2:C1245,C1245)&gt;1,O1244,1+MAX(O1244,0)))</f>
        <v>31</v>
      </c>
      <c r="P1245" s="45">
        <f t="shared" si="269"/>
        <v>20</v>
      </c>
      <c r="Q1245" s="33" t="str">
        <f t="shared" si="270"/>
        <v/>
      </c>
      <c r="R1245" s="33">
        <f t="shared" si="271"/>
        <v>7</v>
      </c>
      <c r="S1245" s="33" t="str">
        <f t="shared" si="272"/>
        <v>120_7</v>
      </c>
      <c r="T1245" s="35" t="str">
        <f t="shared" si="273"/>
        <v>120AM</v>
      </c>
      <c r="U1245" s="35" t="str">
        <f t="shared" si="274"/>
        <v>120AMEW</v>
      </c>
      <c r="W1245" s="20" t="str">
        <f t="shared" si="275"/>
        <v/>
      </c>
      <c r="X1245" s="20" t="str">
        <f t="shared" si="276"/>
        <v/>
      </c>
      <c r="Y1245" s="20" t="str">
        <f t="shared" si="277"/>
        <v/>
      </c>
      <c r="Z1245" s="20" t="str">
        <f t="shared" si="278"/>
        <v/>
      </c>
      <c r="AA1245" s="20">
        <f t="shared" si="266"/>
        <v>0</v>
      </c>
      <c r="AB1245" s="20">
        <f t="shared" si="267"/>
        <v>0</v>
      </c>
      <c r="AC1245" s="20">
        <f t="shared" si="268"/>
        <v>3</v>
      </c>
      <c r="AD1245" s="16">
        <f t="shared" si="279"/>
        <v>1</v>
      </c>
      <c r="AE1245" s="16">
        <f>IF(ISBLANK(T1245),AE1244,IF(COUNTIF(T$2:T1245,T1245)&gt;1,AE1244,1+MAX(AE1244,0)))</f>
        <v>38</v>
      </c>
    </row>
    <row r="1246" spans="1:31" x14ac:dyDescent="0.25">
      <c r="A1246" s="42">
        <v>120</v>
      </c>
      <c r="B1246" s="42" t="s">
        <v>65</v>
      </c>
      <c r="C1246" s="42" t="s">
        <v>713</v>
      </c>
      <c r="E1246" s="20">
        <v>2</v>
      </c>
      <c r="F1246" s="20">
        <v>4</v>
      </c>
      <c r="G1246" s="20">
        <v>1</v>
      </c>
      <c r="H1246" s="20">
        <v>0</v>
      </c>
      <c r="I1246" s="20">
        <v>0</v>
      </c>
      <c r="J1246" s="20">
        <v>0</v>
      </c>
      <c r="K1246" s="20">
        <v>0</v>
      </c>
      <c r="L1246" s="20">
        <v>0</v>
      </c>
      <c r="O1246" s="101">
        <f>IF(ISBLANK(C1246),O1245,IF(COUNTIF(C$2:C1246,C1246)&gt;1,O1245,1+MAX(O1245,0)))</f>
        <v>31</v>
      </c>
      <c r="P1246" s="45">
        <f t="shared" si="269"/>
        <v>20</v>
      </c>
      <c r="Q1246" s="33" t="str">
        <f t="shared" si="270"/>
        <v/>
      </c>
      <c r="R1246" s="33">
        <f t="shared" si="271"/>
        <v>8</v>
      </c>
      <c r="S1246" s="33" t="str">
        <f t="shared" si="272"/>
        <v>120_8</v>
      </c>
      <c r="T1246" s="35" t="str">
        <f t="shared" si="273"/>
        <v>120AM</v>
      </c>
      <c r="U1246" s="35" t="str">
        <f t="shared" si="274"/>
        <v>120AMNS</v>
      </c>
      <c r="W1246" s="20" t="str">
        <f t="shared" si="275"/>
        <v/>
      </c>
      <c r="X1246" s="20" t="str">
        <f t="shared" si="276"/>
        <v/>
      </c>
      <c r="Y1246" s="20" t="str">
        <f t="shared" si="277"/>
        <v/>
      </c>
      <c r="Z1246" s="20" t="str">
        <f t="shared" si="278"/>
        <v/>
      </c>
      <c r="AA1246" s="20">
        <f t="shared" si="266"/>
        <v>0</v>
      </c>
      <c r="AB1246" s="20">
        <f t="shared" si="267"/>
        <v>0</v>
      </c>
      <c r="AC1246" s="20">
        <f t="shared" si="268"/>
        <v>3</v>
      </c>
      <c r="AD1246" s="16">
        <f t="shared" si="279"/>
        <v>1</v>
      </c>
      <c r="AE1246" s="16">
        <f>IF(ISBLANK(T1246),AE1245,IF(COUNTIF(T$2:T1246,T1246)&gt;1,AE1245,1+MAX(AE1245,0)))</f>
        <v>38</v>
      </c>
    </row>
    <row r="1247" spans="1:31" x14ac:dyDescent="0.25">
      <c r="A1247" s="42">
        <v>120</v>
      </c>
      <c r="B1247" s="42" t="s">
        <v>65</v>
      </c>
      <c r="C1247" s="42" t="s">
        <v>713</v>
      </c>
      <c r="E1247" s="20">
        <v>2</v>
      </c>
      <c r="F1247" s="20">
        <v>4</v>
      </c>
      <c r="G1247" s="20">
        <v>2</v>
      </c>
      <c r="H1247" s="20">
        <v>0</v>
      </c>
      <c r="I1247" s="20">
        <v>0</v>
      </c>
      <c r="J1247" s="20">
        <v>0</v>
      </c>
      <c r="K1247" s="20">
        <v>0</v>
      </c>
      <c r="L1247" s="20">
        <v>0</v>
      </c>
      <c r="O1247" s="101">
        <f>IF(ISBLANK(C1247),O1246,IF(COUNTIF(C$2:C1247,C1247)&gt;1,O1246,1+MAX(O1246,0)))</f>
        <v>31</v>
      </c>
      <c r="P1247" s="45">
        <f t="shared" si="269"/>
        <v>20</v>
      </c>
      <c r="Q1247" s="33" t="str">
        <f t="shared" si="270"/>
        <v/>
      </c>
      <c r="R1247" s="33">
        <f t="shared" si="271"/>
        <v>8</v>
      </c>
      <c r="S1247" s="33" t="str">
        <f t="shared" si="272"/>
        <v>120_8</v>
      </c>
      <c r="T1247" s="35" t="str">
        <f t="shared" si="273"/>
        <v>120AM</v>
      </c>
      <c r="U1247" s="35" t="str">
        <f t="shared" si="274"/>
        <v>120AMNS</v>
      </c>
      <c r="W1247" s="20" t="str">
        <f t="shared" si="275"/>
        <v/>
      </c>
      <c r="X1247" s="20" t="str">
        <f t="shared" si="276"/>
        <v/>
      </c>
      <c r="Y1247" s="20" t="str">
        <f t="shared" si="277"/>
        <v/>
      </c>
      <c r="Z1247" s="20" t="str">
        <f t="shared" si="278"/>
        <v/>
      </c>
      <c r="AA1247" s="20">
        <f t="shared" si="266"/>
        <v>0</v>
      </c>
      <c r="AB1247" s="20">
        <f t="shared" si="267"/>
        <v>0</v>
      </c>
      <c r="AC1247" s="20">
        <f t="shared" si="268"/>
        <v>2</v>
      </c>
      <c r="AD1247" s="16">
        <f t="shared" si="279"/>
        <v>1</v>
      </c>
      <c r="AE1247" s="16">
        <f>IF(ISBLANK(T1247),AE1246,IF(COUNTIF(T$2:T1247,T1247)&gt;1,AE1246,1+MAX(AE1246,0)))</f>
        <v>38</v>
      </c>
    </row>
    <row r="1248" spans="1:31" x14ac:dyDescent="0.25">
      <c r="A1248" s="42">
        <v>120</v>
      </c>
      <c r="B1248" s="42" t="s">
        <v>65</v>
      </c>
      <c r="C1248" s="42" t="s">
        <v>713</v>
      </c>
      <c r="E1248" s="20">
        <v>2</v>
      </c>
      <c r="F1248" s="20">
        <v>4</v>
      </c>
      <c r="G1248" s="20">
        <v>3</v>
      </c>
      <c r="H1248" s="20">
        <v>14</v>
      </c>
      <c r="I1248" s="20">
        <v>2</v>
      </c>
      <c r="J1248" s="20">
        <v>0</v>
      </c>
      <c r="K1248" s="20">
        <v>5</v>
      </c>
      <c r="L1248" s="20">
        <v>5</v>
      </c>
      <c r="O1248" s="101">
        <f>IF(ISBLANK(C1248),O1247,IF(COUNTIF(C$2:C1248,C1248)&gt;1,O1247,1+MAX(O1247,0)))</f>
        <v>31</v>
      </c>
      <c r="P1248" s="45">
        <f t="shared" si="269"/>
        <v>20</v>
      </c>
      <c r="Q1248" s="33" t="str">
        <f t="shared" si="270"/>
        <v/>
      </c>
      <c r="R1248" s="33">
        <f t="shared" si="271"/>
        <v>8</v>
      </c>
      <c r="S1248" s="33" t="str">
        <f t="shared" si="272"/>
        <v>120_8</v>
      </c>
      <c r="T1248" s="35" t="str">
        <f t="shared" si="273"/>
        <v>120AM</v>
      </c>
      <c r="U1248" s="35" t="str">
        <f t="shared" si="274"/>
        <v>120AMEW</v>
      </c>
      <c r="W1248" s="20" t="str">
        <f t="shared" si="275"/>
        <v/>
      </c>
      <c r="X1248" s="20" t="str">
        <f t="shared" si="276"/>
        <v/>
      </c>
      <c r="Y1248" s="20" t="str">
        <f t="shared" si="277"/>
        <v/>
      </c>
      <c r="Z1248" s="20" t="str">
        <f t="shared" si="278"/>
        <v/>
      </c>
      <c r="AA1248" s="20">
        <f t="shared" si="266"/>
        <v>0</v>
      </c>
      <c r="AB1248" s="20">
        <f t="shared" si="267"/>
        <v>0</v>
      </c>
      <c r="AC1248" s="20">
        <f t="shared" si="268"/>
        <v>3</v>
      </c>
      <c r="AD1248" s="16">
        <f t="shared" si="279"/>
        <v>1</v>
      </c>
      <c r="AE1248" s="16">
        <f>IF(ISBLANK(T1248),AE1247,IF(COUNTIF(T$2:T1248,T1248)&gt;1,AE1247,1+MAX(AE1247,0)))</f>
        <v>38</v>
      </c>
    </row>
    <row r="1249" spans="1:31" x14ac:dyDescent="0.25">
      <c r="A1249" s="42">
        <v>120</v>
      </c>
      <c r="B1249" s="42" t="s">
        <v>65</v>
      </c>
      <c r="C1249" s="42" t="s">
        <v>713</v>
      </c>
      <c r="E1249" s="20">
        <v>2</v>
      </c>
      <c r="F1249" s="20">
        <v>4</v>
      </c>
      <c r="G1249" s="20">
        <v>4</v>
      </c>
      <c r="H1249" s="20">
        <v>5</v>
      </c>
      <c r="I1249" s="20">
        <v>1</v>
      </c>
      <c r="J1249" s="20">
        <v>2</v>
      </c>
      <c r="K1249" s="20">
        <v>1</v>
      </c>
      <c r="L1249" s="20">
        <v>2</v>
      </c>
      <c r="O1249" s="101">
        <f>IF(ISBLANK(C1249),O1248,IF(COUNTIF(C$2:C1249,C1249)&gt;1,O1248,1+MAX(O1248,0)))</f>
        <v>31</v>
      </c>
      <c r="P1249" s="45">
        <f t="shared" si="269"/>
        <v>20</v>
      </c>
      <c r="Q1249" s="33" t="str">
        <f t="shared" si="270"/>
        <v/>
      </c>
      <c r="R1249" s="33">
        <f t="shared" si="271"/>
        <v>8</v>
      </c>
      <c r="S1249" s="33" t="str">
        <f t="shared" si="272"/>
        <v>120_8</v>
      </c>
      <c r="T1249" s="35" t="str">
        <f t="shared" si="273"/>
        <v>120AM</v>
      </c>
      <c r="U1249" s="35" t="str">
        <f t="shared" si="274"/>
        <v>120AMEW</v>
      </c>
      <c r="W1249" s="20" t="str">
        <f t="shared" si="275"/>
        <v/>
      </c>
      <c r="X1249" s="20" t="str">
        <f t="shared" si="276"/>
        <v/>
      </c>
      <c r="Y1249" s="20" t="str">
        <f t="shared" si="277"/>
        <v/>
      </c>
      <c r="Z1249" s="20" t="str">
        <f t="shared" si="278"/>
        <v/>
      </c>
      <c r="AA1249" s="20">
        <f t="shared" si="266"/>
        <v>0</v>
      </c>
      <c r="AB1249" s="20">
        <f t="shared" si="267"/>
        <v>0</v>
      </c>
      <c r="AC1249" s="20">
        <f t="shared" si="268"/>
        <v>3</v>
      </c>
      <c r="AD1249" s="16">
        <f t="shared" si="279"/>
        <v>1</v>
      </c>
      <c r="AE1249" s="16">
        <f>IF(ISBLANK(T1249),AE1248,IF(COUNTIF(T$2:T1249,T1249)&gt;1,AE1248,1+MAX(AE1248,0)))</f>
        <v>38</v>
      </c>
    </row>
    <row r="1250" spans="1:31" x14ac:dyDescent="0.25">
      <c r="A1250" s="42">
        <v>120</v>
      </c>
      <c r="B1250" s="42" t="s">
        <v>66</v>
      </c>
      <c r="C1250" s="42" t="s">
        <v>627</v>
      </c>
      <c r="E1250" s="20">
        <v>1</v>
      </c>
      <c r="F1250" s="20">
        <v>1</v>
      </c>
      <c r="G1250" s="20">
        <v>1</v>
      </c>
      <c r="H1250" s="20">
        <v>0</v>
      </c>
      <c r="I1250" s="20">
        <v>0</v>
      </c>
      <c r="J1250" s="20">
        <v>0</v>
      </c>
      <c r="K1250" s="20">
        <v>0</v>
      </c>
      <c r="L1250" s="20">
        <v>0</v>
      </c>
      <c r="O1250" s="101">
        <f>IF(ISBLANK(C1250),O1249,IF(COUNTIF(C$2:C1250,C1250)&gt;1,O1249,1+MAX(O1249,0)))</f>
        <v>32</v>
      </c>
      <c r="P1250" s="45">
        <f t="shared" si="269"/>
        <v>20</v>
      </c>
      <c r="Q1250" s="33" t="str">
        <f t="shared" si="270"/>
        <v/>
      </c>
      <c r="R1250" s="33">
        <f t="shared" si="271"/>
        <v>9</v>
      </c>
      <c r="S1250" s="33" t="str">
        <f t="shared" si="272"/>
        <v>120_9</v>
      </c>
      <c r="T1250" s="35" t="str">
        <f t="shared" si="273"/>
        <v>120PM</v>
      </c>
      <c r="U1250" s="35" t="str">
        <f t="shared" si="274"/>
        <v>120PMNS</v>
      </c>
      <c r="W1250" s="20" t="str">
        <f t="shared" si="275"/>
        <v/>
      </c>
      <c r="X1250" s="20" t="str">
        <f t="shared" si="276"/>
        <v/>
      </c>
      <c r="Y1250" s="20" t="str">
        <f t="shared" si="277"/>
        <v/>
      </c>
      <c r="Z1250" s="20" t="str">
        <f t="shared" si="278"/>
        <v/>
      </c>
      <c r="AA1250" s="20">
        <f t="shared" si="266"/>
        <v>0</v>
      </c>
      <c r="AB1250" s="20">
        <f t="shared" si="267"/>
        <v>0</v>
      </c>
      <c r="AC1250" s="20">
        <f t="shared" si="268"/>
        <v>0</v>
      </c>
      <c r="AD1250" s="16">
        <f t="shared" si="279"/>
        <v>0</v>
      </c>
      <c r="AE1250" s="16">
        <f>IF(ISBLANK(T1250),AE1249,IF(COUNTIF(T$2:T1250,T1250)&gt;1,AE1249,1+MAX(AE1249,0)))</f>
        <v>39</v>
      </c>
    </row>
    <row r="1251" spans="1:31" x14ac:dyDescent="0.25">
      <c r="A1251" s="42">
        <v>120</v>
      </c>
      <c r="B1251" s="42" t="s">
        <v>66</v>
      </c>
      <c r="C1251" s="42" t="s">
        <v>627</v>
      </c>
      <c r="E1251" s="20">
        <v>1</v>
      </c>
      <c r="F1251" s="20">
        <v>1</v>
      </c>
      <c r="G1251" s="20">
        <v>2</v>
      </c>
      <c r="H1251" s="20">
        <v>0</v>
      </c>
      <c r="I1251" s="20">
        <v>0</v>
      </c>
      <c r="J1251" s="20">
        <v>0</v>
      </c>
      <c r="K1251" s="20">
        <v>0</v>
      </c>
      <c r="L1251" s="20">
        <v>0</v>
      </c>
      <c r="O1251" s="101">
        <f>IF(ISBLANK(C1251),O1250,IF(COUNTIF(C$2:C1251,C1251)&gt;1,O1250,1+MAX(O1250,0)))</f>
        <v>32</v>
      </c>
      <c r="P1251" s="45">
        <f t="shared" si="269"/>
        <v>20</v>
      </c>
      <c r="Q1251" s="33" t="str">
        <f t="shared" si="270"/>
        <v/>
      </c>
      <c r="R1251" s="33">
        <f t="shared" si="271"/>
        <v>9</v>
      </c>
      <c r="S1251" s="33" t="str">
        <f t="shared" si="272"/>
        <v>120_9</v>
      </c>
      <c r="T1251" s="35" t="str">
        <f t="shared" si="273"/>
        <v>120PM</v>
      </c>
      <c r="U1251" s="35" t="str">
        <f t="shared" si="274"/>
        <v>120PMNS</v>
      </c>
      <c r="W1251" s="20" t="str">
        <f t="shared" si="275"/>
        <v/>
      </c>
      <c r="X1251" s="20" t="str">
        <f t="shared" si="276"/>
        <v/>
      </c>
      <c r="Y1251" s="20" t="str">
        <f t="shared" si="277"/>
        <v/>
      </c>
      <c r="Z1251" s="20" t="str">
        <f t="shared" si="278"/>
        <v/>
      </c>
      <c r="AA1251" s="20">
        <f t="shared" si="266"/>
        <v>0</v>
      </c>
      <c r="AB1251" s="20">
        <f t="shared" si="267"/>
        <v>0</v>
      </c>
      <c r="AC1251" s="20">
        <f t="shared" si="268"/>
        <v>0</v>
      </c>
      <c r="AD1251" s="16">
        <f t="shared" si="279"/>
        <v>0</v>
      </c>
      <c r="AE1251" s="16">
        <f>IF(ISBLANK(T1251),AE1250,IF(COUNTIF(T$2:T1251,T1251)&gt;1,AE1250,1+MAX(AE1250,0)))</f>
        <v>39</v>
      </c>
    </row>
    <row r="1252" spans="1:31" x14ac:dyDescent="0.25">
      <c r="A1252" s="42">
        <v>120</v>
      </c>
      <c r="B1252" s="42" t="s">
        <v>66</v>
      </c>
      <c r="C1252" s="42" t="s">
        <v>627</v>
      </c>
      <c r="E1252" s="20">
        <v>1</v>
      </c>
      <c r="F1252" s="20">
        <v>1</v>
      </c>
      <c r="G1252" s="20">
        <v>3</v>
      </c>
      <c r="H1252" s="20">
        <v>5</v>
      </c>
      <c r="I1252" s="20">
        <v>2</v>
      </c>
      <c r="J1252" s="20">
        <v>0</v>
      </c>
      <c r="K1252" s="20">
        <v>1</v>
      </c>
      <c r="L1252" s="20">
        <v>2</v>
      </c>
      <c r="O1252" s="101">
        <f>IF(ISBLANK(C1252),O1251,IF(COUNTIF(C$2:C1252,C1252)&gt;1,O1251,1+MAX(O1251,0)))</f>
        <v>32</v>
      </c>
      <c r="P1252" s="45">
        <f t="shared" si="269"/>
        <v>20</v>
      </c>
      <c r="Q1252" s="33" t="str">
        <f t="shared" si="270"/>
        <v/>
      </c>
      <c r="R1252" s="33">
        <f t="shared" si="271"/>
        <v>9</v>
      </c>
      <c r="S1252" s="33" t="str">
        <f t="shared" si="272"/>
        <v>120_9</v>
      </c>
      <c r="T1252" s="35" t="str">
        <f t="shared" si="273"/>
        <v>120PM</v>
      </c>
      <c r="U1252" s="35" t="str">
        <f t="shared" si="274"/>
        <v>120PMEW</v>
      </c>
      <c r="W1252" s="20" t="str">
        <f t="shared" si="275"/>
        <v/>
      </c>
      <c r="X1252" s="20" t="str">
        <f t="shared" si="276"/>
        <v/>
      </c>
      <c r="Y1252" s="20" t="str">
        <f t="shared" si="277"/>
        <v/>
      </c>
      <c r="Z1252" s="20" t="str">
        <f t="shared" si="278"/>
        <v/>
      </c>
      <c r="AA1252" s="20">
        <f t="shared" si="266"/>
        <v>0</v>
      </c>
      <c r="AB1252" s="20">
        <f t="shared" si="267"/>
        <v>0</v>
      </c>
      <c r="AC1252" s="20">
        <f t="shared" si="268"/>
        <v>0</v>
      </c>
      <c r="AD1252" s="16">
        <f t="shared" si="279"/>
        <v>0</v>
      </c>
      <c r="AE1252" s="16">
        <f>IF(ISBLANK(T1252),AE1251,IF(COUNTIF(T$2:T1252,T1252)&gt;1,AE1251,1+MAX(AE1251,0)))</f>
        <v>39</v>
      </c>
    </row>
    <row r="1253" spans="1:31" x14ac:dyDescent="0.25">
      <c r="A1253" s="42">
        <v>120</v>
      </c>
      <c r="B1253" s="42" t="s">
        <v>66</v>
      </c>
      <c r="C1253" s="42" t="s">
        <v>627</v>
      </c>
      <c r="E1253" s="20">
        <v>1</v>
      </c>
      <c r="F1253" s="20">
        <v>1</v>
      </c>
      <c r="G1253" s="20">
        <v>4</v>
      </c>
      <c r="H1253" s="20">
        <v>9</v>
      </c>
      <c r="I1253" s="20">
        <v>2</v>
      </c>
      <c r="J1253" s="20">
        <v>3</v>
      </c>
      <c r="K1253" s="20">
        <v>1</v>
      </c>
      <c r="L1253" s="20">
        <v>3</v>
      </c>
      <c r="O1253" s="101">
        <f>IF(ISBLANK(C1253),O1252,IF(COUNTIF(C$2:C1253,C1253)&gt;1,O1252,1+MAX(O1252,0)))</f>
        <v>32</v>
      </c>
      <c r="P1253" s="45">
        <f t="shared" si="269"/>
        <v>20</v>
      </c>
      <c r="Q1253" s="33" t="str">
        <f t="shared" si="270"/>
        <v/>
      </c>
      <c r="R1253" s="33">
        <f t="shared" si="271"/>
        <v>9</v>
      </c>
      <c r="S1253" s="33" t="str">
        <f t="shared" si="272"/>
        <v>120_9</v>
      </c>
      <c r="T1253" s="35" t="str">
        <f t="shared" si="273"/>
        <v>120PM</v>
      </c>
      <c r="U1253" s="35" t="str">
        <f t="shared" si="274"/>
        <v>120PMEW</v>
      </c>
      <c r="W1253" s="20" t="str">
        <f t="shared" si="275"/>
        <v/>
      </c>
      <c r="X1253" s="20" t="str">
        <f t="shared" si="276"/>
        <v/>
      </c>
      <c r="Y1253" s="20" t="str">
        <f t="shared" si="277"/>
        <v/>
      </c>
      <c r="Z1253" s="20" t="str">
        <f t="shared" si="278"/>
        <v/>
      </c>
      <c r="AA1253" s="20">
        <f t="shared" si="266"/>
        <v>0</v>
      </c>
      <c r="AB1253" s="20">
        <f t="shared" si="267"/>
        <v>0</v>
      </c>
      <c r="AC1253" s="20">
        <f t="shared" si="268"/>
        <v>0</v>
      </c>
      <c r="AD1253" s="16">
        <f t="shared" si="279"/>
        <v>0</v>
      </c>
      <c r="AE1253" s="16">
        <f>IF(ISBLANK(T1253),AE1252,IF(COUNTIF(T$2:T1253,T1253)&gt;1,AE1252,1+MAX(AE1252,0)))</f>
        <v>39</v>
      </c>
    </row>
    <row r="1254" spans="1:31" x14ac:dyDescent="0.25">
      <c r="A1254" s="42">
        <v>120</v>
      </c>
      <c r="B1254" s="42" t="s">
        <v>66</v>
      </c>
      <c r="C1254" s="42" t="s">
        <v>627</v>
      </c>
      <c r="E1254" s="20">
        <v>1</v>
      </c>
      <c r="F1254" s="20">
        <v>2</v>
      </c>
      <c r="G1254" s="20">
        <v>1</v>
      </c>
      <c r="H1254" s="20">
        <v>1</v>
      </c>
      <c r="I1254" s="20">
        <v>0</v>
      </c>
      <c r="J1254" s="20">
        <v>0</v>
      </c>
      <c r="K1254" s="20">
        <v>0</v>
      </c>
      <c r="L1254" s="20">
        <v>1</v>
      </c>
      <c r="O1254" s="101">
        <f>IF(ISBLANK(C1254),O1253,IF(COUNTIF(C$2:C1254,C1254)&gt;1,O1253,1+MAX(O1253,0)))</f>
        <v>32</v>
      </c>
      <c r="P1254" s="45">
        <f t="shared" si="269"/>
        <v>20</v>
      </c>
      <c r="Q1254" s="33" t="str">
        <f t="shared" si="270"/>
        <v/>
      </c>
      <c r="R1254" s="33">
        <f t="shared" si="271"/>
        <v>10</v>
      </c>
      <c r="S1254" s="33" t="str">
        <f t="shared" si="272"/>
        <v>120_10</v>
      </c>
      <c r="T1254" s="35" t="str">
        <f t="shared" si="273"/>
        <v>120PM</v>
      </c>
      <c r="U1254" s="35" t="str">
        <f t="shared" si="274"/>
        <v>120PMNS</v>
      </c>
      <c r="W1254" s="20" t="str">
        <f t="shared" si="275"/>
        <v/>
      </c>
      <c r="X1254" s="20" t="str">
        <f t="shared" si="276"/>
        <v/>
      </c>
      <c r="Y1254" s="20" t="str">
        <f t="shared" si="277"/>
        <v/>
      </c>
      <c r="Z1254" s="20" t="str">
        <f t="shared" si="278"/>
        <v/>
      </c>
      <c r="AA1254" s="20">
        <f t="shared" si="266"/>
        <v>0</v>
      </c>
      <c r="AB1254" s="20">
        <f t="shared" si="267"/>
        <v>0</v>
      </c>
      <c r="AC1254" s="20">
        <f t="shared" si="268"/>
        <v>0</v>
      </c>
      <c r="AD1254" s="16">
        <f t="shared" si="279"/>
        <v>0</v>
      </c>
      <c r="AE1254" s="16">
        <f>IF(ISBLANK(T1254),AE1253,IF(COUNTIF(T$2:T1254,T1254)&gt;1,AE1253,1+MAX(AE1253,0)))</f>
        <v>39</v>
      </c>
    </row>
    <row r="1255" spans="1:31" x14ac:dyDescent="0.25">
      <c r="A1255" s="42">
        <v>120</v>
      </c>
      <c r="B1255" s="42" t="s">
        <v>66</v>
      </c>
      <c r="C1255" s="42" t="s">
        <v>627</v>
      </c>
      <c r="E1255" s="20">
        <v>1</v>
      </c>
      <c r="F1255" s="20">
        <v>2</v>
      </c>
      <c r="G1255" s="20">
        <v>2</v>
      </c>
      <c r="H1255" s="20">
        <v>5</v>
      </c>
      <c r="I1255" s="20">
        <v>0</v>
      </c>
      <c r="J1255" s="20">
        <v>1</v>
      </c>
      <c r="K1255" s="20">
        <v>1</v>
      </c>
      <c r="L1255" s="20">
        <v>1</v>
      </c>
      <c r="O1255" s="101">
        <f>IF(ISBLANK(C1255),O1254,IF(COUNTIF(C$2:C1255,C1255)&gt;1,O1254,1+MAX(O1254,0)))</f>
        <v>32</v>
      </c>
      <c r="P1255" s="45">
        <f t="shared" si="269"/>
        <v>20</v>
      </c>
      <c r="Q1255" s="33" t="str">
        <f t="shared" si="270"/>
        <v/>
      </c>
      <c r="R1255" s="33">
        <f t="shared" si="271"/>
        <v>10</v>
      </c>
      <c r="S1255" s="33" t="str">
        <f t="shared" si="272"/>
        <v>120_10</v>
      </c>
      <c r="T1255" s="35" t="str">
        <f t="shared" si="273"/>
        <v>120PM</v>
      </c>
      <c r="U1255" s="35" t="str">
        <f t="shared" si="274"/>
        <v>120PMNS</v>
      </c>
      <c r="W1255" s="20" t="str">
        <f t="shared" si="275"/>
        <v/>
      </c>
      <c r="X1255" s="20" t="str">
        <f t="shared" si="276"/>
        <v/>
      </c>
      <c r="Y1255" s="20" t="str">
        <f t="shared" si="277"/>
        <v/>
      </c>
      <c r="Z1255" s="20" t="str">
        <f t="shared" si="278"/>
        <v/>
      </c>
      <c r="AA1255" s="20">
        <f t="shared" si="266"/>
        <v>0</v>
      </c>
      <c r="AB1255" s="20">
        <f t="shared" si="267"/>
        <v>0</v>
      </c>
      <c r="AC1255" s="20">
        <f t="shared" si="268"/>
        <v>0</v>
      </c>
      <c r="AD1255" s="16">
        <f t="shared" si="279"/>
        <v>0</v>
      </c>
      <c r="AE1255" s="16">
        <f>IF(ISBLANK(T1255),AE1254,IF(COUNTIF(T$2:T1255,T1255)&gt;1,AE1254,1+MAX(AE1254,0)))</f>
        <v>39</v>
      </c>
    </row>
    <row r="1256" spans="1:31" x14ac:dyDescent="0.25">
      <c r="A1256" s="42">
        <v>120</v>
      </c>
      <c r="B1256" s="42" t="s">
        <v>66</v>
      </c>
      <c r="C1256" s="42" t="s">
        <v>627</v>
      </c>
      <c r="E1256" s="20">
        <v>1</v>
      </c>
      <c r="F1256" s="20">
        <v>2</v>
      </c>
      <c r="G1256" s="20">
        <v>3</v>
      </c>
      <c r="H1256" s="20">
        <v>1</v>
      </c>
      <c r="I1256" s="20">
        <v>1</v>
      </c>
      <c r="J1256" s="20">
        <v>0</v>
      </c>
      <c r="K1256" s="20">
        <v>0</v>
      </c>
      <c r="L1256" s="20">
        <v>0</v>
      </c>
      <c r="O1256" s="101">
        <f>IF(ISBLANK(C1256),O1255,IF(COUNTIF(C$2:C1256,C1256)&gt;1,O1255,1+MAX(O1255,0)))</f>
        <v>32</v>
      </c>
      <c r="P1256" s="45">
        <f t="shared" si="269"/>
        <v>20</v>
      </c>
      <c r="Q1256" s="33" t="str">
        <f t="shared" si="270"/>
        <v/>
      </c>
      <c r="R1256" s="33">
        <f t="shared" si="271"/>
        <v>10</v>
      </c>
      <c r="S1256" s="33" t="str">
        <f t="shared" si="272"/>
        <v>120_10</v>
      </c>
      <c r="T1256" s="35" t="str">
        <f t="shared" si="273"/>
        <v>120PM</v>
      </c>
      <c r="U1256" s="35" t="str">
        <f t="shared" si="274"/>
        <v>120PMEW</v>
      </c>
      <c r="W1256" s="20" t="str">
        <f t="shared" si="275"/>
        <v/>
      </c>
      <c r="X1256" s="20" t="str">
        <f t="shared" si="276"/>
        <v/>
      </c>
      <c r="Y1256" s="20" t="str">
        <f t="shared" si="277"/>
        <v/>
      </c>
      <c r="Z1256" s="20" t="str">
        <f t="shared" si="278"/>
        <v/>
      </c>
      <c r="AA1256" s="20">
        <f t="shared" si="266"/>
        <v>0</v>
      </c>
      <c r="AB1256" s="20">
        <f t="shared" si="267"/>
        <v>0</v>
      </c>
      <c r="AC1256" s="20">
        <f t="shared" si="268"/>
        <v>0</v>
      </c>
      <c r="AD1256" s="16">
        <f t="shared" si="279"/>
        <v>0</v>
      </c>
      <c r="AE1256" s="16">
        <f>IF(ISBLANK(T1256),AE1255,IF(COUNTIF(T$2:T1256,T1256)&gt;1,AE1255,1+MAX(AE1255,0)))</f>
        <v>39</v>
      </c>
    </row>
    <row r="1257" spans="1:31" x14ac:dyDescent="0.25">
      <c r="A1257" s="42">
        <v>120</v>
      </c>
      <c r="B1257" s="42" t="s">
        <v>66</v>
      </c>
      <c r="C1257" s="42" t="s">
        <v>627</v>
      </c>
      <c r="E1257" s="20">
        <v>1</v>
      </c>
      <c r="F1257" s="20">
        <v>2</v>
      </c>
      <c r="G1257" s="20">
        <v>4</v>
      </c>
      <c r="H1257" s="20">
        <v>8</v>
      </c>
      <c r="I1257" s="20">
        <v>4</v>
      </c>
      <c r="J1257" s="20">
        <v>0</v>
      </c>
      <c r="K1257" s="20">
        <v>1</v>
      </c>
      <c r="L1257" s="20">
        <v>2</v>
      </c>
      <c r="O1257" s="101">
        <f>IF(ISBLANK(C1257),O1256,IF(COUNTIF(C$2:C1257,C1257)&gt;1,O1256,1+MAX(O1256,0)))</f>
        <v>32</v>
      </c>
      <c r="P1257" s="45">
        <f t="shared" si="269"/>
        <v>20</v>
      </c>
      <c r="Q1257" s="33" t="str">
        <f t="shared" si="270"/>
        <v/>
      </c>
      <c r="R1257" s="33">
        <f t="shared" si="271"/>
        <v>10</v>
      </c>
      <c r="S1257" s="33" t="str">
        <f t="shared" si="272"/>
        <v>120_10</v>
      </c>
      <c r="T1257" s="35" t="str">
        <f t="shared" si="273"/>
        <v>120PM</v>
      </c>
      <c r="U1257" s="35" t="str">
        <f t="shared" si="274"/>
        <v>120PMEW</v>
      </c>
      <c r="W1257" s="20" t="str">
        <f t="shared" si="275"/>
        <v/>
      </c>
      <c r="X1257" s="20" t="str">
        <f t="shared" si="276"/>
        <v/>
      </c>
      <c r="Y1257" s="20" t="str">
        <f t="shared" si="277"/>
        <v/>
      </c>
      <c r="Z1257" s="20" t="str">
        <f t="shared" si="278"/>
        <v/>
      </c>
      <c r="AA1257" s="20">
        <f t="shared" si="266"/>
        <v>0</v>
      </c>
      <c r="AB1257" s="20">
        <f t="shared" si="267"/>
        <v>0</v>
      </c>
      <c r="AC1257" s="20">
        <f t="shared" si="268"/>
        <v>0</v>
      </c>
      <c r="AD1257" s="16">
        <f t="shared" si="279"/>
        <v>0</v>
      </c>
      <c r="AE1257" s="16">
        <f>IF(ISBLANK(T1257),AE1256,IF(COUNTIF(T$2:T1257,T1257)&gt;1,AE1256,1+MAX(AE1256,0)))</f>
        <v>39</v>
      </c>
    </row>
    <row r="1258" spans="1:31" x14ac:dyDescent="0.25">
      <c r="A1258" s="42">
        <v>120</v>
      </c>
      <c r="B1258" s="42" t="s">
        <v>66</v>
      </c>
      <c r="C1258" s="42" t="s">
        <v>627</v>
      </c>
      <c r="E1258" s="20">
        <v>1</v>
      </c>
      <c r="F1258" s="20">
        <v>3</v>
      </c>
      <c r="G1258" s="20">
        <v>1</v>
      </c>
      <c r="H1258" s="20">
        <v>0</v>
      </c>
      <c r="I1258" s="20">
        <v>0</v>
      </c>
      <c r="J1258" s="20">
        <v>0</v>
      </c>
      <c r="K1258" s="20">
        <v>0</v>
      </c>
      <c r="L1258" s="20">
        <v>0</v>
      </c>
      <c r="O1258" s="101">
        <f>IF(ISBLANK(C1258),O1257,IF(COUNTIF(C$2:C1258,C1258)&gt;1,O1257,1+MAX(O1257,0)))</f>
        <v>32</v>
      </c>
      <c r="P1258" s="45">
        <f t="shared" si="269"/>
        <v>20</v>
      </c>
      <c r="Q1258" s="33" t="str">
        <f t="shared" si="270"/>
        <v/>
      </c>
      <c r="R1258" s="33">
        <f t="shared" si="271"/>
        <v>11</v>
      </c>
      <c r="S1258" s="33" t="str">
        <f t="shared" si="272"/>
        <v>120_11</v>
      </c>
      <c r="T1258" s="35" t="str">
        <f t="shared" si="273"/>
        <v>120PM</v>
      </c>
      <c r="U1258" s="35" t="str">
        <f t="shared" si="274"/>
        <v>120PMNS</v>
      </c>
      <c r="W1258" s="20" t="str">
        <f t="shared" si="275"/>
        <v/>
      </c>
      <c r="X1258" s="20" t="str">
        <f t="shared" si="276"/>
        <v/>
      </c>
      <c r="Y1258" s="20" t="str">
        <f t="shared" si="277"/>
        <v/>
      </c>
      <c r="Z1258" s="20" t="str">
        <f t="shared" si="278"/>
        <v/>
      </c>
      <c r="AA1258" s="20">
        <f t="shared" si="266"/>
        <v>0</v>
      </c>
      <c r="AB1258" s="20">
        <f t="shared" si="267"/>
        <v>0</v>
      </c>
      <c r="AC1258" s="20">
        <f t="shared" si="268"/>
        <v>0</v>
      </c>
      <c r="AD1258" s="16">
        <f t="shared" si="279"/>
        <v>0</v>
      </c>
      <c r="AE1258" s="16">
        <f>IF(ISBLANK(T1258),AE1257,IF(COUNTIF(T$2:T1258,T1258)&gt;1,AE1257,1+MAX(AE1257,0)))</f>
        <v>39</v>
      </c>
    </row>
    <row r="1259" spans="1:31" x14ac:dyDescent="0.25">
      <c r="A1259" s="42">
        <v>120</v>
      </c>
      <c r="B1259" s="42" t="s">
        <v>66</v>
      </c>
      <c r="C1259" s="42" t="s">
        <v>627</v>
      </c>
      <c r="E1259" s="20">
        <v>1</v>
      </c>
      <c r="F1259" s="20">
        <v>3</v>
      </c>
      <c r="G1259" s="20">
        <v>2</v>
      </c>
      <c r="H1259" s="20">
        <v>0</v>
      </c>
      <c r="I1259" s="20">
        <v>0</v>
      </c>
      <c r="J1259" s="20">
        <v>0</v>
      </c>
      <c r="K1259" s="20">
        <v>0</v>
      </c>
      <c r="L1259" s="20">
        <v>0</v>
      </c>
      <c r="O1259" s="101">
        <f>IF(ISBLANK(C1259),O1258,IF(COUNTIF(C$2:C1259,C1259)&gt;1,O1258,1+MAX(O1258,0)))</f>
        <v>32</v>
      </c>
      <c r="P1259" s="45">
        <f t="shared" si="269"/>
        <v>20</v>
      </c>
      <c r="Q1259" s="33" t="str">
        <f t="shared" si="270"/>
        <v/>
      </c>
      <c r="R1259" s="33">
        <f t="shared" si="271"/>
        <v>11</v>
      </c>
      <c r="S1259" s="33" t="str">
        <f t="shared" si="272"/>
        <v>120_11</v>
      </c>
      <c r="T1259" s="35" t="str">
        <f t="shared" si="273"/>
        <v>120PM</v>
      </c>
      <c r="U1259" s="35" t="str">
        <f t="shared" si="274"/>
        <v>120PMNS</v>
      </c>
      <c r="W1259" s="20" t="str">
        <f t="shared" si="275"/>
        <v/>
      </c>
      <c r="X1259" s="20" t="str">
        <f t="shared" si="276"/>
        <v/>
      </c>
      <c r="Y1259" s="20" t="str">
        <f t="shared" si="277"/>
        <v/>
      </c>
      <c r="Z1259" s="20" t="str">
        <f t="shared" si="278"/>
        <v/>
      </c>
      <c r="AA1259" s="20">
        <f t="shared" si="266"/>
        <v>0</v>
      </c>
      <c r="AB1259" s="20">
        <f t="shared" si="267"/>
        <v>0</v>
      </c>
      <c r="AC1259" s="20">
        <f t="shared" si="268"/>
        <v>0</v>
      </c>
      <c r="AD1259" s="16">
        <f t="shared" si="279"/>
        <v>0</v>
      </c>
      <c r="AE1259" s="16">
        <f>IF(ISBLANK(T1259),AE1258,IF(COUNTIF(T$2:T1259,T1259)&gt;1,AE1258,1+MAX(AE1258,0)))</f>
        <v>39</v>
      </c>
    </row>
    <row r="1260" spans="1:31" x14ac:dyDescent="0.25">
      <c r="A1260" s="42">
        <v>120</v>
      </c>
      <c r="B1260" s="42" t="s">
        <v>66</v>
      </c>
      <c r="C1260" s="42" t="s">
        <v>627</v>
      </c>
      <c r="E1260" s="20">
        <v>1</v>
      </c>
      <c r="F1260" s="20">
        <v>3</v>
      </c>
      <c r="G1260" s="20">
        <v>3</v>
      </c>
      <c r="H1260" s="20">
        <v>2</v>
      </c>
      <c r="I1260" s="20">
        <v>0</v>
      </c>
      <c r="J1260" s="20">
        <v>0</v>
      </c>
      <c r="K1260" s="20">
        <v>0</v>
      </c>
      <c r="L1260" s="20">
        <v>0</v>
      </c>
      <c r="O1260" s="101">
        <f>IF(ISBLANK(C1260),O1259,IF(COUNTIF(C$2:C1260,C1260)&gt;1,O1259,1+MAX(O1259,0)))</f>
        <v>32</v>
      </c>
      <c r="P1260" s="45">
        <f t="shared" si="269"/>
        <v>20</v>
      </c>
      <c r="Q1260" s="33" t="str">
        <f t="shared" si="270"/>
        <v/>
      </c>
      <c r="R1260" s="33">
        <f t="shared" si="271"/>
        <v>11</v>
      </c>
      <c r="S1260" s="33" t="str">
        <f t="shared" si="272"/>
        <v>120_11</v>
      </c>
      <c r="T1260" s="35" t="str">
        <f t="shared" si="273"/>
        <v>120PM</v>
      </c>
      <c r="U1260" s="35" t="str">
        <f t="shared" si="274"/>
        <v>120PMEW</v>
      </c>
      <c r="W1260" s="20" t="str">
        <f t="shared" si="275"/>
        <v/>
      </c>
      <c r="X1260" s="20" t="str">
        <f t="shared" si="276"/>
        <v/>
      </c>
      <c r="Y1260" s="20" t="str">
        <f t="shared" si="277"/>
        <v/>
      </c>
      <c r="Z1260" s="20" t="str">
        <f t="shared" si="278"/>
        <v/>
      </c>
      <c r="AA1260" s="20">
        <f t="shared" si="266"/>
        <v>0</v>
      </c>
      <c r="AB1260" s="20">
        <f t="shared" si="267"/>
        <v>0</v>
      </c>
      <c r="AC1260" s="20">
        <f t="shared" si="268"/>
        <v>0</v>
      </c>
      <c r="AD1260" s="16">
        <f t="shared" si="279"/>
        <v>0</v>
      </c>
      <c r="AE1260" s="16">
        <f>IF(ISBLANK(T1260),AE1259,IF(COUNTIF(T$2:T1260,T1260)&gt;1,AE1259,1+MAX(AE1259,0)))</f>
        <v>39</v>
      </c>
    </row>
    <row r="1261" spans="1:31" x14ac:dyDescent="0.25">
      <c r="A1261" s="42">
        <v>120</v>
      </c>
      <c r="B1261" s="42" t="s">
        <v>66</v>
      </c>
      <c r="C1261" s="42" t="s">
        <v>627</v>
      </c>
      <c r="E1261" s="20">
        <v>1</v>
      </c>
      <c r="F1261" s="20">
        <v>3</v>
      </c>
      <c r="G1261" s="20">
        <v>4</v>
      </c>
      <c r="H1261" s="20">
        <v>7</v>
      </c>
      <c r="I1261" s="20">
        <v>1</v>
      </c>
      <c r="J1261" s="20">
        <v>0</v>
      </c>
      <c r="K1261" s="20">
        <v>1</v>
      </c>
      <c r="L1261" s="20">
        <v>3</v>
      </c>
      <c r="O1261" s="101">
        <f>IF(ISBLANK(C1261),O1260,IF(COUNTIF(C$2:C1261,C1261)&gt;1,O1260,1+MAX(O1260,0)))</f>
        <v>32</v>
      </c>
      <c r="P1261" s="45">
        <f t="shared" si="269"/>
        <v>20</v>
      </c>
      <c r="Q1261" s="33" t="str">
        <f t="shared" si="270"/>
        <v/>
      </c>
      <c r="R1261" s="33">
        <f t="shared" si="271"/>
        <v>11</v>
      </c>
      <c r="S1261" s="33" t="str">
        <f t="shared" si="272"/>
        <v>120_11</v>
      </c>
      <c r="T1261" s="35" t="str">
        <f t="shared" si="273"/>
        <v>120PM</v>
      </c>
      <c r="U1261" s="35" t="str">
        <f t="shared" si="274"/>
        <v>120PMEW</v>
      </c>
      <c r="W1261" s="20" t="str">
        <f t="shared" si="275"/>
        <v/>
      </c>
      <c r="X1261" s="20" t="str">
        <f t="shared" si="276"/>
        <v/>
      </c>
      <c r="Y1261" s="20" t="str">
        <f t="shared" si="277"/>
        <v/>
      </c>
      <c r="Z1261" s="20" t="str">
        <f t="shared" si="278"/>
        <v/>
      </c>
      <c r="AA1261" s="20">
        <f t="shared" si="266"/>
        <v>0</v>
      </c>
      <c r="AB1261" s="20">
        <f t="shared" si="267"/>
        <v>0</v>
      </c>
      <c r="AC1261" s="20">
        <f t="shared" si="268"/>
        <v>0</v>
      </c>
      <c r="AD1261" s="16">
        <f t="shared" si="279"/>
        <v>0</v>
      </c>
      <c r="AE1261" s="16">
        <f>IF(ISBLANK(T1261),AE1260,IF(COUNTIF(T$2:T1261,T1261)&gt;1,AE1260,1+MAX(AE1260,0)))</f>
        <v>39</v>
      </c>
    </row>
    <row r="1262" spans="1:31" x14ac:dyDescent="0.25">
      <c r="A1262" s="42">
        <v>120</v>
      </c>
      <c r="B1262" s="42" t="s">
        <v>66</v>
      </c>
      <c r="C1262" s="42" t="s">
        <v>627</v>
      </c>
      <c r="E1262" s="20">
        <v>1</v>
      </c>
      <c r="F1262" s="20">
        <v>4</v>
      </c>
      <c r="G1262" s="20">
        <v>1</v>
      </c>
      <c r="H1262" s="20">
        <v>2</v>
      </c>
      <c r="I1262" s="20">
        <v>1</v>
      </c>
      <c r="J1262" s="20">
        <v>0</v>
      </c>
      <c r="K1262" s="20">
        <v>0</v>
      </c>
      <c r="L1262" s="20">
        <v>0</v>
      </c>
      <c r="O1262" s="101">
        <f>IF(ISBLANK(C1262),O1261,IF(COUNTIF(C$2:C1262,C1262)&gt;1,O1261,1+MAX(O1261,0)))</f>
        <v>32</v>
      </c>
      <c r="P1262" s="45">
        <f t="shared" si="269"/>
        <v>20</v>
      </c>
      <c r="Q1262" s="33" t="str">
        <f t="shared" si="270"/>
        <v/>
      </c>
      <c r="R1262" s="33">
        <f t="shared" si="271"/>
        <v>12</v>
      </c>
      <c r="S1262" s="33" t="str">
        <f t="shared" si="272"/>
        <v>120_12</v>
      </c>
      <c r="T1262" s="35" t="str">
        <f t="shared" si="273"/>
        <v>120PM</v>
      </c>
      <c r="U1262" s="35" t="str">
        <f t="shared" si="274"/>
        <v>120PMNS</v>
      </c>
      <c r="W1262" s="20" t="str">
        <f t="shared" si="275"/>
        <v/>
      </c>
      <c r="X1262" s="20" t="str">
        <f t="shared" si="276"/>
        <v/>
      </c>
      <c r="Y1262" s="20" t="str">
        <f t="shared" si="277"/>
        <v/>
      </c>
      <c r="Z1262" s="20" t="str">
        <f t="shared" si="278"/>
        <v/>
      </c>
      <c r="AA1262" s="20">
        <f t="shared" si="266"/>
        <v>0</v>
      </c>
      <c r="AB1262" s="20">
        <f t="shared" si="267"/>
        <v>0</v>
      </c>
      <c r="AC1262" s="20">
        <f t="shared" si="268"/>
        <v>0</v>
      </c>
      <c r="AD1262" s="16">
        <f t="shared" si="279"/>
        <v>0</v>
      </c>
      <c r="AE1262" s="16">
        <f>IF(ISBLANK(T1262),AE1261,IF(COUNTIF(T$2:T1262,T1262)&gt;1,AE1261,1+MAX(AE1261,0)))</f>
        <v>39</v>
      </c>
    </row>
    <row r="1263" spans="1:31" x14ac:dyDescent="0.25">
      <c r="A1263" s="42">
        <v>120</v>
      </c>
      <c r="B1263" s="42" t="s">
        <v>66</v>
      </c>
      <c r="C1263" s="42" t="s">
        <v>627</v>
      </c>
      <c r="E1263" s="20">
        <v>1</v>
      </c>
      <c r="F1263" s="20">
        <v>4</v>
      </c>
      <c r="G1263" s="20">
        <v>2</v>
      </c>
      <c r="H1263" s="20">
        <v>3</v>
      </c>
      <c r="I1263" s="20">
        <v>0</v>
      </c>
      <c r="J1263" s="20">
        <v>0</v>
      </c>
      <c r="K1263" s="20">
        <v>1</v>
      </c>
      <c r="L1263" s="20">
        <v>2</v>
      </c>
      <c r="O1263" s="101">
        <f>IF(ISBLANK(C1263),O1262,IF(COUNTIF(C$2:C1263,C1263)&gt;1,O1262,1+MAX(O1262,0)))</f>
        <v>32</v>
      </c>
      <c r="P1263" s="45">
        <f t="shared" si="269"/>
        <v>20</v>
      </c>
      <c r="Q1263" s="33" t="str">
        <f t="shared" si="270"/>
        <v/>
      </c>
      <c r="R1263" s="33">
        <f t="shared" si="271"/>
        <v>12</v>
      </c>
      <c r="S1263" s="33" t="str">
        <f t="shared" si="272"/>
        <v>120_12</v>
      </c>
      <c r="T1263" s="35" t="str">
        <f t="shared" si="273"/>
        <v>120PM</v>
      </c>
      <c r="U1263" s="35" t="str">
        <f t="shared" si="274"/>
        <v>120PMNS</v>
      </c>
      <c r="W1263" s="20" t="str">
        <f t="shared" si="275"/>
        <v/>
      </c>
      <c r="X1263" s="20" t="str">
        <f t="shared" si="276"/>
        <v/>
      </c>
      <c r="Y1263" s="20" t="str">
        <f t="shared" si="277"/>
        <v/>
      </c>
      <c r="Z1263" s="20" t="str">
        <f t="shared" si="278"/>
        <v/>
      </c>
      <c r="AA1263" s="20">
        <f t="shared" si="266"/>
        <v>0</v>
      </c>
      <c r="AB1263" s="20">
        <f t="shared" si="267"/>
        <v>0</v>
      </c>
      <c r="AC1263" s="20">
        <f t="shared" si="268"/>
        <v>0</v>
      </c>
      <c r="AD1263" s="16">
        <f t="shared" si="279"/>
        <v>0</v>
      </c>
      <c r="AE1263" s="16">
        <f>IF(ISBLANK(T1263),AE1262,IF(COUNTIF(T$2:T1263,T1263)&gt;1,AE1262,1+MAX(AE1262,0)))</f>
        <v>39</v>
      </c>
    </row>
    <row r="1264" spans="1:31" x14ac:dyDescent="0.25">
      <c r="A1264" s="42">
        <v>120</v>
      </c>
      <c r="B1264" s="42" t="s">
        <v>66</v>
      </c>
      <c r="C1264" s="42" t="s">
        <v>627</v>
      </c>
      <c r="E1264" s="20">
        <v>1</v>
      </c>
      <c r="F1264" s="20">
        <v>4</v>
      </c>
      <c r="G1264" s="20">
        <v>3</v>
      </c>
      <c r="H1264" s="20">
        <v>5</v>
      </c>
      <c r="I1264" s="20">
        <v>2</v>
      </c>
      <c r="J1264" s="20">
        <v>0</v>
      </c>
      <c r="K1264" s="20">
        <v>2</v>
      </c>
      <c r="L1264" s="20">
        <v>1</v>
      </c>
      <c r="O1264" s="101">
        <f>IF(ISBLANK(C1264),O1263,IF(COUNTIF(C$2:C1264,C1264)&gt;1,O1263,1+MAX(O1263,0)))</f>
        <v>32</v>
      </c>
      <c r="P1264" s="45">
        <f t="shared" si="269"/>
        <v>20</v>
      </c>
      <c r="Q1264" s="33" t="str">
        <f t="shared" si="270"/>
        <v/>
      </c>
      <c r="R1264" s="33">
        <f t="shared" si="271"/>
        <v>12</v>
      </c>
      <c r="S1264" s="33" t="str">
        <f t="shared" si="272"/>
        <v>120_12</v>
      </c>
      <c r="T1264" s="35" t="str">
        <f t="shared" si="273"/>
        <v>120PM</v>
      </c>
      <c r="U1264" s="35" t="str">
        <f t="shared" si="274"/>
        <v>120PMEW</v>
      </c>
      <c r="W1264" s="20" t="str">
        <f t="shared" si="275"/>
        <v/>
      </c>
      <c r="X1264" s="20" t="str">
        <f t="shared" si="276"/>
        <v/>
      </c>
      <c r="Y1264" s="20" t="str">
        <f t="shared" si="277"/>
        <v/>
      </c>
      <c r="Z1264" s="20" t="str">
        <f t="shared" si="278"/>
        <v/>
      </c>
      <c r="AA1264" s="20">
        <f t="shared" si="266"/>
        <v>0</v>
      </c>
      <c r="AB1264" s="20">
        <f t="shared" si="267"/>
        <v>0</v>
      </c>
      <c r="AC1264" s="20">
        <f t="shared" si="268"/>
        <v>0</v>
      </c>
      <c r="AD1264" s="16">
        <f t="shared" si="279"/>
        <v>0</v>
      </c>
      <c r="AE1264" s="16">
        <f>IF(ISBLANK(T1264),AE1263,IF(COUNTIF(T$2:T1264,T1264)&gt;1,AE1263,1+MAX(AE1263,0)))</f>
        <v>39</v>
      </c>
    </row>
    <row r="1265" spans="1:31" x14ac:dyDescent="0.25">
      <c r="A1265" s="42">
        <v>120</v>
      </c>
      <c r="B1265" s="42" t="s">
        <v>66</v>
      </c>
      <c r="C1265" s="42" t="s">
        <v>627</v>
      </c>
      <c r="E1265" s="20">
        <v>1</v>
      </c>
      <c r="F1265" s="20">
        <v>4</v>
      </c>
      <c r="G1265" s="20">
        <v>4</v>
      </c>
      <c r="H1265" s="20">
        <v>7</v>
      </c>
      <c r="I1265" s="20">
        <v>1</v>
      </c>
      <c r="J1265" s="20">
        <v>0</v>
      </c>
      <c r="K1265" s="20">
        <v>0</v>
      </c>
      <c r="L1265" s="20">
        <v>0</v>
      </c>
      <c r="O1265" s="101">
        <f>IF(ISBLANK(C1265),O1264,IF(COUNTIF(C$2:C1265,C1265)&gt;1,O1264,1+MAX(O1264,0)))</f>
        <v>32</v>
      </c>
      <c r="P1265" s="45">
        <f t="shared" si="269"/>
        <v>20</v>
      </c>
      <c r="Q1265" s="33" t="str">
        <f t="shared" si="270"/>
        <v/>
      </c>
      <c r="R1265" s="33">
        <f t="shared" si="271"/>
        <v>12</v>
      </c>
      <c r="S1265" s="33" t="str">
        <f t="shared" si="272"/>
        <v>120_12</v>
      </c>
      <c r="T1265" s="35" t="str">
        <f t="shared" si="273"/>
        <v>120PM</v>
      </c>
      <c r="U1265" s="35" t="str">
        <f t="shared" si="274"/>
        <v>120PMEW</v>
      </c>
      <c r="W1265" s="20" t="str">
        <f t="shared" si="275"/>
        <v/>
      </c>
      <c r="X1265" s="20" t="str">
        <f t="shared" si="276"/>
        <v/>
      </c>
      <c r="Y1265" s="20" t="str">
        <f t="shared" si="277"/>
        <v/>
      </c>
      <c r="Z1265" s="20" t="str">
        <f t="shared" si="278"/>
        <v/>
      </c>
      <c r="AA1265" s="20">
        <f t="shared" si="266"/>
        <v>0</v>
      </c>
      <c r="AB1265" s="20">
        <f t="shared" si="267"/>
        <v>0</v>
      </c>
      <c r="AC1265" s="20">
        <f t="shared" si="268"/>
        <v>0</v>
      </c>
      <c r="AD1265" s="16">
        <f t="shared" si="279"/>
        <v>0</v>
      </c>
      <c r="AE1265" s="16">
        <f>IF(ISBLANK(T1265),AE1264,IF(COUNTIF(T$2:T1265,T1265)&gt;1,AE1264,1+MAX(AE1264,0)))</f>
        <v>39</v>
      </c>
    </row>
    <row r="1266" spans="1:31" x14ac:dyDescent="0.25">
      <c r="A1266" s="42">
        <v>120</v>
      </c>
      <c r="B1266" s="42" t="s">
        <v>66</v>
      </c>
      <c r="C1266" s="42" t="s">
        <v>627</v>
      </c>
      <c r="E1266" s="20">
        <v>2</v>
      </c>
      <c r="F1266" s="20">
        <v>1</v>
      </c>
      <c r="G1266" s="20">
        <v>1</v>
      </c>
      <c r="H1266" s="20">
        <v>0</v>
      </c>
      <c r="I1266" s="20">
        <v>0</v>
      </c>
      <c r="J1266" s="20">
        <v>0</v>
      </c>
      <c r="K1266" s="20">
        <v>0</v>
      </c>
      <c r="L1266" s="20">
        <v>0</v>
      </c>
      <c r="O1266" s="101">
        <f>IF(ISBLANK(C1266),O1265,IF(COUNTIF(C$2:C1266,C1266)&gt;1,O1265,1+MAX(O1265,0)))</f>
        <v>32</v>
      </c>
      <c r="P1266" s="45">
        <f t="shared" si="269"/>
        <v>20</v>
      </c>
      <c r="Q1266" s="33" t="str">
        <f t="shared" si="270"/>
        <v/>
      </c>
      <c r="R1266" s="33">
        <f t="shared" si="271"/>
        <v>13</v>
      </c>
      <c r="S1266" s="33" t="str">
        <f t="shared" si="272"/>
        <v>120_13</v>
      </c>
      <c r="T1266" s="35" t="str">
        <f t="shared" si="273"/>
        <v>120PM</v>
      </c>
      <c r="U1266" s="35" t="str">
        <f t="shared" si="274"/>
        <v>120PMNS</v>
      </c>
      <c r="W1266" s="20" t="str">
        <f t="shared" si="275"/>
        <v/>
      </c>
      <c r="X1266" s="20" t="str">
        <f t="shared" si="276"/>
        <v/>
      </c>
      <c r="Y1266" s="20" t="str">
        <f t="shared" si="277"/>
        <v/>
      </c>
      <c r="Z1266" s="20" t="str">
        <f t="shared" si="278"/>
        <v/>
      </c>
      <c r="AA1266" s="20">
        <f t="shared" si="266"/>
        <v>0</v>
      </c>
      <c r="AB1266" s="20">
        <f t="shared" si="267"/>
        <v>0</v>
      </c>
      <c r="AC1266" s="20">
        <f t="shared" si="268"/>
        <v>0</v>
      </c>
      <c r="AD1266" s="16">
        <f t="shared" si="279"/>
        <v>0</v>
      </c>
      <c r="AE1266" s="16">
        <f>IF(ISBLANK(T1266),AE1265,IF(COUNTIF(T$2:T1266,T1266)&gt;1,AE1265,1+MAX(AE1265,0)))</f>
        <v>39</v>
      </c>
    </row>
    <row r="1267" spans="1:31" x14ac:dyDescent="0.25">
      <c r="A1267" s="42">
        <v>120</v>
      </c>
      <c r="B1267" s="42" t="s">
        <v>66</v>
      </c>
      <c r="C1267" s="42" t="s">
        <v>627</v>
      </c>
      <c r="E1267" s="20">
        <v>2</v>
      </c>
      <c r="F1267" s="20">
        <v>1</v>
      </c>
      <c r="G1267" s="20">
        <v>2</v>
      </c>
      <c r="H1267" s="20">
        <v>2</v>
      </c>
      <c r="I1267" s="20">
        <v>0</v>
      </c>
      <c r="J1267" s="20">
        <v>0</v>
      </c>
      <c r="K1267" s="20">
        <v>0</v>
      </c>
      <c r="L1267" s="20">
        <v>0</v>
      </c>
      <c r="O1267" s="101">
        <f>IF(ISBLANK(C1267),O1266,IF(COUNTIF(C$2:C1267,C1267)&gt;1,O1266,1+MAX(O1266,0)))</f>
        <v>32</v>
      </c>
      <c r="P1267" s="45">
        <f t="shared" si="269"/>
        <v>20</v>
      </c>
      <c r="Q1267" s="33" t="str">
        <f t="shared" si="270"/>
        <v/>
      </c>
      <c r="R1267" s="33">
        <f t="shared" si="271"/>
        <v>13</v>
      </c>
      <c r="S1267" s="33" t="str">
        <f t="shared" si="272"/>
        <v>120_13</v>
      </c>
      <c r="T1267" s="35" t="str">
        <f t="shared" si="273"/>
        <v>120PM</v>
      </c>
      <c r="U1267" s="35" t="str">
        <f t="shared" si="274"/>
        <v>120PMNS</v>
      </c>
      <c r="W1267" s="20" t="str">
        <f t="shared" si="275"/>
        <v/>
      </c>
      <c r="X1267" s="20" t="str">
        <f t="shared" si="276"/>
        <v/>
      </c>
      <c r="Y1267" s="20" t="str">
        <f t="shared" si="277"/>
        <v/>
      </c>
      <c r="Z1267" s="20" t="str">
        <f t="shared" si="278"/>
        <v/>
      </c>
      <c r="AA1267" s="20">
        <f t="shared" si="266"/>
        <v>0</v>
      </c>
      <c r="AB1267" s="20">
        <f t="shared" si="267"/>
        <v>0</v>
      </c>
      <c r="AC1267" s="20">
        <f t="shared" si="268"/>
        <v>0</v>
      </c>
      <c r="AD1267" s="16">
        <f t="shared" si="279"/>
        <v>0</v>
      </c>
      <c r="AE1267" s="16">
        <f>IF(ISBLANK(T1267),AE1266,IF(COUNTIF(T$2:T1267,T1267)&gt;1,AE1266,1+MAX(AE1266,0)))</f>
        <v>39</v>
      </c>
    </row>
    <row r="1268" spans="1:31" x14ac:dyDescent="0.25">
      <c r="A1268" s="42">
        <v>120</v>
      </c>
      <c r="B1268" s="42" t="s">
        <v>66</v>
      </c>
      <c r="C1268" s="42" t="s">
        <v>627</v>
      </c>
      <c r="E1268" s="20">
        <v>2</v>
      </c>
      <c r="F1268" s="20">
        <v>1</v>
      </c>
      <c r="G1268" s="20">
        <v>3</v>
      </c>
      <c r="H1268" s="20">
        <v>8</v>
      </c>
      <c r="I1268" s="20">
        <v>1</v>
      </c>
      <c r="J1268" s="20">
        <v>0</v>
      </c>
      <c r="K1268" s="20">
        <v>3</v>
      </c>
      <c r="L1268" s="20">
        <v>3</v>
      </c>
      <c r="O1268" s="101">
        <f>IF(ISBLANK(C1268),O1267,IF(COUNTIF(C$2:C1268,C1268)&gt;1,O1267,1+MAX(O1267,0)))</f>
        <v>32</v>
      </c>
      <c r="P1268" s="45">
        <f t="shared" si="269"/>
        <v>20</v>
      </c>
      <c r="Q1268" s="33" t="str">
        <f t="shared" si="270"/>
        <v/>
      </c>
      <c r="R1268" s="33">
        <f t="shared" si="271"/>
        <v>13</v>
      </c>
      <c r="S1268" s="33" t="str">
        <f t="shared" si="272"/>
        <v>120_13</v>
      </c>
      <c r="T1268" s="35" t="str">
        <f t="shared" si="273"/>
        <v>120PM</v>
      </c>
      <c r="U1268" s="35" t="str">
        <f t="shared" si="274"/>
        <v>120PMEW</v>
      </c>
      <c r="W1268" s="20" t="str">
        <f t="shared" si="275"/>
        <v/>
      </c>
      <c r="X1268" s="20" t="str">
        <f t="shared" si="276"/>
        <v/>
      </c>
      <c r="Y1268" s="20" t="str">
        <f t="shared" si="277"/>
        <v/>
      </c>
      <c r="Z1268" s="20" t="str">
        <f t="shared" si="278"/>
        <v/>
      </c>
      <c r="AA1268" s="20">
        <f t="shared" si="266"/>
        <v>0</v>
      </c>
      <c r="AB1268" s="20">
        <f t="shared" si="267"/>
        <v>0</v>
      </c>
      <c r="AC1268" s="20">
        <f t="shared" si="268"/>
        <v>0</v>
      </c>
      <c r="AD1268" s="16">
        <f t="shared" si="279"/>
        <v>0</v>
      </c>
      <c r="AE1268" s="16">
        <f>IF(ISBLANK(T1268),AE1267,IF(COUNTIF(T$2:T1268,T1268)&gt;1,AE1267,1+MAX(AE1267,0)))</f>
        <v>39</v>
      </c>
    </row>
    <row r="1269" spans="1:31" x14ac:dyDescent="0.25">
      <c r="A1269" s="42">
        <v>120</v>
      </c>
      <c r="B1269" s="42" t="s">
        <v>66</v>
      </c>
      <c r="C1269" s="42" t="s">
        <v>627</v>
      </c>
      <c r="E1269" s="20">
        <v>2</v>
      </c>
      <c r="F1269" s="20">
        <v>1</v>
      </c>
      <c r="G1269" s="20">
        <v>4</v>
      </c>
      <c r="H1269" s="20">
        <v>5</v>
      </c>
      <c r="I1269" s="20">
        <v>3</v>
      </c>
      <c r="J1269" s="20">
        <v>0</v>
      </c>
      <c r="K1269" s="20">
        <v>1</v>
      </c>
      <c r="L1269" s="20">
        <v>2</v>
      </c>
      <c r="O1269" s="101">
        <f>IF(ISBLANK(C1269),O1268,IF(COUNTIF(C$2:C1269,C1269)&gt;1,O1268,1+MAX(O1268,0)))</f>
        <v>32</v>
      </c>
      <c r="P1269" s="45">
        <f t="shared" si="269"/>
        <v>20</v>
      </c>
      <c r="Q1269" s="33" t="str">
        <f t="shared" si="270"/>
        <v/>
      </c>
      <c r="R1269" s="33">
        <f t="shared" si="271"/>
        <v>13</v>
      </c>
      <c r="S1269" s="33" t="str">
        <f t="shared" si="272"/>
        <v>120_13</v>
      </c>
      <c r="T1269" s="35" t="str">
        <f t="shared" si="273"/>
        <v>120PM</v>
      </c>
      <c r="U1269" s="35" t="str">
        <f t="shared" si="274"/>
        <v>120PMEW</v>
      </c>
      <c r="W1269" s="20" t="str">
        <f t="shared" si="275"/>
        <v/>
      </c>
      <c r="X1269" s="20" t="str">
        <f t="shared" si="276"/>
        <v/>
      </c>
      <c r="Y1269" s="20" t="str">
        <f t="shared" si="277"/>
        <v/>
      </c>
      <c r="Z1269" s="20" t="str">
        <f t="shared" si="278"/>
        <v/>
      </c>
      <c r="AA1269" s="20">
        <f t="shared" si="266"/>
        <v>0</v>
      </c>
      <c r="AB1269" s="20">
        <f t="shared" si="267"/>
        <v>0</v>
      </c>
      <c r="AC1269" s="20">
        <f t="shared" si="268"/>
        <v>0</v>
      </c>
      <c r="AD1269" s="16">
        <f t="shared" si="279"/>
        <v>0</v>
      </c>
      <c r="AE1269" s="16">
        <f>IF(ISBLANK(T1269),AE1268,IF(COUNTIF(T$2:T1269,T1269)&gt;1,AE1268,1+MAX(AE1268,0)))</f>
        <v>39</v>
      </c>
    </row>
    <row r="1270" spans="1:31" x14ac:dyDescent="0.25">
      <c r="A1270" s="42">
        <v>120</v>
      </c>
      <c r="B1270" s="42" t="s">
        <v>66</v>
      </c>
      <c r="C1270" s="42" t="s">
        <v>627</v>
      </c>
      <c r="E1270" s="20">
        <v>2</v>
      </c>
      <c r="F1270" s="20">
        <v>2</v>
      </c>
      <c r="G1270" s="20">
        <v>1</v>
      </c>
      <c r="H1270" s="20">
        <v>0</v>
      </c>
      <c r="I1270" s="20">
        <v>0</v>
      </c>
      <c r="J1270" s="20">
        <v>0</v>
      </c>
      <c r="K1270" s="20">
        <v>0</v>
      </c>
      <c r="L1270" s="20">
        <v>0</v>
      </c>
      <c r="O1270" s="101">
        <f>IF(ISBLANK(C1270),O1269,IF(COUNTIF(C$2:C1270,C1270)&gt;1,O1269,1+MAX(O1269,0)))</f>
        <v>32</v>
      </c>
      <c r="P1270" s="45">
        <f t="shared" si="269"/>
        <v>20</v>
      </c>
      <c r="Q1270" s="33" t="str">
        <f t="shared" si="270"/>
        <v/>
      </c>
      <c r="R1270" s="33">
        <f t="shared" si="271"/>
        <v>14</v>
      </c>
      <c r="S1270" s="33" t="str">
        <f t="shared" si="272"/>
        <v>120_14</v>
      </c>
      <c r="T1270" s="35" t="str">
        <f t="shared" si="273"/>
        <v>120PM</v>
      </c>
      <c r="U1270" s="35" t="str">
        <f t="shared" si="274"/>
        <v>120PMNS</v>
      </c>
      <c r="W1270" s="20" t="str">
        <f t="shared" si="275"/>
        <v/>
      </c>
      <c r="X1270" s="20" t="str">
        <f t="shared" si="276"/>
        <v/>
      </c>
      <c r="Y1270" s="20" t="str">
        <f t="shared" si="277"/>
        <v/>
      </c>
      <c r="Z1270" s="20" t="str">
        <f t="shared" si="278"/>
        <v/>
      </c>
      <c r="AA1270" s="20">
        <f t="shared" si="266"/>
        <v>0</v>
      </c>
      <c r="AB1270" s="20">
        <f t="shared" si="267"/>
        <v>0</v>
      </c>
      <c r="AC1270" s="20">
        <f t="shared" si="268"/>
        <v>0</v>
      </c>
      <c r="AD1270" s="16">
        <f t="shared" si="279"/>
        <v>0</v>
      </c>
      <c r="AE1270" s="16">
        <f>IF(ISBLANK(T1270),AE1269,IF(COUNTIF(T$2:T1270,T1270)&gt;1,AE1269,1+MAX(AE1269,0)))</f>
        <v>39</v>
      </c>
    </row>
    <row r="1271" spans="1:31" x14ac:dyDescent="0.25">
      <c r="A1271" s="42">
        <v>120</v>
      </c>
      <c r="B1271" s="42" t="s">
        <v>66</v>
      </c>
      <c r="C1271" s="42" t="s">
        <v>627</v>
      </c>
      <c r="E1271" s="20">
        <v>2</v>
      </c>
      <c r="F1271" s="20">
        <v>2</v>
      </c>
      <c r="G1271" s="20">
        <v>2</v>
      </c>
      <c r="H1271" s="20">
        <v>0</v>
      </c>
      <c r="I1271" s="20">
        <v>0</v>
      </c>
      <c r="J1271" s="20">
        <v>0</v>
      </c>
      <c r="K1271" s="20">
        <v>0</v>
      </c>
      <c r="L1271" s="20">
        <v>0</v>
      </c>
      <c r="O1271" s="101">
        <f>IF(ISBLANK(C1271),O1270,IF(COUNTIF(C$2:C1271,C1271)&gt;1,O1270,1+MAX(O1270,0)))</f>
        <v>32</v>
      </c>
      <c r="P1271" s="45">
        <f t="shared" si="269"/>
        <v>20</v>
      </c>
      <c r="Q1271" s="33" t="str">
        <f t="shared" si="270"/>
        <v/>
      </c>
      <c r="R1271" s="33">
        <f t="shared" si="271"/>
        <v>14</v>
      </c>
      <c r="S1271" s="33" t="str">
        <f t="shared" si="272"/>
        <v>120_14</v>
      </c>
      <c r="T1271" s="35" t="str">
        <f t="shared" si="273"/>
        <v>120PM</v>
      </c>
      <c r="U1271" s="35" t="str">
        <f t="shared" si="274"/>
        <v>120PMNS</v>
      </c>
      <c r="W1271" s="20" t="str">
        <f t="shared" si="275"/>
        <v/>
      </c>
      <c r="X1271" s="20" t="str">
        <f t="shared" si="276"/>
        <v/>
      </c>
      <c r="Y1271" s="20" t="str">
        <f t="shared" si="277"/>
        <v/>
      </c>
      <c r="Z1271" s="20" t="str">
        <f t="shared" si="278"/>
        <v/>
      </c>
      <c r="AA1271" s="20">
        <f t="shared" si="266"/>
        <v>0</v>
      </c>
      <c r="AB1271" s="20">
        <f t="shared" si="267"/>
        <v>0</v>
      </c>
      <c r="AC1271" s="20">
        <f t="shared" si="268"/>
        <v>0</v>
      </c>
      <c r="AD1271" s="16">
        <f t="shared" si="279"/>
        <v>0</v>
      </c>
      <c r="AE1271" s="16">
        <f>IF(ISBLANK(T1271),AE1270,IF(COUNTIF(T$2:T1271,T1271)&gt;1,AE1270,1+MAX(AE1270,0)))</f>
        <v>39</v>
      </c>
    </row>
    <row r="1272" spans="1:31" x14ac:dyDescent="0.25">
      <c r="A1272" s="42">
        <v>120</v>
      </c>
      <c r="B1272" s="42" t="s">
        <v>66</v>
      </c>
      <c r="C1272" s="42" t="s">
        <v>627</v>
      </c>
      <c r="E1272" s="20">
        <v>2</v>
      </c>
      <c r="F1272" s="20">
        <v>2</v>
      </c>
      <c r="G1272" s="20">
        <v>3</v>
      </c>
      <c r="H1272" s="20">
        <v>8</v>
      </c>
      <c r="I1272" s="20">
        <v>0</v>
      </c>
      <c r="J1272" s="20">
        <v>0</v>
      </c>
      <c r="K1272" s="20">
        <v>0</v>
      </c>
      <c r="L1272" s="20">
        <v>0</v>
      </c>
      <c r="O1272" s="101">
        <f>IF(ISBLANK(C1272),O1271,IF(COUNTIF(C$2:C1272,C1272)&gt;1,O1271,1+MAX(O1271,0)))</f>
        <v>32</v>
      </c>
      <c r="P1272" s="45">
        <f t="shared" si="269"/>
        <v>20</v>
      </c>
      <c r="Q1272" s="33" t="str">
        <f t="shared" si="270"/>
        <v/>
      </c>
      <c r="R1272" s="33">
        <f t="shared" si="271"/>
        <v>14</v>
      </c>
      <c r="S1272" s="33" t="str">
        <f t="shared" si="272"/>
        <v>120_14</v>
      </c>
      <c r="T1272" s="35" t="str">
        <f t="shared" si="273"/>
        <v>120PM</v>
      </c>
      <c r="U1272" s="35" t="str">
        <f t="shared" si="274"/>
        <v>120PMEW</v>
      </c>
      <c r="W1272" s="20" t="str">
        <f t="shared" si="275"/>
        <v/>
      </c>
      <c r="X1272" s="20" t="str">
        <f t="shared" si="276"/>
        <v/>
      </c>
      <c r="Y1272" s="20" t="str">
        <f t="shared" si="277"/>
        <v/>
      </c>
      <c r="Z1272" s="20" t="str">
        <f t="shared" si="278"/>
        <v/>
      </c>
      <c r="AA1272" s="20">
        <f t="shared" si="266"/>
        <v>0</v>
      </c>
      <c r="AB1272" s="20">
        <f t="shared" si="267"/>
        <v>0</v>
      </c>
      <c r="AC1272" s="20">
        <f t="shared" si="268"/>
        <v>0</v>
      </c>
      <c r="AD1272" s="16">
        <f t="shared" si="279"/>
        <v>0</v>
      </c>
      <c r="AE1272" s="16">
        <f>IF(ISBLANK(T1272),AE1271,IF(COUNTIF(T$2:T1272,T1272)&gt;1,AE1271,1+MAX(AE1271,0)))</f>
        <v>39</v>
      </c>
    </row>
    <row r="1273" spans="1:31" x14ac:dyDescent="0.25">
      <c r="A1273" s="42">
        <v>120</v>
      </c>
      <c r="B1273" s="42" t="s">
        <v>66</v>
      </c>
      <c r="C1273" s="42" t="s">
        <v>627</v>
      </c>
      <c r="E1273" s="20">
        <v>2</v>
      </c>
      <c r="F1273" s="20">
        <v>2</v>
      </c>
      <c r="G1273" s="20">
        <v>4</v>
      </c>
      <c r="H1273" s="20">
        <v>8</v>
      </c>
      <c r="I1273" s="20">
        <v>2</v>
      </c>
      <c r="J1273" s="20">
        <v>0</v>
      </c>
      <c r="K1273" s="20">
        <v>0</v>
      </c>
      <c r="L1273" s="20">
        <v>2</v>
      </c>
      <c r="O1273" s="101">
        <f>IF(ISBLANK(C1273),O1272,IF(COUNTIF(C$2:C1273,C1273)&gt;1,O1272,1+MAX(O1272,0)))</f>
        <v>32</v>
      </c>
      <c r="P1273" s="45">
        <f t="shared" si="269"/>
        <v>20</v>
      </c>
      <c r="Q1273" s="33" t="str">
        <f t="shared" si="270"/>
        <v/>
      </c>
      <c r="R1273" s="33">
        <f t="shared" si="271"/>
        <v>14</v>
      </c>
      <c r="S1273" s="33" t="str">
        <f t="shared" si="272"/>
        <v>120_14</v>
      </c>
      <c r="T1273" s="35" t="str">
        <f t="shared" si="273"/>
        <v>120PM</v>
      </c>
      <c r="U1273" s="35" t="str">
        <f t="shared" si="274"/>
        <v>120PMEW</v>
      </c>
      <c r="W1273" s="20" t="str">
        <f t="shared" si="275"/>
        <v/>
      </c>
      <c r="X1273" s="20" t="str">
        <f t="shared" si="276"/>
        <v/>
      </c>
      <c r="Y1273" s="20" t="str">
        <f t="shared" si="277"/>
        <v/>
      </c>
      <c r="Z1273" s="20" t="str">
        <f t="shared" si="278"/>
        <v/>
      </c>
      <c r="AA1273" s="20">
        <f t="shared" si="266"/>
        <v>0</v>
      </c>
      <c r="AB1273" s="20">
        <f t="shared" si="267"/>
        <v>0</v>
      </c>
      <c r="AC1273" s="20">
        <f t="shared" si="268"/>
        <v>0</v>
      </c>
      <c r="AD1273" s="16">
        <f t="shared" si="279"/>
        <v>0</v>
      </c>
      <c r="AE1273" s="16">
        <f>IF(ISBLANK(T1273),AE1272,IF(COUNTIF(T$2:T1273,T1273)&gt;1,AE1272,1+MAX(AE1272,0)))</f>
        <v>39</v>
      </c>
    </row>
    <row r="1274" spans="1:31" x14ac:dyDescent="0.25">
      <c r="A1274" s="42">
        <v>120</v>
      </c>
      <c r="B1274" s="42" t="s">
        <v>66</v>
      </c>
      <c r="C1274" s="42" t="s">
        <v>627</v>
      </c>
      <c r="E1274" s="20">
        <v>2</v>
      </c>
      <c r="F1274" s="20">
        <v>3</v>
      </c>
      <c r="G1274" s="20">
        <v>1</v>
      </c>
      <c r="H1274" s="20">
        <v>0</v>
      </c>
      <c r="I1274" s="20">
        <v>0</v>
      </c>
      <c r="J1274" s="20">
        <v>0</v>
      </c>
      <c r="K1274" s="20">
        <v>0</v>
      </c>
      <c r="L1274" s="20">
        <v>0</v>
      </c>
      <c r="O1274" s="101">
        <f>IF(ISBLANK(C1274),O1273,IF(COUNTIF(C$2:C1274,C1274)&gt;1,O1273,1+MAX(O1273,0)))</f>
        <v>32</v>
      </c>
      <c r="P1274" s="45">
        <f t="shared" si="269"/>
        <v>20</v>
      </c>
      <c r="Q1274" s="33" t="str">
        <f t="shared" si="270"/>
        <v/>
      </c>
      <c r="R1274" s="33">
        <f t="shared" si="271"/>
        <v>15</v>
      </c>
      <c r="S1274" s="33" t="str">
        <f t="shared" si="272"/>
        <v>120_15</v>
      </c>
      <c r="T1274" s="35" t="str">
        <f t="shared" si="273"/>
        <v>120PM</v>
      </c>
      <c r="U1274" s="35" t="str">
        <f t="shared" si="274"/>
        <v>120PMNS</v>
      </c>
      <c r="W1274" s="20" t="str">
        <f t="shared" si="275"/>
        <v/>
      </c>
      <c r="X1274" s="20" t="str">
        <f t="shared" si="276"/>
        <v/>
      </c>
      <c r="Y1274" s="20" t="str">
        <f t="shared" si="277"/>
        <v/>
      </c>
      <c r="Z1274" s="20" t="str">
        <f t="shared" si="278"/>
        <v/>
      </c>
      <c r="AA1274" s="20">
        <f t="shared" si="266"/>
        <v>0</v>
      </c>
      <c r="AB1274" s="20">
        <f t="shared" si="267"/>
        <v>0</v>
      </c>
      <c r="AC1274" s="20">
        <f t="shared" si="268"/>
        <v>0</v>
      </c>
      <c r="AD1274" s="16">
        <f t="shared" si="279"/>
        <v>0</v>
      </c>
      <c r="AE1274" s="16">
        <f>IF(ISBLANK(T1274),AE1273,IF(COUNTIF(T$2:T1274,T1274)&gt;1,AE1273,1+MAX(AE1273,0)))</f>
        <v>39</v>
      </c>
    </row>
    <row r="1275" spans="1:31" x14ac:dyDescent="0.25">
      <c r="A1275" s="42">
        <v>120</v>
      </c>
      <c r="B1275" s="42" t="s">
        <v>66</v>
      </c>
      <c r="C1275" s="42" t="s">
        <v>627</v>
      </c>
      <c r="E1275" s="20">
        <v>2</v>
      </c>
      <c r="F1275" s="20">
        <v>3</v>
      </c>
      <c r="G1275" s="20">
        <v>2</v>
      </c>
      <c r="H1275" s="20">
        <v>2</v>
      </c>
      <c r="I1275" s="20">
        <v>0</v>
      </c>
      <c r="J1275" s="20">
        <v>0</v>
      </c>
      <c r="K1275" s="20">
        <v>1</v>
      </c>
      <c r="L1275" s="20">
        <v>1</v>
      </c>
      <c r="O1275" s="101">
        <f>IF(ISBLANK(C1275),O1274,IF(COUNTIF(C$2:C1275,C1275)&gt;1,O1274,1+MAX(O1274,0)))</f>
        <v>32</v>
      </c>
      <c r="P1275" s="45">
        <f t="shared" si="269"/>
        <v>20</v>
      </c>
      <c r="Q1275" s="33" t="str">
        <f t="shared" si="270"/>
        <v/>
      </c>
      <c r="R1275" s="33">
        <f t="shared" si="271"/>
        <v>15</v>
      </c>
      <c r="S1275" s="33" t="str">
        <f t="shared" si="272"/>
        <v>120_15</v>
      </c>
      <c r="T1275" s="35" t="str">
        <f t="shared" si="273"/>
        <v>120PM</v>
      </c>
      <c r="U1275" s="35" t="str">
        <f t="shared" si="274"/>
        <v>120PMNS</v>
      </c>
      <c r="W1275" s="20" t="str">
        <f t="shared" si="275"/>
        <v/>
      </c>
      <c r="X1275" s="20" t="str">
        <f t="shared" si="276"/>
        <v/>
      </c>
      <c r="Y1275" s="20" t="str">
        <f t="shared" si="277"/>
        <v/>
      </c>
      <c r="Z1275" s="20" t="str">
        <f t="shared" si="278"/>
        <v/>
      </c>
      <c r="AA1275" s="20">
        <f t="shared" si="266"/>
        <v>0</v>
      </c>
      <c r="AB1275" s="20">
        <f t="shared" si="267"/>
        <v>0</v>
      </c>
      <c r="AC1275" s="20">
        <f t="shared" si="268"/>
        <v>0</v>
      </c>
      <c r="AD1275" s="16">
        <f t="shared" si="279"/>
        <v>0</v>
      </c>
      <c r="AE1275" s="16">
        <f>IF(ISBLANK(T1275),AE1274,IF(COUNTIF(T$2:T1275,T1275)&gt;1,AE1274,1+MAX(AE1274,0)))</f>
        <v>39</v>
      </c>
    </row>
    <row r="1276" spans="1:31" x14ac:dyDescent="0.25">
      <c r="A1276" s="42">
        <v>120</v>
      </c>
      <c r="B1276" s="42" t="s">
        <v>66</v>
      </c>
      <c r="C1276" s="42" t="s">
        <v>627</v>
      </c>
      <c r="E1276" s="20">
        <v>2</v>
      </c>
      <c r="F1276" s="20">
        <v>3</v>
      </c>
      <c r="G1276" s="20">
        <v>3</v>
      </c>
      <c r="H1276" s="20">
        <v>10</v>
      </c>
      <c r="I1276" s="20">
        <v>2</v>
      </c>
      <c r="J1276" s="20">
        <v>0</v>
      </c>
      <c r="K1276" s="20">
        <v>4</v>
      </c>
      <c r="L1276" s="20">
        <v>4</v>
      </c>
      <c r="O1276" s="101">
        <f>IF(ISBLANK(C1276),O1275,IF(COUNTIF(C$2:C1276,C1276)&gt;1,O1275,1+MAX(O1275,0)))</f>
        <v>32</v>
      </c>
      <c r="P1276" s="45">
        <f t="shared" si="269"/>
        <v>20</v>
      </c>
      <c r="Q1276" s="33" t="str">
        <f t="shared" si="270"/>
        <v/>
      </c>
      <c r="R1276" s="33">
        <f t="shared" si="271"/>
        <v>15</v>
      </c>
      <c r="S1276" s="33" t="str">
        <f t="shared" si="272"/>
        <v>120_15</v>
      </c>
      <c r="T1276" s="35" t="str">
        <f t="shared" si="273"/>
        <v>120PM</v>
      </c>
      <c r="U1276" s="35" t="str">
        <f t="shared" si="274"/>
        <v>120PMEW</v>
      </c>
      <c r="W1276" s="20" t="str">
        <f t="shared" si="275"/>
        <v/>
      </c>
      <c r="X1276" s="20" t="str">
        <f t="shared" si="276"/>
        <v/>
      </c>
      <c r="Y1276" s="20" t="str">
        <f t="shared" si="277"/>
        <v/>
      </c>
      <c r="Z1276" s="20" t="str">
        <f t="shared" si="278"/>
        <v/>
      </c>
      <c r="AA1276" s="20">
        <f t="shared" si="266"/>
        <v>0</v>
      </c>
      <c r="AB1276" s="20">
        <f t="shared" si="267"/>
        <v>0</v>
      </c>
      <c r="AC1276" s="20">
        <f t="shared" si="268"/>
        <v>0</v>
      </c>
      <c r="AD1276" s="16">
        <f t="shared" si="279"/>
        <v>0</v>
      </c>
      <c r="AE1276" s="16">
        <f>IF(ISBLANK(T1276),AE1275,IF(COUNTIF(T$2:T1276,T1276)&gt;1,AE1275,1+MAX(AE1275,0)))</f>
        <v>39</v>
      </c>
    </row>
    <row r="1277" spans="1:31" x14ac:dyDescent="0.25">
      <c r="A1277" s="42">
        <v>120</v>
      </c>
      <c r="B1277" s="42" t="s">
        <v>66</v>
      </c>
      <c r="C1277" s="42" t="s">
        <v>627</v>
      </c>
      <c r="E1277" s="20">
        <v>2</v>
      </c>
      <c r="F1277" s="20">
        <v>3</v>
      </c>
      <c r="G1277" s="20">
        <v>4</v>
      </c>
      <c r="H1277" s="20">
        <v>10</v>
      </c>
      <c r="I1277" s="20">
        <v>3</v>
      </c>
      <c r="J1277" s="20">
        <v>1</v>
      </c>
      <c r="K1277" s="20">
        <v>1</v>
      </c>
      <c r="L1277" s="20">
        <v>3</v>
      </c>
      <c r="O1277" s="101">
        <f>IF(ISBLANK(C1277),O1276,IF(COUNTIF(C$2:C1277,C1277)&gt;1,O1276,1+MAX(O1276,0)))</f>
        <v>32</v>
      </c>
      <c r="P1277" s="45">
        <f t="shared" si="269"/>
        <v>20</v>
      </c>
      <c r="Q1277" s="33" t="str">
        <f t="shared" si="270"/>
        <v/>
      </c>
      <c r="R1277" s="33">
        <f t="shared" si="271"/>
        <v>15</v>
      </c>
      <c r="S1277" s="33" t="str">
        <f t="shared" si="272"/>
        <v>120_15</v>
      </c>
      <c r="T1277" s="35" t="str">
        <f t="shared" si="273"/>
        <v>120PM</v>
      </c>
      <c r="U1277" s="35" t="str">
        <f t="shared" si="274"/>
        <v>120PMEW</v>
      </c>
      <c r="W1277" s="20" t="str">
        <f t="shared" si="275"/>
        <v/>
      </c>
      <c r="X1277" s="20" t="str">
        <f t="shared" si="276"/>
        <v/>
      </c>
      <c r="Y1277" s="20" t="str">
        <f t="shared" si="277"/>
        <v/>
      </c>
      <c r="Z1277" s="20" t="str">
        <f t="shared" si="278"/>
        <v/>
      </c>
      <c r="AA1277" s="20">
        <f t="shared" si="266"/>
        <v>0</v>
      </c>
      <c r="AB1277" s="20">
        <f t="shared" si="267"/>
        <v>0</v>
      </c>
      <c r="AC1277" s="20">
        <f t="shared" si="268"/>
        <v>0</v>
      </c>
      <c r="AD1277" s="16">
        <f t="shared" si="279"/>
        <v>0</v>
      </c>
      <c r="AE1277" s="16">
        <f>IF(ISBLANK(T1277),AE1276,IF(COUNTIF(T$2:T1277,T1277)&gt;1,AE1276,1+MAX(AE1276,0)))</f>
        <v>39</v>
      </c>
    </row>
    <row r="1278" spans="1:31" x14ac:dyDescent="0.25">
      <c r="A1278" s="42">
        <v>120</v>
      </c>
      <c r="B1278" s="42" t="s">
        <v>66</v>
      </c>
      <c r="C1278" s="42" t="s">
        <v>627</v>
      </c>
      <c r="E1278" s="20">
        <v>2</v>
      </c>
      <c r="F1278" s="20">
        <v>4</v>
      </c>
      <c r="G1278" s="20">
        <v>1</v>
      </c>
      <c r="H1278" s="20">
        <v>1</v>
      </c>
      <c r="I1278" s="20">
        <v>0</v>
      </c>
      <c r="J1278" s="20">
        <v>0</v>
      </c>
      <c r="K1278" s="20">
        <v>1</v>
      </c>
      <c r="L1278" s="20">
        <v>0</v>
      </c>
      <c r="O1278" s="101">
        <f>IF(ISBLANK(C1278),O1277,IF(COUNTIF(C$2:C1278,C1278)&gt;1,O1277,1+MAX(O1277,0)))</f>
        <v>32</v>
      </c>
      <c r="P1278" s="45">
        <f t="shared" si="269"/>
        <v>20</v>
      </c>
      <c r="Q1278" s="33" t="str">
        <f t="shared" si="270"/>
        <v/>
      </c>
      <c r="R1278" s="33">
        <f t="shared" si="271"/>
        <v>16</v>
      </c>
      <c r="S1278" s="33" t="str">
        <f t="shared" si="272"/>
        <v>120_16</v>
      </c>
      <c r="T1278" s="35" t="str">
        <f t="shared" si="273"/>
        <v>120PM</v>
      </c>
      <c r="U1278" s="35" t="str">
        <f t="shared" si="274"/>
        <v>120PMNS</v>
      </c>
      <c r="W1278" s="20" t="str">
        <f t="shared" si="275"/>
        <v/>
      </c>
      <c r="X1278" s="20" t="str">
        <f t="shared" si="276"/>
        <v/>
      </c>
      <c r="Y1278" s="20" t="str">
        <f t="shared" si="277"/>
        <v/>
      </c>
      <c r="Z1278" s="20" t="str">
        <f t="shared" si="278"/>
        <v/>
      </c>
      <c r="AA1278" s="20">
        <f t="shared" si="266"/>
        <v>0</v>
      </c>
      <c r="AB1278" s="20">
        <f t="shared" si="267"/>
        <v>0</v>
      </c>
      <c r="AC1278" s="20">
        <f t="shared" si="268"/>
        <v>0</v>
      </c>
      <c r="AD1278" s="16">
        <f t="shared" si="279"/>
        <v>0</v>
      </c>
      <c r="AE1278" s="16">
        <f>IF(ISBLANK(T1278),AE1277,IF(COUNTIF(T$2:T1278,T1278)&gt;1,AE1277,1+MAX(AE1277,0)))</f>
        <v>39</v>
      </c>
    </row>
    <row r="1279" spans="1:31" x14ac:dyDescent="0.25">
      <c r="A1279" s="42">
        <v>120</v>
      </c>
      <c r="B1279" s="42" t="s">
        <v>66</v>
      </c>
      <c r="C1279" s="42" t="s">
        <v>627</v>
      </c>
      <c r="E1279" s="20">
        <v>2</v>
      </c>
      <c r="F1279" s="20">
        <v>4</v>
      </c>
      <c r="G1279" s="20">
        <v>2</v>
      </c>
      <c r="H1279" s="20">
        <v>2</v>
      </c>
      <c r="I1279" s="20">
        <v>0</v>
      </c>
      <c r="J1279" s="20">
        <v>0</v>
      </c>
      <c r="K1279" s="20">
        <v>1</v>
      </c>
      <c r="L1279" s="20">
        <v>1</v>
      </c>
      <c r="O1279" s="101">
        <f>IF(ISBLANK(C1279),O1278,IF(COUNTIF(C$2:C1279,C1279)&gt;1,O1278,1+MAX(O1278,0)))</f>
        <v>32</v>
      </c>
      <c r="P1279" s="45">
        <f t="shared" si="269"/>
        <v>20</v>
      </c>
      <c r="Q1279" s="33" t="str">
        <f t="shared" si="270"/>
        <v/>
      </c>
      <c r="R1279" s="33">
        <f t="shared" si="271"/>
        <v>16</v>
      </c>
      <c r="S1279" s="33" t="str">
        <f t="shared" si="272"/>
        <v>120_16</v>
      </c>
      <c r="T1279" s="35" t="str">
        <f t="shared" si="273"/>
        <v>120PM</v>
      </c>
      <c r="U1279" s="35" t="str">
        <f t="shared" si="274"/>
        <v>120PMNS</v>
      </c>
      <c r="W1279" s="20" t="str">
        <f t="shared" si="275"/>
        <v/>
      </c>
      <c r="X1279" s="20" t="str">
        <f t="shared" si="276"/>
        <v/>
      </c>
      <c r="Y1279" s="20" t="str">
        <f t="shared" si="277"/>
        <v/>
      </c>
      <c r="Z1279" s="20" t="str">
        <f t="shared" si="278"/>
        <v/>
      </c>
      <c r="AA1279" s="20">
        <f t="shared" si="266"/>
        <v>0</v>
      </c>
      <c r="AB1279" s="20">
        <f t="shared" si="267"/>
        <v>0</v>
      </c>
      <c r="AC1279" s="20">
        <f t="shared" si="268"/>
        <v>0</v>
      </c>
      <c r="AD1279" s="16">
        <f t="shared" si="279"/>
        <v>0</v>
      </c>
      <c r="AE1279" s="16">
        <f>IF(ISBLANK(T1279),AE1278,IF(COUNTIF(T$2:T1279,T1279)&gt;1,AE1278,1+MAX(AE1278,0)))</f>
        <v>39</v>
      </c>
    </row>
    <row r="1280" spans="1:31" x14ac:dyDescent="0.25">
      <c r="A1280" s="42">
        <v>120</v>
      </c>
      <c r="B1280" s="42" t="s">
        <v>66</v>
      </c>
      <c r="C1280" s="42" t="s">
        <v>627</v>
      </c>
      <c r="E1280" s="20">
        <v>2</v>
      </c>
      <c r="F1280" s="20">
        <v>4</v>
      </c>
      <c r="G1280" s="20">
        <v>3</v>
      </c>
      <c r="H1280" s="20">
        <v>4</v>
      </c>
      <c r="I1280" s="20">
        <v>0</v>
      </c>
      <c r="J1280" s="20">
        <v>0</v>
      </c>
      <c r="K1280" s="20">
        <v>2</v>
      </c>
      <c r="L1280" s="20">
        <v>2</v>
      </c>
      <c r="O1280" s="101">
        <f>IF(ISBLANK(C1280),O1279,IF(COUNTIF(C$2:C1280,C1280)&gt;1,O1279,1+MAX(O1279,0)))</f>
        <v>32</v>
      </c>
      <c r="P1280" s="45">
        <f t="shared" si="269"/>
        <v>20</v>
      </c>
      <c r="Q1280" s="33" t="str">
        <f t="shared" si="270"/>
        <v/>
      </c>
      <c r="R1280" s="33">
        <f t="shared" si="271"/>
        <v>16</v>
      </c>
      <c r="S1280" s="33" t="str">
        <f t="shared" si="272"/>
        <v>120_16</v>
      </c>
      <c r="T1280" s="35" t="str">
        <f t="shared" si="273"/>
        <v>120PM</v>
      </c>
      <c r="U1280" s="35" t="str">
        <f t="shared" si="274"/>
        <v>120PMEW</v>
      </c>
      <c r="W1280" s="20" t="str">
        <f t="shared" si="275"/>
        <v/>
      </c>
      <c r="X1280" s="20" t="str">
        <f t="shared" si="276"/>
        <v/>
      </c>
      <c r="Y1280" s="20" t="str">
        <f t="shared" si="277"/>
        <v/>
      </c>
      <c r="Z1280" s="20" t="str">
        <f t="shared" si="278"/>
        <v/>
      </c>
      <c r="AA1280" s="20">
        <f t="shared" si="266"/>
        <v>0</v>
      </c>
      <c r="AB1280" s="20">
        <f t="shared" si="267"/>
        <v>0</v>
      </c>
      <c r="AC1280" s="20">
        <f t="shared" si="268"/>
        <v>0</v>
      </c>
      <c r="AD1280" s="16">
        <f t="shared" si="279"/>
        <v>0</v>
      </c>
      <c r="AE1280" s="16">
        <f>IF(ISBLANK(T1280),AE1279,IF(COUNTIF(T$2:T1280,T1280)&gt;1,AE1279,1+MAX(AE1279,0)))</f>
        <v>39</v>
      </c>
    </row>
    <row r="1281" spans="1:31" x14ac:dyDescent="0.25">
      <c r="A1281" s="42">
        <v>120</v>
      </c>
      <c r="B1281" s="42" t="s">
        <v>66</v>
      </c>
      <c r="C1281" s="42" t="s">
        <v>627</v>
      </c>
      <c r="E1281" s="20">
        <v>2</v>
      </c>
      <c r="F1281" s="20">
        <v>4</v>
      </c>
      <c r="G1281" s="20">
        <v>4</v>
      </c>
      <c r="H1281" s="20">
        <v>21</v>
      </c>
      <c r="I1281" s="20">
        <v>6</v>
      </c>
      <c r="J1281" s="20">
        <v>1</v>
      </c>
      <c r="K1281" s="20">
        <v>2</v>
      </c>
      <c r="L1281" s="20">
        <v>7</v>
      </c>
      <c r="O1281" s="101">
        <f>IF(ISBLANK(C1281),O1280,IF(COUNTIF(C$2:C1281,C1281)&gt;1,O1280,1+MAX(O1280,0)))</f>
        <v>32</v>
      </c>
      <c r="P1281" s="45">
        <f t="shared" si="269"/>
        <v>20</v>
      </c>
      <c r="Q1281" s="33" t="str">
        <f t="shared" si="270"/>
        <v/>
      </c>
      <c r="R1281" s="33">
        <f t="shared" si="271"/>
        <v>16</v>
      </c>
      <c r="S1281" s="33" t="str">
        <f t="shared" si="272"/>
        <v>120_16</v>
      </c>
      <c r="T1281" s="35" t="str">
        <f t="shared" si="273"/>
        <v>120PM</v>
      </c>
      <c r="U1281" s="35" t="str">
        <f t="shared" si="274"/>
        <v>120PMEW</v>
      </c>
      <c r="W1281" s="20" t="str">
        <f t="shared" si="275"/>
        <v/>
      </c>
      <c r="X1281" s="20" t="str">
        <f t="shared" si="276"/>
        <v/>
      </c>
      <c r="Y1281" s="20" t="str">
        <f t="shared" si="277"/>
        <v/>
      </c>
      <c r="Z1281" s="20" t="str">
        <f t="shared" si="278"/>
        <v/>
      </c>
      <c r="AA1281" s="20">
        <f t="shared" si="266"/>
        <v>0</v>
      </c>
      <c r="AB1281" s="20">
        <f t="shared" si="267"/>
        <v>0</v>
      </c>
      <c r="AC1281" s="20">
        <f t="shared" si="268"/>
        <v>0</v>
      </c>
      <c r="AD1281" s="16">
        <f t="shared" si="279"/>
        <v>0</v>
      </c>
      <c r="AE1281" s="16">
        <f>IF(ISBLANK(T1281),AE1280,IF(COUNTIF(T$2:T1281,T1281)&gt;1,AE1280,1+MAX(AE1280,0)))</f>
        <v>39</v>
      </c>
    </row>
    <row r="1282" spans="1:31" x14ac:dyDescent="0.25">
      <c r="A1282" s="42">
        <v>121</v>
      </c>
      <c r="B1282" s="42" t="s">
        <v>65</v>
      </c>
      <c r="C1282" s="42" t="s">
        <v>729</v>
      </c>
      <c r="E1282" s="20">
        <v>1</v>
      </c>
      <c r="F1282" s="20">
        <v>1</v>
      </c>
      <c r="G1282" s="20">
        <v>1</v>
      </c>
      <c r="H1282" s="20">
        <v>3</v>
      </c>
      <c r="I1282" s="20">
        <v>0</v>
      </c>
      <c r="J1282" s="20">
        <v>3</v>
      </c>
      <c r="K1282" s="20">
        <v>0</v>
      </c>
      <c r="L1282" s="20">
        <v>0</v>
      </c>
      <c r="O1282" s="101">
        <f>IF(ISBLANK(C1282),O1281,IF(COUNTIF(C$2:C1282,C1282)&gt;1,O1281,1+MAX(O1281,0)))</f>
        <v>33</v>
      </c>
      <c r="P1282" s="45">
        <f t="shared" si="269"/>
        <v>21</v>
      </c>
      <c r="Q1282" s="33">
        <f t="shared" si="270"/>
        <v>21</v>
      </c>
      <c r="R1282" s="33">
        <f t="shared" si="271"/>
        <v>1</v>
      </c>
      <c r="S1282" s="33" t="str">
        <f t="shared" si="272"/>
        <v>121_1</v>
      </c>
      <c r="T1282" s="35" t="str">
        <f t="shared" si="273"/>
        <v>121AM</v>
      </c>
      <c r="U1282" s="35" t="str">
        <f t="shared" si="274"/>
        <v>121AMNS</v>
      </c>
      <c r="W1282" s="20" t="str">
        <f t="shared" si="275"/>
        <v/>
      </c>
      <c r="X1282" s="20" t="str">
        <f t="shared" si="276"/>
        <v/>
      </c>
      <c r="Y1282" s="20" t="str">
        <f t="shared" si="277"/>
        <v/>
      </c>
      <c r="Z1282" s="20" t="str">
        <f t="shared" si="278"/>
        <v/>
      </c>
      <c r="AA1282" s="20">
        <f t="shared" ref="AA1282:AA1345" si="280">IF(AND(ISNUMBER($G1282),$B1282="AM"),INDEX(Cordon,MATCH($A1282,loc_ID,0),$G1282),0)</f>
        <v>0</v>
      </c>
      <c r="AB1282" s="20">
        <f t="shared" ref="AB1282:AB1345" si="281">IF(AND(ISNUMBER($G1282),$B1282="PM"),INDEX(Cordon,MATCH($A1282,loc_ID,0),VLOOKUP($G1282,Reverse_dir,2,FALSE)),0)</f>
        <v>0</v>
      </c>
      <c r="AC1282" s="20">
        <f t="shared" ref="AC1282:AC1345" si="282">IF(AND(ISNUMBER($G1282),$B1282="AM"),INDEX(Lane,MATCH($A1282,loc_ID,0),$G1282),0)</f>
        <v>3</v>
      </c>
      <c r="AD1282" s="16">
        <f t="shared" si="279"/>
        <v>1</v>
      </c>
      <c r="AE1282" s="16">
        <f>IF(ISBLANK(T1282),AE1281,IF(COUNTIF(T$2:T1282,T1282)&gt;1,AE1281,1+MAX(AE1281,0)))</f>
        <v>40</v>
      </c>
    </row>
    <row r="1283" spans="1:31" x14ac:dyDescent="0.25">
      <c r="A1283" s="42">
        <v>121</v>
      </c>
      <c r="B1283" s="42" t="s">
        <v>65</v>
      </c>
      <c r="C1283" s="42" t="s">
        <v>729</v>
      </c>
      <c r="E1283" s="20">
        <v>1</v>
      </c>
      <c r="F1283" s="20">
        <v>1</v>
      </c>
      <c r="G1283" s="20">
        <v>2</v>
      </c>
      <c r="H1283" s="20">
        <v>1</v>
      </c>
      <c r="I1283" s="20">
        <v>0</v>
      </c>
      <c r="J1283" s="20">
        <v>1</v>
      </c>
      <c r="K1283" s="20">
        <v>0</v>
      </c>
      <c r="L1283" s="20">
        <v>0</v>
      </c>
      <c r="O1283" s="101">
        <f>IF(ISBLANK(C1283),O1282,IF(COUNTIF(C$2:C1283,C1283)&gt;1,O1282,1+MAX(O1282,0)))</f>
        <v>33</v>
      </c>
      <c r="P1283" s="45">
        <f t="shared" ref="P1283:P1346" si="283">IF(A1283=A1282,P1282,IF(ISNUMBER(P1282),P1282+1,1))</f>
        <v>21</v>
      </c>
      <c r="Q1283" s="33" t="str">
        <f t="shared" ref="Q1283:Q1346" si="284">IF(OR(P1283=P1282,LEN(A1283)&lt;1),"",P1283)</f>
        <v/>
      </c>
      <c r="R1283" s="33">
        <f t="shared" ref="R1283:R1346" si="285">IF(ISNUMBER(F1283),F1283+4*(E1283-1)+8*IF(B1283="PM",1,0),"")</f>
        <v>1</v>
      </c>
      <c r="S1283" s="33" t="str">
        <f t="shared" ref="S1283:S1346" si="286">IF(ISNUMBER(R1283),A1283&amp;"_"&amp;R1283,"")</f>
        <v>121_1</v>
      </c>
      <c r="T1283" s="35" t="str">
        <f t="shared" ref="T1283:T1346" si="287">A1283&amp;B1283</f>
        <v>121AM</v>
      </c>
      <c r="U1283" s="35" t="str">
        <f t="shared" ref="U1283:U1346" si="288">IF(OR(G1283=1,G1283=2),T1283&amp;"NS",IF(OR(G1283=3,G1283=4),T1283&amp;"EW",""))</f>
        <v>121AMNS</v>
      </c>
      <c r="W1283" s="20" t="str">
        <f t="shared" ref="W1283:W1346" si="289">IF(I1283&gt;$H1283,1,"")</f>
        <v/>
      </c>
      <c r="X1283" s="20" t="str">
        <f t="shared" ref="X1283:X1346" si="290">IF(J1283&gt;$H1283,1,"")</f>
        <v/>
      </c>
      <c r="Y1283" s="20" t="str">
        <f t="shared" ref="Y1283:Y1346" si="291">IF(K1283&gt;$H1283,1,"")</f>
        <v/>
      </c>
      <c r="Z1283" s="20" t="str">
        <f t="shared" ref="Z1283:Z1346" si="292">IF(L1283&gt;$H1283,1,"")</f>
        <v/>
      </c>
      <c r="AA1283" s="20">
        <f t="shared" si="280"/>
        <v>0</v>
      </c>
      <c r="AB1283" s="20">
        <f t="shared" si="281"/>
        <v>0</v>
      </c>
      <c r="AC1283" s="20">
        <f t="shared" si="282"/>
        <v>3</v>
      </c>
      <c r="AD1283" s="16">
        <f t="shared" ref="AD1283:AD1346" si="293">IF(AND(AC1283&gt;0,ISNUMBER(AC1283)),1,0)</f>
        <v>1</v>
      </c>
      <c r="AE1283" s="16">
        <f>IF(ISBLANK(T1283),AE1282,IF(COUNTIF(T$2:T1283,T1283)&gt;1,AE1282,1+MAX(AE1282,0)))</f>
        <v>40</v>
      </c>
    </row>
    <row r="1284" spans="1:31" x14ac:dyDescent="0.25">
      <c r="A1284" s="42">
        <v>121</v>
      </c>
      <c r="B1284" s="42" t="s">
        <v>65</v>
      </c>
      <c r="C1284" s="42" t="s">
        <v>729</v>
      </c>
      <c r="E1284" s="20">
        <v>1</v>
      </c>
      <c r="F1284" s="20">
        <v>1</v>
      </c>
      <c r="G1284" s="20">
        <v>3</v>
      </c>
      <c r="H1284" s="20">
        <v>2</v>
      </c>
      <c r="I1284" s="20">
        <v>0</v>
      </c>
      <c r="J1284" s="20">
        <v>0</v>
      </c>
      <c r="K1284" s="20">
        <v>0</v>
      </c>
      <c r="L1284" s="20">
        <v>2</v>
      </c>
      <c r="O1284" s="101">
        <f>IF(ISBLANK(C1284),O1283,IF(COUNTIF(C$2:C1284,C1284)&gt;1,O1283,1+MAX(O1283,0)))</f>
        <v>33</v>
      </c>
      <c r="P1284" s="45">
        <f t="shared" si="283"/>
        <v>21</v>
      </c>
      <c r="Q1284" s="33" t="str">
        <f t="shared" si="284"/>
        <v/>
      </c>
      <c r="R1284" s="33">
        <f t="shared" si="285"/>
        <v>1</v>
      </c>
      <c r="S1284" s="33" t="str">
        <f t="shared" si="286"/>
        <v>121_1</v>
      </c>
      <c r="T1284" s="35" t="str">
        <f t="shared" si="287"/>
        <v>121AM</v>
      </c>
      <c r="U1284" s="35" t="str">
        <f t="shared" si="288"/>
        <v>121AMEW</v>
      </c>
      <c r="W1284" s="20" t="str">
        <f t="shared" si="289"/>
        <v/>
      </c>
      <c r="X1284" s="20" t="str">
        <f t="shared" si="290"/>
        <v/>
      </c>
      <c r="Y1284" s="20" t="str">
        <f t="shared" si="291"/>
        <v/>
      </c>
      <c r="Z1284" s="20" t="str">
        <f t="shared" si="292"/>
        <v/>
      </c>
      <c r="AA1284" s="20">
        <f t="shared" si="280"/>
        <v>0</v>
      </c>
      <c r="AB1284" s="20">
        <f t="shared" si="281"/>
        <v>0</v>
      </c>
      <c r="AC1284" s="20">
        <f t="shared" si="282"/>
        <v>3</v>
      </c>
      <c r="AD1284" s="16">
        <f t="shared" si="293"/>
        <v>1</v>
      </c>
      <c r="AE1284" s="16">
        <f>IF(ISBLANK(T1284),AE1283,IF(COUNTIF(T$2:T1284,T1284)&gt;1,AE1283,1+MAX(AE1283,0)))</f>
        <v>40</v>
      </c>
    </row>
    <row r="1285" spans="1:31" x14ac:dyDescent="0.25">
      <c r="A1285" s="42">
        <v>121</v>
      </c>
      <c r="B1285" s="42" t="s">
        <v>65</v>
      </c>
      <c r="C1285" s="42" t="s">
        <v>729</v>
      </c>
      <c r="E1285" s="20">
        <v>1</v>
      </c>
      <c r="F1285" s="20">
        <v>1</v>
      </c>
      <c r="G1285" s="20">
        <v>4</v>
      </c>
      <c r="H1285" s="20">
        <v>1</v>
      </c>
      <c r="I1285" s="20">
        <v>0</v>
      </c>
      <c r="J1285" s="20">
        <v>0</v>
      </c>
      <c r="K1285" s="20">
        <v>0</v>
      </c>
      <c r="L1285" s="20">
        <v>1</v>
      </c>
      <c r="O1285" s="101">
        <f>IF(ISBLANK(C1285),O1284,IF(COUNTIF(C$2:C1285,C1285)&gt;1,O1284,1+MAX(O1284,0)))</f>
        <v>33</v>
      </c>
      <c r="P1285" s="45">
        <f t="shared" si="283"/>
        <v>21</v>
      </c>
      <c r="Q1285" s="33" t="str">
        <f t="shared" si="284"/>
        <v/>
      </c>
      <c r="R1285" s="33">
        <f t="shared" si="285"/>
        <v>1</v>
      </c>
      <c r="S1285" s="33" t="str">
        <f t="shared" si="286"/>
        <v>121_1</v>
      </c>
      <c r="T1285" s="35" t="str">
        <f t="shared" si="287"/>
        <v>121AM</v>
      </c>
      <c r="U1285" s="35" t="str">
        <f t="shared" si="288"/>
        <v>121AMEW</v>
      </c>
      <c r="W1285" s="20" t="str">
        <f t="shared" si="289"/>
        <v/>
      </c>
      <c r="X1285" s="20" t="str">
        <f t="shared" si="290"/>
        <v/>
      </c>
      <c r="Y1285" s="20" t="str">
        <f t="shared" si="291"/>
        <v/>
      </c>
      <c r="Z1285" s="20" t="str">
        <f t="shared" si="292"/>
        <v/>
      </c>
      <c r="AA1285" s="20">
        <f t="shared" si="280"/>
        <v>0</v>
      </c>
      <c r="AB1285" s="20">
        <f t="shared" si="281"/>
        <v>0</v>
      </c>
      <c r="AC1285" s="20">
        <f t="shared" si="282"/>
        <v>3</v>
      </c>
      <c r="AD1285" s="16">
        <f t="shared" si="293"/>
        <v>1</v>
      </c>
      <c r="AE1285" s="16">
        <f>IF(ISBLANK(T1285),AE1284,IF(COUNTIF(T$2:T1285,T1285)&gt;1,AE1284,1+MAX(AE1284,0)))</f>
        <v>40</v>
      </c>
    </row>
    <row r="1286" spans="1:31" x14ac:dyDescent="0.25">
      <c r="A1286" s="42">
        <v>121</v>
      </c>
      <c r="B1286" s="42" t="s">
        <v>65</v>
      </c>
      <c r="C1286" s="42" t="s">
        <v>729</v>
      </c>
      <c r="E1286" s="20">
        <v>1</v>
      </c>
      <c r="F1286" s="20">
        <v>2</v>
      </c>
      <c r="G1286" s="20">
        <v>1</v>
      </c>
      <c r="H1286" s="20">
        <v>1</v>
      </c>
      <c r="I1286" s="20">
        <v>0</v>
      </c>
      <c r="J1286" s="20">
        <v>0</v>
      </c>
      <c r="K1286" s="20">
        <v>0</v>
      </c>
      <c r="L1286" s="20">
        <v>1</v>
      </c>
      <c r="O1286" s="101">
        <f>IF(ISBLANK(C1286),O1285,IF(COUNTIF(C$2:C1286,C1286)&gt;1,O1285,1+MAX(O1285,0)))</f>
        <v>33</v>
      </c>
      <c r="P1286" s="45">
        <f t="shared" si="283"/>
        <v>21</v>
      </c>
      <c r="Q1286" s="33" t="str">
        <f t="shared" si="284"/>
        <v/>
      </c>
      <c r="R1286" s="33">
        <f t="shared" si="285"/>
        <v>2</v>
      </c>
      <c r="S1286" s="33" t="str">
        <f t="shared" si="286"/>
        <v>121_2</v>
      </c>
      <c r="T1286" s="35" t="str">
        <f t="shared" si="287"/>
        <v>121AM</v>
      </c>
      <c r="U1286" s="35" t="str">
        <f t="shared" si="288"/>
        <v>121AMNS</v>
      </c>
      <c r="W1286" s="20" t="str">
        <f t="shared" si="289"/>
        <v/>
      </c>
      <c r="X1286" s="20" t="str">
        <f t="shared" si="290"/>
        <v/>
      </c>
      <c r="Y1286" s="20" t="str">
        <f t="shared" si="291"/>
        <v/>
      </c>
      <c r="Z1286" s="20" t="str">
        <f t="shared" si="292"/>
        <v/>
      </c>
      <c r="AA1286" s="20">
        <f t="shared" si="280"/>
        <v>0</v>
      </c>
      <c r="AB1286" s="20">
        <f t="shared" si="281"/>
        <v>0</v>
      </c>
      <c r="AC1286" s="20">
        <f t="shared" si="282"/>
        <v>3</v>
      </c>
      <c r="AD1286" s="16">
        <f t="shared" si="293"/>
        <v>1</v>
      </c>
      <c r="AE1286" s="16">
        <f>IF(ISBLANK(T1286),AE1285,IF(COUNTIF(T$2:T1286,T1286)&gt;1,AE1285,1+MAX(AE1285,0)))</f>
        <v>40</v>
      </c>
    </row>
    <row r="1287" spans="1:31" x14ac:dyDescent="0.25">
      <c r="A1287" s="42">
        <v>121</v>
      </c>
      <c r="B1287" s="42" t="s">
        <v>65</v>
      </c>
      <c r="C1287" s="42" t="s">
        <v>729</v>
      </c>
      <c r="E1287" s="20">
        <v>1</v>
      </c>
      <c r="F1287" s="20">
        <v>2</v>
      </c>
      <c r="G1287" s="20">
        <v>2</v>
      </c>
      <c r="H1287" s="20">
        <v>1</v>
      </c>
      <c r="I1287" s="20">
        <v>0</v>
      </c>
      <c r="J1287" s="20">
        <v>1</v>
      </c>
      <c r="K1287" s="20">
        <v>0</v>
      </c>
      <c r="L1287" s="20">
        <v>0</v>
      </c>
      <c r="O1287" s="101">
        <f>IF(ISBLANK(C1287),O1286,IF(COUNTIF(C$2:C1287,C1287)&gt;1,O1286,1+MAX(O1286,0)))</f>
        <v>33</v>
      </c>
      <c r="P1287" s="45">
        <f t="shared" si="283"/>
        <v>21</v>
      </c>
      <c r="Q1287" s="33" t="str">
        <f t="shared" si="284"/>
        <v/>
      </c>
      <c r="R1287" s="33">
        <f t="shared" si="285"/>
        <v>2</v>
      </c>
      <c r="S1287" s="33" t="str">
        <f t="shared" si="286"/>
        <v>121_2</v>
      </c>
      <c r="T1287" s="35" t="str">
        <f t="shared" si="287"/>
        <v>121AM</v>
      </c>
      <c r="U1287" s="35" t="str">
        <f t="shared" si="288"/>
        <v>121AMNS</v>
      </c>
      <c r="W1287" s="20" t="str">
        <f t="shared" si="289"/>
        <v/>
      </c>
      <c r="X1287" s="20" t="str">
        <f t="shared" si="290"/>
        <v/>
      </c>
      <c r="Y1287" s="20" t="str">
        <f t="shared" si="291"/>
        <v/>
      </c>
      <c r="Z1287" s="20" t="str">
        <f t="shared" si="292"/>
        <v/>
      </c>
      <c r="AA1287" s="20">
        <f t="shared" si="280"/>
        <v>0</v>
      </c>
      <c r="AB1287" s="20">
        <f t="shared" si="281"/>
        <v>0</v>
      </c>
      <c r="AC1287" s="20">
        <f t="shared" si="282"/>
        <v>3</v>
      </c>
      <c r="AD1287" s="16">
        <f t="shared" si="293"/>
        <v>1</v>
      </c>
      <c r="AE1287" s="16">
        <f>IF(ISBLANK(T1287),AE1286,IF(COUNTIF(T$2:T1287,T1287)&gt;1,AE1286,1+MAX(AE1286,0)))</f>
        <v>40</v>
      </c>
    </row>
    <row r="1288" spans="1:31" x14ac:dyDescent="0.25">
      <c r="A1288" s="42">
        <v>121</v>
      </c>
      <c r="B1288" s="42" t="s">
        <v>65</v>
      </c>
      <c r="C1288" s="42" t="s">
        <v>729</v>
      </c>
      <c r="E1288" s="20">
        <v>1</v>
      </c>
      <c r="F1288" s="20">
        <v>2</v>
      </c>
      <c r="G1288" s="20">
        <v>3</v>
      </c>
      <c r="H1288" s="20">
        <v>3</v>
      </c>
      <c r="I1288" s="20">
        <v>1</v>
      </c>
      <c r="J1288" s="20">
        <v>0</v>
      </c>
      <c r="K1288" s="20">
        <v>0</v>
      </c>
      <c r="L1288" s="20">
        <v>1</v>
      </c>
      <c r="O1288" s="101">
        <f>IF(ISBLANK(C1288),O1287,IF(COUNTIF(C$2:C1288,C1288)&gt;1,O1287,1+MAX(O1287,0)))</f>
        <v>33</v>
      </c>
      <c r="P1288" s="45">
        <f t="shared" si="283"/>
        <v>21</v>
      </c>
      <c r="Q1288" s="33" t="str">
        <f t="shared" si="284"/>
        <v/>
      </c>
      <c r="R1288" s="33">
        <f t="shared" si="285"/>
        <v>2</v>
      </c>
      <c r="S1288" s="33" t="str">
        <f t="shared" si="286"/>
        <v>121_2</v>
      </c>
      <c r="T1288" s="35" t="str">
        <f t="shared" si="287"/>
        <v>121AM</v>
      </c>
      <c r="U1288" s="35" t="str">
        <f t="shared" si="288"/>
        <v>121AMEW</v>
      </c>
      <c r="W1288" s="20" t="str">
        <f t="shared" si="289"/>
        <v/>
      </c>
      <c r="X1288" s="20" t="str">
        <f t="shared" si="290"/>
        <v/>
      </c>
      <c r="Y1288" s="20" t="str">
        <f t="shared" si="291"/>
        <v/>
      </c>
      <c r="Z1288" s="20" t="str">
        <f t="shared" si="292"/>
        <v/>
      </c>
      <c r="AA1288" s="20">
        <f t="shared" si="280"/>
        <v>0</v>
      </c>
      <c r="AB1288" s="20">
        <f t="shared" si="281"/>
        <v>0</v>
      </c>
      <c r="AC1288" s="20">
        <f t="shared" si="282"/>
        <v>3</v>
      </c>
      <c r="AD1288" s="16">
        <f t="shared" si="293"/>
        <v>1</v>
      </c>
      <c r="AE1288" s="16">
        <f>IF(ISBLANK(T1288),AE1287,IF(COUNTIF(T$2:T1288,T1288)&gt;1,AE1287,1+MAX(AE1287,0)))</f>
        <v>40</v>
      </c>
    </row>
    <row r="1289" spans="1:31" x14ac:dyDescent="0.25">
      <c r="A1289" s="42">
        <v>121</v>
      </c>
      <c r="B1289" s="42" t="s">
        <v>65</v>
      </c>
      <c r="C1289" s="42" t="s">
        <v>729</v>
      </c>
      <c r="E1289" s="20">
        <v>1</v>
      </c>
      <c r="F1289" s="20">
        <v>2</v>
      </c>
      <c r="G1289" s="20">
        <v>4</v>
      </c>
      <c r="H1289" s="20">
        <v>1</v>
      </c>
      <c r="I1289" s="20">
        <v>0</v>
      </c>
      <c r="J1289" s="20">
        <v>0</v>
      </c>
      <c r="K1289" s="20">
        <v>0</v>
      </c>
      <c r="L1289" s="20">
        <v>0</v>
      </c>
      <c r="O1289" s="101">
        <f>IF(ISBLANK(C1289),O1288,IF(COUNTIF(C$2:C1289,C1289)&gt;1,O1288,1+MAX(O1288,0)))</f>
        <v>33</v>
      </c>
      <c r="P1289" s="45">
        <f t="shared" si="283"/>
        <v>21</v>
      </c>
      <c r="Q1289" s="33" t="str">
        <f t="shared" si="284"/>
        <v/>
      </c>
      <c r="R1289" s="33">
        <f t="shared" si="285"/>
        <v>2</v>
      </c>
      <c r="S1289" s="33" t="str">
        <f t="shared" si="286"/>
        <v>121_2</v>
      </c>
      <c r="T1289" s="35" t="str">
        <f t="shared" si="287"/>
        <v>121AM</v>
      </c>
      <c r="U1289" s="35" t="str">
        <f t="shared" si="288"/>
        <v>121AMEW</v>
      </c>
      <c r="W1289" s="20" t="str">
        <f t="shared" si="289"/>
        <v/>
      </c>
      <c r="X1289" s="20" t="str">
        <f t="shared" si="290"/>
        <v/>
      </c>
      <c r="Y1289" s="20" t="str">
        <f t="shared" si="291"/>
        <v/>
      </c>
      <c r="Z1289" s="20" t="str">
        <f t="shared" si="292"/>
        <v/>
      </c>
      <c r="AA1289" s="20">
        <f t="shared" si="280"/>
        <v>0</v>
      </c>
      <c r="AB1289" s="20">
        <f t="shared" si="281"/>
        <v>0</v>
      </c>
      <c r="AC1289" s="20">
        <f t="shared" si="282"/>
        <v>3</v>
      </c>
      <c r="AD1289" s="16">
        <f t="shared" si="293"/>
        <v>1</v>
      </c>
      <c r="AE1289" s="16">
        <f>IF(ISBLANK(T1289),AE1288,IF(COUNTIF(T$2:T1289,T1289)&gt;1,AE1288,1+MAX(AE1288,0)))</f>
        <v>40</v>
      </c>
    </row>
    <row r="1290" spans="1:31" x14ac:dyDescent="0.25">
      <c r="A1290" s="42">
        <v>121</v>
      </c>
      <c r="B1290" s="42" t="s">
        <v>65</v>
      </c>
      <c r="C1290" s="42" t="s">
        <v>729</v>
      </c>
      <c r="E1290" s="20">
        <v>1</v>
      </c>
      <c r="F1290" s="20">
        <v>3</v>
      </c>
      <c r="G1290" s="20">
        <v>1</v>
      </c>
      <c r="H1290" s="20">
        <v>2</v>
      </c>
      <c r="I1290" s="20">
        <v>1</v>
      </c>
      <c r="J1290" s="20">
        <v>1</v>
      </c>
      <c r="K1290" s="20">
        <v>0</v>
      </c>
      <c r="L1290" s="20">
        <v>1</v>
      </c>
      <c r="O1290" s="101">
        <f>IF(ISBLANK(C1290),O1289,IF(COUNTIF(C$2:C1290,C1290)&gt;1,O1289,1+MAX(O1289,0)))</f>
        <v>33</v>
      </c>
      <c r="P1290" s="45">
        <f t="shared" si="283"/>
        <v>21</v>
      </c>
      <c r="Q1290" s="33" t="str">
        <f t="shared" si="284"/>
        <v/>
      </c>
      <c r="R1290" s="33">
        <f t="shared" si="285"/>
        <v>3</v>
      </c>
      <c r="S1290" s="33" t="str">
        <f t="shared" si="286"/>
        <v>121_3</v>
      </c>
      <c r="T1290" s="35" t="str">
        <f t="shared" si="287"/>
        <v>121AM</v>
      </c>
      <c r="U1290" s="35" t="str">
        <f t="shared" si="288"/>
        <v>121AMNS</v>
      </c>
      <c r="W1290" s="20" t="str">
        <f t="shared" si="289"/>
        <v/>
      </c>
      <c r="X1290" s="20" t="str">
        <f t="shared" si="290"/>
        <v/>
      </c>
      <c r="Y1290" s="20" t="str">
        <f t="shared" si="291"/>
        <v/>
      </c>
      <c r="Z1290" s="20" t="str">
        <f t="shared" si="292"/>
        <v/>
      </c>
      <c r="AA1290" s="20">
        <f t="shared" si="280"/>
        <v>0</v>
      </c>
      <c r="AB1290" s="20">
        <f t="shared" si="281"/>
        <v>0</v>
      </c>
      <c r="AC1290" s="20">
        <f t="shared" si="282"/>
        <v>3</v>
      </c>
      <c r="AD1290" s="16">
        <f t="shared" si="293"/>
        <v>1</v>
      </c>
      <c r="AE1290" s="16">
        <f>IF(ISBLANK(T1290),AE1289,IF(COUNTIF(T$2:T1290,T1290)&gt;1,AE1289,1+MAX(AE1289,0)))</f>
        <v>40</v>
      </c>
    </row>
    <row r="1291" spans="1:31" x14ac:dyDescent="0.25">
      <c r="A1291" s="42">
        <v>121</v>
      </c>
      <c r="B1291" s="42" t="s">
        <v>65</v>
      </c>
      <c r="C1291" s="42" t="s">
        <v>729</v>
      </c>
      <c r="E1291" s="20">
        <v>1</v>
      </c>
      <c r="F1291" s="20">
        <v>3</v>
      </c>
      <c r="G1291" s="20">
        <v>2</v>
      </c>
      <c r="H1291" s="20">
        <v>4</v>
      </c>
      <c r="I1291" s="20">
        <v>2</v>
      </c>
      <c r="J1291" s="20">
        <v>0</v>
      </c>
      <c r="K1291" s="20">
        <v>1</v>
      </c>
      <c r="L1291" s="20">
        <v>3</v>
      </c>
      <c r="O1291" s="101">
        <f>IF(ISBLANK(C1291),O1290,IF(COUNTIF(C$2:C1291,C1291)&gt;1,O1290,1+MAX(O1290,0)))</f>
        <v>33</v>
      </c>
      <c r="P1291" s="45">
        <f t="shared" si="283"/>
        <v>21</v>
      </c>
      <c r="Q1291" s="33" t="str">
        <f t="shared" si="284"/>
        <v/>
      </c>
      <c r="R1291" s="33">
        <f t="shared" si="285"/>
        <v>3</v>
      </c>
      <c r="S1291" s="33" t="str">
        <f t="shared" si="286"/>
        <v>121_3</v>
      </c>
      <c r="T1291" s="35" t="str">
        <f t="shared" si="287"/>
        <v>121AM</v>
      </c>
      <c r="U1291" s="35" t="str">
        <f t="shared" si="288"/>
        <v>121AMNS</v>
      </c>
      <c r="W1291" s="20" t="str">
        <f t="shared" si="289"/>
        <v/>
      </c>
      <c r="X1291" s="20" t="str">
        <f t="shared" si="290"/>
        <v/>
      </c>
      <c r="Y1291" s="20" t="str">
        <f t="shared" si="291"/>
        <v/>
      </c>
      <c r="Z1291" s="20" t="str">
        <f t="shared" si="292"/>
        <v/>
      </c>
      <c r="AA1291" s="20">
        <f t="shared" si="280"/>
        <v>0</v>
      </c>
      <c r="AB1291" s="20">
        <f t="shared" si="281"/>
        <v>0</v>
      </c>
      <c r="AC1291" s="20">
        <f t="shared" si="282"/>
        <v>3</v>
      </c>
      <c r="AD1291" s="16">
        <f t="shared" si="293"/>
        <v>1</v>
      </c>
      <c r="AE1291" s="16">
        <f>IF(ISBLANK(T1291),AE1290,IF(COUNTIF(T$2:T1291,T1291)&gt;1,AE1290,1+MAX(AE1290,0)))</f>
        <v>40</v>
      </c>
    </row>
    <row r="1292" spans="1:31" x14ac:dyDescent="0.25">
      <c r="A1292" s="42">
        <v>121</v>
      </c>
      <c r="B1292" s="42" t="s">
        <v>65</v>
      </c>
      <c r="C1292" s="42" t="s">
        <v>729</v>
      </c>
      <c r="E1292" s="20">
        <v>1</v>
      </c>
      <c r="F1292" s="20">
        <v>3</v>
      </c>
      <c r="G1292" s="20">
        <v>3</v>
      </c>
      <c r="H1292" s="20">
        <v>0</v>
      </c>
      <c r="I1292" s="20">
        <v>0</v>
      </c>
      <c r="J1292" s="20">
        <v>0</v>
      </c>
      <c r="K1292" s="20">
        <v>0</v>
      </c>
      <c r="L1292" s="20">
        <v>0</v>
      </c>
      <c r="O1292" s="101">
        <f>IF(ISBLANK(C1292),O1291,IF(COUNTIF(C$2:C1292,C1292)&gt;1,O1291,1+MAX(O1291,0)))</f>
        <v>33</v>
      </c>
      <c r="P1292" s="45">
        <f t="shared" si="283"/>
        <v>21</v>
      </c>
      <c r="Q1292" s="33" t="str">
        <f t="shared" si="284"/>
        <v/>
      </c>
      <c r="R1292" s="33">
        <f t="shared" si="285"/>
        <v>3</v>
      </c>
      <c r="S1292" s="33" t="str">
        <f t="shared" si="286"/>
        <v>121_3</v>
      </c>
      <c r="T1292" s="35" t="str">
        <f t="shared" si="287"/>
        <v>121AM</v>
      </c>
      <c r="U1292" s="35" t="str">
        <f t="shared" si="288"/>
        <v>121AMEW</v>
      </c>
      <c r="W1292" s="20" t="str">
        <f t="shared" si="289"/>
        <v/>
      </c>
      <c r="X1292" s="20" t="str">
        <f t="shared" si="290"/>
        <v/>
      </c>
      <c r="Y1292" s="20" t="str">
        <f t="shared" si="291"/>
        <v/>
      </c>
      <c r="Z1292" s="20" t="str">
        <f t="shared" si="292"/>
        <v/>
      </c>
      <c r="AA1292" s="20">
        <f t="shared" si="280"/>
        <v>0</v>
      </c>
      <c r="AB1292" s="20">
        <f t="shared" si="281"/>
        <v>0</v>
      </c>
      <c r="AC1292" s="20">
        <f t="shared" si="282"/>
        <v>3</v>
      </c>
      <c r="AD1292" s="16">
        <f t="shared" si="293"/>
        <v>1</v>
      </c>
      <c r="AE1292" s="16">
        <f>IF(ISBLANK(T1292),AE1291,IF(COUNTIF(T$2:T1292,T1292)&gt;1,AE1291,1+MAX(AE1291,0)))</f>
        <v>40</v>
      </c>
    </row>
    <row r="1293" spans="1:31" x14ac:dyDescent="0.25">
      <c r="A1293" s="42">
        <v>121</v>
      </c>
      <c r="B1293" s="42" t="s">
        <v>65</v>
      </c>
      <c r="C1293" s="42" t="s">
        <v>729</v>
      </c>
      <c r="E1293" s="20">
        <v>1</v>
      </c>
      <c r="F1293" s="20">
        <v>3</v>
      </c>
      <c r="G1293" s="20">
        <v>4</v>
      </c>
      <c r="H1293" s="20">
        <v>4</v>
      </c>
      <c r="I1293" s="20">
        <v>0</v>
      </c>
      <c r="J1293" s="20">
        <v>1</v>
      </c>
      <c r="K1293" s="20">
        <v>0</v>
      </c>
      <c r="L1293" s="20">
        <v>0</v>
      </c>
      <c r="O1293" s="101">
        <f>IF(ISBLANK(C1293),O1292,IF(COUNTIF(C$2:C1293,C1293)&gt;1,O1292,1+MAX(O1292,0)))</f>
        <v>33</v>
      </c>
      <c r="P1293" s="45">
        <f t="shared" si="283"/>
        <v>21</v>
      </c>
      <c r="Q1293" s="33" t="str">
        <f t="shared" si="284"/>
        <v/>
      </c>
      <c r="R1293" s="33">
        <f t="shared" si="285"/>
        <v>3</v>
      </c>
      <c r="S1293" s="33" t="str">
        <f t="shared" si="286"/>
        <v>121_3</v>
      </c>
      <c r="T1293" s="35" t="str">
        <f t="shared" si="287"/>
        <v>121AM</v>
      </c>
      <c r="U1293" s="35" t="str">
        <f t="shared" si="288"/>
        <v>121AMEW</v>
      </c>
      <c r="W1293" s="20" t="str">
        <f t="shared" si="289"/>
        <v/>
      </c>
      <c r="X1293" s="20" t="str">
        <f t="shared" si="290"/>
        <v/>
      </c>
      <c r="Y1293" s="20" t="str">
        <f t="shared" si="291"/>
        <v/>
      </c>
      <c r="Z1293" s="20" t="str">
        <f t="shared" si="292"/>
        <v/>
      </c>
      <c r="AA1293" s="20">
        <f t="shared" si="280"/>
        <v>0</v>
      </c>
      <c r="AB1293" s="20">
        <f t="shared" si="281"/>
        <v>0</v>
      </c>
      <c r="AC1293" s="20">
        <f t="shared" si="282"/>
        <v>3</v>
      </c>
      <c r="AD1293" s="16">
        <f t="shared" si="293"/>
        <v>1</v>
      </c>
      <c r="AE1293" s="16">
        <f>IF(ISBLANK(T1293),AE1292,IF(COUNTIF(T$2:T1293,T1293)&gt;1,AE1292,1+MAX(AE1292,0)))</f>
        <v>40</v>
      </c>
    </row>
    <row r="1294" spans="1:31" x14ac:dyDescent="0.25">
      <c r="A1294" s="42">
        <v>121</v>
      </c>
      <c r="B1294" s="42" t="s">
        <v>65</v>
      </c>
      <c r="C1294" s="42" t="s">
        <v>729</v>
      </c>
      <c r="E1294" s="20">
        <v>1</v>
      </c>
      <c r="F1294" s="20">
        <v>4</v>
      </c>
      <c r="G1294" s="20">
        <v>1</v>
      </c>
      <c r="H1294" s="20">
        <v>2</v>
      </c>
      <c r="I1294" s="20">
        <v>0</v>
      </c>
      <c r="J1294" s="20">
        <v>0</v>
      </c>
      <c r="K1294" s="20">
        <v>1</v>
      </c>
      <c r="L1294" s="20">
        <v>0</v>
      </c>
      <c r="O1294" s="101">
        <f>IF(ISBLANK(C1294),O1293,IF(COUNTIF(C$2:C1294,C1294)&gt;1,O1293,1+MAX(O1293,0)))</f>
        <v>33</v>
      </c>
      <c r="P1294" s="45">
        <f t="shared" si="283"/>
        <v>21</v>
      </c>
      <c r="Q1294" s="33" t="str">
        <f t="shared" si="284"/>
        <v/>
      </c>
      <c r="R1294" s="33">
        <f t="shared" si="285"/>
        <v>4</v>
      </c>
      <c r="S1294" s="33" t="str">
        <f t="shared" si="286"/>
        <v>121_4</v>
      </c>
      <c r="T1294" s="35" t="str">
        <f t="shared" si="287"/>
        <v>121AM</v>
      </c>
      <c r="U1294" s="35" t="str">
        <f t="shared" si="288"/>
        <v>121AMNS</v>
      </c>
      <c r="W1294" s="20" t="str">
        <f t="shared" si="289"/>
        <v/>
      </c>
      <c r="X1294" s="20" t="str">
        <f t="shared" si="290"/>
        <v/>
      </c>
      <c r="Y1294" s="20" t="str">
        <f t="shared" si="291"/>
        <v/>
      </c>
      <c r="Z1294" s="20" t="str">
        <f t="shared" si="292"/>
        <v/>
      </c>
      <c r="AA1294" s="20">
        <f t="shared" si="280"/>
        <v>0</v>
      </c>
      <c r="AB1294" s="20">
        <f t="shared" si="281"/>
        <v>0</v>
      </c>
      <c r="AC1294" s="20">
        <f t="shared" si="282"/>
        <v>3</v>
      </c>
      <c r="AD1294" s="16">
        <f t="shared" si="293"/>
        <v>1</v>
      </c>
      <c r="AE1294" s="16">
        <f>IF(ISBLANK(T1294),AE1293,IF(COUNTIF(T$2:T1294,T1294)&gt;1,AE1293,1+MAX(AE1293,0)))</f>
        <v>40</v>
      </c>
    </row>
    <row r="1295" spans="1:31" x14ac:dyDescent="0.25">
      <c r="A1295" s="42">
        <v>121</v>
      </c>
      <c r="B1295" s="42" t="s">
        <v>65</v>
      </c>
      <c r="C1295" s="42" t="s">
        <v>729</v>
      </c>
      <c r="E1295" s="20">
        <v>1</v>
      </c>
      <c r="F1295" s="20">
        <v>4</v>
      </c>
      <c r="G1295" s="20">
        <v>2</v>
      </c>
      <c r="H1295" s="20">
        <v>1</v>
      </c>
      <c r="I1295" s="20">
        <v>0</v>
      </c>
      <c r="J1295" s="20">
        <v>0</v>
      </c>
      <c r="K1295" s="20">
        <v>0</v>
      </c>
      <c r="L1295" s="20">
        <v>1</v>
      </c>
      <c r="O1295" s="101">
        <f>IF(ISBLANK(C1295),O1294,IF(COUNTIF(C$2:C1295,C1295)&gt;1,O1294,1+MAX(O1294,0)))</f>
        <v>33</v>
      </c>
      <c r="P1295" s="45">
        <f t="shared" si="283"/>
        <v>21</v>
      </c>
      <c r="Q1295" s="33" t="str">
        <f t="shared" si="284"/>
        <v/>
      </c>
      <c r="R1295" s="33">
        <f t="shared" si="285"/>
        <v>4</v>
      </c>
      <c r="S1295" s="33" t="str">
        <f t="shared" si="286"/>
        <v>121_4</v>
      </c>
      <c r="T1295" s="35" t="str">
        <f t="shared" si="287"/>
        <v>121AM</v>
      </c>
      <c r="U1295" s="35" t="str">
        <f t="shared" si="288"/>
        <v>121AMNS</v>
      </c>
      <c r="W1295" s="20" t="str">
        <f t="shared" si="289"/>
        <v/>
      </c>
      <c r="X1295" s="20" t="str">
        <f t="shared" si="290"/>
        <v/>
      </c>
      <c r="Y1295" s="20" t="str">
        <f t="shared" si="291"/>
        <v/>
      </c>
      <c r="Z1295" s="20" t="str">
        <f t="shared" si="292"/>
        <v/>
      </c>
      <c r="AA1295" s="20">
        <f t="shared" si="280"/>
        <v>0</v>
      </c>
      <c r="AB1295" s="20">
        <f t="shared" si="281"/>
        <v>0</v>
      </c>
      <c r="AC1295" s="20">
        <f t="shared" si="282"/>
        <v>3</v>
      </c>
      <c r="AD1295" s="16">
        <f t="shared" si="293"/>
        <v>1</v>
      </c>
      <c r="AE1295" s="16">
        <f>IF(ISBLANK(T1295),AE1294,IF(COUNTIF(T$2:T1295,T1295)&gt;1,AE1294,1+MAX(AE1294,0)))</f>
        <v>40</v>
      </c>
    </row>
    <row r="1296" spans="1:31" x14ac:dyDescent="0.25">
      <c r="A1296" s="42">
        <v>121</v>
      </c>
      <c r="B1296" s="42" t="s">
        <v>65</v>
      </c>
      <c r="C1296" s="42" t="s">
        <v>729</v>
      </c>
      <c r="E1296" s="20">
        <v>1</v>
      </c>
      <c r="F1296" s="20">
        <v>4</v>
      </c>
      <c r="G1296" s="20">
        <v>3</v>
      </c>
      <c r="H1296" s="20">
        <v>0</v>
      </c>
      <c r="I1296" s="20">
        <v>0</v>
      </c>
      <c r="J1296" s="20">
        <v>0</v>
      </c>
      <c r="K1296" s="20">
        <v>0</v>
      </c>
      <c r="L1296" s="20">
        <v>0</v>
      </c>
      <c r="O1296" s="101">
        <f>IF(ISBLANK(C1296),O1295,IF(COUNTIF(C$2:C1296,C1296)&gt;1,O1295,1+MAX(O1295,0)))</f>
        <v>33</v>
      </c>
      <c r="P1296" s="45">
        <f t="shared" si="283"/>
        <v>21</v>
      </c>
      <c r="Q1296" s="33" t="str">
        <f t="shared" si="284"/>
        <v/>
      </c>
      <c r="R1296" s="33">
        <f t="shared" si="285"/>
        <v>4</v>
      </c>
      <c r="S1296" s="33" t="str">
        <f t="shared" si="286"/>
        <v>121_4</v>
      </c>
      <c r="T1296" s="35" t="str">
        <f t="shared" si="287"/>
        <v>121AM</v>
      </c>
      <c r="U1296" s="35" t="str">
        <f t="shared" si="288"/>
        <v>121AMEW</v>
      </c>
      <c r="W1296" s="20" t="str">
        <f t="shared" si="289"/>
        <v/>
      </c>
      <c r="X1296" s="20" t="str">
        <f t="shared" si="290"/>
        <v/>
      </c>
      <c r="Y1296" s="20" t="str">
        <f t="shared" si="291"/>
        <v/>
      </c>
      <c r="Z1296" s="20" t="str">
        <f t="shared" si="292"/>
        <v/>
      </c>
      <c r="AA1296" s="20">
        <f t="shared" si="280"/>
        <v>0</v>
      </c>
      <c r="AB1296" s="20">
        <f t="shared" si="281"/>
        <v>0</v>
      </c>
      <c r="AC1296" s="20">
        <f t="shared" si="282"/>
        <v>3</v>
      </c>
      <c r="AD1296" s="16">
        <f t="shared" si="293"/>
        <v>1</v>
      </c>
      <c r="AE1296" s="16">
        <f>IF(ISBLANK(T1296),AE1295,IF(COUNTIF(T$2:T1296,T1296)&gt;1,AE1295,1+MAX(AE1295,0)))</f>
        <v>40</v>
      </c>
    </row>
    <row r="1297" spans="1:31" x14ac:dyDescent="0.25">
      <c r="A1297" s="42">
        <v>121</v>
      </c>
      <c r="B1297" s="42" t="s">
        <v>65</v>
      </c>
      <c r="C1297" s="42" t="s">
        <v>729</v>
      </c>
      <c r="E1297" s="20">
        <v>1</v>
      </c>
      <c r="F1297" s="20">
        <v>4</v>
      </c>
      <c r="G1297" s="20">
        <v>4</v>
      </c>
      <c r="H1297" s="20">
        <v>1</v>
      </c>
      <c r="I1297" s="20">
        <v>0</v>
      </c>
      <c r="J1297" s="20">
        <v>0</v>
      </c>
      <c r="K1297" s="20">
        <v>0</v>
      </c>
      <c r="L1297" s="20">
        <v>0</v>
      </c>
      <c r="O1297" s="101">
        <f>IF(ISBLANK(C1297),O1296,IF(COUNTIF(C$2:C1297,C1297)&gt;1,O1296,1+MAX(O1296,0)))</f>
        <v>33</v>
      </c>
      <c r="P1297" s="45">
        <f t="shared" si="283"/>
        <v>21</v>
      </c>
      <c r="Q1297" s="33" t="str">
        <f t="shared" si="284"/>
        <v/>
      </c>
      <c r="R1297" s="33">
        <f t="shared" si="285"/>
        <v>4</v>
      </c>
      <c r="S1297" s="33" t="str">
        <f t="shared" si="286"/>
        <v>121_4</v>
      </c>
      <c r="T1297" s="35" t="str">
        <f t="shared" si="287"/>
        <v>121AM</v>
      </c>
      <c r="U1297" s="35" t="str">
        <f t="shared" si="288"/>
        <v>121AMEW</v>
      </c>
      <c r="W1297" s="20" t="str">
        <f t="shared" si="289"/>
        <v/>
      </c>
      <c r="X1297" s="20" t="str">
        <f t="shared" si="290"/>
        <v/>
      </c>
      <c r="Y1297" s="20" t="str">
        <f t="shared" si="291"/>
        <v/>
      </c>
      <c r="Z1297" s="20" t="str">
        <f t="shared" si="292"/>
        <v/>
      </c>
      <c r="AA1297" s="20">
        <f t="shared" si="280"/>
        <v>0</v>
      </c>
      <c r="AB1297" s="20">
        <f t="shared" si="281"/>
        <v>0</v>
      </c>
      <c r="AC1297" s="20">
        <f t="shared" si="282"/>
        <v>3</v>
      </c>
      <c r="AD1297" s="16">
        <f t="shared" si="293"/>
        <v>1</v>
      </c>
      <c r="AE1297" s="16">
        <f>IF(ISBLANK(T1297),AE1296,IF(COUNTIF(T$2:T1297,T1297)&gt;1,AE1296,1+MAX(AE1296,0)))</f>
        <v>40</v>
      </c>
    </row>
    <row r="1298" spans="1:31" x14ac:dyDescent="0.25">
      <c r="A1298" s="42">
        <v>121</v>
      </c>
      <c r="B1298" s="42" t="s">
        <v>65</v>
      </c>
      <c r="C1298" s="42" t="s">
        <v>729</v>
      </c>
      <c r="E1298" s="20">
        <v>2</v>
      </c>
      <c r="F1298" s="20">
        <v>1</v>
      </c>
      <c r="G1298" s="20">
        <v>1</v>
      </c>
      <c r="H1298" s="20">
        <v>4</v>
      </c>
      <c r="I1298" s="20">
        <v>1</v>
      </c>
      <c r="J1298" s="20">
        <v>1</v>
      </c>
      <c r="K1298" s="20">
        <v>0</v>
      </c>
      <c r="L1298" s="20">
        <v>1</v>
      </c>
      <c r="O1298" s="101">
        <f>IF(ISBLANK(C1298),O1297,IF(COUNTIF(C$2:C1298,C1298)&gt;1,O1297,1+MAX(O1297,0)))</f>
        <v>33</v>
      </c>
      <c r="P1298" s="45">
        <f t="shared" si="283"/>
        <v>21</v>
      </c>
      <c r="Q1298" s="33" t="str">
        <f t="shared" si="284"/>
        <v/>
      </c>
      <c r="R1298" s="33">
        <f t="shared" si="285"/>
        <v>5</v>
      </c>
      <c r="S1298" s="33" t="str">
        <f t="shared" si="286"/>
        <v>121_5</v>
      </c>
      <c r="T1298" s="35" t="str">
        <f t="shared" si="287"/>
        <v>121AM</v>
      </c>
      <c r="U1298" s="35" t="str">
        <f t="shared" si="288"/>
        <v>121AMNS</v>
      </c>
      <c r="W1298" s="20" t="str">
        <f t="shared" si="289"/>
        <v/>
      </c>
      <c r="X1298" s="20" t="str">
        <f t="shared" si="290"/>
        <v/>
      </c>
      <c r="Y1298" s="20" t="str">
        <f t="shared" si="291"/>
        <v/>
      </c>
      <c r="Z1298" s="20" t="str">
        <f t="shared" si="292"/>
        <v/>
      </c>
      <c r="AA1298" s="20">
        <f t="shared" si="280"/>
        <v>0</v>
      </c>
      <c r="AB1298" s="20">
        <f t="shared" si="281"/>
        <v>0</v>
      </c>
      <c r="AC1298" s="20">
        <f t="shared" si="282"/>
        <v>3</v>
      </c>
      <c r="AD1298" s="16">
        <f t="shared" si="293"/>
        <v>1</v>
      </c>
      <c r="AE1298" s="16">
        <f>IF(ISBLANK(T1298),AE1297,IF(COUNTIF(T$2:T1298,T1298)&gt;1,AE1297,1+MAX(AE1297,0)))</f>
        <v>40</v>
      </c>
    </row>
    <row r="1299" spans="1:31" x14ac:dyDescent="0.25">
      <c r="A1299" s="42">
        <v>121</v>
      </c>
      <c r="B1299" s="42" t="s">
        <v>65</v>
      </c>
      <c r="C1299" s="42" t="s">
        <v>729</v>
      </c>
      <c r="E1299" s="20">
        <v>2</v>
      </c>
      <c r="F1299" s="20">
        <v>1</v>
      </c>
      <c r="G1299" s="20">
        <v>2</v>
      </c>
      <c r="H1299" s="20">
        <v>2</v>
      </c>
      <c r="I1299" s="20">
        <v>0</v>
      </c>
      <c r="J1299" s="20">
        <v>0</v>
      </c>
      <c r="K1299" s="20">
        <v>1</v>
      </c>
      <c r="L1299" s="20">
        <v>2</v>
      </c>
      <c r="O1299" s="101">
        <f>IF(ISBLANK(C1299),O1298,IF(COUNTIF(C$2:C1299,C1299)&gt;1,O1298,1+MAX(O1298,0)))</f>
        <v>33</v>
      </c>
      <c r="P1299" s="45">
        <f t="shared" si="283"/>
        <v>21</v>
      </c>
      <c r="Q1299" s="33" t="str">
        <f t="shared" si="284"/>
        <v/>
      </c>
      <c r="R1299" s="33">
        <f t="shared" si="285"/>
        <v>5</v>
      </c>
      <c r="S1299" s="33" t="str">
        <f t="shared" si="286"/>
        <v>121_5</v>
      </c>
      <c r="T1299" s="35" t="str">
        <f t="shared" si="287"/>
        <v>121AM</v>
      </c>
      <c r="U1299" s="35" t="str">
        <f t="shared" si="288"/>
        <v>121AMNS</v>
      </c>
      <c r="W1299" s="20" t="str">
        <f t="shared" si="289"/>
        <v/>
      </c>
      <c r="X1299" s="20" t="str">
        <f t="shared" si="290"/>
        <v/>
      </c>
      <c r="Y1299" s="20" t="str">
        <f t="shared" si="291"/>
        <v/>
      </c>
      <c r="Z1299" s="20" t="str">
        <f t="shared" si="292"/>
        <v/>
      </c>
      <c r="AA1299" s="20">
        <f t="shared" si="280"/>
        <v>0</v>
      </c>
      <c r="AB1299" s="20">
        <f t="shared" si="281"/>
        <v>0</v>
      </c>
      <c r="AC1299" s="20">
        <f t="shared" si="282"/>
        <v>3</v>
      </c>
      <c r="AD1299" s="16">
        <f t="shared" si="293"/>
        <v>1</v>
      </c>
      <c r="AE1299" s="16">
        <f>IF(ISBLANK(T1299),AE1298,IF(COUNTIF(T$2:T1299,T1299)&gt;1,AE1298,1+MAX(AE1298,0)))</f>
        <v>40</v>
      </c>
    </row>
    <row r="1300" spans="1:31" x14ac:dyDescent="0.25">
      <c r="A1300" s="42">
        <v>121</v>
      </c>
      <c r="B1300" s="42" t="s">
        <v>65</v>
      </c>
      <c r="C1300" s="42" t="s">
        <v>729</v>
      </c>
      <c r="E1300" s="20">
        <v>2</v>
      </c>
      <c r="F1300" s="20">
        <v>1</v>
      </c>
      <c r="G1300" s="20">
        <v>3</v>
      </c>
      <c r="H1300" s="20">
        <v>3</v>
      </c>
      <c r="I1300" s="20">
        <v>0</v>
      </c>
      <c r="J1300" s="20">
        <v>0</v>
      </c>
      <c r="K1300" s="20">
        <v>1</v>
      </c>
      <c r="L1300" s="20">
        <v>2</v>
      </c>
      <c r="O1300" s="101">
        <f>IF(ISBLANK(C1300),O1299,IF(COUNTIF(C$2:C1300,C1300)&gt;1,O1299,1+MAX(O1299,0)))</f>
        <v>33</v>
      </c>
      <c r="P1300" s="45">
        <f t="shared" si="283"/>
        <v>21</v>
      </c>
      <c r="Q1300" s="33" t="str">
        <f t="shared" si="284"/>
        <v/>
      </c>
      <c r="R1300" s="33">
        <f t="shared" si="285"/>
        <v>5</v>
      </c>
      <c r="S1300" s="33" t="str">
        <f t="shared" si="286"/>
        <v>121_5</v>
      </c>
      <c r="T1300" s="35" t="str">
        <f t="shared" si="287"/>
        <v>121AM</v>
      </c>
      <c r="U1300" s="35" t="str">
        <f t="shared" si="288"/>
        <v>121AMEW</v>
      </c>
      <c r="W1300" s="20" t="str">
        <f t="shared" si="289"/>
        <v/>
      </c>
      <c r="X1300" s="20" t="str">
        <f t="shared" si="290"/>
        <v/>
      </c>
      <c r="Y1300" s="20" t="str">
        <f t="shared" si="291"/>
        <v/>
      </c>
      <c r="Z1300" s="20" t="str">
        <f t="shared" si="292"/>
        <v/>
      </c>
      <c r="AA1300" s="20">
        <f t="shared" si="280"/>
        <v>0</v>
      </c>
      <c r="AB1300" s="20">
        <f t="shared" si="281"/>
        <v>0</v>
      </c>
      <c r="AC1300" s="20">
        <f t="shared" si="282"/>
        <v>3</v>
      </c>
      <c r="AD1300" s="16">
        <f t="shared" si="293"/>
        <v>1</v>
      </c>
      <c r="AE1300" s="16">
        <f>IF(ISBLANK(T1300),AE1299,IF(COUNTIF(T$2:T1300,T1300)&gt;1,AE1299,1+MAX(AE1299,0)))</f>
        <v>40</v>
      </c>
    </row>
    <row r="1301" spans="1:31" x14ac:dyDescent="0.25">
      <c r="A1301" s="42">
        <v>121</v>
      </c>
      <c r="B1301" s="42" t="s">
        <v>65</v>
      </c>
      <c r="C1301" s="42" t="s">
        <v>729</v>
      </c>
      <c r="E1301" s="20">
        <v>2</v>
      </c>
      <c r="F1301" s="20">
        <v>1</v>
      </c>
      <c r="G1301" s="20">
        <v>4</v>
      </c>
      <c r="H1301" s="20">
        <v>3</v>
      </c>
      <c r="I1301" s="20">
        <v>1</v>
      </c>
      <c r="J1301" s="20">
        <v>0</v>
      </c>
      <c r="K1301" s="20">
        <v>1</v>
      </c>
      <c r="L1301" s="20">
        <v>1</v>
      </c>
      <c r="O1301" s="101">
        <f>IF(ISBLANK(C1301),O1300,IF(COUNTIF(C$2:C1301,C1301)&gt;1,O1300,1+MAX(O1300,0)))</f>
        <v>33</v>
      </c>
      <c r="P1301" s="45">
        <f t="shared" si="283"/>
        <v>21</v>
      </c>
      <c r="Q1301" s="33" t="str">
        <f t="shared" si="284"/>
        <v/>
      </c>
      <c r="R1301" s="33">
        <f t="shared" si="285"/>
        <v>5</v>
      </c>
      <c r="S1301" s="33" t="str">
        <f t="shared" si="286"/>
        <v>121_5</v>
      </c>
      <c r="T1301" s="35" t="str">
        <f t="shared" si="287"/>
        <v>121AM</v>
      </c>
      <c r="U1301" s="35" t="str">
        <f t="shared" si="288"/>
        <v>121AMEW</v>
      </c>
      <c r="W1301" s="20" t="str">
        <f t="shared" si="289"/>
        <v/>
      </c>
      <c r="X1301" s="20" t="str">
        <f t="shared" si="290"/>
        <v/>
      </c>
      <c r="Y1301" s="20" t="str">
        <f t="shared" si="291"/>
        <v/>
      </c>
      <c r="Z1301" s="20" t="str">
        <f t="shared" si="292"/>
        <v/>
      </c>
      <c r="AA1301" s="20">
        <f t="shared" si="280"/>
        <v>0</v>
      </c>
      <c r="AB1301" s="20">
        <f t="shared" si="281"/>
        <v>0</v>
      </c>
      <c r="AC1301" s="20">
        <f t="shared" si="282"/>
        <v>3</v>
      </c>
      <c r="AD1301" s="16">
        <f t="shared" si="293"/>
        <v>1</v>
      </c>
      <c r="AE1301" s="16">
        <f>IF(ISBLANK(T1301),AE1300,IF(COUNTIF(T$2:T1301,T1301)&gt;1,AE1300,1+MAX(AE1300,0)))</f>
        <v>40</v>
      </c>
    </row>
    <row r="1302" spans="1:31" x14ac:dyDescent="0.25">
      <c r="A1302" s="42">
        <v>121</v>
      </c>
      <c r="B1302" s="42" t="s">
        <v>65</v>
      </c>
      <c r="C1302" s="42" t="s">
        <v>729</v>
      </c>
      <c r="E1302" s="20">
        <v>2</v>
      </c>
      <c r="F1302" s="20">
        <v>2</v>
      </c>
      <c r="G1302" s="20">
        <v>1</v>
      </c>
      <c r="H1302" s="20">
        <v>5</v>
      </c>
      <c r="I1302" s="20">
        <v>2</v>
      </c>
      <c r="J1302" s="20">
        <v>0</v>
      </c>
      <c r="K1302" s="20">
        <v>0</v>
      </c>
      <c r="L1302" s="20">
        <v>3</v>
      </c>
      <c r="O1302" s="101">
        <f>IF(ISBLANK(C1302),O1301,IF(COUNTIF(C$2:C1302,C1302)&gt;1,O1301,1+MAX(O1301,0)))</f>
        <v>33</v>
      </c>
      <c r="P1302" s="45">
        <f t="shared" si="283"/>
        <v>21</v>
      </c>
      <c r="Q1302" s="33" t="str">
        <f t="shared" si="284"/>
        <v/>
      </c>
      <c r="R1302" s="33">
        <f t="shared" si="285"/>
        <v>6</v>
      </c>
      <c r="S1302" s="33" t="str">
        <f t="shared" si="286"/>
        <v>121_6</v>
      </c>
      <c r="T1302" s="35" t="str">
        <f t="shared" si="287"/>
        <v>121AM</v>
      </c>
      <c r="U1302" s="35" t="str">
        <f t="shared" si="288"/>
        <v>121AMNS</v>
      </c>
      <c r="W1302" s="20" t="str">
        <f t="shared" si="289"/>
        <v/>
      </c>
      <c r="X1302" s="20" t="str">
        <f t="shared" si="290"/>
        <v/>
      </c>
      <c r="Y1302" s="20" t="str">
        <f t="shared" si="291"/>
        <v/>
      </c>
      <c r="Z1302" s="20" t="str">
        <f t="shared" si="292"/>
        <v/>
      </c>
      <c r="AA1302" s="20">
        <f t="shared" si="280"/>
        <v>0</v>
      </c>
      <c r="AB1302" s="20">
        <f t="shared" si="281"/>
        <v>0</v>
      </c>
      <c r="AC1302" s="20">
        <f t="shared" si="282"/>
        <v>3</v>
      </c>
      <c r="AD1302" s="16">
        <f t="shared" si="293"/>
        <v>1</v>
      </c>
      <c r="AE1302" s="16">
        <f>IF(ISBLANK(T1302),AE1301,IF(COUNTIF(T$2:T1302,T1302)&gt;1,AE1301,1+MAX(AE1301,0)))</f>
        <v>40</v>
      </c>
    </row>
    <row r="1303" spans="1:31" x14ac:dyDescent="0.25">
      <c r="A1303" s="42">
        <v>121</v>
      </c>
      <c r="B1303" s="42" t="s">
        <v>65</v>
      </c>
      <c r="C1303" s="42" t="s">
        <v>729</v>
      </c>
      <c r="E1303" s="20">
        <v>2</v>
      </c>
      <c r="F1303" s="20">
        <v>2</v>
      </c>
      <c r="G1303" s="20">
        <v>2</v>
      </c>
      <c r="H1303" s="20">
        <v>3</v>
      </c>
      <c r="I1303" s="20">
        <v>1</v>
      </c>
      <c r="J1303" s="20">
        <v>0</v>
      </c>
      <c r="K1303" s="20">
        <v>1</v>
      </c>
      <c r="L1303" s="20">
        <v>1</v>
      </c>
      <c r="O1303" s="101">
        <f>IF(ISBLANK(C1303),O1302,IF(COUNTIF(C$2:C1303,C1303)&gt;1,O1302,1+MAX(O1302,0)))</f>
        <v>33</v>
      </c>
      <c r="P1303" s="45">
        <f t="shared" si="283"/>
        <v>21</v>
      </c>
      <c r="Q1303" s="33" t="str">
        <f t="shared" si="284"/>
        <v/>
      </c>
      <c r="R1303" s="33">
        <f t="shared" si="285"/>
        <v>6</v>
      </c>
      <c r="S1303" s="33" t="str">
        <f t="shared" si="286"/>
        <v>121_6</v>
      </c>
      <c r="T1303" s="35" t="str">
        <f t="shared" si="287"/>
        <v>121AM</v>
      </c>
      <c r="U1303" s="35" t="str">
        <f t="shared" si="288"/>
        <v>121AMNS</v>
      </c>
      <c r="W1303" s="20" t="str">
        <f t="shared" si="289"/>
        <v/>
      </c>
      <c r="X1303" s="20" t="str">
        <f t="shared" si="290"/>
        <v/>
      </c>
      <c r="Y1303" s="20" t="str">
        <f t="shared" si="291"/>
        <v/>
      </c>
      <c r="Z1303" s="20" t="str">
        <f t="shared" si="292"/>
        <v/>
      </c>
      <c r="AA1303" s="20">
        <f t="shared" si="280"/>
        <v>0</v>
      </c>
      <c r="AB1303" s="20">
        <f t="shared" si="281"/>
        <v>0</v>
      </c>
      <c r="AC1303" s="20">
        <f t="shared" si="282"/>
        <v>3</v>
      </c>
      <c r="AD1303" s="16">
        <f t="shared" si="293"/>
        <v>1</v>
      </c>
      <c r="AE1303" s="16">
        <f>IF(ISBLANK(T1303),AE1302,IF(COUNTIF(T$2:T1303,T1303)&gt;1,AE1302,1+MAX(AE1302,0)))</f>
        <v>40</v>
      </c>
    </row>
    <row r="1304" spans="1:31" x14ac:dyDescent="0.25">
      <c r="A1304" s="42">
        <v>121</v>
      </c>
      <c r="B1304" s="42" t="s">
        <v>65</v>
      </c>
      <c r="C1304" s="42" t="s">
        <v>729</v>
      </c>
      <c r="E1304" s="20">
        <v>2</v>
      </c>
      <c r="F1304" s="20">
        <v>2</v>
      </c>
      <c r="G1304" s="20">
        <v>3</v>
      </c>
      <c r="H1304" s="20">
        <v>4</v>
      </c>
      <c r="I1304" s="20">
        <v>0</v>
      </c>
      <c r="J1304" s="20">
        <v>0</v>
      </c>
      <c r="K1304" s="20">
        <v>2</v>
      </c>
      <c r="L1304" s="20">
        <v>3</v>
      </c>
      <c r="O1304" s="101">
        <f>IF(ISBLANK(C1304),O1303,IF(COUNTIF(C$2:C1304,C1304)&gt;1,O1303,1+MAX(O1303,0)))</f>
        <v>33</v>
      </c>
      <c r="P1304" s="45">
        <f t="shared" si="283"/>
        <v>21</v>
      </c>
      <c r="Q1304" s="33" t="str">
        <f t="shared" si="284"/>
        <v/>
      </c>
      <c r="R1304" s="33">
        <f t="shared" si="285"/>
        <v>6</v>
      </c>
      <c r="S1304" s="33" t="str">
        <f t="shared" si="286"/>
        <v>121_6</v>
      </c>
      <c r="T1304" s="35" t="str">
        <f t="shared" si="287"/>
        <v>121AM</v>
      </c>
      <c r="U1304" s="35" t="str">
        <f t="shared" si="288"/>
        <v>121AMEW</v>
      </c>
      <c r="W1304" s="20" t="str">
        <f t="shared" si="289"/>
        <v/>
      </c>
      <c r="X1304" s="20" t="str">
        <f t="shared" si="290"/>
        <v/>
      </c>
      <c r="Y1304" s="20" t="str">
        <f t="shared" si="291"/>
        <v/>
      </c>
      <c r="Z1304" s="20" t="str">
        <f t="shared" si="292"/>
        <v/>
      </c>
      <c r="AA1304" s="20">
        <f t="shared" si="280"/>
        <v>0</v>
      </c>
      <c r="AB1304" s="20">
        <f t="shared" si="281"/>
        <v>0</v>
      </c>
      <c r="AC1304" s="20">
        <f t="shared" si="282"/>
        <v>3</v>
      </c>
      <c r="AD1304" s="16">
        <f t="shared" si="293"/>
        <v>1</v>
      </c>
      <c r="AE1304" s="16">
        <f>IF(ISBLANK(T1304),AE1303,IF(COUNTIF(T$2:T1304,T1304)&gt;1,AE1303,1+MAX(AE1303,0)))</f>
        <v>40</v>
      </c>
    </row>
    <row r="1305" spans="1:31" x14ac:dyDescent="0.25">
      <c r="A1305" s="42">
        <v>121</v>
      </c>
      <c r="B1305" s="42" t="s">
        <v>65</v>
      </c>
      <c r="C1305" s="42" t="s">
        <v>729</v>
      </c>
      <c r="E1305" s="20">
        <v>2</v>
      </c>
      <c r="F1305" s="20">
        <v>2</v>
      </c>
      <c r="G1305" s="20">
        <v>4</v>
      </c>
      <c r="H1305" s="20">
        <v>2</v>
      </c>
      <c r="I1305" s="20">
        <v>0</v>
      </c>
      <c r="J1305" s="20">
        <v>1</v>
      </c>
      <c r="K1305" s="20">
        <v>0</v>
      </c>
      <c r="L1305" s="20">
        <v>0</v>
      </c>
      <c r="O1305" s="101">
        <f>IF(ISBLANK(C1305),O1304,IF(COUNTIF(C$2:C1305,C1305)&gt;1,O1304,1+MAX(O1304,0)))</f>
        <v>33</v>
      </c>
      <c r="P1305" s="45">
        <f t="shared" si="283"/>
        <v>21</v>
      </c>
      <c r="Q1305" s="33" t="str">
        <f t="shared" si="284"/>
        <v/>
      </c>
      <c r="R1305" s="33">
        <f t="shared" si="285"/>
        <v>6</v>
      </c>
      <c r="S1305" s="33" t="str">
        <f t="shared" si="286"/>
        <v>121_6</v>
      </c>
      <c r="T1305" s="35" t="str">
        <f t="shared" si="287"/>
        <v>121AM</v>
      </c>
      <c r="U1305" s="35" t="str">
        <f t="shared" si="288"/>
        <v>121AMEW</v>
      </c>
      <c r="W1305" s="20" t="str">
        <f t="shared" si="289"/>
        <v/>
      </c>
      <c r="X1305" s="20" t="str">
        <f t="shared" si="290"/>
        <v/>
      </c>
      <c r="Y1305" s="20" t="str">
        <f t="shared" si="291"/>
        <v/>
      </c>
      <c r="Z1305" s="20" t="str">
        <f t="shared" si="292"/>
        <v/>
      </c>
      <c r="AA1305" s="20">
        <f t="shared" si="280"/>
        <v>0</v>
      </c>
      <c r="AB1305" s="20">
        <f t="shared" si="281"/>
        <v>0</v>
      </c>
      <c r="AC1305" s="20">
        <f t="shared" si="282"/>
        <v>3</v>
      </c>
      <c r="AD1305" s="16">
        <f t="shared" si="293"/>
        <v>1</v>
      </c>
      <c r="AE1305" s="16">
        <f>IF(ISBLANK(T1305),AE1304,IF(COUNTIF(T$2:T1305,T1305)&gt;1,AE1304,1+MAX(AE1304,0)))</f>
        <v>40</v>
      </c>
    </row>
    <row r="1306" spans="1:31" x14ac:dyDescent="0.25">
      <c r="A1306" s="42">
        <v>121</v>
      </c>
      <c r="B1306" s="42" t="s">
        <v>65</v>
      </c>
      <c r="C1306" s="42" t="s">
        <v>729</v>
      </c>
      <c r="E1306" s="20">
        <v>2</v>
      </c>
      <c r="F1306" s="20">
        <v>3</v>
      </c>
      <c r="G1306" s="20">
        <v>1</v>
      </c>
      <c r="H1306" s="20">
        <v>2</v>
      </c>
      <c r="I1306" s="20">
        <v>0</v>
      </c>
      <c r="J1306" s="20">
        <v>2</v>
      </c>
      <c r="K1306" s="20">
        <v>0</v>
      </c>
      <c r="L1306" s="20">
        <v>0</v>
      </c>
      <c r="O1306" s="101">
        <f>IF(ISBLANK(C1306),O1305,IF(COUNTIF(C$2:C1306,C1306)&gt;1,O1305,1+MAX(O1305,0)))</f>
        <v>33</v>
      </c>
      <c r="P1306" s="45">
        <f t="shared" si="283"/>
        <v>21</v>
      </c>
      <c r="Q1306" s="33" t="str">
        <f t="shared" si="284"/>
        <v/>
      </c>
      <c r="R1306" s="33">
        <f t="shared" si="285"/>
        <v>7</v>
      </c>
      <c r="S1306" s="33" t="str">
        <f t="shared" si="286"/>
        <v>121_7</v>
      </c>
      <c r="T1306" s="35" t="str">
        <f t="shared" si="287"/>
        <v>121AM</v>
      </c>
      <c r="U1306" s="35" t="str">
        <f t="shared" si="288"/>
        <v>121AMNS</v>
      </c>
      <c r="W1306" s="20" t="str">
        <f t="shared" si="289"/>
        <v/>
      </c>
      <c r="X1306" s="20" t="str">
        <f t="shared" si="290"/>
        <v/>
      </c>
      <c r="Y1306" s="20" t="str">
        <f t="shared" si="291"/>
        <v/>
      </c>
      <c r="Z1306" s="20" t="str">
        <f t="shared" si="292"/>
        <v/>
      </c>
      <c r="AA1306" s="20">
        <f t="shared" si="280"/>
        <v>0</v>
      </c>
      <c r="AB1306" s="20">
        <f t="shared" si="281"/>
        <v>0</v>
      </c>
      <c r="AC1306" s="20">
        <f t="shared" si="282"/>
        <v>3</v>
      </c>
      <c r="AD1306" s="16">
        <f t="shared" si="293"/>
        <v>1</v>
      </c>
      <c r="AE1306" s="16">
        <f>IF(ISBLANK(T1306),AE1305,IF(COUNTIF(T$2:T1306,T1306)&gt;1,AE1305,1+MAX(AE1305,0)))</f>
        <v>40</v>
      </c>
    </row>
    <row r="1307" spans="1:31" x14ac:dyDescent="0.25">
      <c r="A1307" s="42">
        <v>121</v>
      </c>
      <c r="B1307" s="42" t="s">
        <v>65</v>
      </c>
      <c r="C1307" s="42" t="s">
        <v>729</v>
      </c>
      <c r="E1307" s="20">
        <v>2</v>
      </c>
      <c r="F1307" s="20">
        <v>3</v>
      </c>
      <c r="G1307" s="20">
        <v>2</v>
      </c>
      <c r="H1307" s="20">
        <v>1</v>
      </c>
      <c r="I1307" s="20">
        <v>0</v>
      </c>
      <c r="J1307" s="20">
        <v>1</v>
      </c>
      <c r="K1307" s="20">
        <v>0</v>
      </c>
      <c r="L1307" s="20">
        <v>1</v>
      </c>
      <c r="O1307" s="101">
        <f>IF(ISBLANK(C1307),O1306,IF(COUNTIF(C$2:C1307,C1307)&gt;1,O1306,1+MAX(O1306,0)))</f>
        <v>33</v>
      </c>
      <c r="P1307" s="45">
        <f t="shared" si="283"/>
        <v>21</v>
      </c>
      <c r="Q1307" s="33" t="str">
        <f t="shared" si="284"/>
        <v/>
      </c>
      <c r="R1307" s="33">
        <f t="shared" si="285"/>
        <v>7</v>
      </c>
      <c r="S1307" s="33" t="str">
        <f t="shared" si="286"/>
        <v>121_7</v>
      </c>
      <c r="T1307" s="35" t="str">
        <f t="shared" si="287"/>
        <v>121AM</v>
      </c>
      <c r="U1307" s="35" t="str">
        <f t="shared" si="288"/>
        <v>121AMNS</v>
      </c>
      <c r="W1307" s="20" t="str">
        <f t="shared" si="289"/>
        <v/>
      </c>
      <c r="X1307" s="20" t="str">
        <f t="shared" si="290"/>
        <v/>
      </c>
      <c r="Y1307" s="20" t="str">
        <f t="shared" si="291"/>
        <v/>
      </c>
      <c r="Z1307" s="20" t="str">
        <f t="shared" si="292"/>
        <v/>
      </c>
      <c r="AA1307" s="20">
        <f t="shared" si="280"/>
        <v>0</v>
      </c>
      <c r="AB1307" s="20">
        <f t="shared" si="281"/>
        <v>0</v>
      </c>
      <c r="AC1307" s="20">
        <f t="shared" si="282"/>
        <v>3</v>
      </c>
      <c r="AD1307" s="16">
        <f t="shared" si="293"/>
        <v>1</v>
      </c>
      <c r="AE1307" s="16">
        <f>IF(ISBLANK(T1307),AE1306,IF(COUNTIF(T$2:T1307,T1307)&gt;1,AE1306,1+MAX(AE1306,0)))</f>
        <v>40</v>
      </c>
    </row>
    <row r="1308" spans="1:31" x14ac:dyDescent="0.25">
      <c r="A1308" s="42">
        <v>121</v>
      </c>
      <c r="B1308" s="42" t="s">
        <v>65</v>
      </c>
      <c r="C1308" s="42" t="s">
        <v>729</v>
      </c>
      <c r="E1308" s="20">
        <v>2</v>
      </c>
      <c r="F1308" s="20">
        <v>3</v>
      </c>
      <c r="G1308" s="20">
        <v>3</v>
      </c>
      <c r="H1308" s="20">
        <v>5</v>
      </c>
      <c r="I1308" s="20">
        <v>3</v>
      </c>
      <c r="J1308" s="20">
        <v>0</v>
      </c>
      <c r="K1308" s="20">
        <v>1</v>
      </c>
      <c r="L1308" s="20">
        <v>3</v>
      </c>
      <c r="O1308" s="101">
        <f>IF(ISBLANK(C1308),O1307,IF(COUNTIF(C$2:C1308,C1308)&gt;1,O1307,1+MAX(O1307,0)))</f>
        <v>33</v>
      </c>
      <c r="P1308" s="45">
        <f t="shared" si="283"/>
        <v>21</v>
      </c>
      <c r="Q1308" s="33" t="str">
        <f t="shared" si="284"/>
        <v/>
      </c>
      <c r="R1308" s="33">
        <f t="shared" si="285"/>
        <v>7</v>
      </c>
      <c r="S1308" s="33" t="str">
        <f t="shared" si="286"/>
        <v>121_7</v>
      </c>
      <c r="T1308" s="35" t="str">
        <f t="shared" si="287"/>
        <v>121AM</v>
      </c>
      <c r="U1308" s="35" t="str">
        <f t="shared" si="288"/>
        <v>121AMEW</v>
      </c>
      <c r="W1308" s="20" t="str">
        <f t="shared" si="289"/>
        <v/>
      </c>
      <c r="X1308" s="20" t="str">
        <f t="shared" si="290"/>
        <v/>
      </c>
      <c r="Y1308" s="20" t="str">
        <f t="shared" si="291"/>
        <v/>
      </c>
      <c r="Z1308" s="20" t="str">
        <f t="shared" si="292"/>
        <v/>
      </c>
      <c r="AA1308" s="20">
        <f t="shared" si="280"/>
        <v>0</v>
      </c>
      <c r="AB1308" s="20">
        <f t="shared" si="281"/>
        <v>0</v>
      </c>
      <c r="AC1308" s="20">
        <f t="shared" si="282"/>
        <v>3</v>
      </c>
      <c r="AD1308" s="16">
        <f t="shared" si="293"/>
        <v>1</v>
      </c>
      <c r="AE1308" s="16">
        <f>IF(ISBLANK(T1308),AE1307,IF(COUNTIF(T$2:T1308,T1308)&gt;1,AE1307,1+MAX(AE1307,0)))</f>
        <v>40</v>
      </c>
    </row>
    <row r="1309" spans="1:31" x14ac:dyDescent="0.25">
      <c r="A1309" s="42">
        <v>121</v>
      </c>
      <c r="B1309" s="42" t="s">
        <v>65</v>
      </c>
      <c r="C1309" s="42" t="s">
        <v>729</v>
      </c>
      <c r="E1309" s="20">
        <v>2</v>
      </c>
      <c r="F1309" s="20">
        <v>3</v>
      </c>
      <c r="G1309" s="20">
        <v>4</v>
      </c>
      <c r="H1309" s="20">
        <v>0</v>
      </c>
      <c r="I1309" s="20">
        <v>0</v>
      </c>
      <c r="J1309" s="20">
        <v>0</v>
      </c>
      <c r="K1309" s="20">
        <v>0</v>
      </c>
      <c r="L1309" s="20">
        <v>0</v>
      </c>
      <c r="O1309" s="101">
        <f>IF(ISBLANK(C1309),O1308,IF(COUNTIF(C$2:C1309,C1309)&gt;1,O1308,1+MAX(O1308,0)))</f>
        <v>33</v>
      </c>
      <c r="P1309" s="45">
        <f t="shared" si="283"/>
        <v>21</v>
      </c>
      <c r="Q1309" s="33" t="str">
        <f t="shared" si="284"/>
        <v/>
      </c>
      <c r="R1309" s="33">
        <f t="shared" si="285"/>
        <v>7</v>
      </c>
      <c r="S1309" s="33" t="str">
        <f t="shared" si="286"/>
        <v>121_7</v>
      </c>
      <c r="T1309" s="35" t="str">
        <f t="shared" si="287"/>
        <v>121AM</v>
      </c>
      <c r="U1309" s="35" t="str">
        <f t="shared" si="288"/>
        <v>121AMEW</v>
      </c>
      <c r="W1309" s="20" t="str">
        <f t="shared" si="289"/>
        <v/>
      </c>
      <c r="X1309" s="20" t="str">
        <f t="shared" si="290"/>
        <v/>
      </c>
      <c r="Y1309" s="20" t="str">
        <f t="shared" si="291"/>
        <v/>
      </c>
      <c r="Z1309" s="20" t="str">
        <f t="shared" si="292"/>
        <v/>
      </c>
      <c r="AA1309" s="20">
        <f t="shared" si="280"/>
        <v>0</v>
      </c>
      <c r="AB1309" s="20">
        <f t="shared" si="281"/>
        <v>0</v>
      </c>
      <c r="AC1309" s="20">
        <f t="shared" si="282"/>
        <v>3</v>
      </c>
      <c r="AD1309" s="16">
        <f t="shared" si="293"/>
        <v>1</v>
      </c>
      <c r="AE1309" s="16">
        <f>IF(ISBLANK(T1309),AE1308,IF(COUNTIF(T$2:T1309,T1309)&gt;1,AE1308,1+MAX(AE1308,0)))</f>
        <v>40</v>
      </c>
    </row>
    <row r="1310" spans="1:31" x14ac:dyDescent="0.25">
      <c r="A1310" s="42">
        <v>121</v>
      </c>
      <c r="B1310" s="42" t="s">
        <v>65</v>
      </c>
      <c r="C1310" s="42" t="s">
        <v>729</v>
      </c>
      <c r="E1310" s="20">
        <v>2</v>
      </c>
      <c r="F1310" s="20">
        <v>4</v>
      </c>
      <c r="G1310" s="20">
        <v>1</v>
      </c>
      <c r="H1310" s="20">
        <v>1</v>
      </c>
      <c r="I1310" s="20">
        <v>0</v>
      </c>
      <c r="J1310" s="20">
        <v>0</v>
      </c>
      <c r="K1310" s="20">
        <v>0</v>
      </c>
      <c r="L1310" s="20">
        <v>0</v>
      </c>
      <c r="O1310" s="101">
        <f>IF(ISBLANK(C1310),O1309,IF(COUNTIF(C$2:C1310,C1310)&gt;1,O1309,1+MAX(O1309,0)))</f>
        <v>33</v>
      </c>
      <c r="P1310" s="45">
        <f t="shared" si="283"/>
        <v>21</v>
      </c>
      <c r="Q1310" s="33" t="str">
        <f t="shared" si="284"/>
        <v/>
      </c>
      <c r="R1310" s="33">
        <f t="shared" si="285"/>
        <v>8</v>
      </c>
      <c r="S1310" s="33" t="str">
        <f t="shared" si="286"/>
        <v>121_8</v>
      </c>
      <c r="T1310" s="35" t="str">
        <f t="shared" si="287"/>
        <v>121AM</v>
      </c>
      <c r="U1310" s="35" t="str">
        <f t="shared" si="288"/>
        <v>121AMNS</v>
      </c>
      <c r="W1310" s="20" t="str">
        <f t="shared" si="289"/>
        <v/>
      </c>
      <c r="X1310" s="20" t="str">
        <f t="shared" si="290"/>
        <v/>
      </c>
      <c r="Y1310" s="20" t="str">
        <f t="shared" si="291"/>
        <v/>
      </c>
      <c r="Z1310" s="20" t="str">
        <f t="shared" si="292"/>
        <v/>
      </c>
      <c r="AA1310" s="20">
        <f t="shared" si="280"/>
        <v>0</v>
      </c>
      <c r="AB1310" s="20">
        <f t="shared" si="281"/>
        <v>0</v>
      </c>
      <c r="AC1310" s="20">
        <f t="shared" si="282"/>
        <v>3</v>
      </c>
      <c r="AD1310" s="16">
        <f t="shared" si="293"/>
        <v>1</v>
      </c>
      <c r="AE1310" s="16">
        <f>IF(ISBLANK(T1310),AE1309,IF(COUNTIF(T$2:T1310,T1310)&gt;1,AE1309,1+MAX(AE1309,0)))</f>
        <v>40</v>
      </c>
    </row>
    <row r="1311" spans="1:31" x14ac:dyDescent="0.25">
      <c r="A1311" s="42">
        <v>121</v>
      </c>
      <c r="B1311" s="42" t="s">
        <v>65</v>
      </c>
      <c r="C1311" s="42" t="s">
        <v>729</v>
      </c>
      <c r="E1311" s="20">
        <v>2</v>
      </c>
      <c r="F1311" s="20">
        <v>4</v>
      </c>
      <c r="G1311" s="20">
        <v>2</v>
      </c>
      <c r="H1311" s="20">
        <v>3</v>
      </c>
      <c r="I1311" s="20">
        <v>0</v>
      </c>
      <c r="J1311" s="20">
        <v>0</v>
      </c>
      <c r="K1311" s="20">
        <v>0</v>
      </c>
      <c r="L1311" s="20">
        <v>2</v>
      </c>
      <c r="O1311" s="101">
        <f>IF(ISBLANK(C1311),O1310,IF(COUNTIF(C$2:C1311,C1311)&gt;1,O1310,1+MAX(O1310,0)))</f>
        <v>33</v>
      </c>
      <c r="P1311" s="45">
        <f t="shared" si="283"/>
        <v>21</v>
      </c>
      <c r="Q1311" s="33" t="str">
        <f t="shared" si="284"/>
        <v/>
      </c>
      <c r="R1311" s="33">
        <f t="shared" si="285"/>
        <v>8</v>
      </c>
      <c r="S1311" s="33" t="str">
        <f t="shared" si="286"/>
        <v>121_8</v>
      </c>
      <c r="T1311" s="35" t="str">
        <f t="shared" si="287"/>
        <v>121AM</v>
      </c>
      <c r="U1311" s="35" t="str">
        <f t="shared" si="288"/>
        <v>121AMNS</v>
      </c>
      <c r="W1311" s="20" t="str">
        <f t="shared" si="289"/>
        <v/>
      </c>
      <c r="X1311" s="20" t="str">
        <f t="shared" si="290"/>
        <v/>
      </c>
      <c r="Y1311" s="20" t="str">
        <f t="shared" si="291"/>
        <v/>
      </c>
      <c r="Z1311" s="20" t="str">
        <f t="shared" si="292"/>
        <v/>
      </c>
      <c r="AA1311" s="20">
        <f t="shared" si="280"/>
        <v>0</v>
      </c>
      <c r="AB1311" s="20">
        <f t="shared" si="281"/>
        <v>0</v>
      </c>
      <c r="AC1311" s="20">
        <f t="shared" si="282"/>
        <v>3</v>
      </c>
      <c r="AD1311" s="16">
        <f t="shared" si="293"/>
        <v>1</v>
      </c>
      <c r="AE1311" s="16">
        <f>IF(ISBLANK(T1311),AE1310,IF(COUNTIF(T$2:T1311,T1311)&gt;1,AE1310,1+MAX(AE1310,0)))</f>
        <v>40</v>
      </c>
    </row>
    <row r="1312" spans="1:31" x14ac:dyDescent="0.25">
      <c r="A1312" s="42">
        <v>121</v>
      </c>
      <c r="B1312" s="42" t="s">
        <v>65</v>
      </c>
      <c r="C1312" s="42" t="s">
        <v>729</v>
      </c>
      <c r="E1312" s="20">
        <v>2</v>
      </c>
      <c r="F1312" s="20">
        <v>4</v>
      </c>
      <c r="G1312" s="20">
        <v>3</v>
      </c>
      <c r="H1312" s="20">
        <v>5</v>
      </c>
      <c r="I1312" s="20">
        <v>3</v>
      </c>
      <c r="J1312" s="20">
        <v>0</v>
      </c>
      <c r="K1312" s="20">
        <v>2</v>
      </c>
      <c r="L1312" s="20">
        <v>3</v>
      </c>
      <c r="O1312" s="101">
        <f>IF(ISBLANK(C1312),O1311,IF(COUNTIF(C$2:C1312,C1312)&gt;1,O1311,1+MAX(O1311,0)))</f>
        <v>33</v>
      </c>
      <c r="P1312" s="45">
        <f t="shared" si="283"/>
        <v>21</v>
      </c>
      <c r="Q1312" s="33" t="str">
        <f t="shared" si="284"/>
        <v/>
      </c>
      <c r="R1312" s="33">
        <f t="shared" si="285"/>
        <v>8</v>
      </c>
      <c r="S1312" s="33" t="str">
        <f t="shared" si="286"/>
        <v>121_8</v>
      </c>
      <c r="T1312" s="35" t="str">
        <f t="shared" si="287"/>
        <v>121AM</v>
      </c>
      <c r="U1312" s="35" t="str">
        <f t="shared" si="288"/>
        <v>121AMEW</v>
      </c>
      <c r="W1312" s="20" t="str">
        <f t="shared" si="289"/>
        <v/>
      </c>
      <c r="X1312" s="20" t="str">
        <f t="shared" si="290"/>
        <v/>
      </c>
      <c r="Y1312" s="20" t="str">
        <f t="shared" si="291"/>
        <v/>
      </c>
      <c r="Z1312" s="20" t="str">
        <f t="shared" si="292"/>
        <v/>
      </c>
      <c r="AA1312" s="20">
        <f t="shared" si="280"/>
        <v>0</v>
      </c>
      <c r="AB1312" s="20">
        <f t="shared" si="281"/>
        <v>0</v>
      </c>
      <c r="AC1312" s="20">
        <f t="shared" si="282"/>
        <v>3</v>
      </c>
      <c r="AD1312" s="16">
        <f t="shared" si="293"/>
        <v>1</v>
      </c>
      <c r="AE1312" s="16">
        <f>IF(ISBLANK(T1312),AE1311,IF(COUNTIF(T$2:T1312,T1312)&gt;1,AE1311,1+MAX(AE1311,0)))</f>
        <v>40</v>
      </c>
    </row>
    <row r="1313" spans="1:31" x14ac:dyDescent="0.25">
      <c r="A1313" s="42">
        <v>121</v>
      </c>
      <c r="B1313" s="42" t="s">
        <v>65</v>
      </c>
      <c r="C1313" s="42" t="s">
        <v>729</v>
      </c>
      <c r="E1313" s="20">
        <v>2</v>
      </c>
      <c r="F1313" s="20">
        <v>4</v>
      </c>
      <c r="G1313" s="20">
        <v>4</v>
      </c>
      <c r="H1313" s="20">
        <v>3</v>
      </c>
      <c r="I1313" s="20">
        <v>0</v>
      </c>
      <c r="J1313" s="20">
        <v>1</v>
      </c>
      <c r="K1313" s="20">
        <v>0</v>
      </c>
      <c r="L1313" s="20">
        <v>0</v>
      </c>
      <c r="O1313" s="101">
        <f>IF(ISBLANK(C1313),O1312,IF(COUNTIF(C$2:C1313,C1313)&gt;1,O1312,1+MAX(O1312,0)))</f>
        <v>33</v>
      </c>
      <c r="P1313" s="45">
        <f t="shared" si="283"/>
        <v>21</v>
      </c>
      <c r="Q1313" s="33" t="str">
        <f t="shared" si="284"/>
        <v/>
      </c>
      <c r="R1313" s="33">
        <f t="shared" si="285"/>
        <v>8</v>
      </c>
      <c r="S1313" s="33" t="str">
        <f t="shared" si="286"/>
        <v>121_8</v>
      </c>
      <c r="T1313" s="35" t="str">
        <f t="shared" si="287"/>
        <v>121AM</v>
      </c>
      <c r="U1313" s="35" t="str">
        <f t="shared" si="288"/>
        <v>121AMEW</v>
      </c>
      <c r="W1313" s="20" t="str">
        <f t="shared" si="289"/>
        <v/>
      </c>
      <c r="X1313" s="20" t="str">
        <f t="shared" si="290"/>
        <v/>
      </c>
      <c r="Y1313" s="20" t="str">
        <f t="shared" si="291"/>
        <v/>
      </c>
      <c r="Z1313" s="20" t="str">
        <f t="shared" si="292"/>
        <v/>
      </c>
      <c r="AA1313" s="20">
        <f t="shared" si="280"/>
        <v>0</v>
      </c>
      <c r="AB1313" s="20">
        <f t="shared" si="281"/>
        <v>0</v>
      </c>
      <c r="AC1313" s="20">
        <f t="shared" si="282"/>
        <v>3</v>
      </c>
      <c r="AD1313" s="16">
        <f t="shared" si="293"/>
        <v>1</v>
      </c>
      <c r="AE1313" s="16">
        <f>IF(ISBLANK(T1313),AE1312,IF(COUNTIF(T$2:T1313,T1313)&gt;1,AE1312,1+MAX(AE1312,0)))</f>
        <v>40</v>
      </c>
    </row>
    <row r="1314" spans="1:31" x14ac:dyDescent="0.25">
      <c r="A1314" s="42">
        <v>121</v>
      </c>
      <c r="B1314" s="42" t="s">
        <v>66</v>
      </c>
      <c r="C1314" s="42" t="s">
        <v>730</v>
      </c>
      <c r="E1314" s="20">
        <v>1</v>
      </c>
      <c r="F1314" s="20">
        <v>1</v>
      </c>
      <c r="G1314" s="20">
        <v>1</v>
      </c>
      <c r="H1314" s="20">
        <v>2</v>
      </c>
      <c r="I1314" s="20">
        <v>0</v>
      </c>
      <c r="J1314" s="20">
        <v>0</v>
      </c>
      <c r="K1314" s="20">
        <v>0</v>
      </c>
      <c r="L1314" s="20">
        <v>0</v>
      </c>
      <c r="M1314" s="225" t="s">
        <v>731</v>
      </c>
      <c r="O1314" s="101">
        <f>IF(ISBLANK(C1314),O1313,IF(COUNTIF(C$2:C1314,C1314)&gt;1,O1313,1+MAX(O1313,0)))</f>
        <v>34</v>
      </c>
      <c r="P1314" s="45">
        <f t="shared" si="283"/>
        <v>21</v>
      </c>
      <c r="Q1314" s="33" t="str">
        <f t="shared" si="284"/>
        <v/>
      </c>
      <c r="R1314" s="33">
        <f t="shared" si="285"/>
        <v>9</v>
      </c>
      <c r="S1314" s="33" t="str">
        <f t="shared" si="286"/>
        <v>121_9</v>
      </c>
      <c r="T1314" s="35" t="str">
        <f t="shared" si="287"/>
        <v>121PM</v>
      </c>
      <c r="U1314" s="35" t="str">
        <f t="shared" si="288"/>
        <v>121PMNS</v>
      </c>
      <c r="W1314" s="20" t="str">
        <f t="shared" si="289"/>
        <v/>
      </c>
      <c r="X1314" s="20" t="str">
        <f t="shared" si="290"/>
        <v/>
      </c>
      <c r="Y1314" s="20" t="str">
        <f t="shared" si="291"/>
        <v/>
      </c>
      <c r="Z1314" s="20" t="str">
        <f t="shared" si="292"/>
        <v/>
      </c>
      <c r="AA1314" s="20">
        <f t="shared" si="280"/>
        <v>0</v>
      </c>
      <c r="AB1314" s="20">
        <f t="shared" si="281"/>
        <v>0</v>
      </c>
      <c r="AC1314" s="20">
        <f t="shared" si="282"/>
        <v>0</v>
      </c>
      <c r="AD1314" s="16">
        <f t="shared" si="293"/>
        <v>0</v>
      </c>
      <c r="AE1314" s="16">
        <f>IF(ISBLANK(T1314),AE1313,IF(COUNTIF(T$2:T1314,T1314)&gt;1,AE1313,1+MAX(AE1313,0)))</f>
        <v>41</v>
      </c>
    </row>
    <row r="1315" spans="1:31" x14ac:dyDescent="0.25">
      <c r="A1315" s="42">
        <v>121</v>
      </c>
      <c r="B1315" s="42" t="s">
        <v>66</v>
      </c>
      <c r="C1315" s="42" t="s">
        <v>730</v>
      </c>
      <c r="E1315" s="20">
        <v>1</v>
      </c>
      <c r="F1315" s="20">
        <v>1</v>
      </c>
      <c r="G1315" s="20">
        <v>2</v>
      </c>
      <c r="H1315" s="20">
        <v>1</v>
      </c>
      <c r="I1315" s="20">
        <v>0</v>
      </c>
      <c r="J1315" s="20">
        <v>0</v>
      </c>
      <c r="K1315" s="20">
        <v>1</v>
      </c>
      <c r="L1315" s="20">
        <v>1</v>
      </c>
      <c r="M1315" s="225" t="s">
        <v>731</v>
      </c>
      <c r="O1315" s="101">
        <f>IF(ISBLANK(C1315),O1314,IF(COUNTIF(C$2:C1315,C1315)&gt;1,O1314,1+MAX(O1314,0)))</f>
        <v>34</v>
      </c>
      <c r="P1315" s="45">
        <f t="shared" si="283"/>
        <v>21</v>
      </c>
      <c r="Q1315" s="33" t="str">
        <f t="shared" si="284"/>
        <v/>
      </c>
      <c r="R1315" s="33">
        <f t="shared" si="285"/>
        <v>9</v>
      </c>
      <c r="S1315" s="33" t="str">
        <f t="shared" si="286"/>
        <v>121_9</v>
      </c>
      <c r="T1315" s="35" t="str">
        <f t="shared" si="287"/>
        <v>121PM</v>
      </c>
      <c r="U1315" s="35" t="str">
        <f t="shared" si="288"/>
        <v>121PMNS</v>
      </c>
      <c r="W1315" s="20" t="str">
        <f t="shared" si="289"/>
        <v/>
      </c>
      <c r="X1315" s="20" t="str">
        <f t="shared" si="290"/>
        <v/>
      </c>
      <c r="Y1315" s="20" t="str">
        <f t="shared" si="291"/>
        <v/>
      </c>
      <c r="Z1315" s="20" t="str">
        <f t="shared" si="292"/>
        <v/>
      </c>
      <c r="AA1315" s="20">
        <f t="shared" si="280"/>
        <v>0</v>
      </c>
      <c r="AB1315" s="20">
        <f t="shared" si="281"/>
        <v>0</v>
      </c>
      <c r="AC1315" s="20">
        <f t="shared" si="282"/>
        <v>0</v>
      </c>
      <c r="AD1315" s="16">
        <f t="shared" si="293"/>
        <v>0</v>
      </c>
      <c r="AE1315" s="16">
        <f>IF(ISBLANK(T1315),AE1314,IF(COUNTIF(T$2:T1315,T1315)&gt;1,AE1314,1+MAX(AE1314,0)))</f>
        <v>41</v>
      </c>
    </row>
    <row r="1316" spans="1:31" x14ac:dyDescent="0.25">
      <c r="A1316" s="42">
        <v>121</v>
      </c>
      <c r="B1316" s="42" t="s">
        <v>66</v>
      </c>
      <c r="C1316" s="42" t="s">
        <v>730</v>
      </c>
      <c r="E1316" s="20">
        <v>1</v>
      </c>
      <c r="F1316" s="20">
        <v>1</v>
      </c>
      <c r="G1316" s="20">
        <v>3</v>
      </c>
      <c r="H1316" s="20">
        <v>4</v>
      </c>
      <c r="I1316" s="20">
        <v>0</v>
      </c>
      <c r="J1316" s="20">
        <v>1</v>
      </c>
      <c r="K1316" s="20">
        <v>0</v>
      </c>
      <c r="L1316" s="20">
        <v>0</v>
      </c>
      <c r="M1316" s="225" t="s">
        <v>731</v>
      </c>
      <c r="O1316" s="101">
        <f>IF(ISBLANK(C1316),O1315,IF(COUNTIF(C$2:C1316,C1316)&gt;1,O1315,1+MAX(O1315,0)))</f>
        <v>34</v>
      </c>
      <c r="P1316" s="45">
        <f t="shared" si="283"/>
        <v>21</v>
      </c>
      <c r="Q1316" s="33" t="str">
        <f t="shared" si="284"/>
        <v/>
      </c>
      <c r="R1316" s="33">
        <f t="shared" si="285"/>
        <v>9</v>
      </c>
      <c r="S1316" s="33" t="str">
        <f t="shared" si="286"/>
        <v>121_9</v>
      </c>
      <c r="T1316" s="35" t="str">
        <f t="shared" si="287"/>
        <v>121PM</v>
      </c>
      <c r="U1316" s="35" t="str">
        <f t="shared" si="288"/>
        <v>121PMEW</v>
      </c>
      <c r="W1316" s="20" t="str">
        <f t="shared" si="289"/>
        <v/>
      </c>
      <c r="X1316" s="20" t="str">
        <f t="shared" si="290"/>
        <v/>
      </c>
      <c r="Y1316" s="20" t="str">
        <f t="shared" si="291"/>
        <v/>
      </c>
      <c r="Z1316" s="20" t="str">
        <f t="shared" si="292"/>
        <v/>
      </c>
      <c r="AA1316" s="20">
        <f t="shared" si="280"/>
        <v>0</v>
      </c>
      <c r="AB1316" s="20">
        <f t="shared" si="281"/>
        <v>0</v>
      </c>
      <c r="AC1316" s="20">
        <f t="shared" si="282"/>
        <v>0</v>
      </c>
      <c r="AD1316" s="16">
        <f t="shared" si="293"/>
        <v>0</v>
      </c>
      <c r="AE1316" s="16">
        <f>IF(ISBLANK(T1316),AE1315,IF(COUNTIF(T$2:T1316,T1316)&gt;1,AE1315,1+MAX(AE1315,0)))</f>
        <v>41</v>
      </c>
    </row>
    <row r="1317" spans="1:31" x14ac:dyDescent="0.25">
      <c r="A1317" s="42">
        <v>121</v>
      </c>
      <c r="B1317" s="42" t="s">
        <v>66</v>
      </c>
      <c r="C1317" s="42" t="s">
        <v>730</v>
      </c>
      <c r="E1317" s="20">
        <v>1</v>
      </c>
      <c r="F1317" s="20">
        <v>1</v>
      </c>
      <c r="G1317" s="20">
        <v>4</v>
      </c>
      <c r="H1317" s="20">
        <v>5</v>
      </c>
      <c r="I1317" s="20">
        <v>1</v>
      </c>
      <c r="J1317" s="20">
        <v>1</v>
      </c>
      <c r="K1317" s="20">
        <v>1</v>
      </c>
      <c r="L1317" s="20">
        <v>3</v>
      </c>
      <c r="M1317" s="225" t="s">
        <v>731</v>
      </c>
      <c r="O1317" s="101">
        <f>IF(ISBLANK(C1317),O1316,IF(COUNTIF(C$2:C1317,C1317)&gt;1,O1316,1+MAX(O1316,0)))</f>
        <v>34</v>
      </c>
      <c r="P1317" s="45">
        <f t="shared" si="283"/>
        <v>21</v>
      </c>
      <c r="Q1317" s="33" t="str">
        <f t="shared" si="284"/>
        <v/>
      </c>
      <c r="R1317" s="33">
        <f t="shared" si="285"/>
        <v>9</v>
      </c>
      <c r="S1317" s="33" t="str">
        <f t="shared" si="286"/>
        <v>121_9</v>
      </c>
      <c r="T1317" s="35" t="str">
        <f t="shared" si="287"/>
        <v>121PM</v>
      </c>
      <c r="U1317" s="35" t="str">
        <f t="shared" si="288"/>
        <v>121PMEW</v>
      </c>
      <c r="W1317" s="20" t="str">
        <f t="shared" si="289"/>
        <v/>
      </c>
      <c r="X1317" s="20" t="str">
        <f t="shared" si="290"/>
        <v/>
      </c>
      <c r="Y1317" s="20" t="str">
        <f t="shared" si="291"/>
        <v/>
      </c>
      <c r="Z1317" s="20" t="str">
        <f t="shared" si="292"/>
        <v/>
      </c>
      <c r="AA1317" s="20">
        <f t="shared" si="280"/>
        <v>0</v>
      </c>
      <c r="AB1317" s="20">
        <f t="shared" si="281"/>
        <v>0</v>
      </c>
      <c r="AC1317" s="20">
        <f t="shared" si="282"/>
        <v>0</v>
      </c>
      <c r="AD1317" s="16">
        <f t="shared" si="293"/>
        <v>0</v>
      </c>
      <c r="AE1317" s="16">
        <f>IF(ISBLANK(T1317),AE1316,IF(COUNTIF(T$2:T1317,T1317)&gt;1,AE1316,1+MAX(AE1316,0)))</f>
        <v>41</v>
      </c>
    </row>
    <row r="1318" spans="1:31" x14ac:dyDescent="0.25">
      <c r="A1318" s="42">
        <v>121</v>
      </c>
      <c r="B1318" s="42" t="s">
        <v>66</v>
      </c>
      <c r="C1318" s="42" t="s">
        <v>730</v>
      </c>
      <c r="E1318" s="20">
        <v>1</v>
      </c>
      <c r="F1318" s="20">
        <v>2</v>
      </c>
      <c r="G1318" s="20">
        <v>1</v>
      </c>
      <c r="H1318" s="20">
        <v>3</v>
      </c>
      <c r="I1318" s="20">
        <v>0</v>
      </c>
      <c r="J1318" s="20">
        <v>0</v>
      </c>
      <c r="K1318" s="20">
        <v>0</v>
      </c>
      <c r="L1318" s="20">
        <v>1</v>
      </c>
      <c r="M1318" s="225" t="s">
        <v>731</v>
      </c>
      <c r="O1318" s="101">
        <f>IF(ISBLANK(C1318),O1317,IF(COUNTIF(C$2:C1318,C1318)&gt;1,O1317,1+MAX(O1317,0)))</f>
        <v>34</v>
      </c>
      <c r="P1318" s="45">
        <f t="shared" si="283"/>
        <v>21</v>
      </c>
      <c r="Q1318" s="33" t="str">
        <f t="shared" si="284"/>
        <v/>
      </c>
      <c r="R1318" s="33">
        <f t="shared" si="285"/>
        <v>10</v>
      </c>
      <c r="S1318" s="33" t="str">
        <f t="shared" si="286"/>
        <v>121_10</v>
      </c>
      <c r="T1318" s="35" t="str">
        <f t="shared" si="287"/>
        <v>121PM</v>
      </c>
      <c r="U1318" s="35" t="str">
        <f t="shared" si="288"/>
        <v>121PMNS</v>
      </c>
      <c r="W1318" s="20" t="str">
        <f t="shared" si="289"/>
        <v/>
      </c>
      <c r="X1318" s="20" t="str">
        <f t="shared" si="290"/>
        <v/>
      </c>
      <c r="Y1318" s="20" t="str">
        <f t="shared" si="291"/>
        <v/>
      </c>
      <c r="Z1318" s="20" t="str">
        <f t="shared" si="292"/>
        <v/>
      </c>
      <c r="AA1318" s="20">
        <f t="shared" si="280"/>
        <v>0</v>
      </c>
      <c r="AB1318" s="20">
        <f t="shared" si="281"/>
        <v>0</v>
      </c>
      <c r="AC1318" s="20">
        <f t="shared" si="282"/>
        <v>0</v>
      </c>
      <c r="AD1318" s="16">
        <f t="shared" si="293"/>
        <v>0</v>
      </c>
      <c r="AE1318" s="16">
        <f>IF(ISBLANK(T1318),AE1317,IF(COUNTIF(T$2:T1318,T1318)&gt;1,AE1317,1+MAX(AE1317,0)))</f>
        <v>41</v>
      </c>
    </row>
    <row r="1319" spans="1:31" x14ac:dyDescent="0.25">
      <c r="A1319" s="42">
        <v>121</v>
      </c>
      <c r="B1319" s="42" t="s">
        <v>66</v>
      </c>
      <c r="C1319" s="42" t="s">
        <v>730</v>
      </c>
      <c r="E1319" s="20">
        <v>1</v>
      </c>
      <c r="F1319" s="20">
        <v>2</v>
      </c>
      <c r="G1319" s="20">
        <v>2</v>
      </c>
      <c r="H1319" s="20">
        <v>2</v>
      </c>
      <c r="I1319" s="20">
        <v>0</v>
      </c>
      <c r="J1319" s="20">
        <v>0</v>
      </c>
      <c r="K1319" s="20">
        <v>0</v>
      </c>
      <c r="L1319" s="20">
        <v>0</v>
      </c>
      <c r="M1319" s="225" t="s">
        <v>731</v>
      </c>
      <c r="O1319" s="101">
        <f>IF(ISBLANK(C1319),O1318,IF(COUNTIF(C$2:C1319,C1319)&gt;1,O1318,1+MAX(O1318,0)))</f>
        <v>34</v>
      </c>
      <c r="P1319" s="45">
        <f t="shared" si="283"/>
        <v>21</v>
      </c>
      <c r="Q1319" s="33" t="str">
        <f t="shared" si="284"/>
        <v/>
      </c>
      <c r="R1319" s="33">
        <f t="shared" si="285"/>
        <v>10</v>
      </c>
      <c r="S1319" s="33" t="str">
        <f t="shared" si="286"/>
        <v>121_10</v>
      </c>
      <c r="T1319" s="35" t="str">
        <f t="shared" si="287"/>
        <v>121PM</v>
      </c>
      <c r="U1319" s="35" t="str">
        <f t="shared" si="288"/>
        <v>121PMNS</v>
      </c>
      <c r="W1319" s="20" t="str">
        <f t="shared" si="289"/>
        <v/>
      </c>
      <c r="X1319" s="20" t="str">
        <f t="shared" si="290"/>
        <v/>
      </c>
      <c r="Y1319" s="20" t="str">
        <f t="shared" si="291"/>
        <v/>
      </c>
      <c r="Z1319" s="20" t="str">
        <f t="shared" si="292"/>
        <v/>
      </c>
      <c r="AA1319" s="20">
        <f t="shared" si="280"/>
        <v>0</v>
      </c>
      <c r="AB1319" s="20">
        <f t="shared" si="281"/>
        <v>0</v>
      </c>
      <c r="AC1319" s="20">
        <f t="shared" si="282"/>
        <v>0</v>
      </c>
      <c r="AD1319" s="16">
        <f t="shared" si="293"/>
        <v>0</v>
      </c>
      <c r="AE1319" s="16">
        <f>IF(ISBLANK(T1319),AE1318,IF(COUNTIF(T$2:T1319,T1319)&gt;1,AE1318,1+MAX(AE1318,0)))</f>
        <v>41</v>
      </c>
    </row>
    <row r="1320" spans="1:31" x14ac:dyDescent="0.25">
      <c r="A1320" s="42">
        <v>121</v>
      </c>
      <c r="B1320" s="42" t="s">
        <v>66</v>
      </c>
      <c r="C1320" s="42" t="s">
        <v>730</v>
      </c>
      <c r="E1320" s="20">
        <v>1</v>
      </c>
      <c r="F1320" s="20">
        <v>2</v>
      </c>
      <c r="G1320" s="20">
        <v>3</v>
      </c>
      <c r="H1320" s="20">
        <v>2</v>
      </c>
      <c r="I1320" s="20">
        <v>0</v>
      </c>
      <c r="J1320" s="20">
        <v>0</v>
      </c>
      <c r="K1320" s="20">
        <v>0</v>
      </c>
      <c r="L1320" s="20">
        <v>0</v>
      </c>
      <c r="M1320" s="225" t="s">
        <v>731</v>
      </c>
      <c r="O1320" s="101">
        <f>IF(ISBLANK(C1320),O1319,IF(COUNTIF(C$2:C1320,C1320)&gt;1,O1319,1+MAX(O1319,0)))</f>
        <v>34</v>
      </c>
      <c r="P1320" s="45">
        <f t="shared" si="283"/>
        <v>21</v>
      </c>
      <c r="Q1320" s="33" t="str">
        <f t="shared" si="284"/>
        <v/>
      </c>
      <c r="R1320" s="33">
        <f t="shared" si="285"/>
        <v>10</v>
      </c>
      <c r="S1320" s="33" t="str">
        <f t="shared" si="286"/>
        <v>121_10</v>
      </c>
      <c r="T1320" s="35" t="str">
        <f t="shared" si="287"/>
        <v>121PM</v>
      </c>
      <c r="U1320" s="35" t="str">
        <f t="shared" si="288"/>
        <v>121PMEW</v>
      </c>
      <c r="W1320" s="20" t="str">
        <f t="shared" si="289"/>
        <v/>
      </c>
      <c r="X1320" s="20" t="str">
        <f t="shared" si="290"/>
        <v/>
      </c>
      <c r="Y1320" s="20" t="str">
        <f t="shared" si="291"/>
        <v/>
      </c>
      <c r="Z1320" s="20" t="str">
        <f t="shared" si="292"/>
        <v/>
      </c>
      <c r="AA1320" s="20">
        <f t="shared" si="280"/>
        <v>0</v>
      </c>
      <c r="AB1320" s="20">
        <f t="shared" si="281"/>
        <v>0</v>
      </c>
      <c r="AC1320" s="20">
        <f t="shared" si="282"/>
        <v>0</v>
      </c>
      <c r="AD1320" s="16">
        <f t="shared" si="293"/>
        <v>0</v>
      </c>
      <c r="AE1320" s="16">
        <f>IF(ISBLANK(T1320),AE1319,IF(COUNTIF(T$2:T1320,T1320)&gt;1,AE1319,1+MAX(AE1319,0)))</f>
        <v>41</v>
      </c>
    </row>
    <row r="1321" spans="1:31" x14ac:dyDescent="0.25">
      <c r="A1321" s="42">
        <v>121</v>
      </c>
      <c r="B1321" s="42" t="s">
        <v>66</v>
      </c>
      <c r="C1321" s="42" t="s">
        <v>730</v>
      </c>
      <c r="E1321" s="20">
        <v>1</v>
      </c>
      <c r="F1321" s="20">
        <v>2</v>
      </c>
      <c r="G1321" s="20">
        <v>4</v>
      </c>
      <c r="H1321" s="20">
        <v>6</v>
      </c>
      <c r="I1321" s="20">
        <v>0</v>
      </c>
      <c r="J1321" s="20">
        <v>0</v>
      </c>
      <c r="K1321" s="20">
        <v>1</v>
      </c>
      <c r="L1321" s="20">
        <v>3</v>
      </c>
      <c r="M1321" s="225" t="s">
        <v>731</v>
      </c>
      <c r="O1321" s="101">
        <f>IF(ISBLANK(C1321),O1320,IF(COUNTIF(C$2:C1321,C1321)&gt;1,O1320,1+MAX(O1320,0)))</f>
        <v>34</v>
      </c>
      <c r="P1321" s="45">
        <f t="shared" si="283"/>
        <v>21</v>
      </c>
      <c r="Q1321" s="33" t="str">
        <f t="shared" si="284"/>
        <v/>
      </c>
      <c r="R1321" s="33">
        <f t="shared" si="285"/>
        <v>10</v>
      </c>
      <c r="S1321" s="33" t="str">
        <f t="shared" si="286"/>
        <v>121_10</v>
      </c>
      <c r="T1321" s="35" t="str">
        <f t="shared" si="287"/>
        <v>121PM</v>
      </c>
      <c r="U1321" s="35" t="str">
        <f t="shared" si="288"/>
        <v>121PMEW</v>
      </c>
      <c r="W1321" s="20" t="str">
        <f t="shared" si="289"/>
        <v/>
      </c>
      <c r="X1321" s="20" t="str">
        <f t="shared" si="290"/>
        <v/>
      </c>
      <c r="Y1321" s="20" t="str">
        <f t="shared" si="291"/>
        <v/>
      </c>
      <c r="Z1321" s="20" t="str">
        <f t="shared" si="292"/>
        <v/>
      </c>
      <c r="AA1321" s="20">
        <f t="shared" si="280"/>
        <v>0</v>
      </c>
      <c r="AB1321" s="20">
        <f t="shared" si="281"/>
        <v>0</v>
      </c>
      <c r="AC1321" s="20">
        <f t="shared" si="282"/>
        <v>0</v>
      </c>
      <c r="AD1321" s="16">
        <f t="shared" si="293"/>
        <v>0</v>
      </c>
      <c r="AE1321" s="16">
        <f>IF(ISBLANK(T1321),AE1320,IF(COUNTIF(T$2:T1321,T1321)&gt;1,AE1320,1+MAX(AE1320,0)))</f>
        <v>41</v>
      </c>
    </row>
    <row r="1322" spans="1:31" x14ac:dyDescent="0.25">
      <c r="A1322" s="42">
        <v>121</v>
      </c>
      <c r="B1322" s="42" t="s">
        <v>66</v>
      </c>
      <c r="C1322" s="42" t="s">
        <v>730</v>
      </c>
      <c r="E1322" s="20">
        <v>1</v>
      </c>
      <c r="F1322" s="20">
        <v>3</v>
      </c>
      <c r="G1322" s="20">
        <v>1</v>
      </c>
      <c r="H1322" s="20">
        <v>4</v>
      </c>
      <c r="I1322" s="20">
        <v>0</v>
      </c>
      <c r="J1322" s="20">
        <v>1</v>
      </c>
      <c r="K1322" s="20">
        <v>0</v>
      </c>
      <c r="L1322" s="20">
        <v>3</v>
      </c>
      <c r="M1322" s="225" t="s">
        <v>731</v>
      </c>
      <c r="O1322" s="101">
        <f>IF(ISBLANK(C1322),O1321,IF(COUNTIF(C$2:C1322,C1322)&gt;1,O1321,1+MAX(O1321,0)))</f>
        <v>34</v>
      </c>
      <c r="P1322" s="45">
        <f t="shared" si="283"/>
        <v>21</v>
      </c>
      <c r="Q1322" s="33" t="str">
        <f t="shared" si="284"/>
        <v/>
      </c>
      <c r="R1322" s="33">
        <f t="shared" si="285"/>
        <v>11</v>
      </c>
      <c r="S1322" s="33" t="str">
        <f t="shared" si="286"/>
        <v>121_11</v>
      </c>
      <c r="T1322" s="35" t="str">
        <f t="shared" si="287"/>
        <v>121PM</v>
      </c>
      <c r="U1322" s="35" t="str">
        <f t="shared" si="288"/>
        <v>121PMNS</v>
      </c>
      <c r="W1322" s="20" t="str">
        <f t="shared" si="289"/>
        <v/>
      </c>
      <c r="X1322" s="20" t="str">
        <f t="shared" si="290"/>
        <v/>
      </c>
      <c r="Y1322" s="20" t="str">
        <f t="shared" si="291"/>
        <v/>
      </c>
      <c r="Z1322" s="20" t="str">
        <f t="shared" si="292"/>
        <v/>
      </c>
      <c r="AA1322" s="20">
        <f t="shared" si="280"/>
        <v>0</v>
      </c>
      <c r="AB1322" s="20">
        <f t="shared" si="281"/>
        <v>0</v>
      </c>
      <c r="AC1322" s="20">
        <f t="shared" si="282"/>
        <v>0</v>
      </c>
      <c r="AD1322" s="16">
        <f t="shared" si="293"/>
        <v>0</v>
      </c>
      <c r="AE1322" s="16">
        <f>IF(ISBLANK(T1322),AE1321,IF(COUNTIF(T$2:T1322,T1322)&gt;1,AE1321,1+MAX(AE1321,0)))</f>
        <v>41</v>
      </c>
    </row>
    <row r="1323" spans="1:31" x14ac:dyDescent="0.25">
      <c r="A1323" s="42">
        <v>121</v>
      </c>
      <c r="B1323" s="42" t="s">
        <v>66</v>
      </c>
      <c r="C1323" s="42" t="s">
        <v>730</v>
      </c>
      <c r="E1323" s="20">
        <v>1</v>
      </c>
      <c r="F1323" s="20">
        <v>3</v>
      </c>
      <c r="G1323" s="20">
        <v>2</v>
      </c>
      <c r="H1323" s="20">
        <v>5</v>
      </c>
      <c r="I1323" s="20">
        <v>1</v>
      </c>
      <c r="J1323" s="20">
        <v>2</v>
      </c>
      <c r="K1323" s="20">
        <v>0</v>
      </c>
      <c r="L1323" s="20">
        <v>1</v>
      </c>
      <c r="M1323" s="225" t="s">
        <v>731</v>
      </c>
      <c r="O1323" s="101">
        <f>IF(ISBLANK(C1323),O1322,IF(COUNTIF(C$2:C1323,C1323)&gt;1,O1322,1+MAX(O1322,0)))</f>
        <v>34</v>
      </c>
      <c r="P1323" s="45">
        <f t="shared" si="283"/>
        <v>21</v>
      </c>
      <c r="Q1323" s="33" t="str">
        <f t="shared" si="284"/>
        <v/>
      </c>
      <c r="R1323" s="33">
        <f t="shared" si="285"/>
        <v>11</v>
      </c>
      <c r="S1323" s="33" t="str">
        <f t="shared" si="286"/>
        <v>121_11</v>
      </c>
      <c r="T1323" s="35" t="str">
        <f t="shared" si="287"/>
        <v>121PM</v>
      </c>
      <c r="U1323" s="35" t="str">
        <f t="shared" si="288"/>
        <v>121PMNS</v>
      </c>
      <c r="W1323" s="20" t="str">
        <f t="shared" si="289"/>
        <v/>
      </c>
      <c r="X1323" s="20" t="str">
        <f t="shared" si="290"/>
        <v/>
      </c>
      <c r="Y1323" s="20" t="str">
        <f t="shared" si="291"/>
        <v/>
      </c>
      <c r="Z1323" s="20" t="str">
        <f t="shared" si="292"/>
        <v/>
      </c>
      <c r="AA1323" s="20">
        <f t="shared" si="280"/>
        <v>0</v>
      </c>
      <c r="AB1323" s="20">
        <f t="shared" si="281"/>
        <v>0</v>
      </c>
      <c r="AC1323" s="20">
        <f t="shared" si="282"/>
        <v>0</v>
      </c>
      <c r="AD1323" s="16">
        <f t="shared" si="293"/>
        <v>0</v>
      </c>
      <c r="AE1323" s="16">
        <f>IF(ISBLANK(T1323),AE1322,IF(COUNTIF(T$2:T1323,T1323)&gt;1,AE1322,1+MAX(AE1322,0)))</f>
        <v>41</v>
      </c>
    </row>
    <row r="1324" spans="1:31" x14ac:dyDescent="0.25">
      <c r="A1324" s="42">
        <v>121</v>
      </c>
      <c r="B1324" s="42" t="s">
        <v>66</v>
      </c>
      <c r="C1324" s="42" t="s">
        <v>730</v>
      </c>
      <c r="E1324" s="20">
        <v>1</v>
      </c>
      <c r="F1324" s="20">
        <v>3</v>
      </c>
      <c r="G1324" s="20">
        <v>3</v>
      </c>
      <c r="H1324" s="20">
        <v>1</v>
      </c>
      <c r="I1324" s="20">
        <v>0</v>
      </c>
      <c r="J1324" s="20">
        <v>0</v>
      </c>
      <c r="K1324" s="20">
        <v>0</v>
      </c>
      <c r="L1324" s="20">
        <v>0</v>
      </c>
      <c r="M1324" s="225" t="s">
        <v>731</v>
      </c>
      <c r="O1324" s="101">
        <f>IF(ISBLANK(C1324),O1323,IF(COUNTIF(C$2:C1324,C1324)&gt;1,O1323,1+MAX(O1323,0)))</f>
        <v>34</v>
      </c>
      <c r="P1324" s="45">
        <f t="shared" si="283"/>
        <v>21</v>
      </c>
      <c r="Q1324" s="33" t="str">
        <f t="shared" si="284"/>
        <v/>
      </c>
      <c r="R1324" s="33">
        <f t="shared" si="285"/>
        <v>11</v>
      </c>
      <c r="S1324" s="33" t="str">
        <f t="shared" si="286"/>
        <v>121_11</v>
      </c>
      <c r="T1324" s="35" t="str">
        <f t="shared" si="287"/>
        <v>121PM</v>
      </c>
      <c r="U1324" s="35" t="str">
        <f t="shared" si="288"/>
        <v>121PMEW</v>
      </c>
      <c r="W1324" s="20" t="str">
        <f t="shared" si="289"/>
        <v/>
      </c>
      <c r="X1324" s="20" t="str">
        <f t="shared" si="290"/>
        <v/>
      </c>
      <c r="Y1324" s="20" t="str">
        <f t="shared" si="291"/>
        <v/>
      </c>
      <c r="Z1324" s="20" t="str">
        <f t="shared" si="292"/>
        <v/>
      </c>
      <c r="AA1324" s="20">
        <f t="shared" si="280"/>
        <v>0</v>
      </c>
      <c r="AB1324" s="20">
        <f t="shared" si="281"/>
        <v>0</v>
      </c>
      <c r="AC1324" s="20">
        <f t="shared" si="282"/>
        <v>0</v>
      </c>
      <c r="AD1324" s="16">
        <f t="shared" si="293"/>
        <v>0</v>
      </c>
      <c r="AE1324" s="16">
        <f>IF(ISBLANK(T1324),AE1323,IF(COUNTIF(T$2:T1324,T1324)&gt;1,AE1323,1+MAX(AE1323,0)))</f>
        <v>41</v>
      </c>
    </row>
    <row r="1325" spans="1:31" x14ac:dyDescent="0.25">
      <c r="A1325" s="42">
        <v>121</v>
      </c>
      <c r="B1325" s="42" t="s">
        <v>66</v>
      </c>
      <c r="C1325" s="42" t="s">
        <v>730</v>
      </c>
      <c r="E1325" s="20">
        <v>1</v>
      </c>
      <c r="F1325" s="20">
        <v>3</v>
      </c>
      <c r="G1325" s="20">
        <v>4</v>
      </c>
      <c r="H1325" s="20">
        <v>5</v>
      </c>
      <c r="I1325" s="20">
        <v>1</v>
      </c>
      <c r="J1325" s="20">
        <v>0</v>
      </c>
      <c r="K1325" s="20">
        <v>1</v>
      </c>
      <c r="L1325" s="20">
        <v>2</v>
      </c>
      <c r="M1325" s="225" t="s">
        <v>731</v>
      </c>
      <c r="O1325" s="101">
        <f>IF(ISBLANK(C1325),O1324,IF(COUNTIF(C$2:C1325,C1325)&gt;1,O1324,1+MAX(O1324,0)))</f>
        <v>34</v>
      </c>
      <c r="P1325" s="45">
        <f t="shared" si="283"/>
        <v>21</v>
      </c>
      <c r="Q1325" s="33" t="str">
        <f t="shared" si="284"/>
        <v/>
      </c>
      <c r="R1325" s="33">
        <f t="shared" si="285"/>
        <v>11</v>
      </c>
      <c r="S1325" s="33" t="str">
        <f t="shared" si="286"/>
        <v>121_11</v>
      </c>
      <c r="T1325" s="35" t="str">
        <f t="shared" si="287"/>
        <v>121PM</v>
      </c>
      <c r="U1325" s="35" t="str">
        <f t="shared" si="288"/>
        <v>121PMEW</v>
      </c>
      <c r="W1325" s="20" t="str">
        <f t="shared" si="289"/>
        <v/>
      </c>
      <c r="X1325" s="20" t="str">
        <f t="shared" si="290"/>
        <v/>
      </c>
      <c r="Y1325" s="20" t="str">
        <f t="shared" si="291"/>
        <v/>
      </c>
      <c r="Z1325" s="20" t="str">
        <f t="shared" si="292"/>
        <v/>
      </c>
      <c r="AA1325" s="20">
        <f t="shared" si="280"/>
        <v>0</v>
      </c>
      <c r="AB1325" s="20">
        <f t="shared" si="281"/>
        <v>0</v>
      </c>
      <c r="AC1325" s="20">
        <f t="shared" si="282"/>
        <v>0</v>
      </c>
      <c r="AD1325" s="16">
        <f t="shared" si="293"/>
        <v>0</v>
      </c>
      <c r="AE1325" s="16">
        <f>IF(ISBLANK(T1325),AE1324,IF(COUNTIF(T$2:T1325,T1325)&gt;1,AE1324,1+MAX(AE1324,0)))</f>
        <v>41</v>
      </c>
    </row>
    <row r="1326" spans="1:31" x14ac:dyDescent="0.25">
      <c r="A1326" s="42">
        <v>121</v>
      </c>
      <c r="B1326" s="42" t="s">
        <v>66</v>
      </c>
      <c r="C1326" s="42" t="s">
        <v>730</v>
      </c>
      <c r="E1326" s="20">
        <v>1</v>
      </c>
      <c r="F1326" s="20">
        <v>4</v>
      </c>
      <c r="G1326" s="20">
        <v>1</v>
      </c>
      <c r="H1326" s="20">
        <v>3</v>
      </c>
      <c r="I1326" s="20">
        <v>0</v>
      </c>
      <c r="J1326" s="20">
        <v>0</v>
      </c>
      <c r="K1326" s="20">
        <v>1</v>
      </c>
      <c r="L1326" s="20">
        <v>3</v>
      </c>
      <c r="M1326" s="225" t="s">
        <v>731</v>
      </c>
      <c r="O1326" s="101">
        <f>IF(ISBLANK(C1326),O1325,IF(COUNTIF(C$2:C1326,C1326)&gt;1,O1325,1+MAX(O1325,0)))</f>
        <v>34</v>
      </c>
      <c r="P1326" s="45">
        <f t="shared" si="283"/>
        <v>21</v>
      </c>
      <c r="Q1326" s="33" t="str">
        <f t="shared" si="284"/>
        <v/>
      </c>
      <c r="R1326" s="33">
        <f t="shared" si="285"/>
        <v>12</v>
      </c>
      <c r="S1326" s="33" t="str">
        <f t="shared" si="286"/>
        <v>121_12</v>
      </c>
      <c r="T1326" s="35" t="str">
        <f t="shared" si="287"/>
        <v>121PM</v>
      </c>
      <c r="U1326" s="35" t="str">
        <f t="shared" si="288"/>
        <v>121PMNS</v>
      </c>
      <c r="W1326" s="20" t="str">
        <f t="shared" si="289"/>
        <v/>
      </c>
      <c r="X1326" s="20" t="str">
        <f t="shared" si="290"/>
        <v/>
      </c>
      <c r="Y1326" s="20" t="str">
        <f t="shared" si="291"/>
        <v/>
      </c>
      <c r="Z1326" s="20" t="str">
        <f t="shared" si="292"/>
        <v/>
      </c>
      <c r="AA1326" s="20">
        <f t="shared" si="280"/>
        <v>0</v>
      </c>
      <c r="AB1326" s="20">
        <f t="shared" si="281"/>
        <v>0</v>
      </c>
      <c r="AC1326" s="20">
        <f t="shared" si="282"/>
        <v>0</v>
      </c>
      <c r="AD1326" s="16">
        <f t="shared" si="293"/>
        <v>0</v>
      </c>
      <c r="AE1326" s="16">
        <f>IF(ISBLANK(T1326),AE1325,IF(COUNTIF(T$2:T1326,T1326)&gt;1,AE1325,1+MAX(AE1325,0)))</f>
        <v>41</v>
      </c>
    </row>
    <row r="1327" spans="1:31" x14ac:dyDescent="0.25">
      <c r="A1327" s="42">
        <v>121</v>
      </c>
      <c r="B1327" s="42" t="s">
        <v>66</v>
      </c>
      <c r="C1327" s="42" t="s">
        <v>730</v>
      </c>
      <c r="E1327" s="20">
        <v>1</v>
      </c>
      <c r="F1327" s="20">
        <v>4</v>
      </c>
      <c r="G1327" s="20">
        <v>2</v>
      </c>
      <c r="H1327" s="20">
        <v>4</v>
      </c>
      <c r="I1327" s="20">
        <v>1</v>
      </c>
      <c r="J1327" s="20">
        <v>1</v>
      </c>
      <c r="K1327" s="20">
        <v>1</v>
      </c>
      <c r="L1327" s="20">
        <v>1</v>
      </c>
      <c r="M1327" s="225" t="s">
        <v>731</v>
      </c>
      <c r="O1327" s="101">
        <f>IF(ISBLANK(C1327),O1326,IF(COUNTIF(C$2:C1327,C1327)&gt;1,O1326,1+MAX(O1326,0)))</f>
        <v>34</v>
      </c>
      <c r="P1327" s="45">
        <f t="shared" si="283"/>
        <v>21</v>
      </c>
      <c r="Q1327" s="33" t="str">
        <f t="shared" si="284"/>
        <v/>
      </c>
      <c r="R1327" s="33">
        <f t="shared" si="285"/>
        <v>12</v>
      </c>
      <c r="S1327" s="33" t="str">
        <f t="shared" si="286"/>
        <v>121_12</v>
      </c>
      <c r="T1327" s="35" t="str">
        <f t="shared" si="287"/>
        <v>121PM</v>
      </c>
      <c r="U1327" s="35" t="str">
        <f t="shared" si="288"/>
        <v>121PMNS</v>
      </c>
      <c r="W1327" s="20" t="str">
        <f t="shared" si="289"/>
        <v/>
      </c>
      <c r="X1327" s="20" t="str">
        <f t="shared" si="290"/>
        <v/>
      </c>
      <c r="Y1327" s="20" t="str">
        <f t="shared" si="291"/>
        <v/>
      </c>
      <c r="Z1327" s="20" t="str">
        <f t="shared" si="292"/>
        <v/>
      </c>
      <c r="AA1327" s="20">
        <f t="shared" si="280"/>
        <v>0</v>
      </c>
      <c r="AB1327" s="20">
        <f t="shared" si="281"/>
        <v>0</v>
      </c>
      <c r="AC1327" s="20">
        <f t="shared" si="282"/>
        <v>0</v>
      </c>
      <c r="AD1327" s="16">
        <f t="shared" si="293"/>
        <v>0</v>
      </c>
      <c r="AE1327" s="16">
        <f>IF(ISBLANK(T1327),AE1326,IF(COUNTIF(T$2:T1327,T1327)&gt;1,AE1326,1+MAX(AE1326,0)))</f>
        <v>41</v>
      </c>
    </row>
    <row r="1328" spans="1:31" x14ac:dyDescent="0.25">
      <c r="A1328" s="42">
        <v>121</v>
      </c>
      <c r="B1328" s="42" t="s">
        <v>66</v>
      </c>
      <c r="C1328" s="42" t="s">
        <v>730</v>
      </c>
      <c r="E1328" s="20">
        <v>1</v>
      </c>
      <c r="F1328" s="20">
        <v>4</v>
      </c>
      <c r="G1328" s="20">
        <v>3</v>
      </c>
      <c r="H1328" s="20">
        <v>5</v>
      </c>
      <c r="I1328" s="20">
        <v>1</v>
      </c>
      <c r="J1328" s="20">
        <v>2</v>
      </c>
      <c r="K1328" s="20">
        <v>2</v>
      </c>
      <c r="L1328" s="20">
        <v>2</v>
      </c>
      <c r="M1328" s="225" t="s">
        <v>731</v>
      </c>
      <c r="O1328" s="101">
        <f>IF(ISBLANK(C1328),O1327,IF(COUNTIF(C$2:C1328,C1328)&gt;1,O1327,1+MAX(O1327,0)))</f>
        <v>34</v>
      </c>
      <c r="P1328" s="45">
        <f t="shared" si="283"/>
        <v>21</v>
      </c>
      <c r="Q1328" s="33" t="str">
        <f t="shared" si="284"/>
        <v/>
      </c>
      <c r="R1328" s="33">
        <f t="shared" si="285"/>
        <v>12</v>
      </c>
      <c r="S1328" s="33" t="str">
        <f t="shared" si="286"/>
        <v>121_12</v>
      </c>
      <c r="T1328" s="35" t="str">
        <f t="shared" si="287"/>
        <v>121PM</v>
      </c>
      <c r="U1328" s="35" t="str">
        <f t="shared" si="288"/>
        <v>121PMEW</v>
      </c>
      <c r="W1328" s="20" t="str">
        <f t="shared" si="289"/>
        <v/>
      </c>
      <c r="X1328" s="20" t="str">
        <f t="shared" si="290"/>
        <v/>
      </c>
      <c r="Y1328" s="20" t="str">
        <f t="shared" si="291"/>
        <v/>
      </c>
      <c r="Z1328" s="20" t="str">
        <f t="shared" si="292"/>
        <v/>
      </c>
      <c r="AA1328" s="20">
        <f t="shared" si="280"/>
        <v>0</v>
      </c>
      <c r="AB1328" s="20">
        <f t="shared" si="281"/>
        <v>0</v>
      </c>
      <c r="AC1328" s="20">
        <f t="shared" si="282"/>
        <v>0</v>
      </c>
      <c r="AD1328" s="16">
        <f t="shared" si="293"/>
        <v>0</v>
      </c>
      <c r="AE1328" s="16">
        <f>IF(ISBLANK(T1328),AE1327,IF(COUNTIF(T$2:T1328,T1328)&gt;1,AE1327,1+MAX(AE1327,0)))</f>
        <v>41</v>
      </c>
    </row>
    <row r="1329" spans="1:31" x14ac:dyDescent="0.25">
      <c r="A1329" s="42">
        <v>121</v>
      </c>
      <c r="B1329" s="42" t="s">
        <v>66</v>
      </c>
      <c r="C1329" s="42" t="s">
        <v>730</v>
      </c>
      <c r="E1329" s="20">
        <v>1</v>
      </c>
      <c r="F1329" s="20">
        <v>4</v>
      </c>
      <c r="G1329" s="20">
        <v>4</v>
      </c>
      <c r="H1329" s="20">
        <v>1</v>
      </c>
      <c r="I1329" s="20">
        <v>0</v>
      </c>
      <c r="J1329" s="20">
        <v>0</v>
      </c>
      <c r="K1329" s="20">
        <v>0</v>
      </c>
      <c r="L1329" s="20">
        <v>1</v>
      </c>
      <c r="M1329" s="225" t="s">
        <v>731</v>
      </c>
      <c r="O1329" s="101">
        <f>IF(ISBLANK(C1329),O1328,IF(COUNTIF(C$2:C1329,C1329)&gt;1,O1328,1+MAX(O1328,0)))</f>
        <v>34</v>
      </c>
      <c r="P1329" s="45">
        <f t="shared" si="283"/>
        <v>21</v>
      </c>
      <c r="Q1329" s="33" t="str">
        <f t="shared" si="284"/>
        <v/>
      </c>
      <c r="R1329" s="33">
        <f t="shared" si="285"/>
        <v>12</v>
      </c>
      <c r="S1329" s="33" t="str">
        <f t="shared" si="286"/>
        <v>121_12</v>
      </c>
      <c r="T1329" s="35" t="str">
        <f t="shared" si="287"/>
        <v>121PM</v>
      </c>
      <c r="U1329" s="35" t="str">
        <f t="shared" si="288"/>
        <v>121PMEW</v>
      </c>
      <c r="W1329" s="20" t="str">
        <f t="shared" si="289"/>
        <v/>
      </c>
      <c r="X1329" s="20" t="str">
        <f t="shared" si="290"/>
        <v/>
      </c>
      <c r="Y1329" s="20" t="str">
        <f t="shared" si="291"/>
        <v/>
      </c>
      <c r="Z1329" s="20" t="str">
        <f t="shared" si="292"/>
        <v/>
      </c>
      <c r="AA1329" s="20">
        <f t="shared" si="280"/>
        <v>0</v>
      </c>
      <c r="AB1329" s="20">
        <f t="shared" si="281"/>
        <v>0</v>
      </c>
      <c r="AC1329" s="20">
        <f t="shared" si="282"/>
        <v>0</v>
      </c>
      <c r="AD1329" s="16">
        <f t="shared" si="293"/>
        <v>0</v>
      </c>
      <c r="AE1329" s="16">
        <f>IF(ISBLANK(T1329),AE1328,IF(COUNTIF(T$2:T1329,T1329)&gt;1,AE1328,1+MAX(AE1328,0)))</f>
        <v>41</v>
      </c>
    </row>
    <row r="1330" spans="1:31" x14ac:dyDescent="0.25">
      <c r="A1330" s="42">
        <v>121</v>
      </c>
      <c r="B1330" s="42" t="s">
        <v>66</v>
      </c>
      <c r="C1330" s="42" t="s">
        <v>730</v>
      </c>
      <c r="E1330" s="20">
        <v>2</v>
      </c>
      <c r="F1330" s="20">
        <v>1</v>
      </c>
      <c r="G1330" s="20">
        <v>1</v>
      </c>
      <c r="H1330" s="20">
        <v>0</v>
      </c>
      <c r="I1330" s="20">
        <v>0</v>
      </c>
      <c r="J1330" s="20">
        <v>0</v>
      </c>
      <c r="K1330" s="20">
        <v>0</v>
      </c>
      <c r="L1330" s="20">
        <v>0</v>
      </c>
      <c r="O1330" s="101">
        <f>IF(ISBLANK(C1330),O1329,IF(COUNTIF(C$2:C1330,C1330)&gt;1,O1329,1+MAX(O1329,0)))</f>
        <v>34</v>
      </c>
      <c r="P1330" s="45">
        <f t="shared" si="283"/>
        <v>21</v>
      </c>
      <c r="Q1330" s="33" t="str">
        <f t="shared" si="284"/>
        <v/>
      </c>
      <c r="R1330" s="33">
        <f t="shared" si="285"/>
        <v>13</v>
      </c>
      <c r="S1330" s="33" t="str">
        <f t="shared" si="286"/>
        <v>121_13</v>
      </c>
      <c r="T1330" s="35" t="str">
        <f t="shared" si="287"/>
        <v>121PM</v>
      </c>
      <c r="U1330" s="35" t="str">
        <f t="shared" si="288"/>
        <v>121PMNS</v>
      </c>
      <c r="W1330" s="20" t="str">
        <f t="shared" si="289"/>
        <v/>
      </c>
      <c r="X1330" s="20" t="str">
        <f t="shared" si="290"/>
        <v/>
      </c>
      <c r="Y1330" s="20" t="str">
        <f t="shared" si="291"/>
        <v/>
      </c>
      <c r="Z1330" s="20" t="str">
        <f t="shared" si="292"/>
        <v/>
      </c>
      <c r="AA1330" s="20">
        <f t="shared" si="280"/>
        <v>0</v>
      </c>
      <c r="AB1330" s="20">
        <f t="shared" si="281"/>
        <v>0</v>
      </c>
      <c r="AC1330" s="20">
        <f t="shared" si="282"/>
        <v>0</v>
      </c>
      <c r="AD1330" s="16">
        <f t="shared" si="293"/>
        <v>0</v>
      </c>
      <c r="AE1330" s="16">
        <f>IF(ISBLANK(T1330),AE1329,IF(COUNTIF(T$2:T1330,T1330)&gt;1,AE1329,1+MAX(AE1329,0)))</f>
        <v>41</v>
      </c>
    </row>
    <row r="1331" spans="1:31" x14ac:dyDescent="0.25">
      <c r="A1331" s="42">
        <v>121</v>
      </c>
      <c r="B1331" s="42" t="s">
        <v>66</v>
      </c>
      <c r="C1331" s="42" t="s">
        <v>730</v>
      </c>
      <c r="E1331" s="20">
        <v>2</v>
      </c>
      <c r="F1331" s="20">
        <v>1</v>
      </c>
      <c r="G1331" s="20">
        <v>2</v>
      </c>
      <c r="H1331" s="20">
        <v>2</v>
      </c>
      <c r="I1331" s="20">
        <v>1</v>
      </c>
      <c r="J1331" s="20">
        <v>0</v>
      </c>
      <c r="K1331" s="20">
        <v>0</v>
      </c>
      <c r="L1331" s="20">
        <v>2</v>
      </c>
      <c r="O1331" s="101">
        <f>IF(ISBLANK(C1331),O1330,IF(COUNTIF(C$2:C1331,C1331)&gt;1,O1330,1+MAX(O1330,0)))</f>
        <v>34</v>
      </c>
      <c r="P1331" s="45">
        <f t="shared" si="283"/>
        <v>21</v>
      </c>
      <c r="Q1331" s="33" t="str">
        <f t="shared" si="284"/>
        <v/>
      </c>
      <c r="R1331" s="33">
        <f t="shared" si="285"/>
        <v>13</v>
      </c>
      <c r="S1331" s="33" t="str">
        <f t="shared" si="286"/>
        <v>121_13</v>
      </c>
      <c r="T1331" s="35" t="str">
        <f t="shared" si="287"/>
        <v>121PM</v>
      </c>
      <c r="U1331" s="35" t="str">
        <f t="shared" si="288"/>
        <v>121PMNS</v>
      </c>
      <c r="W1331" s="20" t="str">
        <f t="shared" si="289"/>
        <v/>
      </c>
      <c r="X1331" s="20" t="str">
        <f t="shared" si="290"/>
        <v/>
      </c>
      <c r="Y1331" s="20" t="str">
        <f t="shared" si="291"/>
        <v/>
      </c>
      <c r="Z1331" s="20" t="str">
        <f t="shared" si="292"/>
        <v/>
      </c>
      <c r="AA1331" s="20">
        <f t="shared" si="280"/>
        <v>0</v>
      </c>
      <c r="AB1331" s="20">
        <f t="shared" si="281"/>
        <v>0</v>
      </c>
      <c r="AC1331" s="20">
        <f t="shared" si="282"/>
        <v>0</v>
      </c>
      <c r="AD1331" s="16">
        <f t="shared" si="293"/>
        <v>0</v>
      </c>
      <c r="AE1331" s="16">
        <f>IF(ISBLANK(T1331),AE1330,IF(COUNTIF(T$2:T1331,T1331)&gt;1,AE1330,1+MAX(AE1330,0)))</f>
        <v>41</v>
      </c>
    </row>
    <row r="1332" spans="1:31" x14ac:dyDescent="0.25">
      <c r="A1332" s="42">
        <v>121</v>
      </c>
      <c r="B1332" s="42" t="s">
        <v>66</v>
      </c>
      <c r="C1332" s="42" t="s">
        <v>730</v>
      </c>
      <c r="E1332" s="20">
        <v>2</v>
      </c>
      <c r="F1332" s="20">
        <v>1</v>
      </c>
      <c r="G1332" s="20">
        <v>3</v>
      </c>
      <c r="H1332" s="20">
        <v>6</v>
      </c>
      <c r="I1332" s="20">
        <v>3</v>
      </c>
      <c r="J1332" s="20">
        <v>1</v>
      </c>
      <c r="K1332" s="20">
        <v>0</v>
      </c>
      <c r="L1332" s="20">
        <v>3</v>
      </c>
      <c r="O1332" s="101">
        <f>IF(ISBLANK(C1332),O1331,IF(COUNTIF(C$2:C1332,C1332)&gt;1,O1331,1+MAX(O1331,0)))</f>
        <v>34</v>
      </c>
      <c r="P1332" s="45">
        <f t="shared" si="283"/>
        <v>21</v>
      </c>
      <c r="Q1332" s="33" t="str">
        <f t="shared" si="284"/>
        <v/>
      </c>
      <c r="R1332" s="33">
        <f t="shared" si="285"/>
        <v>13</v>
      </c>
      <c r="S1332" s="33" t="str">
        <f t="shared" si="286"/>
        <v>121_13</v>
      </c>
      <c r="T1332" s="35" t="str">
        <f t="shared" si="287"/>
        <v>121PM</v>
      </c>
      <c r="U1332" s="35" t="str">
        <f t="shared" si="288"/>
        <v>121PMEW</v>
      </c>
      <c r="W1332" s="20" t="str">
        <f t="shared" si="289"/>
        <v/>
      </c>
      <c r="X1332" s="20" t="str">
        <f t="shared" si="290"/>
        <v/>
      </c>
      <c r="Y1332" s="20" t="str">
        <f t="shared" si="291"/>
        <v/>
      </c>
      <c r="Z1332" s="20" t="str">
        <f t="shared" si="292"/>
        <v/>
      </c>
      <c r="AA1332" s="20">
        <f t="shared" si="280"/>
        <v>0</v>
      </c>
      <c r="AB1332" s="20">
        <f t="shared" si="281"/>
        <v>0</v>
      </c>
      <c r="AC1332" s="20">
        <f t="shared" si="282"/>
        <v>0</v>
      </c>
      <c r="AD1332" s="16">
        <f t="shared" si="293"/>
        <v>0</v>
      </c>
      <c r="AE1332" s="16">
        <f>IF(ISBLANK(T1332),AE1331,IF(COUNTIF(T$2:T1332,T1332)&gt;1,AE1331,1+MAX(AE1331,0)))</f>
        <v>41</v>
      </c>
    </row>
    <row r="1333" spans="1:31" x14ac:dyDescent="0.25">
      <c r="A1333" s="42">
        <v>121</v>
      </c>
      <c r="B1333" s="42" t="s">
        <v>66</v>
      </c>
      <c r="C1333" s="42" t="s">
        <v>730</v>
      </c>
      <c r="E1333" s="20">
        <v>2</v>
      </c>
      <c r="F1333" s="20">
        <v>1</v>
      </c>
      <c r="G1333" s="20">
        <v>4</v>
      </c>
      <c r="H1333" s="20">
        <v>11</v>
      </c>
      <c r="I1333" s="20">
        <v>3</v>
      </c>
      <c r="J1333" s="20">
        <v>1</v>
      </c>
      <c r="K1333" s="20">
        <v>1</v>
      </c>
      <c r="L1333" s="20">
        <v>7</v>
      </c>
      <c r="O1333" s="101">
        <f>IF(ISBLANK(C1333),O1332,IF(COUNTIF(C$2:C1333,C1333)&gt;1,O1332,1+MAX(O1332,0)))</f>
        <v>34</v>
      </c>
      <c r="P1333" s="45">
        <f t="shared" si="283"/>
        <v>21</v>
      </c>
      <c r="Q1333" s="33" t="str">
        <f t="shared" si="284"/>
        <v/>
      </c>
      <c r="R1333" s="33">
        <f t="shared" si="285"/>
        <v>13</v>
      </c>
      <c r="S1333" s="33" t="str">
        <f t="shared" si="286"/>
        <v>121_13</v>
      </c>
      <c r="T1333" s="35" t="str">
        <f t="shared" si="287"/>
        <v>121PM</v>
      </c>
      <c r="U1333" s="35" t="str">
        <f t="shared" si="288"/>
        <v>121PMEW</v>
      </c>
      <c r="W1333" s="20" t="str">
        <f t="shared" si="289"/>
        <v/>
      </c>
      <c r="X1333" s="20" t="str">
        <f t="shared" si="290"/>
        <v/>
      </c>
      <c r="Y1333" s="20" t="str">
        <f t="shared" si="291"/>
        <v/>
      </c>
      <c r="Z1333" s="20" t="str">
        <f t="shared" si="292"/>
        <v/>
      </c>
      <c r="AA1333" s="20">
        <f t="shared" si="280"/>
        <v>0</v>
      </c>
      <c r="AB1333" s="20">
        <f t="shared" si="281"/>
        <v>0</v>
      </c>
      <c r="AC1333" s="20">
        <f t="shared" si="282"/>
        <v>0</v>
      </c>
      <c r="AD1333" s="16">
        <f t="shared" si="293"/>
        <v>0</v>
      </c>
      <c r="AE1333" s="16">
        <f>IF(ISBLANK(T1333),AE1332,IF(COUNTIF(T$2:T1333,T1333)&gt;1,AE1332,1+MAX(AE1332,0)))</f>
        <v>41</v>
      </c>
    </row>
    <row r="1334" spans="1:31" x14ac:dyDescent="0.25">
      <c r="A1334" s="42">
        <v>121</v>
      </c>
      <c r="B1334" s="42" t="s">
        <v>66</v>
      </c>
      <c r="C1334" s="42" t="s">
        <v>730</v>
      </c>
      <c r="E1334" s="20">
        <v>2</v>
      </c>
      <c r="F1334" s="20">
        <v>2</v>
      </c>
      <c r="G1334" s="20">
        <v>1</v>
      </c>
      <c r="H1334" s="20">
        <v>0</v>
      </c>
      <c r="I1334" s="20">
        <v>0</v>
      </c>
      <c r="J1334" s="20">
        <v>0</v>
      </c>
      <c r="K1334" s="20">
        <v>0</v>
      </c>
      <c r="L1334" s="20">
        <v>0</v>
      </c>
      <c r="O1334" s="101">
        <f>IF(ISBLANK(C1334),O1333,IF(COUNTIF(C$2:C1334,C1334)&gt;1,O1333,1+MAX(O1333,0)))</f>
        <v>34</v>
      </c>
      <c r="P1334" s="45">
        <f t="shared" si="283"/>
        <v>21</v>
      </c>
      <c r="Q1334" s="33" t="str">
        <f t="shared" si="284"/>
        <v/>
      </c>
      <c r="R1334" s="33">
        <f t="shared" si="285"/>
        <v>14</v>
      </c>
      <c r="S1334" s="33" t="str">
        <f t="shared" si="286"/>
        <v>121_14</v>
      </c>
      <c r="T1334" s="35" t="str">
        <f t="shared" si="287"/>
        <v>121PM</v>
      </c>
      <c r="U1334" s="35" t="str">
        <f t="shared" si="288"/>
        <v>121PMNS</v>
      </c>
      <c r="W1334" s="20" t="str">
        <f t="shared" si="289"/>
        <v/>
      </c>
      <c r="X1334" s="20" t="str">
        <f t="shared" si="290"/>
        <v/>
      </c>
      <c r="Y1334" s="20" t="str">
        <f t="shared" si="291"/>
        <v/>
      </c>
      <c r="Z1334" s="20" t="str">
        <f t="shared" si="292"/>
        <v/>
      </c>
      <c r="AA1334" s="20">
        <f t="shared" si="280"/>
        <v>0</v>
      </c>
      <c r="AB1334" s="20">
        <f t="shared" si="281"/>
        <v>0</v>
      </c>
      <c r="AC1334" s="20">
        <f t="shared" si="282"/>
        <v>0</v>
      </c>
      <c r="AD1334" s="16">
        <f t="shared" si="293"/>
        <v>0</v>
      </c>
      <c r="AE1334" s="16">
        <f>IF(ISBLANK(T1334),AE1333,IF(COUNTIF(T$2:T1334,T1334)&gt;1,AE1333,1+MAX(AE1333,0)))</f>
        <v>41</v>
      </c>
    </row>
    <row r="1335" spans="1:31" x14ac:dyDescent="0.25">
      <c r="A1335" s="42">
        <v>121</v>
      </c>
      <c r="B1335" s="42" t="s">
        <v>66</v>
      </c>
      <c r="C1335" s="42" t="s">
        <v>730</v>
      </c>
      <c r="E1335" s="20">
        <v>2</v>
      </c>
      <c r="F1335" s="20">
        <v>2</v>
      </c>
      <c r="G1335" s="20">
        <v>2</v>
      </c>
      <c r="H1335" s="20">
        <v>4</v>
      </c>
      <c r="I1335" s="20">
        <v>2</v>
      </c>
      <c r="J1335" s="20">
        <v>0</v>
      </c>
      <c r="K1335" s="20">
        <v>1</v>
      </c>
      <c r="L1335" s="20">
        <v>3</v>
      </c>
      <c r="O1335" s="101">
        <f>IF(ISBLANK(C1335),O1334,IF(COUNTIF(C$2:C1335,C1335)&gt;1,O1334,1+MAX(O1334,0)))</f>
        <v>34</v>
      </c>
      <c r="P1335" s="45">
        <f t="shared" si="283"/>
        <v>21</v>
      </c>
      <c r="Q1335" s="33" t="str">
        <f t="shared" si="284"/>
        <v/>
      </c>
      <c r="R1335" s="33">
        <f t="shared" si="285"/>
        <v>14</v>
      </c>
      <c r="S1335" s="33" t="str">
        <f t="shared" si="286"/>
        <v>121_14</v>
      </c>
      <c r="T1335" s="35" t="str">
        <f t="shared" si="287"/>
        <v>121PM</v>
      </c>
      <c r="U1335" s="35" t="str">
        <f t="shared" si="288"/>
        <v>121PMNS</v>
      </c>
      <c r="W1335" s="20" t="str">
        <f t="shared" si="289"/>
        <v/>
      </c>
      <c r="X1335" s="20" t="str">
        <f t="shared" si="290"/>
        <v/>
      </c>
      <c r="Y1335" s="20" t="str">
        <f t="shared" si="291"/>
        <v/>
      </c>
      <c r="Z1335" s="20" t="str">
        <f t="shared" si="292"/>
        <v/>
      </c>
      <c r="AA1335" s="20">
        <f t="shared" si="280"/>
        <v>0</v>
      </c>
      <c r="AB1335" s="20">
        <f t="shared" si="281"/>
        <v>0</v>
      </c>
      <c r="AC1335" s="20">
        <f t="shared" si="282"/>
        <v>0</v>
      </c>
      <c r="AD1335" s="16">
        <f t="shared" si="293"/>
        <v>0</v>
      </c>
      <c r="AE1335" s="16">
        <f>IF(ISBLANK(T1335),AE1334,IF(COUNTIF(T$2:T1335,T1335)&gt;1,AE1334,1+MAX(AE1334,0)))</f>
        <v>41</v>
      </c>
    </row>
    <row r="1336" spans="1:31" x14ac:dyDescent="0.25">
      <c r="A1336" s="42">
        <v>121</v>
      </c>
      <c r="B1336" s="42" t="s">
        <v>66</v>
      </c>
      <c r="C1336" s="42" t="s">
        <v>730</v>
      </c>
      <c r="E1336" s="20">
        <v>2</v>
      </c>
      <c r="F1336" s="20">
        <v>2</v>
      </c>
      <c r="G1336" s="20">
        <v>3</v>
      </c>
      <c r="H1336" s="20">
        <v>1</v>
      </c>
      <c r="I1336" s="20">
        <v>0</v>
      </c>
      <c r="J1336" s="20">
        <v>0</v>
      </c>
      <c r="K1336" s="20">
        <v>0</v>
      </c>
      <c r="L1336" s="20">
        <v>1</v>
      </c>
      <c r="O1336" s="101">
        <f>IF(ISBLANK(C1336),O1335,IF(COUNTIF(C$2:C1336,C1336)&gt;1,O1335,1+MAX(O1335,0)))</f>
        <v>34</v>
      </c>
      <c r="P1336" s="45">
        <f t="shared" si="283"/>
        <v>21</v>
      </c>
      <c r="Q1336" s="33" t="str">
        <f t="shared" si="284"/>
        <v/>
      </c>
      <c r="R1336" s="33">
        <f t="shared" si="285"/>
        <v>14</v>
      </c>
      <c r="S1336" s="33" t="str">
        <f t="shared" si="286"/>
        <v>121_14</v>
      </c>
      <c r="T1336" s="35" t="str">
        <f t="shared" si="287"/>
        <v>121PM</v>
      </c>
      <c r="U1336" s="35" t="str">
        <f t="shared" si="288"/>
        <v>121PMEW</v>
      </c>
      <c r="W1336" s="20" t="str">
        <f t="shared" si="289"/>
        <v/>
      </c>
      <c r="X1336" s="20" t="str">
        <f t="shared" si="290"/>
        <v/>
      </c>
      <c r="Y1336" s="20" t="str">
        <f t="shared" si="291"/>
        <v/>
      </c>
      <c r="Z1336" s="20" t="str">
        <f t="shared" si="292"/>
        <v/>
      </c>
      <c r="AA1336" s="20">
        <f t="shared" si="280"/>
        <v>0</v>
      </c>
      <c r="AB1336" s="20">
        <f t="shared" si="281"/>
        <v>0</v>
      </c>
      <c r="AC1336" s="20">
        <f t="shared" si="282"/>
        <v>0</v>
      </c>
      <c r="AD1336" s="16">
        <f t="shared" si="293"/>
        <v>0</v>
      </c>
      <c r="AE1336" s="16">
        <f>IF(ISBLANK(T1336),AE1335,IF(COUNTIF(T$2:T1336,T1336)&gt;1,AE1335,1+MAX(AE1335,0)))</f>
        <v>41</v>
      </c>
    </row>
    <row r="1337" spans="1:31" x14ac:dyDescent="0.25">
      <c r="A1337" s="42">
        <v>121</v>
      </c>
      <c r="B1337" s="42" t="s">
        <v>66</v>
      </c>
      <c r="C1337" s="42" t="s">
        <v>730</v>
      </c>
      <c r="E1337" s="20">
        <v>2</v>
      </c>
      <c r="F1337" s="20">
        <v>2</v>
      </c>
      <c r="G1337" s="20">
        <v>4</v>
      </c>
      <c r="H1337" s="20">
        <v>3</v>
      </c>
      <c r="I1337" s="20">
        <v>0</v>
      </c>
      <c r="J1337" s="20">
        <v>0</v>
      </c>
      <c r="K1337" s="20">
        <v>0</v>
      </c>
      <c r="L1337" s="20">
        <v>1</v>
      </c>
      <c r="O1337" s="101">
        <f>IF(ISBLANK(C1337),O1336,IF(COUNTIF(C$2:C1337,C1337)&gt;1,O1336,1+MAX(O1336,0)))</f>
        <v>34</v>
      </c>
      <c r="P1337" s="45">
        <f t="shared" si="283"/>
        <v>21</v>
      </c>
      <c r="Q1337" s="33" t="str">
        <f t="shared" si="284"/>
        <v/>
      </c>
      <c r="R1337" s="33">
        <f t="shared" si="285"/>
        <v>14</v>
      </c>
      <c r="S1337" s="33" t="str">
        <f t="shared" si="286"/>
        <v>121_14</v>
      </c>
      <c r="T1337" s="35" t="str">
        <f t="shared" si="287"/>
        <v>121PM</v>
      </c>
      <c r="U1337" s="35" t="str">
        <f t="shared" si="288"/>
        <v>121PMEW</v>
      </c>
      <c r="W1337" s="20" t="str">
        <f t="shared" si="289"/>
        <v/>
      </c>
      <c r="X1337" s="20" t="str">
        <f t="shared" si="290"/>
        <v/>
      </c>
      <c r="Y1337" s="20" t="str">
        <f t="shared" si="291"/>
        <v/>
      </c>
      <c r="Z1337" s="20" t="str">
        <f t="shared" si="292"/>
        <v/>
      </c>
      <c r="AA1337" s="20">
        <f t="shared" si="280"/>
        <v>0</v>
      </c>
      <c r="AB1337" s="20">
        <f t="shared" si="281"/>
        <v>0</v>
      </c>
      <c r="AC1337" s="20">
        <f t="shared" si="282"/>
        <v>0</v>
      </c>
      <c r="AD1337" s="16">
        <f t="shared" si="293"/>
        <v>0</v>
      </c>
      <c r="AE1337" s="16">
        <f>IF(ISBLANK(T1337),AE1336,IF(COUNTIF(T$2:T1337,T1337)&gt;1,AE1336,1+MAX(AE1336,0)))</f>
        <v>41</v>
      </c>
    </row>
    <row r="1338" spans="1:31" x14ac:dyDescent="0.25">
      <c r="A1338" s="42">
        <v>121</v>
      </c>
      <c r="B1338" s="42" t="s">
        <v>66</v>
      </c>
      <c r="C1338" s="42" t="s">
        <v>730</v>
      </c>
      <c r="E1338" s="20">
        <v>2</v>
      </c>
      <c r="F1338" s="20">
        <v>3</v>
      </c>
      <c r="G1338" s="20">
        <v>1</v>
      </c>
      <c r="H1338" s="20">
        <v>5</v>
      </c>
      <c r="I1338" s="20">
        <v>0</v>
      </c>
      <c r="J1338" s="20">
        <v>1</v>
      </c>
      <c r="K1338" s="20">
        <v>0</v>
      </c>
      <c r="L1338" s="20">
        <v>3</v>
      </c>
      <c r="O1338" s="101">
        <f>IF(ISBLANK(C1338),O1337,IF(COUNTIF(C$2:C1338,C1338)&gt;1,O1337,1+MAX(O1337,0)))</f>
        <v>34</v>
      </c>
      <c r="P1338" s="45">
        <f t="shared" si="283"/>
        <v>21</v>
      </c>
      <c r="Q1338" s="33" t="str">
        <f t="shared" si="284"/>
        <v/>
      </c>
      <c r="R1338" s="33">
        <f t="shared" si="285"/>
        <v>15</v>
      </c>
      <c r="S1338" s="33" t="str">
        <f t="shared" si="286"/>
        <v>121_15</v>
      </c>
      <c r="T1338" s="35" t="str">
        <f t="shared" si="287"/>
        <v>121PM</v>
      </c>
      <c r="U1338" s="35" t="str">
        <f t="shared" si="288"/>
        <v>121PMNS</v>
      </c>
      <c r="W1338" s="20" t="str">
        <f t="shared" si="289"/>
        <v/>
      </c>
      <c r="X1338" s="20" t="str">
        <f t="shared" si="290"/>
        <v/>
      </c>
      <c r="Y1338" s="20" t="str">
        <f t="shared" si="291"/>
        <v/>
      </c>
      <c r="Z1338" s="20" t="str">
        <f t="shared" si="292"/>
        <v/>
      </c>
      <c r="AA1338" s="20">
        <f t="shared" si="280"/>
        <v>0</v>
      </c>
      <c r="AB1338" s="20">
        <f t="shared" si="281"/>
        <v>0</v>
      </c>
      <c r="AC1338" s="20">
        <f t="shared" si="282"/>
        <v>0</v>
      </c>
      <c r="AD1338" s="16">
        <f t="shared" si="293"/>
        <v>0</v>
      </c>
      <c r="AE1338" s="16">
        <f>IF(ISBLANK(T1338),AE1337,IF(COUNTIF(T$2:T1338,T1338)&gt;1,AE1337,1+MAX(AE1337,0)))</f>
        <v>41</v>
      </c>
    </row>
    <row r="1339" spans="1:31" x14ac:dyDescent="0.25">
      <c r="A1339" s="42">
        <v>121</v>
      </c>
      <c r="B1339" s="42" t="s">
        <v>66</v>
      </c>
      <c r="C1339" s="42" t="s">
        <v>730</v>
      </c>
      <c r="E1339" s="20">
        <v>2</v>
      </c>
      <c r="F1339" s="20">
        <v>3</v>
      </c>
      <c r="G1339" s="20">
        <v>2</v>
      </c>
      <c r="H1339" s="20">
        <v>2</v>
      </c>
      <c r="I1339" s="20">
        <v>0</v>
      </c>
      <c r="J1339" s="20">
        <v>0</v>
      </c>
      <c r="K1339" s="20">
        <v>1</v>
      </c>
      <c r="L1339" s="20">
        <v>1</v>
      </c>
      <c r="O1339" s="101">
        <f>IF(ISBLANK(C1339),O1338,IF(COUNTIF(C$2:C1339,C1339)&gt;1,O1338,1+MAX(O1338,0)))</f>
        <v>34</v>
      </c>
      <c r="P1339" s="45">
        <f t="shared" si="283"/>
        <v>21</v>
      </c>
      <c r="Q1339" s="33" t="str">
        <f t="shared" si="284"/>
        <v/>
      </c>
      <c r="R1339" s="33">
        <f t="shared" si="285"/>
        <v>15</v>
      </c>
      <c r="S1339" s="33" t="str">
        <f t="shared" si="286"/>
        <v>121_15</v>
      </c>
      <c r="T1339" s="35" t="str">
        <f t="shared" si="287"/>
        <v>121PM</v>
      </c>
      <c r="U1339" s="35" t="str">
        <f t="shared" si="288"/>
        <v>121PMNS</v>
      </c>
      <c r="W1339" s="20" t="str">
        <f t="shared" si="289"/>
        <v/>
      </c>
      <c r="X1339" s="20" t="str">
        <f t="shared" si="290"/>
        <v/>
      </c>
      <c r="Y1339" s="20" t="str">
        <f t="shared" si="291"/>
        <v/>
      </c>
      <c r="Z1339" s="20" t="str">
        <f t="shared" si="292"/>
        <v/>
      </c>
      <c r="AA1339" s="20">
        <f t="shared" si="280"/>
        <v>0</v>
      </c>
      <c r="AB1339" s="20">
        <f t="shared" si="281"/>
        <v>0</v>
      </c>
      <c r="AC1339" s="20">
        <f t="shared" si="282"/>
        <v>0</v>
      </c>
      <c r="AD1339" s="16">
        <f t="shared" si="293"/>
        <v>0</v>
      </c>
      <c r="AE1339" s="16">
        <f>IF(ISBLANK(T1339),AE1338,IF(COUNTIF(T$2:T1339,T1339)&gt;1,AE1338,1+MAX(AE1338,0)))</f>
        <v>41</v>
      </c>
    </row>
    <row r="1340" spans="1:31" x14ac:dyDescent="0.25">
      <c r="A1340" s="42">
        <v>121</v>
      </c>
      <c r="B1340" s="42" t="s">
        <v>66</v>
      </c>
      <c r="C1340" s="42" t="s">
        <v>730</v>
      </c>
      <c r="E1340" s="20">
        <v>2</v>
      </c>
      <c r="F1340" s="20">
        <v>3</v>
      </c>
      <c r="G1340" s="20">
        <v>3</v>
      </c>
      <c r="H1340" s="20">
        <v>2</v>
      </c>
      <c r="I1340" s="20">
        <v>0</v>
      </c>
      <c r="J1340" s="20">
        <v>0</v>
      </c>
      <c r="K1340" s="20">
        <v>1</v>
      </c>
      <c r="L1340" s="20">
        <v>1</v>
      </c>
      <c r="O1340" s="101">
        <f>IF(ISBLANK(C1340),O1339,IF(COUNTIF(C$2:C1340,C1340)&gt;1,O1339,1+MAX(O1339,0)))</f>
        <v>34</v>
      </c>
      <c r="P1340" s="45">
        <f t="shared" si="283"/>
        <v>21</v>
      </c>
      <c r="Q1340" s="33" t="str">
        <f t="shared" si="284"/>
        <v/>
      </c>
      <c r="R1340" s="33">
        <f t="shared" si="285"/>
        <v>15</v>
      </c>
      <c r="S1340" s="33" t="str">
        <f t="shared" si="286"/>
        <v>121_15</v>
      </c>
      <c r="T1340" s="35" t="str">
        <f t="shared" si="287"/>
        <v>121PM</v>
      </c>
      <c r="U1340" s="35" t="str">
        <f t="shared" si="288"/>
        <v>121PMEW</v>
      </c>
      <c r="W1340" s="20" t="str">
        <f t="shared" si="289"/>
        <v/>
      </c>
      <c r="X1340" s="20" t="str">
        <f t="shared" si="290"/>
        <v/>
      </c>
      <c r="Y1340" s="20" t="str">
        <f t="shared" si="291"/>
        <v/>
      </c>
      <c r="Z1340" s="20" t="str">
        <f t="shared" si="292"/>
        <v/>
      </c>
      <c r="AA1340" s="20">
        <f t="shared" si="280"/>
        <v>0</v>
      </c>
      <c r="AB1340" s="20">
        <f t="shared" si="281"/>
        <v>0</v>
      </c>
      <c r="AC1340" s="20">
        <f t="shared" si="282"/>
        <v>0</v>
      </c>
      <c r="AD1340" s="16">
        <f t="shared" si="293"/>
        <v>0</v>
      </c>
      <c r="AE1340" s="16">
        <f>IF(ISBLANK(T1340),AE1339,IF(COUNTIF(T$2:T1340,T1340)&gt;1,AE1339,1+MAX(AE1339,0)))</f>
        <v>41</v>
      </c>
    </row>
    <row r="1341" spans="1:31" x14ac:dyDescent="0.25">
      <c r="A1341" s="42">
        <v>121</v>
      </c>
      <c r="B1341" s="42" t="s">
        <v>66</v>
      </c>
      <c r="C1341" s="42" t="s">
        <v>730</v>
      </c>
      <c r="E1341" s="20">
        <v>2</v>
      </c>
      <c r="F1341" s="20">
        <v>3</v>
      </c>
      <c r="G1341" s="20">
        <v>4</v>
      </c>
      <c r="H1341" s="20">
        <v>7</v>
      </c>
      <c r="I1341" s="20">
        <v>3</v>
      </c>
      <c r="J1341" s="20">
        <v>1</v>
      </c>
      <c r="K1341" s="20">
        <v>4</v>
      </c>
      <c r="L1341" s="20">
        <v>6</v>
      </c>
      <c r="O1341" s="101">
        <f>IF(ISBLANK(C1341),O1340,IF(COUNTIF(C$2:C1341,C1341)&gt;1,O1340,1+MAX(O1340,0)))</f>
        <v>34</v>
      </c>
      <c r="P1341" s="45">
        <f t="shared" si="283"/>
        <v>21</v>
      </c>
      <c r="Q1341" s="33" t="str">
        <f t="shared" si="284"/>
        <v/>
      </c>
      <c r="R1341" s="33">
        <f t="shared" si="285"/>
        <v>15</v>
      </c>
      <c r="S1341" s="33" t="str">
        <f t="shared" si="286"/>
        <v>121_15</v>
      </c>
      <c r="T1341" s="35" t="str">
        <f t="shared" si="287"/>
        <v>121PM</v>
      </c>
      <c r="U1341" s="35" t="str">
        <f t="shared" si="288"/>
        <v>121PMEW</v>
      </c>
      <c r="W1341" s="20" t="str">
        <f t="shared" si="289"/>
        <v/>
      </c>
      <c r="X1341" s="20" t="str">
        <f t="shared" si="290"/>
        <v/>
      </c>
      <c r="Y1341" s="20" t="str">
        <f t="shared" si="291"/>
        <v/>
      </c>
      <c r="Z1341" s="20" t="str">
        <f t="shared" si="292"/>
        <v/>
      </c>
      <c r="AA1341" s="20">
        <f t="shared" si="280"/>
        <v>0</v>
      </c>
      <c r="AB1341" s="20">
        <f t="shared" si="281"/>
        <v>0</v>
      </c>
      <c r="AC1341" s="20">
        <f t="shared" si="282"/>
        <v>0</v>
      </c>
      <c r="AD1341" s="16">
        <f t="shared" si="293"/>
        <v>0</v>
      </c>
      <c r="AE1341" s="16">
        <f>IF(ISBLANK(T1341),AE1340,IF(COUNTIF(T$2:T1341,T1341)&gt;1,AE1340,1+MAX(AE1340,0)))</f>
        <v>41</v>
      </c>
    </row>
    <row r="1342" spans="1:31" x14ac:dyDescent="0.25">
      <c r="A1342" s="42">
        <v>121</v>
      </c>
      <c r="B1342" s="42" t="s">
        <v>66</v>
      </c>
      <c r="C1342" s="42" t="s">
        <v>730</v>
      </c>
      <c r="E1342" s="20">
        <v>2</v>
      </c>
      <c r="F1342" s="20">
        <v>4</v>
      </c>
      <c r="G1342" s="20">
        <v>1</v>
      </c>
      <c r="H1342" s="20">
        <v>6</v>
      </c>
      <c r="I1342" s="20">
        <v>1</v>
      </c>
      <c r="J1342" s="20">
        <v>1</v>
      </c>
      <c r="K1342" s="20">
        <v>0</v>
      </c>
      <c r="L1342" s="20">
        <v>1</v>
      </c>
      <c r="O1342" s="101">
        <f>IF(ISBLANK(C1342),O1341,IF(COUNTIF(C$2:C1342,C1342)&gt;1,O1341,1+MAX(O1341,0)))</f>
        <v>34</v>
      </c>
      <c r="P1342" s="45">
        <f t="shared" si="283"/>
        <v>21</v>
      </c>
      <c r="Q1342" s="33" t="str">
        <f t="shared" si="284"/>
        <v/>
      </c>
      <c r="R1342" s="33">
        <f t="shared" si="285"/>
        <v>16</v>
      </c>
      <c r="S1342" s="33" t="str">
        <f t="shared" si="286"/>
        <v>121_16</v>
      </c>
      <c r="T1342" s="35" t="str">
        <f t="shared" si="287"/>
        <v>121PM</v>
      </c>
      <c r="U1342" s="35" t="str">
        <f t="shared" si="288"/>
        <v>121PMNS</v>
      </c>
      <c r="W1342" s="20" t="str">
        <f t="shared" si="289"/>
        <v/>
      </c>
      <c r="X1342" s="20" t="str">
        <f t="shared" si="290"/>
        <v/>
      </c>
      <c r="Y1342" s="20" t="str">
        <f t="shared" si="291"/>
        <v/>
      </c>
      <c r="Z1342" s="20" t="str">
        <f t="shared" si="292"/>
        <v/>
      </c>
      <c r="AA1342" s="20">
        <f t="shared" si="280"/>
        <v>0</v>
      </c>
      <c r="AB1342" s="20">
        <f t="shared" si="281"/>
        <v>0</v>
      </c>
      <c r="AC1342" s="20">
        <f t="shared" si="282"/>
        <v>0</v>
      </c>
      <c r="AD1342" s="16">
        <f t="shared" si="293"/>
        <v>0</v>
      </c>
      <c r="AE1342" s="16">
        <f>IF(ISBLANK(T1342),AE1341,IF(COUNTIF(T$2:T1342,T1342)&gt;1,AE1341,1+MAX(AE1341,0)))</f>
        <v>41</v>
      </c>
    </row>
    <row r="1343" spans="1:31" x14ac:dyDescent="0.25">
      <c r="A1343" s="42">
        <v>121</v>
      </c>
      <c r="B1343" s="42" t="s">
        <v>66</v>
      </c>
      <c r="C1343" s="42" t="s">
        <v>730</v>
      </c>
      <c r="E1343" s="20">
        <v>2</v>
      </c>
      <c r="F1343" s="20">
        <v>4</v>
      </c>
      <c r="G1343" s="20">
        <v>2</v>
      </c>
      <c r="H1343" s="20">
        <v>5</v>
      </c>
      <c r="I1343" s="20">
        <v>0</v>
      </c>
      <c r="J1343" s="20">
        <v>2</v>
      </c>
      <c r="K1343" s="20">
        <v>1</v>
      </c>
      <c r="L1343" s="20">
        <v>1</v>
      </c>
      <c r="O1343" s="101">
        <f>IF(ISBLANK(C1343),O1342,IF(COUNTIF(C$2:C1343,C1343)&gt;1,O1342,1+MAX(O1342,0)))</f>
        <v>34</v>
      </c>
      <c r="P1343" s="45">
        <f t="shared" si="283"/>
        <v>21</v>
      </c>
      <c r="Q1343" s="33" t="str">
        <f t="shared" si="284"/>
        <v/>
      </c>
      <c r="R1343" s="33">
        <f t="shared" si="285"/>
        <v>16</v>
      </c>
      <c r="S1343" s="33" t="str">
        <f t="shared" si="286"/>
        <v>121_16</v>
      </c>
      <c r="T1343" s="35" t="str">
        <f t="shared" si="287"/>
        <v>121PM</v>
      </c>
      <c r="U1343" s="35" t="str">
        <f t="shared" si="288"/>
        <v>121PMNS</v>
      </c>
      <c r="W1343" s="20" t="str">
        <f t="shared" si="289"/>
        <v/>
      </c>
      <c r="X1343" s="20" t="str">
        <f t="shared" si="290"/>
        <v/>
      </c>
      <c r="Y1343" s="20" t="str">
        <f t="shared" si="291"/>
        <v/>
      </c>
      <c r="Z1343" s="20" t="str">
        <f t="shared" si="292"/>
        <v/>
      </c>
      <c r="AA1343" s="20">
        <f t="shared" si="280"/>
        <v>0</v>
      </c>
      <c r="AB1343" s="20">
        <f t="shared" si="281"/>
        <v>0</v>
      </c>
      <c r="AC1343" s="20">
        <f t="shared" si="282"/>
        <v>0</v>
      </c>
      <c r="AD1343" s="16">
        <f t="shared" si="293"/>
        <v>0</v>
      </c>
      <c r="AE1343" s="16">
        <f>IF(ISBLANK(T1343),AE1342,IF(COUNTIF(T$2:T1343,T1343)&gt;1,AE1342,1+MAX(AE1342,0)))</f>
        <v>41</v>
      </c>
    </row>
    <row r="1344" spans="1:31" x14ac:dyDescent="0.25">
      <c r="A1344" s="42">
        <v>121</v>
      </c>
      <c r="B1344" s="42" t="s">
        <v>66</v>
      </c>
      <c r="C1344" s="42" t="s">
        <v>730</v>
      </c>
      <c r="E1344" s="20">
        <v>2</v>
      </c>
      <c r="F1344" s="20">
        <v>4</v>
      </c>
      <c r="G1344" s="20">
        <v>3</v>
      </c>
      <c r="H1344" s="20">
        <v>1</v>
      </c>
      <c r="I1344" s="20">
        <v>0</v>
      </c>
      <c r="J1344" s="20">
        <v>0</v>
      </c>
      <c r="K1344" s="20">
        <v>1</v>
      </c>
      <c r="L1344" s="20">
        <v>1</v>
      </c>
      <c r="O1344" s="101">
        <f>IF(ISBLANK(C1344),O1343,IF(COUNTIF(C$2:C1344,C1344)&gt;1,O1343,1+MAX(O1343,0)))</f>
        <v>34</v>
      </c>
      <c r="P1344" s="45">
        <f t="shared" si="283"/>
        <v>21</v>
      </c>
      <c r="Q1344" s="33" t="str">
        <f t="shared" si="284"/>
        <v/>
      </c>
      <c r="R1344" s="33">
        <f t="shared" si="285"/>
        <v>16</v>
      </c>
      <c r="S1344" s="33" t="str">
        <f t="shared" si="286"/>
        <v>121_16</v>
      </c>
      <c r="T1344" s="35" t="str">
        <f t="shared" si="287"/>
        <v>121PM</v>
      </c>
      <c r="U1344" s="35" t="str">
        <f t="shared" si="288"/>
        <v>121PMEW</v>
      </c>
      <c r="W1344" s="20" t="str">
        <f t="shared" si="289"/>
        <v/>
      </c>
      <c r="X1344" s="20" t="str">
        <f t="shared" si="290"/>
        <v/>
      </c>
      <c r="Y1344" s="20" t="str">
        <f t="shared" si="291"/>
        <v/>
      </c>
      <c r="Z1344" s="20" t="str">
        <f t="shared" si="292"/>
        <v/>
      </c>
      <c r="AA1344" s="20">
        <f t="shared" si="280"/>
        <v>0</v>
      </c>
      <c r="AB1344" s="20">
        <f t="shared" si="281"/>
        <v>0</v>
      </c>
      <c r="AC1344" s="20">
        <f t="shared" si="282"/>
        <v>0</v>
      </c>
      <c r="AD1344" s="16">
        <f t="shared" si="293"/>
        <v>0</v>
      </c>
      <c r="AE1344" s="16">
        <f>IF(ISBLANK(T1344),AE1343,IF(COUNTIF(T$2:T1344,T1344)&gt;1,AE1343,1+MAX(AE1343,0)))</f>
        <v>41</v>
      </c>
    </row>
    <row r="1345" spans="1:31" x14ac:dyDescent="0.25">
      <c r="A1345" s="42">
        <v>121</v>
      </c>
      <c r="B1345" s="42" t="s">
        <v>66</v>
      </c>
      <c r="C1345" s="42" t="s">
        <v>730</v>
      </c>
      <c r="E1345" s="20">
        <v>2</v>
      </c>
      <c r="F1345" s="20">
        <v>4</v>
      </c>
      <c r="G1345" s="20">
        <v>4</v>
      </c>
      <c r="H1345" s="20">
        <v>5</v>
      </c>
      <c r="I1345" s="20">
        <v>0</v>
      </c>
      <c r="J1345" s="20">
        <v>0</v>
      </c>
      <c r="K1345" s="20">
        <v>1</v>
      </c>
      <c r="L1345" s="20">
        <v>3</v>
      </c>
      <c r="O1345" s="101">
        <f>IF(ISBLANK(C1345),O1344,IF(COUNTIF(C$2:C1345,C1345)&gt;1,O1344,1+MAX(O1344,0)))</f>
        <v>34</v>
      </c>
      <c r="P1345" s="45">
        <f t="shared" si="283"/>
        <v>21</v>
      </c>
      <c r="Q1345" s="33" t="str">
        <f t="shared" si="284"/>
        <v/>
      </c>
      <c r="R1345" s="33">
        <f t="shared" si="285"/>
        <v>16</v>
      </c>
      <c r="S1345" s="33" t="str">
        <f t="shared" si="286"/>
        <v>121_16</v>
      </c>
      <c r="T1345" s="35" t="str">
        <f t="shared" si="287"/>
        <v>121PM</v>
      </c>
      <c r="U1345" s="35" t="str">
        <f t="shared" si="288"/>
        <v>121PMEW</v>
      </c>
      <c r="W1345" s="20" t="str">
        <f t="shared" si="289"/>
        <v/>
      </c>
      <c r="X1345" s="20" t="str">
        <f t="shared" si="290"/>
        <v/>
      </c>
      <c r="Y1345" s="20" t="str">
        <f t="shared" si="291"/>
        <v/>
      </c>
      <c r="Z1345" s="20" t="str">
        <f t="shared" si="292"/>
        <v/>
      </c>
      <c r="AA1345" s="20">
        <f t="shared" si="280"/>
        <v>0</v>
      </c>
      <c r="AB1345" s="20">
        <f t="shared" si="281"/>
        <v>0</v>
      </c>
      <c r="AC1345" s="20">
        <f t="shared" si="282"/>
        <v>0</v>
      </c>
      <c r="AD1345" s="16">
        <f t="shared" si="293"/>
        <v>0</v>
      </c>
      <c r="AE1345" s="16">
        <f>IF(ISBLANK(T1345),AE1344,IF(COUNTIF(T$2:T1345,T1345)&gt;1,AE1344,1+MAX(AE1344,0)))</f>
        <v>41</v>
      </c>
    </row>
    <row r="1346" spans="1:31" x14ac:dyDescent="0.25">
      <c r="A1346" s="42">
        <v>122</v>
      </c>
      <c r="B1346" s="42" t="s">
        <v>65</v>
      </c>
      <c r="C1346" s="42" t="s">
        <v>657</v>
      </c>
      <c r="E1346" s="20">
        <v>1</v>
      </c>
      <c r="F1346" s="20">
        <v>1</v>
      </c>
      <c r="G1346" s="20">
        <v>1</v>
      </c>
      <c r="H1346" s="20">
        <v>0</v>
      </c>
      <c r="I1346" s="20">
        <v>0</v>
      </c>
      <c r="J1346" s="20">
        <v>0</v>
      </c>
      <c r="K1346" s="20">
        <v>0</v>
      </c>
      <c r="L1346" s="20">
        <v>0</v>
      </c>
      <c r="M1346" s="225" t="s">
        <v>732</v>
      </c>
      <c r="O1346" s="101">
        <f>IF(ISBLANK(C1346),O1345,IF(COUNTIF(C$2:C1346,C1346)&gt;1,O1345,1+MAX(O1345,0)))</f>
        <v>34</v>
      </c>
      <c r="P1346" s="45">
        <f t="shared" si="283"/>
        <v>22</v>
      </c>
      <c r="Q1346" s="33">
        <f t="shared" si="284"/>
        <v>22</v>
      </c>
      <c r="R1346" s="33">
        <f t="shared" si="285"/>
        <v>1</v>
      </c>
      <c r="S1346" s="33" t="str">
        <f t="shared" si="286"/>
        <v>122_1</v>
      </c>
      <c r="T1346" s="35" t="str">
        <f t="shared" si="287"/>
        <v>122AM</v>
      </c>
      <c r="U1346" s="35" t="str">
        <f t="shared" si="288"/>
        <v>122AMNS</v>
      </c>
      <c r="W1346" s="20" t="str">
        <f t="shared" si="289"/>
        <v/>
      </c>
      <c r="X1346" s="20" t="str">
        <f t="shared" si="290"/>
        <v/>
      </c>
      <c r="Y1346" s="20" t="str">
        <f t="shared" si="291"/>
        <v/>
      </c>
      <c r="Z1346" s="20" t="str">
        <f t="shared" si="292"/>
        <v/>
      </c>
      <c r="AA1346" s="20">
        <f t="shared" ref="AA1346:AA1409" si="294">IF(AND(ISNUMBER($G1346),$B1346="AM"),INDEX(Cordon,MATCH($A1346,loc_ID,0),$G1346),0)</f>
        <v>0</v>
      </c>
      <c r="AB1346" s="20">
        <f t="shared" ref="AB1346:AB1409" si="295">IF(AND(ISNUMBER($G1346),$B1346="PM"),INDEX(Cordon,MATCH($A1346,loc_ID,0),VLOOKUP($G1346,Reverse_dir,2,FALSE)),0)</f>
        <v>0</v>
      </c>
      <c r="AC1346" s="20">
        <f t="shared" ref="AC1346:AC1409" si="296">IF(AND(ISNUMBER($G1346),$B1346="AM"),INDEX(Lane,MATCH($A1346,loc_ID,0),$G1346),0)</f>
        <v>4</v>
      </c>
      <c r="AD1346" s="16">
        <f t="shared" si="293"/>
        <v>1</v>
      </c>
      <c r="AE1346" s="16">
        <f>IF(ISBLANK(T1346),AE1345,IF(COUNTIF(T$2:T1346,T1346)&gt;1,AE1345,1+MAX(AE1345,0)))</f>
        <v>42</v>
      </c>
    </row>
    <row r="1347" spans="1:31" x14ac:dyDescent="0.25">
      <c r="A1347" s="42">
        <v>122</v>
      </c>
      <c r="B1347" s="42" t="s">
        <v>65</v>
      </c>
      <c r="C1347" s="42" t="s">
        <v>657</v>
      </c>
      <c r="E1347" s="20">
        <v>1</v>
      </c>
      <c r="F1347" s="20">
        <v>1</v>
      </c>
      <c r="G1347" s="20">
        <v>2</v>
      </c>
      <c r="H1347" s="20">
        <v>3</v>
      </c>
      <c r="I1347" s="20">
        <v>1</v>
      </c>
      <c r="J1347" s="20">
        <v>1</v>
      </c>
      <c r="K1347" s="20">
        <v>0</v>
      </c>
      <c r="L1347" s="20">
        <v>0</v>
      </c>
      <c r="M1347" s="225" t="s">
        <v>732</v>
      </c>
      <c r="O1347" s="101">
        <f>IF(ISBLANK(C1347),O1346,IF(COUNTIF(C$2:C1347,C1347)&gt;1,O1346,1+MAX(O1346,0)))</f>
        <v>34</v>
      </c>
      <c r="P1347" s="45">
        <f t="shared" ref="P1347:P1410" si="297">IF(A1347=A1346,P1346,IF(ISNUMBER(P1346),P1346+1,1))</f>
        <v>22</v>
      </c>
      <c r="Q1347" s="33" t="str">
        <f t="shared" ref="Q1347:Q1410" si="298">IF(OR(P1347=P1346,LEN(A1347)&lt;1),"",P1347)</f>
        <v/>
      </c>
      <c r="R1347" s="33">
        <f t="shared" ref="R1347:R1410" si="299">IF(ISNUMBER(F1347),F1347+4*(E1347-1)+8*IF(B1347="PM",1,0),"")</f>
        <v>1</v>
      </c>
      <c r="S1347" s="33" t="str">
        <f t="shared" ref="S1347:S1410" si="300">IF(ISNUMBER(R1347),A1347&amp;"_"&amp;R1347,"")</f>
        <v>122_1</v>
      </c>
      <c r="T1347" s="35" t="str">
        <f t="shared" ref="T1347:T1410" si="301">A1347&amp;B1347</f>
        <v>122AM</v>
      </c>
      <c r="U1347" s="35" t="str">
        <f t="shared" ref="U1347:U1410" si="302">IF(OR(G1347=1,G1347=2),T1347&amp;"NS",IF(OR(G1347=3,G1347=4),T1347&amp;"EW",""))</f>
        <v>122AMNS</v>
      </c>
      <c r="W1347" s="20" t="str">
        <f t="shared" ref="W1347:W1410" si="303">IF(I1347&gt;$H1347,1,"")</f>
        <v/>
      </c>
      <c r="X1347" s="20" t="str">
        <f t="shared" ref="X1347:X1410" si="304">IF(J1347&gt;$H1347,1,"")</f>
        <v/>
      </c>
      <c r="Y1347" s="20" t="str">
        <f t="shared" ref="Y1347:Y1410" si="305">IF(K1347&gt;$H1347,1,"")</f>
        <v/>
      </c>
      <c r="Z1347" s="20" t="str">
        <f t="shared" ref="Z1347:Z1410" si="306">IF(L1347&gt;$H1347,1,"")</f>
        <v/>
      </c>
      <c r="AA1347" s="20">
        <f t="shared" si="294"/>
        <v>0</v>
      </c>
      <c r="AB1347" s="20">
        <f t="shared" si="295"/>
        <v>0</v>
      </c>
      <c r="AC1347" s="20">
        <f t="shared" si="296"/>
        <v>4</v>
      </c>
      <c r="AD1347" s="16">
        <f t="shared" ref="AD1347:AD1410" si="307">IF(AND(AC1347&gt;0,ISNUMBER(AC1347)),1,0)</f>
        <v>1</v>
      </c>
      <c r="AE1347" s="16">
        <f>IF(ISBLANK(T1347),AE1346,IF(COUNTIF(T$2:T1347,T1347)&gt;1,AE1346,1+MAX(AE1346,0)))</f>
        <v>42</v>
      </c>
    </row>
    <row r="1348" spans="1:31" x14ac:dyDescent="0.25">
      <c r="A1348" s="42">
        <v>122</v>
      </c>
      <c r="B1348" s="42" t="s">
        <v>65</v>
      </c>
      <c r="C1348" s="42" t="s">
        <v>657</v>
      </c>
      <c r="E1348" s="20">
        <v>1</v>
      </c>
      <c r="F1348" s="20">
        <v>1</v>
      </c>
      <c r="G1348" s="20">
        <v>3</v>
      </c>
      <c r="H1348" s="20">
        <v>1</v>
      </c>
      <c r="I1348" s="20">
        <v>0</v>
      </c>
      <c r="J1348" s="20">
        <v>0</v>
      </c>
      <c r="K1348" s="20">
        <v>1</v>
      </c>
      <c r="L1348" s="20">
        <v>1</v>
      </c>
      <c r="M1348" s="225" t="s">
        <v>732</v>
      </c>
      <c r="O1348" s="101">
        <f>IF(ISBLANK(C1348),O1347,IF(COUNTIF(C$2:C1348,C1348)&gt;1,O1347,1+MAX(O1347,0)))</f>
        <v>34</v>
      </c>
      <c r="P1348" s="45">
        <f t="shared" si="297"/>
        <v>22</v>
      </c>
      <c r="Q1348" s="33" t="str">
        <f t="shared" si="298"/>
        <v/>
      </c>
      <c r="R1348" s="33">
        <f t="shared" si="299"/>
        <v>1</v>
      </c>
      <c r="S1348" s="33" t="str">
        <f t="shared" si="300"/>
        <v>122_1</v>
      </c>
      <c r="T1348" s="35" t="str">
        <f t="shared" si="301"/>
        <v>122AM</v>
      </c>
      <c r="U1348" s="35" t="str">
        <f t="shared" si="302"/>
        <v>122AMEW</v>
      </c>
      <c r="W1348" s="20" t="str">
        <f t="shared" si="303"/>
        <v/>
      </c>
      <c r="X1348" s="20" t="str">
        <f t="shared" si="304"/>
        <v/>
      </c>
      <c r="Y1348" s="20" t="str">
        <f t="shared" si="305"/>
        <v/>
      </c>
      <c r="Z1348" s="20" t="str">
        <f t="shared" si="306"/>
        <v/>
      </c>
      <c r="AA1348" s="20">
        <f t="shared" si="294"/>
        <v>0</v>
      </c>
      <c r="AB1348" s="20">
        <f t="shared" si="295"/>
        <v>0</v>
      </c>
      <c r="AC1348" s="20">
        <f t="shared" si="296"/>
        <v>3</v>
      </c>
      <c r="AD1348" s="16">
        <f t="shared" si="307"/>
        <v>1</v>
      </c>
      <c r="AE1348" s="16">
        <f>IF(ISBLANK(T1348),AE1347,IF(COUNTIF(T$2:T1348,T1348)&gt;1,AE1347,1+MAX(AE1347,0)))</f>
        <v>42</v>
      </c>
    </row>
    <row r="1349" spans="1:31" x14ac:dyDescent="0.25">
      <c r="A1349" s="42">
        <v>122</v>
      </c>
      <c r="B1349" s="42" t="s">
        <v>65</v>
      </c>
      <c r="C1349" s="42" t="s">
        <v>657</v>
      </c>
      <c r="E1349" s="20">
        <v>1</v>
      </c>
      <c r="F1349" s="20">
        <v>1</v>
      </c>
      <c r="G1349" s="20">
        <v>4</v>
      </c>
      <c r="H1349" s="20">
        <v>0</v>
      </c>
      <c r="I1349" s="20">
        <v>0</v>
      </c>
      <c r="J1349" s="20">
        <v>0</v>
      </c>
      <c r="K1349" s="20">
        <v>0</v>
      </c>
      <c r="L1349" s="20">
        <v>0</v>
      </c>
      <c r="M1349" s="225" t="s">
        <v>732</v>
      </c>
      <c r="O1349" s="101">
        <f>IF(ISBLANK(C1349),O1348,IF(COUNTIF(C$2:C1349,C1349)&gt;1,O1348,1+MAX(O1348,0)))</f>
        <v>34</v>
      </c>
      <c r="P1349" s="45">
        <f t="shared" si="297"/>
        <v>22</v>
      </c>
      <c r="Q1349" s="33" t="str">
        <f t="shared" si="298"/>
        <v/>
      </c>
      <c r="R1349" s="33">
        <f t="shared" si="299"/>
        <v>1</v>
      </c>
      <c r="S1349" s="33" t="str">
        <f t="shared" si="300"/>
        <v>122_1</v>
      </c>
      <c r="T1349" s="35" t="str">
        <f t="shared" si="301"/>
        <v>122AM</v>
      </c>
      <c r="U1349" s="35" t="str">
        <f t="shared" si="302"/>
        <v>122AMEW</v>
      </c>
      <c r="W1349" s="20" t="str">
        <f t="shared" si="303"/>
        <v/>
      </c>
      <c r="X1349" s="20" t="str">
        <f t="shared" si="304"/>
        <v/>
      </c>
      <c r="Y1349" s="20" t="str">
        <f t="shared" si="305"/>
        <v/>
      </c>
      <c r="Z1349" s="20" t="str">
        <f t="shared" si="306"/>
        <v/>
      </c>
      <c r="AA1349" s="20">
        <f t="shared" si="294"/>
        <v>0</v>
      </c>
      <c r="AB1349" s="20">
        <f t="shared" si="295"/>
        <v>0</v>
      </c>
      <c r="AC1349" s="20">
        <f t="shared" si="296"/>
        <v>3</v>
      </c>
      <c r="AD1349" s="16">
        <f t="shared" si="307"/>
        <v>1</v>
      </c>
      <c r="AE1349" s="16">
        <f>IF(ISBLANK(T1349),AE1348,IF(COUNTIF(T$2:T1349,T1349)&gt;1,AE1348,1+MAX(AE1348,0)))</f>
        <v>42</v>
      </c>
    </row>
    <row r="1350" spans="1:31" x14ac:dyDescent="0.25">
      <c r="A1350" s="42">
        <v>122</v>
      </c>
      <c r="B1350" s="42" t="s">
        <v>65</v>
      </c>
      <c r="C1350" s="42" t="s">
        <v>657</v>
      </c>
      <c r="E1350" s="20">
        <v>1</v>
      </c>
      <c r="F1350" s="20">
        <v>2</v>
      </c>
      <c r="G1350" s="20">
        <v>1</v>
      </c>
      <c r="H1350" s="20">
        <v>0</v>
      </c>
      <c r="I1350" s="20">
        <v>0</v>
      </c>
      <c r="J1350" s="20">
        <v>0</v>
      </c>
      <c r="K1350" s="20">
        <v>0</v>
      </c>
      <c r="L1350" s="20">
        <v>0</v>
      </c>
      <c r="M1350" s="225" t="s">
        <v>732</v>
      </c>
      <c r="O1350" s="101">
        <f>IF(ISBLANK(C1350),O1349,IF(COUNTIF(C$2:C1350,C1350)&gt;1,O1349,1+MAX(O1349,0)))</f>
        <v>34</v>
      </c>
      <c r="P1350" s="45">
        <f t="shared" si="297"/>
        <v>22</v>
      </c>
      <c r="Q1350" s="33" t="str">
        <f t="shared" si="298"/>
        <v/>
      </c>
      <c r="R1350" s="33">
        <f t="shared" si="299"/>
        <v>2</v>
      </c>
      <c r="S1350" s="33" t="str">
        <f t="shared" si="300"/>
        <v>122_2</v>
      </c>
      <c r="T1350" s="35" t="str">
        <f t="shared" si="301"/>
        <v>122AM</v>
      </c>
      <c r="U1350" s="35" t="str">
        <f t="shared" si="302"/>
        <v>122AMNS</v>
      </c>
      <c r="W1350" s="20" t="str">
        <f t="shared" si="303"/>
        <v/>
      </c>
      <c r="X1350" s="20" t="str">
        <f t="shared" si="304"/>
        <v/>
      </c>
      <c r="Y1350" s="20" t="str">
        <f t="shared" si="305"/>
        <v/>
      </c>
      <c r="Z1350" s="20" t="str">
        <f t="shared" si="306"/>
        <v/>
      </c>
      <c r="AA1350" s="20">
        <f t="shared" si="294"/>
        <v>0</v>
      </c>
      <c r="AB1350" s="20">
        <f t="shared" si="295"/>
        <v>0</v>
      </c>
      <c r="AC1350" s="20">
        <f t="shared" si="296"/>
        <v>4</v>
      </c>
      <c r="AD1350" s="16">
        <f t="shared" si="307"/>
        <v>1</v>
      </c>
      <c r="AE1350" s="16">
        <f>IF(ISBLANK(T1350),AE1349,IF(COUNTIF(T$2:T1350,T1350)&gt;1,AE1349,1+MAX(AE1349,0)))</f>
        <v>42</v>
      </c>
    </row>
    <row r="1351" spans="1:31" x14ac:dyDescent="0.25">
      <c r="A1351" s="42">
        <v>122</v>
      </c>
      <c r="B1351" s="42" t="s">
        <v>65</v>
      </c>
      <c r="C1351" s="42" t="s">
        <v>657</v>
      </c>
      <c r="E1351" s="20">
        <v>1</v>
      </c>
      <c r="F1351" s="20">
        <v>2</v>
      </c>
      <c r="G1351" s="20">
        <v>2</v>
      </c>
      <c r="H1351" s="20">
        <v>4</v>
      </c>
      <c r="I1351" s="20">
        <v>1</v>
      </c>
      <c r="J1351" s="20">
        <v>3</v>
      </c>
      <c r="K1351" s="20">
        <v>0</v>
      </c>
      <c r="L1351" s="20">
        <v>0</v>
      </c>
      <c r="M1351" s="225" t="s">
        <v>732</v>
      </c>
      <c r="O1351" s="101">
        <f>IF(ISBLANK(C1351),O1350,IF(COUNTIF(C$2:C1351,C1351)&gt;1,O1350,1+MAX(O1350,0)))</f>
        <v>34</v>
      </c>
      <c r="P1351" s="45">
        <f t="shared" si="297"/>
        <v>22</v>
      </c>
      <c r="Q1351" s="33" t="str">
        <f t="shared" si="298"/>
        <v/>
      </c>
      <c r="R1351" s="33">
        <f t="shared" si="299"/>
        <v>2</v>
      </c>
      <c r="S1351" s="33" t="str">
        <f t="shared" si="300"/>
        <v>122_2</v>
      </c>
      <c r="T1351" s="35" t="str">
        <f t="shared" si="301"/>
        <v>122AM</v>
      </c>
      <c r="U1351" s="35" t="str">
        <f t="shared" si="302"/>
        <v>122AMNS</v>
      </c>
      <c r="W1351" s="20" t="str">
        <f t="shared" si="303"/>
        <v/>
      </c>
      <c r="X1351" s="20" t="str">
        <f t="shared" si="304"/>
        <v/>
      </c>
      <c r="Y1351" s="20" t="str">
        <f t="shared" si="305"/>
        <v/>
      </c>
      <c r="Z1351" s="20" t="str">
        <f t="shared" si="306"/>
        <v/>
      </c>
      <c r="AA1351" s="20">
        <f t="shared" si="294"/>
        <v>0</v>
      </c>
      <c r="AB1351" s="20">
        <f t="shared" si="295"/>
        <v>0</v>
      </c>
      <c r="AC1351" s="20">
        <f t="shared" si="296"/>
        <v>4</v>
      </c>
      <c r="AD1351" s="16">
        <f t="shared" si="307"/>
        <v>1</v>
      </c>
      <c r="AE1351" s="16">
        <f>IF(ISBLANK(T1351),AE1350,IF(COUNTIF(T$2:T1351,T1351)&gt;1,AE1350,1+MAX(AE1350,0)))</f>
        <v>42</v>
      </c>
    </row>
    <row r="1352" spans="1:31" x14ac:dyDescent="0.25">
      <c r="A1352" s="42">
        <v>122</v>
      </c>
      <c r="B1352" s="42" t="s">
        <v>65</v>
      </c>
      <c r="C1352" s="42" t="s">
        <v>657</v>
      </c>
      <c r="E1352" s="20">
        <v>1</v>
      </c>
      <c r="F1352" s="20">
        <v>2</v>
      </c>
      <c r="G1352" s="20">
        <v>3</v>
      </c>
      <c r="H1352" s="20">
        <v>1</v>
      </c>
      <c r="I1352" s="20">
        <v>0</v>
      </c>
      <c r="J1352" s="20">
        <v>0</v>
      </c>
      <c r="K1352" s="20">
        <v>1</v>
      </c>
      <c r="L1352" s="20">
        <v>1</v>
      </c>
      <c r="M1352" s="225" t="s">
        <v>732</v>
      </c>
      <c r="O1352" s="101">
        <f>IF(ISBLANK(C1352),O1351,IF(COUNTIF(C$2:C1352,C1352)&gt;1,O1351,1+MAX(O1351,0)))</f>
        <v>34</v>
      </c>
      <c r="P1352" s="45">
        <f t="shared" si="297"/>
        <v>22</v>
      </c>
      <c r="Q1352" s="33" t="str">
        <f t="shared" si="298"/>
        <v/>
      </c>
      <c r="R1352" s="33">
        <f t="shared" si="299"/>
        <v>2</v>
      </c>
      <c r="S1352" s="33" t="str">
        <f t="shared" si="300"/>
        <v>122_2</v>
      </c>
      <c r="T1352" s="35" t="str">
        <f t="shared" si="301"/>
        <v>122AM</v>
      </c>
      <c r="U1352" s="35" t="str">
        <f t="shared" si="302"/>
        <v>122AMEW</v>
      </c>
      <c r="W1352" s="20" t="str">
        <f t="shared" si="303"/>
        <v/>
      </c>
      <c r="X1352" s="20" t="str">
        <f t="shared" si="304"/>
        <v/>
      </c>
      <c r="Y1352" s="20" t="str">
        <f t="shared" si="305"/>
        <v/>
      </c>
      <c r="Z1352" s="20" t="str">
        <f t="shared" si="306"/>
        <v/>
      </c>
      <c r="AA1352" s="20">
        <f t="shared" si="294"/>
        <v>0</v>
      </c>
      <c r="AB1352" s="20">
        <f t="shared" si="295"/>
        <v>0</v>
      </c>
      <c r="AC1352" s="20">
        <f t="shared" si="296"/>
        <v>3</v>
      </c>
      <c r="AD1352" s="16">
        <f t="shared" si="307"/>
        <v>1</v>
      </c>
      <c r="AE1352" s="16">
        <f>IF(ISBLANK(T1352),AE1351,IF(COUNTIF(T$2:T1352,T1352)&gt;1,AE1351,1+MAX(AE1351,0)))</f>
        <v>42</v>
      </c>
    </row>
    <row r="1353" spans="1:31" x14ac:dyDescent="0.25">
      <c r="A1353" s="42">
        <v>122</v>
      </c>
      <c r="B1353" s="42" t="s">
        <v>65</v>
      </c>
      <c r="C1353" s="42" t="s">
        <v>657</v>
      </c>
      <c r="E1353" s="20">
        <v>1</v>
      </c>
      <c r="F1353" s="20">
        <v>2</v>
      </c>
      <c r="G1353" s="20">
        <v>4</v>
      </c>
      <c r="H1353" s="20">
        <v>0</v>
      </c>
      <c r="I1353" s="20">
        <v>0</v>
      </c>
      <c r="J1353" s="20">
        <v>0</v>
      </c>
      <c r="K1353" s="20">
        <v>0</v>
      </c>
      <c r="L1353" s="20">
        <v>0</v>
      </c>
      <c r="M1353" s="225" t="s">
        <v>732</v>
      </c>
      <c r="O1353" s="101">
        <f>IF(ISBLANK(C1353),O1352,IF(COUNTIF(C$2:C1353,C1353)&gt;1,O1352,1+MAX(O1352,0)))</f>
        <v>34</v>
      </c>
      <c r="P1353" s="45">
        <f t="shared" si="297"/>
        <v>22</v>
      </c>
      <c r="Q1353" s="33" t="str">
        <f t="shared" si="298"/>
        <v/>
      </c>
      <c r="R1353" s="33">
        <f t="shared" si="299"/>
        <v>2</v>
      </c>
      <c r="S1353" s="33" t="str">
        <f t="shared" si="300"/>
        <v>122_2</v>
      </c>
      <c r="T1353" s="35" t="str">
        <f t="shared" si="301"/>
        <v>122AM</v>
      </c>
      <c r="U1353" s="35" t="str">
        <f t="shared" si="302"/>
        <v>122AMEW</v>
      </c>
      <c r="W1353" s="20" t="str">
        <f t="shared" si="303"/>
        <v/>
      </c>
      <c r="X1353" s="20" t="str">
        <f t="shared" si="304"/>
        <v/>
      </c>
      <c r="Y1353" s="20" t="str">
        <f t="shared" si="305"/>
        <v/>
      </c>
      <c r="Z1353" s="20" t="str">
        <f t="shared" si="306"/>
        <v/>
      </c>
      <c r="AA1353" s="20">
        <f t="shared" si="294"/>
        <v>0</v>
      </c>
      <c r="AB1353" s="20">
        <f t="shared" si="295"/>
        <v>0</v>
      </c>
      <c r="AC1353" s="20">
        <f t="shared" si="296"/>
        <v>3</v>
      </c>
      <c r="AD1353" s="16">
        <f t="shared" si="307"/>
        <v>1</v>
      </c>
      <c r="AE1353" s="16">
        <f>IF(ISBLANK(T1353),AE1352,IF(COUNTIF(T$2:T1353,T1353)&gt;1,AE1352,1+MAX(AE1352,0)))</f>
        <v>42</v>
      </c>
    </row>
    <row r="1354" spans="1:31" x14ac:dyDescent="0.25">
      <c r="A1354" s="42">
        <v>122</v>
      </c>
      <c r="B1354" s="42" t="s">
        <v>65</v>
      </c>
      <c r="C1354" s="42" t="s">
        <v>657</v>
      </c>
      <c r="E1354" s="20">
        <v>1</v>
      </c>
      <c r="F1354" s="20">
        <v>3</v>
      </c>
      <c r="G1354" s="20">
        <v>1</v>
      </c>
      <c r="H1354" s="20">
        <v>1</v>
      </c>
      <c r="I1354" s="20">
        <v>0</v>
      </c>
      <c r="J1354" s="20">
        <v>0</v>
      </c>
      <c r="K1354" s="20">
        <v>0</v>
      </c>
      <c r="L1354" s="20">
        <v>0</v>
      </c>
      <c r="M1354" s="225" t="s">
        <v>732</v>
      </c>
      <c r="O1354" s="101">
        <f>IF(ISBLANK(C1354),O1353,IF(COUNTIF(C$2:C1354,C1354)&gt;1,O1353,1+MAX(O1353,0)))</f>
        <v>34</v>
      </c>
      <c r="P1354" s="45">
        <f t="shared" si="297"/>
        <v>22</v>
      </c>
      <c r="Q1354" s="33" t="str">
        <f t="shared" si="298"/>
        <v/>
      </c>
      <c r="R1354" s="33">
        <f t="shared" si="299"/>
        <v>3</v>
      </c>
      <c r="S1354" s="33" t="str">
        <f t="shared" si="300"/>
        <v>122_3</v>
      </c>
      <c r="T1354" s="35" t="str">
        <f t="shared" si="301"/>
        <v>122AM</v>
      </c>
      <c r="U1354" s="35" t="str">
        <f t="shared" si="302"/>
        <v>122AMNS</v>
      </c>
      <c r="W1354" s="20" t="str">
        <f t="shared" si="303"/>
        <v/>
      </c>
      <c r="X1354" s="20" t="str">
        <f t="shared" si="304"/>
        <v/>
      </c>
      <c r="Y1354" s="20" t="str">
        <f t="shared" si="305"/>
        <v/>
      </c>
      <c r="Z1354" s="20" t="str">
        <f t="shared" si="306"/>
        <v/>
      </c>
      <c r="AA1354" s="20">
        <f t="shared" si="294"/>
        <v>0</v>
      </c>
      <c r="AB1354" s="20">
        <f t="shared" si="295"/>
        <v>0</v>
      </c>
      <c r="AC1354" s="20">
        <f t="shared" si="296"/>
        <v>4</v>
      </c>
      <c r="AD1354" s="16">
        <f t="shared" si="307"/>
        <v>1</v>
      </c>
      <c r="AE1354" s="16">
        <f>IF(ISBLANK(T1354),AE1353,IF(COUNTIF(T$2:T1354,T1354)&gt;1,AE1353,1+MAX(AE1353,0)))</f>
        <v>42</v>
      </c>
    </row>
    <row r="1355" spans="1:31" x14ac:dyDescent="0.25">
      <c r="A1355" s="42">
        <v>122</v>
      </c>
      <c r="B1355" s="42" t="s">
        <v>65</v>
      </c>
      <c r="C1355" s="42" t="s">
        <v>657</v>
      </c>
      <c r="E1355" s="20">
        <v>1</v>
      </c>
      <c r="F1355" s="20">
        <v>3</v>
      </c>
      <c r="G1355" s="20">
        <v>2</v>
      </c>
      <c r="H1355" s="20">
        <v>2</v>
      </c>
      <c r="I1355" s="20">
        <v>0</v>
      </c>
      <c r="J1355" s="20">
        <v>0</v>
      </c>
      <c r="K1355" s="20">
        <v>0</v>
      </c>
      <c r="L1355" s="20">
        <v>0</v>
      </c>
      <c r="M1355" s="225" t="s">
        <v>732</v>
      </c>
      <c r="O1355" s="101">
        <f>IF(ISBLANK(C1355),O1354,IF(COUNTIF(C$2:C1355,C1355)&gt;1,O1354,1+MAX(O1354,0)))</f>
        <v>34</v>
      </c>
      <c r="P1355" s="45">
        <f t="shared" si="297"/>
        <v>22</v>
      </c>
      <c r="Q1355" s="33" t="str">
        <f t="shared" si="298"/>
        <v/>
      </c>
      <c r="R1355" s="33">
        <f t="shared" si="299"/>
        <v>3</v>
      </c>
      <c r="S1355" s="33" t="str">
        <f t="shared" si="300"/>
        <v>122_3</v>
      </c>
      <c r="T1355" s="35" t="str">
        <f t="shared" si="301"/>
        <v>122AM</v>
      </c>
      <c r="U1355" s="35" t="str">
        <f t="shared" si="302"/>
        <v>122AMNS</v>
      </c>
      <c r="W1355" s="20" t="str">
        <f t="shared" si="303"/>
        <v/>
      </c>
      <c r="X1355" s="20" t="str">
        <f t="shared" si="304"/>
        <v/>
      </c>
      <c r="Y1355" s="20" t="str">
        <f t="shared" si="305"/>
        <v/>
      </c>
      <c r="Z1355" s="20" t="str">
        <f t="shared" si="306"/>
        <v/>
      </c>
      <c r="AA1355" s="20">
        <f t="shared" si="294"/>
        <v>0</v>
      </c>
      <c r="AB1355" s="20">
        <f t="shared" si="295"/>
        <v>0</v>
      </c>
      <c r="AC1355" s="20">
        <f t="shared" si="296"/>
        <v>4</v>
      </c>
      <c r="AD1355" s="16">
        <f t="shared" si="307"/>
        <v>1</v>
      </c>
      <c r="AE1355" s="16">
        <f>IF(ISBLANK(T1355),AE1354,IF(COUNTIF(T$2:T1355,T1355)&gt;1,AE1354,1+MAX(AE1354,0)))</f>
        <v>42</v>
      </c>
    </row>
    <row r="1356" spans="1:31" x14ac:dyDescent="0.25">
      <c r="A1356" s="42">
        <v>122</v>
      </c>
      <c r="B1356" s="42" t="s">
        <v>65</v>
      </c>
      <c r="C1356" s="42" t="s">
        <v>657</v>
      </c>
      <c r="E1356" s="20">
        <v>1</v>
      </c>
      <c r="F1356" s="20">
        <v>3</v>
      </c>
      <c r="G1356" s="20">
        <v>3</v>
      </c>
      <c r="H1356" s="20">
        <v>2</v>
      </c>
      <c r="I1356" s="20">
        <v>0</v>
      </c>
      <c r="J1356" s="20">
        <v>1</v>
      </c>
      <c r="K1356" s="20">
        <v>1</v>
      </c>
      <c r="L1356" s="20">
        <v>1</v>
      </c>
      <c r="M1356" s="225" t="s">
        <v>732</v>
      </c>
      <c r="O1356" s="101">
        <f>IF(ISBLANK(C1356),O1355,IF(COUNTIF(C$2:C1356,C1356)&gt;1,O1355,1+MAX(O1355,0)))</f>
        <v>34</v>
      </c>
      <c r="P1356" s="45">
        <f t="shared" si="297"/>
        <v>22</v>
      </c>
      <c r="Q1356" s="33" t="str">
        <f t="shared" si="298"/>
        <v/>
      </c>
      <c r="R1356" s="33">
        <f t="shared" si="299"/>
        <v>3</v>
      </c>
      <c r="S1356" s="33" t="str">
        <f t="shared" si="300"/>
        <v>122_3</v>
      </c>
      <c r="T1356" s="35" t="str">
        <f t="shared" si="301"/>
        <v>122AM</v>
      </c>
      <c r="U1356" s="35" t="str">
        <f t="shared" si="302"/>
        <v>122AMEW</v>
      </c>
      <c r="W1356" s="20" t="str">
        <f t="shared" si="303"/>
        <v/>
      </c>
      <c r="X1356" s="20" t="str">
        <f t="shared" si="304"/>
        <v/>
      </c>
      <c r="Y1356" s="20" t="str">
        <f t="shared" si="305"/>
        <v/>
      </c>
      <c r="Z1356" s="20" t="str">
        <f t="shared" si="306"/>
        <v/>
      </c>
      <c r="AA1356" s="20">
        <f t="shared" si="294"/>
        <v>0</v>
      </c>
      <c r="AB1356" s="20">
        <f t="shared" si="295"/>
        <v>0</v>
      </c>
      <c r="AC1356" s="20">
        <f t="shared" si="296"/>
        <v>3</v>
      </c>
      <c r="AD1356" s="16">
        <f t="shared" si="307"/>
        <v>1</v>
      </c>
      <c r="AE1356" s="16">
        <f>IF(ISBLANK(T1356),AE1355,IF(COUNTIF(T$2:T1356,T1356)&gt;1,AE1355,1+MAX(AE1355,0)))</f>
        <v>42</v>
      </c>
    </row>
    <row r="1357" spans="1:31" x14ac:dyDescent="0.25">
      <c r="A1357" s="42">
        <v>122</v>
      </c>
      <c r="B1357" s="42" t="s">
        <v>65</v>
      </c>
      <c r="C1357" s="42" t="s">
        <v>657</v>
      </c>
      <c r="E1357" s="20">
        <v>1</v>
      </c>
      <c r="F1357" s="20">
        <v>3</v>
      </c>
      <c r="G1357" s="20">
        <v>4</v>
      </c>
      <c r="H1357" s="20">
        <v>0</v>
      </c>
      <c r="I1357" s="20">
        <v>0</v>
      </c>
      <c r="J1357" s="20">
        <v>0</v>
      </c>
      <c r="K1357" s="20">
        <v>0</v>
      </c>
      <c r="L1357" s="20">
        <v>0</v>
      </c>
      <c r="M1357" s="225" t="s">
        <v>732</v>
      </c>
      <c r="O1357" s="101">
        <f>IF(ISBLANK(C1357),O1356,IF(COUNTIF(C$2:C1357,C1357)&gt;1,O1356,1+MAX(O1356,0)))</f>
        <v>34</v>
      </c>
      <c r="P1357" s="45">
        <f t="shared" si="297"/>
        <v>22</v>
      </c>
      <c r="Q1357" s="33" t="str">
        <f t="shared" si="298"/>
        <v/>
      </c>
      <c r="R1357" s="33">
        <f t="shared" si="299"/>
        <v>3</v>
      </c>
      <c r="S1357" s="33" t="str">
        <f t="shared" si="300"/>
        <v>122_3</v>
      </c>
      <c r="T1357" s="35" t="str">
        <f t="shared" si="301"/>
        <v>122AM</v>
      </c>
      <c r="U1357" s="35" t="str">
        <f t="shared" si="302"/>
        <v>122AMEW</v>
      </c>
      <c r="W1357" s="20" t="str">
        <f t="shared" si="303"/>
        <v/>
      </c>
      <c r="X1357" s="20" t="str">
        <f t="shared" si="304"/>
        <v/>
      </c>
      <c r="Y1357" s="20" t="str">
        <f t="shared" si="305"/>
        <v/>
      </c>
      <c r="Z1357" s="20" t="str">
        <f t="shared" si="306"/>
        <v/>
      </c>
      <c r="AA1357" s="20">
        <f t="shared" si="294"/>
        <v>0</v>
      </c>
      <c r="AB1357" s="20">
        <f t="shared" si="295"/>
        <v>0</v>
      </c>
      <c r="AC1357" s="20">
        <f t="shared" si="296"/>
        <v>3</v>
      </c>
      <c r="AD1357" s="16">
        <f t="shared" si="307"/>
        <v>1</v>
      </c>
      <c r="AE1357" s="16">
        <f>IF(ISBLANK(T1357),AE1356,IF(COUNTIF(T$2:T1357,T1357)&gt;1,AE1356,1+MAX(AE1356,0)))</f>
        <v>42</v>
      </c>
    </row>
    <row r="1358" spans="1:31" x14ac:dyDescent="0.25">
      <c r="A1358" s="42">
        <v>122</v>
      </c>
      <c r="B1358" s="42" t="s">
        <v>65</v>
      </c>
      <c r="C1358" s="42" t="s">
        <v>657</v>
      </c>
      <c r="E1358" s="20">
        <v>1</v>
      </c>
      <c r="F1358" s="20">
        <v>4</v>
      </c>
      <c r="G1358" s="20">
        <v>1</v>
      </c>
      <c r="H1358" s="20">
        <v>1</v>
      </c>
      <c r="I1358" s="20">
        <v>1</v>
      </c>
      <c r="J1358" s="20">
        <v>1</v>
      </c>
      <c r="K1358" s="20">
        <v>0</v>
      </c>
      <c r="L1358" s="20">
        <v>0</v>
      </c>
      <c r="M1358" s="225" t="s">
        <v>732</v>
      </c>
      <c r="O1358" s="101">
        <f>IF(ISBLANK(C1358),O1357,IF(COUNTIF(C$2:C1358,C1358)&gt;1,O1357,1+MAX(O1357,0)))</f>
        <v>34</v>
      </c>
      <c r="P1358" s="45">
        <f t="shared" si="297"/>
        <v>22</v>
      </c>
      <c r="Q1358" s="33" t="str">
        <f t="shared" si="298"/>
        <v/>
      </c>
      <c r="R1358" s="33">
        <f t="shared" si="299"/>
        <v>4</v>
      </c>
      <c r="S1358" s="33" t="str">
        <f t="shared" si="300"/>
        <v>122_4</v>
      </c>
      <c r="T1358" s="35" t="str">
        <f t="shared" si="301"/>
        <v>122AM</v>
      </c>
      <c r="U1358" s="35" t="str">
        <f t="shared" si="302"/>
        <v>122AMNS</v>
      </c>
      <c r="W1358" s="20" t="str">
        <f t="shared" si="303"/>
        <v/>
      </c>
      <c r="X1358" s="20" t="str">
        <f t="shared" si="304"/>
        <v/>
      </c>
      <c r="Y1358" s="20" t="str">
        <f t="shared" si="305"/>
        <v/>
      </c>
      <c r="Z1358" s="20" t="str">
        <f t="shared" si="306"/>
        <v/>
      </c>
      <c r="AA1358" s="20">
        <f t="shared" si="294"/>
        <v>0</v>
      </c>
      <c r="AB1358" s="20">
        <f t="shared" si="295"/>
        <v>0</v>
      </c>
      <c r="AC1358" s="20">
        <f t="shared" si="296"/>
        <v>4</v>
      </c>
      <c r="AD1358" s="16">
        <f t="shared" si="307"/>
        <v>1</v>
      </c>
      <c r="AE1358" s="16">
        <f>IF(ISBLANK(T1358),AE1357,IF(COUNTIF(T$2:T1358,T1358)&gt;1,AE1357,1+MAX(AE1357,0)))</f>
        <v>42</v>
      </c>
    </row>
    <row r="1359" spans="1:31" x14ac:dyDescent="0.25">
      <c r="A1359" s="42">
        <v>122</v>
      </c>
      <c r="B1359" s="42" t="s">
        <v>65</v>
      </c>
      <c r="C1359" s="42" t="s">
        <v>657</v>
      </c>
      <c r="E1359" s="20">
        <v>1</v>
      </c>
      <c r="F1359" s="20">
        <v>4</v>
      </c>
      <c r="G1359" s="20">
        <v>2</v>
      </c>
      <c r="H1359" s="20">
        <v>2</v>
      </c>
      <c r="I1359" s="20">
        <v>0</v>
      </c>
      <c r="J1359" s="20">
        <v>1</v>
      </c>
      <c r="K1359" s="20">
        <v>0</v>
      </c>
      <c r="L1359" s="20">
        <v>0</v>
      </c>
      <c r="M1359" s="225" t="s">
        <v>732</v>
      </c>
      <c r="O1359" s="101">
        <f>IF(ISBLANK(C1359),O1358,IF(COUNTIF(C$2:C1359,C1359)&gt;1,O1358,1+MAX(O1358,0)))</f>
        <v>34</v>
      </c>
      <c r="P1359" s="45">
        <f t="shared" si="297"/>
        <v>22</v>
      </c>
      <c r="Q1359" s="33" t="str">
        <f t="shared" si="298"/>
        <v/>
      </c>
      <c r="R1359" s="33">
        <f t="shared" si="299"/>
        <v>4</v>
      </c>
      <c r="S1359" s="33" t="str">
        <f t="shared" si="300"/>
        <v>122_4</v>
      </c>
      <c r="T1359" s="35" t="str">
        <f t="shared" si="301"/>
        <v>122AM</v>
      </c>
      <c r="U1359" s="35" t="str">
        <f t="shared" si="302"/>
        <v>122AMNS</v>
      </c>
      <c r="W1359" s="20" t="str">
        <f t="shared" si="303"/>
        <v/>
      </c>
      <c r="X1359" s="20" t="str">
        <f t="shared" si="304"/>
        <v/>
      </c>
      <c r="Y1359" s="20" t="str">
        <f t="shared" si="305"/>
        <v/>
      </c>
      <c r="Z1359" s="20" t="str">
        <f t="shared" si="306"/>
        <v/>
      </c>
      <c r="AA1359" s="20">
        <f t="shared" si="294"/>
        <v>0</v>
      </c>
      <c r="AB1359" s="20">
        <f t="shared" si="295"/>
        <v>0</v>
      </c>
      <c r="AC1359" s="20">
        <f t="shared" si="296"/>
        <v>4</v>
      </c>
      <c r="AD1359" s="16">
        <f t="shared" si="307"/>
        <v>1</v>
      </c>
      <c r="AE1359" s="16">
        <f>IF(ISBLANK(T1359),AE1358,IF(COUNTIF(T$2:T1359,T1359)&gt;1,AE1358,1+MAX(AE1358,0)))</f>
        <v>42</v>
      </c>
    </row>
    <row r="1360" spans="1:31" x14ac:dyDescent="0.25">
      <c r="A1360" s="42">
        <v>122</v>
      </c>
      <c r="B1360" s="42" t="s">
        <v>65</v>
      </c>
      <c r="C1360" s="42" t="s">
        <v>657</v>
      </c>
      <c r="E1360" s="20">
        <v>1</v>
      </c>
      <c r="F1360" s="20">
        <v>4</v>
      </c>
      <c r="G1360" s="20">
        <v>3</v>
      </c>
      <c r="H1360" s="20">
        <v>1</v>
      </c>
      <c r="I1360" s="20">
        <v>1</v>
      </c>
      <c r="J1360" s="20">
        <v>1</v>
      </c>
      <c r="K1360" s="20">
        <v>0</v>
      </c>
      <c r="L1360" s="20">
        <v>0</v>
      </c>
      <c r="M1360" s="225" t="s">
        <v>732</v>
      </c>
      <c r="O1360" s="101">
        <f>IF(ISBLANK(C1360),O1359,IF(COUNTIF(C$2:C1360,C1360)&gt;1,O1359,1+MAX(O1359,0)))</f>
        <v>34</v>
      </c>
      <c r="P1360" s="45">
        <f t="shared" si="297"/>
        <v>22</v>
      </c>
      <c r="Q1360" s="33" t="str">
        <f t="shared" si="298"/>
        <v/>
      </c>
      <c r="R1360" s="33">
        <f t="shared" si="299"/>
        <v>4</v>
      </c>
      <c r="S1360" s="33" t="str">
        <f t="shared" si="300"/>
        <v>122_4</v>
      </c>
      <c r="T1360" s="35" t="str">
        <f t="shared" si="301"/>
        <v>122AM</v>
      </c>
      <c r="U1360" s="35" t="str">
        <f t="shared" si="302"/>
        <v>122AMEW</v>
      </c>
      <c r="W1360" s="20" t="str">
        <f t="shared" si="303"/>
        <v/>
      </c>
      <c r="X1360" s="20" t="str">
        <f t="shared" si="304"/>
        <v/>
      </c>
      <c r="Y1360" s="20" t="str">
        <f t="shared" si="305"/>
        <v/>
      </c>
      <c r="Z1360" s="20" t="str">
        <f t="shared" si="306"/>
        <v/>
      </c>
      <c r="AA1360" s="20">
        <f t="shared" si="294"/>
        <v>0</v>
      </c>
      <c r="AB1360" s="20">
        <f t="shared" si="295"/>
        <v>0</v>
      </c>
      <c r="AC1360" s="20">
        <f t="shared" si="296"/>
        <v>3</v>
      </c>
      <c r="AD1360" s="16">
        <f t="shared" si="307"/>
        <v>1</v>
      </c>
      <c r="AE1360" s="16">
        <f>IF(ISBLANK(T1360),AE1359,IF(COUNTIF(T$2:T1360,T1360)&gt;1,AE1359,1+MAX(AE1359,0)))</f>
        <v>42</v>
      </c>
    </row>
    <row r="1361" spans="1:31" x14ac:dyDescent="0.25">
      <c r="A1361" s="42">
        <v>122</v>
      </c>
      <c r="B1361" s="42" t="s">
        <v>65</v>
      </c>
      <c r="C1361" s="42" t="s">
        <v>657</v>
      </c>
      <c r="E1361" s="20">
        <v>1</v>
      </c>
      <c r="F1361" s="20">
        <v>4</v>
      </c>
      <c r="G1361" s="20">
        <v>4</v>
      </c>
      <c r="H1361" s="20">
        <v>0</v>
      </c>
      <c r="I1361" s="20">
        <v>0</v>
      </c>
      <c r="J1361" s="20">
        <v>0</v>
      </c>
      <c r="K1361" s="20">
        <v>0</v>
      </c>
      <c r="L1361" s="20">
        <v>0</v>
      </c>
      <c r="M1361" s="225" t="s">
        <v>732</v>
      </c>
      <c r="O1361" s="101">
        <f>IF(ISBLANK(C1361),O1360,IF(COUNTIF(C$2:C1361,C1361)&gt;1,O1360,1+MAX(O1360,0)))</f>
        <v>34</v>
      </c>
      <c r="P1361" s="45">
        <f t="shared" si="297"/>
        <v>22</v>
      </c>
      <c r="Q1361" s="33" t="str">
        <f t="shared" si="298"/>
        <v/>
      </c>
      <c r="R1361" s="33">
        <f t="shared" si="299"/>
        <v>4</v>
      </c>
      <c r="S1361" s="33" t="str">
        <f t="shared" si="300"/>
        <v>122_4</v>
      </c>
      <c r="T1361" s="35" t="str">
        <f t="shared" si="301"/>
        <v>122AM</v>
      </c>
      <c r="U1361" s="35" t="str">
        <f t="shared" si="302"/>
        <v>122AMEW</v>
      </c>
      <c r="W1361" s="20" t="str">
        <f t="shared" si="303"/>
        <v/>
      </c>
      <c r="X1361" s="20" t="str">
        <f t="shared" si="304"/>
        <v/>
      </c>
      <c r="Y1361" s="20" t="str">
        <f t="shared" si="305"/>
        <v/>
      </c>
      <c r="Z1361" s="20" t="str">
        <f t="shared" si="306"/>
        <v/>
      </c>
      <c r="AA1361" s="20">
        <f t="shared" si="294"/>
        <v>0</v>
      </c>
      <c r="AB1361" s="20">
        <f t="shared" si="295"/>
        <v>0</v>
      </c>
      <c r="AC1361" s="20">
        <f t="shared" si="296"/>
        <v>3</v>
      </c>
      <c r="AD1361" s="16">
        <f t="shared" si="307"/>
        <v>1</v>
      </c>
      <c r="AE1361" s="16">
        <f>IF(ISBLANK(T1361),AE1360,IF(COUNTIF(T$2:T1361,T1361)&gt;1,AE1360,1+MAX(AE1360,0)))</f>
        <v>42</v>
      </c>
    </row>
    <row r="1362" spans="1:31" x14ac:dyDescent="0.25">
      <c r="A1362" s="42">
        <v>122</v>
      </c>
      <c r="B1362" s="42" t="s">
        <v>65</v>
      </c>
      <c r="C1362" s="42" t="s">
        <v>657</v>
      </c>
      <c r="E1362" s="20">
        <v>2</v>
      </c>
      <c r="F1362" s="20">
        <v>1</v>
      </c>
      <c r="G1362" s="20">
        <v>1</v>
      </c>
      <c r="H1362" s="20">
        <v>1</v>
      </c>
      <c r="I1362" s="20">
        <v>0</v>
      </c>
      <c r="J1362" s="20">
        <v>0</v>
      </c>
      <c r="K1362" s="20">
        <v>0</v>
      </c>
      <c r="L1362" s="20">
        <v>0</v>
      </c>
      <c r="M1362" s="225" t="s">
        <v>733</v>
      </c>
      <c r="O1362" s="101">
        <f>IF(ISBLANK(C1362),O1361,IF(COUNTIF(C$2:C1362,C1362)&gt;1,O1361,1+MAX(O1361,0)))</f>
        <v>34</v>
      </c>
      <c r="P1362" s="45">
        <f t="shared" si="297"/>
        <v>22</v>
      </c>
      <c r="Q1362" s="33" t="str">
        <f t="shared" si="298"/>
        <v/>
      </c>
      <c r="R1362" s="33">
        <f t="shared" si="299"/>
        <v>5</v>
      </c>
      <c r="S1362" s="33" t="str">
        <f t="shared" si="300"/>
        <v>122_5</v>
      </c>
      <c r="T1362" s="35" t="str">
        <f t="shared" si="301"/>
        <v>122AM</v>
      </c>
      <c r="U1362" s="35" t="str">
        <f t="shared" si="302"/>
        <v>122AMNS</v>
      </c>
      <c r="W1362" s="20" t="str">
        <f t="shared" si="303"/>
        <v/>
      </c>
      <c r="X1362" s="20" t="str">
        <f t="shared" si="304"/>
        <v/>
      </c>
      <c r="Y1362" s="20" t="str">
        <f t="shared" si="305"/>
        <v/>
      </c>
      <c r="Z1362" s="20" t="str">
        <f t="shared" si="306"/>
        <v/>
      </c>
      <c r="AA1362" s="20">
        <f t="shared" si="294"/>
        <v>0</v>
      </c>
      <c r="AB1362" s="20">
        <f t="shared" si="295"/>
        <v>0</v>
      </c>
      <c r="AC1362" s="20">
        <f t="shared" si="296"/>
        <v>4</v>
      </c>
      <c r="AD1362" s="16">
        <f t="shared" si="307"/>
        <v>1</v>
      </c>
      <c r="AE1362" s="16">
        <f>IF(ISBLANK(T1362),AE1361,IF(COUNTIF(T$2:T1362,T1362)&gt;1,AE1361,1+MAX(AE1361,0)))</f>
        <v>42</v>
      </c>
    </row>
    <row r="1363" spans="1:31" x14ac:dyDescent="0.25">
      <c r="A1363" s="42">
        <v>122</v>
      </c>
      <c r="B1363" s="42" t="s">
        <v>65</v>
      </c>
      <c r="C1363" s="42" t="s">
        <v>657</v>
      </c>
      <c r="E1363" s="20">
        <v>2</v>
      </c>
      <c r="F1363" s="20">
        <v>1</v>
      </c>
      <c r="G1363" s="20">
        <v>2</v>
      </c>
      <c r="H1363" s="20">
        <v>5</v>
      </c>
      <c r="I1363" s="20">
        <v>0</v>
      </c>
      <c r="J1363" s="20">
        <v>4</v>
      </c>
      <c r="K1363" s="20">
        <v>0</v>
      </c>
      <c r="L1363" s="20">
        <v>0</v>
      </c>
      <c r="M1363" s="225" t="s">
        <v>733</v>
      </c>
      <c r="O1363" s="101">
        <f>IF(ISBLANK(C1363),O1362,IF(COUNTIF(C$2:C1363,C1363)&gt;1,O1362,1+MAX(O1362,0)))</f>
        <v>34</v>
      </c>
      <c r="P1363" s="45">
        <f t="shared" si="297"/>
        <v>22</v>
      </c>
      <c r="Q1363" s="33" t="str">
        <f t="shared" si="298"/>
        <v/>
      </c>
      <c r="R1363" s="33">
        <f t="shared" si="299"/>
        <v>5</v>
      </c>
      <c r="S1363" s="33" t="str">
        <f t="shared" si="300"/>
        <v>122_5</v>
      </c>
      <c r="T1363" s="35" t="str">
        <f t="shared" si="301"/>
        <v>122AM</v>
      </c>
      <c r="U1363" s="35" t="str">
        <f t="shared" si="302"/>
        <v>122AMNS</v>
      </c>
      <c r="W1363" s="20" t="str">
        <f t="shared" si="303"/>
        <v/>
      </c>
      <c r="X1363" s="20" t="str">
        <f t="shared" si="304"/>
        <v/>
      </c>
      <c r="Y1363" s="20" t="str">
        <f t="shared" si="305"/>
        <v/>
      </c>
      <c r="Z1363" s="20" t="str">
        <f t="shared" si="306"/>
        <v/>
      </c>
      <c r="AA1363" s="20">
        <f t="shared" si="294"/>
        <v>0</v>
      </c>
      <c r="AB1363" s="20">
        <f t="shared" si="295"/>
        <v>0</v>
      </c>
      <c r="AC1363" s="20">
        <f t="shared" si="296"/>
        <v>4</v>
      </c>
      <c r="AD1363" s="16">
        <f t="shared" si="307"/>
        <v>1</v>
      </c>
      <c r="AE1363" s="16">
        <f>IF(ISBLANK(T1363),AE1362,IF(COUNTIF(T$2:T1363,T1363)&gt;1,AE1362,1+MAX(AE1362,0)))</f>
        <v>42</v>
      </c>
    </row>
    <row r="1364" spans="1:31" x14ac:dyDescent="0.25">
      <c r="A1364" s="42">
        <v>122</v>
      </c>
      <c r="B1364" s="42" t="s">
        <v>65</v>
      </c>
      <c r="C1364" s="42" t="s">
        <v>657</v>
      </c>
      <c r="E1364" s="20">
        <v>2</v>
      </c>
      <c r="F1364" s="20">
        <v>1</v>
      </c>
      <c r="G1364" s="20">
        <v>3</v>
      </c>
      <c r="H1364" s="20">
        <v>0</v>
      </c>
      <c r="I1364" s="20">
        <v>0</v>
      </c>
      <c r="J1364" s="20">
        <v>0</v>
      </c>
      <c r="K1364" s="20">
        <v>0</v>
      </c>
      <c r="L1364" s="20">
        <v>0</v>
      </c>
      <c r="M1364" s="225" t="s">
        <v>733</v>
      </c>
      <c r="O1364" s="101">
        <f>IF(ISBLANK(C1364),O1363,IF(COUNTIF(C$2:C1364,C1364)&gt;1,O1363,1+MAX(O1363,0)))</f>
        <v>34</v>
      </c>
      <c r="P1364" s="45">
        <f t="shared" si="297"/>
        <v>22</v>
      </c>
      <c r="Q1364" s="33" t="str">
        <f t="shared" si="298"/>
        <v/>
      </c>
      <c r="R1364" s="33">
        <f t="shared" si="299"/>
        <v>5</v>
      </c>
      <c r="S1364" s="33" t="str">
        <f t="shared" si="300"/>
        <v>122_5</v>
      </c>
      <c r="T1364" s="35" t="str">
        <f t="shared" si="301"/>
        <v>122AM</v>
      </c>
      <c r="U1364" s="35" t="str">
        <f t="shared" si="302"/>
        <v>122AMEW</v>
      </c>
      <c r="W1364" s="20" t="str">
        <f t="shared" si="303"/>
        <v/>
      </c>
      <c r="X1364" s="20" t="str">
        <f t="shared" si="304"/>
        <v/>
      </c>
      <c r="Y1364" s="20" t="str">
        <f t="shared" si="305"/>
        <v/>
      </c>
      <c r="Z1364" s="20" t="str">
        <f t="shared" si="306"/>
        <v/>
      </c>
      <c r="AA1364" s="20">
        <f t="shared" si="294"/>
        <v>0</v>
      </c>
      <c r="AB1364" s="20">
        <f t="shared" si="295"/>
        <v>0</v>
      </c>
      <c r="AC1364" s="20">
        <f t="shared" si="296"/>
        <v>3</v>
      </c>
      <c r="AD1364" s="16">
        <f t="shared" si="307"/>
        <v>1</v>
      </c>
      <c r="AE1364" s="16">
        <f>IF(ISBLANK(T1364),AE1363,IF(COUNTIF(T$2:T1364,T1364)&gt;1,AE1363,1+MAX(AE1363,0)))</f>
        <v>42</v>
      </c>
    </row>
    <row r="1365" spans="1:31" x14ac:dyDescent="0.25">
      <c r="A1365" s="42">
        <v>122</v>
      </c>
      <c r="B1365" s="42" t="s">
        <v>65</v>
      </c>
      <c r="C1365" s="42" t="s">
        <v>657</v>
      </c>
      <c r="E1365" s="20">
        <v>2</v>
      </c>
      <c r="F1365" s="20">
        <v>1</v>
      </c>
      <c r="G1365" s="20">
        <v>4</v>
      </c>
      <c r="H1365" s="20">
        <v>1</v>
      </c>
      <c r="I1365" s="20">
        <v>1</v>
      </c>
      <c r="J1365" s="20">
        <v>1</v>
      </c>
      <c r="K1365" s="20">
        <v>0</v>
      </c>
      <c r="L1365" s="20">
        <v>1</v>
      </c>
      <c r="M1365" s="225" t="s">
        <v>733</v>
      </c>
      <c r="O1365" s="101">
        <f>IF(ISBLANK(C1365),O1364,IF(COUNTIF(C$2:C1365,C1365)&gt;1,O1364,1+MAX(O1364,0)))</f>
        <v>34</v>
      </c>
      <c r="P1365" s="45">
        <f t="shared" si="297"/>
        <v>22</v>
      </c>
      <c r="Q1365" s="33" t="str">
        <f t="shared" si="298"/>
        <v/>
      </c>
      <c r="R1365" s="33">
        <f t="shared" si="299"/>
        <v>5</v>
      </c>
      <c r="S1365" s="33" t="str">
        <f t="shared" si="300"/>
        <v>122_5</v>
      </c>
      <c r="T1365" s="35" t="str">
        <f t="shared" si="301"/>
        <v>122AM</v>
      </c>
      <c r="U1365" s="35" t="str">
        <f t="shared" si="302"/>
        <v>122AMEW</v>
      </c>
      <c r="W1365" s="20" t="str">
        <f t="shared" si="303"/>
        <v/>
      </c>
      <c r="X1365" s="20" t="str">
        <f t="shared" si="304"/>
        <v/>
      </c>
      <c r="Y1365" s="20" t="str">
        <f t="shared" si="305"/>
        <v/>
      </c>
      <c r="Z1365" s="20" t="str">
        <f t="shared" si="306"/>
        <v/>
      </c>
      <c r="AA1365" s="20">
        <f t="shared" si="294"/>
        <v>0</v>
      </c>
      <c r="AB1365" s="20">
        <f t="shared" si="295"/>
        <v>0</v>
      </c>
      <c r="AC1365" s="20">
        <f t="shared" si="296"/>
        <v>3</v>
      </c>
      <c r="AD1365" s="16">
        <f t="shared" si="307"/>
        <v>1</v>
      </c>
      <c r="AE1365" s="16">
        <f>IF(ISBLANK(T1365),AE1364,IF(COUNTIF(T$2:T1365,T1365)&gt;1,AE1364,1+MAX(AE1364,0)))</f>
        <v>42</v>
      </c>
    </row>
    <row r="1366" spans="1:31" x14ac:dyDescent="0.25">
      <c r="A1366" s="42">
        <v>122</v>
      </c>
      <c r="B1366" s="42" t="s">
        <v>65</v>
      </c>
      <c r="C1366" s="42" t="s">
        <v>657</v>
      </c>
      <c r="E1366" s="20">
        <v>2</v>
      </c>
      <c r="F1366" s="20">
        <v>2</v>
      </c>
      <c r="G1366" s="20">
        <v>1</v>
      </c>
      <c r="H1366" s="20">
        <v>2</v>
      </c>
      <c r="I1366" s="20">
        <v>0</v>
      </c>
      <c r="J1366" s="20">
        <v>2</v>
      </c>
      <c r="K1366" s="20">
        <v>0</v>
      </c>
      <c r="L1366" s="20">
        <v>0</v>
      </c>
      <c r="M1366" s="225" t="s">
        <v>733</v>
      </c>
      <c r="O1366" s="101">
        <f>IF(ISBLANK(C1366),O1365,IF(COUNTIF(C$2:C1366,C1366)&gt;1,O1365,1+MAX(O1365,0)))</f>
        <v>34</v>
      </c>
      <c r="P1366" s="45">
        <f t="shared" si="297"/>
        <v>22</v>
      </c>
      <c r="Q1366" s="33" t="str">
        <f t="shared" si="298"/>
        <v/>
      </c>
      <c r="R1366" s="33">
        <f t="shared" si="299"/>
        <v>6</v>
      </c>
      <c r="S1366" s="33" t="str">
        <f t="shared" si="300"/>
        <v>122_6</v>
      </c>
      <c r="T1366" s="35" t="str">
        <f t="shared" si="301"/>
        <v>122AM</v>
      </c>
      <c r="U1366" s="35" t="str">
        <f t="shared" si="302"/>
        <v>122AMNS</v>
      </c>
      <c r="W1366" s="20" t="str">
        <f t="shared" si="303"/>
        <v/>
      </c>
      <c r="X1366" s="20" t="str">
        <f t="shared" si="304"/>
        <v/>
      </c>
      <c r="Y1366" s="20" t="str">
        <f t="shared" si="305"/>
        <v/>
      </c>
      <c r="Z1366" s="20" t="str">
        <f t="shared" si="306"/>
        <v/>
      </c>
      <c r="AA1366" s="20">
        <f t="shared" si="294"/>
        <v>0</v>
      </c>
      <c r="AB1366" s="20">
        <f t="shared" si="295"/>
        <v>0</v>
      </c>
      <c r="AC1366" s="20">
        <f t="shared" si="296"/>
        <v>4</v>
      </c>
      <c r="AD1366" s="16">
        <f t="shared" si="307"/>
        <v>1</v>
      </c>
      <c r="AE1366" s="16">
        <f>IF(ISBLANK(T1366),AE1365,IF(COUNTIF(T$2:T1366,T1366)&gt;1,AE1365,1+MAX(AE1365,0)))</f>
        <v>42</v>
      </c>
    </row>
    <row r="1367" spans="1:31" x14ac:dyDescent="0.25">
      <c r="A1367" s="42">
        <v>122</v>
      </c>
      <c r="B1367" s="42" t="s">
        <v>65</v>
      </c>
      <c r="C1367" s="42" t="s">
        <v>657</v>
      </c>
      <c r="E1367" s="20">
        <v>2</v>
      </c>
      <c r="F1367" s="20">
        <v>2</v>
      </c>
      <c r="G1367" s="20">
        <v>2</v>
      </c>
      <c r="H1367" s="20">
        <v>3</v>
      </c>
      <c r="I1367" s="20">
        <v>1</v>
      </c>
      <c r="J1367" s="20">
        <v>2</v>
      </c>
      <c r="K1367" s="20">
        <v>0</v>
      </c>
      <c r="L1367" s="20">
        <v>0</v>
      </c>
      <c r="M1367" s="225" t="s">
        <v>733</v>
      </c>
      <c r="O1367" s="101">
        <f>IF(ISBLANK(C1367),O1366,IF(COUNTIF(C$2:C1367,C1367)&gt;1,O1366,1+MAX(O1366,0)))</f>
        <v>34</v>
      </c>
      <c r="P1367" s="45">
        <f t="shared" si="297"/>
        <v>22</v>
      </c>
      <c r="Q1367" s="33" t="str">
        <f t="shared" si="298"/>
        <v/>
      </c>
      <c r="R1367" s="33">
        <f t="shared" si="299"/>
        <v>6</v>
      </c>
      <c r="S1367" s="33" t="str">
        <f t="shared" si="300"/>
        <v>122_6</v>
      </c>
      <c r="T1367" s="35" t="str">
        <f t="shared" si="301"/>
        <v>122AM</v>
      </c>
      <c r="U1367" s="35" t="str">
        <f t="shared" si="302"/>
        <v>122AMNS</v>
      </c>
      <c r="W1367" s="20" t="str">
        <f t="shared" si="303"/>
        <v/>
      </c>
      <c r="X1367" s="20" t="str">
        <f t="shared" si="304"/>
        <v/>
      </c>
      <c r="Y1367" s="20" t="str">
        <f t="shared" si="305"/>
        <v/>
      </c>
      <c r="Z1367" s="20" t="str">
        <f t="shared" si="306"/>
        <v/>
      </c>
      <c r="AA1367" s="20">
        <f t="shared" si="294"/>
        <v>0</v>
      </c>
      <c r="AB1367" s="20">
        <f t="shared" si="295"/>
        <v>0</v>
      </c>
      <c r="AC1367" s="20">
        <f t="shared" si="296"/>
        <v>4</v>
      </c>
      <c r="AD1367" s="16">
        <f t="shared" si="307"/>
        <v>1</v>
      </c>
      <c r="AE1367" s="16">
        <f>IF(ISBLANK(T1367),AE1366,IF(COUNTIF(T$2:T1367,T1367)&gt;1,AE1366,1+MAX(AE1366,0)))</f>
        <v>42</v>
      </c>
    </row>
    <row r="1368" spans="1:31" x14ac:dyDescent="0.25">
      <c r="A1368" s="42">
        <v>122</v>
      </c>
      <c r="B1368" s="42" t="s">
        <v>65</v>
      </c>
      <c r="C1368" s="42" t="s">
        <v>657</v>
      </c>
      <c r="E1368" s="20">
        <v>2</v>
      </c>
      <c r="F1368" s="20">
        <v>2</v>
      </c>
      <c r="G1368" s="20">
        <v>3</v>
      </c>
      <c r="H1368" s="20">
        <v>0</v>
      </c>
      <c r="I1368" s="20">
        <v>0</v>
      </c>
      <c r="J1368" s="20">
        <v>0</v>
      </c>
      <c r="K1368" s="20">
        <v>0</v>
      </c>
      <c r="L1368" s="20">
        <v>0</v>
      </c>
      <c r="M1368" s="225" t="s">
        <v>733</v>
      </c>
      <c r="O1368" s="101">
        <f>IF(ISBLANK(C1368),O1367,IF(COUNTIF(C$2:C1368,C1368)&gt;1,O1367,1+MAX(O1367,0)))</f>
        <v>34</v>
      </c>
      <c r="P1368" s="45">
        <f t="shared" si="297"/>
        <v>22</v>
      </c>
      <c r="Q1368" s="33" t="str">
        <f t="shared" si="298"/>
        <v/>
      </c>
      <c r="R1368" s="33">
        <f t="shared" si="299"/>
        <v>6</v>
      </c>
      <c r="S1368" s="33" t="str">
        <f t="shared" si="300"/>
        <v>122_6</v>
      </c>
      <c r="T1368" s="35" t="str">
        <f t="shared" si="301"/>
        <v>122AM</v>
      </c>
      <c r="U1368" s="35" t="str">
        <f t="shared" si="302"/>
        <v>122AMEW</v>
      </c>
      <c r="W1368" s="20" t="str">
        <f t="shared" si="303"/>
        <v/>
      </c>
      <c r="X1368" s="20" t="str">
        <f t="shared" si="304"/>
        <v/>
      </c>
      <c r="Y1368" s="20" t="str">
        <f t="shared" si="305"/>
        <v/>
      </c>
      <c r="Z1368" s="20" t="str">
        <f t="shared" si="306"/>
        <v/>
      </c>
      <c r="AA1368" s="20">
        <f t="shared" si="294"/>
        <v>0</v>
      </c>
      <c r="AB1368" s="20">
        <f t="shared" si="295"/>
        <v>0</v>
      </c>
      <c r="AC1368" s="20">
        <f t="shared" si="296"/>
        <v>3</v>
      </c>
      <c r="AD1368" s="16">
        <f t="shared" si="307"/>
        <v>1</v>
      </c>
      <c r="AE1368" s="16">
        <f>IF(ISBLANK(T1368),AE1367,IF(COUNTIF(T$2:T1368,T1368)&gt;1,AE1367,1+MAX(AE1367,0)))</f>
        <v>42</v>
      </c>
    </row>
    <row r="1369" spans="1:31" x14ac:dyDescent="0.25">
      <c r="A1369" s="42">
        <v>122</v>
      </c>
      <c r="B1369" s="42" t="s">
        <v>65</v>
      </c>
      <c r="C1369" s="42" t="s">
        <v>657</v>
      </c>
      <c r="E1369" s="20">
        <v>2</v>
      </c>
      <c r="F1369" s="20">
        <v>2</v>
      </c>
      <c r="G1369" s="20">
        <v>4</v>
      </c>
      <c r="H1369" s="20">
        <v>3</v>
      </c>
      <c r="I1369" s="20">
        <v>0</v>
      </c>
      <c r="J1369" s="20">
        <v>1</v>
      </c>
      <c r="K1369" s="20">
        <v>0</v>
      </c>
      <c r="L1369" s="20">
        <v>2</v>
      </c>
      <c r="M1369" s="225" t="s">
        <v>733</v>
      </c>
      <c r="O1369" s="101">
        <f>IF(ISBLANK(C1369),O1368,IF(COUNTIF(C$2:C1369,C1369)&gt;1,O1368,1+MAX(O1368,0)))</f>
        <v>34</v>
      </c>
      <c r="P1369" s="45">
        <f t="shared" si="297"/>
        <v>22</v>
      </c>
      <c r="Q1369" s="33" t="str">
        <f t="shared" si="298"/>
        <v/>
      </c>
      <c r="R1369" s="33">
        <f t="shared" si="299"/>
        <v>6</v>
      </c>
      <c r="S1369" s="33" t="str">
        <f t="shared" si="300"/>
        <v>122_6</v>
      </c>
      <c r="T1369" s="35" t="str">
        <f t="shared" si="301"/>
        <v>122AM</v>
      </c>
      <c r="U1369" s="35" t="str">
        <f t="shared" si="302"/>
        <v>122AMEW</v>
      </c>
      <c r="W1369" s="20" t="str">
        <f t="shared" si="303"/>
        <v/>
      </c>
      <c r="X1369" s="20" t="str">
        <f t="shared" si="304"/>
        <v/>
      </c>
      <c r="Y1369" s="20" t="str">
        <f t="shared" si="305"/>
        <v/>
      </c>
      <c r="Z1369" s="20" t="str">
        <f t="shared" si="306"/>
        <v/>
      </c>
      <c r="AA1369" s="20">
        <f t="shared" si="294"/>
        <v>0</v>
      </c>
      <c r="AB1369" s="20">
        <f t="shared" si="295"/>
        <v>0</v>
      </c>
      <c r="AC1369" s="20">
        <f t="shared" si="296"/>
        <v>3</v>
      </c>
      <c r="AD1369" s="16">
        <f t="shared" si="307"/>
        <v>1</v>
      </c>
      <c r="AE1369" s="16">
        <f>IF(ISBLANK(T1369),AE1368,IF(COUNTIF(T$2:T1369,T1369)&gt;1,AE1368,1+MAX(AE1368,0)))</f>
        <v>42</v>
      </c>
    </row>
    <row r="1370" spans="1:31" x14ac:dyDescent="0.25">
      <c r="A1370" s="42">
        <v>122</v>
      </c>
      <c r="B1370" s="42" t="s">
        <v>65</v>
      </c>
      <c r="C1370" s="42" t="s">
        <v>657</v>
      </c>
      <c r="E1370" s="20">
        <v>2</v>
      </c>
      <c r="F1370" s="20">
        <v>3</v>
      </c>
      <c r="G1370" s="20">
        <v>1</v>
      </c>
      <c r="H1370" s="20">
        <v>2</v>
      </c>
      <c r="I1370" s="20">
        <v>0</v>
      </c>
      <c r="J1370" s="20">
        <v>1</v>
      </c>
      <c r="K1370" s="20">
        <v>0</v>
      </c>
      <c r="L1370" s="20">
        <v>0</v>
      </c>
      <c r="M1370" s="225" t="s">
        <v>733</v>
      </c>
      <c r="O1370" s="101">
        <f>IF(ISBLANK(C1370),O1369,IF(COUNTIF(C$2:C1370,C1370)&gt;1,O1369,1+MAX(O1369,0)))</f>
        <v>34</v>
      </c>
      <c r="P1370" s="45">
        <f t="shared" si="297"/>
        <v>22</v>
      </c>
      <c r="Q1370" s="33" t="str">
        <f t="shared" si="298"/>
        <v/>
      </c>
      <c r="R1370" s="33">
        <f t="shared" si="299"/>
        <v>7</v>
      </c>
      <c r="S1370" s="33" t="str">
        <f t="shared" si="300"/>
        <v>122_7</v>
      </c>
      <c r="T1370" s="35" t="str">
        <f t="shared" si="301"/>
        <v>122AM</v>
      </c>
      <c r="U1370" s="35" t="str">
        <f t="shared" si="302"/>
        <v>122AMNS</v>
      </c>
      <c r="W1370" s="20" t="str">
        <f t="shared" si="303"/>
        <v/>
      </c>
      <c r="X1370" s="20" t="str">
        <f t="shared" si="304"/>
        <v/>
      </c>
      <c r="Y1370" s="20" t="str">
        <f t="shared" si="305"/>
        <v/>
      </c>
      <c r="Z1370" s="20" t="str">
        <f t="shared" si="306"/>
        <v/>
      </c>
      <c r="AA1370" s="20">
        <f t="shared" si="294"/>
        <v>0</v>
      </c>
      <c r="AB1370" s="20">
        <f t="shared" si="295"/>
        <v>0</v>
      </c>
      <c r="AC1370" s="20">
        <f t="shared" si="296"/>
        <v>4</v>
      </c>
      <c r="AD1370" s="16">
        <f t="shared" si="307"/>
        <v>1</v>
      </c>
      <c r="AE1370" s="16">
        <f>IF(ISBLANK(T1370),AE1369,IF(COUNTIF(T$2:T1370,T1370)&gt;1,AE1369,1+MAX(AE1369,0)))</f>
        <v>42</v>
      </c>
    </row>
    <row r="1371" spans="1:31" x14ac:dyDescent="0.25">
      <c r="A1371" s="42">
        <v>122</v>
      </c>
      <c r="B1371" s="42" t="s">
        <v>65</v>
      </c>
      <c r="C1371" s="42" t="s">
        <v>657</v>
      </c>
      <c r="E1371" s="20">
        <v>2</v>
      </c>
      <c r="F1371" s="20">
        <v>3</v>
      </c>
      <c r="G1371" s="20">
        <v>2</v>
      </c>
      <c r="H1371" s="20">
        <v>8</v>
      </c>
      <c r="I1371" s="20">
        <v>0</v>
      </c>
      <c r="J1371" s="20">
        <v>3</v>
      </c>
      <c r="K1371" s="20">
        <v>0</v>
      </c>
      <c r="L1371" s="20">
        <v>0</v>
      </c>
      <c r="M1371" s="225" t="s">
        <v>733</v>
      </c>
      <c r="O1371" s="101">
        <f>IF(ISBLANK(C1371),O1370,IF(COUNTIF(C$2:C1371,C1371)&gt;1,O1370,1+MAX(O1370,0)))</f>
        <v>34</v>
      </c>
      <c r="P1371" s="45">
        <f t="shared" si="297"/>
        <v>22</v>
      </c>
      <c r="Q1371" s="33" t="str">
        <f t="shared" si="298"/>
        <v/>
      </c>
      <c r="R1371" s="33">
        <f t="shared" si="299"/>
        <v>7</v>
      </c>
      <c r="S1371" s="33" t="str">
        <f t="shared" si="300"/>
        <v>122_7</v>
      </c>
      <c r="T1371" s="35" t="str">
        <f t="shared" si="301"/>
        <v>122AM</v>
      </c>
      <c r="U1371" s="35" t="str">
        <f t="shared" si="302"/>
        <v>122AMNS</v>
      </c>
      <c r="W1371" s="20" t="str">
        <f t="shared" si="303"/>
        <v/>
      </c>
      <c r="X1371" s="20" t="str">
        <f t="shared" si="304"/>
        <v/>
      </c>
      <c r="Y1371" s="20" t="str">
        <f t="shared" si="305"/>
        <v/>
      </c>
      <c r="Z1371" s="20" t="str">
        <f t="shared" si="306"/>
        <v/>
      </c>
      <c r="AA1371" s="20">
        <f t="shared" si="294"/>
        <v>0</v>
      </c>
      <c r="AB1371" s="20">
        <f t="shared" si="295"/>
        <v>0</v>
      </c>
      <c r="AC1371" s="20">
        <f t="shared" si="296"/>
        <v>4</v>
      </c>
      <c r="AD1371" s="16">
        <f t="shared" si="307"/>
        <v>1</v>
      </c>
      <c r="AE1371" s="16">
        <f>IF(ISBLANK(T1371),AE1370,IF(COUNTIF(T$2:T1371,T1371)&gt;1,AE1370,1+MAX(AE1370,0)))</f>
        <v>42</v>
      </c>
    </row>
    <row r="1372" spans="1:31" x14ac:dyDescent="0.25">
      <c r="A1372" s="42">
        <v>122</v>
      </c>
      <c r="B1372" s="42" t="s">
        <v>65</v>
      </c>
      <c r="C1372" s="42" t="s">
        <v>657</v>
      </c>
      <c r="E1372" s="20">
        <v>2</v>
      </c>
      <c r="F1372" s="20">
        <v>3</v>
      </c>
      <c r="G1372" s="20">
        <v>3</v>
      </c>
      <c r="H1372" s="20">
        <v>0</v>
      </c>
      <c r="I1372" s="20">
        <v>0</v>
      </c>
      <c r="J1372" s="20">
        <v>0</v>
      </c>
      <c r="K1372" s="20">
        <v>0</v>
      </c>
      <c r="L1372" s="20">
        <v>0</v>
      </c>
      <c r="M1372" s="225" t="s">
        <v>733</v>
      </c>
      <c r="O1372" s="101">
        <f>IF(ISBLANK(C1372),O1371,IF(COUNTIF(C$2:C1372,C1372)&gt;1,O1371,1+MAX(O1371,0)))</f>
        <v>34</v>
      </c>
      <c r="P1372" s="45">
        <f t="shared" si="297"/>
        <v>22</v>
      </c>
      <c r="Q1372" s="33" t="str">
        <f t="shared" si="298"/>
        <v/>
      </c>
      <c r="R1372" s="33">
        <f t="shared" si="299"/>
        <v>7</v>
      </c>
      <c r="S1372" s="33" t="str">
        <f t="shared" si="300"/>
        <v>122_7</v>
      </c>
      <c r="T1372" s="35" t="str">
        <f t="shared" si="301"/>
        <v>122AM</v>
      </c>
      <c r="U1372" s="35" t="str">
        <f t="shared" si="302"/>
        <v>122AMEW</v>
      </c>
      <c r="W1372" s="20" t="str">
        <f t="shared" si="303"/>
        <v/>
      </c>
      <c r="X1372" s="20" t="str">
        <f t="shared" si="304"/>
        <v/>
      </c>
      <c r="Y1372" s="20" t="str">
        <f t="shared" si="305"/>
        <v/>
      </c>
      <c r="Z1372" s="20" t="str">
        <f t="shared" si="306"/>
        <v/>
      </c>
      <c r="AA1372" s="20">
        <f t="shared" si="294"/>
        <v>0</v>
      </c>
      <c r="AB1372" s="20">
        <f t="shared" si="295"/>
        <v>0</v>
      </c>
      <c r="AC1372" s="20">
        <f t="shared" si="296"/>
        <v>3</v>
      </c>
      <c r="AD1372" s="16">
        <f t="shared" si="307"/>
        <v>1</v>
      </c>
      <c r="AE1372" s="16">
        <f>IF(ISBLANK(T1372),AE1371,IF(COUNTIF(T$2:T1372,T1372)&gt;1,AE1371,1+MAX(AE1371,0)))</f>
        <v>42</v>
      </c>
    </row>
    <row r="1373" spans="1:31" x14ac:dyDescent="0.25">
      <c r="A1373" s="42">
        <v>122</v>
      </c>
      <c r="B1373" s="42" t="s">
        <v>65</v>
      </c>
      <c r="C1373" s="42" t="s">
        <v>657</v>
      </c>
      <c r="E1373" s="20">
        <v>2</v>
      </c>
      <c r="F1373" s="20">
        <v>3</v>
      </c>
      <c r="G1373" s="20">
        <v>4</v>
      </c>
      <c r="H1373" s="20">
        <v>0</v>
      </c>
      <c r="I1373" s="20">
        <v>0</v>
      </c>
      <c r="J1373" s="20">
        <v>0</v>
      </c>
      <c r="K1373" s="20">
        <v>0</v>
      </c>
      <c r="L1373" s="20">
        <v>0</v>
      </c>
      <c r="M1373" s="225" t="s">
        <v>733</v>
      </c>
      <c r="O1373" s="101">
        <f>IF(ISBLANK(C1373),O1372,IF(COUNTIF(C$2:C1373,C1373)&gt;1,O1372,1+MAX(O1372,0)))</f>
        <v>34</v>
      </c>
      <c r="P1373" s="45">
        <f t="shared" si="297"/>
        <v>22</v>
      </c>
      <c r="Q1373" s="33" t="str">
        <f t="shared" si="298"/>
        <v/>
      </c>
      <c r="R1373" s="33">
        <f t="shared" si="299"/>
        <v>7</v>
      </c>
      <c r="S1373" s="33" t="str">
        <f t="shared" si="300"/>
        <v>122_7</v>
      </c>
      <c r="T1373" s="35" t="str">
        <f t="shared" si="301"/>
        <v>122AM</v>
      </c>
      <c r="U1373" s="35" t="str">
        <f t="shared" si="302"/>
        <v>122AMEW</v>
      </c>
      <c r="W1373" s="20" t="str">
        <f t="shared" si="303"/>
        <v/>
      </c>
      <c r="X1373" s="20" t="str">
        <f t="shared" si="304"/>
        <v/>
      </c>
      <c r="Y1373" s="20" t="str">
        <f t="shared" si="305"/>
        <v/>
      </c>
      <c r="Z1373" s="20" t="str">
        <f t="shared" si="306"/>
        <v/>
      </c>
      <c r="AA1373" s="20">
        <f t="shared" si="294"/>
        <v>0</v>
      </c>
      <c r="AB1373" s="20">
        <f t="shared" si="295"/>
        <v>0</v>
      </c>
      <c r="AC1373" s="20">
        <f t="shared" si="296"/>
        <v>3</v>
      </c>
      <c r="AD1373" s="16">
        <f t="shared" si="307"/>
        <v>1</v>
      </c>
      <c r="AE1373" s="16">
        <f>IF(ISBLANK(T1373),AE1372,IF(COUNTIF(T$2:T1373,T1373)&gt;1,AE1372,1+MAX(AE1372,0)))</f>
        <v>42</v>
      </c>
    </row>
    <row r="1374" spans="1:31" x14ac:dyDescent="0.25">
      <c r="A1374" s="42">
        <v>122</v>
      </c>
      <c r="B1374" s="42" t="s">
        <v>65</v>
      </c>
      <c r="C1374" s="42" t="s">
        <v>657</v>
      </c>
      <c r="E1374" s="20">
        <v>2</v>
      </c>
      <c r="F1374" s="20">
        <v>4</v>
      </c>
      <c r="G1374" s="20">
        <v>1</v>
      </c>
      <c r="H1374" s="20">
        <v>4</v>
      </c>
      <c r="I1374" s="20">
        <v>1</v>
      </c>
      <c r="J1374" s="20">
        <v>4</v>
      </c>
      <c r="K1374" s="20">
        <v>0</v>
      </c>
      <c r="L1374" s="20">
        <v>0</v>
      </c>
      <c r="M1374" s="225" t="s">
        <v>733</v>
      </c>
      <c r="O1374" s="101">
        <f>IF(ISBLANK(C1374),O1373,IF(COUNTIF(C$2:C1374,C1374)&gt;1,O1373,1+MAX(O1373,0)))</f>
        <v>34</v>
      </c>
      <c r="P1374" s="45">
        <f t="shared" si="297"/>
        <v>22</v>
      </c>
      <c r="Q1374" s="33" t="str">
        <f t="shared" si="298"/>
        <v/>
      </c>
      <c r="R1374" s="33">
        <f t="shared" si="299"/>
        <v>8</v>
      </c>
      <c r="S1374" s="33" t="str">
        <f t="shared" si="300"/>
        <v>122_8</v>
      </c>
      <c r="T1374" s="35" t="str">
        <f t="shared" si="301"/>
        <v>122AM</v>
      </c>
      <c r="U1374" s="35" t="str">
        <f t="shared" si="302"/>
        <v>122AMNS</v>
      </c>
      <c r="W1374" s="20" t="str">
        <f t="shared" si="303"/>
        <v/>
      </c>
      <c r="X1374" s="20" t="str">
        <f t="shared" si="304"/>
        <v/>
      </c>
      <c r="Y1374" s="20" t="str">
        <f t="shared" si="305"/>
        <v/>
      </c>
      <c r="Z1374" s="20" t="str">
        <f t="shared" si="306"/>
        <v/>
      </c>
      <c r="AA1374" s="20">
        <f t="shared" si="294"/>
        <v>0</v>
      </c>
      <c r="AB1374" s="20">
        <f t="shared" si="295"/>
        <v>0</v>
      </c>
      <c r="AC1374" s="20">
        <f t="shared" si="296"/>
        <v>4</v>
      </c>
      <c r="AD1374" s="16">
        <f t="shared" si="307"/>
        <v>1</v>
      </c>
      <c r="AE1374" s="16">
        <f>IF(ISBLANK(T1374),AE1373,IF(COUNTIF(T$2:T1374,T1374)&gt;1,AE1373,1+MAX(AE1373,0)))</f>
        <v>42</v>
      </c>
    </row>
    <row r="1375" spans="1:31" x14ac:dyDescent="0.25">
      <c r="A1375" s="42">
        <v>122</v>
      </c>
      <c r="B1375" s="42" t="s">
        <v>65</v>
      </c>
      <c r="C1375" s="42" t="s">
        <v>657</v>
      </c>
      <c r="E1375" s="20">
        <v>2</v>
      </c>
      <c r="F1375" s="20">
        <v>4</v>
      </c>
      <c r="G1375" s="20">
        <v>2</v>
      </c>
      <c r="H1375" s="20">
        <v>3</v>
      </c>
      <c r="I1375" s="20">
        <v>1</v>
      </c>
      <c r="J1375" s="20">
        <v>1</v>
      </c>
      <c r="K1375" s="20">
        <v>0</v>
      </c>
      <c r="L1375" s="20">
        <v>0</v>
      </c>
      <c r="M1375" s="225" t="s">
        <v>733</v>
      </c>
      <c r="O1375" s="101">
        <f>IF(ISBLANK(C1375),O1374,IF(COUNTIF(C$2:C1375,C1375)&gt;1,O1374,1+MAX(O1374,0)))</f>
        <v>34</v>
      </c>
      <c r="P1375" s="45">
        <f t="shared" si="297"/>
        <v>22</v>
      </c>
      <c r="Q1375" s="33" t="str">
        <f t="shared" si="298"/>
        <v/>
      </c>
      <c r="R1375" s="33">
        <f t="shared" si="299"/>
        <v>8</v>
      </c>
      <c r="S1375" s="33" t="str">
        <f t="shared" si="300"/>
        <v>122_8</v>
      </c>
      <c r="T1375" s="35" t="str">
        <f t="shared" si="301"/>
        <v>122AM</v>
      </c>
      <c r="U1375" s="35" t="str">
        <f t="shared" si="302"/>
        <v>122AMNS</v>
      </c>
      <c r="W1375" s="20" t="str">
        <f t="shared" si="303"/>
        <v/>
      </c>
      <c r="X1375" s="20" t="str">
        <f t="shared" si="304"/>
        <v/>
      </c>
      <c r="Y1375" s="20" t="str">
        <f t="shared" si="305"/>
        <v/>
      </c>
      <c r="Z1375" s="20" t="str">
        <f t="shared" si="306"/>
        <v/>
      </c>
      <c r="AA1375" s="20">
        <f t="shared" si="294"/>
        <v>0</v>
      </c>
      <c r="AB1375" s="20">
        <f t="shared" si="295"/>
        <v>0</v>
      </c>
      <c r="AC1375" s="20">
        <f t="shared" si="296"/>
        <v>4</v>
      </c>
      <c r="AD1375" s="16">
        <f t="shared" si="307"/>
        <v>1</v>
      </c>
      <c r="AE1375" s="16">
        <f>IF(ISBLANK(T1375),AE1374,IF(COUNTIF(T$2:T1375,T1375)&gt;1,AE1374,1+MAX(AE1374,0)))</f>
        <v>42</v>
      </c>
    </row>
    <row r="1376" spans="1:31" x14ac:dyDescent="0.25">
      <c r="A1376" s="42">
        <v>122</v>
      </c>
      <c r="B1376" s="42" t="s">
        <v>65</v>
      </c>
      <c r="C1376" s="42" t="s">
        <v>657</v>
      </c>
      <c r="E1376" s="20">
        <v>2</v>
      </c>
      <c r="F1376" s="20">
        <v>4</v>
      </c>
      <c r="G1376" s="20">
        <v>3</v>
      </c>
      <c r="H1376" s="20">
        <v>1</v>
      </c>
      <c r="I1376" s="20">
        <v>0</v>
      </c>
      <c r="J1376" s="20">
        <v>0</v>
      </c>
      <c r="K1376" s="20">
        <v>1</v>
      </c>
      <c r="L1376" s="20">
        <v>1</v>
      </c>
      <c r="M1376" s="225" t="s">
        <v>733</v>
      </c>
      <c r="O1376" s="101">
        <f>IF(ISBLANK(C1376),O1375,IF(COUNTIF(C$2:C1376,C1376)&gt;1,O1375,1+MAX(O1375,0)))</f>
        <v>34</v>
      </c>
      <c r="P1376" s="45">
        <f t="shared" si="297"/>
        <v>22</v>
      </c>
      <c r="Q1376" s="33" t="str">
        <f t="shared" si="298"/>
        <v/>
      </c>
      <c r="R1376" s="33">
        <f t="shared" si="299"/>
        <v>8</v>
      </c>
      <c r="S1376" s="33" t="str">
        <f t="shared" si="300"/>
        <v>122_8</v>
      </c>
      <c r="T1376" s="35" t="str">
        <f t="shared" si="301"/>
        <v>122AM</v>
      </c>
      <c r="U1376" s="35" t="str">
        <f t="shared" si="302"/>
        <v>122AMEW</v>
      </c>
      <c r="W1376" s="20" t="str">
        <f t="shared" si="303"/>
        <v/>
      </c>
      <c r="X1376" s="20" t="str">
        <f t="shared" si="304"/>
        <v/>
      </c>
      <c r="Y1376" s="20" t="str">
        <f t="shared" si="305"/>
        <v/>
      </c>
      <c r="Z1376" s="20" t="str">
        <f t="shared" si="306"/>
        <v/>
      </c>
      <c r="AA1376" s="20">
        <f t="shared" si="294"/>
        <v>0</v>
      </c>
      <c r="AB1376" s="20">
        <f t="shared" si="295"/>
        <v>0</v>
      </c>
      <c r="AC1376" s="20">
        <f t="shared" si="296"/>
        <v>3</v>
      </c>
      <c r="AD1376" s="16">
        <f t="shared" si="307"/>
        <v>1</v>
      </c>
      <c r="AE1376" s="16">
        <f>IF(ISBLANK(T1376),AE1375,IF(COUNTIF(T$2:T1376,T1376)&gt;1,AE1375,1+MAX(AE1375,0)))</f>
        <v>42</v>
      </c>
    </row>
    <row r="1377" spans="1:31" x14ac:dyDescent="0.25">
      <c r="A1377" s="42">
        <v>122</v>
      </c>
      <c r="B1377" s="42" t="s">
        <v>65</v>
      </c>
      <c r="C1377" s="42" t="s">
        <v>657</v>
      </c>
      <c r="E1377" s="20">
        <v>2</v>
      </c>
      <c r="F1377" s="20">
        <v>4</v>
      </c>
      <c r="G1377" s="20">
        <v>4</v>
      </c>
      <c r="H1377" s="20">
        <v>1</v>
      </c>
      <c r="I1377" s="20">
        <v>0</v>
      </c>
      <c r="J1377" s="20">
        <v>0</v>
      </c>
      <c r="K1377" s="20">
        <v>0</v>
      </c>
      <c r="L1377" s="20">
        <v>1</v>
      </c>
      <c r="M1377" s="225" t="s">
        <v>733</v>
      </c>
      <c r="O1377" s="101">
        <f>IF(ISBLANK(C1377),O1376,IF(COUNTIF(C$2:C1377,C1377)&gt;1,O1376,1+MAX(O1376,0)))</f>
        <v>34</v>
      </c>
      <c r="P1377" s="45">
        <f t="shared" si="297"/>
        <v>22</v>
      </c>
      <c r="Q1377" s="33" t="str">
        <f t="shared" si="298"/>
        <v/>
      </c>
      <c r="R1377" s="33">
        <f t="shared" si="299"/>
        <v>8</v>
      </c>
      <c r="S1377" s="33" t="str">
        <f t="shared" si="300"/>
        <v>122_8</v>
      </c>
      <c r="T1377" s="35" t="str">
        <f t="shared" si="301"/>
        <v>122AM</v>
      </c>
      <c r="U1377" s="35" t="str">
        <f t="shared" si="302"/>
        <v>122AMEW</v>
      </c>
      <c r="W1377" s="20" t="str">
        <f t="shared" si="303"/>
        <v/>
      </c>
      <c r="X1377" s="20" t="str">
        <f t="shared" si="304"/>
        <v/>
      </c>
      <c r="Y1377" s="20" t="str">
        <f t="shared" si="305"/>
        <v/>
      </c>
      <c r="Z1377" s="20" t="str">
        <f t="shared" si="306"/>
        <v/>
      </c>
      <c r="AA1377" s="20">
        <f t="shared" si="294"/>
        <v>0</v>
      </c>
      <c r="AB1377" s="20">
        <f t="shared" si="295"/>
        <v>0</v>
      </c>
      <c r="AC1377" s="20">
        <f t="shared" si="296"/>
        <v>3</v>
      </c>
      <c r="AD1377" s="16">
        <f t="shared" si="307"/>
        <v>1</v>
      </c>
      <c r="AE1377" s="16">
        <f>IF(ISBLANK(T1377),AE1376,IF(COUNTIF(T$2:T1377,T1377)&gt;1,AE1376,1+MAX(AE1376,0)))</f>
        <v>42</v>
      </c>
    </row>
    <row r="1378" spans="1:31" x14ac:dyDescent="0.25">
      <c r="A1378" s="42">
        <v>122</v>
      </c>
      <c r="B1378" s="42" t="s">
        <v>66</v>
      </c>
      <c r="C1378" s="42" t="s">
        <v>734</v>
      </c>
      <c r="E1378" s="20">
        <v>1</v>
      </c>
      <c r="F1378" s="20">
        <v>1</v>
      </c>
      <c r="G1378" s="20">
        <v>1</v>
      </c>
      <c r="H1378" s="20">
        <v>8</v>
      </c>
      <c r="I1378" s="20">
        <v>1</v>
      </c>
      <c r="J1378" s="20">
        <v>3</v>
      </c>
      <c r="K1378" s="20">
        <v>0</v>
      </c>
      <c r="L1378" s="20">
        <v>0</v>
      </c>
      <c r="O1378" s="101">
        <f>IF(ISBLANK(C1378),O1377,IF(COUNTIF(C$2:C1378,C1378)&gt;1,O1377,1+MAX(O1377,0)))</f>
        <v>35</v>
      </c>
      <c r="P1378" s="45">
        <f t="shared" si="297"/>
        <v>22</v>
      </c>
      <c r="Q1378" s="33" t="str">
        <f t="shared" si="298"/>
        <v/>
      </c>
      <c r="R1378" s="33">
        <f t="shared" si="299"/>
        <v>9</v>
      </c>
      <c r="S1378" s="33" t="str">
        <f t="shared" si="300"/>
        <v>122_9</v>
      </c>
      <c r="T1378" s="35" t="str">
        <f t="shared" si="301"/>
        <v>122PM</v>
      </c>
      <c r="U1378" s="35" t="str">
        <f t="shared" si="302"/>
        <v>122PMNS</v>
      </c>
      <c r="W1378" s="20" t="str">
        <f t="shared" si="303"/>
        <v/>
      </c>
      <c r="X1378" s="20" t="str">
        <f t="shared" si="304"/>
        <v/>
      </c>
      <c r="Y1378" s="20" t="str">
        <f t="shared" si="305"/>
        <v/>
      </c>
      <c r="Z1378" s="20" t="str">
        <f t="shared" si="306"/>
        <v/>
      </c>
      <c r="AA1378" s="20">
        <f t="shared" si="294"/>
        <v>0</v>
      </c>
      <c r="AB1378" s="20">
        <f t="shared" si="295"/>
        <v>0</v>
      </c>
      <c r="AC1378" s="20">
        <f t="shared" si="296"/>
        <v>0</v>
      </c>
      <c r="AD1378" s="16">
        <f t="shared" si="307"/>
        <v>0</v>
      </c>
      <c r="AE1378" s="16">
        <f>IF(ISBLANK(T1378),AE1377,IF(COUNTIF(T$2:T1378,T1378)&gt;1,AE1377,1+MAX(AE1377,0)))</f>
        <v>43</v>
      </c>
    </row>
    <row r="1379" spans="1:31" x14ac:dyDescent="0.25">
      <c r="A1379" s="42">
        <v>122</v>
      </c>
      <c r="B1379" s="42" t="s">
        <v>66</v>
      </c>
      <c r="C1379" s="42" t="s">
        <v>734</v>
      </c>
      <c r="E1379" s="20">
        <v>1</v>
      </c>
      <c r="F1379" s="20">
        <v>1</v>
      </c>
      <c r="G1379" s="20">
        <v>2</v>
      </c>
      <c r="H1379" s="20">
        <v>4</v>
      </c>
      <c r="I1379" s="20">
        <v>0</v>
      </c>
      <c r="J1379" s="20">
        <v>1</v>
      </c>
      <c r="K1379" s="20">
        <v>0</v>
      </c>
      <c r="L1379" s="20">
        <v>0</v>
      </c>
      <c r="O1379" s="101">
        <f>IF(ISBLANK(C1379),O1378,IF(COUNTIF(C$2:C1379,C1379)&gt;1,O1378,1+MAX(O1378,0)))</f>
        <v>35</v>
      </c>
      <c r="P1379" s="45">
        <f t="shared" si="297"/>
        <v>22</v>
      </c>
      <c r="Q1379" s="33" t="str">
        <f t="shared" si="298"/>
        <v/>
      </c>
      <c r="R1379" s="33">
        <f t="shared" si="299"/>
        <v>9</v>
      </c>
      <c r="S1379" s="33" t="str">
        <f t="shared" si="300"/>
        <v>122_9</v>
      </c>
      <c r="T1379" s="35" t="str">
        <f t="shared" si="301"/>
        <v>122PM</v>
      </c>
      <c r="U1379" s="35" t="str">
        <f t="shared" si="302"/>
        <v>122PMNS</v>
      </c>
      <c r="W1379" s="20" t="str">
        <f t="shared" si="303"/>
        <v/>
      </c>
      <c r="X1379" s="20" t="str">
        <f t="shared" si="304"/>
        <v/>
      </c>
      <c r="Y1379" s="20" t="str">
        <f t="shared" si="305"/>
        <v/>
      </c>
      <c r="Z1379" s="20" t="str">
        <f t="shared" si="306"/>
        <v/>
      </c>
      <c r="AA1379" s="20">
        <f t="shared" si="294"/>
        <v>0</v>
      </c>
      <c r="AB1379" s="20">
        <f t="shared" si="295"/>
        <v>0</v>
      </c>
      <c r="AC1379" s="20">
        <f t="shared" si="296"/>
        <v>0</v>
      </c>
      <c r="AD1379" s="16">
        <f t="shared" si="307"/>
        <v>0</v>
      </c>
      <c r="AE1379" s="16">
        <f>IF(ISBLANK(T1379),AE1378,IF(COUNTIF(T$2:T1379,T1379)&gt;1,AE1378,1+MAX(AE1378,0)))</f>
        <v>43</v>
      </c>
    </row>
    <row r="1380" spans="1:31" x14ac:dyDescent="0.25">
      <c r="A1380" s="42">
        <v>122</v>
      </c>
      <c r="B1380" s="42" t="s">
        <v>66</v>
      </c>
      <c r="C1380" s="42" t="s">
        <v>734</v>
      </c>
      <c r="E1380" s="20">
        <v>1</v>
      </c>
      <c r="F1380" s="20">
        <v>1</v>
      </c>
      <c r="G1380" s="20">
        <v>3</v>
      </c>
      <c r="H1380" s="20">
        <v>1</v>
      </c>
      <c r="I1380" s="20">
        <v>0</v>
      </c>
      <c r="J1380" s="20">
        <v>0</v>
      </c>
      <c r="K1380" s="20">
        <v>1</v>
      </c>
      <c r="L1380" s="20">
        <v>1</v>
      </c>
      <c r="O1380" s="101">
        <f>IF(ISBLANK(C1380),O1379,IF(COUNTIF(C$2:C1380,C1380)&gt;1,O1379,1+MAX(O1379,0)))</f>
        <v>35</v>
      </c>
      <c r="P1380" s="45">
        <f t="shared" si="297"/>
        <v>22</v>
      </c>
      <c r="Q1380" s="33" t="str">
        <f t="shared" si="298"/>
        <v/>
      </c>
      <c r="R1380" s="33">
        <f t="shared" si="299"/>
        <v>9</v>
      </c>
      <c r="S1380" s="33" t="str">
        <f t="shared" si="300"/>
        <v>122_9</v>
      </c>
      <c r="T1380" s="35" t="str">
        <f t="shared" si="301"/>
        <v>122PM</v>
      </c>
      <c r="U1380" s="35" t="str">
        <f t="shared" si="302"/>
        <v>122PMEW</v>
      </c>
      <c r="W1380" s="20" t="str">
        <f t="shared" si="303"/>
        <v/>
      </c>
      <c r="X1380" s="20" t="str">
        <f t="shared" si="304"/>
        <v/>
      </c>
      <c r="Y1380" s="20" t="str">
        <f t="shared" si="305"/>
        <v/>
      </c>
      <c r="Z1380" s="20" t="str">
        <f t="shared" si="306"/>
        <v/>
      </c>
      <c r="AA1380" s="20">
        <f t="shared" si="294"/>
        <v>0</v>
      </c>
      <c r="AB1380" s="20">
        <f t="shared" si="295"/>
        <v>0</v>
      </c>
      <c r="AC1380" s="20">
        <f t="shared" si="296"/>
        <v>0</v>
      </c>
      <c r="AD1380" s="16">
        <f t="shared" si="307"/>
        <v>0</v>
      </c>
      <c r="AE1380" s="16">
        <f>IF(ISBLANK(T1380),AE1379,IF(COUNTIF(T$2:T1380,T1380)&gt;1,AE1379,1+MAX(AE1379,0)))</f>
        <v>43</v>
      </c>
    </row>
    <row r="1381" spans="1:31" x14ac:dyDescent="0.25">
      <c r="A1381" s="42">
        <v>122</v>
      </c>
      <c r="B1381" s="42" t="s">
        <v>66</v>
      </c>
      <c r="C1381" s="42" t="s">
        <v>734</v>
      </c>
      <c r="E1381" s="20">
        <v>1</v>
      </c>
      <c r="F1381" s="20">
        <v>1</v>
      </c>
      <c r="G1381" s="20">
        <v>4</v>
      </c>
      <c r="H1381" s="20">
        <v>3</v>
      </c>
      <c r="I1381" s="20">
        <v>1</v>
      </c>
      <c r="J1381" s="20">
        <v>0</v>
      </c>
      <c r="K1381" s="20">
        <v>0</v>
      </c>
      <c r="L1381" s="20">
        <v>0</v>
      </c>
      <c r="O1381" s="101">
        <f>IF(ISBLANK(C1381),O1380,IF(COUNTIF(C$2:C1381,C1381)&gt;1,O1380,1+MAX(O1380,0)))</f>
        <v>35</v>
      </c>
      <c r="P1381" s="45">
        <f t="shared" si="297"/>
        <v>22</v>
      </c>
      <c r="Q1381" s="33" t="str">
        <f t="shared" si="298"/>
        <v/>
      </c>
      <c r="R1381" s="33">
        <f t="shared" si="299"/>
        <v>9</v>
      </c>
      <c r="S1381" s="33" t="str">
        <f t="shared" si="300"/>
        <v>122_9</v>
      </c>
      <c r="T1381" s="35" t="str">
        <f t="shared" si="301"/>
        <v>122PM</v>
      </c>
      <c r="U1381" s="35" t="str">
        <f t="shared" si="302"/>
        <v>122PMEW</v>
      </c>
      <c r="W1381" s="20" t="str">
        <f t="shared" si="303"/>
        <v/>
      </c>
      <c r="X1381" s="20" t="str">
        <f t="shared" si="304"/>
        <v/>
      </c>
      <c r="Y1381" s="20" t="str">
        <f t="shared" si="305"/>
        <v/>
      </c>
      <c r="Z1381" s="20" t="str">
        <f t="shared" si="306"/>
        <v/>
      </c>
      <c r="AA1381" s="20">
        <f t="shared" si="294"/>
        <v>0</v>
      </c>
      <c r="AB1381" s="20">
        <f t="shared" si="295"/>
        <v>0</v>
      </c>
      <c r="AC1381" s="20">
        <f t="shared" si="296"/>
        <v>0</v>
      </c>
      <c r="AD1381" s="16">
        <f t="shared" si="307"/>
        <v>0</v>
      </c>
      <c r="AE1381" s="16">
        <f>IF(ISBLANK(T1381),AE1380,IF(COUNTIF(T$2:T1381,T1381)&gt;1,AE1380,1+MAX(AE1380,0)))</f>
        <v>43</v>
      </c>
    </row>
    <row r="1382" spans="1:31" x14ac:dyDescent="0.25">
      <c r="A1382" s="42">
        <v>122</v>
      </c>
      <c r="B1382" s="42" t="s">
        <v>66</v>
      </c>
      <c r="C1382" s="42" t="s">
        <v>734</v>
      </c>
      <c r="E1382" s="20">
        <v>1</v>
      </c>
      <c r="F1382" s="20">
        <v>2</v>
      </c>
      <c r="G1382" s="20">
        <v>1</v>
      </c>
      <c r="H1382" s="20">
        <v>4</v>
      </c>
      <c r="I1382" s="20">
        <v>0</v>
      </c>
      <c r="J1382" s="20">
        <v>2</v>
      </c>
      <c r="K1382" s="20">
        <v>0</v>
      </c>
      <c r="L1382" s="20">
        <v>0</v>
      </c>
      <c r="O1382" s="101">
        <f>IF(ISBLANK(C1382),O1381,IF(COUNTIF(C$2:C1382,C1382)&gt;1,O1381,1+MAX(O1381,0)))</f>
        <v>35</v>
      </c>
      <c r="P1382" s="45">
        <f t="shared" si="297"/>
        <v>22</v>
      </c>
      <c r="Q1382" s="33" t="str">
        <f t="shared" si="298"/>
        <v/>
      </c>
      <c r="R1382" s="33">
        <f t="shared" si="299"/>
        <v>10</v>
      </c>
      <c r="S1382" s="33" t="str">
        <f t="shared" si="300"/>
        <v>122_10</v>
      </c>
      <c r="T1382" s="35" t="str">
        <f t="shared" si="301"/>
        <v>122PM</v>
      </c>
      <c r="U1382" s="35" t="str">
        <f t="shared" si="302"/>
        <v>122PMNS</v>
      </c>
      <c r="W1382" s="20" t="str">
        <f t="shared" si="303"/>
        <v/>
      </c>
      <c r="X1382" s="20" t="str">
        <f t="shared" si="304"/>
        <v/>
      </c>
      <c r="Y1382" s="20" t="str">
        <f t="shared" si="305"/>
        <v/>
      </c>
      <c r="Z1382" s="20" t="str">
        <f t="shared" si="306"/>
        <v/>
      </c>
      <c r="AA1382" s="20">
        <f t="shared" si="294"/>
        <v>0</v>
      </c>
      <c r="AB1382" s="20">
        <f t="shared" si="295"/>
        <v>0</v>
      </c>
      <c r="AC1382" s="20">
        <f t="shared" si="296"/>
        <v>0</v>
      </c>
      <c r="AD1382" s="16">
        <f t="shared" si="307"/>
        <v>0</v>
      </c>
      <c r="AE1382" s="16">
        <f>IF(ISBLANK(T1382),AE1381,IF(COUNTIF(T$2:T1382,T1382)&gt;1,AE1381,1+MAX(AE1381,0)))</f>
        <v>43</v>
      </c>
    </row>
    <row r="1383" spans="1:31" x14ac:dyDescent="0.25">
      <c r="A1383" s="42">
        <v>122</v>
      </c>
      <c r="B1383" s="42" t="s">
        <v>66</v>
      </c>
      <c r="C1383" s="42" t="s">
        <v>734</v>
      </c>
      <c r="E1383" s="20">
        <v>1</v>
      </c>
      <c r="F1383" s="20">
        <v>2</v>
      </c>
      <c r="G1383" s="20">
        <v>2</v>
      </c>
      <c r="H1383" s="20">
        <v>1</v>
      </c>
      <c r="I1383" s="20">
        <v>0</v>
      </c>
      <c r="J1383" s="20">
        <v>1</v>
      </c>
      <c r="K1383" s="20">
        <v>0</v>
      </c>
      <c r="L1383" s="20">
        <v>0</v>
      </c>
      <c r="O1383" s="101">
        <f>IF(ISBLANK(C1383),O1382,IF(COUNTIF(C$2:C1383,C1383)&gt;1,O1382,1+MAX(O1382,0)))</f>
        <v>35</v>
      </c>
      <c r="P1383" s="45">
        <f t="shared" si="297"/>
        <v>22</v>
      </c>
      <c r="Q1383" s="33" t="str">
        <f t="shared" si="298"/>
        <v/>
      </c>
      <c r="R1383" s="33">
        <f t="shared" si="299"/>
        <v>10</v>
      </c>
      <c r="S1383" s="33" t="str">
        <f t="shared" si="300"/>
        <v>122_10</v>
      </c>
      <c r="T1383" s="35" t="str">
        <f t="shared" si="301"/>
        <v>122PM</v>
      </c>
      <c r="U1383" s="35" t="str">
        <f t="shared" si="302"/>
        <v>122PMNS</v>
      </c>
      <c r="W1383" s="20" t="str">
        <f t="shared" si="303"/>
        <v/>
      </c>
      <c r="X1383" s="20" t="str">
        <f t="shared" si="304"/>
        <v/>
      </c>
      <c r="Y1383" s="20" t="str">
        <f t="shared" si="305"/>
        <v/>
      </c>
      <c r="Z1383" s="20" t="str">
        <f t="shared" si="306"/>
        <v/>
      </c>
      <c r="AA1383" s="20">
        <f t="shared" si="294"/>
        <v>0</v>
      </c>
      <c r="AB1383" s="20">
        <f t="shared" si="295"/>
        <v>0</v>
      </c>
      <c r="AC1383" s="20">
        <f t="shared" si="296"/>
        <v>0</v>
      </c>
      <c r="AD1383" s="16">
        <f t="shared" si="307"/>
        <v>0</v>
      </c>
      <c r="AE1383" s="16">
        <f>IF(ISBLANK(T1383),AE1382,IF(COUNTIF(T$2:T1383,T1383)&gt;1,AE1382,1+MAX(AE1382,0)))</f>
        <v>43</v>
      </c>
    </row>
    <row r="1384" spans="1:31" x14ac:dyDescent="0.25">
      <c r="A1384" s="42">
        <v>122</v>
      </c>
      <c r="B1384" s="42" t="s">
        <v>66</v>
      </c>
      <c r="C1384" s="42" t="s">
        <v>734</v>
      </c>
      <c r="E1384" s="20">
        <v>1</v>
      </c>
      <c r="F1384" s="20">
        <v>2</v>
      </c>
      <c r="G1384" s="20">
        <v>3</v>
      </c>
      <c r="H1384" s="20">
        <v>2</v>
      </c>
      <c r="I1384" s="20">
        <v>2</v>
      </c>
      <c r="J1384" s="20">
        <v>0</v>
      </c>
      <c r="K1384" s="20">
        <v>2</v>
      </c>
      <c r="L1384" s="20">
        <v>2</v>
      </c>
      <c r="O1384" s="101">
        <f>IF(ISBLANK(C1384),O1383,IF(COUNTIF(C$2:C1384,C1384)&gt;1,O1383,1+MAX(O1383,0)))</f>
        <v>35</v>
      </c>
      <c r="P1384" s="45">
        <f t="shared" si="297"/>
        <v>22</v>
      </c>
      <c r="Q1384" s="33" t="str">
        <f t="shared" si="298"/>
        <v/>
      </c>
      <c r="R1384" s="33">
        <f t="shared" si="299"/>
        <v>10</v>
      </c>
      <c r="S1384" s="33" t="str">
        <f t="shared" si="300"/>
        <v>122_10</v>
      </c>
      <c r="T1384" s="35" t="str">
        <f t="shared" si="301"/>
        <v>122PM</v>
      </c>
      <c r="U1384" s="35" t="str">
        <f t="shared" si="302"/>
        <v>122PMEW</v>
      </c>
      <c r="W1384" s="20" t="str">
        <f t="shared" si="303"/>
        <v/>
      </c>
      <c r="X1384" s="20" t="str">
        <f t="shared" si="304"/>
        <v/>
      </c>
      <c r="Y1384" s="20" t="str">
        <f t="shared" si="305"/>
        <v/>
      </c>
      <c r="Z1384" s="20" t="str">
        <f t="shared" si="306"/>
        <v/>
      </c>
      <c r="AA1384" s="20">
        <f t="shared" si="294"/>
        <v>0</v>
      </c>
      <c r="AB1384" s="20">
        <f t="shared" si="295"/>
        <v>0</v>
      </c>
      <c r="AC1384" s="20">
        <f t="shared" si="296"/>
        <v>0</v>
      </c>
      <c r="AD1384" s="16">
        <f t="shared" si="307"/>
        <v>0</v>
      </c>
      <c r="AE1384" s="16">
        <f>IF(ISBLANK(T1384),AE1383,IF(COUNTIF(T$2:T1384,T1384)&gt;1,AE1383,1+MAX(AE1383,0)))</f>
        <v>43</v>
      </c>
    </row>
    <row r="1385" spans="1:31" x14ac:dyDescent="0.25">
      <c r="A1385" s="42">
        <v>122</v>
      </c>
      <c r="B1385" s="42" t="s">
        <v>66</v>
      </c>
      <c r="C1385" s="42" t="s">
        <v>734</v>
      </c>
      <c r="E1385" s="20">
        <v>1</v>
      </c>
      <c r="F1385" s="20">
        <v>2</v>
      </c>
      <c r="G1385" s="20">
        <v>4</v>
      </c>
      <c r="H1385" s="20">
        <v>1</v>
      </c>
      <c r="I1385" s="20">
        <v>0</v>
      </c>
      <c r="J1385" s="20">
        <v>0</v>
      </c>
      <c r="K1385" s="20">
        <v>1</v>
      </c>
      <c r="L1385" s="20">
        <v>1</v>
      </c>
      <c r="O1385" s="101">
        <f>IF(ISBLANK(C1385),O1384,IF(COUNTIF(C$2:C1385,C1385)&gt;1,O1384,1+MAX(O1384,0)))</f>
        <v>35</v>
      </c>
      <c r="P1385" s="45">
        <f t="shared" si="297"/>
        <v>22</v>
      </c>
      <c r="Q1385" s="33" t="str">
        <f t="shared" si="298"/>
        <v/>
      </c>
      <c r="R1385" s="33">
        <f t="shared" si="299"/>
        <v>10</v>
      </c>
      <c r="S1385" s="33" t="str">
        <f t="shared" si="300"/>
        <v>122_10</v>
      </c>
      <c r="T1385" s="35" t="str">
        <f t="shared" si="301"/>
        <v>122PM</v>
      </c>
      <c r="U1385" s="35" t="str">
        <f t="shared" si="302"/>
        <v>122PMEW</v>
      </c>
      <c r="W1385" s="20" t="str">
        <f t="shared" si="303"/>
        <v/>
      </c>
      <c r="X1385" s="20" t="str">
        <f t="shared" si="304"/>
        <v/>
      </c>
      <c r="Y1385" s="20" t="str">
        <f t="shared" si="305"/>
        <v/>
      </c>
      <c r="Z1385" s="20" t="str">
        <f t="shared" si="306"/>
        <v/>
      </c>
      <c r="AA1385" s="20">
        <f t="shared" si="294"/>
        <v>0</v>
      </c>
      <c r="AB1385" s="20">
        <f t="shared" si="295"/>
        <v>0</v>
      </c>
      <c r="AC1385" s="20">
        <f t="shared" si="296"/>
        <v>0</v>
      </c>
      <c r="AD1385" s="16">
        <f t="shared" si="307"/>
        <v>0</v>
      </c>
      <c r="AE1385" s="16">
        <f>IF(ISBLANK(T1385),AE1384,IF(COUNTIF(T$2:T1385,T1385)&gt;1,AE1384,1+MAX(AE1384,0)))</f>
        <v>43</v>
      </c>
    </row>
    <row r="1386" spans="1:31" x14ac:dyDescent="0.25">
      <c r="A1386" s="42">
        <v>122</v>
      </c>
      <c r="B1386" s="42" t="s">
        <v>66</v>
      </c>
      <c r="C1386" s="42" t="s">
        <v>734</v>
      </c>
      <c r="E1386" s="20">
        <v>1</v>
      </c>
      <c r="F1386" s="20">
        <v>3</v>
      </c>
      <c r="G1386" s="20">
        <v>1</v>
      </c>
      <c r="H1386" s="20">
        <v>10</v>
      </c>
      <c r="I1386" s="20">
        <v>2</v>
      </c>
      <c r="J1386" s="20">
        <v>5</v>
      </c>
      <c r="K1386" s="20">
        <v>0</v>
      </c>
      <c r="L1386" s="20">
        <v>0</v>
      </c>
      <c r="O1386" s="101">
        <f>IF(ISBLANK(C1386),O1385,IF(COUNTIF(C$2:C1386,C1386)&gt;1,O1385,1+MAX(O1385,0)))</f>
        <v>35</v>
      </c>
      <c r="P1386" s="45">
        <f t="shared" si="297"/>
        <v>22</v>
      </c>
      <c r="Q1386" s="33" t="str">
        <f t="shared" si="298"/>
        <v/>
      </c>
      <c r="R1386" s="33">
        <f t="shared" si="299"/>
        <v>11</v>
      </c>
      <c r="S1386" s="33" t="str">
        <f t="shared" si="300"/>
        <v>122_11</v>
      </c>
      <c r="T1386" s="35" t="str">
        <f t="shared" si="301"/>
        <v>122PM</v>
      </c>
      <c r="U1386" s="35" t="str">
        <f t="shared" si="302"/>
        <v>122PMNS</v>
      </c>
      <c r="W1386" s="20" t="str">
        <f t="shared" si="303"/>
        <v/>
      </c>
      <c r="X1386" s="20" t="str">
        <f t="shared" si="304"/>
        <v/>
      </c>
      <c r="Y1386" s="20" t="str">
        <f t="shared" si="305"/>
        <v/>
      </c>
      <c r="Z1386" s="20" t="str">
        <f t="shared" si="306"/>
        <v/>
      </c>
      <c r="AA1386" s="20">
        <f t="shared" si="294"/>
        <v>0</v>
      </c>
      <c r="AB1386" s="20">
        <f t="shared" si="295"/>
        <v>0</v>
      </c>
      <c r="AC1386" s="20">
        <f t="shared" si="296"/>
        <v>0</v>
      </c>
      <c r="AD1386" s="16">
        <f t="shared" si="307"/>
        <v>0</v>
      </c>
      <c r="AE1386" s="16">
        <f>IF(ISBLANK(T1386),AE1385,IF(COUNTIF(T$2:T1386,T1386)&gt;1,AE1385,1+MAX(AE1385,0)))</f>
        <v>43</v>
      </c>
    </row>
    <row r="1387" spans="1:31" x14ac:dyDescent="0.25">
      <c r="A1387" s="42">
        <v>122</v>
      </c>
      <c r="B1387" s="42" t="s">
        <v>66</v>
      </c>
      <c r="C1387" s="42" t="s">
        <v>734</v>
      </c>
      <c r="E1387" s="20">
        <v>1</v>
      </c>
      <c r="F1387" s="20">
        <v>3</v>
      </c>
      <c r="G1387" s="20">
        <v>2</v>
      </c>
      <c r="H1387" s="20">
        <v>13</v>
      </c>
      <c r="I1387" s="20">
        <v>2</v>
      </c>
      <c r="J1387" s="20">
        <v>7</v>
      </c>
      <c r="K1387" s="20">
        <v>0</v>
      </c>
      <c r="L1387" s="20">
        <v>0</v>
      </c>
      <c r="O1387" s="101">
        <f>IF(ISBLANK(C1387),O1386,IF(COUNTIF(C$2:C1387,C1387)&gt;1,O1386,1+MAX(O1386,0)))</f>
        <v>35</v>
      </c>
      <c r="P1387" s="45">
        <f t="shared" si="297"/>
        <v>22</v>
      </c>
      <c r="Q1387" s="33" t="str">
        <f t="shared" si="298"/>
        <v/>
      </c>
      <c r="R1387" s="33">
        <f t="shared" si="299"/>
        <v>11</v>
      </c>
      <c r="S1387" s="33" t="str">
        <f t="shared" si="300"/>
        <v>122_11</v>
      </c>
      <c r="T1387" s="35" t="str">
        <f t="shared" si="301"/>
        <v>122PM</v>
      </c>
      <c r="U1387" s="35" t="str">
        <f t="shared" si="302"/>
        <v>122PMNS</v>
      </c>
      <c r="W1387" s="20" t="str">
        <f t="shared" si="303"/>
        <v/>
      </c>
      <c r="X1387" s="20" t="str">
        <f t="shared" si="304"/>
        <v/>
      </c>
      <c r="Y1387" s="20" t="str">
        <f t="shared" si="305"/>
        <v/>
      </c>
      <c r="Z1387" s="20" t="str">
        <f t="shared" si="306"/>
        <v/>
      </c>
      <c r="AA1387" s="20">
        <f t="shared" si="294"/>
        <v>0</v>
      </c>
      <c r="AB1387" s="20">
        <f t="shared" si="295"/>
        <v>0</v>
      </c>
      <c r="AC1387" s="20">
        <f t="shared" si="296"/>
        <v>0</v>
      </c>
      <c r="AD1387" s="16">
        <f t="shared" si="307"/>
        <v>0</v>
      </c>
      <c r="AE1387" s="16">
        <f>IF(ISBLANK(T1387),AE1386,IF(COUNTIF(T$2:T1387,T1387)&gt;1,AE1386,1+MAX(AE1386,0)))</f>
        <v>43</v>
      </c>
    </row>
    <row r="1388" spans="1:31" x14ac:dyDescent="0.25">
      <c r="A1388" s="42">
        <v>122</v>
      </c>
      <c r="B1388" s="42" t="s">
        <v>66</v>
      </c>
      <c r="C1388" s="42" t="s">
        <v>734</v>
      </c>
      <c r="E1388" s="20">
        <v>1</v>
      </c>
      <c r="F1388" s="20">
        <v>3</v>
      </c>
      <c r="G1388" s="20">
        <v>3</v>
      </c>
      <c r="H1388" s="20">
        <v>1</v>
      </c>
      <c r="I1388" s="20">
        <v>0</v>
      </c>
      <c r="J1388" s="20">
        <v>0</v>
      </c>
      <c r="K1388" s="20">
        <v>1</v>
      </c>
      <c r="L1388" s="20">
        <v>1</v>
      </c>
      <c r="O1388" s="101">
        <f>IF(ISBLANK(C1388),O1387,IF(COUNTIF(C$2:C1388,C1388)&gt;1,O1387,1+MAX(O1387,0)))</f>
        <v>35</v>
      </c>
      <c r="P1388" s="45">
        <f t="shared" si="297"/>
        <v>22</v>
      </c>
      <c r="Q1388" s="33" t="str">
        <f t="shared" si="298"/>
        <v/>
      </c>
      <c r="R1388" s="33">
        <f t="shared" si="299"/>
        <v>11</v>
      </c>
      <c r="S1388" s="33" t="str">
        <f t="shared" si="300"/>
        <v>122_11</v>
      </c>
      <c r="T1388" s="35" t="str">
        <f t="shared" si="301"/>
        <v>122PM</v>
      </c>
      <c r="U1388" s="35" t="str">
        <f t="shared" si="302"/>
        <v>122PMEW</v>
      </c>
      <c r="W1388" s="20" t="str">
        <f t="shared" si="303"/>
        <v/>
      </c>
      <c r="X1388" s="20" t="str">
        <f t="shared" si="304"/>
        <v/>
      </c>
      <c r="Y1388" s="20" t="str">
        <f t="shared" si="305"/>
        <v/>
      </c>
      <c r="Z1388" s="20" t="str">
        <f t="shared" si="306"/>
        <v/>
      </c>
      <c r="AA1388" s="20">
        <f t="shared" si="294"/>
        <v>0</v>
      </c>
      <c r="AB1388" s="20">
        <f t="shared" si="295"/>
        <v>0</v>
      </c>
      <c r="AC1388" s="20">
        <f t="shared" si="296"/>
        <v>0</v>
      </c>
      <c r="AD1388" s="16">
        <f t="shared" si="307"/>
        <v>0</v>
      </c>
      <c r="AE1388" s="16">
        <f>IF(ISBLANK(T1388),AE1387,IF(COUNTIF(T$2:T1388,T1388)&gt;1,AE1387,1+MAX(AE1387,0)))</f>
        <v>43</v>
      </c>
    </row>
    <row r="1389" spans="1:31" x14ac:dyDescent="0.25">
      <c r="A1389" s="42">
        <v>122</v>
      </c>
      <c r="B1389" s="42" t="s">
        <v>66</v>
      </c>
      <c r="C1389" s="42" t="s">
        <v>734</v>
      </c>
      <c r="E1389" s="20">
        <v>1</v>
      </c>
      <c r="F1389" s="20">
        <v>3</v>
      </c>
      <c r="G1389" s="20">
        <v>4</v>
      </c>
      <c r="H1389" s="20">
        <v>2</v>
      </c>
      <c r="I1389" s="20">
        <v>0</v>
      </c>
      <c r="J1389" s="20">
        <v>0</v>
      </c>
      <c r="K1389" s="20">
        <v>1</v>
      </c>
      <c r="L1389" s="20">
        <v>1</v>
      </c>
      <c r="O1389" s="101">
        <f>IF(ISBLANK(C1389),O1388,IF(COUNTIF(C$2:C1389,C1389)&gt;1,O1388,1+MAX(O1388,0)))</f>
        <v>35</v>
      </c>
      <c r="P1389" s="45">
        <f t="shared" si="297"/>
        <v>22</v>
      </c>
      <c r="Q1389" s="33" t="str">
        <f t="shared" si="298"/>
        <v/>
      </c>
      <c r="R1389" s="33">
        <f t="shared" si="299"/>
        <v>11</v>
      </c>
      <c r="S1389" s="33" t="str">
        <f t="shared" si="300"/>
        <v>122_11</v>
      </c>
      <c r="T1389" s="35" t="str">
        <f t="shared" si="301"/>
        <v>122PM</v>
      </c>
      <c r="U1389" s="35" t="str">
        <f t="shared" si="302"/>
        <v>122PMEW</v>
      </c>
      <c r="W1389" s="20" t="str">
        <f t="shared" si="303"/>
        <v/>
      </c>
      <c r="X1389" s="20" t="str">
        <f t="shared" si="304"/>
        <v/>
      </c>
      <c r="Y1389" s="20" t="str">
        <f t="shared" si="305"/>
        <v/>
      </c>
      <c r="Z1389" s="20" t="str">
        <f t="shared" si="306"/>
        <v/>
      </c>
      <c r="AA1389" s="20">
        <f t="shared" si="294"/>
        <v>0</v>
      </c>
      <c r="AB1389" s="20">
        <f t="shared" si="295"/>
        <v>0</v>
      </c>
      <c r="AC1389" s="20">
        <f t="shared" si="296"/>
        <v>0</v>
      </c>
      <c r="AD1389" s="16">
        <f t="shared" si="307"/>
        <v>0</v>
      </c>
      <c r="AE1389" s="16">
        <f>IF(ISBLANK(T1389),AE1388,IF(COUNTIF(T$2:T1389,T1389)&gt;1,AE1388,1+MAX(AE1388,0)))</f>
        <v>43</v>
      </c>
    </row>
    <row r="1390" spans="1:31" x14ac:dyDescent="0.25">
      <c r="A1390" s="42">
        <v>122</v>
      </c>
      <c r="B1390" s="42" t="s">
        <v>66</v>
      </c>
      <c r="C1390" s="42" t="s">
        <v>734</v>
      </c>
      <c r="E1390" s="20">
        <v>1</v>
      </c>
      <c r="F1390" s="20">
        <v>4</v>
      </c>
      <c r="G1390" s="20">
        <v>1</v>
      </c>
      <c r="H1390" s="20">
        <v>7</v>
      </c>
      <c r="I1390" s="20">
        <v>1</v>
      </c>
      <c r="J1390" s="20">
        <v>4</v>
      </c>
      <c r="K1390" s="20">
        <v>0</v>
      </c>
      <c r="L1390" s="20">
        <v>0</v>
      </c>
      <c r="O1390" s="101">
        <f>IF(ISBLANK(C1390),O1389,IF(COUNTIF(C$2:C1390,C1390)&gt;1,O1389,1+MAX(O1389,0)))</f>
        <v>35</v>
      </c>
      <c r="P1390" s="45">
        <f t="shared" si="297"/>
        <v>22</v>
      </c>
      <c r="Q1390" s="33" t="str">
        <f t="shared" si="298"/>
        <v/>
      </c>
      <c r="R1390" s="33">
        <f t="shared" si="299"/>
        <v>12</v>
      </c>
      <c r="S1390" s="33" t="str">
        <f t="shared" si="300"/>
        <v>122_12</v>
      </c>
      <c r="T1390" s="35" t="str">
        <f t="shared" si="301"/>
        <v>122PM</v>
      </c>
      <c r="U1390" s="35" t="str">
        <f t="shared" si="302"/>
        <v>122PMNS</v>
      </c>
      <c r="W1390" s="20" t="str">
        <f t="shared" si="303"/>
        <v/>
      </c>
      <c r="X1390" s="20" t="str">
        <f t="shared" si="304"/>
        <v/>
      </c>
      <c r="Y1390" s="20" t="str">
        <f t="shared" si="305"/>
        <v/>
      </c>
      <c r="Z1390" s="20" t="str">
        <f t="shared" si="306"/>
        <v/>
      </c>
      <c r="AA1390" s="20">
        <f t="shared" si="294"/>
        <v>0</v>
      </c>
      <c r="AB1390" s="20">
        <f t="shared" si="295"/>
        <v>0</v>
      </c>
      <c r="AC1390" s="20">
        <f t="shared" si="296"/>
        <v>0</v>
      </c>
      <c r="AD1390" s="16">
        <f t="shared" si="307"/>
        <v>0</v>
      </c>
      <c r="AE1390" s="16">
        <f>IF(ISBLANK(T1390),AE1389,IF(COUNTIF(T$2:T1390,T1390)&gt;1,AE1389,1+MAX(AE1389,0)))</f>
        <v>43</v>
      </c>
    </row>
    <row r="1391" spans="1:31" x14ac:dyDescent="0.25">
      <c r="A1391" s="42">
        <v>122</v>
      </c>
      <c r="B1391" s="42" t="s">
        <v>66</v>
      </c>
      <c r="C1391" s="42" t="s">
        <v>734</v>
      </c>
      <c r="E1391" s="20">
        <v>1</v>
      </c>
      <c r="F1391" s="20">
        <v>4</v>
      </c>
      <c r="G1391" s="20">
        <v>2</v>
      </c>
      <c r="H1391" s="20">
        <v>4</v>
      </c>
      <c r="I1391" s="20">
        <v>2</v>
      </c>
      <c r="J1391" s="20">
        <v>3</v>
      </c>
      <c r="K1391" s="20">
        <v>0</v>
      </c>
      <c r="L1391" s="20">
        <v>0</v>
      </c>
      <c r="O1391" s="101">
        <f>IF(ISBLANK(C1391),O1390,IF(COUNTIF(C$2:C1391,C1391)&gt;1,O1390,1+MAX(O1390,0)))</f>
        <v>35</v>
      </c>
      <c r="P1391" s="45">
        <f t="shared" si="297"/>
        <v>22</v>
      </c>
      <c r="Q1391" s="33" t="str">
        <f t="shared" si="298"/>
        <v/>
      </c>
      <c r="R1391" s="33">
        <f t="shared" si="299"/>
        <v>12</v>
      </c>
      <c r="S1391" s="33" t="str">
        <f t="shared" si="300"/>
        <v>122_12</v>
      </c>
      <c r="T1391" s="35" t="str">
        <f t="shared" si="301"/>
        <v>122PM</v>
      </c>
      <c r="U1391" s="35" t="str">
        <f t="shared" si="302"/>
        <v>122PMNS</v>
      </c>
      <c r="W1391" s="20" t="str">
        <f t="shared" si="303"/>
        <v/>
      </c>
      <c r="X1391" s="20" t="str">
        <f t="shared" si="304"/>
        <v/>
      </c>
      <c r="Y1391" s="20" t="str">
        <f t="shared" si="305"/>
        <v/>
      </c>
      <c r="Z1391" s="20" t="str">
        <f t="shared" si="306"/>
        <v/>
      </c>
      <c r="AA1391" s="20">
        <f t="shared" si="294"/>
        <v>0</v>
      </c>
      <c r="AB1391" s="20">
        <f t="shared" si="295"/>
        <v>0</v>
      </c>
      <c r="AC1391" s="20">
        <f t="shared" si="296"/>
        <v>0</v>
      </c>
      <c r="AD1391" s="16">
        <f t="shared" si="307"/>
        <v>0</v>
      </c>
      <c r="AE1391" s="16">
        <f>IF(ISBLANK(T1391),AE1390,IF(COUNTIF(T$2:T1391,T1391)&gt;1,AE1390,1+MAX(AE1390,0)))</f>
        <v>43</v>
      </c>
    </row>
    <row r="1392" spans="1:31" x14ac:dyDescent="0.25">
      <c r="A1392" s="42">
        <v>122</v>
      </c>
      <c r="B1392" s="42" t="s">
        <v>66</v>
      </c>
      <c r="C1392" s="42" t="s">
        <v>734</v>
      </c>
      <c r="E1392" s="20">
        <v>1</v>
      </c>
      <c r="F1392" s="20">
        <v>4</v>
      </c>
      <c r="G1392" s="20">
        <v>3</v>
      </c>
      <c r="H1392" s="20">
        <v>0</v>
      </c>
      <c r="I1392" s="20">
        <v>0</v>
      </c>
      <c r="J1392" s="20">
        <v>0</v>
      </c>
      <c r="K1392" s="20">
        <v>0</v>
      </c>
      <c r="L1392" s="20">
        <v>0</v>
      </c>
      <c r="O1392" s="101">
        <f>IF(ISBLANK(C1392),O1391,IF(COUNTIF(C$2:C1392,C1392)&gt;1,O1391,1+MAX(O1391,0)))</f>
        <v>35</v>
      </c>
      <c r="P1392" s="45">
        <f t="shared" si="297"/>
        <v>22</v>
      </c>
      <c r="Q1392" s="33" t="str">
        <f t="shared" si="298"/>
        <v/>
      </c>
      <c r="R1392" s="33">
        <f t="shared" si="299"/>
        <v>12</v>
      </c>
      <c r="S1392" s="33" t="str">
        <f t="shared" si="300"/>
        <v>122_12</v>
      </c>
      <c r="T1392" s="35" t="str">
        <f t="shared" si="301"/>
        <v>122PM</v>
      </c>
      <c r="U1392" s="35" t="str">
        <f t="shared" si="302"/>
        <v>122PMEW</v>
      </c>
      <c r="W1392" s="20" t="str">
        <f t="shared" si="303"/>
        <v/>
      </c>
      <c r="X1392" s="20" t="str">
        <f t="shared" si="304"/>
        <v/>
      </c>
      <c r="Y1392" s="20" t="str">
        <f t="shared" si="305"/>
        <v/>
      </c>
      <c r="Z1392" s="20" t="str">
        <f t="shared" si="306"/>
        <v/>
      </c>
      <c r="AA1392" s="20">
        <f t="shared" si="294"/>
        <v>0</v>
      </c>
      <c r="AB1392" s="20">
        <f t="shared" si="295"/>
        <v>0</v>
      </c>
      <c r="AC1392" s="20">
        <f t="shared" si="296"/>
        <v>0</v>
      </c>
      <c r="AD1392" s="16">
        <f t="shared" si="307"/>
        <v>0</v>
      </c>
      <c r="AE1392" s="16">
        <f>IF(ISBLANK(T1392),AE1391,IF(COUNTIF(T$2:T1392,T1392)&gt;1,AE1391,1+MAX(AE1391,0)))</f>
        <v>43</v>
      </c>
    </row>
    <row r="1393" spans="1:31" x14ac:dyDescent="0.25">
      <c r="A1393" s="42">
        <v>122</v>
      </c>
      <c r="B1393" s="42" t="s">
        <v>66</v>
      </c>
      <c r="C1393" s="42" t="s">
        <v>734</v>
      </c>
      <c r="E1393" s="20">
        <v>1</v>
      </c>
      <c r="F1393" s="20">
        <v>4</v>
      </c>
      <c r="G1393" s="20">
        <v>4</v>
      </c>
      <c r="H1393" s="20">
        <v>0</v>
      </c>
      <c r="I1393" s="20">
        <v>0</v>
      </c>
      <c r="J1393" s="20">
        <v>0</v>
      </c>
      <c r="K1393" s="20">
        <v>0</v>
      </c>
      <c r="L1393" s="20">
        <v>0</v>
      </c>
      <c r="O1393" s="101">
        <f>IF(ISBLANK(C1393),O1392,IF(COUNTIF(C$2:C1393,C1393)&gt;1,O1392,1+MAX(O1392,0)))</f>
        <v>35</v>
      </c>
      <c r="P1393" s="45">
        <f t="shared" si="297"/>
        <v>22</v>
      </c>
      <c r="Q1393" s="33" t="str">
        <f t="shared" si="298"/>
        <v/>
      </c>
      <c r="R1393" s="33">
        <f t="shared" si="299"/>
        <v>12</v>
      </c>
      <c r="S1393" s="33" t="str">
        <f t="shared" si="300"/>
        <v>122_12</v>
      </c>
      <c r="T1393" s="35" t="str">
        <f t="shared" si="301"/>
        <v>122PM</v>
      </c>
      <c r="U1393" s="35" t="str">
        <f t="shared" si="302"/>
        <v>122PMEW</v>
      </c>
      <c r="W1393" s="20" t="str">
        <f t="shared" si="303"/>
        <v/>
      </c>
      <c r="X1393" s="20" t="str">
        <f t="shared" si="304"/>
        <v/>
      </c>
      <c r="Y1393" s="20" t="str">
        <f t="shared" si="305"/>
        <v/>
      </c>
      <c r="Z1393" s="20" t="str">
        <f t="shared" si="306"/>
        <v/>
      </c>
      <c r="AA1393" s="20">
        <f t="shared" si="294"/>
        <v>0</v>
      </c>
      <c r="AB1393" s="20">
        <f t="shared" si="295"/>
        <v>0</v>
      </c>
      <c r="AC1393" s="20">
        <f t="shared" si="296"/>
        <v>0</v>
      </c>
      <c r="AD1393" s="16">
        <f t="shared" si="307"/>
        <v>0</v>
      </c>
      <c r="AE1393" s="16">
        <f>IF(ISBLANK(T1393),AE1392,IF(COUNTIF(T$2:T1393,T1393)&gt;1,AE1392,1+MAX(AE1392,0)))</f>
        <v>43</v>
      </c>
    </row>
    <row r="1394" spans="1:31" x14ac:dyDescent="0.25">
      <c r="A1394" s="42">
        <v>122</v>
      </c>
      <c r="B1394" s="42" t="s">
        <v>66</v>
      </c>
      <c r="C1394" s="42" t="s">
        <v>735</v>
      </c>
      <c r="E1394" s="20">
        <v>2</v>
      </c>
      <c r="F1394" s="20">
        <v>1</v>
      </c>
      <c r="G1394" s="20">
        <v>1</v>
      </c>
      <c r="H1394" s="20">
        <v>2</v>
      </c>
      <c r="I1394" s="20">
        <v>1</v>
      </c>
      <c r="J1394" s="20">
        <v>2</v>
      </c>
      <c r="K1394" s="20">
        <v>0</v>
      </c>
      <c r="L1394" s="20">
        <v>0</v>
      </c>
      <c r="M1394" s="225" t="s">
        <v>736</v>
      </c>
      <c r="O1394" s="101">
        <f>IF(ISBLANK(C1394),O1393,IF(COUNTIF(C$2:C1394,C1394)&gt;1,O1393,1+MAX(O1393,0)))</f>
        <v>36</v>
      </c>
      <c r="P1394" s="45">
        <f t="shared" si="297"/>
        <v>22</v>
      </c>
      <c r="Q1394" s="33" t="str">
        <f t="shared" si="298"/>
        <v/>
      </c>
      <c r="R1394" s="33">
        <f t="shared" si="299"/>
        <v>13</v>
      </c>
      <c r="S1394" s="33" t="str">
        <f t="shared" si="300"/>
        <v>122_13</v>
      </c>
      <c r="T1394" s="35" t="str">
        <f t="shared" si="301"/>
        <v>122PM</v>
      </c>
      <c r="U1394" s="35" t="str">
        <f t="shared" si="302"/>
        <v>122PMNS</v>
      </c>
      <c r="W1394" s="20" t="str">
        <f t="shared" si="303"/>
        <v/>
      </c>
      <c r="X1394" s="20" t="str">
        <f t="shared" si="304"/>
        <v/>
      </c>
      <c r="Y1394" s="20" t="str">
        <f t="shared" si="305"/>
        <v/>
      </c>
      <c r="Z1394" s="20" t="str">
        <f t="shared" si="306"/>
        <v/>
      </c>
      <c r="AA1394" s="20">
        <f t="shared" si="294"/>
        <v>0</v>
      </c>
      <c r="AB1394" s="20">
        <f t="shared" si="295"/>
        <v>0</v>
      </c>
      <c r="AC1394" s="20">
        <f t="shared" si="296"/>
        <v>0</v>
      </c>
      <c r="AD1394" s="16">
        <f t="shared" si="307"/>
        <v>0</v>
      </c>
      <c r="AE1394" s="16">
        <f>IF(ISBLANK(T1394),AE1393,IF(COUNTIF(T$2:T1394,T1394)&gt;1,AE1393,1+MAX(AE1393,0)))</f>
        <v>43</v>
      </c>
    </row>
    <row r="1395" spans="1:31" x14ac:dyDescent="0.25">
      <c r="A1395" s="42">
        <v>122</v>
      </c>
      <c r="B1395" s="42" t="s">
        <v>66</v>
      </c>
      <c r="C1395" s="42" t="s">
        <v>735</v>
      </c>
      <c r="E1395" s="20">
        <v>2</v>
      </c>
      <c r="F1395" s="20">
        <v>1</v>
      </c>
      <c r="G1395" s="20">
        <v>2</v>
      </c>
      <c r="H1395" s="20">
        <v>6</v>
      </c>
      <c r="I1395" s="20">
        <v>0</v>
      </c>
      <c r="J1395" s="20">
        <v>1</v>
      </c>
      <c r="K1395" s="20">
        <v>0</v>
      </c>
      <c r="L1395" s="20">
        <v>0</v>
      </c>
      <c r="M1395" s="225" t="s">
        <v>736</v>
      </c>
      <c r="O1395" s="101">
        <f>IF(ISBLANK(C1395),O1394,IF(COUNTIF(C$2:C1395,C1395)&gt;1,O1394,1+MAX(O1394,0)))</f>
        <v>36</v>
      </c>
      <c r="P1395" s="45">
        <f t="shared" si="297"/>
        <v>22</v>
      </c>
      <c r="Q1395" s="33" t="str">
        <f t="shared" si="298"/>
        <v/>
      </c>
      <c r="R1395" s="33">
        <f t="shared" si="299"/>
        <v>13</v>
      </c>
      <c r="S1395" s="33" t="str">
        <f t="shared" si="300"/>
        <v>122_13</v>
      </c>
      <c r="T1395" s="35" t="str">
        <f t="shared" si="301"/>
        <v>122PM</v>
      </c>
      <c r="U1395" s="35" t="str">
        <f t="shared" si="302"/>
        <v>122PMNS</v>
      </c>
      <c r="W1395" s="20" t="str">
        <f t="shared" si="303"/>
        <v/>
      </c>
      <c r="X1395" s="20" t="str">
        <f t="shared" si="304"/>
        <v/>
      </c>
      <c r="Y1395" s="20" t="str">
        <f t="shared" si="305"/>
        <v/>
      </c>
      <c r="Z1395" s="20" t="str">
        <f t="shared" si="306"/>
        <v/>
      </c>
      <c r="AA1395" s="20">
        <f t="shared" si="294"/>
        <v>0</v>
      </c>
      <c r="AB1395" s="20">
        <f t="shared" si="295"/>
        <v>0</v>
      </c>
      <c r="AC1395" s="20">
        <f t="shared" si="296"/>
        <v>0</v>
      </c>
      <c r="AD1395" s="16">
        <f t="shared" si="307"/>
        <v>0</v>
      </c>
      <c r="AE1395" s="16">
        <f>IF(ISBLANK(T1395),AE1394,IF(COUNTIF(T$2:T1395,T1395)&gt;1,AE1394,1+MAX(AE1394,0)))</f>
        <v>43</v>
      </c>
    </row>
    <row r="1396" spans="1:31" x14ac:dyDescent="0.25">
      <c r="A1396" s="42">
        <v>122</v>
      </c>
      <c r="B1396" s="42" t="s">
        <v>66</v>
      </c>
      <c r="C1396" s="42" t="s">
        <v>735</v>
      </c>
      <c r="E1396" s="20">
        <v>2</v>
      </c>
      <c r="F1396" s="20">
        <v>1</v>
      </c>
      <c r="G1396" s="20">
        <v>3</v>
      </c>
      <c r="H1396" s="20">
        <v>2</v>
      </c>
      <c r="I1396" s="20">
        <v>0</v>
      </c>
      <c r="J1396" s="20">
        <v>0</v>
      </c>
      <c r="K1396" s="20">
        <v>2</v>
      </c>
      <c r="L1396" s="20">
        <v>2</v>
      </c>
      <c r="M1396" s="225" t="s">
        <v>736</v>
      </c>
      <c r="O1396" s="101">
        <f>IF(ISBLANK(C1396),O1395,IF(COUNTIF(C$2:C1396,C1396)&gt;1,O1395,1+MAX(O1395,0)))</f>
        <v>36</v>
      </c>
      <c r="P1396" s="45">
        <f t="shared" si="297"/>
        <v>22</v>
      </c>
      <c r="Q1396" s="33" t="str">
        <f t="shared" si="298"/>
        <v/>
      </c>
      <c r="R1396" s="33">
        <f t="shared" si="299"/>
        <v>13</v>
      </c>
      <c r="S1396" s="33" t="str">
        <f t="shared" si="300"/>
        <v>122_13</v>
      </c>
      <c r="T1396" s="35" t="str">
        <f t="shared" si="301"/>
        <v>122PM</v>
      </c>
      <c r="U1396" s="35" t="str">
        <f t="shared" si="302"/>
        <v>122PMEW</v>
      </c>
      <c r="W1396" s="20" t="str">
        <f t="shared" si="303"/>
        <v/>
      </c>
      <c r="X1396" s="20" t="str">
        <f t="shared" si="304"/>
        <v/>
      </c>
      <c r="Y1396" s="20" t="str">
        <f t="shared" si="305"/>
        <v/>
      </c>
      <c r="Z1396" s="20" t="str">
        <f t="shared" si="306"/>
        <v/>
      </c>
      <c r="AA1396" s="20">
        <f t="shared" si="294"/>
        <v>0</v>
      </c>
      <c r="AB1396" s="20">
        <f t="shared" si="295"/>
        <v>0</v>
      </c>
      <c r="AC1396" s="20">
        <f t="shared" si="296"/>
        <v>0</v>
      </c>
      <c r="AD1396" s="16">
        <f t="shared" si="307"/>
        <v>0</v>
      </c>
      <c r="AE1396" s="16">
        <f>IF(ISBLANK(T1396),AE1395,IF(COUNTIF(T$2:T1396,T1396)&gt;1,AE1395,1+MAX(AE1395,0)))</f>
        <v>43</v>
      </c>
    </row>
    <row r="1397" spans="1:31" x14ac:dyDescent="0.25">
      <c r="A1397" s="42">
        <v>122</v>
      </c>
      <c r="B1397" s="42" t="s">
        <v>66</v>
      </c>
      <c r="C1397" s="42" t="s">
        <v>735</v>
      </c>
      <c r="E1397" s="20">
        <v>2</v>
      </c>
      <c r="F1397" s="20">
        <v>1</v>
      </c>
      <c r="G1397" s="20">
        <v>4</v>
      </c>
      <c r="H1397" s="20">
        <v>0</v>
      </c>
      <c r="I1397" s="20">
        <v>0</v>
      </c>
      <c r="J1397" s="20">
        <v>0</v>
      </c>
      <c r="K1397" s="20">
        <v>0</v>
      </c>
      <c r="L1397" s="20">
        <v>0</v>
      </c>
      <c r="M1397" s="225" t="s">
        <v>736</v>
      </c>
      <c r="O1397" s="101">
        <f>IF(ISBLANK(C1397),O1396,IF(COUNTIF(C$2:C1397,C1397)&gt;1,O1396,1+MAX(O1396,0)))</f>
        <v>36</v>
      </c>
      <c r="P1397" s="45">
        <f t="shared" si="297"/>
        <v>22</v>
      </c>
      <c r="Q1397" s="33" t="str">
        <f t="shared" si="298"/>
        <v/>
      </c>
      <c r="R1397" s="33">
        <f t="shared" si="299"/>
        <v>13</v>
      </c>
      <c r="S1397" s="33" t="str">
        <f t="shared" si="300"/>
        <v>122_13</v>
      </c>
      <c r="T1397" s="35" t="str">
        <f t="shared" si="301"/>
        <v>122PM</v>
      </c>
      <c r="U1397" s="35" t="str">
        <f t="shared" si="302"/>
        <v>122PMEW</v>
      </c>
      <c r="W1397" s="20" t="str">
        <f t="shared" si="303"/>
        <v/>
      </c>
      <c r="X1397" s="20" t="str">
        <f t="shared" si="304"/>
        <v/>
      </c>
      <c r="Y1397" s="20" t="str">
        <f t="shared" si="305"/>
        <v/>
      </c>
      <c r="Z1397" s="20" t="str">
        <f t="shared" si="306"/>
        <v/>
      </c>
      <c r="AA1397" s="20">
        <f t="shared" si="294"/>
        <v>0</v>
      </c>
      <c r="AB1397" s="20">
        <f t="shared" si="295"/>
        <v>0</v>
      </c>
      <c r="AC1397" s="20">
        <f t="shared" si="296"/>
        <v>0</v>
      </c>
      <c r="AD1397" s="16">
        <f t="shared" si="307"/>
        <v>0</v>
      </c>
      <c r="AE1397" s="16">
        <f>IF(ISBLANK(T1397),AE1396,IF(COUNTIF(T$2:T1397,T1397)&gt;1,AE1396,1+MAX(AE1396,0)))</f>
        <v>43</v>
      </c>
    </row>
    <row r="1398" spans="1:31" x14ac:dyDescent="0.25">
      <c r="A1398" s="42">
        <v>122</v>
      </c>
      <c r="B1398" s="42" t="s">
        <v>66</v>
      </c>
      <c r="C1398" s="42" t="s">
        <v>735</v>
      </c>
      <c r="E1398" s="20">
        <v>2</v>
      </c>
      <c r="F1398" s="20">
        <v>2</v>
      </c>
      <c r="G1398" s="20">
        <v>1</v>
      </c>
      <c r="H1398" s="20">
        <v>7</v>
      </c>
      <c r="I1398" s="20">
        <v>1</v>
      </c>
      <c r="J1398" s="20">
        <v>2</v>
      </c>
      <c r="K1398" s="20">
        <v>0</v>
      </c>
      <c r="L1398" s="20">
        <v>0</v>
      </c>
      <c r="M1398" s="225" t="s">
        <v>736</v>
      </c>
      <c r="O1398" s="101">
        <f>IF(ISBLANK(C1398),O1397,IF(COUNTIF(C$2:C1398,C1398)&gt;1,O1397,1+MAX(O1397,0)))</f>
        <v>36</v>
      </c>
      <c r="P1398" s="45">
        <f t="shared" si="297"/>
        <v>22</v>
      </c>
      <c r="Q1398" s="33" t="str">
        <f t="shared" si="298"/>
        <v/>
      </c>
      <c r="R1398" s="33">
        <f t="shared" si="299"/>
        <v>14</v>
      </c>
      <c r="S1398" s="33" t="str">
        <f t="shared" si="300"/>
        <v>122_14</v>
      </c>
      <c r="T1398" s="35" t="str">
        <f t="shared" si="301"/>
        <v>122PM</v>
      </c>
      <c r="U1398" s="35" t="str">
        <f t="shared" si="302"/>
        <v>122PMNS</v>
      </c>
      <c r="W1398" s="20" t="str">
        <f t="shared" si="303"/>
        <v/>
      </c>
      <c r="X1398" s="20" t="str">
        <f t="shared" si="304"/>
        <v/>
      </c>
      <c r="Y1398" s="20" t="str">
        <f t="shared" si="305"/>
        <v/>
      </c>
      <c r="Z1398" s="20" t="str">
        <f t="shared" si="306"/>
        <v/>
      </c>
      <c r="AA1398" s="20">
        <f t="shared" si="294"/>
        <v>0</v>
      </c>
      <c r="AB1398" s="20">
        <f t="shared" si="295"/>
        <v>0</v>
      </c>
      <c r="AC1398" s="20">
        <f t="shared" si="296"/>
        <v>0</v>
      </c>
      <c r="AD1398" s="16">
        <f t="shared" si="307"/>
        <v>0</v>
      </c>
      <c r="AE1398" s="16">
        <f>IF(ISBLANK(T1398),AE1397,IF(COUNTIF(T$2:T1398,T1398)&gt;1,AE1397,1+MAX(AE1397,0)))</f>
        <v>43</v>
      </c>
    </row>
    <row r="1399" spans="1:31" x14ac:dyDescent="0.25">
      <c r="A1399" s="42">
        <v>122</v>
      </c>
      <c r="B1399" s="42" t="s">
        <v>66</v>
      </c>
      <c r="C1399" s="42" t="s">
        <v>735</v>
      </c>
      <c r="E1399" s="20">
        <v>2</v>
      </c>
      <c r="F1399" s="20">
        <v>2</v>
      </c>
      <c r="G1399" s="20">
        <v>2</v>
      </c>
      <c r="H1399" s="20">
        <v>11</v>
      </c>
      <c r="I1399" s="20">
        <v>4</v>
      </c>
      <c r="J1399" s="20">
        <v>6</v>
      </c>
      <c r="K1399" s="20">
        <v>0</v>
      </c>
      <c r="L1399" s="20">
        <v>0</v>
      </c>
      <c r="M1399" s="225" t="s">
        <v>736</v>
      </c>
      <c r="O1399" s="101">
        <f>IF(ISBLANK(C1399),O1398,IF(COUNTIF(C$2:C1399,C1399)&gt;1,O1398,1+MAX(O1398,0)))</f>
        <v>36</v>
      </c>
      <c r="P1399" s="45">
        <f t="shared" si="297"/>
        <v>22</v>
      </c>
      <c r="Q1399" s="33" t="str">
        <f t="shared" si="298"/>
        <v/>
      </c>
      <c r="R1399" s="33">
        <f t="shared" si="299"/>
        <v>14</v>
      </c>
      <c r="S1399" s="33" t="str">
        <f t="shared" si="300"/>
        <v>122_14</v>
      </c>
      <c r="T1399" s="35" t="str">
        <f t="shared" si="301"/>
        <v>122PM</v>
      </c>
      <c r="U1399" s="35" t="str">
        <f t="shared" si="302"/>
        <v>122PMNS</v>
      </c>
      <c r="W1399" s="20" t="str">
        <f t="shared" si="303"/>
        <v/>
      </c>
      <c r="X1399" s="20" t="str">
        <f t="shared" si="304"/>
        <v/>
      </c>
      <c r="Y1399" s="20" t="str">
        <f t="shared" si="305"/>
        <v/>
      </c>
      <c r="Z1399" s="20" t="str">
        <f t="shared" si="306"/>
        <v/>
      </c>
      <c r="AA1399" s="20">
        <f t="shared" si="294"/>
        <v>0</v>
      </c>
      <c r="AB1399" s="20">
        <f t="shared" si="295"/>
        <v>0</v>
      </c>
      <c r="AC1399" s="20">
        <f t="shared" si="296"/>
        <v>0</v>
      </c>
      <c r="AD1399" s="16">
        <f t="shared" si="307"/>
        <v>0</v>
      </c>
      <c r="AE1399" s="16">
        <f>IF(ISBLANK(T1399),AE1398,IF(COUNTIF(T$2:T1399,T1399)&gt;1,AE1398,1+MAX(AE1398,0)))</f>
        <v>43</v>
      </c>
    </row>
    <row r="1400" spans="1:31" x14ac:dyDescent="0.25">
      <c r="A1400" s="42">
        <v>122</v>
      </c>
      <c r="B1400" s="42" t="s">
        <v>66</v>
      </c>
      <c r="C1400" s="42" t="s">
        <v>735</v>
      </c>
      <c r="E1400" s="20">
        <v>2</v>
      </c>
      <c r="F1400" s="20">
        <v>2</v>
      </c>
      <c r="G1400" s="20">
        <v>3</v>
      </c>
      <c r="H1400" s="20">
        <v>3</v>
      </c>
      <c r="I1400" s="20">
        <v>0</v>
      </c>
      <c r="J1400" s="20">
        <v>0</v>
      </c>
      <c r="K1400" s="20">
        <v>2</v>
      </c>
      <c r="L1400" s="20">
        <v>3</v>
      </c>
      <c r="M1400" s="225" t="s">
        <v>736</v>
      </c>
      <c r="O1400" s="101">
        <f>IF(ISBLANK(C1400),O1399,IF(COUNTIF(C$2:C1400,C1400)&gt;1,O1399,1+MAX(O1399,0)))</f>
        <v>36</v>
      </c>
      <c r="P1400" s="45">
        <f t="shared" si="297"/>
        <v>22</v>
      </c>
      <c r="Q1400" s="33" t="str">
        <f t="shared" si="298"/>
        <v/>
      </c>
      <c r="R1400" s="33">
        <f t="shared" si="299"/>
        <v>14</v>
      </c>
      <c r="S1400" s="33" t="str">
        <f t="shared" si="300"/>
        <v>122_14</v>
      </c>
      <c r="T1400" s="35" t="str">
        <f t="shared" si="301"/>
        <v>122PM</v>
      </c>
      <c r="U1400" s="35" t="str">
        <f t="shared" si="302"/>
        <v>122PMEW</v>
      </c>
      <c r="W1400" s="20" t="str">
        <f t="shared" si="303"/>
        <v/>
      </c>
      <c r="X1400" s="20" t="str">
        <f t="shared" si="304"/>
        <v/>
      </c>
      <c r="Y1400" s="20" t="str">
        <f t="shared" si="305"/>
        <v/>
      </c>
      <c r="Z1400" s="20" t="str">
        <f t="shared" si="306"/>
        <v/>
      </c>
      <c r="AA1400" s="20">
        <f t="shared" si="294"/>
        <v>0</v>
      </c>
      <c r="AB1400" s="20">
        <f t="shared" si="295"/>
        <v>0</v>
      </c>
      <c r="AC1400" s="20">
        <f t="shared" si="296"/>
        <v>0</v>
      </c>
      <c r="AD1400" s="16">
        <f t="shared" si="307"/>
        <v>0</v>
      </c>
      <c r="AE1400" s="16">
        <f>IF(ISBLANK(T1400),AE1399,IF(COUNTIF(T$2:T1400,T1400)&gt;1,AE1399,1+MAX(AE1399,0)))</f>
        <v>43</v>
      </c>
    </row>
    <row r="1401" spans="1:31" x14ac:dyDescent="0.25">
      <c r="A1401" s="42">
        <v>122</v>
      </c>
      <c r="B1401" s="42" t="s">
        <v>66</v>
      </c>
      <c r="C1401" s="42" t="s">
        <v>735</v>
      </c>
      <c r="E1401" s="20">
        <v>2</v>
      </c>
      <c r="F1401" s="20">
        <v>2</v>
      </c>
      <c r="G1401" s="20">
        <v>4</v>
      </c>
      <c r="H1401" s="20">
        <v>1</v>
      </c>
      <c r="I1401" s="20">
        <v>0</v>
      </c>
      <c r="J1401" s="20">
        <v>0</v>
      </c>
      <c r="K1401" s="20">
        <v>0</v>
      </c>
      <c r="L1401" s="20">
        <v>1</v>
      </c>
      <c r="M1401" s="225" t="s">
        <v>736</v>
      </c>
      <c r="O1401" s="101">
        <f>IF(ISBLANK(C1401),O1400,IF(COUNTIF(C$2:C1401,C1401)&gt;1,O1400,1+MAX(O1400,0)))</f>
        <v>36</v>
      </c>
      <c r="P1401" s="45">
        <f t="shared" si="297"/>
        <v>22</v>
      </c>
      <c r="Q1401" s="33" t="str">
        <f t="shared" si="298"/>
        <v/>
      </c>
      <c r="R1401" s="33">
        <f t="shared" si="299"/>
        <v>14</v>
      </c>
      <c r="S1401" s="33" t="str">
        <f t="shared" si="300"/>
        <v>122_14</v>
      </c>
      <c r="T1401" s="35" t="str">
        <f t="shared" si="301"/>
        <v>122PM</v>
      </c>
      <c r="U1401" s="35" t="str">
        <f t="shared" si="302"/>
        <v>122PMEW</v>
      </c>
      <c r="W1401" s="20" t="str">
        <f t="shared" si="303"/>
        <v/>
      </c>
      <c r="X1401" s="20" t="str">
        <f t="shared" si="304"/>
        <v/>
      </c>
      <c r="Y1401" s="20" t="str">
        <f t="shared" si="305"/>
        <v/>
      </c>
      <c r="Z1401" s="20" t="str">
        <f t="shared" si="306"/>
        <v/>
      </c>
      <c r="AA1401" s="20">
        <f t="shared" si="294"/>
        <v>0</v>
      </c>
      <c r="AB1401" s="20">
        <f t="shared" si="295"/>
        <v>0</v>
      </c>
      <c r="AC1401" s="20">
        <f t="shared" si="296"/>
        <v>0</v>
      </c>
      <c r="AD1401" s="16">
        <f t="shared" si="307"/>
        <v>0</v>
      </c>
      <c r="AE1401" s="16">
        <f>IF(ISBLANK(T1401),AE1400,IF(COUNTIF(T$2:T1401,T1401)&gt;1,AE1400,1+MAX(AE1400,0)))</f>
        <v>43</v>
      </c>
    </row>
    <row r="1402" spans="1:31" x14ac:dyDescent="0.25">
      <c r="A1402" s="42">
        <v>122</v>
      </c>
      <c r="B1402" s="42" t="s">
        <v>66</v>
      </c>
      <c r="C1402" s="42" t="s">
        <v>735</v>
      </c>
      <c r="E1402" s="20">
        <v>2</v>
      </c>
      <c r="F1402" s="20">
        <v>3</v>
      </c>
      <c r="G1402" s="20">
        <v>1</v>
      </c>
      <c r="H1402" s="20">
        <v>4</v>
      </c>
      <c r="I1402" s="20">
        <v>2</v>
      </c>
      <c r="J1402" s="20">
        <v>4</v>
      </c>
      <c r="K1402" s="20">
        <v>0</v>
      </c>
      <c r="L1402" s="20">
        <v>0</v>
      </c>
      <c r="M1402" s="225" t="s">
        <v>736</v>
      </c>
      <c r="O1402" s="101">
        <f>IF(ISBLANK(C1402),O1401,IF(COUNTIF(C$2:C1402,C1402)&gt;1,O1401,1+MAX(O1401,0)))</f>
        <v>36</v>
      </c>
      <c r="P1402" s="45">
        <f t="shared" si="297"/>
        <v>22</v>
      </c>
      <c r="Q1402" s="33" t="str">
        <f t="shared" si="298"/>
        <v/>
      </c>
      <c r="R1402" s="33">
        <f t="shared" si="299"/>
        <v>15</v>
      </c>
      <c r="S1402" s="33" t="str">
        <f t="shared" si="300"/>
        <v>122_15</v>
      </c>
      <c r="T1402" s="35" t="str">
        <f t="shared" si="301"/>
        <v>122PM</v>
      </c>
      <c r="U1402" s="35" t="str">
        <f t="shared" si="302"/>
        <v>122PMNS</v>
      </c>
      <c r="W1402" s="20" t="str">
        <f t="shared" si="303"/>
        <v/>
      </c>
      <c r="X1402" s="20" t="str">
        <f t="shared" si="304"/>
        <v/>
      </c>
      <c r="Y1402" s="20" t="str">
        <f t="shared" si="305"/>
        <v/>
      </c>
      <c r="Z1402" s="20" t="str">
        <f t="shared" si="306"/>
        <v/>
      </c>
      <c r="AA1402" s="20">
        <f t="shared" si="294"/>
        <v>0</v>
      </c>
      <c r="AB1402" s="20">
        <f t="shared" si="295"/>
        <v>0</v>
      </c>
      <c r="AC1402" s="20">
        <f t="shared" si="296"/>
        <v>0</v>
      </c>
      <c r="AD1402" s="16">
        <f t="shared" si="307"/>
        <v>0</v>
      </c>
      <c r="AE1402" s="16">
        <f>IF(ISBLANK(T1402),AE1401,IF(COUNTIF(T$2:T1402,T1402)&gt;1,AE1401,1+MAX(AE1401,0)))</f>
        <v>43</v>
      </c>
    </row>
    <row r="1403" spans="1:31" x14ac:dyDescent="0.25">
      <c r="A1403" s="42">
        <v>122</v>
      </c>
      <c r="B1403" s="42" t="s">
        <v>66</v>
      </c>
      <c r="C1403" s="42" t="s">
        <v>735</v>
      </c>
      <c r="E1403" s="20">
        <v>2</v>
      </c>
      <c r="F1403" s="20">
        <v>3</v>
      </c>
      <c r="G1403" s="20">
        <v>2</v>
      </c>
      <c r="H1403" s="20">
        <v>8</v>
      </c>
      <c r="I1403" s="20">
        <v>1</v>
      </c>
      <c r="J1403" s="20">
        <v>4</v>
      </c>
      <c r="K1403" s="20">
        <v>0</v>
      </c>
      <c r="L1403" s="20">
        <v>0</v>
      </c>
      <c r="M1403" s="225" t="s">
        <v>736</v>
      </c>
      <c r="O1403" s="101">
        <f>IF(ISBLANK(C1403),O1402,IF(COUNTIF(C$2:C1403,C1403)&gt;1,O1402,1+MAX(O1402,0)))</f>
        <v>36</v>
      </c>
      <c r="P1403" s="45">
        <f t="shared" si="297"/>
        <v>22</v>
      </c>
      <c r="Q1403" s="33" t="str">
        <f t="shared" si="298"/>
        <v/>
      </c>
      <c r="R1403" s="33">
        <f t="shared" si="299"/>
        <v>15</v>
      </c>
      <c r="S1403" s="33" t="str">
        <f t="shared" si="300"/>
        <v>122_15</v>
      </c>
      <c r="T1403" s="35" t="str">
        <f t="shared" si="301"/>
        <v>122PM</v>
      </c>
      <c r="U1403" s="35" t="str">
        <f t="shared" si="302"/>
        <v>122PMNS</v>
      </c>
      <c r="W1403" s="20" t="str">
        <f t="shared" si="303"/>
        <v/>
      </c>
      <c r="X1403" s="20" t="str">
        <f t="shared" si="304"/>
        <v/>
      </c>
      <c r="Y1403" s="20" t="str">
        <f t="shared" si="305"/>
        <v/>
      </c>
      <c r="Z1403" s="20" t="str">
        <f t="shared" si="306"/>
        <v/>
      </c>
      <c r="AA1403" s="20">
        <f t="shared" si="294"/>
        <v>0</v>
      </c>
      <c r="AB1403" s="20">
        <f t="shared" si="295"/>
        <v>0</v>
      </c>
      <c r="AC1403" s="20">
        <f t="shared" si="296"/>
        <v>0</v>
      </c>
      <c r="AD1403" s="16">
        <f t="shared" si="307"/>
        <v>0</v>
      </c>
      <c r="AE1403" s="16">
        <f>IF(ISBLANK(T1403),AE1402,IF(COUNTIF(T$2:T1403,T1403)&gt;1,AE1402,1+MAX(AE1402,0)))</f>
        <v>43</v>
      </c>
    </row>
    <row r="1404" spans="1:31" x14ac:dyDescent="0.25">
      <c r="A1404" s="42">
        <v>122</v>
      </c>
      <c r="B1404" s="42" t="s">
        <v>66</v>
      </c>
      <c r="C1404" s="42" t="s">
        <v>735</v>
      </c>
      <c r="E1404" s="20">
        <v>2</v>
      </c>
      <c r="F1404" s="20">
        <v>3</v>
      </c>
      <c r="G1404" s="20">
        <v>3</v>
      </c>
      <c r="H1404" s="20">
        <v>0</v>
      </c>
      <c r="I1404" s="20">
        <v>0</v>
      </c>
      <c r="J1404" s="20">
        <v>0</v>
      </c>
      <c r="K1404" s="20">
        <v>0</v>
      </c>
      <c r="L1404" s="20">
        <v>0</v>
      </c>
      <c r="M1404" s="225" t="s">
        <v>736</v>
      </c>
      <c r="O1404" s="101">
        <f>IF(ISBLANK(C1404),O1403,IF(COUNTIF(C$2:C1404,C1404)&gt;1,O1403,1+MAX(O1403,0)))</f>
        <v>36</v>
      </c>
      <c r="P1404" s="45">
        <f t="shared" si="297"/>
        <v>22</v>
      </c>
      <c r="Q1404" s="33" t="str">
        <f t="shared" si="298"/>
        <v/>
      </c>
      <c r="R1404" s="33">
        <f t="shared" si="299"/>
        <v>15</v>
      </c>
      <c r="S1404" s="33" t="str">
        <f t="shared" si="300"/>
        <v>122_15</v>
      </c>
      <c r="T1404" s="35" t="str">
        <f t="shared" si="301"/>
        <v>122PM</v>
      </c>
      <c r="U1404" s="35" t="str">
        <f t="shared" si="302"/>
        <v>122PMEW</v>
      </c>
      <c r="W1404" s="20" t="str">
        <f t="shared" si="303"/>
        <v/>
      </c>
      <c r="X1404" s="20" t="str">
        <f t="shared" si="304"/>
        <v/>
      </c>
      <c r="Y1404" s="20" t="str">
        <f t="shared" si="305"/>
        <v/>
      </c>
      <c r="Z1404" s="20" t="str">
        <f t="shared" si="306"/>
        <v/>
      </c>
      <c r="AA1404" s="20">
        <f t="shared" si="294"/>
        <v>0</v>
      </c>
      <c r="AB1404" s="20">
        <f t="shared" si="295"/>
        <v>0</v>
      </c>
      <c r="AC1404" s="20">
        <f t="shared" si="296"/>
        <v>0</v>
      </c>
      <c r="AD1404" s="16">
        <f t="shared" si="307"/>
        <v>0</v>
      </c>
      <c r="AE1404" s="16">
        <f>IF(ISBLANK(T1404),AE1403,IF(COUNTIF(T$2:T1404,T1404)&gt;1,AE1403,1+MAX(AE1403,0)))</f>
        <v>43</v>
      </c>
    </row>
    <row r="1405" spans="1:31" x14ac:dyDescent="0.25">
      <c r="A1405" s="42">
        <v>122</v>
      </c>
      <c r="B1405" s="42" t="s">
        <v>66</v>
      </c>
      <c r="C1405" s="42" t="s">
        <v>735</v>
      </c>
      <c r="E1405" s="20">
        <v>2</v>
      </c>
      <c r="F1405" s="20">
        <v>3</v>
      </c>
      <c r="G1405" s="20">
        <v>4</v>
      </c>
      <c r="H1405" s="20">
        <v>1</v>
      </c>
      <c r="I1405" s="20">
        <v>0</v>
      </c>
      <c r="J1405" s="20">
        <v>1</v>
      </c>
      <c r="K1405" s="20">
        <v>0</v>
      </c>
      <c r="L1405" s="20">
        <v>0</v>
      </c>
      <c r="M1405" s="225" t="s">
        <v>736</v>
      </c>
      <c r="O1405" s="101">
        <f>IF(ISBLANK(C1405),O1404,IF(COUNTIF(C$2:C1405,C1405)&gt;1,O1404,1+MAX(O1404,0)))</f>
        <v>36</v>
      </c>
      <c r="P1405" s="45">
        <f t="shared" si="297"/>
        <v>22</v>
      </c>
      <c r="Q1405" s="33" t="str">
        <f t="shared" si="298"/>
        <v/>
      </c>
      <c r="R1405" s="33">
        <f t="shared" si="299"/>
        <v>15</v>
      </c>
      <c r="S1405" s="33" t="str">
        <f t="shared" si="300"/>
        <v>122_15</v>
      </c>
      <c r="T1405" s="35" t="str">
        <f t="shared" si="301"/>
        <v>122PM</v>
      </c>
      <c r="U1405" s="35" t="str">
        <f t="shared" si="302"/>
        <v>122PMEW</v>
      </c>
      <c r="W1405" s="20" t="str">
        <f t="shared" si="303"/>
        <v/>
      </c>
      <c r="X1405" s="20" t="str">
        <f t="shared" si="304"/>
        <v/>
      </c>
      <c r="Y1405" s="20" t="str">
        <f t="shared" si="305"/>
        <v/>
      </c>
      <c r="Z1405" s="20" t="str">
        <f t="shared" si="306"/>
        <v/>
      </c>
      <c r="AA1405" s="20">
        <f t="shared" si="294"/>
        <v>0</v>
      </c>
      <c r="AB1405" s="20">
        <f t="shared" si="295"/>
        <v>0</v>
      </c>
      <c r="AC1405" s="20">
        <f t="shared" si="296"/>
        <v>0</v>
      </c>
      <c r="AD1405" s="16">
        <f t="shared" si="307"/>
        <v>0</v>
      </c>
      <c r="AE1405" s="16">
        <f>IF(ISBLANK(T1405),AE1404,IF(COUNTIF(T$2:T1405,T1405)&gt;1,AE1404,1+MAX(AE1404,0)))</f>
        <v>43</v>
      </c>
    </row>
    <row r="1406" spans="1:31" x14ac:dyDescent="0.25">
      <c r="A1406" s="42">
        <v>122</v>
      </c>
      <c r="B1406" s="42" t="s">
        <v>66</v>
      </c>
      <c r="C1406" s="42" t="s">
        <v>735</v>
      </c>
      <c r="E1406" s="20">
        <v>2</v>
      </c>
      <c r="F1406" s="20">
        <v>4</v>
      </c>
      <c r="G1406" s="20">
        <v>1</v>
      </c>
      <c r="H1406" s="20">
        <v>5</v>
      </c>
      <c r="I1406" s="20">
        <v>2</v>
      </c>
      <c r="J1406" s="20">
        <v>1</v>
      </c>
      <c r="K1406" s="20">
        <v>0</v>
      </c>
      <c r="L1406" s="20">
        <v>0</v>
      </c>
      <c r="M1406" s="225" t="s">
        <v>736</v>
      </c>
      <c r="O1406" s="101">
        <f>IF(ISBLANK(C1406),O1405,IF(COUNTIF(C$2:C1406,C1406)&gt;1,O1405,1+MAX(O1405,0)))</f>
        <v>36</v>
      </c>
      <c r="P1406" s="45">
        <f t="shared" si="297"/>
        <v>22</v>
      </c>
      <c r="Q1406" s="33" t="str">
        <f t="shared" si="298"/>
        <v/>
      </c>
      <c r="R1406" s="33">
        <f t="shared" si="299"/>
        <v>16</v>
      </c>
      <c r="S1406" s="33" t="str">
        <f t="shared" si="300"/>
        <v>122_16</v>
      </c>
      <c r="T1406" s="35" t="str">
        <f t="shared" si="301"/>
        <v>122PM</v>
      </c>
      <c r="U1406" s="35" t="str">
        <f t="shared" si="302"/>
        <v>122PMNS</v>
      </c>
      <c r="W1406" s="20" t="str">
        <f t="shared" si="303"/>
        <v/>
      </c>
      <c r="X1406" s="20" t="str">
        <f t="shared" si="304"/>
        <v/>
      </c>
      <c r="Y1406" s="20" t="str">
        <f t="shared" si="305"/>
        <v/>
      </c>
      <c r="Z1406" s="20" t="str">
        <f t="shared" si="306"/>
        <v/>
      </c>
      <c r="AA1406" s="20">
        <f t="shared" si="294"/>
        <v>0</v>
      </c>
      <c r="AB1406" s="20">
        <f t="shared" si="295"/>
        <v>0</v>
      </c>
      <c r="AC1406" s="20">
        <f t="shared" si="296"/>
        <v>0</v>
      </c>
      <c r="AD1406" s="16">
        <f t="shared" si="307"/>
        <v>0</v>
      </c>
      <c r="AE1406" s="16">
        <f>IF(ISBLANK(T1406),AE1405,IF(COUNTIF(T$2:T1406,T1406)&gt;1,AE1405,1+MAX(AE1405,0)))</f>
        <v>43</v>
      </c>
    </row>
    <row r="1407" spans="1:31" x14ac:dyDescent="0.25">
      <c r="A1407" s="42">
        <v>122</v>
      </c>
      <c r="B1407" s="42" t="s">
        <v>66</v>
      </c>
      <c r="C1407" s="42" t="s">
        <v>735</v>
      </c>
      <c r="E1407" s="20">
        <v>2</v>
      </c>
      <c r="F1407" s="20">
        <v>4</v>
      </c>
      <c r="G1407" s="20">
        <v>2</v>
      </c>
      <c r="H1407" s="20">
        <v>4</v>
      </c>
      <c r="I1407" s="20">
        <v>0</v>
      </c>
      <c r="J1407" s="20">
        <v>2</v>
      </c>
      <c r="K1407" s="20">
        <v>0</v>
      </c>
      <c r="L1407" s="20">
        <v>0</v>
      </c>
      <c r="M1407" s="225" t="s">
        <v>736</v>
      </c>
      <c r="O1407" s="101">
        <f>IF(ISBLANK(C1407),O1406,IF(COUNTIF(C$2:C1407,C1407)&gt;1,O1406,1+MAX(O1406,0)))</f>
        <v>36</v>
      </c>
      <c r="P1407" s="45">
        <f t="shared" si="297"/>
        <v>22</v>
      </c>
      <c r="Q1407" s="33" t="str">
        <f t="shared" si="298"/>
        <v/>
      </c>
      <c r="R1407" s="33">
        <f t="shared" si="299"/>
        <v>16</v>
      </c>
      <c r="S1407" s="33" t="str">
        <f t="shared" si="300"/>
        <v>122_16</v>
      </c>
      <c r="T1407" s="35" t="str">
        <f t="shared" si="301"/>
        <v>122PM</v>
      </c>
      <c r="U1407" s="35" t="str">
        <f t="shared" si="302"/>
        <v>122PMNS</v>
      </c>
      <c r="W1407" s="20" t="str">
        <f t="shared" si="303"/>
        <v/>
      </c>
      <c r="X1407" s="20" t="str">
        <f t="shared" si="304"/>
        <v/>
      </c>
      <c r="Y1407" s="20" t="str">
        <f t="shared" si="305"/>
        <v/>
      </c>
      <c r="Z1407" s="20" t="str">
        <f t="shared" si="306"/>
        <v/>
      </c>
      <c r="AA1407" s="20">
        <f t="shared" si="294"/>
        <v>0</v>
      </c>
      <c r="AB1407" s="20">
        <f t="shared" si="295"/>
        <v>0</v>
      </c>
      <c r="AC1407" s="20">
        <f t="shared" si="296"/>
        <v>0</v>
      </c>
      <c r="AD1407" s="16">
        <f t="shared" si="307"/>
        <v>0</v>
      </c>
      <c r="AE1407" s="16">
        <f>IF(ISBLANK(T1407),AE1406,IF(COUNTIF(T$2:T1407,T1407)&gt;1,AE1406,1+MAX(AE1406,0)))</f>
        <v>43</v>
      </c>
    </row>
    <row r="1408" spans="1:31" x14ac:dyDescent="0.25">
      <c r="A1408" s="42">
        <v>122</v>
      </c>
      <c r="B1408" s="42" t="s">
        <v>66</v>
      </c>
      <c r="C1408" s="42" t="s">
        <v>735</v>
      </c>
      <c r="E1408" s="20">
        <v>2</v>
      </c>
      <c r="F1408" s="20">
        <v>4</v>
      </c>
      <c r="G1408" s="20">
        <v>3</v>
      </c>
      <c r="H1408" s="20">
        <v>2</v>
      </c>
      <c r="I1408" s="20">
        <v>0</v>
      </c>
      <c r="J1408" s="20">
        <v>1</v>
      </c>
      <c r="K1408" s="20">
        <v>1</v>
      </c>
      <c r="L1408" s="20">
        <v>1</v>
      </c>
      <c r="M1408" s="225" t="s">
        <v>736</v>
      </c>
      <c r="O1408" s="101">
        <f>IF(ISBLANK(C1408),O1407,IF(COUNTIF(C$2:C1408,C1408)&gt;1,O1407,1+MAX(O1407,0)))</f>
        <v>36</v>
      </c>
      <c r="P1408" s="45">
        <f t="shared" si="297"/>
        <v>22</v>
      </c>
      <c r="Q1408" s="33" t="str">
        <f t="shared" si="298"/>
        <v/>
      </c>
      <c r="R1408" s="33">
        <f t="shared" si="299"/>
        <v>16</v>
      </c>
      <c r="S1408" s="33" t="str">
        <f t="shared" si="300"/>
        <v>122_16</v>
      </c>
      <c r="T1408" s="35" t="str">
        <f t="shared" si="301"/>
        <v>122PM</v>
      </c>
      <c r="U1408" s="35" t="str">
        <f t="shared" si="302"/>
        <v>122PMEW</v>
      </c>
      <c r="W1408" s="20" t="str">
        <f t="shared" si="303"/>
        <v/>
      </c>
      <c r="X1408" s="20" t="str">
        <f t="shared" si="304"/>
        <v/>
      </c>
      <c r="Y1408" s="20" t="str">
        <f t="shared" si="305"/>
        <v/>
      </c>
      <c r="Z1408" s="20" t="str">
        <f t="shared" si="306"/>
        <v/>
      </c>
      <c r="AA1408" s="20">
        <f t="shared" si="294"/>
        <v>0</v>
      </c>
      <c r="AB1408" s="20">
        <f t="shared" si="295"/>
        <v>0</v>
      </c>
      <c r="AC1408" s="20">
        <f t="shared" si="296"/>
        <v>0</v>
      </c>
      <c r="AD1408" s="16">
        <f t="shared" si="307"/>
        <v>0</v>
      </c>
      <c r="AE1408" s="16">
        <f>IF(ISBLANK(T1408),AE1407,IF(COUNTIF(T$2:T1408,T1408)&gt;1,AE1407,1+MAX(AE1407,0)))</f>
        <v>43</v>
      </c>
    </row>
    <row r="1409" spans="1:31" x14ac:dyDescent="0.25">
      <c r="A1409" s="42">
        <v>122</v>
      </c>
      <c r="B1409" s="42" t="s">
        <v>66</v>
      </c>
      <c r="C1409" s="42" t="s">
        <v>735</v>
      </c>
      <c r="E1409" s="20">
        <v>2</v>
      </c>
      <c r="F1409" s="20">
        <v>4</v>
      </c>
      <c r="G1409" s="20">
        <v>4</v>
      </c>
      <c r="H1409" s="20">
        <v>2</v>
      </c>
      <c r="I1409" s="20">
        <v>0</v>
      </c>
      <c r="J1409" s="20">
        <v>1</v>
      </c>
      <c r="K1409" s="20">
        <v>0</v>
      </c>
      <c r="L1409" s="20">
        <v>2</v>
      </c>
      <c r="M1409" s="225" t="s">
        <v>736</v>
      </c>
      <c r="O1409" s="101">
        <f>IF(ISBLANK(C1409),O1408,IF(COUNTIF(C$2:C1409,C1409)&gt;1,O1408,1+MAX(O1408,0)))</f>
        <v>36</v>
      </c>
      <c r="P1409" s="45">
        <f t="shared" si="297"/>
        <v>22</v>
      </c>
      <c r="Q1409" s="33" t="str">
        <f t="shared" si="298"/>
        <v/>
      </c>
      <c r="R1409" s="33">
        <f t="shared" si="299"/>
        <v>16</v>
      </c>
      <c r="S1409" s="33" t="str">
        <f t="shared" si="300"/>
        <v>122_16</v>
      </c>
      <c r="T1409" s="35" t="str">
        <f t="shared" si="301"/>
        <v>122PM</v>
      </c>
      <c r="U1409" s="35" t="str">
        <f t="shared" si="302"/>
        <v>122PMEW</v>
      </c>
      <c r="W1409" s="20" t="str">
        <f t="shared" si="303"/>
        <v/>
      </c>
      <c r="X1409" s="20" t="str">
        <f t="shared" si="304"/>
        <v/>
      </c>
      <c r="Y1409" s="20" t="str">
        <f t="shared" si="305"/>
        <v/>
      </c>
      <c r="Z1409" s="20" t="str">
        <f t="shared" si="306"/>
        <v/>
      </c>
      <c r="AA1409" s="20">
        <f t="shared" si="294"/>
        <v>0</v>
      </c>
      <c r="AB1409" s="20">
        <f t="shared" si="295"/>
        <v>0</v>
      </c>
      <c r="AC1409" s="20">
        <f t="shared" si="296"/>
        <v>0</v>
      </c>
      <c r="AD1409" s="16">
        <f t="shared" si="307"/>
        <v>0</v>
      </c>
      <c r="AE1409" s="16">
        <f>IF(ISBLANK(T1409),AE1408,IF(COUNTIF(T$2:T1409,T1409)&gt;1,AE1408,1+MAX(AE1408,0)))</f>
        <v>43</v>
      </c>
    </row>
    <row r="1410" spans="1:31" x14ac:dyDescent="0.25">
      <c r="A1410" s="42">
        <v>123</v>
      </c>
      <c r="B1410" s="42" t="s">
        <v>66</v>
      </c>
      <c r="C1410" s="42" t="s">
        <v>737</v>
      </c>
      <c r="E1410" s="20">
        <v>1</v>
      </c>
      <c r="F1410" s="20">
        <v>1</v>
      </c>
      <c r="G1410" s="20">
        <v>1</v>
      </c>
      <c r="H1410" s="20">
        <v>0</v>
      </c>
      <c r="I1410" s="20">
        <v>0</v>
      </c>
      <c r="J1410" s="20">
        <v>0</v>
      </c>
      <c r="K1410" s="20">
        <v>0</v>
      </c>
      <c r="L1410" s="20">
        <v>0</v>
      </c>
      <c r="M1410" s="225" t="s">
        <v>738</v>
      </c>
      <c r="O1410" s="101">
        <f>IF(ISBLANK(C1410),O1409,IF(COUNTIF(C$2:C1410,C1410)&gt;1,O1409,1+MAX(O1409,0)))</f>
        <v>37</v>
      </c>
      <c r="P1410" s="45">
        <f t="shared" si="297"/>
        <v>23</v>
      </c>
      <c r="Q1410" s="33">
        <f t="shared" si="298"/>
        <v>23</v>
      </c>
      <c r="R1410" s="33">
        <f t="shared" si="299"/>
        <v>9</v>
      </c>
      <c r="S1410" s="33" t="str">
        <f t="shared" si="300"/>
        <v>123_9</v>
      </c>
      <c r="T1410" s="35" t="str">
        <f t="shared" si="301"/>
        <v>123PM</v>
      </c>
      <c r="U1410" s="35" t="str">
        <f t="shared" si="302"/>
        <v>123PMNS</v>
      </c>
      <c r="W1410" s="20" t="str">
        <f t="shared" si="303"/>
        <v/>
      </c>
      <c r="X1410" s="20" t="str">
        <f t="shared" si="304"/>
        <v/>
      </c>
      <c r="Y1410" s="20" t="str">
        <f t="shared" si="305"/>
        <v/>
      </c>
      <c r="Z1410" s="20" t="str">
        <f t="shared" si="306"/>
        <v/>
      </c>
      <c r="AA1410" s="20">
        <f t="shared" ref="AA1410:AA1473" si="308">IF(AND(ISNUMBER($G1410),$B1410="AM"),INDEX(Cordon,MATCH($A1410,loc_ID,0),$G1410),0)</f>
        <v>0</v>
      </c>
      <c r="AB1410" s="20">
        <f t="shared" ref="AB1410:AB1473" si="309">IF(AND(ISNUMBER($G1410),$B1410="PM"),INDEX(Cordon,MATCH($A1410,loc_ID,0),VLOOKUP($G1410,Reverse_dir,2,FALSE)),0)</f>
        <v>0</v>
      </c>
      <c r="AC1410" s="20">
        <f t="shared" ref="AC1410:AC1473" si="310">IF(AND(ISNUMBER($G1410),$B1410="AM"),INDEX(Lane,MATCH($A1410,loc_ID,0),$G1410),0)</f>
        <v>0</v>
      </c>
      <c r="AD1410" s="16">
        <f t="shared" si="307"/>
        <v>0</v>
      </c>
      <c r="AE1410" s="16">
        <f>IF(ISBLANK(T1410),AE1409,IF(COUNTIF(T$2:T1410,T1410)&gt;1,AE1409,1+MAX(AE1409,0)))</f>
        <v>44</v>
      </c>
    </row>
    <row r="1411" spans="1:31" x14ac:dyDescent="0.25">
      <c r="A1411" s="42">
        <v>123</v>
      </c>
      <c r="B1411" s="42" t="s">
        <v>66</v>
      </c>
      <c r="C1411" s="42" t="s">
        <v>737</v>
      </c>
      <c r="E1411" s="20">
        <v>1</v>
      </c>
      <c r="F1411" s="20">
        <v>1</v>
      </c>
      <c r="G1411" s="20">
        <v>2</v>
      </c>
      <c r="H1411" s="20">
        <v>2</v>
      </c>
      <c r="I1411" s="20">
        <v>1</v>
      </c>
      <c r="J1411" s="20">
        <v>0</v>
      </c>
      <c r="K1411" s="20">
        <v>1</v>
      </c>
      <c r="L1411" s="20">
        <v>1</v>
      </c>
      <c r="M1411" s="225" t="s">
        <v>738</v>
      </c>
      <c r="O1411" s="101">
        <f>IF(ISBLANK(C1411),O1410,IF(COUNTIF(C$2:C1411,C1411)&gt;1,O1410,1+MAX(O1410,0)))</f>
        <v>37</v>
      </c>
      <c r="P1411" s="45">
        <f t="shared" ref="P1411:P1474" si="311">IF(A1411=A1410,P1410,IF(ISNUMBER(P1410),P1410+1,1))</f>
        <v>23</v>
      </c>
      <c r="Q1411" s="33" t="str">
        <f t="shared" ref="Q1411:Q1474" si="312">IF(OR(P1411=P1410,LEN(A1411)&lt;1),"",P1411)</f>
        <v/>
      </c>
      <c r="R1411" s="33">
        <f t="shared" ref="R1411:R1474" si="313">IF(ISNUMBER(F1411),F1411+4*(E1411-1)+8*IF(B1411="PM",1,0),"")</f>
        <v>9</v>
      </c>
      <c r="S1411" s="33" t="str">
        <f t="shared" ref="S1411:S1474" si="314">IF(ISNUMBER(R1411),A1411&amp;"_"&amp;R1411,"")</f>
        <v>123_9</v>
      </c>
      <c r="T1411" s="35" t="str">
        <f t="shared" ref="T1411:T1474" si="315">A1411&amp;B1411</f>
        <v>123PM</v>
      </c>
      <c r="U1411" s="35" t="str">
        <f t="shared" ref="U1411:U1474" si="316">IF(OR(G1411=1,G1411=2),T1411&amp;"NS",IF(OR(G1411=3,G1411=4),T1411&amp;"EW",""))</f>
        <v>123PMNS</v>
      </c>
      <c r="W1411" s="20" t="str">
        <f t="shared" ref="W1411:W1474" si="317">IF(I1411&gt;$H1411,1,"")</f>
        <v/>
      </c>
      <c r="X1411" s="20" t="str">
        <f t="shared" ref="X1411:X1474" si="318">IF(J1411&gt;$H1411,1,"")</f>
        <v/>
      </c>
      <c r="Y1411" s="20" t="str">
        <f t="shared" ref="Y1411:Y1474" si="319">IF(K1411&gt;$H1411,1,"")</f>
        <v/>
      </c>
      <c r="Z1411" s="20" t="str">
        <f t="shared" ref="Z1411:Z1474" si="320">IF(L1411&gt;$H1411,1,"")</f>
        <v/>
      </c>
      <c r="AA1411" s="20">
        <f t="shared" si="308"/>
        <v>0</v>
      </c>
      <c r="AB1411" s="20">
        <f t="shared" si="309"/>
        <v>0</v>
      </c>
      <c r="AC1411" s="20">
        <f t="shared" si="310"/>
        <v>0</v>
      </c>
      <c r="AD1411" s="16">
        <f t="shared" ref="AD1411:AD1474" si="321">IF(AND(AC1411&gt;0,ISNUMBER(AC1411)),1,0)</f>
        <v>0</v>
      </c>
      <c r="AE1411" s="16">
        <f>IF(ISBLANK(T1411),AE1410,IF(COUNTIF(T$2:T1411,T1411)&gt;1,AE1410,1+MAX(AE1410,0)))</f>
        <v>44</v>
      </c>
    </row>
    <row r="1412" spans="1:31" x14ac:dyDescent="0.25">
      <c r="A1412" s="42">
        <v>123</v>
      </c>
      <c r="B1412" s="42" t="s">
        <v>66</v>
      </c>
      <c r="C1412" s="42" t="s">
        <v>737</v>
      </c>
      <c r="E1412" s="20">
        <v>1</v>
      </c>
      <c r="F1412" s="20">
        <v>1</v>
      </c>
      <c r="G1412" s="20">
        <v>3</v>
      </c>
      <c r="H1412" s="20">
        <v>10</v>
      </c>
      <c r="I1412" s="20">
        <v>3</v>
      </c>
      <c r="J1412" s="20">
        <v>2</v>
      </c>
      <c r="K1412" s="20">
        <v>0</v>
      </c>
      <c r="L1412" s="20">
        <v>0</v>
      </c>
      <c r="M1412" s="225" t="s">
        <v>738</v>
      </c>
      <c r="O1412" s="101">
        <f>IF(ISBLANK(C1412),O1411,IF(COUNTIF(C$2:C1412,C1412)&gt;1,O1411,1+MAX(O1411,0)))</f>
        <v>37</v>
      </c>
      <c r="P1412" s="45">
        <f t="shared" si="311"/>
        <v>23</v>
      </c>
      <c r="Q1412" s="33" t="str">
        <f t="shared" si="312"/>
        <v/>
      </c>
      <c r="R1412" s="33">
        <f t="shared" si="313"/>
        <v>9</v>
      </c>
      <c r="S1412" s="33" t="str">
        <f t="shared" si="314"/>
        <v>123_9</v>
      </c>
      <c r="T1412" s="35" t="str">
        <f t="shared" si="315"/>
        <v>123PM</v>
      </c>
      <c r="U1412" s="35" t="str">
        <f t="shared" si="316"/>
        <v>123PMEW</v>
      </c>
      <c r="W1412" s="20" t="str">
        <f t="shared" si="317"/>
        <v/>
      </c>
      <c r="X1412" s="20" t="str">
        <f t="shared" si="318"/>
        <v/>
      </c>
      <c r="Y1412" s="20" t="str">
        <f t="shared" si="319"/>
        <v/>
      </c>
      <c r="Z1412" s="20" t="str">
        <f t="shared" si="320"/>
        <v/>
      </c>
      <c r="AA1412" s="20">
        <f t="shared" si="308"/>
        <v>0</v>
      </c>
      <c r="AB1412" s="20">
        <f t="shared" si="309"/>
        <v>0</v>
      </c>
      <c r="AC1412" s="20">
        <f t="shared" si="310"/>
        <v>0</v>
      </c>
      <c r="AD1412" s="16">
        <f t="shared" si="321"/>
        <v>0</v>
      </c>
      <c r="AE1412" s="16">
        <f>IF(ISBLANK(T1412),AE1411,IF(COUNTIF(T$2:T1412,T1412)&gt;1,AE1411,1+MAX(AE1411,0)))</f>
        <v>44</v>
      </c>
    </row>
    <row r="1413" spans="1:31" x14ac:dyDescent="0.25">
      <c r="A1413" s="42">
        <v>123</v>
      </c>
      <c r="B1413" s="42" t="s">
        <v>66</v>
      </c>
      <c r="C1413" s="42" t="s">
        <v>737</v>
      </c>
      <c r="E1413" s="20">
        <v>1</v>
      </c>
      <c r="F1413" s="20">
        <v>1</v>
      </c>
      <c r="G1413" s="20">
        <v>4</v>
      </c>
      <c r="H1413" s="20">
        <v>1</v>
      </c>
      <c r="I1413" s="20">
        <v>0</v>
      </c>
      <c r="J1413" s="20">
        <v>0</v>
      </c>
      <c r="K1413" s="20">
        <v>0</v>
      </c>
      <c r="L1413" s="20">
        <v>0</v>
      </c>
      <c r="M1413" s="225" t="s">
        <v>738</v>
      </c>
      <c r="O1413" s="101">
        <f>IF(ISBLANK(C1413),O1412,IF(COUNTIF(C$2:C1413,C1413)&gt;1,O1412,1+MAX(O1412,0)))</f>
        <v>37</v>
      </c>
      <c r="P1413" s="45">
        <f t="shared" si="311"/>
        <v>23</v>
      </c>
      <c r="Q1413" s="33" t="str">
        <f t="shared" si="312"/>
        <v/>
      </c>
      <c r="R1413" s="33">
        <f t="shared" si="313"/>
        <v>9</v>
      </c>
      <c r="S1413" s="33" t="str">
        <f t="shared" si="314"/>
        <v>123_9</v>
      </c>
      <c r="T1413" s="35" t="str">
        <f t="shared" si="315"/>
        <v>123PM</v>
      </c>
      <c r="U1413" s="35" t="str">
        <f t="shared" si="316"/>
        <v>123PMEW</v>
      </c>
      <c r="W1413" s="20" t="str">
        <f t="shared" si="317"/>
        <v/>
      </c>
      <c r="X1413" s="20" t="str">
        <f t="shared" si="318"/>
        <v/>
      </c>
      <c r="Y1413" s="20" t="str">
        <f t="shared" si="319"/>
        <v/>
      </c>
      <c r="Z1413" s="20" t="str">
        <f t="shared" si="320"/>
        <v/>
      </c>
      <c r="AA1413" s="20">
        <f t="shared" si="308"/>
        <v>0</v>
      </c>
      <c r="AB1413" s="20">
        <f t="shared" si="309"/>
        <v>0</v>
      </c>
      <c r="AC1413" s="20">
        <f t="shared" si="310"/>
        <v>0</v>
      </c>
      <c r="AD1413" s="16">
        <f t="shared" si="321"/>
        <v>0</v>
      </c>
      <c r="AE1413" s="16">
        <f>IF(ISBLANK(T1413),AE1412,IF(COUNTIF(T$2:T1413,T1413)&gt;1,AE1412,1+MAX(AE1412,0)))</f>
        <v>44</v>
      </c>
    </row>
    <row r="1414" spans="1:31" x14ac:dyDescent="0.25">
      <c r="A1414" s="42">
        <v>123</v>
      </c>
      <c r="B1414" s="42" t="s">
        <v>66</v>
      </c>
      <c r="C1414" s="42" t="s">
        <v>737</v>
      </c>
      <c r="E1414" s="20">
        <v>1</v>
      </c>
      <c r="F1414" s="20">
        <v>2</v>
      </c>
      <c r="G1414" s="20">
        <v>1</v>
      </c>
      <c r="H1414" s="20">
        <v>2</v>
      </c>
      <c r="I1414" s="20">
        <v>1</v>
      </c>
      <c r="J1414" s="20">
        <v>1</v>
      </c>
      <c r="K1414" s="20">
        <v>1</v>
      </c>
      <c r="L1414" s="20">
        <v>2</v>
      </c>
      <c r="M1414" s="225" t="s">
        <v>738</v>
      </c>
      <c r="O1414" s="101">
        <f>IF(ISBLANK(C1414),O1413,IF(COUNTIF(C$2:C1414,C1414)&gt;1,O1413,1+MAX(O1413,0)))</f>
        <v>37</v>
      </c>
      <c r="P1414" s="45">
        <f t="shared" si="311"/>
        <v>23</v>
      </c>
      <c r="Q1414" s="33" t="str">
        <f t="shared" si="312"/>
        <v/>
      </c>
      <c r="R1414" s="33">
        <f t="shared" si="313"/>
        <v>10</v>
      </c>
      <c r="S1414" s="33" t="str">
        <f t="shared" si="314"/>
        <v>123_10</v>
      </c>
      <c r="T1414" s="35" t="str">
        <f t="shared" si="315"/>
        <v>123PM</v>
      </c>
      <c r="U1414" s="35" t="str">
        <f t="shared" si="316"/>
        <v>123PMNS</v>
      </c>
      <c r="W1414" s="20" t="str">
        <f t="shared" si="317"/>
        <v/>
      </c>
      <c r="X1414" s="20" t="str">
        <f t="shared" si="318"/>
        <v/>
      </c>
      <c r="Y1414" s="20" t="str">
        <f t="shared" si="319"/>
        <v/>
      </c>
      <c r="Z1414" s="20" t="str">
        <f t="shared" si="320"/>
        <v/>
      </c>
      <c r="AA1414" s="20">
        <f t="shared" si="308"/>
        <v>0</v>
      </c>
      <c r="AB1414" s="20">
        <f t="shared" si="309"/>
        <v>0</v>
      </c>
      <c r="AC1414" s="20">
        <f t="shared" si="310"/>
        <v>0</v>
      </c>
      <c r="AD1414" s="16">
        <f t="shared" si="321"/>
        <v>0</v>
      </c>
      <c r="AE1414" s="16">
        <f>IF(ISBLANK(T1414),AE1413,IF(COUNTIF(T$2:T1414,T1414)&gt;1,AE1413,1+MAX(AE1413,0)))</f>
        <v>44</v>
      </c>
    </row>
    <row r="1415" spans="1:31" x14ac:dyDescent="0.25">
      <c r="A1415" s="42">
        <v>123</v>
      </c>
      <c r="B1415" s="42" t="s">
        <v>66</v>
      </c>
      <c r="C1415" s="42" t="s">
        <v>737</v>
      </c>
      <c r="E1415" s="20">
        <v>1</v>
      </c>
      <c r="F1415" s="20">
        <v>2</v>
      </c>
      <c r="G1415" s="20">
        <v>2</v>
      </c>
      <c r="H1415" s="20">
        <v>1</v>
      </c>
      <c r="I1415" s="20">
        <v>0</v>
      </c>
      <c r="J1415" s="20">
        <v>1</v>
      </c>
      <c r="K1415" s="20">
        <v>0</v>
      </c>
      <c r="L1415" s="20">
        <v>1</v>
      </c>
      <c r="M1415" s="225" t="s">
        <v>738</v>
      </c>
      <c r="O1415" s="101">
        <f>IF(ISBLANK(C1415),O1414,IF(COUNTIF(C$2:C1415,C1415)&gt;1,O1414,1+MAX(O1414,0)))</f>
        <v>37</v>
      </c>
      <c r="P1415" s="45">
        <f t="shared" si="311"/>
        <v>23</v>
      </c>
      <c r="Q1415" s="33" t="str">
        <f t="shared" si="312"/>
        <v/>
      </c>
      <c r="R1415" s="33">
        <f t="shared" si="313"/>
        <v>10</v>
      </c>
      <c r="S1415" s="33" t="str">
        <f t="shared" si="314"/>
        <v>123_10</v>
      </c>
      <c r="T1415" s="35" t="str">
        <f t="shared" si="315"/>
        <v>123PM</v>
      </c>
      <c r="U1415" s="35" t="str">
        <f t="shared" si="316"/>
        <v>123PMNS</v>
      </c>
      <c r="W1415" s="20" t="str">
        <f t="shared" si="317"/>
        <v/>
      </c>
      <c r="X1415" s="20" t="str">
        <f t="shared" si="318"/>
        <v/>
      </c>
      <c r="Y1415" s="20" t="str">
        <f t="shared" si="319"/>
        <v/>
      </c>
      <c r="Z1415" s="20" t="str">
        <f t="shared" si="320"/>
        <v/>
      </c>
      <c r="AA1415" s="20">
        <f t="shared" si="308"/>
        <v>0</v>
      </c>
      <c r="AB1415" s="20">
        <f t="shared" si="309"/>
        <v>0</v>
      </c>
      <c r="AC1415" s="20">
        <f t="shared" si="310"/>
        <v>0</v>
      </c>
      <c r="AD1415" s="16">
        <f t="shared" si="321"/>
        <v>0</v>
      </c>
      <c r="AE1415" s="16">
        <f>IF(ISBLANK(T1415),AE1414,IF(COUNTIF(T$2:T1415,T1415)&gt;1,AE1414,1+MAX(AE1414,0)))</f>
        <v>44</v>
      </c>
    </row>
    <row r="1416" spans="1:31" x14ac:dyDescent="0.25">
      <c r="A1416" s="42">
        <v>123</v>
      </c>
      <c r="B1416" s="42" t="s">
        <v>66</v>
      </c>
      <c r="C1416" s="42" t="s">
        <v>737</v>
      </c>
      <c r="E1416" s="20">
        <v>1</v>
      </c>
      <c r="F1416" s="20">
        <v>2</v>
      </c>
      <c r="G1416" s="20">
        <v>3</v>
      </c>
      <c r="H1416" s="20">
        <v>3</v>
      </c>
      <c r="I1416" s="20">
        <v>1</v>
      </c>
      <c r="J1416" s="20">
        <v>0</v>
      </c>
      <c r="K1416" s="20">
        <v>0</v>
      </c>
      <c r="L1416" s="20">
        <v>0</v>
      </c>
      <c r="M1416" s="225" t="s">
        <v>738</v>
      </c>
      <c r="O1416" s="101">
        <f>IF(ISBLANK(C1416),O1415,IF(COUNTIF(C$2:C1416,C1416)&gt;1,O1415,1+MAX(O1415,0)))</f>
        <v>37</v>
      </c>
      <c r="P1416" s="45">
        <f t="shared" si="311"/>
        <v>23</v>
      </c>
      <c r="Q1416" s="33" t="str">
        <f t="shared" si="312"/>
        <v/>
      </c>
      <c r="R1416" s="33">
        <f t="shared" si="313"/>
        <v>10</v>
      </c>
      <c r="S1416" s="33" t="str">
        <f t="shared" si="314"/>
        <v>123_10</v>
      </c>
      <c r="T1416" s="35" t="str">
        <f t="shared" si="315"/>
        <v>123PM</v>
      </c>
      <c r="U1416" s="35" t="str">
        <f t="shared" si="316"/>
        <v>123PMEW</v>
      </c>
      <c r="W1416" s="20" t="str">
        <f t="shared" si="317"/>
        <v/>
      </c>
      <c r="X1416" s="20" t="str">
        <f t="shared" si="318"/>
        <v/>
      </c>
      <c r="Y1416" s="20" t="str">
        <f t="shared" si="319"/>
        <v/>
      </c>
      <c r="Z1416" s="20" t="str">
        <f t="shared" si="320"/>
        <v/>
      </c>
      <c r="AA1416" s="20">
        <f t="shared" si="308"/>
        <v>0</v>
      </c>
      <c r="AB1416" s="20">
        <f t="shared" si="309"/>
        <v>0</v>
      </c>
      <c r="AC1416" s="20">
        <f t="shared" si="310"/>
        <v>0</v>
      </c>
      <c r="AD1416" s="16">
        <f t="shared" si="321"/>
        <v>0</v>
      </c>
      <c r="AE1416" s="16">
        <f>IF(ISBLANK(T1416),AE1415,IF(COUNTIF(T$2:T1416,T1416)&gt;1,AE1415,1+MAX(AE1415,0)))</f>
        <v>44</v>
      </c>
    </row>
    <row r="1417" spans="1:31" x14ac:dyDescent="0.25">
      <c r="A1417" s="42">
        <v>123</v>
      </c>
      <c r="B1417" s="42" t="s">
        <v>66</v>
      </c>
      <c r="C1417" s="42" t="s">
        <v>737</v>
      </c>
      <c r="E1417" s="20">
        <v>1</v>
      </c>
      <c r="F1417" s="20">
        <v>2</v>
      </c>
      <c r="G1417" s="20">
        <v>4</v>
      </c>
      <c r="H1417" s="20">
        <v>5</v>
      </c>
      <c r="I1417" s="20">
        <v>0</v>
      </c>
      <c r="J1417" s="20">
        <v>5</v>
      </c>
      <c r="K1417" s="20">
        <v>0</v>
      </c>
      <c r="L1417" s="20">
        <v>0</v>
      </c>
      <c r="M1417" s="225" t="s">
        <v>738</v>
      </c>
      <c r="O1417" s="101">
        <f>IF(ISBLANK(C1417),O1416,IF(COUNTIF(C$2:C1417,C1417)&gt;1,O1416,1+MAX(O1416,0)))</f>
        <v>37</v>
      </c>
      <c r="P1417" s="45">
        <f t="shared" si="311"/>
        <v>23</v>
      </c>
      <c r="Q1417" s="33" t="str">
        <f t="shared" si="312"/>
        <v/>
      </c>
      <c r="R1417" s="33">
        <f t="shared" si="313"/>
        <v>10</v>
      </c>
      <c r="S1417" s="33" t="str">
        <f t="shared" si="314"/>
        <v>123_10</v>
      </c>
      <c r="T1417" s="35" t="str">
        <f t="shared" si="315"/>
        <v>123PM</v>
      </c>
      <c r="U1417" s="35" t="str">
        <f t="shared" si="316"/>
        <v>123PMEW</v>
      </c>
      <c r="W1417" s="20" t="str">
        <f t="shared" si="317"/>
        <v/>
      </c>
      <c r="X1417" s="20" t="str">
        <f t="shared" si="318"/>
        <v/>
      </c>
      <c r="Y1417" s="20" t="str">
        <f t="shared" si="319"/>
        <v/>
      </c>
      <c r="Z1417" s="20" t="str">
        <f t="shared" si="320"/>
        <v/>
      </c>
      <c r="AA1417" s="20">
        <f t="shared" si="308"/>
        <v>0</v>
      </c>
      <c r="AB1417" s="20">
        <f t="shared" si="309"/>
        <v>0</v>
      </c>
      <c r="AC1417" s="20">
        <f t="shared" si="310"/>
        <v>0</v>
      </c>
      <c r="AD1417" s="16">
        <f t="shared" si="321"/>
        <v>0</v>
      </c>
      <c r="AE1417" s="16">
        <f>IF(ISBLANK(T1417),AE1416,IF(COUNTIF(T$2:T1417,T1417)&gt;1,AE1416,1+MAX(AE1416,0)))</f>
        <v>44</v>
      </c>
    </row>
    <row r="1418" spans="1:31" x14ac:dyDescent="0.25">
      <c r="A1418" s="42">
        <v>123</v>
      </c>
      <c r="B1418" s="42" t="s">
        <v>66</v>
      </c>
      <c r="C1418" s="42" t="s">
        <v>737</v>
      </c>
      <c r="E1418" s="20">
        <v>1</v>
      </c>
      <c r="F1418" s="20">
        <v>3</v>
      </c>
      <c r="G1418" s="20">
        <v>1</v>
      </c>
      <c r="H1418" s="20">
        <v>0</v>
      </c>
      <c r="I1418" s="20">
        <v>0</v>
      </c>
      <c r="J1418" s="20">
        <v>0</v>
      </c>
      <c r="K1418" s="20">
        <v>0</v>
      </c>
      <c r="L1418" s="20">
        <v>0</v>
      </c>
      <c r="M1418" s="225" t="s">
        <v>738</v>
      </c>
      <c r="O1418" s="101">
        <f>IF(ISBLANK(C1418),O1417,IF(COUNTIF(C$2:C1418,C1418)&gt;1,O1417,1+MAX(O1417,0)))</f>
        <v>37</v>
      </c>
      <c r="P1418" s="45">
        <f t="shared" si="311"/>
        <v>23</v>
      </c>
      <c r="Q1418" s="33" t="str">
        <f t="shared" si="312"/>
        <v/>
      </c>
      <c r="R1418" s="33">
        <f t="shared" si="313"/>
        <v>11</v>
      </c>
      <c r="S1418" s="33" t="str">
        <f t="shared" si="314"/>
        <v>123_11</v>
      </c>
      <c r="T1418" s="35" t="str">
        <f t="shared" si="315"/>
        <v>123PM</v>
      </c>
      <c r="U1418" s="35" t="str">
        <f t="shared" si="316"/>
        <v>123PMNS</v>
      </c>
      <c r="W1418" s="20" t="str">
        <f t="shared" si="317"/>
        <v/>
      </c>
      <c r="X1418" s="20" t="str">
        <f t="shared" si="318"/>
        <v/>
      </c>
      <c r="Y1418" s="20" t="str">
        <f t="shared" si="319"/>
        <v/>
      </c>
      <c r="Z1418" s="20" t="str">
        <f t="shared" si="320"/>
        <v/>
      </c>
      <c r="AA1418" s="20">
        <f t="shared" si="308"/>
        <v>0</v>
      </c>
      <c r="AB1418" s="20">
        <f t="shared" si="309"/>
        <v>0</v>
      </c>
      <c r="AC1418" s="20">
        <f t="shared" si="310"/>
        <v>0</v>
      </c>
      <c r="AD1418" s="16">
        <f t="shared" si="321"/>
        <v>0</v>
      </c>
      <c r="AE1418" s="16">
        <f>IF(ISBLANK(T1418),AE1417,IF(COUNTIF(T$2:T1418,T1418)&gt;1,AE1417,1+MAX(AE1417,0)))</f>
        <v>44</v>
      </c>
    </row>
    <row r="1419" spans="1:31" x14ac:dyDescent="0.25">
      <c r="A1419" s="42">
        <v>123</v>
      </c>
      <c r="B1419" s="42" t="s">
        <v>66</v>
      </c>
      <c r="C1419" s="42" t="s">
        <v>737</v>
      </c>
      <c r="E1419" s="20">
        <v>1</v>
      </c>
      <c r="F1419" s="20">
        <v>3</v>
      </c>
      <c r="G1419" s="20">
        <v>2</v>
      </c>
      <c r="H1419" s="20">
        <v>0</v>
      </c>
      <c r="I1419" s="20">
        <v>0</v>
      </c>
      <c r="J1419" s="20">
        <v>0</v>
      </c>
      <c r="K1419" s="20">
        <v>0</v>
      </c>
      <c r="L1419" s="20">
        <v>0</v>
      </c>
      <c r="M1419" s="225" t="s">
        <v>738</v>
      </c>
      <c r="O1419" s="101">
        <f>IF(ISBLANK(C1419),O1418,IF(COUNTIF(C$2:C1419,C1419)&gt;1,O1418,1+MAX(O1418,0)))</f>
        <v>37</v>
      </c>
      <c r="P1419" s="45">
        <f t="shared" si="311"/>
        <v>23</v>
      </c>
      <c r="Q1419" s="33" t="str">
        <f t="shared" si="312"/>
        <v/>
      </c>
      <c r="R1419" s="33">
        <f t="shared" si="313"/>
        <v>11</v>
      </c>
      <c r="S1419" s="33" t="str">
        <f t="shared" si="314"/>
        <v>123_11</v>
      </c>
      <c r="T1419" s="35" t="str">
        <f t="shared" si="315"/>
        <v>123PM</v>
      </c>
      <c r="U1419" s="35" t="str">
        <f t="shared" si="316"/>
        <v>123PMNS</v>
      </c>
      <c r="W1419" s="20" t="str">
        <f t="shared" si="317"/>
        <v/>
      </c>
      <c r="X1419" s="20" t="str">
        <f t="shared" si="318"/>
        <v/>
      </c>
      <c r="Y1419" s="20" t="str">
        <f t="shared" si="319"/>
        <v/>
      </c>
      <c r="Z1419" s="20" t="str">
        <f t="shared" si="320"/>
        <v/>
      </c>
      <c r="AA1419" s="20">
        <f t="shared" si="308"/>
        <v>0</v>
      </c>
      <c r="AB1419" s="20">
        <f t="shared" si="309"/>
        <v>0</v>
      </c>
      <c r="AC1419" s="20">
        <f t="shared" si="310"/>
        <v>0</v>
      </c>
      <c r="AD1419" s="16">
        <f t="shared" si="321"/>
        <v>0</v>
      </c>
      <c r="AE1419" s="16">
        <f>IF(ISBLANK(T1419),AE1418,IF(COUNTIF(T$2:T1419,T1419)&gt;1,AE1418,1+MAX(AE1418,0)))</f>
        <v>44</v>
      </c>
    </row>
    <row r="1420" spans="1:31" x14ac:dyDescent="0.25">
      <c r="A1420" s="42">
        <v>123</v>
      </c>
      <c r="B1420" s="42" t="s">
        <v>66</v>
      </c>
      <c r="C1420" s="42" t="s">
        <v>737</v>
      </c>
      <c r="E1420" s="20">
        <v>1</v>
      </c>
      <c r="F1420" s="20">
        <v>3</v>
      </c>
      <c r="G1420" s="20">
        <v>3</v>
      </c>
      <c r="H1420" s="20">
        <v>8</v>
      </c>
      <c r="I1420" s="20">
        <v>0</v>
      </c>
      <c r="J1420" s="20">
        <v>5</v>
      </c>
      <c r="K1420" s="20">
        <v>0</v>
      </c>
      <c r="L1420" s="20">
        <v>0</v>
      </c>
      <c r="M1420" s="225" t="s">
        <v>738</v>
      </c>
      <c r="O1420" s="101">
        <f>IF(ISBLANK(C1420),O1419,IF(COUNTIF(C$2:C1420,C1420)&gt;1,O1419,1+MAX(O1419,0)))</f>
        <v>37</v>
      </c>
      <c r="P1420" s="45">
        <f t="shared" si="311"/>
        <v>23</v>
      </c>
      <c r="Q1420" s="33" t="str">
        <f t="shared" si="312"/>
        <v/>
      </c>
      <c r="R1420" s="33">
        <f t="shared" si="313"/>
        <v>11</v>
      </c>
      <c r="S1420" s="33" t="str">
        <f t="shared" si="314"/>
        <v>123_11</v>
      </c>
      <c r="T1420" s="35" t="str">
        <f t="shared" si="315"/>
        <v>123PM</v>
      </c>
      <c r="U1420" s="35" t="str">
        <f t="shared" si="316"/>
        <v>123PMEW</v>
      </c>
      <c r="W1420" s="20" t="str">
        <f t="shared" si="317"/>
        <v/>
      </c>
      <c r="X1420" s="20" t="str">
        <f t="shared" si="318"/>
        <v/>
      </c>
      <c r="Y1420" s="20" t="str">
        <f t="shared" si="319"/>
        <v/>
      </c>
      <c r="Z1420" s="20" t="str">
        <f t="shared" si="320"/>
        <v/>
      </c>
      <c r="AA1420" s="20">
        <f t="shared" si="308"/>
        <v>0</v>
      </c>
      <c r="AB1420" s="20">
        <f t="shared" si="309"/>
        <v>0</v>
      </c>
      <c r="AC1420" s="20">
        <f t="shared" si="310"/>
        <v>0</v>
      </c>
      <c r="AD1420" s="16">
        <f t="shared" si="321"/>
        <v>0</v>
      </c>
      <c r="AE1420" s="16">
        <f>IF(ISBLANK(T1420),AE1419,IF(COUNTIF(T$2:T1420,T1420)&gt;1,AE1419,1+MAX(AE1419,0)))</f>
        <v>44</v>
      </c>
    </row>
    <row r="1421" spans="1:31" x14ac:dyDescent="0.25">
      <c r="A1421" s="42">
        <v>123</v>
      </c>
      <c r="B1421" s="42" t="s">
        <v>66</v>
      </c>
      <c r="C1421" s="42" t="s">
        <v>737</v>
      </c>
      <c r="E1421" s="20">
        <v>1</v>
      </c>
      <c r="F1421" s="20">
        <v>3</v>
      </c>
      <c r="G1421" s="20">
        <v>4</v>
      </c>
      <c r="H1421" s="20">
        <v>5</v>
      </c>
      <c r="I1421" s="20">
        <v>1</v>
      </c>
      <c r="J1421" s="20">
        <v>1</v>
      </c>
      <c r="K1421" s="20">
        <v>0</v>
      </c>
      <c r="L1421" s="20">
        <v>0</v>
      </c>
      <c r="M1421" s="225" t="s">
        <v>738</v>
      </c>
      <c r="O1421" s="101">
        <f>IF(ISBLANK(C1421),O1420,IF(COUNTIF(C$2:C1421,C1421)&gt;1,O1420,1+MAX(O1420,0)))</f>
        <v>37</v>
      </c>
      <c r="P1421" s="45">
        <f t="shared" si="311"/>
        <v>23</v>
      </c>
      <c r="Q1421" s="33" t="str">
        <f t="shared" si="312"/>
        <v/>
      </c>
      <c r="R1421" s="33">
        <f t="shared" si="313"/>
        <v>11</v>
      </c>
      <c r="S1421" s="33" t="str">
        <f t="shared" si="314"/>
        <v>123_11</v>
      </c>
      <c r="T1421" s="35" t="str">
        <f t="shared" si="315"/>
        <v>123PM</v>
      </c>
      <c r="U1421" s="35" t="str">
        <f t="shared" si="316"/>
        <v>123PMEW</v>
      </c>
      <c r="W1421" s="20" t="str">
        <f t="shared" si="317"/>
        <v/>
      </c>
      <c r="X1421" s="20" t="str">
        <f t="shared" si="318"/>
        <v/>
      </c>
      <c r="Y1421" s="20" t="str">
        <f t="shared" si="319"/>
        <v/>
      </c>
      <c r="Z1421" s="20" t="str">
        <f t="shared" si="320"/>
        <v/>
      </c>
      <c r="AA1421" s="20">
        <f t="shared" si="308"/>
        <v>0</v>
      </c>
      <c r="AB1421" s="20">
        <f t="shared" si="309"/>
        <v>0</v>
      </c>
      <c r="AC1421" s="20">
        <f t="shared" si="310"/>
        <v>0</v>
      </c>
      <c r="AD1421" s="16">
        <f t="shared" si="321"/>
        <v>0</v>
      </c>
      <c r="AE1421" s="16">
        <f>IF(ISBLANK(T1421),AE1420,IF(COUNTIF(T$2:T1421,T1421)&gt;1,AE1420,1+MAX(AE1420,0)))</f>
        <v>44</v>
      </c>
    </row>
    <row r="1422" spans="1:31" x14ac:dyDescent="0.25">
      <c r="A1422" s="42">
        <v>123</v>
      </c>
      <c r="B1422" s="42" t="s">
        <v>66</v>
      </c>
      <c r="C1422" s="42" t="s">
        <v>737</v>
      </c>
      <c r="E1422" s="20">
        <v>1</v>
      </c>
      <c r="F1422" s="20">
        <v>4</v>
      </c>
      <c r="G1422" s="20">
        <v>1</v>
      </c>
      <c r="H1422" s="20">
        <v>1</v>
      </c>
      <c r="I1422" s="20">
        <v>1</v>
      </c>
      <c r="J1422" s="20">
        <v>0</v>
      </c>
      <c r="K1422" s="20">
        <v>1</v>
      </c>
      <c r="L1422" s="20">
        <v>1</v>
      </c>
      <c r="M1422" s="225" t="s">
        <v>738</v>
      </c>
      <c r="O1422" s="101">
        <f>IF(ISBLANK(C1422),O1421,IF(COUNTIF(C$2:C1422,C1422)&gt;1,O1421,1+MAX(O1421,0)))</f>
        <v>37</v>
      </c>
      <c r="P1422" s="45">
        <f t="shared" si="311"/>
        <v>23</v>
      </c>
      <c r="Q1422" s="33" t="str">
        <f t="shared" si="312"/>
        <v/>
      </c>
      <c r="R1422" s="33">
        <f t="shared" si="313"/>
        <v>12</v>
      </c>
      <c r="S1422" s="33" t="str">
        <f t="shared" si="314"/>
        <v>123_12</v>
      </c>
      <c r="T1422" s="35" t="str">
        <f t="shared" si="315"/>
        <v>123PM</v>
      </c>
      <c r="U1422" s="35" t="str">
        <f t="shared" si="316"/>
        <v>123PMNS</v>
      </c>
      <c r="W1422" s="20" t="str">
        <f t="shared" si="317"/>
        <v/>
      </c>
      <c r="X1422" s="20" t="str">
        <f t="shared" si="318"/>
        <v/>
      </c>
      <c r="Y1422" s="20" t="str">
        <f t="shared" si="319"/>
        <v/>
      </c>
      <c r="Z1422" s="20" t="str">
        <f t="shared" si="320"/>
        <v/>
      </c>
      <c r="AA1422" s="20">
        <f t="shared" si="308"/>
        <v>0</v>
      </c>
      <c r="AB1422" s="20">
        <f t="shared" si="309"/>
        <v>0</v>
      </c>
      <c r="AC1422" s="20">
        <f t="shared" si="310"/>
        <v>0</v>
      </c>
      <c r="AD1422" s="16">
        <f t="shared" si="321"/>
        <v>0</v>
      </c>
      <c r="AE1422" s="16">
        <f>IF(ISBLANK(T1422),AE1421,IF(COUNTIF(T$2:T1422,T1422)&gt;1,AE1421,1+MAX(AE1421,0)))</f>
        <v>44</v>
      </c>
    </row>
    <row r="1423" spans="1:31" x14ac:dyDescent="0.25">
      <c r="A1423" s="42">
        <v>123</v>
      </c>
      <c r="B1423" s="42" t="s">
        <v>66</v>
      </c>
      <c r="C1423" s="42" t="s">
        <v>737</v>
      </c>
      <c r="E1423" s="20">
        <v>1</v>
      </c>
      <c r="F1423" s="20">
        <v>4</v>
      </c>
      <c r="G1423" s="20">
        <v>2</v>
      </c>
      <c r="H1423" s="20">
        <v>3</v>
      </c>
      <c r="I1423" s="20">
        <v>0</v>
      </c>
      <c r="J1423" s="20">
        <v>1</v>
      </c>
      <c r="K1423" s="20">
        <v>2</v>
      </c>
      <c r="L1423" s="20">
        <v>2</v>
      </c>
      <c r="M1423" s="225" t="s">
        <v>738</v>
      </c>
      <c r="O1423" s="101">
        <f>IF(ISBLANK(C1423),O1422,IF(COUNTIF(C$2:C1423,C1423)&gt;1,O1422,1+MAX(O1422,0)))</f>
        <v>37</v>
      </c>
      <c r="P1423" s="45">
        <f t="shared" si="311"/>
        <v>23</v>
      </c>
      <c r="Q1423" s="33" t="str">
        <f t="shared" si="312"/>
        <v/>
      </c>
      <c r="R1423" s="33">
        <f t="shared" si="313"/>
        <v>12</v>
      </c>
      <c r="S1423" s="33" t="str">
        <f t="shared" si="314"/>
        <v>123_12</v>
      </c>
      <c r="T1423" s="35" t="str">
        <f t="shared" si="315"/>
        <v>123PM</v>
      </c>
      <c r="U1423" s="35" t="str">
        <f t="shared" si="316"/>
        <v>123PMNS</v>
      </c>
      <c r="W1423" s="20" t="str">
        <f t="shared" si="317"/>
        <v/>
      </c>
      <c r="X1423" s="20" t="str">
        <f t="shared" si="318"/>
        <v/>
      </c>
      <c r="Y1423" s="20" t="str">
        <f t="shared" si="319"/>
        <v/>
      </c>
      <c r="Z1423" s="20" t="str">
        <f t="shared" si="320"/>
        <v/>
      </c>
      <c r="AA1423" s="20">
        <f t="shared" si="308"/>
        <v>0</v>
      </c>
      <c r="AB1423" s="20">
        <f t="shared" si="309"/>
        <v>0</v>
      </c>
      <c r="AC1423" s="20">
        <f t="shared" si="310"/>
        <v>0</v>
      </c>
      <c r="AD1423" s="16">
        <f t="shared" si="321"/>
        <v>0</v>
      </c>
      <c r="AE1423" s="16">
        <f>IF(ISBLANK(T1423),AE1422,IF(COUNTIF(T$2:T1423,T1423)&gt;1,AE1422,1+MAX(AE1422,0)))</f>
        <v>44</v>
      </c>
    </row>
    <row r="1424" spans="1:31" x14ac:dyDescent="0.25">
      <c r="A1424" s="42">
        <v>123</v>
      </c>
      <c r="B1424" s="42" t="s">
        <v>66</v>
      </c>
      <c r="C1424" s="42" t="s">
        <v>737</v>
      </c>
      <c r="E1424" s="20">
        <v>1</v>
      </c>
      <c r="F1424" s="20">
        <v>4</v>
      </c>
      <c r="G1424" s="20">
        <v>3</v>
      </c>
      <c r="H1424" s="20">
        <v>5</v>
      </c>
      <c r="I1424" s="20">
        <v>1</v>
      </c>
      <c r="J1424" s="20">
        <v>4</v>
      </c>
      <c r="K1424" s="20">
        <v>0</v>
      </c>
      <c r="L1424" s="20">
        <v>0</v>
      </c>
      <c r="M1424" s="225" t="s">
        <v>738</v>
      </c>
      <c r="O1424" s="101">
        <f>IF(ISBLANK(C1424),O1423,IF(COUNTIF(C$2:C1424,C1424)&gt;1,O1423,1+MAX(O1423,0)))</f>
        <v>37</v>
      </c>
      <c r="P1424" s="45">
        <f t="shared" si="311"/>
        <v>23</v>
      </c>
      <c r="Q1424" s="33" t="str">
        <f t="shared" si="312"/>
        <v/>
      </c>
      <c r="R1424" s="33">
        <f t="shared" si="313"/>
        <v>12</v>
      </c>
      <c r="S1424" s="33" t="str">
        <f t="shared" si="314"/>
        <v>123_12</v>
      </c>
      <c r="T1424" s="35" t="str">
        <f t="shared" si="315"/>
        <v>123PM</v>
      </c>
      <c r="U1424" s="35" t="str">
        <f t="shared" si="316"/>
        <v>123PMEW</v>
      </c>
      <c r="W1424" s="20" t="str">
        <f t="shared" si="317"/>
        <v/>
      </c>
      <c r="X1424" s="20" t="str">
        <f t="shared" si="318"/>
        <v/>
      </c>
      <c r="Y1424" s="20" t="str">
        <f t="shared" si="319"/>
        <v/>
      </c>
      <c r="Z1424" s="20" t="str">
        <f t="shared" si="320"/>
        <v/>
      </c>
      <c r="AA1424" s="20">
        <f t="shared" si="308"/>
        <v>0</v>
      </c>
      <c r="AB1424" s="20">
        <f t="shared" si="309"/>
        <v>0</v>
      </c>
      <c r="AC1424" s="20">
        <f t="shared" si="310"/>
        <v>0</v>
      </c>
      <c r="AD1424" s="16">
        <f t="shared" si="321"/>
        <v>0</v>
      </c>
      <c r="AE1424" s="16">
        <f>IF(ISBLANK(T1424),AE1423,IF(COUNTIF(T$2:T1424,T1424)&gt;1,AE1423,1+MAX(AE1423,0)))</f>
        <v>44</v>
      </c>
    </row>
    <row r="1425" spans="1:31" x14ac:dyDescent="0.25">
      <c r="A1425" s="42">
        <v>123</v>
      </c>
      <c r="B1425" s="42" t="s">
        <v>66</v>
      </c>
      <c r="C1425" s="42" t="s">
        <v>737</v>
      </c>
      <c r="E1425" s="20">
        <v>1</v>
      </c>
      <c r="F1425" s="20">
        <v>4</v>
      </c>
      <c r="G1425" s="20">
        <v>4</v>
      </c>
      <c r="H1425" s="20">
        <v>9</v>
      </c>
      <c r="I1425" s="20">
        <v>4</v>
      </c>
      <c r="J1425" s="20">
        <v>3</v>
      </c>
      <c r="K1425" s="20">
        <v>1</v>
      </c>
      <c r="L1425" s="20">
        <v>0</v>
      </c>
      <c r="M1425" s="225" t="s">
        <v>738</v>
      </c>
      <c r="O1425" s="101">
        <f>IF(ISBLANK(C1425),O1424,IF(COUNTIF(C$2:C1425,C1425)&gt;1,O1424,1+MAX(O1424,0)))</f>
        <v>37</v>
      </c>
      <c r="P1425" s="45">
        <f t="shared" si="311"/>
        <v>23</v>
      </c>
      <c r="Q1425" s="33" t="str">
        <f t="shared" si="312"/>
        <v/>
      </c>
      <c r="R1425" s="33">
        <f t="shared" si="313"/>
        <v>12</v>
      </c>
      <c r="S1425" s="33" t="str">
        <f t="shared" si="314"/>
        <v>123_12</v>
      </c>
      <c r="T1425" s="35" t="str">
        <f t="shared" si="315"/>
        <v>123PM</v>
      </c>
      <c r="U1425" s="35" t="str">
        <f t="shared" si="316"/>
        <v>123PMEW</v>
      </c>
      <c r="W1425" s="20" t="str">
        <f t="shared" si="317"/>
        <v/>
      </c>
      <c r="X1425" s="20" t="str">
        <f t="shared" si="318"/>
        <v/>
      </c>
      <c r="Y1425" s="20" t="str">
        <f t="shared" si="319"/>
        <v/>
      </c>
      <c r="Z1425" s="20" t="str">
        <f t="shared" si="320"/>
        <v/>
      </c>
      <c r="AA1425" s="20">
        <f t="shared" si="308"/>
        <v>0</v>
      </c>
      <c r="AB1425" s="20">
        <f t="shared" si="309"/>
        <v>0</v>
      </c>
      <c r="AC1425" s="20">
        <f t="shared" si="310"/>
        <v>0</v>
      </c>
      <c r="AD1425" s="16">
        <f t="shared" si="321"/>
        <v>0</v>
      </c>
      <c r="AE1425" s="16">
        <f>IF(ISBLANK(T1425),AE1424,IF(COUNTIF(T$2:T1425,T1425)&gt;1,AE1424,1+MAX(AE1424,0)))</f>
        <v>44</v>
      </c>
    </row>
    <row r="1426" spans="1:31" x14ac:dyDescent="0.25">
      <c r="A1426" s="42">
        <v>123</v>
      </c>
      <c r="B1426" s="42" t="s">
        <v>66</v>
      </c>
      <c r="C1426" s="42" t="s">
        <v>739</v>
      </c>
      <c r="E1426" s="20">
        <v>2</v>
      </c>
      <c r="F1426" s="20">
        <v>1</v>
      </c>
      <c r="G1426" s="20">
        <v>1</v>
      </c>
      <c r="H1426" s="20">
        <v>4</v>
      </c>
      <c r="I1426" s="20">
        <v>1</v>
      </c>
      <c r="J1426" s="20">
        <v>0</v>
      </c>
      <c r="K1426" s="20">
        <v>1</v>
      </c>
      <c r="L1426" s="20">
        <v>4</v>
      </c>
      <c r="O1426" s="101">
        <f>IF(ISBLANK(C1426),O1425,IF(COUNTIF(C$2:C1426,C1426)&gt;1,O1425,1+MAX(O1425,0)))</f>
        <v>38</v>
      </c>
      <c r="P1426" s="45">
        <f t="shared" si="311"/>
        <v>23</v>
      </c>
      <c r="Q1426" s="33" t="str">
        <f t="shared" si="312"/>
        <v/>
      </c>
      <c r="R1426" s="33">
        <f t="shared" si="313"/>
        <v>13</v>
      </c>
      <c r="S1426" s="33" t="str">
        <f t="shared" si="314"/>
        <v>123_13</v>
      </c>
      <c r="T1426" s="35" t="str">
        <f t="shared" si="315"/>
        <v>123PM</v>
      </c>
      <c r="U1426" s="35" t="str">
        <f t="shared" si="316"/>
        <v>123PMNS</v>
      </c>
      <c r="W1426" s="20" t="str">
        <f t="shared" si="317"/>
        <v/>
      </c>
      <c r="X1426" s="20" t="str">
        <f t="shared" si="318"/>
        <v/>
      </c>
      <c r="Y1426" s="20" t="str">
        <f t="shared" si="319"/>
        <v/>
      </c>
      <c r="Z1426" s="20" t="str">
        <f t="shared" si="320"/>
        <v/>
      </c>
      <c r="AA1426" s="20">
        <f t="shared" si="308"/>
        <v>0</v>
      </c>
      <c r="AB1426" s="20">
        <f t="shared" si="309"/>
        <v>0</v>
      </c>
      <c r="AC1426" s="20">
        <f t="shared" si="310"/>
        <v>0</v>
      </c>
      <c r="AD1426" s="16">
        <f t="shared" si="321"/>
        <v>0</v>
      </c>
      <c r="AE1426" s="16">
        <f>IF(ISBLANK(T1426),AE1425,IF(COUNTIF(T$2:T1426,T1426)&gt;1,AE1425,1+MAX(AE1425,0)))</f>
        <v>44</v>
      </c>
    </row>
    <row r="1427" spans="1:31" x14ac:dyDescent="0.25">
      <c r="A1427" s="42">
        <v>123</v>
      </c>
      <c r="B1427" s="42" t="s">
        <v>66</v>
      </c>
      <c r="C1427" s="42" t="s">
        <v>739</v>
      </c>
      <c r="E1427" s="20">
        <v>2</v>
      </c>
      <c r="F1427" s="20">
        <v>1</v>
      </c>
      <c r="G1427" s="20">
        <v>2</v>
      </c>
      <c r="H1427" s="20">
        <v>0</v>
      </c>
      <c r="I1427" s="20">
        <v>0</v>
      </c>
      <c r="J1427" s="20">
        <v>0</v>
      </c>
      <c r="K1427" s="20">
        <v>0</v>
      </c>
      <c r="L1427" s="20">
        <v>0</v>
      </c>
      <c r="O1427" s="101">
        <f>IF(ISBLANK(C1427),O1426,IF(COUNTIF(C$2:C1427,C1427)&gt;1,O1426,1+MAX(O1426,0)))</f>
        <v>38</v>
      </c>
      <c r="P1427" s="45">
        <f t="shared" si="311"/>
        <v>23</v>
      </c>
      <c r="Q1427" s="33" t="str">
        <f t="shared" si="312"/>
        <v/>
      </c>
      <c r="R1427" s="33">
        <f t="shared" si="313"/>
        <v>13</v>
      </c>
      <c r="S1427" s="33" t="str">
        <f t="shared" si="314"/>
        <v>123_13</v>
      </c>
      <c r="T1427" s="35" t="str">
        <f t="shared" si="315"/>
        <v>123PM</v>
      </c>
      <c r="U1427" s="35" t="str">
        <f t="shared" si="316"/>
        <v>123PMNS</v>
      </c>
      <c r="W1427" s="20" t="str">
        <f t="shared" si="317"/>
        <v/>
      </c>
      <c r="X1427" s="20" t="str">
        <f t="shared" si="318"/>
        <v/>
      </c>
      <c r="Y1427" s="20" t="str">
        <f t="shared" si="319"/>
        <v/>
      </c>
      <c r="Z1427" s="20" t="str">
        <f t="shared" si="320"/>
        <v/>
      </c>
      <c r="AA1427" s="20">
        <f t="shared" si="308"/>
        <v>0</v>
      </c>
      <c r="AB1427" s="20">
        <f t="shared" si="309"/>
        <v>0</v>
      </c>
      <c r="AC1427" s="20">
        <f t="shared" si="310"/>
        <v>0</v>
      </c>
      <c r="AD1427" s="16">
        <f t="shared" si="321"/>
        <v>0</v>
      </c>
      <c r="AE1427" s="16">
        <f>IF(ISBLANK(T1427),AE1426,IF(COUNTIF(T$2:T1427,T1427)&gt;1,AE1426,1+MAX(AE1426,0)))</f>
        <v>44</v>
      </c>
    </row>
    <row r="1428" spans="1:31" x14ac:dyDescent="0.25">
      <c r="A1428" s="42">
        <v>123</v>
      </c>
      <c r="B1428" s="42" t="s">
        <v>66</v>
      </c>
      <c r="C1428" s="42" t="s">
        <v>739</v>
      </c>
      <c r="E1428" s="20">
        <v>2</v>
      </c>
      <c r="F1428" s="20">
        <v>1</v>
      </c>
      <c r="G1428" s="20">
        <v>3</v>
      </c>
      <c r="H1428" s="20">
        <v>10</v>
      </c>
      <c r="I1428" s="20">
        <v>2</v>
      </c>
      <c r="J1428" s="20">
        <v>5</v>
      </c>
      <c r="K1428" s="20">
        <v>0</v>
      </c>
      <c r="L1428" s="20">
        <v>0</v>
      </c>
      <c r="O1428" s="101">
        <f>IF(ISBLANK(C1428),O1427,IF(COUNTIF(C$2:C1428,C1428)&gt;1,O1427,1+MAX(O1427,0)))</f>
        <v>38</v>
      </c>
      <c r="P1428" s="45">
        <f t="shared" si="311"/>
        <v>23</v>
      </c>
      <c r="Q1428" s="33" t="str">
        <f t="shared" si="312"/>
        <v/>
      </c>
      <c r="R1428" s="33">
        <f t="shared" si="313"/>
        <v>13</v>
      </c>
      <c r="S1428" s="33" t="str">
        <f t="shared" si="314"/>
        <v>123_13</v>
      </c>
      <c r="T1428" s="35" t="str">
        <f t="shared" si="315"/>
        <v>123PM</v>
      </c>
      <c r="U1428" s="35" t="str">
        <f t="shared" si="316"/>
        <v>123PMEW</v>
      </c>
      <c r="W1428" s="20" t="str">
        <f t="shared" si="317"/>
        <v/>
      </c>
      <c r="X1428" s="20" t="str">
        <f t="shared" si="318"/>
        <v/>
      </c>
      <c r="Y1428" s="20" t="str">
        <f t="shared" si="319"/>
        <v/>
      </c>
      <c r="Z1428" s="20" t="str">
        <f t="shared" si="320"/>
        <v/>
      </c>
      <c r="AA1428" s="20">
        <f t="shared" si="308"/>
        <v>0</v>
      </c>
      <c r="AB1428" s="20">
        <f t="shared" si="309"/>
        <v>0</v>
      </c>
      <c r="AC1428" s="20">
        <f t="shared" si="310"/>
        <v>0</v>
      </c>
      <c r="AD1428" s="16">
        <f t="shared" si="321"/>
        <v>0</v>
      </c>
      <c r="AE1428" s="16">
        <f>IF(ISBLANK(T1428),AE1427,IF(COUNTIF(T$2:T1428,T1428)&gt;1,AE1427,1+MAX(AE1427,0)))</f>
        <v>44</v>
      </c>
    </row>
    <row r="1429" spans="1:31" x14ac:dyDescent="0.25">
      <c r="A1429" s="42">
        <v>123</v>
      </c>
      <c r="B1429" s="42" t="s">
        <v>66</v>
      </c>
      <c r="C1429" s="42" t="s">
        <v>739</v>
      </c>
      <c r="E1429" s="20">
        <v>2</v>
      </c>
      <c r="F1429" s="20">
        <v>1</v>
      </c>
      <c r="G1429" s="20">
        <v>4</v>
      </c>
      <c r="H1429" s="20">
        <v>6</v>
      </c>
      <c r="I1429" s="20">
        <v>3</v>
      </c>
      <c r="J1429" s="20">
        <v>4</v>
      </c>
      <c r="K1429" s="20">
        <v>0</v>
      </c>
      <c r="L1429" s="20">
        <v>0</v>
      </c>
      <c r="O1429" s="101">
        <f>IF(ISBLANK(C1429),O1428,IF(COUNTIF(C$2:C1429,C1429)&gt;1,O1428,1+MAX(O1428,0)))</f>
        <v>38</v>
      </c>
      <c r="P1429" s="45">
        <f t="shared" si="311"/>
        <v>23</v>
      </c>
      <c r="Q1429" s="33" t="str">
        <f t="shared" si="312"/>
        <v/>
      </c>
      <c r="R1429" s="33">
        <f t="shared" si="313"/>
        <v>13</v>
      </c>
      <c r="S1429" s="33" t="str">
        <f t="shared" si="314"/>
        <v>123_13</v>
      </c>
      <c r="T1429" s="35" t="str">
        <f t="shared" si="315"/>
        <v>123PM</v>
      </c>
      <c r="U1429" s="35" t="str">
        <f t="shared" si="316"/>
        <v>123PMEW</v>
      </c>
      <c r="W1429" s="20" t="str">
        <f t="shared" si="317"/>
        <v/>
      </c>
      <c r="X1429" s="20" t="str">
        <f t="shared" si="318"/>
        <v/>
      </c>
      <c r="Y1429" s="20" t="str">
        <f t="shared" si="319"/>
        <v/>
      </c>
      <c r="Z1429" s="20" t="str">
        <f t="shared" si="320"/>
        <v/>
      </c>
      <c r="AA1429" s="20">
        <f t="shared" si="308"/>
        <v>0</v>
      </c>
      <c r="AB1429" s="20">
        <f t="shared" si="309"/>
        <v>0</v>
      </c>
      <c r="AC1429" s="20">
        <f t="shared" si="310"/>
        <v>0</v>
      </c>
      <c r="AD1429" s="16">
        <f t="shared" si="321"/>
        <v>0</v>
      </c>
      <c r="AE1429" s="16">
        <f>IF(ISBLANK(T1429),AE1428,IF(COUNTIF(T$2:T1429,T1429)&gt;1,AE1428,1+MAX(AE1428,0)))</f>
        <v>44</v>
      </c>
    </row>
    <row r="1430" spans="1:31" x14ac:dyDescent="0.25">
      <c r="A1430" s="42">
        <v>123</v>
      </c>
      <c r="B1430" s="42" t="s">
        <v>66</v>
      </c>
      <c r="C1430" s="42" t="s">
        <v>739</v>
      </c>
      <c r="E1430" s="20">
        <v>2</v>
      </c>
      <c r="F1430" s="20">
        <v>2</v>
      </c>
      <c r="G1430" s="20">
        <v>1</v>
      </c>
      <c r="H1430" s="20">
        <v>0</v>
      </c>
      <c r="I1430" s="20">
        <v>0</v>
      </c>
      <c r="J1430" s="20">
        <v>0</v>
      </c>
      <c r="K1430" s="20">
        <v>0</v>
      </c>
      <c r="L1430" s="20">
        <v>0</v>
      </c>
      <c r="O1430" s="101">
        <f>IF(ISBLANK(C1430),O1429,IF(COUNTIF(C$2:C1430,C1430)&gt;1,O1429,1+MAX(O1429,0)))</f>
        <v>38</v>
      </c>
      <c r="P1430" s="45">
        <f t="shared" si="311"/>
        <v>23</v>
      </c>
      <c r="Q1430" s="33" t="str">
        <f t="shared" si="312"/>
        <v/>
      </c>
      <c r="R1430" s="33">
        <f t="shared" si="313"/>
        <v>14</v>
      </c>
      <c r="S1430" s="33" t="str">
        <f t="shared" si="314"/>
        <v>123_14</v>
      </c>
      <c r="T1430" s="35" t="str">
        <f t="shared" si="315"/>
        <v>123PM</v>
      </c>
      <c r="U1430" s="35" t="str">
        <f t="shared" si="316"/>
        <v>123PMNS</v>
      </c>
      <c r="W1430" s="20" t="str">
        <f t="shared" si="317"/>
        <v/>
      </c>
      <c r="X1430" s="20" t="str">
        <f t="shared" si="318"/>
        <v/>
      </c>
      <c r="Y1430" s="20" t="str">
        <f t="shared" si="319"/>
        <v/>
      </c>
      <c r="Z1430" s="20" t="str">
        <f t="shared" si="320"/>
        <v/>
      </c>
      <c r="AA1430" s="20">
        <f t="shared" si="308"/>
        <v>0</v>
      </c>
      <c r="AB1430" s="20">
        <f t="shared" si="309"/>
        <v>0</v>
      </c>
      <c r="AC1430" s="20">
        <f t="shared" si="310"/>
        <v>0</v>
      </c>
      <c r="AD1430" s="16">
        <f t="shared" si="321"/>
        <v>0</v>
      </c>
      <c r="AE1430" s="16">
        <f>IF(ISBLANK(T1430),AE1429,IF(COUNTIF(T$2:T1430,T1430)&gt;1,AE1429,1+MAX(AE1429,0)))</f>
        <v>44</v>
      </c>
    </row>
    <row r="1431" spans="1:31" x14ac:dyDescent="0.25">
      <c r="A1431" s="42">
        <v>123</v>
      </c>
      <c r="B1431" s="42" t="s">
        <v>66</v>
      </c>
      <c r="C1431" s="42" t="s">
        <v>739</v>
      </c>
      <c r="E1431" s="20">
        <v>2</v>
      </c>
      <c r="F1431" s="20">
        <v>2</v>
      </c>
      <c r="G1431" s="20">
        <v>2</v>
      </c>
      <c r="H1431" s="20">
        <v>1</v>
      </c>
      <c r="I1431" s="20">
        <v>0</v>
      </c>
      <c r="J1431" s="20">
        <v>0</v>
      </c>
      <c r="K1431" s="20">
        <v>0</v>
      </c>
      <c r="L1431" s="20">
        <v>1</v>
      </c>
      <c r="O1431" s="101">
        <f>IF(ISBLANK(C1431),O1430,IF(COUNTIF(C$2:C1431,C1431)&gt;1,O1430,1+MAX(O1430,0)))</f>
        <v>38</v>
      </c>
      <c r="P1431" s="45">
        <f t="shared" si="311"/>
        <v>23</v>
      </c>
      <c r="Q1431" s="33" t="str">
        <f t="shared" si="312"/>
        <v/>
      </c>
      <c r="R1431" s="33">
        <f t="shared" si="313"/>
        <v>14</v>
      </c>
      <c r="S1431" s="33" t="str">
        <f t="shared" si="314"/>
        <v>123_14</v>
      </c>
      <c r="T1431" s="35" t="str">
        <f t="shared" si="315"/>
        <v>123PM</v>
      </c>
      <c r="U1431" s="35" t="str">
        <f t="shared" si="316"/>
        <v>123PMNS</v>
      </c>
      <c r="W1431" s="20" t="str">
        <f t="shared" si="317"/>
        <v/>
      </c>
      <c r="X1431" s="20" t="str">
        <f t="shared" si="318"/>
        <v/>
      </c>
      <c r="Y1431" s="20" t="str">
        <f t="shared" si="319"/>
        <v/>
      </c>
      <c r="Z1431" s="20" t="str">
        <f t="shared" si="320"/>
        <v/>
      </c>
      <c r="AA1431" s="20">
        <f t="shared" si="308"/>
        <v>0</v>
      </c>
      <c r="AB1431" s="20">
        <f t="shared" si="309"/>
        <v>0</v>
      </c>
      <c r="AC1431" s="20">
        <f t="shared" si="310"/>
        <v>0</v>
      </c>
      <c r="AD1431" s="16">
        <f t="shared" si="321"/>
        <v>0</v>
      </c>
      <c r="AE1431" s="16">
        <f>IF(ISBLANK(T1431),AE1430,IF(COUNTIF(T$2:T1431,T1431)&gt;1,AE1430,1+MAX(AE1430,0)))</f>
        <v>44</v>
      </c>
    </row>
    <row r="1432" spans="1:31" x14ac:dyDescent="0.25">
      <c r="A1432" s="42">
        <v>123</v>
      </c>
      <c r="B1432" s="42" t="s">
        <v>66</v>
      </c>
      <c r="C1432" s="42" t="s">
        <v>739</v>
      </c>
      <c r="E1432" s="20">
        <v>2</v>
      </c>
      <c r="F1432" s="20">
        <v>2</v>
      </c>
      <c r="G1432" s="20">
        <v>3</v>
      </c>
      <c r="H1432" s="20">
        <v>2</v>
      </c>
      <c r="I1432" s="20">
        <v>2</v>
      </c>
      <c r="J1432" s="20">
        <v>0</v>
      </c>
      <c r="K1432" s="20">
        <v>0</v>
      </c>
      <c r="L1432" s="20">
        <v>0</v>
      </c>
      <c r="O1432" s="101">
        <f>IF(ISBLANK(C1432),O1431,IF(COUNTIF(C$2:C1432,C1432)&gt;1,O1431,1+MAX(O1431,0)))</f>
        <v>38</v>
      </c>
      <c r="P1432" s="45">
        <f t="shared" si="311"/>
        <v>23</v>
      </c>
      <c r="Q1432" s="33" t="str">
        <f t="shared" si="312"/>
        <v/>
      </c>
      <c r="R1432" s="33">
        <f t="shared" si="313"/>
        <v>14</v>
      </c>
      <c r="S1432" s="33" t="str">
        <f t="shared" si="314"/>
        <v>123_14</v>
      </c>
      <c r="T1432" s="35" t="str">
        <f t="shared" si="315"/>
        <v>123PM</v>
      </c>
      <c r="U1432" s="35" t="str">
        <f t="shared" si="316"/>
        <v>123PMEW</v>
      </c>
      <c r="W1432" s="20" t="str">
        <f t="shared" si="317"/>
        <v/>
      </c>
      <c r="X1432" s="20" t="str">
        <f t="shared" si="318"/>
        <v/>
      </c>
      <c r="Y1432" s="20" t="str">
        <f t="shared" si="319"/>
        <v/>
      </c>
      <c r="Z1432" s="20" t="str">
        <f t="shared" si="320"/>
        <v/>
      </c>
      <c r="AA1432" s="20">
        <f t="shared" si="308"/>
        <v>0</v>
      </c>
      <c r="AB1432" s="20">
        <f t="shared" si="309"/>
        <v>0</v>
      </c>
      <c r="AC1432" s="20">
        <f t="shared" si="310"/>
        <v>0</v>
      </c>
      <c r="AD1432" s="16">
        <f t="shared" si="321"/>
        <v>0</v>
      </c>
      <c r="AE1432" s="16">
        <f>IF(ISBLANK(T1432),AE1431,IF(COUNTIF(T$2:T1432,T1432)&gt;1,AE1431,1+MAX(AE1431,0)))</f>
        <v>44</v>
      </c>
    </row>
    <row r="1433" spans="1:31" x14ac:dyDescent="0.25">
      <c r="A1433" s="42">
        <v>123</v>
      </c>
      <c r="B1433" s="42" t="s">
        <v>66</v>
      </c>
      <c r="C1433" s="42" t="s">
        <v>739</v>
      </c>
      <c r="E1433" s="20">
        <v>2</v>
      </c>
      <c r="F1433" s="20">
        <v>2</v>
      </c>
      <c r="G1433" s="20">
        <v>4</v>
      </c>
      <c r="H1433" s="20">
        <v>2</v>
      </c>
      <c r="I1433" s="20">
        <v>1</v>
      </c>
      <c r="J1433" s="20">
        <v>2</v>
      </c>
      <c r="K1433" s="20">
        <v>0</v>
      </c>
      <c r="L1433" s="20">
        <v>0</v>
      </c>
      <c r="O1433" s="101">
        <f>IF(ISBLANK(C1433),O1432,IF(COUNTIF(C$2:C1433,C1433)&gt;1,O1432,1+MAX(O1432,0)))</f>
        <v>38</v>
      </c>
      <c r="P1433" s="45">
        <f t="shared" si="311"/>
        <v>23</v>
      </c>
      <c r="Q1433" s="33" t="str">
        <f t="shared" si="312"/>
        <v/>
      </c>
      <c r="R1433" s="33">
        <f t="shared" si="313"/>
        <v>14</v>
      </c>
      <c r="S1433" s="33" t="str">
        <f t="shared" si="314"/>
        <v>123_14</v>
      </c>
      <c r="T1433" s="35" t="str">
        <f t="shared" si="315"/>
        <v>123PM</v>
      </c>
      <c r="U1433" s="35" t="str">
        <f t="shared" si="316"/>
        <v>123PMEW</v>
      </c>
      <c r="W1433" s="20" t="str">
        <f t="shared" si="317"/>
        <v/>
      </c>
      <c r="X1433" s="20" t="str">
        <f t="shared" si="318"/>
        <v/>
      </c>
      <c r="Y1433" s="20" t="str">
        <f t="shared" si="319"/>
        <v/>
      </c>
      <c r="Z1433" s="20" t="str">
        <f t="shared" si="320"/>
        <v/>
      </c>
      <c r="AA1433" s="20">
        <f t="shared" si="308"/>
        <v>0</v>
      </c>
      <c r="AB1433" s="20">
        <f t="shared" si="309"/>
        <v>0</v>
      </c>
      <c r="AC1433" s="20">
        <f t="shared" si="310"/>
        <v>0</v>
      </c>
      <c r="AD1433" s="16">
        <f t="shared" si="321"/>
        <v>0</v>
      </c>
      <c r="AE1433" s="16">
        <f>IF(ISBLANK(T1433),AE1432,IF(COUNTIF(T$2:T1433,T1433)&gt;1,AE1432,1+MAX(AE1432,0)))</f>
        <v>44</v>
      </c>
    </row>
    <row r="1434" spans="1:31" x14ac:dyDescent="0.25">
      <c r="A1434" s="42">
        <v>123</v>
      </c>
      <c r="B1434" s="42" t="s">
        <v>66</v>
      </c>
      <c r="C1434" s="42" t="s">
        <v>739</v>
      </c>
      <c r="E1434" s="20">
        <v>2</v>
      </c>
      <c r="F1434" s="20">
        <v>3</v>
      </c>
      <c r="G1434" s="20">
        <v>1</v>
      </c>
      <c r="H1434" s="20">
        <v>1</v>
      </c>
      <c r="I1434" s="20">
        <v>0</v>
      </c>
      <c r="J1434" s="20">
        <v>1</v>
      </c>
      <c r="K1434" s="20">
        <v>0</v>
      </c>
      <c r="L1434" s="20">
        <v>1</v>
      </c>
      <c r="O1434" s="101">
        <f>IF(ISBLANK(C1434),O1433,IF(COUNTIF(C$2:C1434,C1434)&gt;1,O1433,1+MAX(O1433,0)))</f>
        <v>38</v>
      </c>
      <c r="P1434" s="45">
        <f t="shared" si="311"/>
        <v>23</v>
      </c>
      <c r="Q1434" s="33" t="str">
        <f t="shared" si="312"/>
        <v/>
      </c>
      <c r="R1434" s="33">
        <f t="shared" si="313"/>
        <v>15</v>
      </c>
      <c r="S1434" s="33" t="str">
        <f t="shared" si="314"/>
        <v>123_15</v>
      </c>
      <c r="T1434" s="35" t="str">
        <f t="shared" si="315"/>
        <v>123PM</v>
      </c>
      <c r="U1434" s="35" t="str">
        <f t="shared" si="316"/>
        <v>123PMNS</v>
      </c>
      <c r="W1434" s="20" t="str">
        <f t="shared" si="317"/>
        <v/>
      </c>
      <c r="X1434" s="20" t="str">
        <f t="shared" si="318"/>
        <v/>
      </c>
      <c r="Y1434" s="20" t="str">
        <f t="shared" si="319"/>
        <v/>
      </c>
      <c r="Z1434" s="20" t="str">
        <f t="shared" si="320"/>
        <v/>
      </c>
      <c r="AA1434" s="20">
        <f t="shared" si="308"/>
        <v>0</v>
      </c>
      <c r="AB1434" s="20">
        <f t="shared" si="309"/>
        <v>0</v>
      </c>
      <c r="AC1434" s="20">
        <f t="shared" si="310"/>
        <v>0</v>
      </c>
      <c r="AD1434" s="16">
        <f t="shared" si="321"/>
        <v>0</v>
      </c>
      <c r="AE1434" s="16">
        <f>IF(ISBLANK(T1434),AE1433,IF(COUNTIF(T$2:T1434,T1434)&gt;1,AE1433,1+MAX(AE1433,0)))</f>
        <v>44</v>
      </c>
    </row>
    <row r="1435" spans="1:31" x14ac:dyDescent="0.25">
      <c r="A1435" s="42">
        <v>123</v>
      </c>
      <c r="B1435" s="42" t="s">
        <v>66</v>
      </c>
      <c r="C1435" s="42" t="s">
        <v>739</v>
      </c>
      <c r="E1435" s="20">
        <v>2</v>
      </c>
      <c r="F1435" s="20">
        <v>3</v>
      </c>
      <c r="G1435" s="20">
        <v>2</v>
      </c>
      <c r="H1435" s="20">
        <v>9</v>
      </c>
      <c r="I1435" s="20">
        <v>5</v>
      </c>
      <c r="J1435" s="20">
        <v>4</v>
      </c>
      <c r="K1435" s="20">
        <v>2</v>
      </c>
      <c r="L1435" s="20">
        <v>6</v>
      </c>
      <c r="O1435" s="101">
        <f>IF(ISBLANK(C1435),O1434,IF(COUNTIF(C$2:C1435,C1435)&gt;1,O1434,1+MAX(O1434,0)))</f>
        <v>38</v>
      </c>
      <c r="P1435" s="45">
        <f t="shared" si="311"/>
        <v>23</v>
      </c>
      <c r="Q1435" s="33" t="str">
        <f t="shared" si="312"/>
        <v/>
      </c>
      <c r="R1435" s="33">
        <f t="shared" si="313"/>
        <v>15</v>
      </c>
      <c r="S1435" s="33" t="str">
        <f t="shared" si="314"/>
        <v>123_15</v>
      </c>
      <c r="T1435" s="35" t="str">
        <f t="shared" si="315"/>
        <v>123PM</v>
      </c>
      <c r="U1435" s="35" t="str">
        <f t="shared" si="316"/>
        <v>123PMNS</v>
      </c>
      <c r="W1435" s="20" t="str">
        <f t="shared" si="317"/>
        <v/>
      </c>
      <c r="X1435" s="20" t="str">
        <f t="shared" si="318"/>
        <v/>
      </c>
      <c r="Y1435" s="20" t="str">
        <f t="shared" si="319"/>
        <v/>
      </c>
      <c r="Z1435" s="20" t="str">
        <f t="shared" si="320"/>
        <v/>
      </c>
      <c r="AA1435" s="20">
        <f t="shared" si="308"/>
        <v>0</v>
      </c>
      <c r="AB1435" s="20">
        <f t="shared" si="309"/>
        <v>0</v>
      </c>
      <c r="AC1435" s="20">
        <f t="shared" si="310"/>
        <v>0</v>
      </c>
      <c r="AD1435" s="16">
        <f t="shared" si="321"/>
        <v>0</v>
      </c>
      <c r="AE1435" s="16">
        <f>IF(ISBLANK(T1435),AE1434,IF(COUNTIF(T$2:T1435,T1435)&gt;1,AE1434,1+MAX(AE1434,0)))</f>
        <v>44</v>
      </c>
    </row>
    <row r="1436" spans="1:31" x14ac:dyDescent="0.25">
      <c r="A1436" s="42">
        <v>123</v>
      </c>
      <c r="B1436" s="42" t="s">
        <v>66</v>
      </c>
      <c r="C1436" s="42" t="s">
        <v>739</v>
      </c>
      <c r="E1436" s="20">
        <v>2</v>
      </c>
      <c r="F1436" s="20">
        <v>3</v>
      </c>
      <c r="G1436" s="20">
        <v>3</v>
      </c>
      <c r="H1436" s="20">
        <v>12</v>
      </c>
      <c r="I1436" s="20">
        <v>2</v>
      </c>
      <c r="J1436" s="20">
        <v>8</v>
      </c>
      <c r="K1436" s="20">
        <v>0</v>
      </c>
      <c r="L1436" s="20">
        <v>0</v>
      </c>
      <c r="O1436" s="101">
        <f>IF(ISBLANK(C1436),O1435,IF(COUNTIF(C$2:C1436,C1436)&gt;1,O1435,1+MAX(O1435,0)))</f>
        <v>38</v>
      </c>
      <c r="P1436" s="45">
        <f t="shared" si="311"/>
        <v>23</v>
      </c>
      <c r="Q1436" s="33" t="str">
        <f t="shared" si="312"/>
        <v/>
      </c>
      <c r="R1436" s="33">
        <f t="shared" si="313"/>
        <v>15</v>
      </c>
      <c r="S1436" s="33" t="str">
        <f t="shared" si="314"/>
        <v>123_15</v>
      </c>
      <c r="T1436" s="35" t="str">
        <f t="shared" si="315"/>
        <v>123PM</v>
      </c>
      <c r="U1436" s="35" t="str">
        <f t="shared" si="316"/>
        <v>123PMEW</v>
      </c>
      <c r="W1436" s="20" t="str">
        <f t="shared" si="317"/>
        <v/>
      </c>
      <c r="X1436" s="20" t="str">
        <f t="shared" si="318"/>
        <v/>
      </c>
      <c r="Y1436" s="20" t="str">
        <f t="shared" si="319"/>
        <v/>
      </c>
      <c r="Z1436" s="20" t="str">
        <f t="shared" si="320"/>
        <v/>
      </c>
      <c r="AA1436" s="20">
        <f t="shared" si="308"/>
        <v>0</v>
      </c>
      <c r="AB1436" s="20">
        <f t="shared" si="309"/>
        <v>0</v>
      </c>
      <c r="AC1436" s="20">
        <f t="shared" si="310"/>
        <v>0</v>
      </c>
      <c r="AD1436" s="16">
        <f t="shared" si="321"/>
        <v>0</v>
      </c>
      <c r="AE1436" s="16">
        <f>IF(ISBLANK(T1436),AE1435,IF(COUNTIF(T$2:T1436,T1436)&gt;1,AE1435,1+MAX(AE1435,0)))</f>
        <v>44</v>
      </c>
    </row>
    <row r="1437" spans="1:31" x14ac:dyDescent="0.25">
      <c r="A1437" s="42">
        <v>123</v>
      </c>
      <c r="B1437" s="42" t="s">
        <v>66</v>
      </c>
      <c r="C1437" s="42" t="s">
        <v>739</v>
      </c>
      <c r="E1437" s="20">
        <v>2</v>
      </c>
      <c r="F1437" s="20">
        <v>3</v>
      </c>
      <c r="G1437" s="20">
        <v>4</v>
      </c>
      <c r="H1437" s="20">
        <v>6</v>
      </c>
      <c r="I1437" s="20">
        <v>4</v>
      </c>
      <c r="J1437" s="20">
        <v>2</v>
      </c>
      <c r="K1437" s="20">
        <v>0</v>
      </c>
      <c r="L1437" s="20">
        <v>0</v>
      </c>
      <c r="O1437" s="101">
        <f>IF(ISBLANK(C1437),O1436,IF(COUNTIF(C$2:C1437,C1437)&gt;1,O1436,1+MAX(O1436,0)))</f>
        <v>38</v>
      </c>
      <c r="P1437" s="45">
        <f t="shared" si="311"/>
        <v>23</v>
      </c>
      <c r="Q1437" s="33" t="str">
        <f t="shared" si="312"/>
        <v/>
      </c>
      <c r="R1437" s="33">
        <f t="shared" si="313"/>
        <v>15</v>
      </c>
      <c r="S1437" s="33" t="str">
        <f t="shared" si="314"/>
        <v>123_15</v>
      </c>
      <c r="T1437" s="35" t="str">
        <f t="shared" si="315"/>
        <v>123PM</v>
      </c>
      <c r="U1437" s="35" t="str">
        <f t="shared" si="316"/>
        <v>123PMEW</v>
      </c>
      <c r="W1437" s="20" t="str">
        <f t="shared" si="317"/>
        <v/>
      </c>
      <c r="X1437" s="20" t="str">
        <f t="shared" si="318"/>
        <v/>
      </c>
      <c r="Y1437" s="20" t="str">
        <f t="shared" si="319"/>
        <v/>
      </c>
      <c r="Z1437" s="20" t="str">
        <f t="shared" si="320"/>
        <v/>
      </c>
      <c r="AA1437" s="20">
        <f t="shared" si="308"/>
        <v>0</v>
      </c>
      <c r="AB1437" s="20">
        <f t="shared" si="309"/>
        <v>0</v>
      </c>
      <c r="AC1437" s="20">
        <f t="shared" si="310"/>
        <v>0</v>
      </c>
      <c r="AD1437" s="16">
        <f t="shared" si="321"/>
        <v>0</v>
      </c>
      <c r="AE1437" s="16">
        <f>IF(ISBLANK(T1437),AE1436,IF(COUNTIF(T$2:T1437,T1437)&gt;1,AE1436,1+MAX(AE1436,0)))</f>
        <v>44</v>
      </c>
    </row>
    <row r="1438" spans="1:31" x14ac:dyDescent="0.25">
      <c r="A1438" s="42">
        <v>123</v>
      </c>
      <c r="B1438" s="42" t="s">
        <v>66</v>
      </c>
      <c r="C1438" s="42" t="s">
        <v>739</v>
      </c>
      <c r="E1438" s="20">
        <v>2</v>
      </c>
      <c r="F1438" s="20">
        <v>4</v>
      </c>
      <c r="G1438" s="20">
        <v>1</v>
      </c>
      <c r="H1438" s="20">
        <v>1</v>
      </c>
      <c r="I1438" s="20">
        <v>0</v>
      </c>
      <c r="J1438" s="20">
        <v>0</v>
      </c>
      <c r="K1438" s="20">
        <v>0</v>
      </c>
      <c r="L1438" s="20">
        <v>1</v>
      </c>
      <c r="O1438" s="101">
        <f>IF(ISBLANK(C1438),O1437,IF(COUNTIF(C$2:C1438,C1438)&gt;1,O1437,1+MAX(O1437,0)))</f>
        <v>38</v>
      </c>
      <c r="P1438" s="45">
        <f t="shared" si="311"/>
        <v>23</v>
      </c>
      <c r="Q1438" s="33" t="str">
        <f t="shared" si="312"/>
        <v/>
      </c>
      <c r="R1438" s="33">
        <f t="shared" si="313"/>
        <v>16</v>
      </c>
      <c r="S1438" s="33" t="str">
        <f t="shared" si="314"/>
        <v>123_16</v>
      </c>
      <c r="T1438" s="35" t="str">
        <f t="shared" si="315"/>
        <v>123PM</v>
      </c>
      <c r="U1438" s="35" t="str">
        <f t="shared" si="316"/>
        <v>123PMNS</v>
      </c>
      <c r="W1438" s="20" t="str">
        <f t="shared" si="317"/>
        <v/>
      </c>
      <c r="X1438" s="20" t="str">
        <f t="shared" si="318"/>
        <v/>
      </c>
      <c r="Y1438" s="20" t="str">
        <f t="shared" si="319"/>
        <v/>
      </c>
      <c r="Z1438" s="20" t="str">
        <f t="shared" si="320"/>
        <v/>
      </c>
      <c r="AA1438" s="20">
        <f t="shared" si="308"/>
        <v>0</v>
      </c>
      <c r="AB1438" s="20">
        <f t="shared" si="309"/>
        <v>0</v>
      </c>
      <c r="AC1438" s="20">
        <f t="shared" si="310"/>
        <v>0</v>
      </c>
      <c r="AD1438" s="16">
        <f t="shared" si="321"/>
        <v>0</v>
      </c>
      <c r="AE1438" s="16">
        <f>IF(ISBLANK(T1438),AE1437,IF(COUNTIF(T$2:T1438,T1438)&gt;1,AE1437,1+MAX(AE1437,0)))</f>
        <v>44</v>
      </c>
    </row>
    <row r="1439" spans="1:31" x14ac:dyDescent="0.25">
      <c r="A1439" s="42">
        <v>123</v>
      </c>
      <c r="B1439" s="42" t="s">
        <v>66</v>
      </c>
      <c r="C1439" s="42" t="s">
        <v>739</v>
      </c>
      <c r="E1439" s="20">
        <v>2</v>
      </c>
      <c r="F1439" s="20">
        <v>4</v>
      </c>
      <c r="G1439" s="20">
        <v>2</v>
      </c>
      <c r="H1439" s="20">
        <v>0</v>
      </c>
      <c r="I1439" s="20">
        <v>0</v>
      </c>
      <c r="J1439" s="20">
        <v>0</v>
      </c>
      <c r="K1439" s="20">
        <v>0</v>
      </c>
      <c r="L1439" s="20">
        <v>0</v>
      </c>
      <c r="O1439" s="101">
        <f>IF(ISBLANK(C1439),O1438,IF(COUNTIF(C$2:C1439,C1439)&gt;1,O1438,1+MAX(O1438,0)))</f>
        <v>38</v>
      </c>
      <c r="P1439" s="45">
        <f t="shared" si="311"/>
        <v>23</v>
      </c>
      <c r="Q1439" s="33" t="str">
        <f t="shared" si="312"/>
        <v/>
      </c>
      <c r="R1439" s="33">
        <f t="shared" si="313"/>
        <v>16</v>
      </c>
      <c r="S1439" s="33" t="str">
        <f t="shared" si="314"/>
        <v>123_16</v>
      </c>
      <c r="T1439" s="35" t="str">
        <f t="shared" si="315"/>
        <v>123PM</v>
      </c>
      <c r="U1439" s="35" t="str">
        <f t="shared" si="316"/>
        <v>123PMNS</v>
      </c>
      <c r="W1439" s="20" t="str">
        <f t="shared" si="317"/>
        <v/>
      </c>
      <c r="X1439" s="20" t="str">
        <f t="shared" si="318"/>
        <v/>
      </c>
      <c r="Y1439" s="20" t="str">
        <f t="shared" si="319"/>
        <v/>
      </c>
      <c r="Z1439" s="20" t="str">
        <f t="shared" si="320"/>
        <v/>
      </c>
      <c r="AA1439" s="20">
        <f t="shared" si="308"/>
        <v>0</v>
      </c>
      <c r="AB1439" s="20">
        <f t="shared" si="309"/>
        <v>0</v>
      </c>
      <c r="AC1439" s="20">
        <f t="shared" si="310"/>
        <v>0</v>
      </c>
      <c r="AD1439" s="16">
        <f t="shared" si="321"/>
        <v>0</v>
      </c>
      <c r="AE1439" s="16">
        <f>IF(ISBLANK(T1439),AE1438,IF(COUNTIF(T$2:T1439,T1439)&gt;1,AE1438,1+MAX(AE1438,0)))</f>
        <v>44</v>
      </c>
    </row>
    <row r="1440" spans="1:31" x14ac:dyDescent="0.25">
      <c r="A1440" s="42">
        <v>123</v>
      </c>
      <c r="B1440" s="42" t="s">
        <v>66</v>
      </c>
      <c r="C1440" s="42" t="s">
        <v>739</v>
      </c>
      <c r="E1440" s="20">
        <v>2</v>
      </c>
      <c r="F1440" s="20">
        <v>4</v>
      </c>
      <c r="G1440" s="20">
        <v>3</v>
      </c>
      <c r="H1440" s="20">
        <v>11</v>
      </c>
      <c r="I1440" s="20">
        <v>6</v>
      </c>
      <c r="J1440" s="20">
        <v>10</v>
      </c>
      <c r="K1440" s="20">
        <v>0</v>
      </c>
      <c r="L1440" s="20">
        <v>0</v>
      </c>
      <c r="O1440" s="101">
        <f>IF(ISBLANK(C1440),O1439,IF(COUNTIF(C$2:C1440,C1440)&gt;1,O1439,1+MAX(O1439,0)))</f>
        <v>38</v>
      </c>
      <c r="P1440" s="45">
        <f t="shared" si="311"/>
        <v>23</v>
      </c>
      <c r="Q1440" s="33" t="str">
        <f t="shared" si="312"/>
        <v/>
      </c>
      <c r="R1440" s="33">
        <f t="shared" si="313"/>
        <v>16</v>
      </c>
      <c r="S1440" s="33" t="str">
        <f t="shared" si="314"/>
        <v>123_16</v>
      </c>
      <c r="T1440" s="35" t="str">
        <f t="shared" si="315"/>
        <v>123PM</v>
      </c>
      <c r="U1440" s="35" t="str">
        <f t="shared" si="316"/>
        <v>123PMEW</v>
      </c>
      <c r="W1440" s="20" t="str">
        <f t="shared" si="317"/>
        <v/>
      </c>
      <c r="X1440" s="20" t="str">
        <f t="shared" si="318"/>
        <v/>
      </c>
      <c r="Y1440" s="20" t="str">
        <f t="shared" si="319"/>
        <v/>
      </c>
      <c r="Z1440" s="20" t="str">
        <f t="shared" si="320"/>
        <v/>
      </c>
      <c r="AA1440" s="20">
        <f t="shared" si="308"/>
        <v>0</v>
      </c>
      <c r="AB1440" s="20">
        <f t="shared" si="309"/>
        <v>0</v>
      </c>
      <c r="AC1440" s="20">
        <f t="shared" si="310"/>
        <v>0</v>
      </c>
      <c r="AD1440" s="16">
        <f t="shared" si="321"/>
        <v>0</v>
      </c>
      <c r="AE1440" s="16">
        <f>IF(ISBLANK(T1440),AE1439,IF(COUNTIF(T$2:T1440,T1440)&gt;1,AE1439,1+MAX(AE1439,0)))</f>
        <v>44</v>
      </c>
    </row>
    <row r="1441" spans="1:31" x14ac:dyDescent="0.25">
      <c r="A1441" s="42">
        <v>123</v>
      </c>
      <c r="B1441" s="42" t="s">
        <v>66</v>
      </c>
      <c r="C1441" s="42" t="s">
        <v>739</v>
      </c>
      <c r="E1441" s="20">
        <v>2</v>
      </c>
      <c r="F1441" s="20">
        <v>4</v>
      </c>
      <c r="G1441" s="20">
        <v>4</v>
      </c>
      <c r="H1441" s="20">
        <v>3</v>
      </c>
      <c r="I1441" s="20">
        <v>1</v>
      </c>
      <c r="J1441" s="20">
        <v>2</v>
      </c>
      <c r="K1441" s="20">
        <v>0</v>
      </c>
      <c r="L1441" s="20">
        <v>0</v>
      </c>
      <c r="O1441" s="101">
        <f>IF(ISBLANK(C1441),O1440,IF(COUNTIF(C$2:C1441,C1441)&gt;1,O1440,1+MAX(O1440,0)))</f>
        <v>38</v>
      </c>
      <c r="P1441" s="45">
        <f t="shared" si="311"/>
        <v>23</v>
      </c>
      <c r="Q1441" s="33" t="str">
        <f t="shared" si="312"/>
        <v/>
      </c>
      <c r="R1441" s="33">
        <f t="shared" si="313"/>
        <v>16</v>
      </c>
      <c r="S1441" s="33" t="str">
        <f t="shared" si="314"/>
        <v>123_16</v>
      </c>
      <c r="T1441" s="35" t="str">
        <f t="shared" si="315"/>
        <v>123PM</v>
      </c>
      <c r="U1441" s="35" t="str">
        <f t="shared" si="316"/>
        <v>123PMEW</v>
      </c>
      <c r="W1441" s="20" t="str">
        <f t="shared" si="317"/>
        <v/>
      </c>
      <c r="X1441" s="20" t="str">
        <f t="shared" si="318"/>
        <v/>
      </c>
      <c r="Y1441" s="20" t="str">
        <f t="shared" si="319"/>
        <v/>
      </c>
      <c r="Z1441" s="20" t="str">
        <f t="shared" si="320"/>
        <v/>
      </c>
      <c r="AA1441" s="20">
        <f t="shared" si="308"/>
        <v>0</v>
      </c>
      <c r="AB1441" s="20">
        <f t="shared" si="309"/>
        <v>0</v>
      </c>
      <c r="AC1441" s="20">
        <f t="shared" si="310"/>
        <v>0</v>
      </c>
      <c r="AD1441" s="16">
        <f t="shared" si="321"/>
        <v>0</v>
      </c>
      <c r="AE1441" s="16">
        <f>IF(ISBLANK(T1441),AE1440,IF(COUNTIF(T$2:T1441,T1441)&gt;1,AE1440,1+MAX(AE1440,0)))</f>
        <v>44</v>
      </c>
    </row>
    <row r="1442" spans="1:31" x14ac:dyDescent="0.25">
      <c r="A1442" s="42">
        <v>124</v>
      </c>
      <c r="B1442" s="42" t="s">
        <v>65</v>
      </c>
      <c r="C1442" s="42" t="s">
        <v>740</v>
      </c>
      <c r="E1442" s="20">
        <v>1</v>
      </c>
      <c r="F1442" s="20">
        <v>1</v>
      </c>
      <c r="G1442" s="20">
        <v>1</v>
      </c>
      <c r="H1442" s="20">
        <v>3</v>
      </c>
      <c r="I1442" s="20">
        <v>3</v>
      </c>
      <c r="J1442" s="20">
        <v>1</v>
      </c>
      <c r="K1442" s="20">
        <v>2</v>
      </c>
      <c r="L1442" s="20">
        <v>2</v>
      </c>
      <c r="M1442" s="225" t="s">
        <v>741</v>
      </c>
      <c r="O1442" s="101">
        <f>IF(ISBLANK(C1442),O1441,IF(COUNTIF(C$2:C1442,C1442)&gt;1,O1441,1+MAX(O1441,0)))</f>
        <v>39</v>
      </c>
      <c r="P1442" s="45">
        <f t="shared" si="311"/>
        <v>24</v>
      </c>
      <c r="Q1442" s="33">
        <f t="shared" si="312"/>
        <v>24</v>
      </c>
      <c r="R1442" s="33">
        <f t="shared" si="313"/>
        <v>1</v>
      </c>
      <c r="S1442" s="33" t="str">
        <f t="shared" si="314"/>
        <v>124_1</v>
      </c>
      <c r="T1442" s="35" t="str">
        <f t="shared" si="315"/>
        <v>124AM</v>
      </c>
      <c r="U1442" s="35" t="str">
        <f t="shared" si="316"/>
        <v>124AMNS</v>
      </c>
      <c r="W1442" s="20" t="str">
        <f t="shared" si="317"/>
        <v/>
      </c>
      <c r="X1442" s="20" t="str">
        <f t="shared" si="318"/>
        <v/>
      </c>
      <c r="Y1442" s="20" t="str">
        <f t="shared" si="319"/>
        <v/>
      </c>
      <c r="Z1442" s="20" t="str">
        <f t="shared" si="320"/>
        <v/>
      </c>
      <c r="AA1442" s="20">
        <f t="shared" si="308"/>
        <v>0</v>
      </c>
      <c r="AB1442" s="20">
        <f t="shared" si="309"/>
        <v>0</v>
      </c>
      <c r="AC1442" s="20">
        <f t="shared" si="310"/>
        <v>3</v>
      </c>
      <c r="AD1442" s="16">
        <f t="shared" si="321"/>
        <v>1</v>
      </c>
      <c r="AE1442" s="16">
        <f>IF(ISBLANK(T1442),AE1441,IF(COUNTIF(T$2:T1442,T1442)&gt;1,AE1441,1+MAX(AE1441,0)))</f>
        <v>45</v>
      </c>
    </row>
    <row r="1443" spans="1:31" x14ac:dyDescent="0.25">
      <c r="A1443" s="42">
        <v>124</v>
      </c>
      <c r="B1443" s="42" t="s">
        <v>65</v>
      </c>
      <c r="C1443" s="42" t="s">
        <v>740</v>
      </c>
      <c r="E1443" s="20">
        <v>1</v>
      </c>
      <c r="F1443" s="20">
        <v>1</v>
      </c>
      <c r="G1443" s="20">
        <v>2</v>
      </c>
      <c r="H1443" s="20">
        <v>0</v>
      </c>
      <c r="I1443" s="20">
        <v>0</v>
      </c>
      <c r="J1443" s="20">
        <v>0</v>
      </c>
      <c r="K1443" s="20">
        <v>0</v>
      </c>
      <c r="L1443" s="20">
        <v>0</v>
      </c>
      <c r="M1443" s="225" t="s">
        <v>741</v>
      </c>
      <c r="O1443" s="101">
        <f>IF(ISBLANK(C1443),O1442,IF(COUNTIF(C$2:C1443,C1443)&gt;1,O1442,1+MAX(O1442,0)))</f>
        <v>39</v>
      </c>
      <c r="P1443" s="45">
        <f t="shared" si="311"/>
        <v>24</v>
      </c>
      <c r="Q1443" s="33" t="str">
        <f t="shared" si="312"/>
        <v/>
      </c>
      <c r="R1443" s="33">
        <f t="shared" si="313"/>
        <v>1</v>
      </c>
      <c r="S1443" s="33" t="str">
        <f t="shared" si="314"/>
        <v>124_1</v>
      </c>
      <c r="T1443" s="35" t="str">
        <f t="shared" si="315"/>
        <v>124AM</v>
      </c>
      <c r="U1443" s="35" t="str">
        <f t="shared" si="316"/>
        <v>124AMNS</v>
      </c>
      <c r="W1443" s="20" t="str">
        <f t="shared" si="317"/>
        <v/>
      </c>
      <c r="X1443" s="20" t="str">
        <f t="shared" si="318"/>
        <v/>
      </c>
      <c r="Y1443" s="20" t="str">
        <f t="shared" si="319"/>
        <v/>
      </c>
      <c r="Z1443" s="20" t="str">
        <f t="shared" si="320"/>
        <v/>
      </c>
      <c r="AA1443" s="20">
        <f t="shared" si="308"/>
        <v>0</v>
      </c>
      <c r="AB1443" s="20">
        <f t="shared" si="309"/>
        <v>0</v>
      </c>
      <c r="AC1443" s="20">
        <f t="shared" si="310"/>
        <v>3</v>
      </c>
      <c r="AD1443" s="16">
        <f t="shared" si="321"/>
        <v>1</v>
      </c>
      <c r="AE1443" s="16">
        <f>IF(ISBLANK(T1443),AE1442,IF(COUNTIF(T$2:T1443,T1443)&gt;1,AE1442,1+MAX(AE1442,0)))</f>
        <v>45</v>
      </c>
    </row>
    <row r="1444" spans="1:31" x14ac:dyDescent="0.25">
      <c r="A1444" s="42">
        <v>124</v>
      </c>
      <c r="B1444" s="42" t="s">
        <v>65</v>
      </c>
      <c r="C1444" s="42" t="s">
        <v>740</v>
      </c>
      <c r="E1444" s="20">
        <v>1</v>
      </c>
      <c r="F1444" s="20">
        <v>1</v>
      </c>
      <c r="G1444" s="20">
        <v>3</v>
      </c>
      <c r="H1444" s="20">
        <v>4</v>
      </c>
      <c r="I1444" s="20">
        <v>2</v>
      </c>
      <c r="J1444" s="20">
        <v>3</v>
      </c>
      <c r="K1444" s="20">
        <v>0</v>
      </c>
      <c r="L1444" s="20">
        <v>0</v>
      </c>
      <c r="M1444" s="225" t="s">
        <v>741</v>
      </c>
      <c r="O1444" s="101">
        <f>IF(ISBLANK(C1444),O1443,IF(COUNTIF(C$2:C1444,C1444)&gt;1,O1443,1+MAX(O1443,0)))</f>
        <v>39</v>
      </c>
      <c r="P1444" s="45">
        <f t="shared" si="311"/>
        <v>24</v>
      </c>
      <c r="Q1444" s="33" t="str">
        <f t="shared" si="312"/>
        <v/>
      </c>
      <c r="R1444" s="33">
        <f t="shared" si="313"/>
        <v>1</v>
      </c>
      <c r="S1444" s="33" t="str">
        <f t="shared" si="314"/>
        <v>124_1</v>
      </c>
      <c r="T1444" s="35" t="str">
        <f t="shared" si="315"/>
        <v>124AM</v>
      </c>
      <c r="U1444" s="35" t="str">
        <f t="shared" si="316"/>
        <v>124AMEW</v>
      </c>
      <c r="W1444" s="20" t="str">
        <f t="shared" si="317"/>
        <v/>
      </c>
      <c r="X1444" s="20" t="str">
        <f t="shared" si="318"/>
        <v/>
      </c>
      <c r="Y1444" s="20" t="str">
        <f t="shared" si="319"/>
        <v/>
      </c>
      <c r="Z1444" s="20" t="str">
        <f t="shared" si="320"/>
        <v/>
      </c>
      <c r="AA1444" s="20">
        <f t="shared" si="308"/>
        <v>0</v>
      </c>
      <c r="AB1444" s="20">
        <f t="shared" si="309"/>
        <v>0</v>
      </c>
      <c r="AC1444" s="20">
        <f t="shared" si="310"/>
        <v>4</v>
      </c>
      <c r="AD1444" s="16">
        <f t="shared" si="321"/>
        <v>1</v>
      </c>
      <c r="AE1444" s="16">
        <f>IF(ISBLANK(T1444),AE1443,IF(COUNTIF(T$2:T1444,T1444)&gt;1,AE1443,1+MAX(AE1443,0)))</f>
        <v>45</v>
      </c>
    </row>
    <row r="1445" spans="1:31" x14ac:dyDescent="0.25">
      <c r="A1445" s="42">
        <v>124</v>
      </c>
      <c r="B1445" s="42" t="s">
        <v>65</v>
      </c>
      <c r="C1445" s="42" t="s">
        <v>740</v>
      </c>
      <c r="E1445" s="20">
        <v>1</v>
      </c>
      <c r="F1445" s="20">
        <v>1</v>
      </c>
      <c r="G1445" s="20">
        <v>4</v>
      </c>
      <c r="H1445" s="20">
        <v>5</v>
      </c>
      <c r="I1445" s="20">
        <v>0</v>
      </c>
      <c r="J1445" s="20">
        <v>3</v>
      </c>
      <c r="K1445" s="20">
        <v>0</v>
      </c>
      <c r="L1445" s="20">
        <v>0</v>
      </c>
      <c r="M1445" s="225" t="s">
        <v>741</v>
      </c>
      <c r="O1445" s="101">
        <f>IF(ISBLANK(C1445),O1444,IF(COUNTIF(C$2:C1445,C1445)&gt;1,O1444,1+MAX(O1444,0)))</f>
        <v>39</v>
      </c>
      <c r="P1445" s="45">
        <f t="shared" si="311"/>
        <v>24</v>
      </c>
      <c r="Q1445" s="33" t="str">
        <f t="shared" si="312"/>
        <v/>
      </c>
      <c r="R1445" s="33">
        <f t="shared" si="313"/>
        <v>1</v>
      </c>
      <c r="S1445" s="33" t="str">
        <f t="shared" si="314"/>
        <v>124_1</v>
      </c>
      <c r="T1445" s="35" t="str">
        <f t="shared" si="315"/>
        <v>124AM</v>
      </c>
      <c r="U1445" s="35" t="str">
        <f t="shared" si="316"/>
        <v>124AMEW</v>
      </c>
      <c r="W1445" s="20" t="str">
        <f t="shared" si="317"/>
        <v/>
      </c>
      <c r="X1445" s="20" t="str">
        <f t="shared" si="318"/>
        <v/>
      </c>
      <c r="Y1445" s="20" t="str">
        <f t="shared" si="319"/>
        <v/>
      </c>
      <c r="Z1445" s="20" t="str">
        <f t="shared" si="320"/>
        <v/>
      </c>
      <c r="AA1445" s="20">
        <f t="shared" si="308"/>
        <v>0</v>
      </c>
      <c r="AB1445" s="20">
        <f t="shared" si="309"/>
        <v>0</v>
      </c>
      <c r="AC1445" s="20">
        <f t="shared" si="310"/>
        <v>4</v>
      </c>
      <c r="AD1445" s="16">
        <f t="shared" si="321"/>
        <v>1</v>
      </c>
      <c r="AE1445" s="16">
        <f>IF(ISBLANK(T1445),AE1444,IF(COUNTIF(T$2:T1445,T1445)&gt;1,AE1444,1+MAX(AE1444,0)))</f>
        <v>45</v>
      </c>
    </row>
    <row r="1446" spans="1:31" x14ac:dyDescent="0.25">
      <c r="A1446" s="42">
        <v>124</v>
      </c>
      <c r="B1446" s="42" t="s">
        <v>65</v>
      </c>
      <c r="C1446" s="42" t="s">
        <v>740</v>
      </c>
      <c r="E1446" s="20">
        <v>1</v>
      </c>
      <c r="F1446" s="20">
        <v>2</v>
      </c>
      <c r="G1446" s="20">
        <v>1</v>
      </c>
      <c r="H1446" s="20">
        <v>1</v>
      </c>
      <c r="I1446" s="20">
        <v>0</v>
      </c>
      <c r="J1446" s="20">
        <v>1</v>
      </c>
      <c r="K1446" s="20">
        <v>0</v>
      </c>
      <c r="L1446" s="20">
        <v>0</v>
      </c>
      <c r="M1446" s="225" t="s">
        <v>741</v>
      </c>
      <c r="O1446" s="101">
        <f>IF(ISBLANK(C1446),O1445,IF(COUNTIF(C$2:C1446,C1446)&gt;1,O1445,1+MAX(O1445,0)))</f>
        <v>39</v>
      </c>
      <c r="P1446" s="45">
        <f t="shared" si="311"/>
        <v>24</v>
      </c>
      <c r="Q1446" s="33" t="str">
        <f t="shared" si="312"/>
        <v/>
      </c>
      <c r="R1446" s="33">
        <f t="shared" si="313"/>
        <v>2</v>
      </c>
      <c r="S1446" s="33" t="str">
        <f t="shared" si="314"/>
        <v>124_2</v>
      </c>
      <c r="T1446" s="35" t="str">
        <f t="shared" si="315"/>
        <v>124AM</v>
      </c>
      <c r="U1446" s="35" t="str">
        <f t="shared" si="316"/>
        <v>124AMNS</v>
      </c>
      <c r="W1446" s="20" t="str">
        <f t="shared" si="317"/>
        <v/>
      </c>
      <c r="X1446" s="20" t="str">
        <f t="shared" si="318"/>
        <v/>
      </c>
      <c r="Y1446" s="20" t="str">
        <f t="shared" si="319"/>
        <v/>
      </c>
      <c r="Z1446" s="20" t="str">
        <f t="shared" si="320"/>
        <v/>
      </c>
      <c r="AA1446" s="20">
        <f t="shared" si="308"/>
        <v>0</v>
      </c>
      <c r="AB1446" s="20">
        <f t="shared" si="309"/>
        <v>0</v>
      </c>
      <c r="AC1446" s="20">
        <f t="shared" si="310"/>
        <v>3</v>
      </c>
      <c r="AD1446" s="16">
        <f t="shared" si="321"/>
        <v>1</v>
      </c>
      <c r="AE1446" s="16">
        <f>IF(ISBLANK(T1446),AE1445,IF(COUNTIF(T$2:T1446,T1446)&gt;1,AE1445,1+MAX(AE1445,0)))</f>
        <v>45</v>
      </c>
    </row>
    <row r="1447" spans="1:31" x14ac:dyDescent="0.25">
      <c r="A1447" s="42">
        <v>124</v>
      </c>
      <c r="B1447" s="42" t="s">
        <v>65</v>
      </c>
      <c r="C1447" s="42" t="s">
        <v>740</v>
      </c>
      <c r="E1447" s="20">
        <v>1</v>
      </c>
      <c r="F1447" s="20">
        <v>2</v>
      </c>
      <c r="G1447" s="20">
        <v>2</v>
      </c>
      <c r="H1447" s="20">
        <v>0</v>
      </c>
      <c r="I1447" s="20">
        <v>0</v>
      </c>
      <c r="J1447" s="20">
        <v>0</v>
      </c>
      <c r="K1447" s="20">
        <v>0</v>
      </c>
      <c r="L1447" s="20">
        <v>0</v>
      </c>
      <c r="M1447" s="225" t="s">
        <v>741</v>
      </c>
      <c r="O1447" s="101">
        <f>IF(ISBLANK(C1447),O1446,IF(COUNTIF(C$2:C1447,C1447)&gt;1,O1446,1+MAX(O1446,0)))</f>
        <v>39</v>
      </c>
      <c r="P1447" s="45">
        <f t="shared" si="311"/>
        <v>24</v>
      </c>
      <c r="Q1447" s="33" t="str">
        <f t="shared" si="312"/>
        <v/>
      </c>
      <c r="R1447" s="33">
        <f t="shared" si="313"/>
        <v>2</v>
      </c>
      <c r="S1447" s="33" t="str">
        <f t="shared" si="314"/>
        <v>124_2</v>
      </c>
      <c r="T1447" s="35" t="str">
        <f t="shared" si="315"/>
        <v>124AM</v>
      </c>
      <c r="U1447" s="35" t="str">
        <f t="shared" si="316"/>
        <v>124AMNS</v>
      </c>
      <c r="W1447" s="20" t="str">
        <f t="shared" si="317"/>
        <v/>
      </c>
      <c r="X1447" s="20" t="str">
        <f t="shared" si="318"/>
        <v/>
      </c>
      <c r="Y1447" s="20" t="str">
        <f t="shared" si="319"/>
        <v/>
      </c>
      <c r="Z1447" s="20" t="str">
        <f t="shared" si="320"/>
        <v/>
      </c>
      <c r="AA1447" s="20">
        <f t="shared" si="308"/>
        <v>0</v>
      </c>
      <c r="AB1447" s="20">
        <f t="shared" si="309"/>
        <v>0</v>
      </c>
      <c r="AC1447" s="20">
        <f t="shared" si="310"/>
        <v>3</v>
      </c>
      <c r="AD1447" s="16">
        <f t="shared" si="321"/>
        <v>1</v>
      </c>
      <c r="AE1447" s="16">
        <f>IF(ISBLANK(T1447),AE1446,IF(COUNTIF(T$2:T1447,T1447)&gt;1,AE1446,1+MAX(AE1446,0)))</f>
        <v>45</v>
      </c>
    </row>
    <row r="1448" spans="1:31" x14ac:dyDescent="0.25">
      <c r="A1448" s="42">
        <v>124</v>
      </c>
      <c r="B1448" s="42" t="s">
        <v>65</v>
      </c>
      <c r="C1448" s="42" t="s">
        <v>740</v>
      </c>
      <c r="E1448" s="20">
        <v>1</v>
      </c>
      <c r="F1448" s="20">
        <v>2</v>
      </c>
      <c r="G1448" s="20">
        <v>3</v>
      </c>
      <c r="H1448" s="20">
        <v>4</v>
      </c>
      <c r="I1448" s="20">
        <v>2</v>
      </c>
      <c r="J1448" s="20">
        <v>1</v>
      </c>
      <c r="K1448" s="20">
        <v>0</v>
      </c>
      <c r="L1448" s="20">
        <v>0</v>
      </c>
      <c r="M1448" s="225" t="s">
        <v>741</v>
      </c>
      <c r="O1448" s="101">
        <f>IF(ISBLANK(C1448),O1447,IF(COUNTIF(C$2:C1448,C1448)&gt;1,O1447,1+MAX(O1447,0)))</f>
        <v>39</v>
      </c>
      <c r="P1448" s="45">
        <f t="shared" si="311"/>
        <v>24</v>
      </c>
      <c r="Q1448" s="33" t="str">
        <f t="shared" si="312"/>
        <v/>
      </c>
      <c r="R1448" s="33">
        <f t="shared" si="313"/>
        <v>2</v>
      </c>
      <c r="S1448" s="33" t="str">
        <f t="shared" si="314"/>
        <v>124_2</v>
      </c>
      <c r="T1448" s="35" t="str">
        <f t="shared" si="315"/>
        <v>124AM</v>
      </c>
      <c r="U1448" s="35" t="str">
        <f t="shared" si="316"/>
        <v>124AMEW</v>
      </c>
      <c r="W1448" s="20" t="str">
        <f t="shared" si="317"/>
        <v/>
      </c>
      <c r="X1448" s="20" t="str">
        <f t="shared" si="318"/>
        <v/>
      </c>
      <c r="Y1448" s="20" t="str">
        <f t="shared" si="319"/>
        <v/>
      </c>
      <c r="Z1448" s="20" t="str">
        <f t="shared" si="320"/>
        <v/>
      </c>
      <c r="AA1448" s="20">
        <f t="shared" si="308"/>
        <v>0</v>
      </c>
      <c r="AB1448" s="20">
        <f t="shared" si="309"/>
        <v>0</v>
      </c>
      <c r="AC1448" s="20">
        <f t="shared" si="310"/>
        <v>4</v>
      </c>
      <c r="AD1448" s="16">
        <f t="shared" si="321"/>
        <v>1</v>
      </c>
      <c r="AE1448" s="16">
        <f>IF(ISBLANK(T1448),AE1447,IF(COUNTIF(T$2:T1448,T1448)&gt;1,AE1447,1+MAX(AE1447,0)))</f>
        <v>45</v>
      </c>
    </row>
    <row r="1449" spans="1:31" x14ac:dyDescent="0.25">
      <c r="A1449" s="42">
        <v>124</v>
      </c>
      <c r="B1449" s="42" t="s">
        <v>65</v>
      </c>
      <c r="C1449" s="42" t="s">
        <v>740</v>
      </c>
      <c r="E1449" s="20">
        <v>1</v>
      </c>
      <c r="F1449" s="20">
        <v>2</v>
      </c>
      <c r="G1449" s="20">
        <v>4</v>
      </c>
      <c r="H1449" s="20">
        <v>4</v>
      </c>
      <c r="I1449" s="20">
        <v>1</v>
      </c>
      <c r="J1449" s="20">
        <v>3</v>
      </c>
      <c r="K1449" s="20">
        <v>0</v>
      </c>
      <c r="L1449" s="20">
        <v>0</v>
      </c>
      <c r="M1449" s="225" t="s">
        <v>741</v>
      </c>
      <c r="O1449" s="101">
        <f>IF(ISBLANK(C1449),O1448,IF(COUNTIF(C$2:C1449,C1449)&gt;1,O1448,1+MAX(O1448,0)))</f>
        <v>39</v>
      </c>
      <c r="P1449" s="45">
        <f t="shared" si="311"/>
        <v>24</v>
      </c>
      <c r="Q1449" s="33" t="str">
        <f t="shared" si="312"/>
        <v/>
      </c>
      <c r="R1449" s="33">
        <f t="shared" si="313"/>
        <v>2</v>
      </c>
      <c r="S1449" s="33" t="str">
        <f t="shared" si="314"/>
        <v>124_2</v>
      </c>
      <c r="T1449" s="35" t="str">
        <f t="shared" si="315"/>
        <v>124AM</v>
      </c>
      <c r="U1449" s="35" t="str">
        <f t="shared" si="316"/>
        <v>124AMEW</v>
      </c>
      <c r="W1449" s="20" t="str">
        <f t="shared" si="317"/>
        <v/>
      </c>
      <c r="X1449" s="20" t="str">
        <f t="shared" si="318"/>
        <v/>
      </c>
      <c r="Y1449" s="20" t="str">
        <f t="shared" si="319"/>
        <v/>
      </c>
      <c r="Z1449" s="20" t="str">
        <f t="shared" si="320"/>
        <v/>
      </c>
      <c r="AA1449" s="20">
        <f t="shared" si="308"/>
        <v>0</v>
      </c>
      <c r="AB1449" s="20">
        <f t="shared" si="309"/>
        <v>0</v>
      </c>
      <c r="AC1449" s="20">
        <f t="shared" si="310"/>
        <v>4</v>
      </c>
      <c r="AD1449" s="16">
        <f t="shared" si="321"/>
        <v>1</v>
      </c>
      <c r="AE1449" s="16">
        <f>IF(ISBLANK(T1449),AE1448,IF(COUNTIF(T$2:T1449,T1449)&gt;1,AE1448,1+MAX(AE1448,0)))</f>
        <v>45</v>
      </c>
    </row>
    <row r="1450" spans="1:31" x14ac:dyDescent="0.25">
      <c r="A1450" s="42">
        <v>124</v>
      </c>
      <c r="B1450" s="42" t="s">
        <v>65</v>
      </c>
      <c r="C1450" s="42" t="s">
        <v>740</v>
      </c>
      <c r="E1450" s="20">
        <v>1</v>
      </c>
      <c r="F1450" s="20">
        <v>3</v>
      </c>
      <c r="G1450" s="20">
        <v>1</v>
      </c>
      <c r="H1450" s="20">
        <v>0</v>
      </c>
      <c r="I1450" s="20">
        <v>0</v>
      </c>
      <c r="J1450" s="20">
        <v>0</v>
      </c>
      <c r="K1450" s="20">
        <v>0</v>
      </c>
      <c r="L1450" s="20">
        <v>0</v>
      </c>
      <c r="M1450" s="225" t="s">
        <v>741</v>
      </c>
      <c r="O1450" s="101">
        <f>IF(ISBLANK(C1450),O1449,IF(COUNTIF(C$2:C1450,C1450)&gt;1,O1449,1+MAX(O1449,0)))</f>
        <v>39</v>
      </c>
      <c r="P1450" s="45">
        <f t="shared" si="311"/>
        <v>24</v>
      </c>
      <c r="Q1450" s="33" t="str">
        <f t="shared" si="312"/>
        <v/>
      </c>
      <c r="R1450" s="33">
        <f t="shared" si="313"/>
        <v>3</v>
      </c>
      <c r="S1450" s="33" t="str">
        <f t="shared" si="314"/>
        <v>124_3</v>
      </c>
      <c r="T1450" s="35" t="str">
        <f t="shared" si="315"/>
        <v>124AM</v>
      </c>
      <c r="U1450" s="35" t="str">
        <f t="shared" si="316"/>
        <v>124AMNS</v>
      </c>
      <c r="W1450" s="20" t="str">
        <f t="shared" si="317"/>
        <v/>
      </c>
      <c r="X1450" s="20" t="str">
        <f t="shared" si="318"/>
        <v/>
      </c>
      <c r="Y1450" s="20" t="str">
        <f t="shared" si="319"/>
        <v/>
      </c>
      <c r="Z1450" s="20" t="str">
        <f t="shared" si="320"/>
        <v/>
      </c>
      <c r="AA1450" s="20">
        <f t="shared" si="308"/>
        <v>0</v>
      </c>
      <c r="AB1450" s="20">
        <f t="shared" si="309"/>
        <v>0</v>
      </c>
      <c r="AC1450" s="20">
        <f t="shared" si="310"/>
        <v>3</v>
      </c>
      <c r="AD1450" s="16">
        <f t="shared" si="321"/>
        <v>1</v>
      </c>
      <c r="AE1450" s="16">
        <f>IF(ISBLANK(T1450),AE1449,IF(COUNTIF(T$2:T1450,T1450)&gt;1,AE1449,1+MAX(AE1449,0)))</f>
        <v>45</v>
      </c>
    </row>
    <row r="1451" spans="1:31" x14ac:dyDescent="0.25">
      <c r="A1451" s="42">
        <v>124</v>
      </c>
      <c r="B1451" s="42" t="s">
        <v>65</v>
      </c>
      <c r="C1451" s="42" t="s">
        <v>740</v>
      </c>
      <c r="E1451" s="20">
        <v>1</v>
      </c>
      <c r="F1451" s="20">
        <v>3</v>
      </c>
      <c r="G1451" s="20">
        <v>2</v>
      </c>
      <c r="H1451" s="20">
        <v>0</v>
      </c>
      <c r="I1451" s="20">
        <v>0</v>
      </c>
      <c r="J1451" s="20">
        <v>0</v>
      </c>
      <c r="K1451" s="20">
        <v>0</v>
      </c>
      <c r="L1451" s="20">
        <v>0</v>
      </c>
      <c r="M1451" s="225" t="s">
        <v>741</v>
      </c>
      <c r="O1451" s="101">
        <f>IF(ISBLANK(C1451),O1450,IF(COUNTIF(C$2:C1451,C1451)&gt;1,O1450,1+MAX(O1450,0)))</f>
        <v>39</v>
      </c>
      <c r="P1451" s="45">
        <f t="shared" si="311"/>
        <v>24</v>
      </c>
      <c r="Q1451" s="33" t="str">
        <f t="shared" si="312"/>
        <v/>
      </c>
      <c r="R1451" s="33">
        <f t="shared" si="313"/>
        <v>3</v>
      </c>
      <c r="S1451" s="33" t="str">
        <f t="shared" si="314"/>
        <v>124_3</v>
      </c>
      <c r="T1451" s="35" t="str">
        <f t="shared" si="315"/>
        <v>124AM</v>
      </c>
      <c r="U1451" s="35" t="str">
        <f t="shared" si="316"/>
        <v>124AMNS</v>
      </c>
      <c r="W1451" s="20" t="str">
        <f t="shared" si="317"/>
        <v/>
      </c>
      <c r="X1451" s="20" t="str">
        <f t="shared" si="318"/>
        <v/>
      </c>
      <c r="Y1451" s="20" t="str">
        <f t="shared" si="319"/>
        <v/>
      </c>
      <c r="Z1451" s="20" t="str">
        <f t="shared" si="320"/>
        <v/>
      </c>
      <c r="AA1451" s="20">
        <f t="shared" si="308"/>
        <v>0</v>
      </c>
      <c r="AB1451" s="20">
        <f t="shared" si="309"/>
        <v>0</v>
      </c>
      <c r="AC1451" s="20">
        <f t="shared" si="310"/>
        <v>3</v>
      </c>
      <c r="AD1451" s="16">
        <f t="shared" si="321"/>
        <v>1</v>
      </c>
      <c r="AE1451" s="16">
        <f>IF(ISBLANK(T1451),AE1450,IF(COUNTIF(T$2:T1451,T1451)&gt;1,AE1450,1+MAX(AE1450,0)))</f>
        <v>45</v>
      </c>
    </row>
    <row r="1452" spans="1:31" x14ac:dyDescent="0.25">
      <c r="A1452" s="42">
        <v>124</v>
      </c>
      <c r="B1452" s="42" t="s">
        <v>65</v>
      </c>
      <c r="C1452" s="42" t="s">
        <v>740</v>
      </c>
      <c r="E1452" s="20">
        <v>1</v>
      </c>
      <c r="F1452" s="20">
        <v>3</v>
      </c>
      <c r="G1452" s="20">
        <v>3</v>
      </c>
      <c r="H1452" s="20">
        <v>0</v>
      </c>
      <c r="I1452" s="20">
        <v>0</v>
      </c>
      <c r="J1452" s="20">
        <v>0</v>
      </c>
      <c r="K1452" s="20">
        <v>0</v>
      </c>
      <c r="L1452" s="20">
        <v>0</v>
      </c>
      <c r="M1452" s="225" t="s">
        <v>741</v>
      </c>
      <c r="O1452" s="101">
        <f>IF(ISBLANK(C1452),O1451,IF(COUNTIF(C$2:C1452,C1452)&gt;1,O1451,1+MAX(O1451,0)))</f>
        <v>39</v>
      </c>
      <c r="P1452" s="45">
        <f t="shared" si="311"/>
        <v>24</v>
      </c>
      <c r="Q1452" s="33" t="str">
        <f t="shared" si="312"/>
        <v/>
      </c>
      <c r="R1452" s="33">
        <f t="shared" si="313"/>
        <v>3</v>
      </c>
      <c r="S1452" s="33" t="str">
        <f t="shared" si="314"/>
        <v>124_3</v>
      </c>
      <c r="T1452" s="35" t="str">
        <f t="shared" si="315"/>
        <v>124AM</v>
      </c>
      <c r="U1452" s="35" t="str">
        <f t="shared" si="316"/>
        <v>124AMEW</v>
      </c>
      <c r="W1452" s="20" t="str">
        <f t="shared" si="317"/>
        <v/>
      </c>
      <c r="X1452" s="20" t="str">
        <f t="shared" si="318"/>
        <v/>
      </c>
      <c r="Y1452" s="20" t="str">
        <f t="shared" si="319"/>
        <v/>
      </c>
      <c r="Z1452" s="20" t="str">
        <f t="shared" si="320"/>
        <v/>
      </c>
      <c r="AA1452" s="20">
        <f t="shared" si="308"/>
        <v>0</v>
      </c>
      <c r="AB1452" s="20">
        <f t="shared" si="309"/>
        <v>0</v>
      </c>
      <c r="AC1452" s="20">
        <f t="shared" si="310"/>
        <v>4</v>
      </c>
      <c r="AD1452" s="16">
        <f t="shared" si="321"/>
        <v>1</v>
      </c>
      <c r="AE1452" s="16">
        <f>IF(ISBLANK(T1452),AE1451,IF(COUNTIF(T$2:T1452,T1452)&gt;1,AE1451,1+MAX(AE1451,0)))</f>
        <v>45</v>
      </c>
    </row>
    <row r="1453" spans="1:31" x14ac:dyDescent="0.25">
      <c r="A1453" s="42">
        <v>124</v>
      </c>
      <c r="B1453" s="42" t="s">
        <v>65</v>
      </c>
      <c r="C1453" s="42" t="s">
        <v>740</v>
      </c>
      <c r="E1453" s="20">
        <v>1</v>
      </c>
      <c r="F1453" s="20">
        <v>3</v>
      </c>
      <c r="G1453" s="20">
        <v>4</v>
      </c>
      <c r="H1453" s="20">
        <v>4</v>
      </c>
      <c r="I1453" s="20">
        <v>0</v>
      </c>
      <c r="J1453" s="20">
        <v>0</v>
      </c>
      <c r="K1453" s="20">
        <v>0</v>
      </c>
      <c r="L1453" s="20">
        <v>0</v>
      </c>
      <c r="M1453" s="225" t="s">
        <v>741</v>
      </c>
      <c r="O1453" s="101">
        <f>IF(ISBLANK(C1453),O1452,IF(COUNTIF(C$2:C1453,C1453)&gt;1,O1452,1+MAX(O1452,0)))</f>
        <v>39</v>
      </c>
      <c r="P1453" s="45">
        <f t="shared" si="311"/>
        <v>24</v>
      </c>
      <c r="Q1453" s="33" t="str">
        <f t="shared" si="312"/>
        <v/>
      </c>
      <c r="R1453" s="33">
        <f t="shared" si="313"/>
        <v>3</v>
      </c>
      <c r="S1453" s="33" t="str">
        <f t="shared" si="314"/>
        <v>124_3</v>
      </c>
      <c r="T1453" s="35" t="str">
        <f t="shared" si="315"/>
        <v>124AM</v>
      </c>
      <c r="U1453" s="35" t="str">
        <f t="shared" si="316"/>
        <v>124AMEW</v>
      </c>
      <c r="W1453" s="20" t="str">
        <f t="shared" si="317"/>
        <v/>
      </c>
      <c r="X1453" s="20" t="str">
        <f t="shared" si="318"/>
        <v/>
      </c>
      <c r="Y1453" s="20" t="str">
        <f t="shared" si="319"/>
        <v/>
      </c>
      <c r="Z1453" s="20" t="str">
        <f t="shared" si="320"/>
        <v/>
      </c>
      <c r="AA1453" s="20">
        <f t="shared" si="308"/>
        <v>0</v>
      </c>
      <c r="AB1453" s="20">
        <f t="shared" si="309"/>
        <v>0</v>
      </c>
      <c r="AC1453" s="20">
        <f t="shared" si="310"/>
        <v>4</v>
      </c>
      <c r="AD1453" s="16">
        <f t="shared" si="321"/>
        <v>1</v>
      </c>
      <c r="AE1453" s="16">
        <f>IF(ISBLANK(T1453),AE1452,IF(COUNTIF(T$2:T1453,T1453)&gt;1,AE1452,1+MAX(AE1452,0)))</f>
        <v>45</v>
      </c>
    </row>
    <row r="1454" spans="1:31" x14ac:dyDescent="0.25">
      <c r="A1454" s="42">
        <v>124</v>
      </c>
      <c r="B1454" s="42" t="s">
        <v>65</v>
      </c>
      <c r="C1454" s="42" t="s">
        <v>740</v>
      </c>
      <c r="E1454" s="20">
        <v>1</v>
      </c>
      <c r="F1454" s="20">
        <v>4</v>
      </c>
      <c r="G1454" s="20">
        <v>1</v>
      </c>
      <c r="H1454" s="20">
        <v>1</v>
      </c>
      <c r="I1454" s="20">
        <v>0</v>
      </c>
      <c r="J1454" s="20">
        <v>1</v>
      </c>
      <c r="K1454" s="20">
        <v>0</v>
      </c>
      <c r="L1454" s="20">
        <v>0</v>
      </c>
      <c r="M1454" s="225" t="s">
        <v>741</v>
      </c>
      <c r="O1454" s="101">
        <f>IF(ISBLANK(C1454),O1453,IF(COUNTIF(C$2:C1454,C1454)&gt;1,O1453,1+MAX(O1453,0)))</f>
        <v>39</v>
      </c>
      <c r="P1454" s="45">
        <f t="shared" si="311"/>
        <v>24</v>
      </c>
      <c r="Q1454" s="33" t="str">
        <f t="shared" si="312"/>
        <v/>
      </c>
      <c r="R1454" s="33">
        <f t="shared" si="313"/>
        <v>4</v>
      </c>
      <c r="S1454" s="33" t="str">
        <f t="shared" si="314"/>
        <v>124_4</v>
      </c>
      <c r="T1454" s="35" t="str">
        <f t="shared" si="315"/>
        <v>124AM</v>
      </c>
      <c r="U1454" s="35" t="str">
        <f t="shared" si="316"/>
        <v>124AMNS</v>
      </c>
      <c r="W1454" s="20" t="str">
        <f t="shared" si="317"/>
        <v/>
      </c>
      <c r="X1454" s="20" t="str">
        <f t="shared" si="318"/>
        <v/>
      </c>
      <c r="Y1454" s="20" t="str">
        <f t="shared" si="319"/>
        <v/>
      </c>
      <c r="Z1454" s="20" t="str">
        <f t="shared" si="320"/>
        <v/>
      </c>
      <c r="AA1454" s="20">
        <f t="shared" si="308"/>
        <v>0</v>
      </c>
      <c r="AB1454" s="20">
        <f t="shared" si="309"/>
        <v>0</v>
      </c>
      <c r="AC1454" s="20">
        <f t="shared" si="310"/>
        <v>3</v>
      </c>
      <c r="AD1454" s="16">
        <f t="shared" si="321"/>
        <v>1</v>
      </c>
      <c r="AE1454" s="16">
        <f>IF(ISBLANK(T1454),AE1453,IF(COUNTIF(T$2:T1454,T1454)&gt;1,AE1453,1+MAX(AE1453,0)))</f>
        <v>45</v>
      </c>
    </row>
    <row r="1455" spans="1:31" x14ac:dyDescent="0.25">
      <c r="A1455" s="42">
        <v>124</v>
      </c>
      <c r="B1455" s="42" t="s">
        <v>65</v>
      </c>
      <c r="C1455" s="42" t="s">
        <v>740</v>
      </c>
      <c r="E1455" s="20">
        <v>1</v>
      </c>
      <c r="F1455" s="20">
        <v>4</v>
      </c>
      <c r="G1455" s="20">
        <v>2</v>
      </c>
      <c r="H1455" s="20">
        <v>1</v>
      </c>
      <c r="I1455" s="20">
        <v>0</v>
      </c>
      <c r="J1455" s="20">
        <v>0</v>
      </c>
      <c r="K1455" s="20">
        <v>0</v>
      </c>
      <c r="L1455" s="20">
        <v>0</v>
      </c>
      <c r="M1455" s="225" t="s">
        <v>741</v>
      </c>
      <c r="O1455" s="101">
        <f>IF(ISBLANK(C1455),O1454,IF(COUNTIF(C$2:C1455,C1455)&gt;1,O1454,1+MAX(O1454,0)))</f>
        <v>39</v>
      </c>
      <c r="P1455" s="45">
        <f t="shared" si="311"/>
        <v>24</v>
      </c>
      <c r="Q1455" s="33" t="str">
        <f t="shared" si="312"/>
        <v/>
      </c>
      <c r="R1455" s="33">
        <f t="shared" si="313"/>
        <v>4</v>
      </c>
      <c r="S1455" s="33" t="str">
        <f t="shared" si="314"/>
        <v>124_4</v>
      </c>
      <c r="T1455" s="35" t="str">
        <f t="shared" si="315"/>
        <v>124AM</v>
      </c>
      <c r="U1455" s="35" t="str">
        <f t="shared" si="316"/>
        <v>124AMNS</v>
      </c>
      <c r="W1455" s="20" t="str">
        <f t="shared" si="317"/>
        <v/>
      </c>
      <c r="X1455" s="20" t="str">
        <f t="shared" si="318"/>
        <v/>
      </c>
      <c r="Y1455" s="20" t="str">
        <f t="shared" si="319"/>
        <v/>
      </c>
      <c r="Z1455" s="20" t="str">
        <f t="shared" si="320"/>
        <v/>
      </c>
      <c r="AA1455" s="20">
        <f t="shared" si="308"/>
        <v>0</v>
      </c>
      <c r="AB1455" s="20">
        <f t="shared" si="309"/>
        <v>0</v>
      </c>
      <c r="AC1455" s="20">
        <f t="shared" si="310"/>
        <v>3</v>
      </c>
      <c r="AD1455" s="16">
        <f t="shared" si="321"/>
        <v>1</v>
      </c>
      <c r="AE1455" s="16">
        <f>IF(ISBLANK(T1455),AE1454,IF(COUNTIF(T$2:T1455,T1455)&gt;1,AE1454,1+MAX(AE1454,0)))</f>
        <v>45</v>
      </c>
    </row>
    <row r="1456" spans="1:31" x14ac:dyDescent="0.25">
      <c r="A1456" s="42">
        <v>124</v>
      </c>
      <c r="B1456" s="42" t="s">
        <v>65</v>
      </c>
      <c r="C1456" s="42" t="s">
        <v>740</v>
      </c>
      <c r="E1456" s="20">
        <v>1</v>
      </c>
      <c r="F1456" s="20">
        <v>4</v>
      </c>
      <c r="G1456" s="20">
        <v>3</v>
      </c>
      <c r="H1456" s="20">
        <v>1</v>
      </c>
      <c r="I1456" s="20">
        <v>0</v>
      </c>
      <c r="J1456" s="20">
        <v>0</v>
      </c>
      <c r="K1456" s="20">
        <v>0</v>
      </c>
      <c r="L1456" s="20">
        <v>0</v>
      </c>
      <c r="M1456" s="225" t="s">
        <v>741</v>
      </c>
      <c r="O1456" s="101">
        <f>IF(ISBLANK(C1456),O1455,IF(COUNTIF(C$2:C1456,C1456)&gt;1,O1455,1+MAX(O1455,0)))</f>
        <v>39</v>
      </c>
      <c r="P1456" s="45">
        <f t="shared" si="311"/>
        <v>24</v>
      </c>
      <c r="Q1456" s="33" t="str">
        <f t="shared" si="312"/>
        <v/>
      </c>
      <c r="R1456" s="33">
        <f t="shared" si="313"/>
        <v>4</v>
      </c>
      <c r="S1456" s="33" t="str">
        <f t="shared" si="314"/>
        <v>124_4</v>
      </c>
      <c r="T1456" s="35" t="str">
        <f t="shared" si="315"/>
        <v>124AM</v>
      </c>
      <c r="U1456" s="35" t="str">
        <f t="shared" si="316"/>
        <v>124AMEW</v>
      </c>
      <c r="W1456" s="20" t="str">
        <f t="shared" si="317"/>
        <v/>
      </c>
      <c r="X1456" s="20" t="str">
        <f t="shared" si="318"/>
        <v/>
      </c>
      <c r="Y1456" s="20" t="str">
        <f t="shared" si="319"/>
        <v/>
      </c>
      <c r="Z1456" s="20" t="str">
        <f t="shared" si="320"/>
        <v/>
      </c>
      <c r="AA1456" s="20">
        <f t="shared" si="308"/>
        <v>0</v>
      </c>
      <c r="AB1456" s="20">
        <f t="shared" si="309"/>
        <v>0</v>
      </c>
      <c r="AC1456" s="20">
        <f t="shared" si="310"/>
        <v>4</v>
      </c>
      <c r="AD1456" s="16">
        <f t="shared" si="321"/>
        <v>1</v>
      </c>
      <c r="AE1456" s="16">
        <f>IF(ISBLANK(T1456),AE1455,IF(COUNTIF(T$2:T1456,T1456)&gt;1,AE1455,1+MAX(AE1455,0)))</f>
        <v>45</v>
      </c>
    </row>
    <row r="1457" spans="1:31" x14ac:dyDescent="0.25">
      <c r="A1457" s="42">
        <v>124</v>
      </c>
      <c r="B1457" s="42" t="s">
        <v>65</v>
      </c>
      <c r="C1457" s="42" t="s">
        <v>740</v>
      </c>
      <c r="E1457" s="20">
        <v>1</v>
      </c>
      <c r="F1457" s="20">
        <v>4</v>
      </c>
      <c r="G1457" s="20">
        <v>4</v>
      </c>
      <c r="H1457" s="20">
        <v>3</v>
      </c>
      <c r="I1457" s="20">
        <v>0</v>
      </c>
      <c r="J1457" s="20">
        <v>2</v>
      </c>
      <c r="K1457" s="20">
        <v>0</v>
      </c>
      <c r="L1457" s="20">
        <v>0</v>
      </c>
      <c r="M1457" s="225" t="s">
        <v>741</v>
      </c>
      <c r="O1457" s="101">
        <f>IF(ISBLANK(C1457),O1456,IF(COUNTIF(C$2:C1457,C1457)&gt;1,O1456,1+MAX(O1456,0)))</f>
        <v>39</v>
      </c>
      <c r="P1457" s="45">
        <f t="shared" si="311"/>
        <v>24</v>
      </c>
      <c r="Q1457" s="33" t="str">
        <f t="shared" si="312"/>
        <v/>
      </c>
      <c r="R1457" s="33">
        <f t="shared" si="313"/>
        <v>4</v>
      </c>
      <c r="S1457" s="33" t="str">
        <f t="shared" si="314"/>
        <v>124_4</v>
      </c>
      <c r="T1457" s="35" t="str">
        <f t="shared" si="315"/>
        <v>124AM</v>
      </c>
      <c r="U1457" s="35" t="str">
        <f t="shared" si="316"/>
        <v>124AMEW</v>
      </c>
      <c r="W1457" s="20" t="str">
        <f t="shared" si="317"/>
        <v/>
      </c>
      <c r="X1457" s="20" t="str">
        <f t="shared" si="318"/>
        <v/>
      </c>
      <c r="Y1457" s="20" t="str">
        <f t="shared" si="319"/>
        <v/>
      </c>
      <c r="Z1457" s="20" t="str">
        <f t="shared" si="320"/>
        <v/>
      </c>
      <c r="AA1457" s="20">
        <f t="shared" si="308"/>
        <v>0</v>
      </c>
      <c r="AB1457" s="20">
        <f t="shared" si="309"/>
        <v>0</v>
      </c>
      <c r="AC1457" s="20">
        <f t="shared" si="310"/>
        <v>4</v>
      </c>
      <c r="AD1457" s="16">
        <f t="shared" si="321"/>
        <v>1</v>
      </c>
      <c r="AE1457" s="16">
        <f>IF(ISBLANK(T1457),AE1456,IF(COUNTIF(T$2:T1457,T1457)&gt;1,AE1456,1+MAX(AE1456,0)))</f>
        <v>45</v>
      </c>
    </row>
    <row r="1458" spans="1:31" x14ac:dyDescent="0.25">
      <c r="A1458" s="42">
        <v>124</v>
      </c>
      <c r="B1458" s="42" t="s">
        <v>65</v>
      </c>
      <c r="C1458" s="42" t="s">
        <v>740</v>
      </c>
      <c r="E1458" s="20">
        <v>2</v>
      </c>
      <c r="F1458" s="20">
        <v>1</v>
      </c>
      <c r="G1458" s="20">
        <v>1</v>
      </c>
      <c r="H1458" s="20">
        <v>4</v>
      </c>
      <c r="I1458" s="20">
        <v>0</v>
      </c>
      <c r="J1458" s="20">
        <v>2</v>
      </c>
      <c r="K1458" s="20">
        <v>3</v>
      </c>
      <c r="L1458" s="20">
        <v>3</v>
      </c>
      <c r="M1458" s="225" t="s">
        <v>742</v>
      </c>
      <c r="O1458" s="101">
        <f>IF(ISBLANK(C1458),O1457,IF(COUNTIF(C$2:C1458,C1458)&gt;1,O1457,1+MAX(O1457,0)))</f>
        <v>39</v>
      </c>
      <c r="P1458" s="45">
        <f t="shared" si="311"/>
        <v>24</v>
      </c>
      <c r="Q1458" s="33" t="str">
        <f t="shared" si="312"/>
        <v/>
      </c>
      <c r="R1458" s="33">
        <f t="shared" si="313"/>
        <v>5</v>
      </c>
      <c r="S1458" s="33" t="str">
        <f t="shared" si="314"/>
        <v>124_5</v>
      </c>
      <c r="T1458" s="35" t="str">
        <f t="shared" si="315"/>
        <v>124AM</v>
      </c>
      <c r="U1458" s="35" t="str">
        <f t="shared" si="316"/>
        <v>124AMNS</v>
      </c>
      <c r="W1458" s="20" t="str">
        <f t="shared" si="317"/>
        <v/>
      </c>
      <c r="X1458" s="20" t="str">
        <f t="shared" si="318"/>
        <v/>
      </c>
      <c r="Y1458" s="20" t="str">
        <f t="shared" si="319"/>
        <v/>
      </c>
      <c r="Z1458" s="20" t="str">
        <f t="shared" si="320"/>
        <v/>
      </c>
      <c r="AA1458" s="20">
        <f t="shared" si="308"/>
        <v>0</v>
      </c>
      <c r="AB1458" s="20">
        <f t="shared" si="309"/>
        <v>0</v>
      </c>
      <c r="AC1458" s="20">
        <f t="shared" si="310"/>
        <v>3</v>
      </c>
      <c r="AD1458" s="16">
        <f t="shared" si="321"/>
        <v>1</v>
      </c>
      <c r="AE1458" s="16">
        <f>IF(ISBLANK(T1458),AE1457,IF(COUNTIF(T$2:T1458,T1458)&gt;1,AE1457,1+MAX(AE1457,0)))</f>
        <v>45</v>
      </c>
    </row>
    <row r="1459" spans="1:31" x14ac:dyDescent="0.25">
      <c r="A1459" s="42">
        <v>124</v>
      </c>
      <c r="B1459" s="42" t="s">
        <v>65</v>
      </c>
      <c r="C1459" s="42" t="s">
        <v>740</v>
      </c>
      <c r="E1459" s="20">
        <v>2</v>
      </c>
      <c r="F1459" s="20">
        <v>1</v>
      </c>
      <c r="G1459" s="20">
        <v>2</v>
      </c>
      <c r="H1459" s="20">
        <v>1</v>
      </c>
      <c r="I1459" s="20">
        <v>1</v>
      </c>
      <c r="J1459" s="20">
        <v>0</v>
      </c>
      <c r="K1459" s="20">
        <v>0</v>
      </c>
      <c r="L1459" s="20">
        <v>1</v>
      </c>
      <c r="M1459" s="225" t="s">
        <v>742</v>
      </c>
      <c r="O1459" s="101">
        <f>IF(ISBLANK(C1459),O1458,IF(COUNTIF(C$2:C1459,C1459)&gt;1,O1458,1+MAX(O1458,0)))</f>
        <v>39</v>
      </c>
      <c r="P1459" s="45">
        <f t="shared" si="311"/>
        <v>24</v>
      </c>
      <c r="Q1459" s="33" t="str">
        <f t="shared" si="312"/>
        <v/>
      </c>
      <c r="R1459" s="33">
        <f t="shared" si="313"/>
        <v>5</v>
      </c>
      <c r="S1459" s="33" t="str">
        <f t="shared" si="314"/>
        <v>124_5</v>
      </c>
      <c r="T1459" s="35" t="str">
        <f t="shared" si="315"/>
        <v>124AM</v>
      </c>
      <c r="U1459" s="35" t="str">
        <f t="shared" si="316"/>
        <v>124AMNS</v>
      </c>
      <c r="W1459" s="20" t="str">
        <f t="shared" si="317"/>
        <v/>
      </c>
      <c r="X1459" s="20" t="str">
        <f t="shared" si="318"/>
        <v/>
      </c>
      <c r="Y1459" s="20" t="str">
        <f t="shared" si="319"/>
        <v/>
      </c>
      <c r="Z1459" s="20" t="str">
        <f t="shared" si="320"/>
        <v/>
      </c>
      <c r="AA1459" s="20">
        <f t="shared" si="308"/>
        <v>0</v>
      </c>
      <c r="AB1459" s="20">
        <f t="shared" si="309"/>
        <v>0</v>
      </c>
      <c r="AC1459" s="20">
        <f t="shared" si="310"/>
        <v>3</v>
      </c>
      <c r="AD1459" s="16">
        <f t="shared" si="321"/>
        <v>1</v>
      </c>
      <c r="AE1459" s="16">
        <f>IF(ISBLANK(T1459),AE1458,IF(COUNTIF(T$2:T1459,T1459)&gt;1,AE1458,1+MAX(AE1458,0)))</f>
        <v>45</v>
      </c>
    </row>
    <row r="1460" spans="1:31" x14ac:dyDescent="0.25">
      <c r="A1460" s="42">
        <v>124</v>
      </c>
      <c r="B1460" s="42" t="s">
        <v>65</v>
      </c>
      <c r="C1460" s="42" t="s">
        <v>740</v>
      </c>
      <c r="E1460" s="20">
        <v>2</v>
      </c>
      <c r="F1460" s="20">
        <v>1</v>
      </c>
      <c r="G1460" s="20">
        <v>3</v>
      </c>
      <c r="H1460" s="20">
        <v>6</v>
      </c>
      <c r="I1460" s="20">
        <v>1</v>
      </c>
      <c r="J1460" s="20">
        <v>6</v>
      </c>
      <c r="K1460" s="20">
        <v>0</v>
      </c>
      <c r="L1460" s="20">
        <v>0</v>
      </c>
      <c r="M1460" s="225" t="s">
        <v>742</v>
      </c>
      <c r="O1460" s="101">
        <f>IF(ISBLANK(C1460),O1459,IF(COUNTIF(C$2:C1460,C1460)&gt;1,O1459,1+MAX(O1459,0)))</f>
        <v>39</v>
      </c>
      <c r="P1460" s="45">
        <f t="shared" si="311"/>
        <v>24</v>
      </c>
      <c r="Q1460" s="33" t="str">
        <f t="shared" si="312"/>
        <v/>
      </c>
      <c r="R1460" s="33">
        <f t="shared" si="313"/>
        <v>5</v>
      </c>
      <c r="S1460" s="33" t="str">
        <f t="shared" si="314"/>
        <v>124_5</v>
      </c>
      <c r="T1460" s="35" t="str">
        <f t="shared" si="315"/>
        <v>124AM</v>
      </c>
      <c r="U1460" s="35" t="str">
        <f t="shared" si="316"/>
        <v>124AMEW</v>
      </c>
      <c r="W1460" s="20" t="str">
        <f t="shared" si="317"/>
        <v/>
      </c>
      <c r="X1460" s="20" t="str">
        <f t="shared" si="318"/>
        <v/>
      </c>
      <c r="Y1460" s="20" t="str">
        <f t="shared" si="319"/>
        <v/>
      </c>
      <c r="Z1460" s="20" t="str">
        <f t="shared" si="320"/>
        <v/>
      </c>
      <c r="AA1460" s="20">
        <f t="shared" si="308"/>
        <v>0</v>
      </c>
      <c r="AB1460" s="20">
        <f t="shared" si="309"/>
        <v>0</v>
      </c>
      <c r="AC1460" s="20">
        <f t="shared" si="310"/>
        <v>4</v>
      </c>
      <c r="AD1460" s="16">
        <f t="shared" si="321"/>
        <v>1</v>
      </c>
      <c r="AE1460" s="16">
        <f>IF(ISBLANK(T1460),AE1459,IF(COUNTIF(T$2:T1460,T1460)&gt;1,AE1459,1+MAX(AE1459,0)))</f>
        <v>45</v>
      </c>
    </row>
    <row r="1461" spans="1:31" x14ac:dyDescent="0.25">
      <c r="A1461" s="42">
        <v>124</v>
      </c>
      <c r="B1461" s="42" t="s">
        <v>65</v>
      </c>
      <c r="C1461" s="42" t="s">
        <v>740</v>
      </c>
      <c r="E1461" s="20">
        <v>2</v>
      </c>
      <c r="F1461" s="20">
        <v>1</v>
      </c>
      <c r="G1461" s="20">
        <v>4</v>
      </c>
      <c r="H1461" s="20">
        <v>4</v>
      </c>
      <c r="I1461" s="20">
        <v>1</v>
      </c>
      <c r="J1461" s="20">
        <v>2</v>
      </c>
      <c r="K1461" s="20">
        <v>0</v>
      </c>
      <c r="L1461" s="20">
        <v>0</v>
      </c>
      <c r="M1461" s="225" t="s">
        <v>742</v>
      </c>
      <c r="O1461" s="101">
        <f>IF(ISBLANK(C1461),O1460,IF(COUNTIF(C$2:C1461,C1461)&gt;1,O1460,1+MAX(O1460,0)))</f>
        <v>39</v>
      </c>
      <c r="P1461" s="45">
        <f t="shared" si="311"/>
        <v>24</v>
      </c>
      <c r="Q1461" s="33" t="str">
        <f t="shared" si="312"/>
        <v/>
      </c>
      <c r="R1461" s="33">
        <f t="shared" si="313"/>
        <v>5</v>
      </c>
      <c r="S1461" s="33" t="str">
        <f t="shared" si="314"/>
        <v>124_5</v>
      </c>
      <c r="T1461" s="35" t="str">
        <f t="shared" si="315"/>
        <v>124AM</v>
      </c>
      <c r="U1461" s="35" t="str">
        <f t="shared" si="316"/>
        <v>124AMEW</v>
      </c>
      <c r="W1461" s="20" t="str">
        <f t="shared" si="317"/>
        <v/>
      </c>
      <c r="X1461" s="20" t="str">
        <f t="shared" si="318"/>
        <v/>
      </c>
      <c r="Y1461" s="20" t="str">
        <f t="shared" si="319"/>
        <v/>
      </c>
      <c r="Z1461" s="20" t="str">
        <f t="shared" si="320"/>
        <v/>
      </c>
      <c r="AA1461" s="20">
        <f t="shared" si="308"/>
        <v>0</v>
      </c>
      <c r="AB1461" s="20">
        <f t="shared" si="309"/>
        <v>0</v>
      </c>
      <c r="AC1461" s="20">
        <f t="shared" si="310"/>
        <v>4</v>
      </c>
      <c r="AD1461" s="16">
        <f t="shared" si="321"/>
        <v>1</v>
      </c>
      <c r="AE1461" s="16">
        <f>IF(ISBLANK(T1461),AE1460,IF(COUNTIF(T$2:T1461,T1461)&gt;1,AE1460,1+MAX(AE1460,0)))</f>
        <v>45</v>
      </c>
    </row>
    <row r="1462" spans="1:31" x14ac:dyDescent="0.25">
      <c r="A1462" s="42">
        <v>124</v>
      </c>
      <c r="B1462" s="42" t="s">
        <v>65</v>
      </c>
      <c r="C1462" s="42" t="s">
        <v>740</v>
      </c>
      <c r="E1462" s="20">
        <v>2</v>
      </c>
      <c r="F1462" s="20">
        <v>2</v>
      </c>
      <c r="G1462" s="20">
        <v>1</v>
      </c>
      <c r="H1462" s="20">
        <v>1</v>
      </c>
      <c r="I1462" s="20">
        <v>0</v>
      </c>
      <c r="J1462" s="20">
        <v>0</v>
      </c>
      <c r="K1462" s="20">
        <v>0</v>
      </c>
      <c r="L1462" s="20">
        <v>0</v>
      </c>
      <c r="M1462" s="225" t="s">
        <v>742</v>
      </c>
      <c r="O1462" s="101">
        <f>IF(ISBLANK(C1462),O1461,IF(COUNTIF(C$2:C1462,C1462)&gt;1,O1461,1+MAX(O1461,0)))</f>
        <v>39</v>
      </c>
      <c r="P1462" s="45">
        <f t="shared" si="311"/>
        <v>24</v>
      </c>
      <c r="Q1462" s="33" t="str">
        <f t="shared" si="312"/>
        <v/>
      </c>
      <c r="R1462" s="33">
        <f t="shared" si="313"/>
        <v>6</v>
      </c>
      <c r="S1462" s="33" t="str">
        <f t="shared" si="314"/>
        <v>124_6</v>
      </c>
      <c r="T1462" s="35" t="str">
        <f t="shared" si="315"/>
        <v>124AM</v>
      </c>
      <c r="U1462" s="35" t="str">
        <f t="shared" si="316"/>
        <v>124AMNS</v>
      </c>
      <c r="W1462" s="20" t="str">
        <f t="shared" si="317"/>
        <v/>
      </c>
      <c r="X1462" s="20" t="str">
        <f t="shared" si="318"/>
        <v/>
      </c>
      <c r="Y1462" s="20" t="str">
        <f t="shared" si="319"/>
        <v/>
      </c>
      <c r="Z1462" s="20" t="str">
        <f t="shared" si="320"/>
        <v/>
      </c>
      <c r="AA1462" s="20">
        <f t="shared" si="308"/>
        <v>0</v>
      </c>
      <c r="AB1462" s="20">
        <f t="shared" si="309"/>
        <v>0</v>
      </c>
      <c r="AC1462" s="20">
        <f t="shared" si="310"/>
        <v>3</v>
      </c>
      <c r="AD1462" s="16">
        <f t="shared" si="321"/>
        <v>1</v>
      </c>
      <c r="AE1462" s="16">
        <f>IF(ISBLANK(T1462),AE1461,IF(COUNTIF(T$2:T1462,T1462)&gt;1,AE1461,1+MAX(AE1461,0)))</f>
        <v>45</v>
      </c>
    </row>
    <row r="1463" spans="1:31" x14ac:dyDescent="0.25">
      <c r="A1463" s="42">
        <v>124</v>
      </c>
      <c r="B1463" s="42" t="s">
        <v>65</v>
      </c>
      <c r="C1463" s="42" t="s">
        <v>740</v>
      </c>
      <c r="E1463" s="20">
        <v>2</v>
      </c>
      <c r="F1463" s="20">
        <v>2</v>
      </c>
      <c r="G1463" s="20">
        <v>2</v>
      </c>
      <c r="H1463" s="20">
        <v>1</v>
      </c>
      <c r="I1463" s="20">
        <v>0</v>
      </c>
      <c r="J1463" s="20">
        <v>0</v>
      </c>
      <c r="K1463" s="20">
        <v>0</v>
      </c>
      <c r="L1463" s="20">
        <v>1</v>
      </c>
      <c r="M1463" s="225" t="s">
        <v>742</v>
      </c>
      <c r="O1463" s="101">
        <f>IF(ISBLANK(C1463),O1462,IF(COUNTIF(C$2:C1463,C1463)&gt;1,O1462,1+MAX(O1462,0)))</f>
        <v>39</v>
      </c>
      <c r="P1463" s="45">
        <f t="shared" si="311"/>
        <v>24</v>
      </c>
      <c r="Q1463" s="33" t="str">
        <f t="shared" si="312"/>
        <v/>
      </c>
      <c r="R1463" s="33">
        <f t="shared" si="313"/>
        <v>6</v>
      </c>
      <c r="S1463" s="33" t="str">
        <f t="shared" si="314"/>
        <v>124_6</v>
      </c>
      <c r="T1463" s="35" t="str">
        <f t="shared" si="315"/>
        <v>124AM</v>
      </c>
      <c r="U1463" s="35" t="str">
        <f t="shared" si="316"/>
        <v>124AMNS</v>
      </c>
      <c r="W1463" s="20" t="str">
        <f t="shared" si="317"/>
        <v/>
      </c>
      <c r="X1463" s="20" t="str">
        <f t="shared" si="318"/>
        <v/>
      </c>
      <c r="Y1463" s="20" t="str">
        <f t="shared" si="319"/>
        <v/>
      </c>
      <c r="Z1463" s="20" t="str">
        <f t="shared" si="320"/>
        <v/>
      </c>
      <c r="AA1463" s="20">
        <f t="shared" si="308"/>
        <v>0</v>
      </c>
      <c r="AB1463" s="20">
        <f t="shared" si="309"/>
        <v>0</v>
      </c>
      <c r="AC1463" s="20">
        <f t="shared" si="310"/>
        <v>3</v>
      </c>
      <c r="AD1463" s="16">
        <f t="shared" si="321"/>
        <v>1</v>
      </c>
      <c r="AE1463" s="16">
        <f>IF(ISBLANK(T1463),AE1462,IF(COUNTIF(T$2:T1463,T1463)&gt;1,AE1462,1+MAX(AE1462,0)))</f>
        <v>45</v>
      </c>
    </row>
    <row r="1464" spans="1:31" x14ac:dyDescent="0.25">
      <c r="A1464" s="42">
        <v>124</v>
      </c>
      <c r="B1464" s="42" t="s">
        <v>65</v>
      </c>
      <c r="C1464" s="42" t="s">
        <v>740</v>
      </c>
      <c r="E1464" s="20">
        <v>2</v>
      </c>
      <c r="F1464" s="20">
        <v>2</v>
      </c>
      <c r="G1464" s="20">
        <v>3</v>
      </c>
      <c r="H1464" s="20">
        <v>2</v>
      </c>
      <c r="I1464" s="20">
        <v>0</v>
      </c>
      <c r="J1464" s="20">
        <v>0</v>
      </c>
      <c r="K1464" s="20">
        <v>0</v>
      </c>
      <c r="L1464" s="20">
        <v>0</v>
      </c>
      <c r="M1464" s="225" t="s">
        <v>742</v>
      </c>
      <c r="O1464" s="101">
        <f>IF(ISBLANK(C1464),O1463,IF(COUNTIF(C$2:C1464,C1464)&gt;1,O1463,1+MAX(O1463,0)))</f>
        <v>39</v>
      </c>
      <c r="P1464" s="45">
        <f t="shared" si="311"/>
        <v>24</v>
      </c>
      <c r="Q1464" s="33" t="str">
        <f t="shared" si="312"/>
        <v/>
      </c>
      <c r="R1464" s="33">
        <f t="shared" si="313"/>
        <v>6</v>
      </c>
      <c r="S1464" s="33" t="str">
        <f t="shared" si="314"/>
        <v>124_6</v>
      </c>
      <c r="T1464" s="35" t="str">
        <f t="shared" si="315"/>
        <v>124AM</v>
      </c>
      <c r="U1464" s="35" t="str">
        <f t="shared" si="316"/>
        <v>124AMEW</v>
      </c>
      <c r="W1464" s="20" t="str">
        <f t="shared" si="317"/>
        <v/>
      </c>
      <c r="X1464" s="20" t="str">
        <f t="shared" si="318"/>
        <v/>
      </c>
      <c r="Y1464" s="20" t="str">
        <f t="shared" si="319"/>
        <v/>
      </c>
      <c r="Z1464" s="20" t="str">
        <f t="shared" si="320"/>
        <v/>
      </c>
      <c r="AA1464" s="20">
        <f t="shared" si="308"/>
        <v>0</v>
      </c>
      <c r="AB1464" s="20">
        <f t="shared" si="309"/>
        <v>0</v>
      </c>
      <c r="AC1464" s="20">
        <f t="shared" si="310"/>
        <v>4</v>
      </c>
      <c r="AD1464" s="16">
        <f t="shared" si="321"/>
        <v>1</v>
      </c>
      <c r="AE1464" s="16">
        <f>IF(ISBLANK(T1464),AE1463,IF(COUNTIF(T$2:T1464,T1464)&gt;1,AE1463,1+MAX(AE1463,0)))</f>
        <v>45</v>
      </c>
    </row>
    <row r="1465" spans="1:31" x14ac:dyDescent="0.25">
      <c r="A1465" s="42">
        <v>124</v>
      </c>
      <c r="B1465" s="42" t="s">
        <v>65</v>
      </c>
      <c r="C1465" s="42" t="s">
        <v>740</v>
      </c>
      <c r="E1465" s="20">
        <v>2</v>
      </c>
      <c r="F1465" s="20">
        <v>2</v>
      </c>
      <c r="G1465" s="20">
        <v>4</v>
      </c>
      <c r="H1465" s="20">
        <v>7</v>
      </c>
      <c r="I1465" s="20">
        <v>4</v>
      </c>
      <c r="J1465" s="20">
        <v>3</v>
      </c>
      <c r="K1465" s="20">
        <v>0</v>
      </c>
      <c r="L1465" s="20">
        <v>0</v>
      </c>
      <c r="M1465" s="225" t="s">
        <v>742</v>
      </c>
      <c r="O1465" s="101">
        <f>IF(ISBLANK(C1465),O1464,IF(COUNTIF(C$2:C1465,C1465)&gt;1,O1464,1+MAX(O1464,0)))</f>
        <v>39</v>
      </c>
      <c r="P1465" s="45">
        <f t="shared" si="311"/>
        <v>24</v>
      </c>
      <c r="Q1465" s="33" t="str">
        <f t="shared" si="312"/>
        <v/>
      </c>
      <c r="R1465" s="33">
        <f t="shared" si="313"/>
        <v>6</v>
      </c>
      <c r="S1465" s="33" t="str">
        <f t="shared" si="314"/>
        <v>124_6</v>
      </c>
      <c r="T1465" s="35" t="str">
        <f t="shared" si="315"/>
        <v>124AM</v>
      </c>
      <c r="U1465" s="35" t="str">
        <f t="shared" si="316"/>
        <v>124AMEW</v>
      </c>
      <c r="W1465" s="20" t="str">
        <f t="shared" si="317"/>
        <v/>
      </c>
      <c r="X1465" s="20" t="str">
        <f t="shared" si="318"/>
        <v/>
      </c>
      <c r="Y1465" s="20" t="str">
        <f t="shared" si="319"/>
        <v/>
      </c>
      <c r="Z1465" s="20" t="str">
        <f t="shared" si="320"/>
        <v/>
      </c>
      <c r="AA1465" s="20">
        <f t="shared" si="308"/>
        <v>0</v>
      </c>
      <c r="AB1465" s="20">
        <f t="shared" si="309"/>
        <v>0</v>
      </c>
      <c r="AC1465" s="20">
        <f t="shared" si="310"/>
        <v>4</v>
      </c>
      <c r="AD1465" s="16">
        <f t="shared" si="321"/>
        <v>1</v>
      </c>
      <c r="AE1465" s="16">
        <f>IF(ISBLANK(T1465),AE1464,IF(COUNTIF(T$2:T1465,T1465)&gt;1,AE1464,1+MAX(AE1464,0)))</f>
        <v>45</v>
      </c>
    </row>
    <row r="1466" spans="1:31" x14ac:dyDescent="0.25">
      <c r="A1466" s="42">
        <v>124</v>
      </c>
      <c r="B1466" s="42" t="s">
        <v>65</v>
      </c>
      <c r="C1466" s="42" t="s">
        <v>740</v>
      </c>
      <c r="E1466" s="20">
        <v>2</v>
      </c>
      <c r="F1466" s="20">
        <v>3</v>
      </c>
      <c r="G1466" s="20">
        <v>1</v>
      </c>
      <c r="H1466" s="20">
        <v>1</v>
      </c>
      <c r="I1466" s="20">
        <v>0</v>
      </c>
      <c r="J1466" s="20">
        <v>1</v>
      </c>
      <c r="K1466" s="20">
        <v>0</v>
      </c>
      <c r="L1466" s="20">
        <v>0</v>
      </c>
      <c r="M1466" s="225" t="s">
        <v>742</v>
      </c>
      <c r="O1466" s="101">
        <f>IF(ISBLANK(C1466),O1465,IF(COUNTIF(C$2:C1466,C1466)&gt;1,O1465,1+MAX(O1465,0)))</f>
        <v>39</v>
      </c>
      <c r="P1466" s="45">
        <f t="shared" si="311"/>
        <v>24</v>
      </c>
      <c r="Q1466" s="33" t="str">
        <f t="shared" si="312"/>
        <v/>
      </c>
      <c r="R1466" s="33">
        <f t="shared" si="313"/>
        <v>7</v>
      </c>
      <c r="S1466" s="33" t="str">
        <f t="shared" si="314"/>
        <v>124_7</v>
      </c>
      <c r="T1466" s="35" t="str">
        <f t="shared" si="315"/>
        <v>124AM</v>
      </c>
      <c r="U1466" s="35" t="str">
        <f t="shared" si="316"/>
        <v>124AMNS</v>
      </c>
      <c r="W1466" s="20" t="str">
        <f t="shared" si="317"/>
        <v/>
      </c>
      <c r="X1466" s="20" t="str">
        <f t="shared" si="318"/>
        <v/>
      </c>
      <c r="Y1466" s="20" t="str">
        <f t="shared" si="319"/>
        <v/>
      </c>
      <c r="Z1466" s="20" t="str">
        <f t="shared" si="320"/>
        <v/>
      </c>
      <c r="AA1466" s="20">
        <f t="shared" si="308"/>
        <v>0</v>
      </c>
      <c r="AB1466" s="20">
        <f t="shared" si="309"/>
        <v>0</v>
      </c>
      <c r="AC1466" s="20">
        <f t="shared" si="310"/>
        <v>3</v>
      </c>
      <c r="AD1466" s="16">
        <f t="shared" si="321"/>
        <v>1</v>
      </c>
      <c r="AE1466" s="16">
        <f>IF(ISBLANK(T1466),AE1465,IF(COUNTIF(T$2:T1466,T1466)&gt;1,AE1465,1+MAX(AE1465,0)))</f>
        <v>45</v>
      </c>
    </row>
    <row r="1467" spans="1:31" x14ac:dyDescent="0.25">
      <c r="A1467" s="42">
        <v>124</v>
      </c>
      <c r="B1467" s="42" t="s">
        <v>65</v>
      </c>
      <c r="C1467" s="42" t="s">
        <v>740</v>
      </c>
      <c r="E1467" s="20">
        <v>2</v>
      </c>
      <c r="F1467" s="20">
        <v>3</v>
      </c>
      <c r="G1467" s="20">
        <v>2</v>
      </c>
      <c r="H1467" s="20">
        <v>0</v>
      </c>
      <c r="I1467" s="20">
        <v>0</v>
      </c>
      <c r="J1467" s="20">
        <v>0</v>
      </c>
      <c r="K1467" s="20">
        <v>0</v>
      </c>
      <c r="L1467" s="20">
        <v>0</v>
      </c>
      <c r="M1467" s="225" t="s">
        <v>742</v>
      </c>
      <c r="O1467" s="101">
        <f>IF(ISBLANK(C1467),O1466,IF(COUNTIF(C$2:C1467,C1467)&gt;1,O1466,1+MAX(O1466,0)))</f>
        <v>39</v>
      </c>
      <c r="P1467" s="45">
        <f t="shared" si="311"/>
        <v>24</v>
      </c>
      <c r="Q1467" s="33" t="str">
        <f t="shared" si="312"/>
        <v/>
      </c>
      <c r="R1467" s="33">
        <f t="shared" si="313"/>
        <v>7</v>
      </c>
      <c r="S1467" s="33" t="str">
        <f t="shared" si="314"/>
        <v>124_7</v>
      </c>
      <c r="T1467" s="35" t="str">
        <f t="shared" si="315"/>
        <v>124AM</v>
      </c>
      <c r="U1467" s="35" t="str">
        <f t="shared" si="316"/>
        <v>124AMNS</v>
      </c>
      <c r="W1467" s="20" t="str">
        <f t="shared" si="317"/>
        <v/>
      </c>
      <c r="X1467" s="20" t="str">
        <f t="shared" si="318"/>
        <v/>
      </c>
      <c r="Y1467" s="20" t="str">
        <f t="shared" si="319"/>
        <v/>
      </c>
      <c r="Z1467" s="20" t="str">
        <f t="shared" si="320"/>
        <v/>
      </c>
      <c r="AA1467" s="20">
        <f t="shared" si="308"/>
        <v>0</v>
      </c>
      <c r="AB1467" s="20">
        <f t="shared" si="309"/>
        <v>0</v>
      </c>
      <c r="AC1467" s="20">
        <f t="shared" si="310"/>
        <v>3</v>
      </c>
      <c r="AD1467" s="16">
        <f t="shared" si="321"/>
        <v>1</v>
      </c>
      <c r="AE1467" s="16">
        <f>IF(ISBLANK(T1467),AE1466,IF(COUNTIF(T$2:T1467,T1467)&gt;1,AE1466,1+MAX(AE1466,0)))</f>
        <v>45</v>
      </c>
    </row>
    <row r="1468" spans="1:31" x14ac:dyDescent="0.25">
      <c r="A1468" s="42">
        <v>124</v>
      </c>
      <c r="B1468" s="42" t="s">
        <v>65</v>
      </c>
      <c r="C1468" s="42" t="s">
        <v>740</v>
      </c>
      <c r="E1468" s="20">
        <v>2</v>
      </c>
      <c r="F1468" s="20">
        <v>3</v>
      </c>
      <c r="G1468" s="20">
        <v>3</v>
      </c>
      <c r="H1468" s="20">
        <v>4</v>
      </c>
      <c r="I1468" s="20">
        <v>1</v>
      </c>
      <c r="J1468" s="20">
        <v>1</v>
      </c>
      <c r="K1468" s="20">
        <v>0</v>
      </c>
      <c r="L1468" s="20">
        <v>0</v>
      </c>
      <c r="M1468" s="225" t="s">
        <v>742</v>
      </c>
      <c r="O1468" s="101">
        <f>IF(ISBLANK(C1468),O1467,IF(COUNTIF(C$2:C1468,C1468)&gt;1,O1467,1+MAX(O1467,0)))</f>
        <v>39</v>
      </c>
      <c r="P1468" s="45">
        <f t="shared" si="311"/>
        <v>24</v>
      </c>
      <c r="Q1468" s="33" t="str">
        <f t="shared" si="312"/>
        <v/>
      </c>
      <c r="R1468" s="33">
        <f t="shared" si="313"/>
        <v>7</v>
      </c>
      <c r="S1468" s="33" t="str">
        <f t="shared" si="314"/>
        <v>124_7</v>
      </c>
      <c r="T1468" s="35" t="str">
        <f t="shared" si="315"/>
        <v>124AM</v>
      </c>
      <c r="U1468" s="35" t="str">
        <f t="shared" si="316"/>
        <v>124AMEW</v>
      </c>
      <c r="W1468" s="20" t="str">
        <f t="shared" si="317"/>
        <v/>
      </c>
      <c r="X1468" s="20" t="str">
        <f t="shared" si="318"/>
        <v/>
      </c>
      <c r="Y1468" s="20" t="str">
        <f t="shared" si="319"/>
        <v/>
      </c>
      <c r="Z1468" s="20" t="str">
        <f t="shared" si="320"/>
        <v/>
      </c>
      <c r="AA1468" s="20">
        <f t="shared" si="308"/>
        <v>0</v>
      </c>
      <c r="AB1468" s="20">
        <f t="shared" si="309"/>
        <v>0</v>
      </c>
      <c r="AC1468" s="20">
        <f t="shared" si="310"/>
        <v>4</v>
      </c>
      <c r="AD1468" s="16">
        <f t="shared" si="321"/>
        <v>1</v>
      </c>
      <c r="AE1468" s="16">
        <f>IF(ISBLANK(T1468),AE1467,IF(COUNTIF(T$2:T1468,T1468)&gt;1,AE1467,1+MAX(AE1467,0)))</f>
        <v>45</v>
      </c>
    </row>
    <row r="1469" spans="1:31" x14ac:dyDescent="0.25">
      <c r="A1469" s="42">
        <v>124</v>
      </c>
      <c r="B1469" s="42" t="s">
        <v>65</v>
      </c>
      <c r="C1469" s="42" t="s">
        <v>740</v>
      </c>
      <c r="E1469" s="20">
        <v>2</v>
      </c>
      <c r="F1469" s="20">
        <v>3</v>
      </c>
      <c r="G1469" s="20">
        <v>4</v>
      </c>
      <c r="H1469" s="20">
        <v>6</v>
      </c>
      <c r="I1469" s="20">
        <v>1</v>
      </c>
      <c r="J1469" s="20">
        <v>4</v>
      </c>
      <c r="K1469" s="20">
        <v>0</v>
      </c>
      <c r="L1469" s="20">
        <v>0</v>
      </c>
      <c r="M1469" s="225" t="s">
        <v>742</v>
      </c>
      <c r="O1469" s="101">
        <f>IF(ISBLANK(C1469),O1468,IF(COUNTIF(C$2:C1469,C1469)&gt;1,O1468,1+MAX(O1468,0)))</f>
        <v>39</v>
      </c>
      <c r="P1469" s="45">
        <f t="shared" si="311"/>
        <v>24</v>
      </c>
      <c r="Q1469" s="33" t="str">
        <f t="shared" si="312"/>
        <v/>
      </c>
      <c r="R1469" s="33">
        <f t="shared" si="313"/>
        <v>7</v>
      </c>
      <c r="S1469" s="33" t="str">
        <f t="shared" si="314"/>
        <v>124_7</v>
      </c>
      <c r="T1469" s="35" t="str">
        <f t="shared" si="315"/>
        <v>124AM</v>
      </c>
      <c r="U1469" s="35" t="str">
        <f t="shared" si="316"/>
        <v>124AMEW</v>
      </c>
      <c r="W1469" s="20" t="str">
        <f t="shared" si="317"/>
        <v/>
      </c>
      <c r="X1469" s="20" t="str">
        <f t="shared" si="318"/>
        <v/>
      </c>
      <c r="Y1469" s="20" t="str">
        <f t="shared" si="319"/>
        <v/>
      </c>
      <c r="Z1469" s="20" t="str">
        <f t="shared" si="320"/>
        <v/>
      </c>
      <c r="AA1469" s="20">
        <f t="shared" si="308"/>
        <v>0</v>
      </c>
      <c r="AB1469" s="20">
        <f t="shared" si="309"/>
        <v>0</v>
      </c>
      <c r="AC1469" s="20">
        <f t="shared" si="310"/>
        <v>4</v>
      </c>
      <c r="AD1469" s="16">
        <f t="shared" si="321"/>
        <v>1</v>
      </c>
      <c r="AE1469" s="16">
        <f>IF(ISBLANK(T1469),AE1468,IF(COUNTIF(T$2:T1469,T1469)&gt;1,AE1468,1+MAX(AE1468,0)))</f>
        <v>45</v>
      </c>
    </row>
    <row r="1470" spans="1:31" x14ac:dyDescent="0.25">
      <c r="A1470" s="42">
        <v>124</v>
      </c>
      <c r="B1470" s="42" t="s">
        <v>65</v>
      </c>
      <c r="C1470" s="42" t="s">
        <v>740</v>
      </c>
      <c r="E1470" s="20">
        <v>2</v>
      </c>
      <c r="F1470" s="20">
        <v>4</v>
      </c>
      <c r="G1470" s="20">
        <v>1</v>
      </c>
      <c r="H1470" s="20">
        <v>0</v>
      </c>
      <c r="I1470" s="20">
        <v>0</v>
      </c>
      <c r="J1470" s="20">
        <v>0</v>
      </c>
      <c r="K1470" s="20">
        <v>0</v>
      </c>
      <c r="L1470" s="20">
        <v>0</v>
      </c>
      <c r="M1470" s="225" t="s">
        <v>742</v>
      </c>
      <c r="O1470" s="101">
        <f>IF(ISBLANK(C1470),O1469,IF(COUNTIF(C$2:C1470,C1470)&gt;1,O1469,1+MAX(O1469,0)))</f>
        <v>39</v>
      </c>
      <c r="P1470" s="45">
        <f t="shared" si="311"/>
        <v>24</v>
      </c>
      <c r="Q1470" s="33" t="str">
        <f t="shared" si="312"/>
        <v/>
      </c>
      <c r="R1470" s="33">
        <f t="shared" si="313"/>
        <v>8</v>
      </c>
      <c r="S1470" s="33" t="str">
        <f t="shared" si="314"/>
        <v>124_8</v>
      </c>
      <c r="T1470" s="35" t="str">
        <f t="shared" si="315"/>
        <v>124AM</v>
      </c>
      <c r="U1470" s="35" t="str">
        <f t="shared" si="316"/>
        <v>124AMNS</v>
      </c>
      <c r="W1470" s="20" t="str">
        <f t="shared" si="317"/>
        <v/>
      </c>
      <c r="X1470" s="20" t="str">
        <f t="shared" si="318"/>
        <v/>
      </c>
      <c r="Y1470" s="20" t="str">
        <f t="shared" si="319"/>
        <v/>
      </c>
      <c r="Z1470" s="20" t="str">
        <f t="shared" si="320"/>
        <v/>
      </c>
      <c r="AA1470" s="20">
        <f t="shared" si="308"/>
        <v>0</v>
      </c>
      <c r="AB1470" s="20">
        <f t="shared" si="309"/>
        <v>0</v>
      </c>
      <c r="AC1470" s="20">
        <f t="shared" si="310"/>
        <v>3</v>
      </c>
      <c r="AD1470" s="16">
        <f t="shared" si="321"/>
        <v>1</v>
      </c>
      <c r="AE1470" s="16">
        <f>IF(ISBLANK(T1470),AE1469,IF(COUNTIF(T$2:T1470,T1470)&gt;1,AE1469,1+MAX(AE1469,0)))</f>
        <v>45</v>
      </c>
    </row>
    <row r="1471" spans="1:31" x14ac:dyDescent="0.25">
      <c r="A1471" s="42">
        <v>124</v>
      </c>
      <c r="B1471" s="42" t="s">
        <v>65</v>
      </c>
      <c r="C1471" s="42" t="s">
        <v>740</v>
      </c>
      <c r="E1471" s="20">
        <v>2</v>
      </c>
      <c r="F1471" s="20">
        <v>4</v>
      </c>
      <c r="G1471" s="20">
        <v>2</v>
      </c>
      <c r="H1471" s="20">
        <v>1</v>
      </c>
      <c r="I1471" s="20">
        <v>0</v>
      </c>
      <c r="J1471" s="20">
        <v>0</v>
      </c>
      <c r="K1471" s="20">
        <v>0</v>
      </c>
      <c r="L1471" s="20">
        <v>1</v>
      </c>
      <c r="M1471" s="225" t="s">
        <v>742</v>
      </c>
      <c r="O1471" s="101">
        <f>IF(ISBLANK(C1471),O1470,IF(COUNTIF(C$2:C1471,C1471)&gt;1,O1470,1+MAX(O1470,0)))</f>
        <v>39</v>
      </c>
      <c r="P1471" s="45">
        <f t="shared" si="311"/>
        <v>24</v>
      </c>
      <c r="Q1471" s="33" t="str">
        <f t="shared" si="312"/>
        <v/>
      </c>
      <c r="R1471" s="33">
        <f t="shared" si="313"/>
        <v>8</v>
      </c>
      <c r="S1471" s="33" t="str">
        <f t="shared" si="314"/>
        <v>124_8</v>
      </c>
      <c r="T1471" s="35" t="str">
        <f t="shared" si="315"/>
        <v>124AM</v>
      </c>
      <c r="U1471" s="35" t="str">
        <f t="shared" si="316"/>
        <v>124AMNS</v>
      </c>
      <c r="W1471" s="20" t="str">
        <f t="shared" si="317"/>
        <v/>
      </c>
      <c r="X1471" s="20" t="str">
        <f t="shared" si="318"/>
        <v/>
      </c>
      <c r="Y1471" s="20" t="str">
        <f t="shared" si="319"/>
        <v/>
      </c>
      <c r="Z1471" s="20" t="str">
        <f t="shared" si="320"/>
        <v/>
      </c>
      <c r="AA1471" s="20">
        <f t="shared" si="308"/>
        <v>0</v>
      </c>
      <c r="AB1471" s="20">
        <f t="shared" si="309"/>
        <v>0</v>
      </c>
      <c r="AC1471" s="20">
        <f t="shared" si="310"/>
        <v>3</v>
      </c>
      <c r="AD1471" s="16">
        <f t="shared" si="321"/>
        <v>1</v>
      </c>
      <c r="AE1471" s="16">
        <f>IF(ISBLANK(T1471),AE1470,IF(COUNTIF(T$2:T1471,T1471)&gt;1,AE1470,1+MAX(AE1470,0)))</f>
        <v>45</v>
      </c>
    </row>
    <row r="1472" spans="1:31" x14ac:dyDescent="0.25">
      <c r="A1472" s="42">
        <v>124</v>
      </c>
      <c r="B1472" s="42" t="s">
        <v>65</v>
      </c>
      <c r="C1472" s="42" t="s">
        <v>740</v>
      </c>
      <c r="E1472" s="20">
        <v>2</v>
      </c>
      <c r="F1472" s="20">
        <v>4</v>
      </c>
      <c r="G1472" s="20">
        <v>3</v>
      </c>
      <c r="H1472" s="20">
        <v>5</v>
      </c>
      <c r="I1472" s="20">
        <v>2</v>
      </c>
      <c r="J1472" s="20">
        <v>3</v>
      </c>
      <c r="K1472" s="20">
        <v>0</v>
      </c>
      <c r="L1472" s="20">
        <v>0</v>
      </c>
      <c r="M1472" s="225" t="s">
        <v>742</v>
      </c>
      <c r="O1472" s="101">
        <f>IF(ISBLANK(C1472),O1471,IF(COUNTIF(C$2:C1472,C1472)&gt;1,O1471,1+MAX(O1471,0)))</f>
        <v>39</v>
      </c>
      <c r="P1472" s="45">
        <f t="shared" si="311"/>
        <v>24</v>
      </c>
      <c r="Q1472" s="33" t="str">
        <f t="shared" si="312"/>
        <v/>
      </c>
      <c r="R1472" s="33">
        <f t="shared" si="313"/>
        <v>8</v>
      </c>
      <c r="S1472" s="33" t="str">
        <f t="shared" si="314"/>
        <v>124_8</v>
      </c>
      <c r="T1472" s="35" t="str">
        <f t="shared" si="315"/>
        <v>124AM</v>
      </c>
      <c r="U1472" s="35" t="str">
        <f t="shared" si="316"/>
        <v>124AMEW</v>
      </c>
      <c r="W1472" s="20" t="str">
        <f t="shared" si="317"/>
        <v/>
      </c>
      <c r="X1472" s="20" t="str">
        <f t="shared" si="318"/>
        <v/>
      </c>
      <c r="Y1472" s="20" t="str">
        <f t="shared" si="319"/>
        <v/>
      </c>
      <c r="Z1472" s="20" t="str">
        <f t="shared" si="320"/>
        <v/>
      </c>
      <c r="AA1472" s="20">
        <f t="shared" si="308"/>
        <v>0</v>
      </c>
      <c r="AB1472" s="20">
        <f t="shared" si="309"/>
        <v>0</v>
      </c>
      <c r="AC1472" s="20">
        <f t="shared" si="310"/>
        <v>4</v>
      </c>
      <c r="AD1472" s="16">
        <f t="shared" si="321"/>
        <v>1</v>
      </c>
      <c r="AE1472" s="16">
        <f>IF(ISBLANK(T1472),AE1471,IF(COUNTIF(T$2:T1472,T1472)&gt;1,AE1471,1+MAX(AE1471,0)))</f>
        <v>45</v>
      </c>
    </row>
    <row r="1473" spans="1:31" x14ac:dyDescent="0.25">
      <c r="A1473" s="42">
        <v>124</v>
      </c>
      <c r="B1473" s="42" t="s">
        <v>65</v>
      </c>
      <c r="C1473" s="42" t="s">
        <v>740</v>
      </c>
      <c r="E1473" s="20">
        <v>2</v>
      </c>
      <c r="F1473" s="20">
        <v>4</v>
      </c>
      <c r="G1473" s="20">
        <v>4</v>
      </c>
      <c r="H1473" s="20">
        <v>4</v>
      </c>
      <c r="I1473" s="20">
        <v>1</v>
      </c>
      <c r="J1473" s="20">
        <v>1</v>
      </c>
      <c r="K1473" s="20">
        <v>0</v>
      </c>
      <c r="L1473" s="20">
        <v>0</v>
      </c>
      <c r="M1473" s="225" t="s">
        <v>742</v>
      </c>
      <c r="O1473" s="101">
        <f>IF(ISBLANK(C1473),O1472,IF(COUNTIF(C$2:C1473,C1473)&gt;1,O1472,1+MAX(O1472,0)))</f>
        <v>39</v>
      </c>
      <c r="P1473" s="45">
        <f t="shared" si="311"/>
        <v>24</v>
      </c>
      <c r="Q1473" s="33" t="str">
        <f t="shared" si="312"/>
        <v/>
      </c>
      <c r="R1473" s="33">
        <f t="shared" si="313"/>
        <v>8</v>
      </c>
      <c r="S1473" s="33" t="str">
        <f t="shared" si="314"/>
        <v>124_8</v>
      </c>
      <c r="T1473" s="35" t="str">
        <f t="shared" si="315"/>
        <v>124AM</v>
      </c>
      <c r="U1473" s="35" t="str">
        <f t="shared" si="316"/>
        <v>124AMEW</v>
      </c>
      <c r="W1473" s="20" t="str">
        <f t="shared" si="317"/>
        <v/>
      </c>
      <c r="X1473" s="20" t="str">
        <f t="shared" si="318"/>
        <v/>
      </c>
      <c r="Y1473" s="20" t="str">
        <f t="shared" si="319"/>
        <v/>
      </c>
      <c r="Z1473" s="20" t="str">
        <f t="shared" si="320"/>
        <v/>
      </c>
      <c r="AA1473" s="20">
        <f t="shared" si="308"/>
        <v>0</v>
      </c>
      <c r="AB1473" s="20">
        <f t="shared" si="309"/>
        <v>0</v>
      </c>
      <c r="AC1473" s="20">
        <f t="shared" si="310"/>
        <v>4</v>
      </c>
      <c r="AD1473" s="16">
        <f t="shared" si="321"/>
        <v>1</v>
      </c>
      <c r="AE1473" s="16">
        <f>IF(ISBLANK(T1473),AE1472,IF(COUNTIF(T$2:T1473,T1473)&gt;1,AE1472,1+MAX(AE1472,0)))</f>
        <v>45</v>
      </c>
    </row>
    <row r="1474" spans="1:31" x14ac:dyDescent="0.25">
      <c r="A1474" s="42">
        <v>124</v>
      </c>
      <c r="B1474" s="42" t="s">
        <v>66</v>
      </c>
      <c r="C1474" s="42" t="s">
        <v>743</v>
      </c>
      <c r="E1474" s="20">
        <v>1</v>
      </c>
      <c r="F1474" s="20">
        <v>1</v>
      </c>
      <c r="G1474" s="20">
        <v>1</v>
      </c>
      <c r="H1474" s="20">
        <v>2</v>
      </c>
      <c r="I1474" s="20">
        <v>0</v>
      </c>
      <c r="J1474" s="20">
        <v>0</v>
      </c>
      <c r="K1474" s="20">
        <v>0</v>
      </c>
      <c r="L1474" s="20">
        <v>2</v>
      </c>
      <c r="O1474" s="101">
        <f>IF(ISBLANK(C1474),O1473,IF(COUNTIF(C$2:C1474,C1474)&gt;1,O1473,1+MAX(O1473,0)))</f>
        <v>40</v>
      </c>
      <c r="P1474" s="45">
        <f t="shared" si="311"/>
        <v>24</v>
      </c>
      <c r="Q1474" s="33" t="str">
        <f t="shared" si="312"/>
        <v/>
      </c>
      <c r="R1474" s="33">
        <f t="shared" si="313"/>
        <v>9</v>
      </c>
      <c r="S1474" s="33" t="str">
        <f t="shared" si="314"/>
        <v>124_9</v>
      </c>
      <c r="T1474" s="35" t="str">
        <f t="shared" si="315"/>
        <v>124PM</v>
      </c>
      <c r="U1474" s="35" t="str">
        <f t="shared" si="316"/>
        <v>124PMNS</v>
      </c>
      <c r="W1474" s="20" t="str">
        <f t="shared" si="317"/>
        <v/>
      </c>
      <c r="X1474" s="20" t="str">
        <f t="shared" si="318"/>
        <v/>
      </c>
      <c r="Y1474" s="20" t="str">
        <f t="shared" si="319"/>
        <v/>
      </c>
      <c r="Z1474" s="20" t="str">
        <f t="shared" si="320"/>
        <v/>
      </c>
      <c r="AA1474" s="20">
        <f t="shared" ref="AA1474:AA1537" si="322">IF(AND(ISNUMBER($G1474),$B1474="AM"),INDEX(Cordon,MATCH($A1474,loc_ID,0),$G1474),0)</f>
        <v>0</v>
      </c>
      <c r="AB1474" s="20">
        <f t="shared" ref="AB1474:AB1537" si="323">IF(AND(ISNUMBER($G1474),$B1474="PM"),INDEX(Cordon,MATCH($A1474,loc_ID,0),VLOOKUP($G1474,Reverse_dir,2,FALSE)),0)</f>
        <v>0</v>
      </c>
      <c r="AC1474" s="20">
        <f t="shared" ref="AC1474:AC1537" si="324">IF(AND(ISNUMBER($G1474),$B1474="AM"),INDEX(Lane,MATCH($A1474,loc_ID,0),$G1474),0)</f>
        <v>0</v>
      </c>
      <c r="AD1474" s="16">
        <f t="shared" si="321"/>
        <v>0</v>
      </c>
      <c r="AE1474" s="16">
        <f>IF(ISBLANK(T1474),AE1473,IF(COUNTIF(T$2:T1474,T1474)&gt;1,AE1473,1+MAX(AE1473,0)))</f>
        <v>46</v>
      </c>
    </row>
    <row r="1475" spans="1:31" x14ac:dyDescent="0.25">
      <c r="A1475" s="42">
        <v>124</v>
      </c>
      <c r="B1475" s="42" t="s">
        <v>66</v>
      </c>
      <c r="C1475" s="42" t="s">
        <v>743</v>
      </c>
      <c r="E1475" s="20">
        <v>1</v>
      </c>
      <c r="F1475" s="20">
        <v>1</v>
      </c>
      <c r="G1475" s="20">
        <v>2</v>
      </c>
      <c r="H1475" s="20">
        <v>1</v>
      </c>
      <c r="I1475" s="20">
        <v>1</v>
      </c>
      <c r="J1475" s="20">
        <v>1</v>
      </c>
      <c r="K1475" s="20">
        <v>0</v>
      </c>
      <c r="L1475" s="20">
        <v>1</v>
      </c>
      <c r="O1475" s="101">
        <f>IF(ISBLANK(C1475),O1474,IF(COUNTIF(C$2:C1475,C1475)&gt;1,O1474,1+MAX(O1474,0)))</f>
        <v>40</v>
      </c>
      <c r="P1475" s="45">
        <f t="shared" ref="P1475:P1538" si="325">IF(A1475=A1474,P1474,IF(ISNUMBER(P1474),P1474+1,1))</f>
        <v>24</v>
      </c>
      <c r="Q1475" s="33" t="str">
        <f t="shared" ref="Q1475:Q1538" si="326">IF(OR(P1475=P1474,LEN(A1475)&lt;1),"",P1475)</f>
        <v/>
      </c>
      <c r="R1475" s="33">
        <f t="shared" ref="R1475:R1538" si="327">IF(ISNUMBER(F1475),F1475+4*(E1475-1)+8*IF(B1475="PM",1,0),"")</f>
        <v>9</v>
      </c>
      <c r="S1475" s="33" t="str">
        <f t="shared" ref="S1475:S1538" si="328">IF(ISNUMBER(R1475),A1475&amp;"_"&amp;R1475,"")</f>
        <v>124_9</v>
      </c>
      <c r="T1475" s="35" t="str">
        <f t="shared" ref="T1475:T1538" si="329">A1475&amp;B1475</f>
        <v>124PM</v>
      </c>
      <c r="U1475" s="35" t="str">
        <f t="shared" ref="U1475:U1538" si="330">IF(OR(G1475=1,G1475=2),T1475&amp;"NS",IF(OR(G1475=3,G1475=4),T1475&amp;"EW",""))</f>
        <v>124PMNS</v>
      </c>
      <c r="W1475" s="20" t="str">
        <f t="shared" ref="W1475:W1538" si="331">IF(I1475&gt;$H1475,1,"")</f>
        <v/>
      </c>
      <c r="X1475" s="20" t="str">
        <f t="shared" ref="X1475:X1538" si="332">IF(J1475&gt;$H1475,1,"")</f>
        <v/>
      </c>
      <c r="Y1475" s="20" t="str">
        <f t="shared" ref="Y1475:Y1538" si="333">IF(K1475&gt;$H1475,1,"")</f>
        <v/>
      </c>
      <c r="Z1475" s="20" t="str">
        <f t="shared" ref="Z1475:Z1538" si="334">IF(L1475&gt;$H1475,1,"")</f>
        <v/>
      </c>
      <c r="AA1475" s="20">
        <f t="shared" si="322"/>
        <v>0</v>
      </c>
      <c r="AB1475" s="20">
        <f t="shared" si="323"/>
        <v>0</v>
      </c>
      <c r="AC1475" s="20">
        <f t="shared" si="324"/>
        <v>0</v>
      </c>
      <c r="AD1475" s="16">
        <f t="shared" ref="AD1475:AD1538" si="335">IF(AND(AC1475&gt;0,ISNUMBER(AC1475)),1,0)</f>
        <v>0</v>
      </c>
      <c r="AE1475" s="16">
        <f>IF(ISBLANK(T1475),AE1474,IF(COUNTIF(T$2:T1475,T1475)&gt;1,AE1474,1+MAX(AE1474,0)))</f>
        <v>46</v>
      </c>
    </row>
    <row r="1476" spans="1:31" x14ac:dyDescent="0.25">
      <c r="A1476" s="42">
        <v>124</v>
      </c>
      <c r="B1476" s="42" t="s">
        <v>66</v>
      </c>
      <c r="C1476" s="42" t="s">
        <v>743</v>
      </c>
      <c r="E1476" s="20">
        <v>1</v>
      </c>
      <c r="F1476" s="20">
        <v>1</v>
      </c>
      <c r="G1476" s="20">
        <v>3</v>
      </c>
      <c r="H1476" s="20">
        <v>1</v>
      </c>
      <c r="I1476" s="20">
        <v>0</v>
      </c>
      <c r="J1476" s="20">
        <v>1</v>
      </c>
      <c r="K1476" s="20">
        <v>0</v>
      </c>
      <c r="L1476" s="20">
        <v>0</v>
      </c>
      <c r="O1476" s="101">
        <f>IF(ISBLANK(C1476),O1475,IF(COUNTIF(C$2:C1476,C1476)&gt;1,O1475,1+MAX(O1475,0)))</f>
        <v>40</v>
      </c>
      <c r="P1476" s="45">
        <f t="shared" si="325"/>
        <v>24</v>
      </c>
      <c r="Q1476" s="33" t="str">
        <f t="shared" si="326"/>
        <v/>
      </c>
      <c r="R1476" s="33">
        <f t="shared" si="327"/>
        <v>9</v>
      </c>
      <c r="S1476" s="33" t="str">
        <f t="shared" si="328"/>
        <v>124_9</v>
      </c>
      <c r="T1476" s="35" t="str">
        <f t="shared" si="329"/>
        <v>124PM</v>
      </c>
      <c r="U1476" s="35" t="str">
        <f t="shared" si="330"/>
        <v>124PMEW</v>
      </c>
      <c r="W1476" s="20" t="str">
        <f t="shared" si="331"/>
        <v/>
      </c>
      <c r="X1476" s="20" t="str">
        <f t="shared" si="332"/>
        <v/>
      </c>
      <c r="Y1476" s="20" t="str">
        <f t="shared" si="333"/>
        <v/>
      </c>
      <c r="Z1476" s="20" t="str">
        <f t="shared" si="334"/>
        <v/>
      </c>
      <c r="AA1476" s="20">
        <f t="shared" si="322"/>
        <v>0</v>
      </c>
      <c r="AB1476" s="20">
        <f t="shared" si="323"/>
        <v>0</v>
      </c>
      <c r="AC1476" s="20">
        <f t="shared" si="324"/>
        <v>0</v>
      </c>
      <c r="AD1476" s="16">
        <f t="shared" si="335"/>
        <v>0</v>
      </c>
      <c r="AE1476" s="16">
        <f>IF(ISBLANK(T1476),AE1475,IF(COUNTIF(T$2:T1476,T1476)&gt;1,AE1475,1+MAX(AE1475,0)))</f>
        <v>46</v>
      </c>
    </row>
    <row r="1477" spans="1:31" x14ac:dyDescent="0.25">
      <c r="A1477" s="42">
        <v>124</v>
      </c>
      <c r="B1477" s="42" t="s">
        <v>66</v>
      </c>
      <c r="C1477" s="42" t="s">
        <v>743</v>
      </c>
      <c r="E1477" s="20">
        <v>1</v>
      </c>
      <c r="F1477" s="20">
        <v>1</v>
      </c>
      <c r="G1477" s="20">
        <v>4</v>
      </c>
      <c r="H1477" s="20">
        <v>2</v>
      </c>
      <c r="I1477" s="20">
        <v>0</v>
      </c>
      <c r="J1477" s="20">
        <v>0</v>
      </c>
      <c r="K1477" s="20">
        <v>0</v>
      </c>
      <c r="L1477" s="20">
        <v>0</v>
      </c>
      <c r="O1477" s="101">
        <f>IF(ISBLANK(C1477),O1476,IF(COUNTIF(C$2:C1477,C1477)&gt;1,O1476,1+MAX(O1476,0)))</f>
        <v>40</v>
      </c>
      <c r="P1477" s="45">
        <f t="shared" si="325"/>
        <v>24</v>
      </c>
      <c r="Q1477" s="33" t="str">
        <f t="shared" si="326"/>
        <v/>
      </c>
      <c r="R1477" s="33">
        <f t="shared" si="327"/>
        <v>9</v>
      </c>
      <c r="S1477" s="33" t="str">
        <f t="shared" si="328"/>
        <v>124_9</v>
      </c>
      <c r="T1477" s="35" t="str">
        <f t="shared" si="329"/>
        <v>124PM</v>
      </c>
      <c r="U1477" s="35" t="str">
        <f t="shared" si="330"/>
        <v>124PMEW</v>
      </c>
      <c r="W1477" s="20" t="str">
        <f t="shared" si="331"/>
        <v/>
      </c>
      <c r="X1477" s="20" t="str">
        <f t="shared" si="332"/>
        <v/>
      </c>
      <c r="Y1477" s="20" t="str">
        <f t="shared" si="333"/>
        <v/>
      </c>
      <c r="Z1477" s="20" t="str">
        <f t="shared" si="334"/>
        <v/>
      </c>
      <c r="AA1477" s="20">
        <f t="shared" si="322"/>
        <v>0</v>
      </c>
      <c r="AB1477" s="20">
        <f t="shared" si="323"/>
        <v>0</v>
      </c>
      <c r="AC1477" s="20">
        <f t="shared" si="324"/>
        <v>0</v>
      </c>
      <c r="AD1477" s="16">
        <f t="shared" si="335"/>
        <v>0</v>
      </c>
      <c r="AE1477" s="16">
        <f>IF(ISBLANK(T1477),AE1476,IF(COUNTIF(T$2:T1477,T1477)&gt;1,AE1476,1+MAX(AE1476,0)))</f>
        <v>46</v>
      </c>
    </row>
    <row r="1478" spans="1:31" x14ac:dyDescent="0.25">
      <c r="A1478" s="42">
        <v>124</v>
      </c>
      <c r="B1478" s="42" t="s">
        <v>66</v>
      </c>
      <c r="C1478" s="42" t="s">
        <v>743</v>
      </c>
      <c r="E1478" s="20">
        <v>1</v>
      </c>
      <c r="F1478" s="20">
        <v>2</v>
      </c>
      <c r="G1478" s="20">
        <v>1</v>
      </c>
      <c r="H1478" s="20">
        <v>1</v>
      </c>
      <c r="I1478" s="20">
        <v>0</v>
      </c>
      <c r="J1478" s="20">
        <v>0</v>
      </c>
      <c r="K1478" s="20">
        <v>0</v>
      </c>
      <c r="L1478" s="20">
        <v>1</v>
      </c>
      <c r="O1478" s="101">
        <f>IF(ISBLANK(C1478),O1477,IF(COUNTIF(C$2:C1478,C1478)&gt;1,O1477,1+MAX(O1477,0)))</f>
        <v>40</v>
      </c>
      <c r="P1478" s="45">
        <f t="shared" si="325"/>
        <v>24</v>
      </c>
      <c r="Q1478" s="33" t="str">
        <f t="shared" si="326"/>
        <v/>
      </c>
      <c r="R1478" s="33">
        <f t="shared" si="327"/>
        <v>10</v>
      </c>
      <c r="S1478" s="33" t="str">
        <f t="shared" si="328"/>
        <v>124_10</v>
      </c>
      <c r="T1478" s="35" t="str">
        <f t="shared" si="329"/>
        <v>124PM</v>
      </c>
      <c r="U1478" s="35" t="str">
        <f t="shared" si="330"/>
        <v>124PMNS</v>
      </c>
      <c r="W1478" s="20" t="str">
        <f t="shared" si="331"/>
        <v/>
      </c>
      <c r="X1478" s="20" t="str">
        <f t="shared" si="332"/>
        <v/>
      </c>
      <c r="Y1478" s="20" t="str">
        <f t="shared" si="333"/>
        <v/>
      </c>
      <c r="Z1478" s="20" t="str">
        <f t="shared" si="334"/>
        <v/>
      </c>
      <c r="AA1478" s="20">
        <f t="shared" si="322"/>
        <v>0</v>
      </c>
      <c r="AB1478" s="20">
        <f t="shared" si="323"/>
        <v>0</v>
      </c>
      <c r="AC1478" s="20">
        <f t="shared" si="324"/>
        <v>0</v>
      </c>
      <c r="AD1478" s="16">
        <f t="shared" si="335"/>
        <v>0</v>
      </c>
      <c r="AE1478" s="16">
        <f>IF(ISBLANK(T1478),AE1477,IF(COUNTIF(T$2:T1478,T1478)&gt;1,AE1477,1+MAX(AE1477,0)))</f>
        <v>46</v>
      </c>
    </row>
    <row r="1479" spans="1:31" x14ac:dyDescent="0.25">
      <c r="A1479" s="42">
        <v>124</v>
      </c>
      <c r="B1479" s="42" t="s">
        <v>66</v>
      </c>
      <c r="C1479" s="42" t="s">
        <v>743</v>
      </c>
      <c r="E1479" s="20">
        <v>1</v>
      </c>
      <c r="F1479" s="20">
        <v>2</v>
      </c>
      <c r="G1479" s="20">
        <v>2</v>
      </c>
      <c r="H1479" s="20">
        <v>1</v>
      </c>
      <c r="I1479" s="20">
        <v>0</v>
      </c>
      <c r="J1479" s="20">
        <v>0</v>
      </c>
      <c r="K1479" s="20">
        <v>0</v>
      </c>
      <c r="L1479" s="20">
        <v>1</v>
      </c>
      <c r="O1479" s="101">
        <f>IF(ISBLANK(C1479),O1478,IF(COUNTIF(C$2:C1479,C1479)&gt;1,O1478,1+MAX(O1478,0)))</f>
        <v>40</v>
      </c>
      <c r="P1479" s="45">
        <f t="shared" si="325"/>
        <v>24</v>
      </c>
      <c r="Q1479" s="33" t="str">
        <f t="shared" si="326"/>
        <v/>
      </c>
      <c r="R1479" s="33">
        <f t="shared" si="327"/>
        <v>10</v>
      </c>
      <c r="S1479" s="33" t="str">
        <f t="shared" si="328"/>
        <v>124_10</v>
      </c>
      <c r="T1479" s="35" t="str">
        <f t="shared" si="329"/>
        <v>124PM</v>
      </c>
      <c r="U1479" s="35" t="str">
        <f t="shared" si="330"/>
        <v>124PMNS</v>
      </c>
      <c r="W1479" s="20" t="str">
        <f t="shared" si="331"/>
        <v/>
      </c>
      <c r="X1479" s="20" t="str">
        <f t="shared" si="332"/>
        <v/>
      </c>
      <c r="Y1479" s="20" t="str">
        <f t="shared" si="333"/>
        <v/>
      </c>
      <c r="Z1479" s="20" t="str">
        <f t="shared" si="334"/>
        <v/>
      </c>
      <c r="AA1479" s="20">
        <f t="shared" si="322"/>
        <v>0</v>
      </c>
      <c r="AB1479" s="20">
        <f t="shared" si="323"/>
        <v>0</v>
      </c>
      <c r="AC1479" s="20">
        <f t="shared" si="324"/>
        <v>0</v>
      </c>
      <c r="AD1479" s="16">
        <f t="shared" si="335"/>
        <v>0</v>
      </c>
      <c r="AE1479" s="16">
        <f>IF(ISBLANK(T1479),AE1478,IF(COUNTIF(T$2:T1479,T1479)&gt;1,AE1478,1+MAX(AE1478,0)))</f>
        <v>46</v>
      </c>
    </row>
    <row r="1480" spans="1:31" x14ac:dyDescent="0.25">
      <c r="A1480" s="42">
        <v>124</v>
      </c>
      <c r="B1480" s="42" t="s">
        <v>66</v>
      </c>
      <c r="C1480" s="42" t="s">
        <v>743</v>
      </c>
      <c r="E1480" s="20">
        <v>1</v>
      </c>
      <c r="F1480" s="20">
        <v>2</v>
      </c>
      <c r="G1480" s="20">
        <v>3</v>
      </c>
      <c r="H1480" s="20">
        <v>1</v>
      </c>
      <c r="I1480" s="20">
        <v>0</v>
      </c>
      <c r="J1480" s="20">
        <v>1</v>
      </c>
      <c r="K1480" s="20">
        <v>0</v>
      </c>
      <c r="L1480" s="20">
        <v>0</v>
      </c>
      <c r="O1480" s="101">
        <f>IF(ISBLANK(C1480),O1479,IF(COUNTIF(C$2:C1480,C1480)&gt;1,O1479,1+MAX(O1479,0)))</f>
        <v>40</v>
      </c>
      <c r="P1480" s="45">
        <f t="shared" si="325"/>
        <v>24</v>
      </c>
      <c r="Q1480" s="33" t="str">
        <f t="shared" si="326"/>
        <v/>
      </c>
      <c r="R1480" s="33">
        <f t="shared" si="327"/>
        <v>10</v>
      </c>
      <c r="S1480" s="33" t="str">
        <f t="shared" si="328"/>
        <v>124_10</v>
      </c>
      <c r="T1480" s="35" t="str">
        <f t="shared" si="329"/>
        <v>124PM</v>
      </c>
      <c r="U1480" s="35" t="str">
        <f t="shared" si="330"/>
        <v>124PMEW</v>
      </c>
      <c r="W1480" s="20" t="str">
        <f t="shared" si="331"/>
        <v/>
      </c>
      <c r="X1480" s="20" t="str">
        <f t="shared" si="332"/>
        <v/>
      </c>
      <c r="Y1480" s="20" t="str">
        <f t="shared" si="333"/>
        <v/>
      </c>
      <c r="Z1480" s="20" t="str">
        <f t="shared" si="334"/>
        <v/>
      </c>
      <c r="AA1480" s="20">
        <f t="shared" si="322"/>
        <v>0</v>
      </c>
      <c r="AB1480" s="20">
        <f t="shared" si="323"/>
        <v>0</v>
      </c>
      <c r="AC1480" s="20">
        <f t="shared" si="324"/>
        <v>0</v>
      </c>
      <c r="AD1480" s="16">
        <f t="shared" si="335"/>
        <v>0</v>
      </c>
      <c r="AE1480" s="16">
        <f>IF(ISBLANK(T1480),AE1479,IF(COUNTIF(T$2:T1480,T1480)&gt;1,AE1479,1+MAX(AE1479,0)))</f>
        <v>46</v>
      </c>
    </row>
    <row r="1481" spans="1:31" x14ac:dyDescent="0.25">
      <c r="A1481" s="42">
        <v>124</v>
      </c>
      <c r="B1481" s="42" t="s">
        <v>66</v>
      </c>
      <c r="C1481" s="42" t="s">
        <v>743</v>
      </c>
      <c r="E1481" s="20">
        <v>1</v>
      </c>
      <c r="F1481" s="20">
        <v>2</v>
      </c>
      <c r="G1481" s="20">
        <v>4</v>
      </c>
      <c r="H1481" s="20">
        <v>4</v>
      </c>
      <c r="I1481" s="20">
        <v>1</v>
      </c>
      <c r="J1481" s="20">
        <v>2</v>
      </c>
      <c r="K1481" s="20">
        <v>0</v>
      </c>
      <c r="L1481" s="20">
        <v>0</v>
      </c>
      <c r="O1481" s="101">
        <f>IF(ISBLANK(C1481),O1480,IF(COUNTIF(C$2:C1481,C1481)&gt;1,O1480,1+MAX(O1480,0)))</f>
        <v>40</v>
      </c>
      <c r="P1481" s="45">
        <f t="shared" si="325"/>
        <v>24</v>
      </c>
      <c r="Q1481" s="33" t="str">
        <f t="shared" si="326"/>
        <v/>
      </c>
      <c r="R1481" s="33">
        <f t="shared" si="327"/>
        <v>10</v>
      </c>
      <c r="S1481" s="33" t="str">
        <f t="shared" si="328"/>
        <v>124_10</v>
      </c>
      <c r="T1481" s="35" t="str">
        <f t="shared" si="329"/>
        <v>124PM</v>
      </c>
      <c r="U1481" s="35" t="str">
        <f t="shared" si="330"/>
        <v>124PMEW</v>
      </c>
      <c r="W1481" s="20" t="str">
        <f t="shared" si="331"/>
        <v/>
      </c>
      <c r="X1481" s="20" t="str">
        <f t="shared" si="332"/>
        <v/>
      </c>
      <c r="Y1481" s="20" t="str">
        <f t="shared" si="333"/>
        <v/>
      </c>
      <c r="Z1481" s="20" t="str">
        <f t="shared" si="334"/>
        <v/>
      </c>
      <c r="AA1481" s="20">
        <f t="shared" si="322"/>
        <v>0</v>
      </c>
      <c r="AB1481" s="20">
        <f t="shared" si="323"/>
        <v>0</v>
      </c>
      <c r="AC1481" s="20">
        <f t="shared" si="324"/>
        <v>0</v>
      </c>
      <c r="AD1481" s="16">
        <f t="shared" si="335"/>
        <v>0</v>
      </c>
      <c r="AE1481" s="16">
        <f>IF(ISBLANK(T1481),AE1480,IF(COUNTIF(T$2:T1481,T1481)&gt;1,AE1480,1+MAX(AE1480,0)))</f>
        <v>46</v>
      </c>
    </row>
    <row r="1482" spans="1:31" x14ac:dyDescent="0.25">
      <c r="A1482" s="42">
        <v>124</v>
      </c>
      <c r="B1482" s="42" t="s">
        <v>66</v>
      </c>
      <c r="C1482" s="42" t="s">
        <v>743</v>
      </c>
      <c r="E1482" s="20">
        <v>1</v>
      </c>
      <c r="F1482" s="20">
        <v>3</v>
      </c>
      <c r="G1482" s="20">
        <v>1</v>
      </c>
      <c r="H1482" s="20">
        <v>0</v>
      </c>
      <c r="I1482" s="20">
        <v>0</v>
      </c>
      <c r="J1482" s="20">
        <v>0</v>
      </c>
      <c r="K1482" s="20">
        <v>0</v>
      </c>
      <c r="L1482" s="20">
        <v>0</v>
      </c>
      <c r="O1482" s="101">
        <f>IF(ISBLANK(C1482),O1481,IF(COUNTIF(C$2:C1482,C1482)&gt;1,O1481,1+MAX(O1481,0)))</f>
        <v>40</v>
      </c>
      <c r="P1482" s="45">
        <f t="shared" si="325"/>
        <v>24</v>
      </c>
      <c r="Q1482" s="33" t="str">
        <f t="shared" si="326"/>
        <v/>
      </c>
      <c r="R1482" s="33">
        <f t="shared" si="327"/>
        <v>11</v>
      </c>
      <c r="S1482" s="33" t="str">
        <f t="shared" si="328"/>
        <v>124_11</v>
      </c>
      <c r="T1482" s="35" t="str">
        <f t="shared" si="329"/>
        <v>124PM</v>
      </c>
      <c r="U1482" s="35" t="str">
        <f t="shared" si="330"/>
        <v>124PMNS</v>
      </c>
      <c r="W1482" s="20" t="str">
        <f t="shared" si="331"/>
        <v/>
      </c>
      <c r="X1482" s="20" t="str">
        <f t="shared" si="332"/>
        <v/>
      </c>
      <c r="Y1482" s="20" t="str">
        <f t="shared" si="333"/>
        <v/>
      </c>
      <c r="Z1482" s="20" t="str">
        <f t="shared" si="334"/>
        <v/>
      </c>
      <c r="AA1482" s="20">
        <f t="shared" si="322"/>
        <v>0</v>
      </c>
      <c r="AB1482" s="20">
        <f t="shared" si="323"/>
        <v>0</v>
      </c>
      <c r="AC1482" s="20">
        <f t="shared" si="324"/>
        <v>0</v>
      </c>
      <c r="AD1482" s="16">
        <f t="shared" si="335"/>
        <v>0</v>
      </c>
      <c r="AE1482" s="16">
        <f>IF(ISBLANK(T1482),AE1481,IF(COUNTIF(T$2:T1482,T1482)&gt;1,AE1481,1+MAX(AE1481,0)))</f>
        <v>46</v>
      </c>
    </row>
    <row r="1483" spans="1:31" x14ac:dyDescent="0.25">
      <c r="A1483" s="42">
        <v>124</v>
      </c>
      <c r="B1483" s="42" t="s">
        <v>66</v>
      </c>
      <c r="C1483" s="42" t="s">
        <v>743</v>
      </c>
      <c r="E1483" s="20">
        <v>1</v>
      </c>
      <c r="F1483" s="20">
        <v>3</v>
      </c>
      <c r="G1483" s="20">
        <v>2</v>
      </c>
      <c r="H1483" s="20">
        <v>0</v>
      </c>
      <c r="I1483" s="20">
        <v>0</v>
      </c>
      <c r="J1483" s="20">
        <v>0</v>
      </c>
      <c r="K1483" s="20">
        <v>0</v>
      </c>
      <c r="L1483" s="20">
        <v>0</v>
      </c>
      <c r="O1483" s="101">
        <f>IF(ISBLANK(C1483),O1482,IF(COUNTIF(C$2:C1483,C1483)&gt;1,O1482,1+MAX(O1482,0)))</f>
        <v>40</v>
      </c>
      <c r="P1483" s="45">
        <f t="shared" si="325"/>
        <v>24</v>
      </c>
      <c r="Q1483" s="33" t="str">
        <f t="shared" si="326"/>
        <v/>
      </c>
      <c r="R1483" s="33">
        <f t="shared" si="327"/>
        <v>11</v>
      </c>
      <c r="S1483" s="33" t="str">
        <f t="shared" si="328"/>
        <v>124_11</v>
      </c>
      <c r="T1483" s="35" t="str">
        <f t="shared" si="329"/>
        <v>124PM</v>
      </c>
      <c r="U1483" s="35" t="str">
        <f t="shared" si="330"/>
        <v>124PMNS</v>
      </c>
      <c r="W1483" s="20" t="str">
        <f t="shared" si="331"/>
        <v/>
      </c>
      <c r="X1483" s="20" t="str">
        <f t="shared" si="332"/>
        <v/>
      </c>
      <c r="Y1483" s="20" t="str">
        <f t="shared" si="333"/>
        <v/>
      </c>
      <c r="Z1483" s="20" t="str">
        <f t="shared" si="334"/>
        <v/>
      </c>
      <c r="AA1483" s="20">
        <f t="shared" si="322"/>
        <v>0</v>
      </c>
      <c r="AB1483" s="20">
        <f t="shared" si="323"/>
        <v>0</v>
      </c>
      <c r="AC1483" s="20">
        <f t="shared" si="324"/>
        <v>0</v>
      </c>
      <c r="AD1483" s="16">
        <f t="shared" si="335"/>
        <v>0</v>
      </c>
      <c r="AE1483" s="16">
        <f>IF(ISBLANK(T1483),AE1482,IF(COUNTIF(T$2:T1483,T1483)&gt;1,AE1482,1+MAX(AE1482,0)))</f>
        <v>46</v>
      </c>
    </row>
    <row r="1484" spans="1:31" x14ac:dyDescent="0.25">
      <c r="A1484" s="42">
        <v>124</v>
      </c>
      <c r="B1484" s="42" t="s">
        <v>66</v>
      </c>
      <c r="C1484" s="42" t="s">
        <v>743</v>
      </c>
      <c r="E1484" s="20">
        <v>1</v>
      </c>
      <c r="F1484" s="20">
        <v>3</v>
      </c>
      <c r="G1484" s="20">
        <v>3</v>
      </c>
      <c r="H1484" s="20">
        <v>3</v>
      </c>
      <c r="I1484" s="20">
        <v>1</v>
      </c>
      <c r="J1484" s="20">
        <v>2</v>
      </c>
      <c r="K1484" s="20">
        <v>0</v>
      </c>
      <c r="L1484" s="20">
        <v>0</v>
      </c>
      <c r="O1484" s="101">
        <f>IF(ISBLANK(C1484),O1483,IF(COUNTIF(C$2:C1484,C1484)&gt;1,O1483,1+MAX(O1483,0)))</f>
        <v>40</v>
      </c>
      <c r="P1484" s="45">
        <f t="shared" si="325"/>
        <v>24</v>
      </c>
      <c r="Q1484" s="33" t="str">
        <f t="shared" si="326"/>
        <v/>
      </c>
      <c r="R1484" s="33">
        <f t="shared" si="327"/>
        <v>11</v>
      </c>
      <c r="S1484" s="33" t="str">
        <f t="shared" si="328"/>
        <v>124_11</v>
      </c>
      <c r="T1484" s="35" t="str">
        <f t="shared" si="329"/>
        <v>124PM</v>
      </c>
      <c r="U1484" s="35" t="str">
        <f t="shared" si="330"/>
        <v>124PMEW</v>
      </c>
      <c r="W1484" s="20" t="str">
        <f t="shared" si="331"/>
        <v/>
      </c>
      <c r="X1484" s="20" t="str">
        <f t="shared" si="332"/>
        <v/>
      </c>
      <c r="Y1484" s="20" t="str">
        <f t="shared" si="333"/>
        <v/>
      </c>
      <c r="Z1484" s="20" t="str">
        <f t="shared" si="334"/>
        <v/>
      </c>
      <c r="AA1484" s="20">
        <f t="shared" si="322"/>
        <v>0</v>
      </c>
      <c r="AB1484" s="20">
        <f t="shared" si="323"/>
        <v>0</v>
      </c>
      <c r="AC1484" s="20">
        <f t="shared" si="324"/>
        <v>0</v>
      </c>
      <c r="AD1484" s="16">
        <f t="shared" si="335"/>
        <v>0</v>
      </c>
      <c r="AE1484" s="16">
        <f>IF(ISBLANK(T1484),AE1483,IF(COUNTIF(T$2:T1484,T1484)&gt;1,AE1483,1+MAX(AE1483,0)))</f>
        <v>46</v>
      </c>
    </row>
    <row r="1485" spans="1:31" x14ac:dyDescent="0.25">
      <c r="A1485" s="42">
        <v>124</v>
      </c>
      <c r="B1485" s="42" t="s">
        <v>66</v>
      </c>
      <c r="C1485" s="42" t="s">
        <v>743</v>
      </c>
      <c r="E1485" s="20">
        <v>1</v>
      </c>
      <c r="F1485" s="20">
        <v>3</v>
      </c>
      <c r="G1485" s="20">
        <v>4</v>
      </c>
      <c r="H1485" s="20">
        <v>4</v>
      </c>
      <c r="I1485" s="20">
        <v>2</v>
      </c>
      <c r="J1485" s="20">
        <v>3</v>
      </c>
      <c r="K1485" s="20">
        <v>0</v>
      </c>
      <c r="L1485" s="20">
        <v>0</v>
      </c>
      <c r="O1485" s="101">
        <f>IF(ISBLANK(C1485),O1484,IF(COUNTIF(C$2:C1485,C1485)&gt;1,O1484,1+MAX(O1484,0)))</f>
        <v>40</v>
      </c>
      <c r="P1485" s="45">
        <f t="shared" si="325"/>
        <v>24</v>
      </c>
      <c r="Q1485" s="33" t="str">
        <f t="shared" si="326"/>
        <v/>
      </c>
      <c r="R1485" s="33">
        <f t="shared" si="327"/>
        <v>11</v>
      </c>
      <c r="S1485" s="33" t="str">
        <f t="shared" si="328"/>
        <v>124_11</v>
      </c>
      <c r="T1485" s="35" t="str">
        <f t="shared" si="329"/>
        <v>124PM</v>
      </c>
      <c r="U1485" s="35" t="str">
        <f t="shared" si="330"/>
        <v>124PMEW</v>
      </c>
      <c r="W1485" s="20" t="str">
        <f t="shared" si="331"/>
        <v/>
      </c>
      <c r="X1485" s="20" t="str">
        <f t="shared" si="332"/>
        <v/>
      </c>
      <c r="Y1485" s="20" t="str">
        <f t="shared" si="333"/>
        <v/>
      </c>
      <c r="Z1485" s="20" t="str">
        <f t="shared" si="334"/>
        <v/>
      </c>
      <c r="AA1485" s="20">
        <f t="shared" si="322"/>
        <v>0</v>
      </c>
      <c r="AB1485" s="20">
        <f t="shared" si="323"/>
        <v>0</v>
      </c>
      <c r="AC1485" s="20">
        <f t="shared" si="324"/>
        <v>0</v>
      </c>
      <c r="AD1485" s="16">
        <f t="shared" si="335"/>
        <v>0</v>
      </c>
      <c r="AE1485" s="16">
        <f>IF(ISBLANK(T1485),AE1484,IF(COUNTIF(T$2:T1485,T1485)&gt;1,AE1484,1+MAX(AE1484,0)))</f>
        <v>46</v>
      </c>
    </row>
    <row r="1486" spans="1:31" x14ac:dyDescent="0.25">
      <c r="A1486" s="42">
        <v>124</v>
      </c>
      <c r="B1486" s="42" t="s">
        <v>66</v>
      </c>
      <c r="C1486" s="42" t="s">
        <v>743</v>
      </c>
      <c r="E1486" s="20">
        <v>1</v>
      </c>
      <c r="F1486" s="20">
        <v>4</v>
      </c>
      <c r="G1486" s="20">
        <v>1</v>
      </c>
      <c r="H1486" s="20">
        <v>1</v>
      </c>
      <c r="I1486" s="20">
        <v>0</v>
      </c>
      <c r="J1486" s="20">
        <v>0</v>
      </c>
      <c r="K1486" s="20">
        <v>0</v>
      </c>
      <c r="L1486" s="20">
        <v>0</v>
      </c>
      <c r="O1486" s="101">
        <f>IF(ISBLANK(C1486),O1485,IF(COUNTIF(C$2:C1486,C1486)&gt;1,O1485,1+MAX(O1485,0)))</f>
        <v>40</v>
      </c>
      <c r="P1486" s="45">
        <f t="shared" si="325"/>
        <v>24</v>
      </c>
      <c r="Q1486" s="33" t="str">
        <f t="shared" si="326"/>
        <v/>
      </c>
      <c r="R1486" s="33">
        <f t="shared" si="327"/>
        <v>12</v>
      </c>
      <c r="S1486" s="33" t="str">
        <f t="shared" si="328"/>
        <v>124_12</v>
      </c>
      <c r="T1486" s="35" t="str">
        <f t="shared" si="329"/>
        <v>124PM</v>
      </c>
      <c r="U1486" s="35" t="str">
        <f t="shared" si="330"/>
        <v>124PMNS</v>
      </c>
      <c r="W1486" s="20" t="str">
        <f t="shared" si="331"/>
        <v/>
      </c>
      <c r="X1486" s="20" t="str">
        <f t="shared" si="332"/>
        <v/>
      </c>
      <c r="Y1486" s="20" t="str">
        <f t="shared" si="333"/>
        <v/>
      </c>
      <c r="Z1486" s="20" t="str">
        <f t="shared" si="334"/>
        <v/>
      </c>
      <c r="AA1486" s="20">
        <f t="shared" si="322"/>
        <v>0</v>
      </c>
      <c r="AB1486" s="20">
        <f t="shared" si="323"/>
        <v>0</v>
      </c>
      <c r="AC1486" s="20">
        <f t="shared" si="324"/>
        <v>0</v>
      </c>
      <c r="AD1486" s="16">
        <f t="shared" si="335"/>
        <v>0</v>
      </c>
      <c r="AE1486" s="16">
        <f>IF(ISBLANK(T1486),AE1485,IF(COUNTIF(T$2:T1486,T1486)&gt;1,AE1485,1+MAX(AE1485,0)))</f>
        <v>46</v>
      </c>
    </row>
    <row r="1487" spans="1:31" x14ac:dyDescent="0.25">
      <c r="A1487" s="42">
        <v>124</v>
      </c>
      <c r="B1487" s="42" t="s">
        <v>66</v>
      </c>
      <c r="C1487" s="42" t="s">
        <v>743</v>
      </c>
      <c r="E1487" s="20">
        <v>1</v>
      </c>
      <c r="F1487" s="20">
        <v>4</v>
      </c>
      <c r="G1487" s="20">
        <v>2</v>
      </c>
      <c r="H1487" s="20">
        <v>1</v>
      </c>
      <c r="I1487" s="20">
        <v>0</v>
      </c>
      <c r="J1487" s="20">
        <v>0</v>
      </c>
      <c r="K1487" s="20">
        <v>0</v>
      </c>
      <c r="L1487" s="20">
        <v>1</v>
      </c>
      <c r="O1487" s="101">
        <f>IF(ISBLANK(C1487),O1486,IF(COUNTIF(C$2:C1487,C1487)&gt;1,O1486,1+MAX(O1486,0)))</f>
        <v>40</v>
      </c>
      <c r="P1487" s="45">
        <f t="shared" si="325"/>
        <v>24</v>
      </c>
      <c r="Q1487" s="33" t="str">
        <f t="shared" si="326"/>
        <v/>
      </c>
      <c r="R1487" s="33">
        <f t="shared" si="327"/>
        <v>12</v>
      </c>
      <c r="S1487" s="33" t="str">
        <f t="shared" si="328"/>
        <v>124_12</v>
      </c>
      <c r="T1487" s="35" t="str">
        <f t="shared" si="329"/>
        <v>124PM</v>
      </c>
      <c r="U1487" s="35" t="str">
        <f t="shared" si="330"/>
        <v>124PMNS</v>
      </c>
      <c r="W1487" s="20" t="str">
        <f t="shared" si="331"/>
        <v/>
      </c>
      <c r="X1487" s="20" t="str">
        <f t="shared" si="332"/>
        <v/>
      </c>
      <c r="Y1487" s="20" t="str">
        <f t="shared" si="333"/>
        <v/>
      </c>
      <c r="Z1487" s="20" t="str">
        <f t="shared" si="334"/>
        <v/>
      </c>
      <c r="AA1487" s="20">
        <f t="shared" si="322"/>
        <v>0</v>
      </c>
      <c r="AB1487" s="20">
        <f t="shared" si="323"/>
        <v>0</v>
      </c>
      <c r="AC1487" s="20">
        <f t="shared" si="324"/>
        <v>0</v>
      </c>
      <c r="AD1487" s="16">
        <f t="shared" si="335"/>
        <v>0</v>
      </c>
      <c r="AE1487" s="16">
        <f>IF(ISBLANK(T1487),AE1486,IF(COUNTIF(T$2:T1487,T1487)&gt;1,AE1486,1+MAX(AE1486,0)))</f>
        <v>46</v>
      </c>
    </row>
    <row r="1488" spans="1:31" x14ac:dyDescent="0.25">
      <c r="A1488" s="42">
        <v>124</v>
      </c>
      <c r="B1488" s="42" t="s">
        <v>66</v>
      </c>
      <c r="C1488" s="42" t="s">
        <v>743</v>
      </c>
      <c r="E1488" s="20">
        <v>1</v>
      </c>
      <c r="F1488" s="20">
        <v>4</v>
      </c>
      <c r="G1488" s="20">
        <v>3</v>
      </c>
      <c r="H1488" s="20">
        <v>2</v>
      </c>
      <c r="I1488" s="20">
        <v>0</v>
      </c>
      <c r="J1488" s="20">
        <v>1</v>
      </c>
      <c r="K1488" s="20">
        <v>0</v>
      </c>
      <c r="L1488" s="20">
        <v>0</v>
      </c>
      <c r="O1488" s="101">
        <f>IF(ISBLANK(C1488),O1487,IF(COUNTIF(C$2:C1488,C1488)&gt;1,O1487,1+MAX(O1487,0)))</f>
        <v>40</v>
      </c>
      <c r="P1488" s="45">
        <f t="shared" si="325"/>
        <v>24</v>
      </c>
      <c r="Q1488" s="33" t="str">
        <f t="shared" si="326"/>
        <v/>
      </c>
      <c r="R1488" s="33">
        <f t="shared" si="327"/>
        <v>12</v>
      </c>
      <c r="S1488" s="33" t="str">
        <f t="shared" si="328"/>
        <v>124_12</v>
      </c>
      <c r="T1488" s="35" t="str">
        <f t="shared" si="329"/>
        <v>124PM</v>
      </c>
      <c r="U1488" s="35" t="str">
        <f t="shared" si="330"/>
        <v>124PMEW</v>
      </c>
      <c r="W1488" s="20" t="str">
        <f t="shared" si="331"/>
        <v/>
      </c>
      <c r="X1488" s="20" t="str">
        <f t="shared" si="332"/>
        <v/>
      </c>
      <c r="Y1488" s="20" t="str">
        <f t="shared" si="333"/>
        <v/>
      </c>
      <c r="Z1488" s="20" t="str">
        <f t="shared" si="334"/>
        <v/>
      </c>
      <c r="AA1488" s="20">
        <f t="shared" si="322"/>
        <v>0</v>
      </c>
      <c r="AB1488" s="20">
        <f t="shared" si="323"/>
        <v>0</v>
      </c>
      <c r="AC1488" s="20">
        <f t="shared" si="324"/>
        <v>0</v>
      </c>
      <c r="AD1488" s="16">
        <f t="shared" si="335"/>
        <v>0</v>
      </c>
      <c r="AE1488" s="16">
        <f>IF(ISBLANK(T1488),AE1487,IF(COUNTIF(T$2:T1488,T1488)&gt;1,AE1487,1+MAX(AE1487,0)))</f>
        <v>46</v>
      </c>
    </row>
    <row r="1489" spans="1:31" x14ac:dyDescent="0.25">
      <c r="A1489" s="42">
        <v>124</v>
      </c>
      <c r="B1489" s="42" t="s">
        <v>66</v>
      </c>
      <c r="C1489" s="42" t="s">
        <v>743</v>
      </c>
      <c r="E1489" s="20">
        <v>1</v>
      </c>
      <c r="F1489" s="20">
        <v>4</v>
      </c>
      <c r="G1489" s="20">
        <v>4</v>
      </c>
      <c r="H1489" s="20">
        <v>5</v>
      </c>
      <c r="I1489" s="20">
        <v>2</v>
      </c>
      <c r="J1489" s="20">
        <v>3</v>
      </c>
      <c r="K1489" s="20">
        <v>0</v>
      </c>
      <c r="L1489" s="20">
        <v>0</v>
      </c>
      <c r="O1489" s="101">
        <f>IF(ISBLANK(C1489),O1488,IF(COUNTIF(C$2:C1489,C1489)&gt;1,O1488,1+MAX(O1488,0)))</f>
        <v>40</v>
      </c>
      <c r="P1489" s="45">
        <f t="shared" si="325"/>
        <v>24</v>
      </c>
      <c r="Q1489" s="33" t="str">
        <f t="shared" si="326"/>
        <v/>
      </c>
      <c r="R1489" s="33">
        <f t="shared" si="327"/>
        <v>12</v>
      </c>
      <c r="S1489" s="33" t="str">
        <f t="shared" si="328"/>
        <v>124_12</v>
      </c>
      <c r="T1489" s="35" t="str">
        <f t="shared" si="329"/>
        <v>124PM</v>
      </c>
      <c r="U1489" s="35" t="str">
        <f t="shared" si="330"/>
        <v>124PMEW</v>
      </c>
      <c r="W1489" s="20" t="str">
        <f t="shared" si="331"/>
        <v/>
      </c>
      <c r="X1489" s="20" t="str">
        <f t="shared" si="332"/>
        <v/>
      </c>
      <c r="Y1489" s="20" t="str">
        <f t="shared" si="333"/>
        <v/>
      </c>
      <c r="Z1489" s="20" t="str">
        <f t="shared" si="334"/>
        <v/>
      </c>
      <c r="AA1489" s="20">
        <f t="shared" si="322"/>
        <v>0</v>
      </c>
      <c r="AB1489" s="20">
        <f t="shared" si="323"/>
        <v>0</v>
      </c>
      <c r="AC1489" s="20">
        <f t="shared" si="324"/>
        <v>0</v>
      </c>
      <c r="AD1489" s="16">
        <f t="shared" si="335"/>
        <v>0</v>
      </c>
      <c r="AE1489" s="16">
        <f>IF(ISBLANK(T1489),AE1488,IF(COUNTIF(T$2:T1489,T1489)&gt;1,AE1488,1+MAX(AE1488,0)))</f>
        <v>46</v>
      </c>
    </row>
    <row r="1490" spans="1:31" x14ac:dyDescent="0.25">
      <c r="A1490" s="42">
        <v>124</v>
      </c>
      <c r="B1490" s="42" t="s">
        <v>66</v>
      </c>
      <c r="C1490" s="42" t="s">
        <v>737</v>
      </c>
      <c r="E1490" s="20">
        <v>2</v>
      </c>
      <c r="F1490" s="20">
        <v>1</v>
      </c>
      <c r="G1490" s="20">
        <v>1</v>
      </c>
      <c r="H1490" s="20">
        <v>3</v>
      </c>
      <c r="I1490" s="20">
        <v>1</v>
      </c>
      <c r="J1490" s="20">
        <v>1</v>
      </c>
      <c r="K1490" s="20">
        <v>0</v>
      </c>
      <c r="L1490" s="20">
        <v>1</v>
      </c>
      <c r="O1490" s="101">
        <f>IF(ISBLANK(C1490),O1489,IF(COUNTIF(C$2:C1490,C1490)&gt;1,O1489,1+MAX(O1489,0)))</f>
        <v>40</v>
      </c>
      <c r="P1490" s="45">
        <f t="shared" si="325"/>
        <v>24</v>
      </c>
      <c r="Q1490" s="33" t="str">
        <f t="shared" si="326"/>
        <v/>
      </c>
      <c r="R1490" s="33">
        <f t="shared" si="327"/>
        <v>13</v>
      </c>
      <c r="S1490" s="33" t="str">
        <f t="shared" si="328"/>
        <v>124_13</v>
      </c>
      <c r="T1490" s="35" t="str">
        <f t="shared" si="329"/>
        <v>124PM</v>
      </c>
      <c r="U1490" s="35" t="str">
        <f t="shared" si="330"/>
        <v>124PMNS</v>
      </c>
      <c r="W1490" s="20" t="str">
        <f t="shared" si="331"/>
        <v/>
      </c>
      <c r="X1490" s="20" t="str">
        <f t="shared" si="332"/>
        <v/>
      </c>
      <c r="Y1490" s="20" t="str">
        <f t="shared" si="333"/>
        <v/>
      </c>
      <c r="Z1490" s="20" t="str">
        <f t="shared" si="334"/>
        <v/>
      </c>
      <c r="AA1490" s="20">
        <f t="shared" si="322"/>
        <v>0</v>
      </c>
      <c r="AB1490" s="20">
        <f t="shared" si="323"/>
        <v>0</v>
      </c>
      <c r="AC1490" s="20">
        <f t="shared" si="324"/>
        <v>0</v>
      </c>
      <c r="AD1490" s="16">
        <f t="shared" si="335"/>
        <v>0</v>
      </c>
      <c r="AE1490" s="16">
        <f>IF(ISBLANK(T1490),AE1489,IF(COUNTIF(T$2:T1490,T1490)&gt;1,AE1489,1+MAX(AE1489,0)))</f>
        <v>46</v>
      </c>
    </row>
    <row r="1491" spans="1:31" x14ac:dyDescent="0.25">
      <c r="A1491" s="42">
        <v>124</v>
      </c>
      <c r="B1491" s="42" t="s">
        <v>66</v>
      </c>
      <c r="C1491" s="42" t="s">
        <v>737</v>
      </c>
      <c r="E1491" s="20">
        <v>2</v>
      </c>
      <c r="F1491" s="20">
        <v>1</v>
      </c>
      <c r="G1491" s="20">
        <v>2</v>
      </c>
      <c r="H1491" s="20">
        <v>1</v>
      </c>
      <c r="I1491" s="20">
        <v>1</v>
      </c>
      <c r="J1491" s="20">
        <v>1</v>
      </c>
      <c r="K1491" s="20">
        <v>0</v>
      </c>
      <c r="L1491" s="20">
        <v>0</v>
      </c>
      <c r="O1491" s="101">
        <f>IF(ISBLANK(C1491),O1490,IF(COUNTIF(C$2:C1491,C1491)&gt;1,O1490,1+MAX(O1490,0)))</f>
        <v>40</v>
      </c>
      <c r="P1491" s="45">
        <f t="shared" si="325"/>
        <v>24</v>
      </c>
      <c r="Q1491" s="33" t="str">
        <f t="shared" si="326"/>
        <v/>
      </c>
      <c r="R1491" s="33">
        <f t="shared" si="327"/>
        <v>13</v>
      </c>
      <c r="S1491" s="33" t="str">
        <f t="shared" si="328"/>
        <v>124_13</v>
      </c>
      <c r="T1491" s="35" t="str">
        <f t="shared" si="329"/>
        <v>124PM</v>
      </c>
      <c r="U1491" s="35" t="str">
        <f t="shared" si="330"/>
        <v>124PMNS</v>
      </c>
      <c r="W1491" s="20" t="str">
        <f t="shared" si="331"/>
        <v/>
      </c>
      <c r="X1491" s="20" t="str">
        <f t="shared" si="332"/>
        <v/>
      </c>
      <c r="Y1491" s="20" t="str">
        <f t="shared" si="333"/>
        <v/>
      </c>
      <c r="Z1491" s="20" t="str">
        <f t="shared" si="334"/>
        <v/>
      </c>
      <c r="AA1491" s="20">
        <f t="shared" si="322"/>
        <v>0</v>
      </c>
      <c r="AB1491" s="20">
        <f t="shared" si="323"/>
        <v>0</v>
      </c>
      <c r="AC1491" s="20">
        <f t="shared" si="324"/>
        <v>0</v>
      </c>
      <c r="AD1491" s="16">
        <f t="shared" si="335"/>
        <v>0</v>
      </c>
      <c r="AE1491" s="16">
        <f>IF(ISBLANK(T1491),AE1490,IF(COUNTIF(T$2:T1491,T1491)&gt;1,AE1490,1+MAX(AE1490,0)))</f>
        <v>46</v>
      </c>
    </row>
    <row r="1492" spans="1:31" x14ac:dyDescent="0.25">
      <c r="A1492" s="42">
        <v>124</v>
      </c>
      <c r="B1492" s="42" t="s">
        <v>66</v>
      </c>
      <c r="C1492" s="42" t="s">
        <v>737</v>
      </c>
      <c r="E1492" s="20">
        <v>2</v>
      </c>
      <c r="F1492" s="20">
        <v>1</v>
      </c>
      <c r="G1492" s="20">
        <v>3</v>
      </c>
      <c r="H1492" s="20">
        <v>5</v>
      </c>
      <c r="I1492" s="20">
        <v>0</v>
      </c>
      <c r="J1492" s="20">
        <v>3</v>
      </c>
      <c r="K1492" s="20">
        <v>0</v>
      </c>
      <c r="L1492" s="20">
        <v>0</v>
      </c>
      <c r="O1492" s="101">
        <f>IF(ISBLANK(C1492),O1491,IF(COUNTIF(C$2:C1492,C1492)&gt;1,O1491,1+MAX(O1491,0)))</f>
        <v>40</v>
      </c>
      <c r="P1492" s="45">
        <f t="shared" si="325"/>
        <v>24</v>
      </c>
      <c r="Q1492" s="33" t="str">
        <f t="shared" si="326"/>
        <v/>
      </c>
      <c r="R1492" s="33">
        <f t="shared" si="327"/>
        <v>13</v>
      </c>
      <c r="S1492" s="33" t="str">
        <f t="shared" si="328"/>
        <v>124_13</v>
      </c>
      <c r="T1492" s="35" t="str">
        <f t="shared" si="329"/>
        <v>124PM</v>
      </c>
      <c r="U1492" s="35" t="str">
        <f t="shared" si="330"/>
        <v>124PMEW</v>
      </c>
      <c r="W1492" s="20" t="str">
        <f t="shared" si="331"/>
        <v/>
      </c>
      <c r="X1492" s="20" t="str">
        <f t="shared" si="332"/>
        <v/>
      </c>
      <c r="Y1492" s="20" t="str">
        <f t="shared" si="333"/>
        <v/>
      </c>
      <c r="Z1492" s="20" t="str">
        <f t="shared" si="334"/>
        <v/>
      </c>
      <c r="AA1492" s="20">
        <f t="shared" si="322"/>
        <v>0</v>
      </c>
      <c r="AB1492" s="20">
        <f t="shared" si="323"/>
        <v>0</v>
      </c>
      <c r="AC1492" s="20">
        <f t="shared" si="324"/>
        <v>0</v>
      </c>
      <c r="AD1492" s="16">
        <f t="shared" si="335"/>
        <v>0</v>
      </c>
      <c r="AE1492" s="16">
        <f>IF(ISBLANK(T1492),AE1491,IF(COUNTIF(T$2:T1492,T1492)&gt;1,AE1491,1+MAX(AE1491,0)))</f>
        <v>46</v>
      </c>
    </row>
    <row r="1493" spans="1:31" x14ac:dyDescent="0.25">
      <c r="A1493" s="42">
        <v>124</v>
      </c>
      <c r="B1493" s="42" t="s">
        <v>66</v>
      </c>
      <c r="C1493" s="42" t="s">
        <v>737</v>
      </c>
      <c r="E1493" s="20">
        <v>2</v>
      </c>
      <c r="F1493" s="20">
        <v>1</v>
      </c>
      <c r="G1493" s="20">
        <v>4</v>
      </c>
      <c r="H1493" s="20">
        <v>2</v>
      </c>
      <c r="I1493" s="20">
        <v>0</v>
      </c>
      <c r="J1493" s="20">
        <v>1</v>
      </c>
      <c r="K1493" s="20">
        <v>0</v>
      </c>
      <c r="L1493" s="20">
        <v>0</v>
      </c>
      <c r="O1493" s="101">
        <f>IF(ISBLANK(C1493),O1492,IF(COUNTIF(C$2:C1493,C1493)&gt;1,O1492,1+MAX(O1492,0)))</f>
        <v>40</v>
      </c>
      <c r="P1493" s="45">
        <f t="shared" si="325"/>
        <v>24</v>
      </c>
      <c r="Q1493" s="33" t="str">
        <f t="shared" si="326"/>
        <v/>
      </c>
      <c r="R1493" s="33">
        <f t="shared" si="327"/>
        <v>13</v>
      </c>
      <c r="S1493" s="33" t="str">
        <f t="shared" si="328"/>
        <v>124_13</v>
      </c>
      <c r="T1493" s="35" t="str">
        <f t="shared" si="329"/>
        <v>124PM</v>
      </c>
      <c r="U1493" s="35" t="str">
        <f t="shared" si="330"/>
        <v>124PMEW</v>
      </c>
      <c r="W1493" s="20" t="str">
        <f t="shared" si="331"/>
        <v/>
      </c>
      <c r="X1493" s="20" t="str">
        <f t="shared" si="332"/>
        <v/>
      </c>
      <c r="Y1493" s="20" t="str">
        <f t="shared" si="333"/>
        <v/>
      </c>
      <c r="Z1493" s="20" t="str">
        <f t="shared" si="334"/>
        <v/>
      </c>
      <c r="AA1493" s="20">
        <f t="shared" si="322"/>
        <v>0</v>
      </c>
      <c r="AB1493" s="20">
        <f t="shared" si="323"/>
        <v>0</v>
      </c>
      <c r="AC1493" s="20">
        <f t="shared" si="324"/>
        <v>0</v>
      </c>
      <c r="AD1493" s="16">
        <f t="shared" si="335"/>
        <v>0</v>
      </c>
      <c r="AE1493" s="16">
        <f>IF(ISBLANK(T1493),AE1492,IF(COUNTIF(T$2:T1493,T1493)&gt;1,AE1492,1+MAX(AE1492,0)))</f>
        <v>46</v>
      </c>
    </row>
    <row r="1494" spans="1:31" x14ac:dyDescent="0.25">
      <c r="A1494" s="42">
        <v>124</v>
      </c>
      <c r="B1494" s="42" t="s">
        <v>66</v>
      </c>
      <c r="C1494" s="42" t="s">
        <v>737</v>
      </c>
      <c r="E1494" s="20">
        <v>2</v>
      </c>
      <c r="F1494" s="20">
        <v>2</v>
      </c>
      <c r="G1494" s="20">
        <v>1</v>
      </c>
      <c r="H1494" s="20">
        <v>1</v>
      </c>
      <c r="I1494" s="20">
        <v>0</v>
      </c>
      <c r="J1494" s="20">
        <v>0</v>
      </c>
      <c r="K1494" s="20">
        <v>0</v>
      </c>
      <c r="L1494" s="20">
        <v>0</v>
      </c>
      <c r="O1494" s="101">
        <f>IF(ISBLANK(C1494),O1493,IF(COUNTIF(C$2:C1494,C1494)&gt;1,O1493,1+MAX(O1493,0)))</f>
        <v>40</v>
      </c>
      <c r="P1494" s="45">
        <f t="shared" si="325"/>
        <v>24</v>
      </c>
      <c r="Q1494" s="33" t="str">
        <f t="shared" si="326"/>
        <v/>
      </c>
      <c r="R1494" s="33">
        <f t="shared" si="327"/>
        <v>14</v>
      </c>
      <c r="S1494" s="33" t="str">
        <f t="shared" si="328"/>
        <v>124_14</v>
      </c>
      <c r="T1494" s="35" t="str">
        <f t="shared" si="329"/>
        <v>124PM</v>
      </c>
      <c r="U1494" s="35" t="str">
        <f t="shared" si="330"/>
        <v>124PMNS</v>
      </c>
      <c r="W1494" s="20" t="str">
        <f t="shared" si="331"/>
        <v/>
      </c>
      <c r="X1494" s="20" t="str">
        <f t="shared" si="332"/>
        <v/>
      </c>
      <c r="Y1494" s="20" t="str">
        <f t="shared" si="333"/>
        <v/>
      </c>
      <c r="Z1494" s="20" t="str">
        <f t="shared" si="334"/>
        <v/>
      </c>
      <c r="AA1494" s="20">
        <f t="shared" si="322"/>
        <v>0</v>
      </c>
      <c r="AB1494" s="20">
        <f t="shared" si="323"/>
        <v>0</v>
      </c>
      <c r="AC1494" s="20">
        <f t="shared" si="324"/>
        <v>0</v>
      </c>
      <c r="AD1494" s="16">
        <f t="shared" si="335"/>
        <v>0</v>
      </c>
      <c r="AE1494" s="16">
        <f>IF(ISBLANK(T1494),AE1493,IF(COUNTIF(T$2:T1494,T1494)&gt;1,AE1493,1+MAX(AE1493,0)))</f>
        <v>46</v>
      </c>
    </row>
    <row r="1495" spans="1:31" x14ac:dyDescent="0.25">
      <c r="A1495" s="42">
        <v>124</v>
      </c>
      <c r="B1495" s="42" t="s">
        <v>66</v>
      </c>
      <c r="C1495" s="42" t="s">
        <v>737</v>
      </c>
      <c r="E1495" s="20">
        <v>2</v>
      </c>
      <c r="F1495" s="20">
        <v>2</v>
      </c>
      <c r="G1495" s="20">
        <v>2</v>
      </c>
      <c r="H1495" s="20">
        <v>2</v>
      </c>
      <c r="I1495" s="20">
        <v>0</v>
      </c>
      <c r="J1495" s="20">
        <v>0</v>
      </c>
      <c r="K1495" s="20">
        <v>0</v>
      </c>
      <c r="L1495" s="20">
        <v>0</v>
      </c>
      <c r="O1495" s="101">
        <f>IF(ISBLANK(C1495),O1494,IF(COUNTIF(C$2:C1495,C1495)&gt;1,O1494,1+MAX(O1494,0)))</f>
        <v>40</v>
      </c>
      <c r="P1495" s="45">
        <f t="shared" si="325"/>
        <v>24</v>
      </c>
      <c r="Q1495" s="33" t="str">
        <f t="shared" si="326"/>
        <v/>
      </c>
      <c r="R1495" s="33">
        <f t="shared" si="327"/>
        <v>14</v>
      </c>
      <c r="S1495" s="33" t="str">
        <f t="shared" si="328"/>
        <v>124_14</v>
      </c>
      <c r="T1495" s="35" t="str">
        <f t="shared" si="329"/>
        <v>124PM</v>
      </c>
      <c r="U1495" s="35" t="str">
        <f t="shared" si="330"/>
        <v>124PMNS</v>
      </c>
      <c r="W1495" s="20" t="str">
        <f t="shared" si="331"/>
        <v/>
      </c>
      <c r="X1495" s="20" t="str">
        <f t="shared" si="332"/>
        <v/>
      </c>
      <c r="Y1495" s="20" t="str">
        <f t="shared" si="333"/>
        <v/>
      </c>
      <c r="Z1495" s="20" t="str">
        <f t="shared" si="334"/>
        <v/>
      </c>
      <c r="AA1495" s="20">
        <f t="shared" si="322"/>
        <v>0</v>
      </c>
      <c r="AB1495" s="20">
        <f t="shared" si="323"/>
        <v>0</v>
      </c>
      <c r="AC1495" s="20">
        <f t="shared" si="324"/>
        <v>0</v>
      </c>
      <c r="AD1495" s="16">
        <f t="shared" si="335"/>
        <v>0</v>
      </c>
      <c r="AE1495" s="16">
        <f>IF(ISBLANK(T1495),AE1494,IF(COUNTIF(T$2:T1495,T1495)&gt;1,AE1494,1+MAX(AE1494,0)))</f>
        <v>46</v>
      </c>
    </row>
    <row r="1496" spans="1:31" x14ac:dyDescent="0.25">
      <c r="A1496" s="42">
        <v>124</v>
      </c>
      <c r="B1496" s="42" t="s">
        <v>66</v>
      </c>
      <c r="C1496" s="42" t="s">
        <v>737</v>
      </c>
      <c r="E1496" s="20">
        <v>2</v>
      </c>
      <c r="F1496" s="20">
        <v>2</v>
      </c>
      <c r="G1496" s="20">
        <v>3</v>
      </c>
      <c r="H1496" s="20">
        <v>3</v>
      </c>
      <c r="I1496" s="20">
        <v>0</v>
      </c>
      <c r="J1496" s="20">
        <v>1</v>
      </c>
      <c r="K1496" s="20">
        <v>0</v>
      </c>
      <c r="L1496" s="20">
        <v>0</v>
      </c>
      <c r="O1496" s="101">
        <f>IF(ISBLANK(C1496),O1495,IF(COUNTIF(C$2:C1496,C1496)&gt;1,O1495,1+MAX(O1495,0)))</f>
        <v>40</v>
      </c>
      <c r="P1496" s="45">
        <f t="shared" si="325"/>
        <v>24</v>
      </c>
      <c r="Q1496" s="33" t="str">
        <f t="shared" si="326"/>
        <v/>
      </c>
      <c r="R1496" s="33">
        <f t="shared" si="327"/>
        <v>14</v>
      </c>
      <c r="S1496" s="33" t="str">
        <f t="shared" si="328"/>
        <v>124_14</v>
      </c>
      <c r="T1496" s="35" t="str">
        <f t="shared" si="329"/>
        <v>124PM</v>
      </c>
      <c r="U1496" s="35" t="str">
        <f t="shared" si="330"/>
        <v>124PMEW</v>
      </c>
      <c r="W1496" s="20" t="str">
        <f t="shared" si="331"/>
        <v/>
      </c>
      <c r="X1496" s="20" t="str">
        <f t="shared" si="332"/>
        <v/>
      </c>
      <c r="Y1496" s="20" t="str">
        <f t="shared" si="333"/>
        <v/>
      </c>
      <c r="Z1496" s="20" t="str">
        <f t="shared" si="334"/>
        <v/>
      </c>
      <c r="AA1496" s="20">
        <f t="shared" si="322"/>
        <v>0</v>
      </c>
      <c r="AB1496" s="20">
        <f t="shared" si="323"/>
        <v>0</v>
      </c>
      <c r="AC1496" s="20">
        <f t="shared" si="324"/>
        <v>0</v>
      </c>
      <c r="AD1496" s="16">
        <f t="shared" si="335"/>
        <v>0</v>
      </c>
      <c r="AE1496" s="16">
        <f>IF(ISBLANK(T1496),AE1495,IF(COUNTIF(T$2:T1496,T1496)&gt;1,AE1495,1+MAX(AE1495,0)))</f>
        <v>46</v>
      </c>
    </row>
    <row r="1497" spans="1:31" x14ac:dyDescent="0.25">
      <c r="A1497" s="42">
        <v>124</v>
      </c>
      <c r="B1497" s="42" t="s">
        <v>66</v>
      </c>
      <c r="C1497" s="42" t="s">
        <v>737</v>
      </c>
      <c r="E1497" s="20">
        <v>2</v>
      </c>
      <c r="F1497" s="20">
        <v>2</v>
      </c>
      <c r="G1497" s="20">
        <v>4</v>
      </c>
      <c r="H1497" s="20">
        <v>5</v>
      </c>
      <c r="I1497" s="20">
        <v>2</v>
      </c>
      <c r="J1497" s="20">
        <v>3</v>
      </c>
      <c r="K1497" s="20">
        <v>0</v>
      </c>
      <c r="L1497" s="20">
        <v>0</v>
      </c>
      <c r="O1497" s="101">
        <f>IF(ISBLANK(C1497),O1496,IF(COUNTIF(C$2:C1497,C1497)&gt;1,O1496,1+MAX(O1496,0)))</f>
        <v>40</v>
      </c>
      <c r="P1497" s="45">
        <f t="shared" si="325"/>
        <v>24</v>
      </c>
      <c r="Q1497" s="33" t="str">
        <f t="shared" si="326"/>
        <v/>
      </c>
      <c r="R1497" s="33">
        <f t="shared" si="327"/>
        <v>14</v>
      </c>
      <c r="S1497" s="33" t="str">
        <f t="shared" si="328"/>
        <v>124_14</v>
      </c>
      <c r="T1497" s="35" t="str">
        <f t="shared" si="329"/>
        <v>124PM</v>
      </c>
      <c r="U1497" s="35" t="str">
        <f t="shared" si="330"/>
        <v>124PMEW</v>
      </c>
      <c r="W1497" s="20" t="str">
        <f t="shared" si="331"/>
        <v/>
      </c>
      <c r="X1497" s="20" t="str">
        <f t="shared" si="332"/>
        <v/>
      </c>
      <c r="Y1497" s="20" t="str">
        <f t="shared" si="333"/>
        <v/>
      </c>
      <c r="Z1497" s="20" t="str">
        <f t="shared" si="334"/>
        <v/>
      </c>
      <c r="AA1497" s="20">
        <f t="shared" si="322"/>
        <v>0</v>
      </c>
      <c r="AB1497" s="20">
        <f t="shared" si="323"/>
        <v>0</v>
      </c>
      <c r="AC1497" s="20">
        <f t="shared" si="324"/>
        <v>0</v>
      </c>
      <c r="AD1497" s="16">
        <f t="shared" si="335"/>
        <v>0</v>
      </c>
      <c r="AE1497" s="16">
        <f>IF(ISBLANK(T1497),AE1496,IF(COUNTIF(T$2:T1497,T1497)&gt;1,AE1496,1+MAX(AE1496,0)))</f>
        <v>46</v>
      </c>
    </row>
    <row r="1498" spans="1:31" x14ac:dyDescent="0.25">
      <c r="A1498" s="42">
        <v>124</v>
      </c>
      <c r="B1498" s="42" t="s">
        <v>66</v>
      </c>
      <c r="C1498" s="42" t="s">
        <v>737</v>
      </c>
      <c r="E1498" s="20">
        <v>2</v>
      </c>
      <c r="F1498" s="20">
        <v>3</v>
      </c>
      <c r="G1498" s="20">
        <v>1</v>
      </c>
      <c r="H1498" s="20">
        <v>1</v>
      </c>
      <c r="I1498" s="20">
        <v>0</v>
      </c>
      <c r="J1498" s="20">
        <v>0</v>
      </c>
      <c r="K1498" s="20">
        <v>0</v>
      </c>
      <c r="L1498" s="20">
        <v>0</v>
      </c>
      <c r="O1498" s="101">
        <f>IF(ISBLANK(C1498),O1497,IF(COUNTIF(C$2:C1498,C1498)&gt;1,O1497,1+MAX(O1497,0)))</f>
        <v>40</v>
      </c>
      <c r="P1498" s="45">
        <f t="shared" si="325"/>
        <v>24</v>
      </c>
      <c r="Q1498" s="33" t="str">
        <f t="shared" si="326"/>
        <v/>
      </c>
      <c r="R1498" s="33">
        <f t="shared" si="327"/>
        <v>15</v>
      </c>
      <c r="S1498" s="33" t="str">
        <f t="shared" si="328"/>
        <v>124_15</v>
      </c>
      <c r="T1498" s="35" t="str">
        <f t="shared" si="329"/>
        <v>124PM</v>
      </c>
      <c r="U1498" s="35" t="str">
        <f t="shared" si="330"/>
        <v>124PMNS</v>
      </c>
      <c r="W1498" s="20" t="str">
        <f t="shared" si="331"/>
        <v/>
      </c>
      <c r="X1498" s="20" t="str">
        <f t="shared" si="332"/>
        <v/>
      </c>
      <c r="Y1498" s="20" t="str">
        <f t="shared" si="333"/>
        <v/>
      </c>
      <c r="Z1498" s="20" t="str">
        <f t="shared" si="334"/>
        <v/>
      </c>
      <c r="AA1498" s="20">
        <f t="shared" si="322"/>
        <v>0</v>
      </c>
      <c r="AB1498" s="20">
        <f t="shared" si="323"/>
        <v>0</v>
      </c>
      <c r="AC1498" s="20">
        <f t="shared" si="324"/>
        <v>0</v>
      </c>
      <c r="AD1498" s="16">
        <f t="shared" si="335"/>
        <v>0</v>
      </c>
      <c r="AE1498" s="16">
        <f>IF(ISBLANK(T1498),AE1497,IF(COUNTIF(T$2:T1498,T1498)&gt;1,AE1497,1+MAX(AE1497,0)))</f>
        <v>46</v>
      </c>
    </row>
    <row r="1499" spans="1:31" x14ac:dyDescent="0.25">
      <c r="A1499" s="42">
        <v>124</v>
      </c>
      <c r="B1499" s="42" t="s">
        <v>66</v>
      </c>
      <c r="C1499" s="42" t="s">
        <v>737</v>
      </c>
      <c r="E1499" s="20">
        <v>2</v>
      </c>
      <c r="F1499" s="20">
        <v>3</v>
      </c>
      <c r="G1499" s="20">
        <v>2</v>
      </c>
      <c r="H1499" s="20">
        <v>0</v>
      </c>
      <c r="I1499" s="20">
        <v>0</v>
      </c>
      <c r="J1499" s="20">
        <v>0</v>
      </c>
      <c r="K1499" s="20">
        <v>0</v>
      </c>
      <c r="L1499" s="20">
        <v>0</v>
      </c>
      <c r="O1499" s="101">
        <f>IF(ISBLANK(C1499),O1498,IF(COUNTIF(C$2:C1499,C1499)&gt;1,O1498,1+MAX(O1498,0)))</f>
        <v>40</v>
      </c>
      <c r="P1499" s="45">
        <f t="shared" si="325"/>
        <v>24</v>
      </c>
      <c r="Q1499" s="33" t="str">
        <f t="shared" si="326"/>
        <v/>
      </c>
      <c r="R1499" s="33">
        <f t="shared" si="327"/>
        <v>15</v>
      </c>
      <c r="S1499" s="33" t="str">
        <f t="shared" si="328"/>
        <v>124_15</v>
      </c>
      <c r="T1499" s="35" t="str">
        <f t="shared" si="329"/>
        <v>124PM</v>
      </c>
      <c r="U1499" s="35" t="str">
        <f t="shared" si="330"/>
        <v>124PMNS</v>
      </c>
      <c r="W1499" s="20" t="str">
        <f t="shared" si="331"/>
        <v/>
      </c>
      <c r="X1499" s="20" t="str">
        <f t="shared" si="332"/>
        <v/>
      </c>
      <c r="Y1499" s="20" t="str">
        <f t="shared" si="333"/>
        <v/>
      </c>
      <c r="Z1499" s="20" t="str">
        <f t="shared" si="334"/>
        <v/>
      </c>
      <c r="AA1499" s="20">
        <f t="shared" si="322"/>
        <v>0</v>
      </c>
      <c r="AB1499" s="20">
        <f t="shared" si="323"/>
        <v>0</v>
      </c>
      <c r="AC1499" s="20">
        <f t="shared" si="324"/>
        <v>0</v>
      </c>
      <c r="AD1499" s="16">
        <f t="shared" si="335"/>
        <v>0</v>
      </c>
      <c r="AE1499" s="16">
        <f>IF(ISBLANK(T1499),AE1498,IF(COUNTIF(T$2:T1499,T1499)&gt;1,AE1498,1+MAX(AE1498,0)))</f>
        <v>46</v>
      </c>
    </row>
    <row r="1500" spans="1:31" x14ac:dyDescent="0.25">
      <c r="A1500" s="42">
        <v>124</v>
      </c>
      <c r="B1500" s="42" t="s">
        <v>66</v>
      </c>
      <c r="C1500" s="42" t="s">
        <v>737</v>
      </c>
      <c r="E1500" s="20">
        <v>2</v>
      </c>
      <c r="F1500" s="20">
        <v>3</v>
      </c>
      <c r="G1500" s="20">
        <v>3</v>
      </c>
      <c r="H1500" s="20">
        <v>2</v>
      </c>
      <c r="I1500" s="20">
        <v>0</v>
      </c>
      <c r="J1500" s="20">
        <v>2</v>
      </c>
      <c r="K1500" s="20">
        <v>0</v>
      </c>
      <c r="L1500" s="20">
        <v>0</v>
      </c>
      <c r="O1500" s="101">
        <f>IF(ISBLANK(C1500),O1499,IF(COUNTIF(C$2:C1500,C1500)&gt;1,O1499,1+MAX(O1499,0)))</f>
        <v>40</v>
      </c>
      <c r="P1500" s="45">
        <f t="shared" si="325"/>
        <v>24</v>
      </c>
      <c r="Q1500" s="33" t="str">
        <f t="shared" si="326"/>
        <v/>
      </c>
      <c r="R1500" s="33">
        <f t="shared" si="327"/>
        <v>15</v>
      </c>
      <c r="S1500" s="33" t="str">
        <f t="shared" si="328"/>
        <v>124_15</v>
      </c>
      <c r="T1500" s="35" t="str">
        <f t="shared" si="329"/>
        <v>124PM</v>
      </c>
      <c r="U1500" s="35" t="str">
        <f t="shared" si="330"/>
        <v>124PMEW</v>
      </c>
      <c r="W1500" s="20" t="str">
        <f t="shared" si="331"/>
        <v/>
      </c>
      <c r="X1500" s="20" t="str">
        <f t="shared" si="332"/>
        <v/>
      </c>
      <c r="Y1500" s="20" t="str">
        <f t="shared" si="333"/>
        <v/>
      </c>
      <c r="Z1500" s="20" t="str">
        <f t="shared" si="334"/>
        <v/>
      </c>
      <c r="AA1500" s="20">
        <f t="shared" si="322"/>
        <v>0</v>
      </c>
      <c r="AB1500" s="20">
        <f t="shared" si="323"/>
        <v>0</v>
      </c>
      <c r="AC1500" s="20">
        <f t="shared" si="324"/>
        <v>0</v>
      </c>
      <c r="AD1500" s="16">
        <f t="shared" si="335"/>
        <v>0</v>
      </c>
      <c r="AE1500" s="16">
        <f>IF(ISBLANK(T1500),AE1499,IF(COUNTIF(T$2:T1500,T1500)&gt;1,AE1499,1+MAX(AE1499,0)))</f>
        <v>46</v>
      </c>
    </row>
    <row r="1501" spans="1:31" x14ac:dyDescent="0.25">
      <c r="A1501" s="42">
        <v>124</v>
      </c>
      <c r="B1501" s="42" t="s">
        <v>66</v>
      </c>
      <c r="C1501" s="42" t="s">
        <v>737</v>
      </c>
      <c r="E1501" s="20">
        <v>2</v>
      </c>
      <c r="F1501" s="20">
        <v>3</v>
      </c>
      <c r="G1501" s="20">
        <v>4</v>
      </c>
      <c r="H1501" s="20">
        <v>3</v>
      </c>
      <c r="I1501" s="20">
        <v>0</v>
      </c>
      <c r="J1501" s="20">
        <v>3</v>
      </c>
      <c r="K1501" s="20">
        <v>0</v>
      </c>
      <c r="L1501" s="20">
        <v>0</v>
      </c>
      <c r="O1501" s="101">
        <f>IF(ISBLANK(C1501),O1500,IF(COUNTIF(C$2:C1501,C1501)&gt;1,O1500,1+MAX(O1500,0)))</f>
        <v>40</v>
      </c>
      <c r="P1501" s="45">
        <f t="shared" si="325"/>
        <v>24</v>
      </c>
      <c r="Q1501" s="33" t="str">
        <f t="shared" si="326"/>
        <v/>
      </c>
      <c r="R1501" s="33">
        <f t="shared" si="327"/>
        <v>15</v>
      </c>
      <c r="S1501" s="33" t="str">
        <f t="shared" si="328"/>
        <v>124_15</v>
      </c>
      <c r="T1501" s="35" t="str">
        <f t="shared" si="329"/>
        <v>124PM</v>
      </c>
      <c r="U1501" s="35" t="str">
        <f t="shared" si="330"/>
        <v>124PMEW</v>
      </c>
      <c r="W1501" s="20" t="str">
        <f t="shared" si="331"/>
        <v/>
      </c>
      <c r="X1501" s="20" t="str">
        <f t="shared" si="332"/>
        <v/>
      </c>
      <c r="Y1501" s="20" t="str">
        <f t="shared" si="333"/>
        <v/>
      </c>
      <c r="Z1501" s="20" t="str">
        <f t="shared" si="334"/>
        <v/>
      </c>
      <c r="AA1501" s="20">
        <f t="shared" si="322"/>
        <v>0</v>
      </c>
      <c r="AB1501" s="20">
        <f t="shared" si="323"/>
        <v>0</v>
      </c>
      <c r="AC1501" s="20">
        <f t="shared" si="324"/>
        <v>0</v>
      </c>
      <c r="AD1501" s="16">
        <f t="shared" si="335"/>
        <v>0</v>
      </c>
      <c r="AE1501" s="16">
        <f>IF(ISBLANK(T1501),AE1500,IF(COUNTIF(T$2:T1501,T1501)&gt;1,AE1500,1+MAX(AE1500,0)))</f>
        <v>46</v>
      </c>
    </row>
    <row r="1502" spans="1:31" x14ac:dyDescent="0.25">
      <c r="A1502" s="42">
        <v>124</v>
      </c>
      <c r="B1502" s="42" t="s">
        <v>66</v>
      </c>
      <c r="C1502" s="42" t="s">
        <v>737</v>
      </c>
      <c r="E1502" s="20">
        <v>2</v>
      </c>
      <c r="F1502" s="20">
        <v>4</v>
      </c>
      <c r="G1502" s="20">
        <v>1</v>
      </c>
      <c r="H1502" s="20">
        <v>2</v>
      </c>
      <c r="I1502" s="20">
        <v>0</v>
      </c>
      <c r="J1502" s="20">
        <v>0</v>
      </c>
      <c r="K1502" s="20">
        <v>0</v>
      </c>
      <c r="L1502" s="20">
        <v>0</v>
      </c>
      <c r="O1502" s="101">
        <f>IF(ISBLANK(C1502),O1501,IF(COUNTIF(C$2:C1502,C1502)&gt;1,O1501,1+MAX(O1501,0)))</f>
        <v>40</v>
      </c>
      <c r="P1502" s="45">
        <f t="shared" si="325"/>
        <v>24</v>
      </c>
      <c r="Q1502" s="33" t="str">
        <f t="shared" si="326"/>
        <v/>
      </c>
      <c r="R1502" s="33">
        <f t="shared" si="327"/>
        <v>16</v>
      </c>
      <c r="S1502" s="33" t="str">
        <f t="shared" si="328"/>
        <v>124_16</v>
      </c>
      <c r="T1502" s="35" t="str">
        <f t="shared" si="329"/>
        <v>124PM</v>
      </c>
      <c r="U1502" s="35" t="str">
        <f t="shared" si="330"/>
        <v>124PMNS</v>
      </c>
      <c r="W1502" s="20" t="str">
        <f t="shared" si="331"/>
        <v/>
      </c>
      <c r="X1502" s="20" t="str">
        <f t="shared" si="332"/>
        <v/>
      </c>
      <c r="Y1502" s="20" t="str">
        <f t="shared" si="333"/>
        <v/>
      </c>
      <c r="Z1502" s="20" t="str">
        <f t="shared" si="334"/>
        <v/>
      </c>
      <c r="AA1502" s="20">
        <f t="shared" si="322"/>
        <v>0</v>
      </c>
      <c r="AB1502" s="20">
        <f t="shared" si="323"/>
        <v>0</v>
      </c>
      <c r="AC1502" s="20">
        <f t="shared" si="324"/>
        <v>0</v>
      </c>
      <c r="AD1502" s="16">
        <f t="shared" si="335"/>
        <v>0</v>
      </c>
      <c r="AE1502" s="16">
        <f>IF(ISBLANK(T1502),AE1501,IF(COUNTIF(T$2:T1502,T1502)&gt;1,AE1501,1+MAX(AE1501,0)))</f>
        <v>46</v>
      </c>
    </row>
    <row r="1503" spans="1:31" x14ac:dyDescent="0.25">
      <c r="A1503" s="42">
        <v>124</v>
      </c>
      <c r="B1503" s="42" t="s">
        <v>66</v>
      </c>
      <c r="C1503" s="42" t="s">
        <v>737</v>
      </c>
      <c r="E1503" s="20">
        <v>2</v>
      </c>
      <c r="F1503" s="20">
        <v>4</v>
      </c>
      <c r="G1503" s="20">
        <v>2</v>
      </c>
      <c r="H1503" s="20">
        <v>5</v>
      </c>
      <c r="I1503" s="20">
        <v>1</v>
      </c>
      <c r="J1503" s="20">
        <v>3</v>
      </c>
      <c r="K1503" s="20">
        <v>0</v>
      </c>
      <c r="L1503" s="20">
        <v>0</v>
      </c>
      <c r="O1503" s="101">
        <f>IF(ISBLANK(C1503),O1502,IF(COUNTIF(C$2:C1503,C1503)&gt;1,O1502,1+MAX(O1502,0)))</f>
        <v>40</v>
      </c>
      <c r="P1503" s="45">
        <f t="shared" si="325"/>
        <v>24</v>
      </c>
      <c r="Q1503" s="33" t="str">
        <f t="shared" si="326"/>
        <v/>
      </c>
      <c r="R1503" s="33">
        <f t="shared" si="327"/>
        <v>16</v>
      </c>
      <c r="S1503" s="33" t="str">
        <f t="shared" si="328"/>
        <v>124_16</v>
      </c>
      <c r="T1503" s="35" t="str">
        <f t="shared" si="329"/>
        <v>124PM</v>
      </c>
      <c r="U1503" s="35" t="str">
        <f t="shared" si="330"/>
        <v>124PMNS</v>
      </c>
      <c r="W1503" s="20" t="str">
        <f t="shared" si="331"/>
        <v/>
      </c>
      <c r="X1503" s="20" t="str">
        <f t="shared" si="332"/>
        <v/>
      </c>
      <c r="Y1503" s="20" t="str">
        <f t="shared" si="333"/>
        <v/>
      </c>
      <c r="Z1503" s="20" t="str">
        <f t="shared" si="334"/>
        <v/>
      </c>
      <c r="AA1503" s="20">
        <f t="shared" si="322"/>
        <v>0</v>
      </c>
      <c r="AB1503" s="20">
        <f t="shared" si="323"/>
        <v>0</v>
      </c>
      <c r="AC1503" s="20">
        <f t="shared" si="324"/>
        <v>0</v>
      </c>
      <c r="AD1503" s="16">
        <f t="shared" si="335"/>
        <v>0</v>
      </c>
      <c r="AE1503" s="16">
        <f>IF(ISBLANK(T1503),AE1502,IF(COUNTIF(T$2:T1503,T1503)&gt;1,AE1502,1+MAX(AE1502,0)))</f>
        <v>46</v>
      </c>
    </row>
    <row r="1504" spans="1:31" x14ac:dyDescent="0.25">
      <c r="A1504" s="42">
        <v>124</v>
      </c>
      <c r="B1504" s="42" t="s">
        <v>66</v>
      </c>
      <c r="C1504" s="42" t="s">
        <v>737</v>
      </c>
      <c r="E1504" s="20">
        <v>2</v>
      </c>
      <c r="F1504" s="20">
        <v>4</v>
      </c>
      <c r="G1504" s="20">
        <v>3</v>
      </c>
      <c r="H1504" s="20">
        <v>3</v>
      </c>
      <c r="I1504" s="20">
        <v>1</v>
      </c>
      <c r="J1504" s="20">
        <v>0</v>
      </c>
      <c r="K1504" s="20">
        <v>0</v>
      </c>
      <c r="L1504" s="20">
        <v>0</v>
      </c>
      <c r="O1504" s="101">
        <f>IF(ISBLANK(C1504),O1503,IF(COUNTIF(C$2:C1504,C1504)&gt;1,O1503,1+MAX(O1503,0)))</f>
        <v>40</v>
      </c>
      <c r="P1504" s="45">
        <f t="shared" si="325"/>
        <v>24</v>
      </c>
      <c r="Q1504" s="33" t="str">
        <f t="shared" si="326"/>
        <v/>
      </c>
      <c r="R1504" s="33">
        <f t="shared" si="327"/>
        <v>16</v>
      </c>
      <c r="S1504" s="33" t="str">
        <f t="shared" si="328"/>
        <v>124_16</v>
      </c>
      <c r="T1504" s="35" t="str">
        <f t="shared" si="329"/>
        <v>124PM</v>
      </c>
      <c r="U1504" s="35" t="str">
        <f t="shared" si="330"/>
        <v>124PMEW</v>
      </c>
      <c r="W1504" s="20" t="str">
        <f t="shared" si="331"/>
        <v/>
      </c>
      <c r="X1504" s="20" t="str">
        <f t="shared" si="332"/>
        <v/>
      </c>
      <c r="Y1504" s="20" t="str">
        <f t="shared" si="333"/>
        <v/>
      </c>
      <c r="Z1504" s="20" t="str">
        <f t="shared" si="334"/>
        <v/>
      </c>
      <c r="AA1504" s="20">
        <f t="shared" si="322"/>
        <v>0</v>
      </c>
      <c r="AB1504" s="20">
        <f t="shared" si="323"/>
        <v>0</v>
      </c>
      <c r="AC1504" s="20">
        <f t="shared" si="324"/>
        <v>0</v>
      </c>
      <c r="AD1504" s="16">
        <f t="shared" si="335"/>
        <v>0</v>
      </c>
      <c r="AE1504" s="16">
        <f>IF(ISBLANK(T1504),AE1503,IF(COUNTIF(T$2:T1504,T1504)&gt;1,AE1503,1+MAX(AE1503,0)))</f>
        <v>46</v>
      </c>
    </row>
    <row r="1505" spans="1:31" x14ac:dyDescent="0.25">
      <c r="A1505" s="42">
        <v>124</v>
      </c>
      <c r="B1505" s="42" t="s">
        <v>66</v>
      </c>
      <c r="C1505" s="42" t="s">
        <v>737</v>
      </c>
      <c r="E1505" s="20">
        <v>2</v>
      </c>
      <c r="F1505" s="20">
        <v>4</v>
      </c>
      <c r="G1505" s="20">
        <v>4</v>
      </c>
      <c r="H1505" s="20">
        <v>6</v>
      </c>
      <c r="I1505" s="20">
        <v>0</v>
      </c>
      <c r="J1505" s="20">
        <v>4</v>
      </c>
      <c r="K1505" s="20">
        <v>0</v>
      </c>
      <c r="L1505" s="20">
        <v>0</v>
      </c>
      <c r="O1505" s="101">
        <f>IF(ISBLANK(C1505),O1504,IF(COUNTIF(C$2:C1505,C1505)&gt;1,O1504,1+MAX(O1504,0)))</f>
        <v>40</v>
      </c>
      <c r="P1505" s="45">
        <f t="shared" si="325"/>
        <v>24</v>
      </c>
      <c r="Q1505" s="33" t="str">
        <f t="shared" si="326"/>
        <v/>
      </c>
      <c r="R1505" s="33">
        <f t="shared" si="327"/>
        <v>16</v>
      </c>
      <c r="S1505" s="33" t="str">
        <f t="shared" si="328"/>
        <v>124_16</v>
      </c>
      <c r="T1505" s="35" t="str">
        <f t="shared" si="329"/>
        <v>124PM</v>
      </c>
      <c r="U1505" s="35" t="str">
        <f t="shared" si="330"/>
        <v>124PMEW</v>
      </c>
      <c r="W1505" s="20" t="str">
        <f t="shared" si="331"/>
        <v/>
      </c>
      <c r="X1505" s="20" t="str">
        <f t="shared" si="332"/>
        <v/>
      </c>
      <c r="Y1505" s="20" t="str">
        <f t="shared" si="333"/>
        <v/>
      </c>
      <c r="Z1505" s="20" t="str">
        <f t="shared" si="334"/>
        <v/>
      </c>
      <c r="AA1505" s="20">
        <f t="shared" si="322"/>
        <v>0</v>
      </c>
      <c r="AB1505" s="20">
        <f t="shared" si="323"/>
        <v>0</v>
      </c>
      <c r="AC1505" s="20">
        <f t="shared" si="324"/>
        <v>0</v>
      </c>
      <c r="AD1505" s="16">
        <f t="shared" si="335"/>
        <v>0</v>
      </c>
      <c r="AE1505" s="16">
        <f>IF(ISBLANK(T1505),AE1504,IF(COUNTIF(T$2:T1505,T1505)&gt;1,AE1504,1+MAX(AE1504,0)))</f>
        <v>46</v>
      </c>
    </row>
    <row r="1506" spans="1:31" x14ac:dyDescent="0.25">
      <c r="A1506" s="42">
        <v>125</v>
      </c>
      <c r="B1506" s="42" t="s">
        <v>65</v>
      </c>
      <c r="C1506" s="42" t="s">
        <v>744</v>
      </c>
      <c r="E1506" s="20">
        <v>1</v>
      </c>
      <c r="F1506" s="20">
        <v>1</v>
      </c>
      <c r="G1506" s="20">
        <v>1</v>
      </c>
      <c r="H1506" s="20">
        <v>3</v>
      </c>
      <c r="I1506" s="20">
        <v>1</v>
      </c>
      <c r="J1506" s="20">
        <v>3</v>
      </c>
      <c r="K1506" s="20">
        <v>0</v>
      </c>
      <c r="L1506" s="20">
        <v>0</v>
      </c>
      <c r="O1506" s="101">
        <f>IF(ISBLANK(C1506),O1505,IF(COUNTIF(C$2:C1506,C1506)&gt;1,O1505,1+MAX(O1505,0)))</f>
        <v>41</v>
      </c>
      <c r="P1506" s="45">
        <f t="shared" si="325"/>
        <v>25</v>
      </c>
      <c r="Q1506" s="33">
        <f t="shared" si="326"/>
        <v>25</v>
      </c>
      <c r="R1506" s="33">
        <f t="shared" si="327"/>
        <v>1</v>
      </c>
      <c r="S1506" s="33" t="str">
        <f t="shared" si="328"/>
        <v>125_1</v>
      </c>
      <c r="T1506" s="35" t="str">
        <f t="shared" si="329"/>
        <v>125AM</v>
      </c>
      <c r="U1506" s="35" t="str">
        <f t="shared" si="330"/>
        <v>125AMNS</v>
      </c>
      <c r="W1506" s="20" t="str">
        <f t="shared" si="331"/>
        <v/>
      </c>
      <c r="X1506" s="20" t="str">
        <f t="shared" si="332"/>
        <v/>
      </c>
      <c r="Y1506" s="20" t="str">
        <f t="shared" si="333"/>
        <v/>
      </c>
      <c r="Z1506" s="20" t="str">
        <f t="shared" si="334"/>
        <v/>
      </c>
      <c r="AA1506" s="20">
        <f t="shared" si="322"/>
        <v>0</v>
      </c>
      <c r="AB1506" s="20">
        <f t="shared" si="323"/>
        <v>0</v>
      </c>
      <c r="AC1506" s="20">
        <f t="shared" si="324"/>
        <v>2</v>
      </c>
      <c r="AD1506" s="16">
        <f t="shared" si="335"/>
        <v>1</v>
      </c>
      <c r="AE1506" s="16">
        <f>IF(ISBLANK(T1506),AE1505,IF(COUNTIF(T$2:T1506,T1506)&gt;1,AE1505,1+MAX(AE1505,0)))</f>
        <v>47</v>
      </c>
    </row>
    <row r="1507" spans="1:31" x14ac:dyDescent="0.25">
      <c r="A1507" s="42">
        <v>125</v>
      </c>
      <c r="B1507" s="42" t="s">
        <v>65</v>
      </c>
      <c r="C1507" s="42" t="s">
        <v>744</v>
      </c>
      <c r="E1507" s="20">
        <v>1</v>
      </c>
      <c r="F1507" s="20">
        <v>1</v>
      </c>
      <c r="G1507" s="20">
        <v>2</v>
      </c>
      <c r="H1507" s="20">
        <v>4</v>
      </c>
      <c r="I1507" s="20">
        <v>1</v>
      </c>
      <c r="J1507" s="20">
        <v>2</v>
      </c>
      <c r="K1507" s="20">
        <v>0</v>
      </c>
      <c r="L1507" s="20">
        <v>0</v>
      </c>
      <c r="O1507" s="101">
        <f>IF(ISBLANK(C1507),O1506,IF(COUNTIF(C$2:C1507,C1507)&gt;1,O1506,1+MAX(O1506,0)))</f>
        <v>41</v>
      </c>
      <c r="P1507" s="45">
        <f t="shared" si="325"/>
        <v>25</v>
      </c>
      <c r="Q1507" s="33" t="str">
        <f t="shared" si="326"/>
        <v/>
      </c>
      <c r="R1507" s="33">
        <f t="shared" si="327"/>
        <v>1</v>
      </c>
      <c r="S1507" s="33" t="str">
        <f t="shared" si="328"/>
        <v>125_1</v>
      </c>
      <c r="T1507" s="35" t="str">
        <f t="shared" si="329"/>
        <v>125AM</v>
      </c>
      <c r="U1507" s="35" t="str">
        <f t="shared" si="330"/>
        <v>125AMNS</v>
      </c>
      <c r="W1507" s="20" t="str">
        <f t="shared" si="331"/>
        <v/>
      </c>
      <c r="X1507" s="20" t="str">
        <f t="shared" si="332"/>
        <v/>
      </c>
      <c r="Y1507" s="20" t="str">
        <f t="shared" si="333"/>
        <v/>
      </c>
      <c r="Z1507" s="20" t="str">
        <f t="shared" si="334"/>
        <v/>
      </c>
      <c r="AA1507" s="20">
        <f t="shared" si="322"/>
        <v>0</v>
      </c>
      <c r="AB1507" s="20">
        <f t="shared" si="323"/>
        <v>0</v>
      </c>
      <c r="AC1507" s="20">
        <f t="shared" si="324"/>
        <v>3</v>
      </c>
      <c r="AD1507" s="16">
        <f t="shared" si="335"/>
        <v>1</v>
      </c>
      <c r="AE1507" s="16">
        <f>IF(ISBLANK(T1507),AE1506,IF(COUNTIF(T$2:T1507,T1507)&gt;1,AE1506,1+MAX(AE1506,0)))</f>
        <v>47</v>
      </c>
    </row>
    <row r="1508" spans="1:31" x14ac:dyDescent="0.25">
      <c r="A1508" s="42">
        <v>125</v>
      </c>
      <c r="B1508" s="42" t="s">
        <v>65</v>
      </c>
      <c r="C1508" s="42" t="s">
        <v>744</v>
      </c>
      <c r="E1508" s="20">
        <v>1</v>
      </c>
      <c r="F1508" s="20">
        <v>1</v>
      </c>
      <c r="G1508" s="20">
        <v>3</v>
      </c>
      <c r="H1508" s="20">
        <v>2</v>
      </c>
      <c r="I1508" s="20">
        <v>0</v>
      </c>
      <c r="J1508" s="20">
        <v>2</v>
      </c>
      <c r="K1508" s="20">
        <v>0</v>
      </c>
      <c r="L1508" s="20">
        <v>0</v>
      </c>
      <c r="O1508" s="101">
        <f>IF(ISBLANK(C1508),O1507,IF(COUNTIF(C$2:C1508,C1508)&gt;1,O1507,1+MAX(O1507,0)))</f>
        <v>41</v>
      </c>
      <c r="P1508" s="45">
        <f t="shared" si="325"/>
        <v>25</v>
      </c>
      <c r="Q1508" s="33" t="str">
        <f t="shared" si="326"/>
        <v/>
      </c>
      <c r="R1508" s="33">
        <f t="shared" si="327"/>
        <v>1</v>
      </c>
      <c r="S1508" s="33" t="str">
        <f t="shared" si="328"/>
        <v>125_1</v>
      </c>
      <c r="T1508" s="35" t="str">
        <f t="shared" si="329"/>
        <v>125AM</v>
      </c>
      <c r="U1508" s="35" t="str">
        <f t="shared" si="330"/>
        <v>125AMEW</v>
      </c>
      <c r="W1508" s="20" t="str">
        <f t="shared" si="331"/>
        <v/>
      </c>
      <c r="X1508" s="20" t="str">
        <f t="shared" si="332"/>
        <v/>
      </c>
      <c r="Y1508" s="20" t="str">
        <f t="shared" si="333"/>
        <v/>
      </c>
      <c r="Z1508" s="20" t="str">
        <f t="shared" si="334"/>
        <v/>
      </c>
      <c r="AA1508" s="20">
        <f t="shared" si="322"/>
        <v>0</v>
      </c>
      <c r="AB1508" s="20">
        <f t="shared" si="323"/>
        <v>0</v>
      </c>
      <c r="AC1508" s="20">
        <f t="shared" si="324"/>
        <v>4</v>
      </c>
      <c r="AD1508" s="16">
        <f t="shared" si="335"/>
        <v>1</v>
      </c>
      <c r="AE1508" s="16">
        <f>IF(ISBLANK(T1508),AE1507,IF(COUNTIF(T$2:T1508,T1508)&gt;1,AE1507,1+MAX(AE1507,0)))</f>
        <v>47</v>
      </c>
    </row>
    <row r="1509" spans="1:31" x14ac:dyDescent="0.25">
      <c r="A1509" s="42">
        <v>125</v>
      </c>
      <c r="B1509" s="42" t="s">
        <v>65</v>
      </c>
      <c r="C1509" s="42" t="s">
        <v>744</v>
      </c>
      <c r="E1509" s="20">
        <v>1</v>
      </c>
      <c r="F1509" s="20">
        <v>1</v>
      </c>
      <c r="G1509" s="20">
        <v>4</v>
      </c>
      <c r="H1509" s="20">
        <v>4</v>
      </c>
      <c r="I1509" s="20">
        <v>1</v>
      </c>
      <c r="J1509" s="20">
        <v>4</v>
      </c>
      <c r="K1509" s="20">
        <v>0</v>
      </c>
      <c r="L1509" s="20">
        <v>0</v>
      </c>
      <c r="O1509" s="101">
        <f>IF(ISBLANK(C1509),O1508,IF(COUNTIF(C$2:C1509,C1509)&gt;1,O1508,1+MAX(O1508,0)))</f>
        <v>41</v>
      </c>
      <c r="P1509" s="45">
        <f t="shared" si="325"/>
        <v>25</v>
      </c>
      <c r="Q1509" s="33" t="str">
        <f t="shared" si="326"/>
        <v/>
      </c>
      <c r="R1509" s="33">
        <f t="shared" si="327"/>
        <v>1</v>
      </c>
      <c r="S1509" s="33" t="str">
        <f t="shared" si="328"/>
        <v>125_1</v>
      </c>
      <c r="T1509" s="35" t="str">
        <f t="shared" si="329"/>
        <v>125AM</v>
      </c>
      <c r="U1509" s="35" t="str">
        <f t="shared" si="330"/>
        <v>125AMEW</v>
      </c>
      <c r="W1509" s="20" t="str">
        <f t="shared" si="331"/>
        <v/>
      </c>
      <c r="X1509" s="20" t="str">
        <f t="shared" si="332"/>
        <v/>
      </c>
      <c r="Y1509" s="20" t="str">
        <f t="shared" si="333"/>
        <v/>
      </c>
      <c r="Z1509" s="20" t="str">
        <f t="shared" si="334"/>
        <v/>
      </c>
      <c r="AA1509" s="20">
        <f t="shared" si="322"/>
        <v>0</v>
      </c>
      <c r="AB1509" s="20">
        <f t="shared" si="323"/>
        <v>0</v>
      </c>
      <c r="AC1509" s="20">
        <f t="shared" si="324"/>
        <v>4</v>
      </c>
      <c r="AD1509" s="16">
        <f t="shared" si="335"/>
        <v>1</v>
      </c>
      <c r="AE1509" s="16">
        <f>IF(ISBLANK(T1509),AE1508,IF(COUNTIF(T$2:T1509,T1509)&gt;1,AE1508,1+MAX(AE1508,0)))</f>
        <v>47</v>
      </c>
    </row>
    <row r="1510" spans="1:31" x14ac:dyDescent="0.25">
      <c r="A1510" s="42">
        <v>125</v>
      </c>
      <c r="B1510" s="42" t="s">
        <v>65</v>
      </c>
      <c r="C1510" s="42" t="s">
        <v>744</v>
      </c>
      <c r="E1510" s="20">
        <v>1</v>
      </c>
      <c r="F1510" s="20">
        <v>2</v>
      </c>
      <c r="G1510" s="20">
        <v>1</v>
      </c>
      <c r="H1510" s="20">
        <v>1</v>
      </c>
      <c r="I1510" s="20">
        <v>0</v>
      </c>
      <c r="J1510" s="20">
        <v>1</v>
      </c>
      <c r="K1510" s="20">
        <v>0</v>
      </c>
      <c r="L1510" s="20">
        <v>0</v>
      </c>
      <c r="O1510" s="101">
        <f>IF(ISBLANK(C1510),O1509,IF(COUNTIF(C$2:C1510,C1510)&gt;1,O1509,1+MAX(O1509,0)))</f>
        <v>41</v>
      </c>
      <c r="P1510" s="45">
        <f t="shared" si="325"/>
        <v>25</v>
      </c>
      <c r="Q1510" s="33" t="str">
        <f t="shared" si="326"/>
        <v/>
      </c>
      <c r="R1510" s="33">
        <f t="shared" si="327"/>
        <v>2</v>
      </c>
      <c r="S1510" s="33" t="str">
        <f t="shared" si="328"/>
        <v>125_2</v>
      </c>
      <c r="T1510" s="35" t="str">
        <f t="shared" si="329"/>
        <v>125AM</v>
      </c>
      <c r="U1510" s="35" t="str">
        <f t="shared" si="330"/>
        <v>125AMNS</v>
      </c>
      <c r="W1510" s="20" t="str">
        <f t="shared" si="331"/>
        <v/>
      </c>
      <c r="X1510" s="20" t="str">
        <f t="shared" si="332"/>
        <v/>
      </c>
      <c r="Y1510" s="20" t="str">
        <f t="shared" si="333"/>
        <v/>
      </c>
      <c r="Z1510" s="20" t="str">
        <f t="shared" si="334"/>
        <v/>
      </c>
      <c r="AA1510" s="20">
        <f t="shared" si="322"/>
        <v>0</v>
      </c>
      <c r="AB1510" s="20">
        <f t="shared" si="323"/>
        <v>0</v>
      </c>
      <c r="AC1510" s="20">
        <f t="shared" si="324"/>
        <v>2</v>
      </c>
      <c r="AD1510" s="16">
        <f t="shared" si="335"/>
        <v>1</v>
      </c>
      <c r="AE1510" s="16">
        <f>IF(ISBLANK(T1510),AE1509,IF(COUNTIF(T$2:T1510,T1510)&gt;1,AE1509,1+MAX(AE1509,0)))</f>
        <v>47</v>
      </c>
    </row>
    <row r="1511" spans="1:31" x14ac:dyDescent="0.25">
      <c r="A1511" s="42">
        <v>125</v>
      </c>
      <c r="B1511" s="42" t="s">
        <v>65</v>
      </c>
      <c r="C1511" s="42" t="s">
        <v>744</v>
      </c>
      <c r="E1511" s="20">
        <v>1</v>
      </c>
      <c r="F1511" s="20">
        <v>2</v>
      </c>
      <c r="G1511" s="20">
        <v>2</v>
      </c>
      <c r="H1511" s="20">
        <v>1</v>
      </c>
      <c r="I1511" s="20">
        <v>0</v>
      </c>
      <c r="J1511" s="20">
        <v>0</v>
      </c>
      <c r="K1511" s="20">
        <v>0</v>
      </c>
      <c r="L1511" s="20">
        <v>0</v>
      </c>
      <c r="O1511" s="101">
        <f>IF(ISBLANK(C1511),O1510,IF(COUNTIF(C$2:C1511,C1511)&gt;1,O1510,1+MAX(O1510,0)))</f>
        <v>41</v>
      </c>
      <c r="P1511" s="45">
        <f t="shared" si="325"/>
        <v>25</v>
      </c>
      <c r="Q1511" s="33" t="str">
        <f t="shared" si="326"/>
        <v/>
      </c>
      <c r="R1511" s="33">
        <f t="shared" si="327"/>
        <v>2</v>
      </c>
      <c r="S1511" s="33" t="str">
        <f t="shared" si="328"/>
        <v>125_2</v>
      </c>
      <c r="T1511" s="35" t="str">
        <f t="shared" si="329"/>
        <v>125AM</v>
      </c>
      <c r="U1511" s="35" t="str">
        <f t="shared" si="330"/>
        <v>125AMNS</v>
      </c>
      <c r="W1511" s="20" t="str">
        <f t="shared" si="331"/>
        <v/>
      </c>
      <c r="X1511" s="20" t="str">
        <f t="shared" si="332"/>
        <v/>
      </c>
      <c r="Y1511" s="20" t="str">
        <f t="shared" si="333"/>
        <v/>
      </c>
      <c r="Z1511" s="20" t="str">
        <f t="shared" si="334"/>
        <v/>
      </c>
      <c r="AA1511" s="20">
        <f t="shared" si="322"/>
        <v>0</v>
      </c>
      <c r="AB1511" s="20">
        <f t="shared" si="323"/>
        <v>0</v>
      </c>
      <c r="AC1511" s="20">
        <f t="shared" si="324"/>
        <v>3</v>
      </c>
      <c r="AD1511" s="16">
        <f t="shared" si="335"/>
        <v>1</v>
      </c>
      <c r="AE1511" s="16">
        <f>IF(ISBLANK(T1511),AE1510,IF(COUNTIF(T$2:T1511,T1511)&gt;1,AE1510,1+MAX(AE1510,0)))</f>
        <v>47</v>
      </c>
    </row>
    <row r="1512" spans="1:31" x14ac:dyDescent="0.25">
      <c r="A1512" s="42">
        <v>125</v>
      </c>
      <c r="B1512" s="42" t="s">
        <v>65</v>
      </c>
      <c r="C1512" s="42" t="s">
        <v>744</v>
      </c>
      <c r="E1512" s="20">
        <v>1</v>
      </c>
      <c r="F1512" s="20">
        <v>2</v>
      </c>
      <c r="G1512" s="20">
        <v>3</v>
      </c>
      <c r="H1512" s="20">
        <v>2</v>
      </c>
      <c r="I1512" s="20">
        <v>2</v>
      </c>
      <c r="J1512" s="20">
        <v>1</v>
      </c>
      <c r="K1512" s="20">
        <v>0</v>
      </c>
      <c r="L1512" s="20">
        <v>0</v>
      </c>
      <c r="O1512" s="101">
        <f>IF(ISBLANK(C1512),O1511,IF(COUNTIF(C$2:C1512,C1512)&gt;1,O1511,1+MAX(O1511,0)))</f>
        <v>41</v>
      </c>
      <c r="P1512" s="45">
        <f t="shared" si="325"/>
        <v>25</v>
      </c>
      <c r="Q1512" s="33" t="str">
        <f t="shared" si="326"/>
        <v/>
      </c>
      <c r="R1512" s="33">
        <f t="shared" si="327"/>
        <v>2</v>
      </c>
      <c r="S1512" s="33" t="str">
        <f t="shared" si="328"/>
        <v>125_2</v>
      </c>
      <c r="T1512" s="35" t="str">
        <f t="shared" si="329"/>
        <v>125AM</v>
      </c>
      <c r="U1512" s="35" t="str">
        <f t="shared" si="330"/>
        <v>125AMEW</v>
      </c>
      <c r="W1512" s="20" t="str">
        <f t="shared" si="331"/>
        <v/>
      </c>
      <c r="X1512" s="20" t="str">
        <f t="shared" si="332"/>
        <v/>
      </c>
      <c r="Y1512" s="20" t="str">
        <f t="shared" si="333"/>
        <v/>
      </c>
      <c r="Z1512" s="20" t="str">
        <f t="shared" si="334"/>
        <v/>
      </c>
      <c r="AA1512" s="20">
        <f t="shared" si="322"/>
        <v>0</v>
      </c>
      <c r="AB1512" s="20">
        <f t="shared" si="323"/>
        <v>0</v>
      </c>
      <c r="AC1512" s="20">
        <f t="shared" si="324"/>
        <v>4</v>
      </c>
      <c r="AD1512" s="16">
        <f t="shared" si="335"/>
        <v>1</v>
      </c>
      <c r="AE1512" s="16">
        <f>IF(ISBLANK(T1512),AE1511,IF(COUNTIF(T$2:T1512,T1512)&gt;1,AE1511,1+MAX(AE1511,0)))</f>
        <v>47</v>
      </c>
    </row>
    <row r="1513" spans="1:31" x14ac:dyDescent="0.25">
      <c r="A1513" s="42">
        <v>125</v>
      </c>
      <c r="B1513" s="42" t="s">
        <v>65</v>
      </c>
      <c r="C1513" s="42" t="s">
        <v>744</v>
      </c>
      <c r="E1513" s="20">
        <v>1</v>
      </c>
      <c r="F1513" s="20">
        <v>2</v>
      </c>
      <c r="G1513" s="20">
        <v>4</v>
      </c>
      <c r="H1513" s="20">
        <v>8</v>
      </c>
      <c r="I1513" s="20">
        <v>1</v>
      </c>
      <c r="J1513" s="20">
        <v>4</v>
      </c>
      <c r="K1513" s="20">
        <v>0</v>
      </c>
      <c r="L1513" s="20">
        <v>0</v>
      </c>
      <c r="O1513" s="101">
        <f>IF(ISBLANK(C1513),O1512,IF(COUNTIF(C$2:C1513,C1513)&gt;1,O1512,1+MAX(O1512,0)))</f>
        <v>41</v>
      </c>
      <c r="P1513" s="45">
        <f t="shared" si="325"/>
        <v>25</v>
      </c>
      <c r="Q1513" s="33" t="str">
        <f t="shared" si="326"/>
        <v/>
      </c>
      <c r="R1513" s="33">
        <f t="shared" si="327"/>
        <v>2</v>
      </c>
      <c r="S1513" s="33" t="str">
        <f t="shared" si="328"/>
        <v>125_2</v>
      </c>
      <c r="T1513" s="35" t="str">
        <f t="shared" si="329"/>
        <v>125AM</v>
      </c>
      <c r="U1513" s="35" t="str">
        <f t="shared" si="330"/>
        <v>125AMEW</v>
      </c>
      <c r="W1513" s="20" t="str">
        <f t="shared" si="331"/>
        <v/>
      </c>
      <c r="X1513" s="20" t="str">
        <f t="shared" si="332"/>
        <v/>
      </c>
      <c r="Y1513" s="20" t="str">
        <f t="shared" si="333"/>
        <v/>
      </c>
      <c r="Z1513" s="20" t="str">
        <f t="shared" si="334"/>
        <v/>
      </c>
      <c r="AA1513" s="20">
        <f t="shared" si="322"/>
        <v>0</v>
      </c>
      <c r="AB1513" s="20">
        <f t="shared" si="323"/>
        <v>0</v>
      </c>
      <c r="AC1513" s="20">
        <f t="shared" si="324"/>
        <v>4</v>
      </c>
      <c r="AD1513" s="16">
        <f t="shared" si="335"/>
        <v>1</v>
      </c>
      <c r="AE1513" s="16">
        <f>IF(ISBLANK(T1513),AE1512,IF(COUNTIF(T$2:T1513,T1513)&gt;1,AE1512,1+MAX(AE1512,0)))</f>
        <v>47</v>
      </c>
    </row>
    <row r="1514" spans="1:31" x14ac:dyDescent="0.25">
      <c r="A1514" s="42">
        <v>125</v>
      </c>
      <c r="B1514" s="42" t="s">
        <v>65</v>
      </c>
      <c r="C1514" s="42" t="s">
        <v>744</v>
      </c>
      <c r="E1514" s="20">
        <v>1</v>
      </c>
      <c r="F1514" s="20">
        <v>3</v>
      </c>
      <c r="G1514" s="20">
        <v>1</v>
      </c>
      <c r="H1514" s="20">
        <v>2</v>
      </c>
      <c r="I1514" s="20">
        <v>1</v>
      </c>
      <c r="J1514" s="20">
        <v>1</v>
      </c>
      <c r="K1514" s="20">
        <v>0</v>
      </c>
      <c r="L1514" s="20">
        <v>0</v>
      </c>
      <c r="O1514" s="101">
        <f>IF(ISBLANK(C1514),O1513,IF(COUNTIF(C$2:C1514,C1514)&gt;1,O1513,1+MAX(O1513,0)))</f>
        <v>41</v>
      </c>
      <c r="P1514" s="45">
        <f t="shared" si="325"/>
        <v>25</v>
      </c>
      <c r="Q1514" s="33" t="str">
        <f t="shared" si="326"/>
        <v/>
      </c>
      <c r="R1514" s="33">
        <f t="shared" si="327"/>
        <v>3</v>
      </c>
      <c r="S1514" s="33" t="str">
        <f t="shared" si="328"/>
        <v>125_3</v>
      </c>
      <c r="T1514" s="35" t="str">
        <f t="shared" si="329"/>
        <v>125AM</v>
      </c>
      <c r="U1514" s="35" t="str">
        <f t="shared" si="330"/>
        <v>125AMNS</v>
      </c>
      <c r="W1514" s="20" t="str">
        <f t="shared" si="331"/>
        <v/>
      </c>
      <c r="X1514" s="20" t="str">
        <f t="shared" si="332"/>
        <v/>
      </c>
      <c r="Y1514" s="20" t="str">
        <f t="shared" si="333"/>
        <v/>
      </c>
      <c r="Z1514" s="20" t="str">
        <f t="shared" si="334"/>
        <v/>
      </c>
      <c r="AA1514" s="20">
        <f t="shared" si="322"/>
        <v>0</v>
      </c>
      <c r="AB1514" s="20">
        <f t="shared" si="323"/>
        <v>0</v>
      </c>
      <c r="AC1514" s="20">
        <f t="shared" si="324"/>
        <v>2</v>
      </c>
      <c r="AD1514" s="16">
        <f t="shared" si="335"/>
        <v>1</v>
      </c>
      <c r="AE1514" s="16">
        <f>IF(ISBLANK(T1514),AE1513,IF(COUNTIF(T$2:T1514,T1514)&gt;1,AE1513,1+MAX(AE1513,0)))</f>
        <v>47</v>
      </c>
    </row>
    <row r="1515" spans="1:31" x14ac:dyDescent="0.25">
      <c r="A1515" s="42">
        <v>125</v>
      </c>
      <c r="B1515" s="42" t="s">
        <v>65</v>
      </c>
      <c r="C1515" s="42" t="s">
        <v>744</v>
      </c>
      <c r="E1515" s="20">
        <v>1</v>
      </c>
      <c r="F1515" s="20">
        <v>3</v>
      </c>
      <c r="G1515" s="20">
        <v>2</v>
      </c>
      <c r="H1515" s="20">
        <v>1</v>
      </c>
      <c r="I1515" s="20">
        <v>1</v>
      </c>
      <c r="J1515" s="20">
        <v>1</v>
      </c>
      <c r="K1515" s="20">
        <v>0</v>
      </c>
      <c r="L1515" s="20">
        <v>0</v>
      </c>
      <c r="O1515" s="101">
        <f>IF(ISBLANK(C1515),O1514,IF(COUNTIF(C$2:C1515,C1515)&gt;1,O1514,1+MAX(O1514,0)))</f>
        <v>41</v>
      </c>
      <c r="P1515" s="45">
        <f t="shared" si="325"/>
        <v>25</v>
      </c>
      <c r="Q1515" s="33" t="str">
        <f t="shared" si="326"/>
        <v/>
      </c>
      <c r="R1515" s="33">
        <f t="shared" si="327"/>
        <v>3</v>
      </c>
      <c r="S1515" s="33" t="str">
        <f t="shared" si="328"/>
        <v>125_3</v>
      </c>
      <c r="T1515" s="35" t="str">
        <f t="shared" si="329"/>
        <v>125AM</v>
      </c>
      <c r="U1515" s="35" t="str">
        <f t="shared" si="330"/>
        <v>125AMNS</v>
      </c>
      <c r="W1515" s="20" t="str">
        <f t="shared" si="331"/>
        <v/>
      </c>
      <c r="X1515" s="20" t="str">
        <f t="shared" si="332"/>
        <v/>
      </c>
      <c r="Y1515" s="20" t="str">
        <f t="shared" si="333"/>
        <v/>
      </c>
      <c r="Z1515" s="20" t="str">
        <f t="shared" si="334"/>
        <v/>
      </c>
      <c r="AA1515" s="20">
        <f t="shared" si="322"/>
        <v>0</v>
      </c>
      <c r="AB1515" s="20">
        <f t="shared" si="323"/>
        <v>0</v>
      </c>
      <c r="AC1515" s="20">
        <f t="shared" si="324"/>
        <v>3</v>
      </c>
      <c r="AD1515" s="16">
        <f t="shared" si="335"/>
        <v>1</v>
      </c>
      <c r="AE1515" s="16">
        <f>IF(ISBLANK(T1515),AE1514,IF(COUNTIF(T$2:T1515,T1515)&gt;1,AE1514,1+MAX(AE1514,0)))</f>
        <v>47</v>
      </c>
    </row>
    <row r="1516" spans="1:31" x14ac:dyDescent="0.25">
      <c r="A1516" s="42">
        <v>125</v>
      </c>
      <c r="B1516" s="42" t="s">
        <v>65</v>
      </c>
      <c r="C1516" s="42" t="s">
        <v>744</v>
      </c>
      <c r="E1516" s="20">
        <v>1</v>
      </c>
      <c r="F1516" s="20">
        <v>3</v>
      </c>
      <c r="G1516" s="20">
        <v>3</v>
      </c>
      <c r="H1516" s="20">
        <v>2</v>
      </c>
      <c r="I1516" s="20">
        <v>0</v>
      </c>
      <c r="J1516" s="20">
        <v>2</v>
      </c>
      <c r="K1516" s="20">
        <v>0</v>
      </c>
      <c r="L1516" s="20">
        <v>0</v>
      </c>
      <c r="O1516" s="101">
        <f>IF(ISBLANK(C1516),O1515,IF(COUNTIF(C$2:C1516,C1516)&gt;1,O1515,1+MAX(O1515,0)))</f>
        <v>41</v>
      </c>
      <c r="P1516" s="45">
        <f t="shared" si="325"/>
        <v>25</v>
      </c>
      <c r="Q1516" s="33" t="str">
        <f t="shared" si="326"/>
        <v/>
      </c>
      <c r="R1516" s="33">
        <f t="shared" si="327"/>
        <v>3</v>
      </c>
      <c r="S1516" s="33" t="str">
        <f t="shared" si="328"/>
        <v>125_3</v>
      </c>
      <c r="T1516" s="35" t="str">
        <f t="shared" si="329"/>
        <v>125AM</v>
      </c>
      <c r="U1516" s="35" t="str">
        <f t="shared" si="330"/>
        <v>125AMEW</v>
      </c>
      <c r="W1516" s="20" t="str">
        <f t="shared" si="331"/>
        <v/>
      </c>
      <c r="X1516" s="20" t="str">
        <f t="shared" si="332"/>
        <v/>
      </c>
      <c r="Y1516" s="20" t="str">
        <f t="shared" si="333"/>
        <v/>
      </c>
      <c r="Z1516" s="20" t="str">
        <f t="shared" si="334"/>
        <v/>
      </c>
      <c r="AA1516" s="20">
        <f t="shared" si="322"/>
        <v>0</v>
      </c>
      <c r="AB1516" s="20">
        <f t="shared" si="323"/>
        <v>0</v>
      </c>
      <c r="AC1516" s="20">
        <f t="shared" si="324"/>
        <v>4</v>
      </c>
      <c r="AD1516" s="16">
        <f t="shared" si="335"/>
        <v>1</v>
      </c>
      <c r="AE1516" s="16">
        <f>IF(ISBLANK(T1516),AE1515,IF(COUNTIF(T$2:T1516,T1516)&gt;1,AE1515,1+MAX(AE1515,0)))</f>
        <v>47</v>
      </c>
    </row>
    <row r="1517" spans="1:31" x14ac:dyDescent="0.25">
      <c r="A1517" s="42">
        <v>125</v>
      </c>
      <c r="B1517" s="42" t="s">
        <v>65</v>
      </c>
      <c r="C1517" s="42" t="s">
        <v>744</v>
      </c>
      <c r="E1517" s="20">
        <v>1</v>
      </c>
      <c r="F1517" s="20">
        <v>3</v>
      </c>
      <c r="G1517" s="20">
        <v>4</v>
      </c>
      <c r="H1517" s="20">
        <v>6</v>
      </c>
      <c r="I1517" s="20">
        <v>1</v>
      </c>
      <c r="J1517" s="20">
        <v>3</v>
      </c>
      <c r="K1517" s="20">
        <v>0</v>
      </c>
      <c r="L1517" s="20">
        <v>0</v>
      </c>
      <c r="O1517" s="101">
        <f>IF(ISBLANK(C1517),O1516,IF(COUNTIF(C$2:C1517,C1517)&gt;1,O1516,1+MAX(O1516,0)))</f>
        <v>41</v>
      </c>
      <c r="P1517" s="45">
        <f t="shared" si="325"/>
        <v>25</v>
      </c>
      <c r="Q1517" s="33" t="str">
        <f t="shared" si="326"/>
        <v/>
      </c>
      <c r="R1517" s="33">
        <f t="shared" si="327"/>
        <v>3</v>
      </c>
      <c r="S1517" s="33" t="str">
        <f t="shared" si="328"/>
        <v>125_3</v>
      </c>
      <c r="T1517" s="35" t="str">
        <f t="shared" si="329"/>
        <v>125AM</v>
      </c>
      <c r="U1517" s="35" t="str">
        <f t="shared" si="330"/>
        <v>125AMEW</v>
      </c>
      <c r="W1517" s="20" t="str">
        <f t="shared" si="331"/>
        <v/>
      </c>
      <c r="X1517" s="20" t="str">
        <f t="shared" si="332"/>
        <v/>
      </c>
      <c r="Y1517" s="20" t="str">
        <f t="shared" si="333"/>
        <v/>
      </c>
      <c r="Z1517" s="20" t="str">
        <f t="shared" si="334"/>
        <v/>
      </c>
      <c r="AA1517" s="20">
        <f t="shared" si="322"/>
        <v>0</v>
      </c>
      <c r="AB1517" s="20">
        <f t="shared" si="323"/>
        <v>0</v>
      </c>
      <c r="AC1517" s="20">
        <f t="shared" si="324"/>
        <v>4</v>
      </c>
      <c r="AD1517" s="16">
        <f t="shared" si="335"/>
        <v>1</v>
      </c>
      <c r="AE1517" s="16">
        <f>IF(ISBLANK(T1517),AE1516,IF(COUNTIF(T$2:T1517,T1517)&gt;1,AE1516,1+MAX(AE1516,0)))</f>
        <v>47</v>
      </c>
    </row>
    <row r="1518" spans="1:31" x14ac:dyDescent="0.25">
      <c r="A1518" s="42">
        <v>125</v>
      </c>
      <c r="B1518" s="42" t="s">
        <v>65</v>
      </c>
      <c r="C1518" s="42" t="s">
        <v>744</v>
      </c>
      <c r="E1518" s="20">
        <v>1</v>
      </c>
      <c r="F1518" s="20">
        <v>4</v>
      </c>
      <c r="G1518" s="20">
        <v>1</v>
      </c>
      <c r="H1518" s="20">
        <v>2</v>
      </c>
      <c r="I1518" s="20">
        <v>1</v>
      </c>
      <c r="J1518" s="20">
        <v>2</v>
      </c>
      <c r="K1518" s="20">
        <v>0</v>
      </c>
      <c r="L1518" s="20">
        <v>0</v>
      </c>
      <c r="O1518" s="101">
        <f>IF(ISBLANK(C1518),O1517,IF(COUNTIF(C$2:C1518,C1518)&gt;1,O1517,1+MAX(O1517,0)))</f>
        <v>41</v>
      </c>
      <c r="P1518" s="45">
        <f t="shared" si="325"/>
        <v>25</v>
      </c>
      <c r="Q1518" s="33" t="str">
        <f t="shared" si="326"/>
        <v/>
      </c>
      <c r="R1518" s="33">
        <f t="shared" si="327"/>
        <v>4</v>
      </c>
      <c r="S1518" s="33" t="str">
        <f t="shared" si="328"/>
        <v>125_4</v>
      </c>
      <c r="T1518" s="35" t="str">
        <f t="shared" si="329"/>
        <v>125AM</v>
      </c>
      <c r="U1518" s="35" t="str">
        <f t="shared" si="330"/>
        <v>125AMNS</v>
      </c>
      <c r="W1518" s="20" t="str">
        <f t="shared" si="331"/>
        <v/>
      </c>
      <c r="X1518" s="20" t="str">
        <f t="shared" si="332"/>
        <v/>
      </c>
      <c r="Y1518" s="20" t="str">
        <f t="shared" si="333"/>
        <v/>
      </c>
      <c r="Z1518" s="20" t="str">
        <f t="shared" si="334"/>
        <v/>
      </c>
      <c r="AA1518" s="20">
        <f t="shared" si="322"/>
        <v>0</v>
      </c>
      <c r="AB1518" s="20">
        <f t="shared" si="323"/>
        <v>0</v>
      </c>
      <c r="AC1518" s="20">
        <f t="shared" si="324"/>
        <v>2</v>
      </c>
      <c r="AD1518" s="16">
        <f t="shared" si="335"/>
        <v>1</v>
      </c>
      <c r="AE1518" s="16">
        <f>IF(ISBLANK(T1518),AE1517,IF(COUNTIF(T$2:T1518,T1518)&gt;1,AE1517,1+MAX(AE1517,0)))</f>
        <v>47</v>
      </c>
    </row>
    <row r="1519" spans="1:31" x14ac:dyDescent="0.25">
      <c r="A1519" s="42">
        <v>125</v>
      </c>
      <c r="B1519" s="42" t="s">
        <v>65</v>
      </c>
      <c r="C1519" s="42" t="s">
        <v>744</v>
      </c>
      <c r="E1519" s="20">
        <v>1</v>
      </c>
      <c r="F1519" s="20">
        <v>4</v>
      </c>
      <c r="G1519" s="20">
        <v>2</v>
      </c>
      <c r="H1519" s="20">
        <v>2</v>
      </c>
      <c r="I1519" s="20">
        <v>0</v>
      </c>
      <c r="J1519" s="20">
        <v>2</v>
      </c>
      <c r="K1519" s="20">
        <v>0</v>
      </c>
      <c r="L1519" s="20">
        <v>0</v>
      </c>
      <c r="O1519" s="101">
        <f>IF(ISBLANK(C1519),O1518,IF(COUNTIF(C$2:C1519,C1519)&gt;1,O1518,1+MAX(O1518,0)))</f>
        <v>41</v>
      </c>
      <c r="P1519" s="45">
        <f t="shared" si="325"/>
        <v>25</v>
      </c>
      <c r="Q1519" s="33" t="str">
        <f t="shared" si="326"/>
        <v/>
      </c>
      <c r="R1519" s="33">
        <f t="shared" si="327"/>
        <v>4</v>
      </c>
      <c r="S1519" s="33" t="str">
        <f t="shared" si="328"/>
        <v>125_4</v>
      </c>
      <c r="T1519" s="35" t="str">
        <f t="shared" si="329"/>
        <v>125AM</v>
      </c>
      <c r="U1519" s="35" t="str">
        <f t="shared" si="330"/>
        <v>125AMNS</v>
      </c>
      <c r="W1519" s="20" t="str">
        <f t="shared" si="331"/>
        <v/>
      </c>
      <c r="X1519" s="20" t="str">
        <f t="shared" si="332"/>
        <v/>
      </c>
      <c r="Y1519" s="20" t="str">
        <f t="shared" si="333"/>
        <v/>
      </c>
      <c r="Z1519" s="20" t="str">
        <f t="shared" si="334"/>
        <v/>
      </c>
      <c r="AA1519" s="20">
        <f t="shared" si="322"/>
        <v>0</v>
      </c>
      <c r="AB1519" s="20">
        <f t="shared" si="323"/>
        <v>0</v>
      </c>
      <c r="AC1519" s="20">
        <f t="shared" si="324"/>
        <v>3</v>
      </c>
      <c r="AD1519" s="16">
        <f t="shared" si="335"/>
        <v>1</v>
      </c>
      <c r="AE1519" s="16">
        <f>IF(ISBLANK(T1519),AE1518,IF(COUNTIF(T$2:T1519,T1519)&gt;1,AE1518,1+MAX(AE1518,0)))</f>
        <v>47</v>
      </c>
    </row>
    <row r="1520" spans="1:31" x14ac:dyDescent="0.25">
      <c r="A1520" s="42">
        <v>125</v>
      </c>
      <c r="B1520" s="42" t="s">
        <v>65</v>
      </c>
      <c r="C1520" s="42" t="s">
        <v>744</v>
      </c>
      <c r="E1520" s="20">
        <v>1</v>
      </c>
      <c r="F1520" s="20">
        <v>4</v>
      </c>
      <c r="G1520" s="20">
        <v>3</v>
      </c>
      <c r="H1520" s="20">
        <v>5</v>
      </c>
      <c r="I1520" s="20">
        <v>1</v>
      </c>
      <c r="J1520" s="20">
        <v>2</v>
      </c>
      <c r="K1520" s="20">
        <v>0</v>
      </c>
      <c r="L1520" s="20">
        <v>0</v>
      </c>
      <c r="O1520" s="101">
        <f>IF(ISBLANK(C1520),O1519,IF(COUNTIF(C$2:C1520,C1520)&gt;1,O1519,1+MAX(O1519,0)))</f>
        <v>41</v>
      </c>
      <c r="P1520" s="45">
        <f t="shared" si="325"/>
        <v>25</v>
      </c>
      <c r="Q1520" s="33" t="str">
        <f t="shared" si="326"/>
        <v/>
      </c>
      <c r="R1520" s="33">
        <f t="shared" si="327"/>
        <v>4</v>
      </c>
      <c r="S1520" s="33" t="str">
        <f t="shared" si="328"/>
        <v>125_4</v>
      </c>
      <c r="T1520" s="35" t="str">
        <f t="shared" si="329"/>
        <v>125AM</v>
      </c>
      <c r="U1520" s="35" t="str">
        <f t="shared" si="330"/>
        <v>125AMEW</v>
      </c>
      <c r="W1520" s="20" t="str">
        <f t="shared" si="331"/>
        <v/>
      </c>
      <c r="X1520" s="20" t="str">
        <f t="shared" si="332"/>
        <v/>
      </c>
      <c r="Y1520" s="20" t="str">
        <f t="shared" si="333"/>
        <v/>
      </c>
      <c r="Z1520" s="20" t="str">
        <f t="shared" si="334"/>
        <v/>
      </c>
      <c r="AA1520" s="20">
        <f t="shared" si="322"/>
        <v>0</v>
      </c>
      <c r="AB1520" s="20">
        <f t="shared" si="323"/>
        <v>0</v>
      </c>
      <c r="AC1520" s="20">
        <f t="shared" si="324"/>
        <v>4</v>
      </c>
      <c r="AD1520" s="16">
        <f t="shared" si="335"/>
        <v>1</v>
      </c>
      <c r="AE1520" s="16">
        <f>IF(ISBLANK(T1520),AE1519,IF(COUNTIF(T$2:T1520,T1520)&gt;1,AE1519,1+MAX(AE1519,0)))</f>
        <v>47</v>
      </c>
    </row>
    <row r="1521" spans="1:31" x14ac:dyDescent="0.25">
      <c r="A1521" s="42">
        <v>125</v>
      </c>
      <c r="B1521" s="42" t="s">
        <v>65</v>
      </c>
      <c r="C1521" s="42" t="s">
        <v>744</v>
      </c>
      <c r="E1521" s="20">
        <v>1</v>
      </c>
      <c r="F1521" s="20">
        <v>4</v>
      </c>
      <c r="G1521" s="20">
        <v>4</v>
      </c>
      <c r="H1521" s="20">
        <v>2</v>
      </c>
      <c r="I1521" s="20">
        <v>0</v>
      </c>
      <c r="J1521" s="20">
        <v>2</v>
      </c>
      <c r="K1521" s="20">
        <v>0</v>
      </c>
      <c r="L1521" s="20">
        <v>0</v>
      </c>
      <c r="O1521" s="101">
        <f>IF(ISBLANK(C1521),O1520,IF(COUNTIF(C$2:C1521,C1521)&gt;1,O1520,1+MAX(O1520,0)))</f>
        <v>41</v>
      </c>
      <c r="P1521" s="45">
        <f t="shared" si="325"/>
        <v>25</v>
      </c>
      <c r="Q1521" s="33" t="str">
        <f t="shared" si="326"/>
        <v/>
      </c>
      <c r="R1521" s="33">
        <f t="shared" si="327"/>
        <v>4</v>
      </c>
      <c r="S1521" s="33" t="str">
        <f t="shared" si="328"/>
        <v>125_4</v>
      </c>
      <c r="T1521" s="35" t="str">
        <f t="shared" si="329"/>
        <v>125AM</v>
      </c>
      <c r="U1521" s="35" t="str">
        <f t="shared" si="330"/>
        <v>125AMEW</v>
      </c>
      <c r="W1521" s="20" t="str">
        <f t="shared" si="331"/>
        <v/>
      </c>
      <c r="X1521" s="20" t="str">
        <f t="shared" si="332"/>
        <v/>
      </c>
      <c r="Y1521" s="20" t="str">
        <f t="shared" si="333"/>
        <v/>
      </c>
      <c r="Z1521" s="20" t="str">
        <f t="shared" si="334"/>
        <v/>
      </c>
      <c r="AA1521" s="20">
        <f t="shared" si="322"/>
        <v>0</v>
      </c>
      <c r="AB1521" s="20">
        <f t="shared" si="323"/>
        <v>0</v>
      </c>
      <c r="AC1521" s="20">
        <f t="shared" si="324"/>
        <v>4</v>
      </c>
      <c r="AD1521" s="16">
        <f t="shared" si="335"/>
        <v>1</v>
      </c>
      <c r="AE1521" s="16">
        <f>IF(ISBLANK(T1521),AE1520,IF(COUNTIF(T$2:T1521,T1521)&gt;1,AE1520,1+MAX(AE1520,0)))</f>
        <v>47</v>
      </c>
    </row>
    <row r="1522" spans="1:31" x14ac:dyDescent="0.25">
      <c r="A1522" s="42">
        <v>125</v>
      </c>
      <c r="B1522" s="42" t="s">
        <v>65</v>
      </c>
      <c r="C1522" s="42" t="s">
        <v>744</v>
      </c>
      <c r="E1522" s="20">
        <v>2</v>
      </c>
      <c r="F1522" s="20">
        <v>1</v>
      </c>
      <c r="G1522" s="20">
        <v>1</v>
      </c>
      <c r="H1522" s="20">
        <v>2</v>
      </c>
      <c r="I1522" s="20">
        <v>0</v>
      </c>
      <c r="J1522" s="20">
        <v>2</v>
      </c>
      <c r="K1522" s="20">
        <v>0</v>
      </c>
      <c r="L1522" s="20">
        <v>0</v>
      </c>
      <c r="O1522" s="101">
        <f>IF(ISBLANK(C1522),O1521,IF(COUNTIF(C$2:C1522,C1522)&gt;1,O1521,1+MAX(O1521,0)))</f>
        <v>41</v>
      </c>
      <c r="P1522" s="45">
        <f t="shared" si="325"/>
        <v>25</v>
      </c>
      <c r="Q1522" s="33" t="str">
        <f t="shared" si="326"/>
        <v/>
      </c>
      <c r="R1522" s="33">
        <f t="shared" si="327"/>
        <v>5</v>
      </c>
      <c r="S1522" s="33" t="str">
        <f t="shared" si="328"/>
        <v>125_5</v>
      </c>
      <c r="T1522" s="35" t="str">
        <f t="shared" si="329"/>
        <v>125AM</v>
      </c>
      <c r="U1522" s="35" t="str">
        <f t="shared" si="330"/>
        <v>125AMNS</v>
      </c>
      <c r="W1522" s="20" t="str">
        <f t="shared" si="331"/>
        <v/>
      </c>
      <c r="X1522" s="20" t="str">
        <f t="shared" si="332"/>
        <v/>
      </c>
      <c r="Y1522" s="20" t="str">
        <f t="shared" si="333"/>
        <v/>
      </c>
      <c r="Z1522" s="20" t="str">
        <f t="shared" si="334"/>
        <v/>
      </c>
      <c r="AA1522" s="20">
        <f t="shared" si="322"/>
        <v>0</v>
      </c>
      <c r="AB1522" s="20">
        <f t="shared" si="323"/>
        <v>0</v>
      </c>
      <c r="AC1522" s="20">
        <f t="shared" si="324"/>
        <v>2</v>
      </c>
      <c r="AD1522" s="16">
        <f t="shared" si="335"/>
        <v>1</v>
      </c>
      <c r="AE1522" s="16">
        <f>IF(ISBLANK(T1522),AE1521,IF(COUNTIF(T$2:T1522,T1522)&gt;1,AE1521,1+MAX(AE1521,0)))</f>
        <v>47</v>
      </c>
    </row>
    <row r="1523" spans="1:31" x14ac:dyDescent="0.25">
      <c r="A1523" s="42">
        <v>125</v>
      </c>
      <c r="B1523" s="42" t="s">
        <v>65</v>
      </c>
      <c r="C1523" s="42" t="s">
        <v>744</v>
      </c>
      <c r="E1523" s="20">
        <v>2</v>
      </c>
      <c r="F1523" s="20">
        <v>1</v>
      </c>
      <c r="G1523" s="20">
        <v>2</v>
      </c>
      <c r="H1523" s="20">
        <v>0</v>
      </c>
      <c r="I1523" s="20">
        <v>0</v>
      </c>
      <c r="J1523" s="20">
        <v>0</v>
      </c>
      <c r="K1523" s="20">
        <v>0</v>
      </c>
      <c r="L1523" s="20">
        <v>0</v>
      </c>
      <c r="O1523" s="101">
        <f>IF(ISBLANK(C1523),O1522,IF(COUNTIF(C$2:C1523,C1523)&gt;1,O1522,1+MAX(O1522,0)))</f>
        <v>41</v>
      </c>
      <c r="P1523" s="45">
        <f t="shared" si="325"/>
        <v>25</v>
      </c>
      <c r="Q1523" s="33" t="str">
        <f t="shared" si="326"/>
        <v/>
      </c>
      <c r="R1523" s="33">
        <f t="shared" si="327"/>
        <v>5</v>
      </c>
      <c r="S1523" s="33" t="str">
        <f t="shared" si="328"/>
        <v>125_5</v>
      </c>
      <c r="T1523" s="35" t="str">
        <f t="shared" si="329"/>
        <v>125AM</v>
      </c>
      <c r="U1523" s="35" t="str">
        <f t="shared" si="330"/>
        <v>125AMNS</v>
      </c>
      <c r="W1523" s="20" t="str">
        <f t="shared" si="331"/>
        <v/>
      </c>
      <c r="X1523" s="20" t="str">
        <f t="shared" si="332"/>
        <v/>
      </c>
      <c r="Y1523" s="20" t="str">
        <f t="shared" si="333"/>
        <v/>
      </c>
      <c r="Z1523" s="20" t="str">
        <f t="shared" si="334"/>
        <v/>
      </c>
      <c r="AA1523" s="20">
        <f t="shared" si="322"/>
        <v>0</v>
      </c>
      <c r="AB1523" s="20">
        <f t="shared" si="323"/>
        <v>0</v>
      </c>
      <c r="AC1523" s="20">
        <f t="shared" si="324"/>
        <v>3</v>
      </c>
      <c r="AD1523" s="16">
        <f t="shared" si="335"/>
        <v>1</v>
      </c>
      <c r="AE1523" s="16">
        <f>IF(ISBLANK(T1523),AE1522,IF(COUNTIF(T$2:T1523,T1523)&gt;1,AE1522,1+MAX(AE1522,0)))</f>
        <v>47</v>
      </c>
    </row>
    <row r="1524" spans="1:31" x14ac:dyDescent="0.25">
      <c r="A1524" s="42">
        <v>125</v>
      </c>
      <c r="B1524" s="42" t="s">
        <v>65</v>
      </c>
      <c r="C1524" s="42" t="s">
        <v>744</v>
      </c>
      <c r="E1524" s="20">
        <v>2</v>
      </c>
      <c r="F1524" s="20">
        <v>1</v>
      </c>
      <c r="G1524" s="20">
        <v>3</v>
      </c>
      <c r="H1524" s="20">
        <v>6</v>
      </c>
      <c r="I1524" s="20">
        <v>1</v>
      </c>
      <c r="J1524" s="20">
        <v>4</v>
      </c>
      <c r="K1524" s="20">
        <v>0</v>
      </c>
      <c r="L1524" s="20">
        <v>0</v>
      </c>
      <c r="O1524" s="101">
        <f>IF(ISBLANK(C1524),O1523,IF(COUNTIF(C$2:C1524,C1524)&gt;1,O1523,1+MAX(O1523,0)))</f>
        <v>41</v>
      </c>
      <c r="P1524" s="45">
        <f t="shared" si="325"/>
        <v>25</v>
      </c>
      <c r="Q1524" s="33" t="str">
        <f t="shared" si="326"/>
        <v/>
      </c>
      <c r="R1524" s="33">
        <f t="shared" si="327"/>
        <v>5</v>
      </c>
      <c r="S1524" s="33" t="str">
        <f t="shared" si="328"/>
        <v>125_5</v>
      </c>
      <c r="T1524" s="35" t="str">
        <f t="shared" si="329"/>
        <v>125AM</v>
      </c>
      <c r="U1524" s="35" t="str">
        <f t="shared" si="330"/>
        <v>125AMEW</v>
      </c>
      <c r="W1524" s="20" t="str">
        <f t="shared" si="331"/>
        <v/>
      </c>
      <c r="X1524" s="20" t="str">
        <f t="shared" si="332"/>
        <v/>
      </c>
      <c r="Y1524" s="20" t="str">
        <f t="shared" si="333"/>
        <v/>
      </c>
      <c r="Z1524" s="20" t="str">
        <f t="shared" si="334"/>
        <v/>
      </c>
      <c r="AA1524" s="20">
        <f t="shared" si="322"/>
        <v>0</v>
      </c>
      <c r="AB1524" s="20">
        <f t="shared" si="323"/>
        <v>0</v>
      </c>
      <c r="AC1524" s="20">
        <f t="shared" si="324"/>
        <v>4</v>
      </c>
      <c r="AD1524" s="16">
        <f t="shared" si="335"/>
        <v>1</v>
      </c>
      <c r="AE1524" s="16">
        <f>IF(ISBLANK(T1524),AE1523,IF(COUNTIF(T$2:T1524,T1524)&gt;1,AE1523,1+MAX(AE1523,0)))</f>
        <v>47</v>
      </c>
    </row>
    <row r="1525" spans="1:31" x14ac:dyDescent="0.25">
      <c r="A1525" s="42">
        <v>125</v>
      </c>
      <c r="B1525" s="42" t="s">
        <v>65</v>
      </c>
      <c r="C1525" s="42" t="s">
        <v>744</v>
      </c>
      <c r="E1525" s="20">
        <v>2</v>
      </c>
      <c r="F1525" s="20">
        <v>1</v>
      </c>
      <c r="G1525" s="20">
        <v>4</v>
      </c>
      <c r="H1525" s="20">
        <v>5</v>
      </c>
      <c r="I1525" s="20">
        <v>1</v>
      </c>
      <c r="J1525" s="20">
        <v>3</v>
      </c>
      <c r="K1525" s="20">
        <v>0</v>
      </c>
      <c r="L1525" s="20">
        <v>0</v>
      </c>
      <c r="O1525" s="101">
        <f>IF(ISBLANK(C1525),O1524,IF(COUNTIF(C$2:C1525,C1525)&gt;1,O1524,1+MAX(O1524,0)))</f>
        <v>41</v>
      </c>
      <c r="P1525" s="45">
        <f t="shared" si="325"/>
        <v>25</v>
      </c>
      <c r="Q1525" s="33" t="str">
        <f t="shared" si="326"/>
        <v/>
      </c>
      <c r="R1525" s="33">
        <f t="shared" si="327"/>
        <v>5</v>
      </c>
      <c r="S1525" s="33" t="str">
        <f t="shared" si="328"/>
        <v>125_5</v>
      </c>
      <c r="T1525" s="35" t="str">
        <f t="shared" si="329"/>
        <v>125AM</v>
      </c>
      <c r="U1525" s="35" t="str">
        <f t="shared" si="330"/>
        <v>125AMEW</v>
      </c>
      <c r="W1525" s="20" t="str">
        <f t="shared" si="331"/>
        <v/>
      </c>
      <c r="X1525" s="20" t="str">
        <f t="shared" si="332"/>
        <v/>
      </c>
      <c r="Y1525" s="20" t="str">
        <f t="shared" si="333"/>
        <v/>
      </c>
      <c r="Z1525" s="20" t="str">
        <f t="shared" si="334"/>
        <v/>
      </c>
      <c r="AA1525" s="20">
        <f t="shared" si="322"/>
        <v>0</v>
      </c>
      <c r="AB1525" s="20">
        <f t="shared" si="323"/>
        <v>0</v>
      </c>
      <c r="AC1525" s="20">
        <f t="shared" si="324"/>
        <v>4</v>
      </c>
      <c r="AD1525" s="16">
        <f t="shared" si="335"/>
        <v>1</v>
      </c>
      <c r="AE1525" s="16">
        <f>IF(ISBLANK(T1525),AE1524,IF(COUNTIF(T$2:T1525,T1525)&gt;1,AE1524,1+MAX(AE1524,0)))</f>
        <v>47</v>
      </c>
    </row>
    <row r="1526" spans="1:31" x14ac:dyDescent="0.25">
      <c r="A1526" s="42">
        <v>125</v>
      </c>
      <c r="B1526" s="42" t="s">
        <v>65</v>
      </c>
      <c r="C1526" s="42" t="s">
        <v>744</v>
      </c>
      <c r="E1526" s="20">
        <v>2</v>
      </c>
      <c r="F1526" s="20">
        <v>2</v>
      </c>
      <c r="G1526" s="20">
        <v>1</v>
      </c>
      <c r="H1526" s="20">
        <v>1</v>
      </c>
      <c r="I1526" s="20">
        <v>0</v>
      </c>
      <c r="J1526" s="20">
        <v>1</v>
      </c>
      <c r="K1526" s="20">
        <v>0</v>
      </c>
      <c r="L1526" s="20">
        <v>0</v>
      </c>
      <c r="O1526" s="101">
        <f>IF(ISBLANK(C1526),O1525,IF(COUNTIF(C$2:C1526,C1526)&gt;1,O1525,1+MAX(O1525,0)))</f>
        <v>41</v>
      </c>
      <c r="P1526" s="45">
        <f t="shared" si="325"/>
        <v>25</v>
      </c>
      <c r="Q1526" s="33" t="str">
        <f t="shared" si="326"/>
        <v/>
      </c>
      <c r="R1526" s="33">
        <f t="shared" si="327"/>
        <v>6</v>
      </c>
      <c r="S1526" s="33" t="str">
        <f t="shared" si="328"/>
        <v>125_6</v>
      </c>
      <c r="T1526" s="35" t="str">
        <f t="shared" si="329"/>
        <v>125AM</v>
      </c>
      <c r="U1526" s="35" t="str">
        <f t="shared" si="330"/>
        <v>125AMNS</v>
      </c>
      <c r="W1526" s="20" t="str">
        <f t="shared" si="331"/>
        <v/>
      </c>
      <c r="X1526" s="20" t="str">
        <f t="shared" si="332"/>
        <v/>
      </c>
      <c r="Y1526" s="20" t="str">
        <f t="shared" si="333"/>
        <v/>
      </c>
      <c r="Z1526" s="20" t="str">
        <f t="shared" si="334"/>
        <v/>
      </c>
      <c r="AA1526" s="20">
        <f t="shared" si="322"/>
        <v>0</v>
      </c>
      <c r="AB1526" s="20">
        <f t="shared" si="323"/>
        <v>0</v>
      </c>
      <c r="AC1526" s="20">
        <f t="shared" si="324"/>
        <v>2</v>
      </c>
      <c r="AD1526" s="16">
        <f t="shared" si="335"/>
        <v>1</v>
      </c>
      <c r="AE1526" s="16">
        <f>IF(ISBLANK(T1526),AE1525,IF(COUNTIF(T$2:T1526,T1526)&gt;1,AE1525,1+MAX(AE1525,0)))</f>
        <v>47</v>
      </c>
    </row>
    <row r="1527" spans="1:31" x14ac:dyDescent="0.25">
      <c r="A1527" s="42">
        <v>125</v>
      </c>
      <c r="B1527" s="42" t="s">
        <v>65</v>
      </c>
      <c r="C1527" s="42" t="s">
        <v>744</v>
      </c>
      <c r="E1527" s="20">
        <v>2</v>
      </c>
      <c r="F1527" s="20">
        <v>2</v>
      </c>
      <c r="G1527" s="20">
        <v>2</v>
      </c>
      <c r="H1527" s="20">
        <v>0</v>
      </c>
      <c r="I1527" s="20">
        <v>0</v>
      </c>
      <c r="J1527" s="20">
        <v>0</v>
      </c>
      <c r="K1527" s="20">
        <v>0</v>
      </c>
      <c r="L1527" s="20">
        <v>0</v>
      </c>
      <c r="O1527" s="101">
        <f>IF(ISBLANK(C1527),O1526,IF(COUNTIF(C$2:C1527,C1527)&gt;1,O1526,1+MAX(O1526,0)))</f>
        <v>41</v>
      </c>
      <c r="P1527" s="45">
        <f t="shared" si="325"/>
        <v>25</v>
      </c>
      <c r="Q1527" s="33" t="str">
        <f t="shared" si="326"/>
        <v/>
      </c>
      <c r="R1527" s="33">
        <f t="shared" si="327"/>
        <v>6</v>
      </c>
      <c r="S1527" s="33" t="str">
        <f t="shared" si="328"/>
        <v>125_6</v>
      </c>
      <c r="T1527" s="35" t="str">
        <f t="shared" si="329"/>
        <v>125AM</v>
      </c>
      <c r="U1527" s="35" t="str">
        <f t="shared" si="330"/>
        <v>125AMNS</v>
      </c>
      <c r="W1527" s="20" t="str">
        <f t="shared" si="331"/>
        <v/>
      </c>
      <c r="X1527" s="20" t="str">
        <f t="shared" si="332"/>
        <v/>
      </c>
      <c r="Y1527" s="20" t="str">
        <f t="shared" si="333"/>
        <v/>
      </c>
      <c r="Z1527" s="20" t="str">
        <f t="shared" si="334"/>
        <v/>
      </c>
      <c r="AA1527" s="20">
        <f t="shared" si="322"/>
        <v>0</v>
      </c>
      <c r="AB1527" s="20">
        <f t="shared" si="323"/>
        <v>0</v>
      </c>
      <c r="AC1527" s="20">
        <f t="shared" si="324"/>
        <v>3</v>
      </c>
      <c r="AD1527" s="16">
        <f t="shared" si="335"/>
        <v>1</v>
      </c>
      <c r="AE1527" s="16">
        <f>IF(ISBLANK(T1527),AE1526,IF(COUNTIF(T$2:T1527,T1527)&gt;1,AE1526,1+MAX(AE1526,0)))</f>
        <v>47</v>
      </c>
    </row>
    <row r="1528" spans="1:31" x14ac:dyDescent="0.25">
      <c r="A1528" s="42">
        <v>125</v>
      </c>
      <c r="B1528" s="42" t="s">
        <v>65</v>
      </c>
      <c r="C1528" s="42" t="s">
        <v>744</v>
      </c>
      <c r="E1528" s="20">
        <v>2</v>
      </c>
      <c r="F1528" s="20">
        <v>2</v>
      </c>
      <c r="G1528" s="20">
        <v>3</v>
      </c>
      <c r="H1528" s="20">
        <v>3</v>
      </c>
      <c r="I1528" s="20">
        <v>1</v>
      </c>
      <c r="J1528" s="20">
        <v>2</v>
      </c>
      <c r="K1528" s="20">
        <v>0</v>
      </c>
      <c r="L1528" s="20">
        <v>0</v>
      </c>
      <c r="O1528" s="101">
        <f>IF(ISBLANK(C1528),O1527,IF(COUNTIF(C$2:C1528,C1528)&gt;1,O1527,1+MAX(O1527,0)))</f>
        <v>41</v>
      </c>
      <c r="P1528" s="45">
        <f t="shared" si="325"/>
        <v>25</v>
      </c>
      <c r="Q1528" s="33" t="str">
        <f t="shared" si="326"/>
        <v/>
      </c>
      <c r="R1528" s="33">
        <f t="shared" si="327"/>
        <v>6</v>
      </c>
      <c r="S1528" s="33" t="str">
        <f t="shared" si="328"/>
        <v>125_6</v>
      </c>
      <c r="T1528" s="35" t="str">
        <f t="shared" si="329"/>
        <v>125AM</v>
      </c>
      <c r="U1528" s="35" t="str">
        <f t="shared" si="330"/>
        <v>125AMEW</v>
      </c>
      <c r="W1528" s="20" t="str">
        <f t="shared" si="331"/>
        <v/>
      </c>
      <c r="X1528" s="20" t="str">
        <f t="shared" si="332"/>
        <v/>
      </c>
      <c r="Y1528" s="20" t="str">
        <f t="shared" si="333"/>
        <v/>
      </c>
      <c r="Z1528" s="20" t="str">
        <f t="shared" si="334"/>
        <v/>
      </c>
      <c r="AA1528" s="20">
        <f t="shared" si="322"/>
        <v>0</v>
      </c>
      <c r="AB1528" s="20">
        <f t="shared" si="323"/>
        <v>0</v>
      </c>
      <c r="AC1528" s="20">
        <f t="shared" si="324"/>
        <v>4</v>
      </c>
      <c r="AD1528" s="16">
        <f t="shared" si="335"/>
        <v>1</v>
      </c>
      <c r="AE1528" s="16">
        <f>IF(ISBLANK(T1528),AE1527,IF(COUNTIF(T$2:T1528,T1528)&gt;1,AE1527,1+MAX(AE1527,0)))</f>
        <v>47</v>
      </c>
    </row>
    <row r="1529" spans="1:31" x14ac:dyDescent="0.25">
      <c r="A1529" s="42">
        <v>125</v>
      </c>
      <c r="B1529" s="42" t="s">
        <v>65</v>
      </c>
      <c r="C1529" s="42" t="s">
        <v>744</v>
      </c>
      <c r="E1529" s="20">
        <v>2</v>
      </c>
      <c r="F1529" s="20">
        <v>2</v>
      </c>
      <c r="G1529" s="20">
        <v>4</v>
      </c>
      <c r="H1529" s="20">
        <v>2</v>
      </c>
      <c r="I1529" s="20">
        <v>0</v>
      </c>
      <c r="J1529" s="20">
        <v>2</v>
      </c>
      <c r="K1529" s="20">
        <v>0</v>
      </c>
      <c r="L1529" s="20">
        <v>0</v>
      </c>
      <c r="O1529" s="101">
        <f>IF(ISBLANK(C1529),O1528,IF(COUNTIF(C$2:C1529,C1529)&gt;1,O1528,1+MAX(O1528,0)))</f>
        <v>41</v>
      </c>
      <c r="P1529" s="45">
        <f t="shared" si="325"/>
        <v>25</v>
      </c>
      <c r="Q1529" s="33" t="str">
        <f t="shared" si="326"/>
        <v/>
      </c>
      <c r="R1529" s="33">
        <f t="shared" si="327"/>
        <v>6</v>
      </c>
      <c r="S1529" s="33" t="str">
        <f t="shared" si="328"/>
        <v>125_6</v>
      </c>
      <c r="T1529" s="35" t="str">
        <f t="shared" si="329"/>
        <v>125AM</v>
      </c>
      <c r="U1529" s="35" t="str">
        <f t="shared" si="330"/>
        <v>125AMEW</v>
      </c>
      <c r="W1529" s="20" t="str">
        <f t="shared" si="331"/>
        <v/>
      </c>
      <c r="X1529" s="20" t="str">
        <f t="shared" si="332"/>
        <v/>
      </c>
      <c r="Y1529" s="20" t="str">
        <f t="shared" si="333"/>
        <v/>
      </c>
      <c r="Z1529" s="20" t="str">
        <f t="shared" si="334"/>
        <v/>
      </c>
      <c r="AA1529" s="20">
        <f t="shared" si="322"/>
        <v>0</v>
      </c>
      <c r="AB1529" s="20">
        <f t="shared" si="323"/>
        <v>0</v>
      </c>
      <c r="AC1529" s="20">
        <f t="shared" si="324"/>
        <v>4</v>
      </c>
      <c r="AD1529" s="16">
        <f t="shared" si="335"/>
        <v>1</v>
      </c>
      <c r="AE1529" s="16">
        <f>IF(ISBLANK(T1529),AE1528,IF(COUNTIF(T$2:T1529,T1529)&gt;1,AE1528,1+MAX(AE1528,0)))</f>
        <v>47</v>
      </c>
    </row>
    <row r="1530" spans="1:31" x14ac:dyDescent="0.25">
      <c r="A1530" s="42">
        <v>125</v>
      </c>
      <c r="B1530" s="42" t="s">
        <v>65</v>
      </c>
      <c r="C1530" s="42" t="s">
        <v>744</v>
      </c>
      <c r="E1530" s="20">
        <v>2</v>
      </c>
      <c r="F1530" s="20">
        <v>3</v>
      </c>
      <c r="G1530" s="20">
        <v>1</v>
      </c>
      <c r="H1530" s="20">
        <v>2</v>
      </c>
      <c r="I1530" s="20">
        <v>1</v>
      </c>
      <c r="J1530" s="20">
        <v>1</v>
      </c>
      <c r="K1530" s="20">
        <v>0</v>
      </c>
      <c r="L1530" s="20">
        <v>0</v>
      </c>
      <c r="O1530" s="101">
        <f>IF(ISBLANK(C1530),O1529,IF(COUNTIF(C$2:C1530,C1530)&gt;1,O1529,1+MAX(O1529,0)))</f>
        <v>41</v>
      </c>
      <c r="P1530" s="45">
        <f t="shared" si="325"/>
        <v>25</v>
      </c>
      <c r="Q1530" s="33" t="str">
        <f t="shared" si="326"/>
        <v/>
      </c>
      <c r="R1530" s="33">
        <f t="shared" si="327"/>
        <v>7</v>
      </c>
      <c r="S1530" s="33" t="str">
        <f t="shared" si="328"/>
        <v>125_7</v>
      </c>
      <c r="T1530" s="35" t="str">
        <f t="shared" si="329"/>
        <v>125AM</v>
      </c>
      <c r="U1530" s="35" t="str">
        <f t="shared" si="330"/>
        <v>125AMNS</v>
      </c>
      <c r="W1530" s="20" t="str">
        <f t="shared" si="331"/>
        <v/>
      </c>
      <c r="X1530" s="20" t="str">
        <f t="shared" si="332"/>
        <v/>
      </c>
      <c r="Y1530" s="20" t="str">
        <f t="shared" si="333"/>
        <v/>
      </c>
      <c r="Z1530" s="20" t="str">
        <f t="shared" si="334"/>
        <v/>
      </c>
      <c r="AA1530" s="20">
        <f t="shared" si="322"/>
        <v>0</v>
      </c>
      <c r="AB1530" s="20">
        <f t="shared" si="323"/>
        <v>0</v>
      </c>
      <c r="AC1530" s="20">
        <f t="shared" si="324"/>
        <v>2</v>
      </c>
      <c r="AD1530" s="16">
        <f t="shared" si="335"/>
        <v>1</v>
      </c>
      <c r="AE1530" s="16">
        <f>IF(ISBLANK(T1530),AE1529,IF(COUNTIF(T$2:T1530,T1530)&gt;1,AE1529,1+MAX(AE1529,0)))</f>
        <v>47</v>
      </c>
    </row>
    <row r="1531" spans="1:31" x14ac:dyDescent="0.25">
      <c r="A1531" s="42">
        <v>125</v>
      </c>
      <c r="B1531" s="42" t="s">
        <v>65</v>
      </c>
      <c r="C1531" s="42" t="s">
        <v>744</v>
      </c>
      <c r="E1531" s="20">
        <v>2</v>
      </c>
      <c r="F1531" s="20">
        <v>3</v>
      </c>
      <c r="G1531" s="20">
        <v>2</v>
      </c>
      <c r="H1531" s="20">
        <v>1</v>
      </c>
      <c r="I1531" s="20">
        <v>0</v>
      </c>
      <c r="J1531" s="20">
        <v>0</v>
      </c>
      <c r="K1531" s="20">
        <v>0</v>
      </c>
      <c r="L1531" s="20">
        <v>0</v>
      </c>
      <c r="O1531" s="101">
        <f>IF(ISBLANK(C1531),O1530,IF(COUNTIF(C$2:C1531,C1531)&gt;1,O1530,1+MAX(O1530,0)))</f>
        <v>41</v>
      </c>
      <c r="P1531" s="45">
        <f t="shared" si="325"/>
        <v>25</v>
      </c>
      <c r="Q1531" s="33" t="str">
        <f t="shared" si="326"/>
        <v/>
      </c>
      <c r="R1531" s="33">
        <f t="shared" si="327"/>
        <v>7</v>
      </c>
      <c r="S1531" s="33" t="str">
        <f t="shared" si="328"/>
        <v>125_7</v>
      </c>
      <c r="T1531" s="35" t="str">
        <f t="shared" si="329"/>
        <v>125AM</v>
      </c>
      <c r="U1531" s="35" t="str">
        <f t="shared" si="330"/>
        <v>125AMNS</v>
      </c>
      <c r="W1531" s="20" t="str">
        <f t="shared" si="331"/>
        <v/>
      </c>
      <c r="X1531" s="20" t="str">
        <f t="shared" si="332"/>
        <v/>
      </c>
      <c r="Y1531" s="20" t="str">
        <f t="shared" si="333"/>
        <v/>
      </c>
      <c r="Z1531" s="20" t="str">
        <f t="shared" si="334"/>
        <v/>
      </c>
      <c r="AA1531" s="20">
        <f t="shared" si="322"/>
        <v>0</v>
      </c>
      <c r="AB1531" s="20">
        <f t="shared" si="323"/>
        <v>0</v>
      </c>
      <c r="AC1531" s="20">
        <f t="shared" si="324"/>
        <v>3</v>
      </c>
      <c r="AD1531" s="16">
        <f t="shared" si="335"/>
        <v>1</v>
      </c>
      <c r="AE1531" s="16">
        <f>IF(ISBLANK(T1531),AE1530,IF(COUNTIF(T$2:T1531,T1531)&gt;1,AE1530,1+MAX(AE1530,0)))</f>
        <v>47</v>
      </c>
    </row>
    <row r="1532" spans="1:31" x14ac:dyDescent="0.25">
      <c r="A1532" s="42">
        <v>125</v>
      </c>
      <c r="B1532" s="42" t="s">
        <v>65</v>
      </c>
      <c r="C1532" s="42" t="s">
        <v>744</v>
      </c>
      <c r="E1532" s="20">
        <v>2</v>
      </c>
      <c r="F1532" s="20">
        <v>3</v>
      </c>
      <c r="G1532" s="20">
        <v>3</v>
      </c>
      <c r="H1532" s="20">
        <v>2</v>
      </c>
      <c r="I1532" s="20">
        <v>0</v>
      </c>
      <c r="J1532" s="20">
        <v>0</v>
      </c>
      <c r="K1532" s="20">
        <v>0</v>
      </c>
      <c r="L1532" s="20">
        <v>0</v>
      </c>
      <c r="O1532" s="101">
        <f>IF(ISBLANK(C1532),O1531,IF(COUNTIF(C$2:C1532,C1532)&gt;1,O1531,1+MAX(O1531,0)))</f>
        <v>41</v>
      </c>
      <c r="P1532" s="45">
        <f t="shared" si="325"/>
        <v>25</v>
      </c>
      <c r="Q1532" s="33" t="str">
        <f t="shared" si="326"/>
        <v/>
      </c>
      <c r="R1532" s="33">
        <f t="shared" si="327"/>
        <v>7</v>
      </c>
      <c r="S1532" s="33" t="str">
        <f t="shared" si="328"/>
        <v>125_7</v>
      </c>
      <c r="T1532" s="35" t="str">
        <f t="shared" si="329"/>
        <v>125AM</v>
      </c>
      <c r="U1532" s="35" t="str">
        <f t="shared" si="330"/>
        <v>125AMEW</v>
      </c>
      <c r="W1532" s="20" t="str">
        <f t="shared" si="331"/>
        <v/>
      </c>
      <c r="X1532" s="20" t="str">
        <f t="shared" si="332"/>
        <v/>
      </c>
      <c r="Y1532" s="20" t="str">
        <f t="shared" si="333"/>
        <v/>
      </c>
      <c r="Z1532" s="20" t="str">
        <f t="shared" si="334"/>
        <v/>
      </c>
      <c r="AA1532" s="20">
        <f t="shared" si="322"/>
        <v>0</v>
      </c>
      <c r="AB1532" s="20">
        <f t="shared" si="323"/>
        <v>0</v>
      </c>
      <c r="AC1532" s="20">
        <f t="shared" si="324"/>
        <v>4</v>
      </c>
      <c r="AD1532" s="16">
        <f t="shared" si="335"/>
        <v>1</v>
      </c>
      <c r="AE1532" s="16">
        <f>IF(ISBLANK(T1532),AE1531,IF(COUNTIF(T$2:T1532,T1532)&gt;1,AE1531,1+MAX(AE1531,0)))</f>
        <v>47</v>
      </c>
    </row>
    <row r="1533" spans="1:31" x14ac:dyDescent="0.25">
      <c r="A1533" s="42">
        <v>125</v>
      </c>
      <c r="B1533" s="42" t="s">
        <v>65</v>
      </c>
      <c r="C1533" s="42" t="s">
        <v>744</v>
      </c>
      <c r="E1533" s="20">
        <v>2</v>
      </c>
      <c r="F1533" s="20">
        <v>3</v>
      </c>
      <c r="G1533" s="20">
        <v>4</v>
      </c>
      <c r="H1533" s="20">
        <v>4</v>
      </c>
      <c r="I1533" s="20">
        <v>0</v>
      </c>
      <c r="J1533" s="20">
        <v>1</v>
      </c>
      <c r="K1533" s="20">
        <v>0</v>
      </c>
      <c r="L1533" s="20">
        <v>0</v>
      </c>
      <c r="O1533" s="101">
        <f>IF(ISBLANK(C1533),O1532,IF(COUNTIF(C$2:C1533,C1533)&gt;1,O1532,1+MAX(O1532,0)))</f>
        <v>41</v>
      </c>
      <c r="P1533" s="45">
        <f t="shared" si="325"/>
        <v>25</v>
      </c>
      <c r="Q1533" s="33" t="str">
        <f t="shared" si="326"/>
        <v/>
      </c>
      <c r="R1533" s="33">
        <f t="shared" si="327"/>
        <v>7</v>
      </c>
      <c r="S1533" s="33" t="str">
        <f t="shared" si="328"/>
        <v>125_7</v>
      </c>
      <c r="T1533" s="35" t="str">
        <f t="shared" si="329"/>
        <v>125AM</v>
      </c>
      <c r="U1533" s="35" t="str">
        <f t="shared" si="330"/>
        <v>125AMEW</v>
      </c>
      <c r="W1533" s="20" t="str">
        <f t="shared" si="331"/>
        <v/>
      </c>
      <c r="X1533" s="20" t="str">
        <f t="shared" si="332"/>
        <v/>
      </c>
      <c r="Y1533" s="20" t="str">
        <f t="shared" si="333"/>
        <v/>
      </c>
      <c r="Z1533" s="20" t="str">
        <f t="shared" si="334"/>
        <v/>
      </c>
      <c r="AA1533" s="20">
        <f t="shared" si="322"/>
        <v>0</v>
      </c>
      <c r="AB1533" s="20">
        <f t="shared" si="323"/>
        <v>0</v>
      </c>
      <c r="AC1533" s="20">
        <f t="shared" si="324"/>
        <v>4</v>
      </c>
      <c r="AD1533" s="16">
        <f t="shared" si="335"/>
        <v>1</v>
      </c>
      <c r="AE1533" s="16">
        <f>IF(ISBLANK(T1533),AE1532,IF(COUNTIF(T$2:T1533,T1533)&gt;1,AE1532,1+MAX(AE1532,0)))</f>
        <v>47</v>
      </c>
    </row>
    <row r="1534" spans="1:31" x14ac:dyDescent="0.25">
      <c r="A1534" s="42">
        <v>125</v>
      </c>
      <c r="B1534" s="42" t="s">
        <v>65</v>
      </c>
      <c r="C1534" s="42" t="s">
        <v>744</v>
      </c>
      <c r="E1534" s="20">
        <v>2</v>
      </c>
      <c r="F1534" s="20">
        <v>4</v>
      </c>
      <c r="G1534" s="20">
        <v>1</v>
      </c>
      <c r="H1534" s="20">
        <v>1</v>
      </c>
      <c r="I1534" s="20">
        <v>0</v>
      </c>
      <c r="J1534" s="20">
        <v>1</v>
      </c>
      <c r="K1534" s="20">
        <v>0</v>
      </c>
      <c r="L1534" s="20">
        <v>0</v>
      </c>
      <c r="O1534" s="101">
        <f>IF(ISBLANK(C1534),O1533,IF(COUNTIF(C$2:C1534,C1534)&gt;1,O1533,1+MAX(O1533,0)))</f>
        <v>41</v>
      </c>
      <c r="P1534" s="45">
        <f t="shared" si="325"/>
        <v>25</v>
      </c>
      <c r="Q1534" s="33" t="str">
        <f t="shared" si="326"/>
        <v/>
      </c>
      <c r="R1534" s="33">
        <f t="shared" si="327"/>
        <v>8</v>
      </c>
      <c r="S1534" s="33" t="str">
        <f t="shared" si="328"/>
        <v>125_8</v>
      </c>
      <c r="T1534" s="35" t="str">
        <f t="shared" si="329"/>
        <v>125AM</v>
      </c>
      <c r="U1534" s="35" t="str">
        <f t="shared" si="330"/>
        <v>125AMNS</v>
      </c>
      <c r="W1534" s="20" t="str">
        <f t="shared" si="331"/>
        <v/>
      </c>
      <c r="X1534" s="20" t="str">
        <f t="shared" si="332"/>
        <v/>
      </c>
      <c r="Y1534" s="20" t="str">
        <f t="shared" si="333"/>
        <v/>
      </c>
      <c r="Z1534" s="20" t="str">
        <f t="shared" si="334"/>
        <v/>
      </c>
      <c r="AA1534" s="20">
        <f t="shared" si="322"/>
        <v>0</v>
      </c>
      <c r="AB1534" s="20">
        <f t="shared" si="323"/>
        <v>0</v>
      </c>
      <c r="AC1534" s="20">
        <f t="shared" si="324"/>
        <v>2</v>
      </c>
      <c r="AD1534" s="16">
        <f t="shared" si="335"/>
        <v>1</v>
      </c>
      <c r="AE1534" s="16">
        <f>IF(ISBLANK(T1534),AE1533,IF(COUNTIF(T$2:T1534,T1534)&gt;1,AE1533,1+MAX(AE1533,0)))</f>
        <v>47</v>
      </c>
    </row>
    <row r="1535" spans="1:31" x14ac:dyDescent="0.25">
      <c r="A1535" s="42">
        <v>125</v>
      </c>
      <c r="B1535" s="42" t="s">
        <v>65</v>
      </c>
      <c r="C1535" s="42" t="s">
        <v>744</v>
      </c>
      <c r="E1535" s="20">
        <v>2</v>
      </c>
      <c r="F1535" s="20">
        <v>4</v>
      </c>
      <c r="G1535" s="20">
        <v>2</v>
      </c>
      <c r="H1535" s="20">
        <v>2</v>
      </c>
      <c r="I1535" s="20">
        <v>0</v>
      </c>
      <c r="J1535" s="20">
        <v>0</v>
      </c>
      <c r="K1535" s="20">
        <v>0</v>
      </c>
      <c r="L1535" s="20">
        <v>0</v>
      </c>
      <c r="O1535" s="101">
        <f>IF(ISBLANK(C1535),O1534,IF(COUNTIF(C$2:C1535,C1535)&gt;1,O1534,1+MAX(O1534,0)))</f>
        <v>41</v>
      </c>
      <c r="P1535" s="45">
        <f t="shared" si="325"/>
        <v>25</v>
      </c>
      <c r="Q1535" s="33" t="str">
        <f t="shared" si="326"/>
        <v/>
      </c>
      <c r="R1535" s="33">
        <f t="shared" si="327"/>
        <v>8</v>
      </c>
      <c r="S1535" s="33" t="str">
        <f t="shared" si="328"/>
        <v>125_8</v>
      </c>
      <c r="T1535" s="35" t="str">
        <f t="shared" si="329"/>
        <v>125AM</v>
      </c>
      <c r="U1535" s="35" t="str">
        <f t="shared" si="330"/>
        <v>125AMNS</v>
      </c>
      <c r="W1535" s="20" t="str">
        <f t="shared" si="331"/>
        <v/>
      </c>
      <c r="X1535" s="20" t="str">
        <f t="shared" si="332"/>
        <v/>
      </c>
      <c r="Y1535" s="20" t="str">
        <f t="shared" si="333"/>
        <v/>
      </c>
      <c r="Z1535" s="20" t="str">
        <f t="shared" si="334"/>
        <v/>
      </c>
      <c r="AA1535" s="20">
        <f t="shared" si="322"/>
        <v>0</v>
      </c>
      <c r="AB1535" s="20">
        <f t="shared" si="323"/>
        <v>0</v>
      </c>
      <c r="AC1535" s="20">
        <f t="shared" si="324"/>
        <v>3</v>
      </c>
      <c r="AD1535" s="16">
        <f t="shared" si="335"/>
        <v>1</v>
      </c>
      <c r="AE1535" s="16">
        <f>IF(ISBLANK(T1535),AE1534,IF(COUNTIF(T$2:T1535,T1535)&gt;1,AE1534,1+MAX(AE1534,0)))</f>
        <v>47</v>
      </c>
    </row>
    <row r="1536" spans="1:31" x14ac:dyDescent="0.25">
      <c r="A1536" s="42">
        <v>125</v>
      </c>
      <c r="B1536" s="42" t="s">
        <v>65</v>
      </c>
      <c r="C1536" s="42" t="s">
        <v>744</v>
      </c>
      <c r="E1536" s="20">
        <v>2</v>
      </c>
      <c r="F1536" s="20">
        <v>4</v>
      </c>
      <c r="G1536" s="20">
        <v>3</v>
      </c>
      <c r="H1536" s="20">
        <v>4</v>
      </c>
      <c r="I1536" s="20">
        <v>0</v>
      </c>
      <c r="J1536" s="20">
        <v>3</v>
      </c>
      <c r="K1536" s="20">
        <v>0</v>
      </c>
      <c r="L1536" s="20">
        <v>0</v>
      </c>
      <c r="O1536" s="101">
        <f>IF(ISBLANK(C1536),O1535,IF(COUNTIF(C$2:C1536,C1536)&gt;1,O1535,1+MAX(O1535,0)))</f>
        <v>41</v>
      </c>
      <c r="P1536" s="45">
        <f t="shared" si="325"/>
        <v>25</v>
      </c>
      <c r="Q1536" s="33" t="str">
        <f t="shared" si="326"/>
        <v/>
      </c>
      <c r="R1536" s="33">
        <f t="shared" si="327"/>
        <v>8</v>
      </c>
      <c r="S1536" s="33" t="str">
        <f t="shared" si="328"/>
        <v>125_8</v>
      </c>
      <c r="T1536" s="35" t="str">
        <f t="shared" si="329"/>
        <v>125AM</v>
      </c>
      <c r="U1536" s="35" t="str">
        <f t="shared" si="330"/>
        <v>125AMEW</v>
      </c>
      <c r="W1536" s="20" t="str">
        <f t="shared" si="331"/>
        <v/>
      </c>
      <c r="X1536" s="20" t="str">
        <f t="shared" si="332"/>
        <v/>
      </c>
      <c r="Y1536" s="20" t="str">
        <f t="shared" si="333"/>
        <v/>
      </c>
      <c r="Z1536" s="20" t="str">
        <f t="shared" si="334"/>
        <v/>
      </c>
      <c r="AA1536" s="20">
        <f t="shared" si="322"/>
        <v>0</v>
      </c>
      <c r="AB1536" s="20">
        <f t="shared" si="323"/>
        <v>0</v>
      </c>
      <c r="AC1536" s="20">
        <f t="shared" si="324"/>
        <v>4</v>
      </c>
      <c r="AD1536" s="16">
        <f t="shared" si="335"/>
        <v>1</v>
      </c>
      <c r="AE1536" s="16">
        <f>IF(ISBLANK(T1536),AE1535,IF(COUNTIF(T$2:T1536,T1536)&gt;1,AE1535,1+MAX(AE1535,0)))</f>
        <v>47</v>
      </c>
    </row>
    <row r="1537" spans="1:31" x14ac:dyDescent="0.25">
      <c r="A1537" s="42">
        <v>125</v>
      </c>
      <c r="B1537" s="42" t="s">
        <v>65</v>
      </c>
      <c r="C1537" s="42" t="s">
        <v>744</v>
      </c>
      <c r="E1537" s="20">
        <v>2</v>
      </c>
      <c r="F1537" s="20">
        <v>4</v>
      </c>
      <c r="G1537" s="20">
        <v>4</v>
      </c>
      <c r="H1537" s="20">
        <v>6</v>
      </c>
      <c r="I1537" s="20">
        <v>1</v>
      </c>
      <c r="J1537" s="20">
        <v>2</v>
      </c>
      <c r="K1537" s="20">
        <v>0</v>
      </c>
      <c r="L1537" s="20">
        <v>0</v>
      </c>
      <c r="O1537" s="101">
        <f>IF(ISBLANK(C1537),O1536,IF(COUNTIF(C$2:C1537,C1537)&gt;1,O1536,1+MAX(O1536,0)))</f>
        <v>41</v>
      </c>
      <c r="P1537" s="45">
        <f t="shared" si="325"/>
        <v>25</v>
      </c>
      <c r="Q1537" s="33" t="str">
        <f t="shared" si="326"/>
        <v/>
      </c>
      <c r="R1537" s="33">
        <f t="shared" si="327"/>
        <v>8</v>
      </c>
      <c r="S1537" s="33" t="str">
        <f t="shared" si="328"/>
        <v>125_8</v>
      </c>
      <c r="T1537" s="35" t="str">
        <f t="shared" si="329"/>
        <v>125AM</v>
      </c>
      <c r="U1537" s="35" t="str">
        <f t="shared" si="330"/>
        <v>125AMEW</v>
      </c>
      <c r="W1537" s="20" t="str">
        <f t="shared" si="331"/>
        <v/>
      </c>
      <c r="X1537" s="20" t="str">
        <f t="shared" si="332"/>
        <v/>
      </c>
      <c r="Y1537" s="20" t="str">
        <f t="shared" si="333"/>
        <v/>
      </c>
      <c r="Z1537" s="20" t="str">
        <f t="shared" si="334"/>
        <v/>
      </c>
      <c r="AA1537" s="20">
        <f t="shared" si="322"/>
        <v>0</v>
      </c>
      <c r="AB1537" s="20">
        <f t="shared" si="323"/>
        <v>0</v>
      </c>
      <c r="AC1537" s="20">
        <f t="shared" si="324"/>
        <v>4</v>
      </c>
      <c r="AD1537" s="16">
        <f t="shared" si="335"/>
        <v>1</v>
      </c>
      <c r="AE1537" s="16">
        <f>IF(ISBLANK(T1537),AE1536,IF(COUNTIF(T$2:T1537,T1537)&gt;1,AE1536,1+MAX(AE1536,0)))</f>
        <v>47</v>
      </c>
    </row>
    <row r="1538" spans="1:31" x14ac:dyDescent="0.25">
      <c r="A1538" s="42">
        <v>125</v>
      </c>
      <c r="B1538" s="42" t="s">
        <v>66</v>
      </c>
      <c r="C1538" s="42" t="s">
        <v>745</v>
      </c>
      <c r="E1538" s="20">
        <v>1</v>
      </c>
      <c r="F1538" s="20">
        <v>1</v>
      </c>
      <c r="G1538" s="20">
        <v>1</v>
      </c>
      <c r="H1538" s="20">
        <v>0</v>
      </c>
      <c r="I1538" s="20">
        <v>0</v>
      </c>
      <c r="J1538" s="20">
        <v>0</v>
      </c>
      <c r="K1538" s="20">
        <v>0</v>
      </c>
      <c r="L1538" s="20">
        <v>0</v>
      </c>
      <c r="O1538" s="101">
        <f>IF(ISBLANK(C1538),O1537,IF(COUNTIF(C$2:C1538,C1538)&gt;1,O1537,1+MAX(O1537,0)))</f>
        <v>42</v>
      </c>
      <c r="P1538" s="45">
        <f t="shared" si="325"/>
        <v>25</v>
      </c>
      <c r="Q1538" s="33" t="str">
        <f t="shared" si="326"/>
        <v/>
      </c>
      <c r="R1538" s="33">
        <f t="shared" si="327"/>
        <v>9</v>
      </c>
      <c r="S1538" s="33" t="str">
        <f t="shared" si="328"/>
        <v>125_9</v>
      </c>
      <c r="T1538" s="35" t="str">
        <f t="shared" si="329"/>
        <v>125PM</v>
      </c>
      <c r="U1538" s="35" t="str">
        <f t="shared" si="330"/>
        <v>125PMNS</v>
      </c>
      <c r="W1538" s="20" t="str">
        <f t="shared" si="331"/>
        <v/>
      </c>
      <c r="X1538" s="20" t="str">
        <f t="shared" si="332"/>
        <v/>
      </c>
      <c r="Y1538" s="20" t="str">
        <f t="shared" si="333"/>
        <v/>
      </c>
      <c r="Z1538" s="20" t="str">
        <f t="shared" si="334"/>
        <v/>
      </c>
      <c r="AA1538" s="20">
        <f t="shared" ref="AA1538:AA1602" si="336">IF(AND(ISNUMBER($G1538),$B1538="AM"),INDEX(Cordon,MATCH($A1538,loc_ID,0),$G1538),0)</f>
        <v>0</v>
      </c>
      <c r="AB1538" s="20">
        <f t="shared" ref="AB1538:AB1602" si="337">IF(AND(ISNUMBER($G1538),$B1538="PM"),INDEX(Cordon,MATCH($A1538,loc_ID,0),VLOOKUP($G1538,Reverse_dir,2,FALSE)),0)</f>
        <v>0</v>
      </c>
      <c r="AC1538" s="20">
        <f t="shared" ref="AC1538:AC1602" si="338">IF(AND(ISNUMBER($G1538),$B1538="AM"),INDEX(Lane,MATCH($A1538,loc_ID,0),$G1538),0)</f>
        <v>0</v>
      </c>
      <c r="AD1538" s="16">
        <f t="shared" si="335"/>
        <v>0</v>
      </c>
      <c r="AE1538" s="16">
        <f>IF(ISBLANK(T1538),AE1537,IF(COUNTIF(T$2:T1538,T1538)&gt;1,AE1537,1+MAX(AE1537,0)))</f>
        <v>48</v>
      </c>
    </row>
    <row r="1539" spans="1:31" x14ac:dyDescent="0.25">
      <c r="A1539" s="42">
        <v>125</v>
      </c>
      <c r="B1539" s="42" t="s">
        <v>66</v>
      </c>
      <c r="C1539" s="42" t="s">
        <v>745</v>
      </c>
      <c r="E1539" s="20">
        <v>1</v>
      </c>
      <c r="F1539" s="20">
        <v>1</v>
      </c>
      <c r="G1539" s="20">
        <v>2</v>
      </c>
      <c r="H1539" s="20">
        <v>2</v>
      </c>
      <c r="I1539" s="20">
        <v>1</v>
      </c>
      <c r="J1539" s="20">
        <v>1</v>
      </c>
      <c r="K1539" s="20">
        <v>0</v>
      </c>
      <c r="L1539" s="20">
        <v>0</v>
      </c>
      <c r="O1539" s="101">
        <f>IF(ISBLANK(C1539),O1538,IF(COUNTIF(C$2:C1539,C1539)&gt;1,O1538,1+MAX(O1538,0)))</f>
        <v>42</v>
      </c>
      <c r="P1539" s="45">
        <f t="shared" ref="P1539:P1601" si="339">IF(A1539=A1538,P1538,IF(ISNUMBER(P1538),P1538+1,1))</f>
        <v>25</v>
      </c>
      <c r="Q1539" s="33" t="str">
        <f t="shared" ref="Q1539:Q1601" si="340">IF(OR(P1539=P1538,LEN(A1539)&lt;1),"",P1539)</f>
        <v/>
      </c>
      <c r="R1539" s="33">
        <f t="shared" ref="R1539:R1601" si="341">IF(ISNUMBER(F1539),F1539+4*(E1539-1)+8*IF(B1539="PM",1,0),"")</f>
        <v>9</v>
      </c>
      <c r="S1539" s="33" t="str">
        <f t="shared" ref="S1539:S1601" si="342">IF(ISNUMBER(R1539),A1539&amp;"_"&amp;R1539,"")</f>
        <v>125_9</v>
      </c>
      <c r="T1539" s="35" t="str">
        <f t="shared" ref="T1539:T1601" si="343">A1539&amp;B1539</f>
        <v>125PM</v>
      </c>
      <c r="U1539" s="35" t="str">
        <f t="shared" ref="U1539:U1601" si="344">IF(OR(G1539=1,G1539=2),T1539&amp;"NS",IF(OR(G1539=3,G1539=4),T1539&amp;"EW",""))</f>
        <v>125PMNS</v>
      </c>
      <c r="W1539" s="20" t="str">
        <f t="shared" ref="W1539:W1601" si="345">IF(I1539&gt;$H1539,1,"")</f>
        <v/>
      </c>
      <c r="X1539" s="20" t="str">
        <f t="shared" ref="X1539:X1601" si="346">IF(J1539&gt;$H1539,1,"")</f>
        <v/>
      </c>
      <c r="Y1539" s="20" t="str">
        <f t="shared" ref="Y1539:Y1601" si="347">IF(K1539&gt;$H1539,1,"")</f>
        <v/>
      </c>
      <c r="Z1539" s="20" t="str">
        <f t="shared" ref="Z1539:Z1601" si="348">IF(L1539&gt;$H1539,1,"")</f>
        <v/>
      </c>
      <c r="AA1539" s="20">
        <f t="shared" si="336"/>
        <v>0</v>
      </c>
      <c r="AB1539" s="20">
        <f t="shared" si="337"/>
        <v>0</v>
      </c>
      <c r="AC1539" s="20">
        <f t="shared" si="338"/>
        <v>0</v>
      </c>
      <c r="AD1539" s="16">
        <f t="shared" ref="AD1539:AD1601" si="349">IF(AND(AC1539&gt;0,ISNUMBER(AC1539)),1,0)</f>
        <v>0</v>
      </c>
      <c r="AE1539" s="16">
        <f>IF(ISBLANK(T1539),AE1538,IF(COUNTIF(T$2:T1539,T1539)&gt;1,AE1538,1+MAX(AE1538,0)))</f>
        <v>48</v>
      </c>
    </row>
    <row r="1540" spans="1:31" x14ac:dyDescent="0.25">
      <c r="A1540" s="42">
        <v>125</v>
      </c>
      <c r="B1540" s="42" t="s">
        <v>66</v>
      </c>
      <c r="C1540" s="42" t="s">
        <v>745</v>
      </c>
      <c r="E1540" s="20">
        <v>1</v>
      </c>
      <c r="F1540" s="20">
        <v>1</v>
      </c>
      <c r="G1540" s="20">
        <v>3</v>
      </c>
      <c r="H1540" s="20">
        <v>4</v>
      </c>
      <c r="I1540" s="20">
        <v>2</v>
      </c>
      <c r="J1540" s="20">
        <v>2</v>
      </c>
      <c r="K1540" s="20">
        <v>0</v>
      </c>
      <c r="L1540" s="20">
        <v>0</v>
      </c>
      <c r="O1540" s="101">
        <f>IF(ISBLANK(C1540),O1539,IF(COUNTIF(C$2:C1540,C1540)&gt;1,O1539,1+MAX(O1539,0)))</f>
        <v>42</v>
      </c>
      <c r="P1540" s="45">
        <f t="shared" si="339"/>
        <v>25</v>
      </c>
      <c r="Q1540" s="33" t="str">
        <f t="shared" si="340"/>
        <v/>
      </c>
      <c r="R1540" s="33">
        <f t="shared" si="341"/>
        <v>9</v>
      </c>
      <c r="S1540" s="33" t="str">
        <f t="shared" si="342"/>
        <v>125_9</v>
      </c>
      <c r="T1540" s="35" t="str">
        <f t="shared" si="343"/>
        <v>125PM</v>
      </c>
      <c r="U1540" s="35" t="str">
        <f t="shared" si="344"/>
        <v>125PMEW</v>
      </c>
      <c r="W1540" s="20" t="str">
        <f t="shared" si="345"/>
        <v/>
      </c>
      <c r="X1540" s="20" t="str">
        <f t="shared" si="346"/>
        <v/>
      </c>
      <c r="Y1540" s="20" t="str">
        <f t="shared" si="347"/>
        <v/>
      </c>
      <c r="Z1540" s="20" t="str">
        <f t="shared" si="348"/>
        <v/>
      </c>
      <c r="AA1540" s="20">
        <f t="shared" si="336"/>
        <v>0</v>
      </c>
      <c r="AB1540" s="20">
        <f t="shared" si="337"/>
        <v>0</v>
      </c>
      <c r="AC1540" s="20">
        <f t="shared" si="338"/>
        <v>0</v>
      </c>
      <c r="AD1540" s="16">
        <f t="shared" si="349"/>
        <v>0</v>
      </c>
      <c r="AE1540" s="16">
        <f>IF(ISBLANK(T1540),AE1539,IF(COUNTIF(T$2:T1540,T1540)&gt;1,AE1539,1+MAX(AE1539,0)))</f>
        <v>48</v>
      </c>
    </row>
    <row r="1541" spans="1:31" x14ac:dyDescent="0.25">
      <c r="A1541" s="42">
        <v>125</v>
      </c>
      <c r="B1541" s="42" t="s">
        <v>66</v>
      </c>
      <c r="C1541" s="42" t="s">
        <v>745</v>
      </c>
      <c r="E1541" s="20">
        <v>1</v>
      </c>
      <c r="F1541" s="20">
        <v>1</v>
      </c>
      <c r="G1541" s="20">
        <v>4</v>
      </c>
      <c r="H1541" s="20">
        <v>5</v>
      </c>
      <c r="I1541" s="20">
        <v>0</v>
      </c>
      <c r="J1541" s="20">
        <v>4</v>
      </c>
      <c r="K1541" s="20">
        <v>0</v>
      </c>
      <c r="L1541" s="20">
        <v>0</v>
      </c>
      <c r="O1541" s="101">
        <f>IF(ISBLANK(C1541),O1540,IF(COUNTIF(C$2:C1541,C1541)&gt;1,O1540,1+MAX(O1540,0)))</f>
        <v>42</v>
      </c>
      <c r="P1541" s="45">
        <f t="shared" si="339"/>
        <v>25</v>
      </c>
      <c r="Q1541" s="33" t="str">
        <f t="shared" si="340"/>
        <v/>
      </c>
      <c r="R1541" s="33">
        <f t="shared" si="341"/>
        <v>9</v>
      </c>
      <c r="S1541" s="33" t="str">
        <f t="shared" si="342"/>
        <v>125_9</v>
      </c>
      <c r="T1541" s="35" t="str">
        <f t="shared" si="343"/>
        <v>125PM</v>
      </c>
      <c r="U1541" s="35" t="str">
        <f t="shared" si="344"/>
        <v>125PMEW</v>
      </c>
      <c r="W1541" s="20" t="str">
        <f t="shared" si="345"/>
        <v/>
      </c>
      <c r="X1541" s="20" t="str">
        <f t="shared" si="346"/>
        <v/>
      </c>
      <c r="Y1541" s="20" t="str">
        <f t="shared" si="347"/>
        <v/>
      </c>
      <c r="Z1541" s="20" t="str">
        <f t="shared" si="348"/>
        <v/>
      </c>
      <c r="AA1541" s="20">
        <f t="shared" si="336"/>
        <v>0</v>
      </c>
      <c r="AB1541" s="20">
        <f t="shared" si="337"/>
        <v>0</v>
      </c>
      <c r="AC1541" s="20">
        <f t="shared" si="338"/>
        <v>0</v>
      </c>
      <c r="AD1541" s="16">
        <f t="shared" si="349"/>
        <v>0</v>
      </c>
      <c r="AE1541" s="16">
        <f>IF(ISBLANK(T1541),AE1540,IF(COUNTIF(T$2:T1541,T1541)&gt;1,AE1540,1+MAX(AE1540,0)))</f>
        <v>48</v>
      </c>
    </row>
    <row r="1542" spans="1:31" x14ac:dyDescent="0.25">
      <c r="A1542" s="42">
        <v>125</v>
      </c>
      <c r="B1542" s="42" t="s">
        <v>66</v>
      </c>
      <c r="C1542" s="42" t="s">
        <v>745</v>
      </c>
      <c r="E1542" s="20">
        <v>1</v>
      </c>
      <c r="F1542" s="20">
        <v>2</v>
      </c>
      <c r="G1542" s="20">
        <v>1</v>
      </c>
      <c r="H1542" s="20">
        <v>0</v>
      </c>
      <c r="I1542" s="20">
        <v>0</v>
      </c>
      <c r="J1542" s="20">
        <v>0</v>
      </c>
      <c r="K1542" s="20">
        <v>0</v>
      </c>
      <c r="L1542" s="20">
        <v>0</v>
      </c>
      <c r="O1542" s="101">
        <f>IF(ISBLANK(C1542),O1541,IF(COUNTIF(C$2:C1542,C1542)&gt;1,O1541,1+MAX(O1541,0)))</f>
        <v>42</v>
      </c>
      <c r="P1542" s="45">
        <f t="shared" si="339"/>
        <v>25</v>
      </c>
      <c r="Q1542" s="33" t="str">
        <f t="shared" si="340"/>
        <v/>
      </c>
      <c r="R1542" s="33">
        <f t="shared" si="341"/>
        <v>10</v>
      </c>
      <c r="S1542" s="33" t="str">
        <f t="shared" si="342"/>
        <v>125_10</v>
      </c>
      <c r="T1542" s="35" t="str">
        <f t="shared" si="343"/>
        <v>125PM</v>
      </c>
      <c r="U1542" s="35" t="str">
        <f t="shared" si="344"/>
        <v>125PMNS</v>
      </c>
      <c r="W1542" s="20" t="str">
        <f t="shared" si="345"/>
        <v/>
      </c>
      <c r="X1542" s="20" t="str">
        <f t="shared" si="346"/>
        <v/>
      </c>
      <c r="Y1542" s="20" t="str">
        <f t="shared" si="347"/>
        <v/>
      </c>
      <c r="Z1542" s="20" t="str">
        <f t="shared" si="348"/>
        <v/>
      </c>
      <c r="AA1542" s="20">
        <f t="shared" si="336"/>
        <v>0</v>
      </c>
      <c r="AB1542" s="20">
        <f t="shared" si="337"/>
        <v>0</v>
      </c>
      <c r="AC1542" s="20">
        <f t="shared" si="338"/>
        <v>0</v>
      </c>
      <c r="AD1542" s="16">
        <f t="shared" si="349"/>
        <v>0</v>
      </c>
      <c r="AE1542" s="16">
        <f>IF(ISBLANK(T1542),AE1541,IF(COUNTIF(T$2:T1542,T1542)&gt;1,AE1541,1+MAX(AE1541,0)))</f>
        <v>48</v>
      </c>
    </row>
    <row r="1543" spans="1:31" x14ac:dyDescent="0.25">
      <c r="A1543" s="42">
        <v>125</v>
      </c>
      <c r="B1543" s="42" t="s">
        <v>66</v>
      </c>
      <c r="C1543" s="42" t="s">
        <v>745</v>
      </c>
      <c r="E1543" s="20">
        <v>1</v>
      </c>
      <c r="F1543" s="20">
        <v>2</v>
      </c>
      <c r="G1543" s="20">
        <v>2</v>
      </c>
      <c r="H1543" s="20">
        <v>3</v>
      </c>
      <c r="I1543" s="20">
        <v>1</v>
      </c>
      <c r="J1543" s="20">
        <v>2</v>
      </c>
      <c r="K1543" s="20">
        <v>0</v>
      </c>
      <c r="L1543" s="20">
        <v>0</v>
      </c>
      <c r="O1543" s="101">
        <f>IF(ISBLANK(C1543),O1542,IF(COUNTIF(C$2:C1543,C1543)&gt;1,O1542,1+MAX(O1542,0)))</f>
        <v>42</v>
      </c>
      <c r="P1543" s="45">
        <f t="shared" si="339"/>
        <v>25</v>
      </c>
      <c r="Q1543" s="33" t="str">
        <f t="shared" si="340"/>
        <v/>
      </c>
      <c r="R1543" s="33">
        <f t="shared" si="341"/>
        <v>10</v>
      </c>
      <c r="S1543" s="33" t="str">
        <f t="shared" si="342"/>
        <v>125_10</v>
      </c>
      <c r="T1543" s="35" t="str">
        <f t="shared" si="343"/>
        <v>125PM</v>
      </c>
      <c r="U1543" s="35" t="str">
        <f t="shared" si="344"/>
        <v>125PMNS</v>
      </c>
      <c r="W1543" s="20" t="str">
        <f t="shared" si="345"/>
        <v/>
      </c>
      <c r="X1543" s="20" t="str">
        <f t="shared" si="346"/>
        <v/>
      </c>
      <c r="Y1543" s="20" t="str">
        <f t="shared" si="347"/>
        <v/>
      </c>
      <c r="Z1543" s="20" t="str">
        <f t="shared" si="348"/>
        <v/>
      </c>
      <c r="AA1543" s="20">
        <f t="shared" si="336"/>
        <v>0</v>
      </c>
      <c r="AB1543" s="20">
        <f t="shared" si="337"/>
        <v>0</v>
      </c>
      <c r="AC1543" s="20">
        <f t="shared" si="338"/>
        <v>0</v>
      </c>
      <c r="AD1543" s="16">
        <f t="shared" si="349"/>
        <v>0</v>
      </c>
      <c r="AE1543" s="16">
        <f>IF(ISBLANK(T1543),AE1542,IF(COUNTIF(T$2:T1543,T1543)&gt;1,AE1542,1+MAX(AE1542,0)))</f>
        <v>48</v>
      </c>
    </row>
    <row r="1544" spans="1:31" x14ac:dyDescent="0.25">
      <c r="A1544" s="42">
        <v>125</v>
      </c>
      <c r="B1544" s="42" t="s">
        <v>66</v>
      </c>
      <c r="C1544" s="42" t="s">
        <v>745</v>
      </c>
      <c r="E1544" s="20">
        <v>1</v>
      </c>
      <c r="F1544" s="20">
        <v>2</v>
      </c>
      <c r="G1544" s="20">
        <v>3</v>
      </c>
      <c r="H1544" s="20">
        <v>4</v>
      </c>
      <c r="I1544" s="20">
        <v>0</v>
      </c>
      <c r="J1544" s="20">
        <v>2</v>
      </c>
      <c r="K1544" s="20">
        <v>0</v>
      </c>
      <c r="L1544" s="20">
        <v>0</v>
      </c>
      <c r="O1544" s="101">
        <f>IF(ISBLANK(C1544),O1543,IF(COUNTIF(C$2:C1544,C1544)&gt;1,O1543,1+MAX(O1543,0)))</f>
        <v>42</v>
      </c>
      <c r="P1544" s="45">
        <f t="shared" si="339"/>
        <v>25</v>
      </c>
      <c r="Q1544" s="33" t="str">
        <f t="shared" si="340"/>
        <v/>
      </c>
      <c r="R1544" s="33">
        <f t="shared" si="341"/>
        <v>10</v>
      </c>
      <c r="S1544" s="33" t="str">
        <f t="shared" si="342"/>
        <v>125_10</v>
      </c>
      <c r="T1544" s="35" t="str">
        <f t="shared" si="343"/>
        <v>125PM</v>
      </c>
      <c r="U1544" s="35" t="str">
        <f t="shared" si="344"/>
        <v>125PMEW</v>
      </c>
      <c r="W1544" s="20" t="str">
        <f t="shared" si="345"/>
        <v/>
      </c>
      <c r="X1544" s="20" t="str">
        <f t="shared" si="346"/>
        <v/>
      </c>
      <c r="Y1544" s="20" t="str">
        <f t="shared" si="347"/>
        <v/>
      </c>
      <c r="Z1544" s="20" t="str">
        <f t="shared" si="348"/>
        <v/>
      </c>
      <c r="AA1544" s="20">
        <f t="shared" si="336"/>
        <v>0</v>
      </c>
      <c r="AB1544" s="20">
        <f t="shared" si="337"/>
        <v>0</v>
      </c>
      <c r="AC1544" s="20">
        <f t="shared" si="338"/>
        <v>0</v>
      </c>
      <c r="AD1544" s="16">
        <f t="shared" si="349"/>
        <v>0</v>
      </c>
      <c r="AE1544" s="16">
        <f>IF(ISBLANK(T1544),AE1543,IF(COUNTIF(T$2:T1544,T1544)&gt;1,AE1543,1+MAX(AE1543,0)))</f>
        <v>48</v>
      </c>
    </row>
    <row r="1545" spans="1:31" x14ac:dyDescent="0.25">
      <c r="A1545" s="42">
        <v>125</v>
      </c>
      <c r="B1545" s="42" t="s">
        <v>66</v>
      </c>
      <c r="C1545" s="42" t="s">
        <v>745</v>
      </c>
      <c r="E1545" s="20">
        <v>1</v>
      </c>
      <c r="F1545" s="20">
        <v>2</v>
      </c>
      <c r="G1545" s="20">
        <v>4</v>
      </c>
      <c r="H1545" s="20">
        <v>5</v>
      </c>
      <c r="I1545" s="20">
        <v>0</v>
      </c>
      <c r="J1545" s="20">
        <v>2</v>
      </c>
      <c r="K1545" s="20">
        <v>0</v>
      </c>
      <c r="L1545" s="20">
        <v>0</v>
      </c>
      <c r="O1545" s="101">
        <f>IF(ISBLANK(C1545),O1544,IF(COUNTIF(C$2:C1545,C1545)&gt;1,O1544,1+MAX(O1544,0)))</f>
        <v>42</v>
      </c>
      <c r="P1545" s="45">
        <f t="shared" si="339"/>
        <v>25</v>
      </c>
      <c r="Q1545" s="33" t="str">
        <f t="shared" si="340"/>
        <v/>
      </c>
      <c r="R1545" s="33">
        <f t="shared" si="341"/>
        <v>10</v>
      </c>
      <c r="S1545" s="33" t="str">
        <f t="shared" si="342"/>
        <v>125_10</v>
      </c>
      <c r="T1545" s="35" t="str">
        <f t="shared" si="343"/>
        <v>125PM</v>
      </c>
      <c r="U1545" s="35" t="str">
        <f t="shared" si="344"/>
        <v>125PMEW</v>
      </c>
      <c r="W1545" s="20" t="str">
        <f t="shared" si="345"/>
        <v/>
      </c>
      <c r="X1545" s="20" t="str">
        <f t="shared" si="346"/>
        <v/>
      </c>
      <c r="Y1545" s="20" t="str">
        <f t="shared" si="347"/>
        <v/>
      </c>
      <c r="Z1545" s="20" t="str">
        <f t="shared" si="348"/>
        <v/>
      </c>
      <c r="AA1545" s="20">
        <f t="shared" si="336"/>
        <v>0</v>
      </c>
      <c r="AB1545" s="20">
        <f t="shared" si="337"/>
        <v>0</v>
      </c>
      <c r="AC1545" s="20">
        <f t="shared" si="338"/>
        <v>0</v>
      </c>
      <c r="AD1545" s="16">
        <f t="shared" si="349"/>
        <v>0</v>
      </c>
      <c r="AE1545" s="16">
        <f>IF(ISBLANK(T1545),AE1544,IF(COUNTIF(T$2:T1545,T1545)&gt;1,AE1544,1+MAX(AE1544,0)))</f>
        <v>48</v>
      </c>
    </row>
    <row r="1546" spans="1:31" x14ac:dyDescent="0.25">
      <c r="A1546" s="42">
        <v>125</v>
      </c>
      <c r="B1546" s="42" t="s">
        <v>66</v>
      </c>
      <c r="C1546" s="42" t="s">
        <v>745</v>
      </c>
      <c r="E1546" s="20">
        <v>1</v>
      </c>
      <c r="F1546" s="20">
        <v>3</v>
      </c>
      <c r="G1546" s="20">
        <v>1</v>
      </c>
      <c r="H1546" s="20">
        <v>4</v>
      </c>
      <c r="I1546" s="20">
        <v>1</v>
      </c>
      <c r="J1546" s="20">
        <v>1</v>
      </c>
      <c r="K1546" s="20">
        <v>0</v>
      </c>
      <c r="L1546" s="20">
        <v>0</v>
      </c>
      <c r="O1546" s="101">
        <f>IF(ISBLANK(C1546),O1545,IF(COUNTIF(C$2:C1546,C1546)&gt;1,O1545,1+MAX(O1545,0)))</f>
        <v>42</v>
      </c>
      <c r="P1546" s="45">
        <f t="shared" si="339"/>
        <v>25</v>
      </c>
      <c r="Q1546" s="33" t="str">
        <f t="shared" si="340"/>
        <v/>
      </c>
      <c r="R1546" s="33">
        <f t="shared" si="341"/>
        <v>11</v>
      </c>
      <c r="S1546" s="33" t="str">
        <f t="shared" si="342"/>
        <v>125_11</v>
      </c>
      <c r="T1546" s="35" t="str">
        <f t="shared" si="343"/>
        <v>125PM</v>
      </c>
      <c r="U1546" s="35" t="str">
        <f t="shared" si="344"/>
        <v>125PMNS</v>
      </c>
      <c r="W1546" s="20" t="str">
        <f t="shared" si="345"/>
        <v/>
      </c>
      <c r="X1546" s="20" t="str">
        <f t="shared" si="346"/>
        <v/>
      </c>
      <c r="Y1546" s="20" t="str">
        <f t="shared" si="347"/>
        <v/>
      </c>
      <c r="Z1546" s="20" t="str">
        <f t="shared" si="348"/>
        <v/>
      </c>
      <c r="AA1546" s="20">
        <f t="shared" si="336"/>
        <v>0</v>
      </c>
      <c r="AB1546" s="20">
        <f t="shared" si="337"/>
        <v>0</v>
      </c>
      <c r="AC1546" s="20">
        <f t="shared" si="338"/>
        <v>0</v>
      </c>
      <c r="AD1546" s="16">
        <f t="shared" si="349"/>
        <v>0</v>
      </c>
      <c r="AE1546" s="16">
        <f>IF(ISBLANK(T1546),AE1545,IF(COUNTIF(T$2:T1546,T1546)&gt;1,AE1545,1+MAX(AE1545,0)))</f>
        <v>48</v>
      </c>
    </row>
    <row r="1547" spans="1:31" x14ac:dyDescent="0.25">
      <c r="A1547" s="42">
        <v>125</v>
      </c>
      <c r="B1547" s="42" t="s">
        <v>66</v>
      </c>
      <c r="C1547" s="42" t="s">
        <v>745</v>
      </c>
      <c r="E1547" s="20">
        <v>1</v>
      </c>
      <c r="F1547" s="20">
        <v>3</v>
      </c>
      <c r="G1547" s="20">
        <v>2</v>
      </c>
      <c r="H1547" s="20">
        <v>3</v>
      </c>
      <c r="I1547" s="20">
        <v>1</v>
      </c>
      <c r="J1547" s="20">
        <v>1</v>
      </c>
      <c r="K1547" s="20">
        <v>0</v>
      </c>
      <c r="L1547" s="20">
        <v>0</v>
      </c>
      <c r="O1547" s="101">
        <f>IF(ISBLANK(C1547),O1546,IF(COUNTIF(C$2:C1547,C1547)&gt;1,O1546,1+MAX(O1546,0)))</f>
        <v>42</v>
      </c>
      <c r="P1547" s="45">
        <f t="shared" si="339"/>
        <v>25</v>
      </c>
      <c r="Q1547" s="33" t="str">
        <f t="shared" si="340"/>
        <v/>
      </c>
      <c r="R1547" s="33">
        <f t="shared" si="341"/>
        <v>11</v>
      </c>
      <c r="S1547" s="33" t="str">
        <f t="shared" si="342"/>
        <v>125_11</v>
      </c>
      <c r="T1547" s="35" t="str">
        <f t="shared" si="343"/>
        <v>125PM</v>
      </c>
      <c r="U1547" s="35" t="str">
        <f t="shared" si="344"/>
        <v>125PMNS</v>
      </c>
      <c r="W1547" s="20" t="str">
        <f t="shared" si="345"/>
        <v/>
      </c>
      <c r="X1547" s="20" t="str">
        <f t="shared" si="346"/>
        <v/>
      </c>
      <c r="Y1547" s="20" t="str">
        <f t="shared" si="347"/>
        <v/>
      </c>
      <c r="Z1547" s="20" t="str">
        <f t="shared" si="348"/>
        <v/>
      </c>
      <c r="AA1547" s="20">
        <f t="shared" si="336"/>
        <v>0</v>
      </c>
      <c r="AB1547" s="20">
        <f t="shared" si="337"/>
        <v>0</v>
      </c>
      <c r="AC1547" s="20">
        <f t="shared" si="338"/>
        <v>0</v>
      </c>
      <c r="AD1547" s="16">
        <f t="shared" si="349"/>
        <v>0</v>
      </c>
      <c r="AE1547" s="16">
        <f>IF(ISBLANK(T1547),AE1546,IF(COUNTIF(T$2:T1547,T1547)&gt;1,AE1546,1+MAX(AE1546,0)))</f>
        <v>48</v>
      </c>
    </row>
    <row r="1548" spans="1:31" x14ac:dyDescent="0.25">
      <c r="A1548" s="42">
        <v>125</v>
      </c>
      <c r="B1548" s="42" t="s">
        <v>66</v>
      </c>
      <c r="C1548" s="42" t="s">
        <v>745</v>
      </c>
      <c r="E1548" s="20">
        <v>1</v>
      </c>
      <c r="F1548" s="20">
        <v>3</v>
      </c>
      <c r="G1548" s="20">
        <v>3</v>
      </c>
      <c r="H1548" s="20">
        <v>8</v>
      </c>
      <c r="I1548" s="20">
        <v>0</v>
      </c>
      <c r="J1548" s="20">
        <v>5</v>
      </c>
      <c r="K1548" s="20">
        <v>0</v>
      </c>
      <c r="L1548" s="20">
        <v>0</v>
      </c>
      <c r="O1548" s="101">
        <f>IF(ISBLANK(C1548),O1547,IF(COUNTIF(C$2:C1548,C1548)&gt;1,O1547,1+MAX(O1547,0)))</f>
        <v>42</v>
      </c>
      <c r="P1548" s="45">
        <f t="shared" si="339"/>
        <v>25</v>
      </c>
      <c r="Q1548" s="33" t="str">
        <f t="shared" si="340"/>
        <v/>
      </c>
      <c r="R1548" s="33">
        <f t="shared" si="341"/>
        <v>11</v>
      </c>
      <c r="S1548" s="33" t="str">
        <f t="shared" si="342"/>
        <v>125_11</v>
      </c>
      <c r="T1548" s="35" t="str">
        <f t="shared" si="343"/>
        <v>125PM</v>
      </c>
      <c r="U1548" s="35" t="str">
        <f t="shared" si="344"/>
        <v>125PMEW</v>
      </c>
      <c r="W1548" s="20" t="str">
        <f t="shared" si="345"/>
        <v/>
      </c>
      <c r="X1548" s="20" t="str">
        <f t="shared" si="346"/>
        <v/>
      </c>
      <c r="Y1548" s="20" t="str">
        <f t="shared" si="347"/>
        <v/>
      </c>
      <c r="Z1548" s="20" t="str">
        <f t="shared" si="348"/>
        <v/>
      </c>
      <c r="AA1548" s="20">
        <f t="shared" si="336"/>
        <v>0</v>
      </c>
      <c r="AB1548" s="20">
        <f t="shared" si="337"/>
        <v>0</v>
      </c>
      <c r="AC1548" s="20">
        <f t="shared" si="338"/>
        <v>0</v>
      </c>
      <c r="AD1548" s="16">
        <f t="shared" si="349"/>
        <v>0</v>
      </c>
      <c r="AE1548" s="16">
        <f>IF(ISBLANK(T1548),AE1547,IF(COUNTIF(T$2:T1548,T1548)&gt;1,AE1547,1+MAX(AE1547,0)))</f>
        <v>48</v>
      </c>
    </row>
    <row r="1549" spans="1:31" x14ac:dyDescent="0.25">
      <c r="A1549" s="42">
        <v>125</v>
      </c>
      <c r="B1549" s="42" t="s">
        <v>66</v>
      </c>
      <c r="C1549" s="42" t="s">
        <v>745</v>
      </c>
      <c r="E1549" s="20">
        <v>1</v>
      </c>
      <c r="F1549" s="20">
        <v>3</v>
      </c>
      <c r="G1549" s="20">
        <v>4</v>
      </c>
      <c r="H1549" s="20">
        <v>7</v>
      </c>
      <c r="I1549" s="20">
        <v>4</v>
      </c>
      <c r="J1549" s="20">
        <v>3</v>
      </c>
      <c r="K1549" s="20">
        <v>0</v>
      </c>
      <c r="L1549" s="20">
        <v>0</v>
      </c>
      <c r="O1549" s="101">
        <f>IF(ISBLANK(C1549),O1548,IF(COUNTIF(C$2:C1549,C1549)&gt;1,O1548,1+MAX(O1548,0)))</f>
        <v>42</v>
      </c>
      <c r="P1549" s="45">
        <f t="shared" si="339"/>
        <v>25</v>
      </c>
      <c r="Q1549" s="33" t="str">
        <f t="shared" si="340"/>
        <v/>
      </c>
      <c r="R1549" s="33">
        <f t="shared" si="341"/>
        <v>11</v>
      </c>
      <c r="S1549" s="33" t="str">
        <f t="shared" si="342"/>
        <v>125_11</v>
      </c>
      <c r="T1549" s="35" t="str">
        <f t="shared" si="343"/>
        <v>125PM</v>
      </c>
      <c r="U1549" s="35" t="str">
        <f t="shared" si="344"/>
        <v>125PMEW</v>
      </c>
      <c r="W1549" s="20" t="str">
        <f t="shared" si="345"/>
        <v/>
      </c>
      <c r="X1549" s="20" t="str">
        <f t="shared" si="346"/>
        <v/>
      </c>
      <c r="Y1549" s="20" t="str">
        <f t="shared" si="347"/>
        <v/>
      </c>
      <c r="Z1549" s="20" t="str">
        <f t="shared" si="348"/>
        <v/>
      </c>
      <c r="AA1549" s="20">
        <f t="shared" si="336"/>
        <v>0</v>
      </c>
      <c r="AB1549" s="20">
        <f t="shared" si="337"/>
        <v>0</v>
      </c>
      <c r="AC1549" s="20">
        <f t="shared" si="338"/>
        <v>0</v>
      </c>
      <c r="AD1549" s="16">
        <f t="shared" si="349"/>
        <v>0</v>
      </c>
      <c r="AE1549" s="16">
        <f>IF(ISBLANK(T1549),AE1548,IF(COUNTIF(T$2:T1549,T1549)&gt;1,AE1548,1+MAX(AE1548,0)))</f>
        <v>48</v>
      </c>
    </row>
    <row r="1550" spans="1:31" x14ac:dyDescent="0.25">
      <c r="A1550" s="42">
        <v>125</v>
      </c>
      <c r="B1550" s="42" t="s">
        <v>66</v>
      </c>
      <c r="C1550" s="42" t="s">
        <v>745</v>
      </c>
      <c r="E1550" s="20">
        <v>1</v>
      </c>
      <c r="F1550" s="20">
        <v>4</v>
      </c>
      <c r="G1550" s="20">
        <v>1</v>
      </c>
      <c r="H1550" s="20">
        <v>0</v>
      </c>
      <c r="I1550" s="20">
        <v>0</v>
      </c>
      <c r="J1550" s="20">
        <v>0</v>
      </c>
      <c r="K1550" s="20">
        <v>0</v>
      </c>
      <c r="L1550" s="20">
        <v>0</v>
      </c>
      <c r="O1550" s="101">
        <f>IF(ISBLANK(C1550),O1549,IF(COUNTIF(C$2:C1550,C1550)&gt;1,O1549,1+MAX(O1549,0)))</f>
        <v>42</v>
      </c>
      <c r="P1550" s="45">
        <f t="shared" si="339"/>
        <v>25</v>
      </c>
      <c r="Q1550" s="33" t="str">
        <f t="shared" si="340"/>
        <v/>
      </c>
      <c r="R1550" s="33">
        <f t="shared" si="341"/>
        <v>12</v>
      </c>
      <c r="S1550" s="33" t="str">
        <f t="shared" si="342"/>
        <v>125_12</v>
      </c>
      <c r="T1550" s="35" t="str">
        <f t="shared" si="343"/>
        <v>125PM</v>
      </c>
      <c r="U1550" s="35" t="str">
        <f t="shared" si="344"/>
        <v>125PMNS</v>
      </c>
      <c r="W1550" s="20" t="str">
        <f t="shared" si="345"/>
        <v/>
      </c>
      <c r="X1550" s="20" t="str">
        <f t="shared" si="346"/>
        <v/>
      </c>
      <c r="Y1550" s="20" t="str">
        <f t="shared" si="347"/>
        <v/>
      </c>
      <c r="Z1550" s="20" t="str">
        <f t="shared" si="348"/>
        <v/>
      </c>
      <c r="AA1550" s="20">
        <f t="shared" si="336"/>
        <v>0</v>
      </c>
      <c r="AB1550" s="20">
        <f t="shared" si="337"/>
        <v>0</v>
      </c>
      <c r="AC1550" s="20">
        <f t="shared" si="338"/>
        <v>0</v>
      </c>
      <c r="AD1550" s="16">
        <f t="shared" si="349"/>
        <v>0</v>
      </c>
      <c r="AE1550" s="16">
        <f>IF(ISBLANK(T1550),AE1549,IF(COUNTIF(T$2:T1550,T1550)&gt;1,AE1549,1+MAX(AE1549,0)))</f>
        <v>48</v>
      </c>
    </row>
    <row r="1551" spans="1:31" x14ac:dyDescent="0.25">
      <c r="A1551" s="42">
        <v>125</v>
      </c>
      <c r="B1551" s="42" t="s">
        <v>66</v>
      </c>
      <c r="C1551" s="42" t="s">
        <v>745</v>
      </c>
      <c r="E1551" s="20">
        <v>1</v>
      </c>
      <c r="F1551" s="20">
        <v>4</v>
      </c>
      <c r="G1551" s="20">
        <v>2</v>
      </c>
      <c r="H1551" s="20">
        <v>1</v>
      </c>
      <c r="I1551" s="20">
        <v>0</v>
      </c>
      <c r="J1551" s="20">
        <v>1</v>
      </c>
      <c r="K1551" s="20">
        <v>0</v>
      </c>
      <c r="L1551" s="20">
        <v>0</v>
      </c>
      <c r="O1551" s="101">
        <f>IF(ISBLANK(C1551),O1550,IF(COUNTIF(C$2:C1551,C1551)&gt;1,O1550,1+MAX(O1550,0)))</f>
        <v>42</v>
      </c>
      <c r="P1551" s="45">
        <f t="shared" si="339"/>
        <v>25</v>
      </c>
      <c r="Q1551" s="33" t="str">
        <f t="shared" si="340"/>
        <v/>
      </c>
      <c r="R1551" s="33">
        <f t="shared" si="341"/>
        <v>12</v>
      </c>
      <c r="S1551" s="33" t="str">
        <f t="shared" si="342"/>
        <v>125_12</v>
      </c>
      <c r="T1551" s="35" t="str">
        <f t="shared" si="343"/>
        <v>125PM</v>
      </c>
      <c r="U1551" s="35" t="str">
        <f t="shared" si="344"/>
        <v>125PMNS</v>
      </c>
      <c r="W1551" s="20" t="str">
        <f t="shared" si="345"/>
        <v/>
      </c>
      <c r="X1551" s="20" t="str">
        <f t="shared" si="346"/>
        <v/>
      </c>
      <c r="Y1551" s="20" t="str">
        <f t="shared" si="347"/>
        <v/>
      </c>
      <c r="Z1551" s="20" t="str">
        <f t="shared" si="348"/>
        <v/>
      </c>
      <c r="AA1551" s="20">
        <f t="shared" si="336"/>
        <v>0</v>
      </c>
      <c r="AB1551" s="20">
        <f t="shared" si="337"/>
        <v>0</v>
      </c>
      <c r="AC1551" s="20">
        <f t="shared" si="338"/>
        <v>0</v>
      </c>
      <c r="AD1551" s="16">
        <f t="shared" si="349"/>
        <v>0</v>
      </c>
      <c r="AE1551" s="16">
        <f>IF(ISBLANK(T1551),AE1550,IF(COUNTIF(T$2:T1551,T1551)&gt;1,AE1550,1+MAX(AE1550,0)))</f>
        <v>48</v>
      </c>
    </row>
    <row r="1552" spans="1:31" x14ac:dyDescent="0.25">
      <c r="A1552" s="42">
        <v>125</v>
      </c>
      <c r="B1552" s="42" t="s">
        <v>66</v>
      </c>
      <c r="C1552" s="42" t="s">
        <v>745</v>
      </c>
      <c r="E1552" s="20">
        <v>1</v>
      </c>
      <c r="F1552" s="20">
        <v>4</v>
      </c>
      <c r="G1552" s="20">
        <v>3</v>
      </c>
      <c r="H1552" s="20">
        <v>11</v>
      </c>
      <c r="I1552" s="20">
        <v>2</v>
      </c>
      <c r="J1552" s="20">
        <v>6</v>
      </c>
      <c r="K1552" s="20">
        <v>0</v>
      </c>
      <c r="L1552" s="20">
        <v>0</v>
      </c>
      <c r="O1552" s="101">
        <f>IF(ISBLANK(C1552),O1551,IF(COUNTIF(C$2:C1552,C1552)&gt;1,O1551,1+MAX(O1551,0)))</f>
        <v>42</v>
      </c>
      <c r="P1552" s="45">
        <f t="shared" si="339"/>
        <v>25</v>
      </c>
      <c r="Q1552" s="33" t="str">
        <f t="shared" si="340"/>
        <v/>
      </c>
      <c r="R1552" s="33">
        <f t="shared" si="341"/>
        <v>12</v>
      </c>
      <c r="S1552" s="33" t="str">
        <f t="shared" si="342"/>
        <v>125_12</v>
      </c>
      <c r="T1552" s="35" t="str">
        <f t="shared" si="343"/>
        <v>125PM</v>
      </c>
      <c r="U1552" s="35" t="str">
        <f t="shared" si="344"/>
        <v>125PMEW</v>
      </c>
      <c r="W1552" s="20" t="str">
        <f t="shared" si="345"/>
        <v/>
      </c>
      <c r="X1552" s="20" t="str">
        <f t="shared" si="346"/>
        <v/>
      </c>
      <c r="Y1552" s="20" t="str">
        <f t="shared" si="347"/>
        <v/>
      </c>
      <c r="Z1552" s="20" t="str">
        <f t="shared" si="348"/>
        <v/>
      </c>
      <c r="AA1552" s="20">
        <f t="shared" si="336"/>
        <v>0</v>
      </c>
      <c r="AB1552" s="20">
        <f t="shared" si="337"/>
        <v>0</v>
      </c>
      <c r="AC1552" s="20">
        <f t="shared" si="338"/>
        <v>0</v>
      </c>
      <c r="AD1552" s="16">
        <f t="shared" si="349"/>
        <v>0</v>
      </c>
      <c r="AE1552" s="16">
        <f>IF(ISBLANK(T1552),AE1551,IF(COUNTIF(T$2:T1552,T1552)&gt;1,AE1551,1+MAX(AE1551,0)))</f>
        <v>48</v>
      </c>
    </row>
    <row r="1553" spans="1:31" x14ac:dyDescent="0.25">
      <c r="A1553" s="42">
        <v>125</v>
      </c>
      <c r="B1553" s="42" t="s">
        <v>66</v>
      </c>
      <c r="C1553" s="42" t="s">
        <v>745</v>
      </c>
      <c r="E1553" s="20">
        <v>1</v>
      </c>
      <c r="F1553" s="20">
        <v>4</v>
      </c>
      <c r="G1553" s="20">
        <v>4</v>
      </c>
      <c r="H1553" s="20">
        <v>8</v>
      </c>
      <c r="I1553" s="20">
        <v>0</v>
      </c>
      <c r="J1553" s="20">
        <v>3</v>
      </c>
      <c r="K1553" s="20">
        <v>0</v>
      </c>
      <c r="L1553" s="20">
        <v>0</v>
      </c>
      <c r="O1553" s="101">
        <f>IF(ISBLANK(C1553),O1552,IF(COUNTIF(C$2:C1553,C1553)&gt;1,O1552,1+MAX(O1552,0)))</f>
        <v>42</v>
      </c>
      <c r="P1553" s="45">
        <f t="shared" si="339"/>
        <v>25</v>
      </c>
      <c r="Q1553" s="33" t="str">
        <f t="shared" si="340"/>
        <v/>
      </c>
      <c r="R1553" s="33">
        <f t="shared" si="341"/>
        <v>12</v>
      </c>
      <c r="S1553" s="33" t="str">
        <f t="shared" si="342"/>
        <v>125_12</v>
      </c>
      <c r="T1553" s="35" t="str">
        <f t="shared" si="343"/>
        <v>125PM</v>
      </c>
      <c r="U1553" s="35" t="str">
        <f t="shared" si="344"/>
        <v>125PMEW</v>
      </c>
      <c r="W1553" s="20" t="str">
        <f t="shared" si="345"/>
        <v/>
      </c>
      <c r="X1553" s="20" t="str">
        <f t="shared" si="346"/>
        <v/>
      </c>
      <c r="Y1553" s="20" t="str">
        <f t="shared" si="347"/>
        <v/>
      </c>
      <c r="Z1553" s="20" t="str">
        <f t="shared" si="348"/>
        <v/>
      </c>
      <c r="AA1553" s="20">
        <f t="shared" si="336"/>
        <v>0</v>
      </c>
      <c r="AB1553" s="20">
        <f t="shared" si="337"/>
        <v>0</v>
      </c>
      <c r="AC1553" s="20">
        <f t="shared" si="338"/>
        <v>0</v>
      </c>
      <c r="AD1553" s="16">
        <f t="shared" si="349"/>
        <v>0</v>
      </c>
      <c r="AE1553" s="16">
        <f>IF(ISBLANK(T1553),AE1552,IF(COUNTIF(T$2:T1553,T1553)&gt;1,AE1552,1+MAX(AE1552,0)))</f>
        <v>48</v>
      </c>
    </row>
    <row r="1554" spans="1:31" x14ac:dyDescent="0.25">
      <c r="A1554" s="42">
        <v>125</v>
      </c>
      <c r="B1554" s="42" t="s">
        <v>66</v>
      </c>
      <c r="C1554" s="42" t="s">
        <v>744</v>
      </c>
      <c r="E1554" s="20">
        <v>2</v>
      </c>
      <c r="F1554" s="20">
        <v>1</v>
      </c>
      <c r="G1554" s="20">
        <v>1</v>
      </c>
      <c r="H1554" s="20">
        <v>0</v>
      </c>
      <c r="I1554" s="20">
        <v>0</v>
      </c>
      <c r="J1554" s="20">
        <v>0</v>
      </c>
      <c r="K1554" s="20">
        <v>0</v>
      </c>
      <c r="L1554" s="20">
        <v>0</v>
      </c>
      <c r="O1554" s="101">
        <f>IF(ISBLANK(C1554),O1553,IF(COUNTIF(C$2:C1554,C1554)&gt;1,O1553,1+MAX(O1553,0)))</f>
        <v>42</v>
      </c>
      <c r="P1554" s="45">
        <f t="shared" si="339"/>
        <v>25</v>
      </c>
      <c r="Q1554" s="33" t="str">
        <f t="shared" si="340"/>
        <v/>
      </c>
      <c r="R1554" s="33">
        <f t="shared" si="341"/>
        <v>13</v>
      </c>
      <c r="S1554" s="33" t="str">
        <f t="shared" si="342"/>
        <v>125_13</v>
      </c>
      <c r="T1554" s="35" t="str">
        <f t="shared" si="343"/>
        <v>125PM</v>
      </c>
      <c r="U1554" s="35" t="str">
        <f t="shared" si="344"/>
        <v>125PMNS</v>
      </c>
      <c r="W1554" s="20" t="str">
        <f t="shared" si="345"/>
        <v/>
      </c>
      <c r="X1554" s="20" t="str">
        <f t="shared" si="346"/>
        <v/>
      </c>
      <c r="Y1554" s="20" t="str">
        <f t="shared" si="347"/>
        <v/>
      </c>
      <c r="Z1554" s="20" t="str">
        <f t="shared" si="348"/>
        <v/>
      </c>
      <c r="AA1554" s="20">
        <f t="shared" si="336"/>
        <v>0</v>
      </c>
      <c r="AB1554" s="20">
        <f t="shared" si="337"/>
        <v>0</v>
      </c>
      <c r="AC1554" s="20">
        <f t="shared" si="338"/>
        <v>0</v>
      </c>
      <c r="AD1554" s="16">
        <f t="shared" si="349"/>
        <v>0</v>
      </c>
      <c r="AE1554" s="16">
        <f>IF(ISBLANK(T1554),AE1553,IF(COUNTIF(T$2:T1554,T1554)&gt;1,AE1553,1+MAX(AE1553,0)))</f>
        <v>48</v>
      </c>
    </row>
    <row r="1555" spans="1:31" x14ac:dyDescent="0.25">
      <c r="A1555" s="42">
        <v>125</v>
      </c>
      <c r="B1555" s="42" t="s">
        <v>66</v>
      </c>
      <c r="C1555" s="42" t="s">
        <v>744</v>
      </c>
      <c r="E1555" s="20">
        <v>2</v>
      </c>
      <c r="F1555" s="20">
        <v>1</v>
      </c>
      <c r="G1555" s="20">
        <v>2</v>
      </c>
      <c r="H1555" s="20">
        <v>0</v>
      </c>
      <c r="I1555" s="20">
        <v>0</v>
      </c>
      <c r="J1555" s="20">
        <v>0</v>
      </c>
      <c r="K1555" s="20">
        <v>0</v>
      </c>
      <c r="L1555" s="20">
        <v>0</v>
      </c>
      <c r="O1555" s="101">
        <f>IF(ISBLANK(C1555),O1554,IF(COUNTIF(C$2:C1555,C1555)&gt;1,O1554,1+MAX(O1554,0)))</f>
        <v>42</v>
      </c>
      <c r="P1555" s="45">
        <f t="shared" si="339"/>
        <v>25</v>
      </c>
      <c r="Q1555" s="33" t="str">
        <f t="shared" si="340"/>
        <v/>
      </c>
      <c r="R1555" s="33">
        <f t="shared" si="341"/>
        <v>13</v>
      </c>
      <c r="S1555" s="33" t="str">
        <f t="shared" si="342"/>
        <v>125_13</v>
      </c>
      <c r="T1555" s="35" t="str">
        <f t="shared" si="343"/>
        <v>125PM</v>
      </c>
      <c r="U1555" s="35" t="str">
        <f t="shared" si="344"/>
        <v>125PMNS</v>
      </c>
      <c r="W1555" s="20" t="str">
        <f t="shared" si="345"/>
        <v/>
      </c>
      <c r="X1555" s="20" t="str">
        <f t="shared" si="346"/>
        <v/>
      </c>
      <c r="Y1555" s="20" t="str">
        <f t="shared" si="347"/>
        <v/>
      </c>
      <c r="Z1555" s="20" t="str">
        <f t="shared" si="348"/>
        <v/>
      </c>
      <c r="AA1555" s="20">
        <f t="shared" si="336"/>
        <v>0</v>
      </c>
      <c r="AB1555" s="20">
        <f t="shared" si="337"/>
        <v>0</v>
      </c>
      <c r="AC1555" s="20">
        <f t="shared" si="338"/>
        <v>0</v>
      </c>
      <c r="AD1555" s="16">
        <f t="shared" si="349"/>
        <v>0</v>
      </c>
      <c r="AE1555" s="16">
        <f>IF(ISBLANK(T1555),AE1554,IF(COUNTIF(T$2:T1555,T1555)&gt;1,AE1554,1+MAX(AE1554,0)))</f>
        <v>48</v>
      </c>
    </row>
    <row r="1556" spans="1:31" x14ac:dyDescent="0.25">
      <c r="A1556" s="42">
        <v>125</v>
      </c>
      <c r="B1556" s="42" t="s">
        <v>66</v>
      </c>
      <c r="C1556" s="42" t="s">
        <v>744</v>
      </c>
      <c r="E1556" s="20">
        <v>2</v>
      </c>
      <c r="F1556" s="20">
        <v>1</v>
      </c>
      <c r="G1556" s="20">
        <v>3</v>
      </c>
      <c r="H1556" s="20">
        <v>8</v>
      </c>
      <c r="I1556" s="20">
        <v>0</v>
      </c>
      <c r="J1556" s="20">
        <v>6</v>
      </c>
      <c r="K1556" s="20">
        <v>0</v>
      </c>
      <c r="L1556" s="20">
        <v>0</v>
      </c>
      <c r="O1556" s="101">
        <f>IF(ISBLANK(C1556),O1555,IF(COUNTIF(C$2:C1556,C1556)&gt;1,O1555,1+MAX(O1555,0)))</f>
        <v>42</v>
      </c>
      <c r="P1556" s="45">
        <f t="shared" si="339"/>
        <v>25</v>
      </c>
      <c r="Q1556" s="33" t="str">
        <f t="shared" si="340"/>
        <v/>
      </c>
      <c r="R1556" s="33">
        <f t="shared" si="341"/>
        <v>13</v>
      </c>
      <c r="S1556" s="33" t="str">
        <f t="shared" si="342"/>
        <v>125_13</v>
      </c>
      <c r="T1556" s="35" t="str">
        <f t="shared" si="343"/>
        <v>125PM</v>
      </c>
      <c r="U1556" s="35" t="str">
        <f t="shared" si="344"/>
        <v>125PMEW</v>
      </c>
      <c r="W1556" s="20" t="str">
        <f t="shared" si="345"/>
        <v/>
      </c>
      <c r="X1556" s="20" t="str">
        <f t="shared" si="346"/>
        <v/>
      </c>
      <c r="Y1556" s="20" t="str">
        <f t="shared" si="347"/>
        <v/>
      </c>
      <c r="Z1556" s="20" t="str">
        <f t="shared" si="348"/>
        <v/>
      </c>
      <c r="AA1556" s="20">
        <f t="shared" si="336"/>
        <v>0</v>
      </c>
      <c r="AB1556" s="20">
        <f t="shared" si="337"/>
        <v>0</v>
      </c>
      <c r="AC1556" s="20">
        <f t="shared" si="338"/>
        <v>0</v>
      </c>
      <c r="AD1556" s="16">
        <f t="shared" si="349"/>
        <v>0</v>
      </c>
      <c r="AE1556" s="16">
        <f>IF(ISBLANK(T1556),AE1555,IF(COUNTIF(T$2:T1556,T1556)&gt;1,AE1555,1+MAX(AE1555,0)))</f>
        <v>48</v>
      </c>
    </row>
    <row r="1557" spans="1:31" x14ac:dyDescent="0.25">
      <c r="A1557" s="42">
        <v>125</v>
      </c>
      <c r="B1557" s="42" t="s">
        <v>66</v>
      </c>
      <c r="C1557" s="42" t="s">
        <v>744</v>
      </c>
      <c r="E1557" s="20">
        <v>2</v>
      </c>
      <c r="F1557" s="20">
        <v>1</v>
      </c>
      <c r="G1557" s="20">
        <v>4</v>
      </c>
      <c r="H1557" s="20">
        <v>1</v>
      </c>
      <c r="I1557" s="20">
        <v>1</v>
      </c>
      <c r="J1557" s="20">
        <v>0</v>
      </c>
      <c r="K1557" s="20">
        <v>0</v>
      </c>
      <c r="L1557" s="20">
        <v>0</v>
      </c>
      <c r="O1557" s="101">
        <f>IF(ISBLANK(C1557),O1556,IF(COUNTIF(C$2:C1557,C1557)&gt;1,O1556,1+MAX(O1556,0)))</f>
        <v>42</v>
      </c>
      <c r="P1557" s="45">
        <f t="shared" si="339"/>
        <v>25</v>
      </c>
      <c r="Q1557" s="33" t="str">
        <f t="shared" si="340"/>
        <v/>
      </c>
      <c r="R1557" s="33">
        <f t="shared" si="341"/>
        <v>13</v>
      </c>
      <c r="S1557" s="33" t="str">
        <f t="shared" si="342"/>
        <v>125_13</v>
      </c>
      <c r="T1557" s="35" t="str">
        <f t="shared" si="343"/>
        <v>125PM</v>
      </c>
      <c r="U1557" s="35" t="str">
        <f t="shared" si="344"/>
        <v>125PMEW</v>
      </c>
      <c r="W1557" s="20" t="str">
        <f t="shared" si="345"/>
        <v/>
      </c>
      <c r="X1557" s="20" t="str">
        <f t="shared" si="346"/>
        <v/>
      </c>
      <c r="Y1557" s="20" t="str">
        <f t="shared" si="347"/>
        <v/>
      </c>
      <c r="Z1557" s="20" t="str">
        <f t="shared" si="348"/>
        <v/>
      </c>
      <c r="AA1557" s="20">
        <f t="shared" si="336"/>
        <v>0</v>
      </c>
      <c r="AB1557" s="20">
        <f t="shared" si="337"/>
        <v>0</v>
      </c>
      <c r="AC1557" s="20">
        <f t="shared" si="338"/>
        <v>0</v>
      </c>
      <c r="AD1557" s="16">
        <f t="shared" si="349"/>
        <v>0</v>
      </c>
      <c r="AE1557" s="16">
        <f>IF(ISBLANK(T1557),AE1556,IF(COUNTIF(T$2:T1557,T1557)&gt;1,AE1556,1+MAX(AE1556,0)))</f>
        <v>48</v>
      </c>
    </row>
    <row r="1558" spans="1:31" x14ac:dyDescent="0.25">
      <c r="A1558" s="42">
        <v>125</v>
      </c>
      <c r="B1558" s="42" t="s">
        <v>66</v>
      </c>
      <c r="C1558" s="42" t="s">
        <v>744</v>
      </c>
      <c r="E1558" s="20">
        <v>2</v>
      </c>
      <c r="F1558" s="20">
        <v>2</v>
      </c>
      <c r="G1558" s="20">
        <v>1</v>
      </c>
      <c r="H1558" s="20">
        <v>2</v>
      </c>
      <c r="I1558" s="20">
        <v>1</v>
      </c>
      <c r="J1558" s="20">
        <v>2</v>
      </c>
      <c r="K1558" s="20">
        <v>0</v>
      </c>
      <c r="L1558" s="20">
        <v>0</v>
      </c>
      <c r="O1558" s="101">
        <f>IF(ISBLANK(C1558),O1557,IF(COUNTIF(C$2:C1558,C1558)&gt;1,O1557,1+MAX(O1557,0)))</f>
        <v>42</v>
      </c>
      <c r="P1558" s="45">
        <f t="shared" si="339"/>
        <v>25</v>
      </c>
      <c r="Q1558" s="33" t="str">
        <f t="shared" si="340"/>
        <v/>
      </c>
      <c r="R1558" s="33">
        <f t="shared" si="341"/>
        <v>14</v>
      </c>
      <c r="S1558" s="33" t="str">
        <f t="shared" si="342"/>
        <v>125_14</v>
      </c>
      <c r="T1558" s="35" t="str">
        <f t="shared" si="343"/>
        <v>125PM</v>
      </c>
      <c r="U1558" s="35" t="str">
        <f t="shared" si="344"/>
        <v>125PMNS</v>
      </c>
      <c r="W1558" s="20" t="str">
        <f t="shared" si="345"/>
        <v/>
      </c>
      <c r="X1558" s="20" t="str">
        <f t="shared" si="346"/>
        <v/>
      </c>
      <c r="Y1558" s="20" t="str">
        <f t="shared" si="347"/>
        <v/>
      </c>
      <c r="Z1558" s="20" t="str">
        <f t="shared" si="348"/>
        <v/>
      </c>
      <c r="AA1558" s="20">
        <f t="shared" si="336"/>
        <v>0</v>
      </c>
      <c r="AB1558" s="20">
        <f t="shared" si="337"/>
        <v>0</v>
      </c>
      <c r="AC1558" s="20">
        <f t="shared" si="338"/>
        <v>0</v>
      </c>
      <c r="AD1558" s="16">
        <f t="shared" si="349"/>
        <v>0</v>
      </c>
      <c r="AE1558" s="16">
        <f>IF(ISBLANK(T1558),AE1557,IF(COUNTIF(T$2:T1558,T1558)&gt;1,AE1557,1+MAX(AE1557,0)))</f>
        <v>48</v>
      </c>
    </row>
    <row r="1559" spans="1:31" x14ac:dyDescent="0.25">
      <c r="A1559" s="42">
        <v>125</v>
      </c>
      <c r="B1559" s="42" t="s">
        <v>66</v>
      </c>
      <c r="C1559" s="42" t="s">
        <v>744</v>
      </c>
      <c r="E1559" s="20">
        <v>2</v>
      </c>
      <c r="F1559" s="20">
        <v>2</v>
      </c>
      <c r="G1559" s="20">
        <v>2</v>
      </c>
      <c r="H1559" s="20">
        <v>3</v>
      </c>
      <c r="I1559" s="20">
        <v>1</v>
      </c>
      <c r="J1559" s="20">
        <v>1</v>
      </c>
      <c r="K1559" s="20">
        <v>0</v>
      </c>
      <c r="L1559" s="20">
        <v>0</v>
      </c>
      <c r="O1559" s="101">
        <f>IF(ISBLANK(C1559),O1558,IF(COUNTIF(C$2:C1559,C1559)&gt;1,O1558,1+MAX(O1558,0)))</f>
        <v>42</v>
      </c>
      <c r="P1559" s="45">
        <f t="shared" si="339"/>
        <v>25</v>
      </c>
      <c r="Q1559" s="33" t="str">
        <f t="shared" si="340"/>
        <v/>
      </c>
      <c r="R1559" s="33">
        <f t="shared" si="341"/>
        <v>14</v>
      </c>
      <c r="S1559" s="33" t="str">
        <f t="shared" si="342"/>
        <v>125_14</v>
      </c>
      <c r="T1559" s="35" t="str">
        <f t="shared" si="343"/>
        <v>125PM</v>
      </c>
      <c r="U1559" s="35" t="str">
        <f t="shared" si="344"/>
        <v>125PMNS</v>
      </c>
      <c r="W1559" s="20" t="str">
        <f t="shared" si="345"/>
        <v/>
      </c>
      <c r="X1559" s="20" t="str">
        <f t="shared" si="346"/>
        <v/>
      </c>
      <c r="Y1559" s="20" t="str">
        <f t="shared" si="347"/>
        <v/>
      </c>
      <c r="Z1559" s="20" t="str">
        <f t="shared" si="348"/>
        <v/>
      </c>
      <c r="AA1559" s="20">
        <f t="shared" si="336"/>
        <v>0</v>
      </c>
      <c r="AB1559" s="20">
        <f t="shared" si="337"/>
        <v>0</v>
      </c>
      <c r="AC1559" s="20">
        <f t="shared" si="338"/>
        <v>0</v>
      </c>
      <c r="AD1559" s="16">
        <f t="shared" si="349"/>
        <v>0</v>
      </c>
      <c r="AE1559" s="16">
        <f>IF(ISBLANK(T1559),AE1558,IF(COUNTIF(T$2:T1559,T1559)&gt;1,AE1558,1+MAX(AE1558,0)))</f>
        <v>48</v>
      </c>
    </row>
    <row r="1560" spans="1:31" x14ac:dyDescent="0.25">
      <c r="A1560" s="42">
        <v>125</v>
      </c>
      <c r="B1560" s="42" t="s">
        <v>66</v>
      </c>
      <c r="C1560" s="42" t="s">
        <v>744</v>
      </c>
      <c r="E1560" s="20">
        <v>2</v>
      </c>
      <c r="F1560" s="20">
        <v>2</v>
      </c>
      <c r="G1560" s="20">
        <v>3</v>
      </c>
      <c r="H1560" s="20">
        <v>13</v>
      </c>
      <c r="I1560" s="20">
        <v>1</v>
      </c>
      <c r="J1560" s="20">
        <v>9</v>
      </c>
      <c r="K1560" s="20">
        <v>0</v>
      </c>
      <c r="L1560" s="20">
        <v>0</v>
      </c>
      <c r="O1560" s="101">
        <f>IF(ISBLANK(C1560),O1559,IF(COUNTIF(C$2:C1560,C1560)&gt;1,O1559,1+MAX(O1559,0)))</f>
        <v>42</v>
      </c>
      <c r="P1560" s="45">
        <f t="shared" si="339"/>
        <v>25</v>
      </c>
      <c r="Q1560" s="33" t="str">
        <f t="shared" si="340"/>
        <v/>
      </c>
      <c r="R1560" s="33">
        <f t="shared" si="341"/>
        <v>14</v>
      </c>
      <c r="S1560" s="33" t="str">
        <f t="shared" si="342"/>
        <v>125_14</v>
      </c>
      <c r="T1560" s="35" t="str">
        <f t="shared" si="343"/>
        <v>125PM</v>
      </c>
      <c r="U1560" s="35" t="str">
        <f t="shared" si="344"/>
        <v>125PMEW</v>
      </c>
      <c r="W1560" s="20" t="str">
        <f t="shared" si="345"/>
        <v/>
      </c>
      <c r="X1560" s="20" t="str">
        <f t="shared" si="346"/>
        <v/>
      </c>
      <c r="Y1560" s="20" t="str">
        <f t="shared" si="347"/>
        <v/>
      </c>
      <c r="Z1560" s="20" t="str">
        <f t="shared" si="348"/>
        <v/>
      </c>
      <c r="AA1560" s="20">
        <f t="shared" si="336"/>
        <v>0</v>
      </c>
      <c r="AB1560" s="20">
        <f t="shared" si="337"/>
        <v>0</v>
      </c>
      <c r="AC1560" s="20">
        <f t="shared" si="338"/>
        <v>0</v>
      </c>
      <c r="AD1560" s="16">
        <f t="shared" si="349"/>
        <v>0</v>
      </c>
      <c r="AE1560" s="16">
        <f>IF(ISBLANK(T1560),AE1559,IF(COUNTIF(T$2:T1560,T1560)&gt;1,AE1559,1+MAX(AE1559,0)))</f>
        <v>48</v>
      </c>
    </row>
    <row r="1561" spans="1:31" x14ac:dyDescent="0.25">
      <c r="A1561" s="42">
        <v>125</v>
      </c>
      <c r="B1561" s="42" t="s">
        <v>66</v>
      </c>
      <c r="C1561" s="42" t="s">
        <v>744</v>
      </c>
      <c r="E1561" s="20">
        <v>2</v>
      </c>
      <c r="F1561" s="20">
        <v>2</v>
      </c>
      <c r="G1561" s="20">
        <v>4</v>
      </c>
      <c r="H1561" s="20">
        <v>5</v>
      </c>
      <c r="I1561" s="20">
        <v>0</v>
      </c>
      <c r="J1561" s="20">
        <v>1</v>
      </c>
      <c r="K1561" s="20">
        <v>0</v>
      </c>
      <c r="L1561" s="20">
        <v>0</v>
      </c>
      <c r="O1561" s="101">
        <f>IF(ISBLANK(C1561),O1560,IF(COUNTIF(C$2:C1561,C1561)&gt;1,O1560,1+MAX(O1560,0)))</f>
        <v>42</v>
      </c>
      <c r="P1561" s="45">
        <f t="shared" si="339"/>
        <v>25</v>
      </c>
      <c r="Q1561" s="33" t="str">
        <f t="shared" si="340"/>
        <v/>
      </c>
      <c r="R1561" s="33">
        <f t="shared" si="341"/>
        <v>14</v>
      </c>
      <c r="S1561" s="33" t="str">
        <f t="shared" si="342"/>
        <v>125_14</v>
      </c>
      <c r="T1561" s="35" t="str">
        <f t="shared" si="343"/>
        <v>125PM</v>
      </c>
      <c r="U1561" s="35" t="str">
        <f t="shared" si="344"/>
        <v>125PMEW</v>
      </c>
      <c r="W1561" s="20" t="str">
        <f t="shared" si="345"/>
        <v/>
      </c>
      <c r="X1561" s="20" t="str">
        <f t="shared" si="346"/>
        <v/>
      </c>
      <c r="Y1561" s="20" t="str">
        <f t="shared" si="347"/>
        <v/>
      </c>
      <c r="Z1561" s="20" t="str">
        <f t="shared" si="348"/>
        <v/>
      </c>
      <c r="AA1561" s="20">
        <f t="shared" si="336"/>
        <v>0</v>
      </c>
      <c r="AB1561" s="20">
        <f t="shared" si="337"/>
        <v>0</v>
      </c>
      <c r="AC1561" s="20">
        <f t="shared" si="338"/>
        <v>0</v>
      </c>
      <c r="AD1561" s="16">
        <f t="shared" si="349"/>
        <v>0</v>
      </c>
      <c r="AE1561" s="16">
        <f>IF(ISBLANK(T1561),AE1560,IF(COUNTIF(T$2:T1561,T1561)&gt;1,AE1560,1+MAX(AE1560,0)))</f>
        <v>48</v>
      </c>
    </row>
    <row r="1562" spans="1:31" x14ac:dyDescent="0.25">
      <c r="A1562" s="42">
        <v>125</v>
      </c>
      <c r="B1562" s="42" t="s">
        <v>66</v>
      </c>
      <c r="C1562" s="42" t="s">
        <v>744</v>
      </c>
      <c r="E1562" s="20">
        <v>2</v>
      </c>
      <c r="F1562" s="20">
        <v>3</v>
      </c>
      <c r="G1562" s="20">
        <v>1</v>
      </c>
      <c r="H1562" s="20">
        <v>0</v>
      </c>
      <c r="I1562" s="20">
        <v>0</v>
      </c>
      <c r="J1562" s="20">
        <v>0</v>
      </c>
      <c r="K1562" s="20">
        <v>0</v>
      </c>
      <c r="L1562" s="20">
        <v>0</v>
      </c>
      <c r="O1562" s="101">
        <f>IF(ISBLANK(C1562),O1561,IF(COUNTIF(C$2:C1562,C1562)&gt;1,O1561,1+MAX(O1561,0)))</f>
        <v>42</v>
      </c>
      <c r="P1562" s="45">
        <f t="shared" si="339"/>
        <v>25</v>
      </c>
      <c r="Q1562" s="33" t="str">
        <f t="shared" si="340"/>
        <v/>
      </c>
      <c r="R1562" s="33">
        <f t="shared" si="341"/>
        <v>15</v>
      </c>
      <c r="S1562" s="33" t="str">
        <f t="shared" si="342"/>
        <v>125_15</v>
      </c>
      <c r="T1562" s="35" t="str">
        <f t="shared" si="343"/>
        <v>125PM</v>
      </c>
      <c r="U1562" s="35" t="str">
        <f t="shared" si="344"/>
        <v>125PMNS</v>
      </c>
      <c r="W1562" s="20" t="str">
        <f t="shared" si="345"/>
        <v/>
      </c>
      <c r="X1562" s="20" t="str">
        <f t="shared" si="346"/>
        <v/>
      </c>
      <c r="Y1562" s="20" t="str">
        <f t="shared" si="347"/>
        <v/>
      </c>
      <c r="Z1562" s="20" t="str">
        <f t="shared" si="348"/>
        <v/>
      </c>
      <c r="AA1562" s="20">
        <f t="shared" si="336"/>
        <v>0</v>
      </c>
      <c r="AB1562" s="20">
        <f t="shared" si="337"/>
        <v>0</v>
      </c>
      <c r="AC1562" s="20">
        <f t="shared" si="338"/>
        <v>0</v>
      </c>
      <c r="AD1562" s="16">
        <f t="shared" si="349"/>
        <v>0</v>
      </c>
      <c r="AE1562" s="16">
        <f>IF(ISBLANK(T1562),AE1561,IF(COUNTIF(T$2:T1562,T1562)&gt;1,AE1561,1+MAX(AE1561,0)))</f>
        <v>48</v>
      </c>
    </row>
    <row r="1563" spans="1:31" x14ac:dyDescent="0.25">
      <c r="A1563" s="42">
        <v>125</v>
      </c>
      <c r="B1563" s="42" t="s">
        <v>66</v>
      </c>
      <c r="C1563" s="42" t="s">
        <v>744</v>
      </c>
      <c r="E1563" s="20">
        <v>2</v>
      </c>
      <c r="F1563" s="20">
        <v>3</v>
      </c>
      <c r="G1563" s="20">
        <v>2</v>
      </c>
      <c r="H1563" s="20">
        <v>1</v>
      </c>
      <c r="I1563" s="20">
        <v>0</v>
      </c>
      <c r="J1563" s="20">
        <v>0</v>
      </c>
      <c r="K1563" s="20">
        <v>0</v>
      </c>
      <c r="L1563" s="20">
        <v>0</v>
      </c>
      <c r="O1563" s="101">
        <f>IF(ISBLANK(C1563),O1562,IF(COUNTIF(C$2:C1563,C1563)&gt;1,O1562,1+MAX(O1562,0)))</f>
        <v>42</v>
      </c>
      <c r="P1563" s="45">
        <f t="shared" si="339"/>
        <v>25</v>
      </c>
      <c r="Q1563" s="33" t="str">
        <f t="shared" si="340"/>
        <v/>
      </c>
      <c r="R1563" s="33">
        <f t="shared" si="341"/>
        <v>15</v>
      </c>
      <c r="S1563" s="33" t="str">
        <f t="shared" si="342"/>
        <v>125_15</v>
      </c>
      <c r="T1563" s="35" t="str">
        <f t="shared" si="343"/>
        <v>125PM</v>
      </c>
      <c r="U1563" s="35" t="str">
        <f t="shared" si="344"/>
        <v>125PMNS</v>
      </c>
      <c r="W1563" s="20" t="str">
        <f t="shared" si="345"/>
        <v/>
      </c>
      <c r="X1563" s="20" t="str">
        <f t="shared" si="346"/>
        <v/>
      </c>
      <c r="Y1563" s="20" t="str">
        <f t="shared" si="347"/>
        <v/>
      </c>
      <c r="Z1563" s="20" t="str">
        <f t="shared" si="348"/>
        <v/>
      </c>
      <c r="AA1563" s="20">
        <f t="shared" si="336"/>
        <v>0</v>
      </c>
      <c r="AB1563" s="20">
        <f t="shared" si="337"/>
        <v>0</v>
      </c>
      <c r="AC1563" s="20">
        <f t="shared" si="338"/>
        <v>0</v>
      </c>
      <c r="AD1563" s="16">
        <f t="shared" si="349"/>
        <v>0</v>
      </c>
      <c r="AE1563" s="16">
        <f>IF(ISBLANK(T1563),AE1562,IF(COUNTIF(T$2:T1563,T1563)&gt;1,AE1562,1+MAX(AE1562,0)))</f>
        <v>48</v>
      </c>
    </row>
    <row r="1564" spans="1:31" x14ac:dyDescent="0.25">
      <c r="A1564" s="42">
        <v>125</v>
      </c>
      <c r="B1564" s="42" t="s">
        <v>66</v>
      </c>
      <c r="C1564" s="42" t="s">
        <v>744</v>
      </c>
      <c r="E1564" s="20">
        <v>2</v>
      </c>
      <c r="F1564" s="20">
        <v>3</v>
      </c>
      <c r="G1564" s="20">
        <v>3</v>
      </c>
      <c r="H1564" s="20">
        <v>11</v>
      </c>
      <c r="I1564" s="20">
        <v>3</v>
      </c>
      <c r="J1564" s="20">
        <v>3</v>
      </c>
      <c r="K1564" s="20">
        <v>0</v>
      </c>
      <c r="L1564" s="20">
        <v>0</v>
      </c>
      <c r="O1564" s="101">
        <f>IF(ISBLANK(C1564),O1563,IF(COUNTIF(C$2:C1564,C1564)&gt;1,O1563,1+MAX(O1563,0)))</f>
        <v>42</v>
      </c>
      <c r="P1564" s="45">
        <f t="shared" si="339"/>
        <v>25</v>
      </c>
      <c r="Q1564" s="33" t="str">
        <f t="shared" si="340"/>
        <v/>
      </c>
      <c r="R1564" s="33">
        <f t="shared" si="341"/>
        <v>15</v>
      </c>
      <c r="S1564" s="33" t="str">
        <f t="shared" si="342"/>
        <v>125_15</v>
      </c>
      <c r="T1564" s="35" t="str">
        <f t="shared" si="343"/>
        <v>125PM</v>
      </c>
      <c r="U1564" s="35" t="str">
        <f t="shared" si="344"/>
        <v>125PMEW</v>
      </c>
      <c r="W1564" s="20" t="str">
        <f t="shared" si="345"/>
        <v/>
      </c>
      <c r="X1564" s="20" t="str">
        <f t="shared" si="346"/>
        <v/>
      </c>
      <c r="Y1564" s="20" t="str">
        <f t="shared" si="347"/>
        <v/>
      </c>
      <c r="Z1564" s="20" t="str">
        <f t="shared" si="348"/>
        <v/>
      </c>
      <c r="AA1564" s="20">
        <f t="shared" si="336"/>
        <v>0</v>
      </c>
      <c r="AB1564" s="20">
        <f t="shared" si="337"/>
        <v>0</v>
      </c>
      <c r="AC1564" s="20">
        <f t="shared" si="338"/>
        <v>0</v>
      </c>
      <c r="AD1564" s="16">
        <f t="shared" si="349"/>
        <v>0</v>
      </c>
      <c r="AE1564" s="16">
        <f>IF(ISBLANK(T1564),AE1563,IF(COUNTIF(T$2:T1564,T1564)&gt;1,AE1563,1+MAX(AE1563,0)))</f>
        <v>48</v>
      </c>
    </row>
    <row r="1565" spans="1:31" x14ac:dyDescent="0.25">
      <c r="A1565" s="42">
        <v>125</v>
      </c>
      <c r="B1565" s="42" t="s">
        <v>66</v>
      </c>
      <c r="C1565" s="42" t="s">
        <v>744</v>
      </c>
      <c r="E1565" s="20">
        <v>2</v>
      </c>
      <c r="F1565" s="20">
        <v>3</v>
      </c>
      <c r="G1565" s="20">
        <v>4</v>
      </c>
      <c r="H1565" s="20">
        <v>7</v>
      </c>
      <c r="I1565" s="20">
        <v>1</v>
      </c>
      <c r="J1565" s="20">
        <v>2</v>
      </c>
      <c r="K1565" s="20">
        <v>0</v>
      </c>
      <c r="L1565" s="20">
        <v>0</v>
      </c>
      <c r="O1565" s="101">
        <f>IF(ISBLANK(C1565),O1564,IF(COUNTIF(C$2:C1565,C1565)&gt;1,O1564,1+MAX(O1564,0)))</f>
        <v>42</v>
      </c>
      <c r="P1565" s="45">
        <f t="shared" si="339"/>
        <v>25</v>
      </c>
      <c r="Q1565" s="33" t="str">
        <f t="shared" si="340"/>
        <v/>
      </c>
      <c r="R1565" s="33">
        <f t="shared" si="341"/>
        <v>15</v>
      </c>
      <c r="S1565" s="33" t="str">
        <f t="shared" si="342"/>
        <v>125_15</v>
      </c>
      <c r="T1565" s="35" t="str">
        <f t="shared" si="343"/>
        <v>125PM</v>
      </c>
      <c r="U1565" s="35" t="str">
        <f t="shared" si="344"/>
        <v>125PMEW</v>
      </c>
      <c r="W1565" s="20" t="str">
        <f t="shared" si="345"/>
        <v/>
      </c>
      <c r="X1565" s="20" t="str">
        <f t="shared" si="346"/>
        <v/>
      </c>
      <c r="Y1565" s="20" t="str">
        <f t="shared" si="347"/>
        <v/>
      </c>
      <c r="Z1565" s="20" t="str">
        <f t="shared" si="348"/>
        <v/>
      </c>
      <c r="AA1565" s="20">
        <f t="shared" si="336"/>
        <v>0</v>
      </c>
      <c r="AB1565" s="20">
        <f t="shared" si="337"/>
        <v>0</v>
      </c>
      <c r="AC1565" s="20">
        <f t="shared" si="338"/>
        <v>0</v>
      </c>
      <c r="AD1565" s="16">
        <f t="shared" si="349"/>
        <v>0</v>
      </c>
      <c r="AE1565" s="16">
        <f>IF(ISBLANK(T1565),AE1564,IF(COUNTIF(T$2:T1565,T1565)&gt;1,AE1564,1+MAX(AE1564,0)))</f>
        <v>48</v>
      </c>
    </row>
    <row r="1566" spans="1:31" x14ac:dyDescent="0.25">
      <c r="A1566" s="42">
        <v>125</v>
      </c>
      <c r="B1566" s="42" t="s">
        <v>66</v>
      </c>
      <c r="C1566" s="42" t="s">
        <v>744</v>
      </c>
      <c r="E1566" s="20">
        <v>2</v>
      </c>
      <c r="F1566" s="20">
        <v>4</v>
      </c>
      <c r="G1566" s="20">
        <v>1</v>
      </c>
      <c r="H1566" s="20">
        <v>2</v>
      </c>
      <c r="I1566" s="20">
        <v>1</v>
      </c>
      <c r="J1566" s="20">
        <v>1</v>
      </c>
      <c r="K1566" s="20">
        <v>0</v>
      </c>
      <c r="L1566" s="20">
        <v>0</v>
      </c>
      <c r="O1566" s="101">
        <f>IF(ISBLANK(C1566),O1565,IF(COUNTIF(C$2:C1566,C1566)&gt;1,O1565,1+MAX(O1565,0)))</f>
        <v>42</v>
      </c>
      <c r="P1566" s="45">
        <f t="shared" si="339"/>
        <v>25</v>
      </c>
      <c r="Q1566" s="33" t="str">
        <f t="shared" si="340"/>
        <v/>
      </c>
      <c r="R1566" s="33">
        <f t="shared" si="341"/>
        <v>16</v>
      </c>
      <c r="S1566" s="33" t="str">
        <f t="shared" si="342"/>
        <v>125_16</v>
      </c>
      <c r="T1566" s="35" t="str">
        <f t="shared" si="343"/>
        <v>125PM</v>
      </c>
      <c r="U1566" s="35" t="str">
        <f t="shared" si="344"/>
        <v>125PMNS</v>
      </c>
      <c r="W1566" s="20" t="str">
        <f t="shared" si="345"/>
        <v/>
      </c>
      <c r="X1566" s="20" t="str">
        <f t="shared" si="346"/>
        <v/>
      </c>
      <c r="Y1566" s="20" t="str">
        <f t="shared" si="347"/>
        <v/>
      </c>
      <c r="Z1566" s="20" t="str">
        <f t="shared" si="348"/>
        <v/>
      </c>
      <c r="AA1566" s="20">
        <f t="shared" si="336"/>
        <v>0</v>
      </c>
      <c r="AB1566" s="20">
        <f t="shared" si="337"/>
        <v>0</v>
      </c>
      <c r="AC1566" s="20">
        <f t="shared" si="338"/>
        <v>0</v>
      </c>
      <c r="AD1566" s="16">
        <f t="shared" si="349"/>
        <v>0</v>
      </c>
      <c r="AE1566" s="16">
        <f>IF(ISBLANK(T1566),AE1565,IF(COUNTIF(T$2:T1566,T1566)&gt;1,AE1565,1+MAX(AE1565,0)))</f>
        <v>48</v>
      </c>
    </row>
    <row r="1567" spans="1:31" x14ac:dyDescent="0.25">
      <c r="A1567" s="42">
        <v>125</v>
      </c>
      <c r="B1567" s="42" t="s">
        <v>66</v>
      </c>
      <c r="C1567" s="42" t="s">
        <v>744</v>
      </c>
      <c r="E1567" s="20">
        <v>2</v>
      </c>
      <c r="F1567" s="20">
        <v>4</v>
      </c>
      <c r="G1567" s="20">
        <v>2</v>
      </c>
      <c r="H1567" s="20">
        <v>4</v>
      </c>
      <c r="I1567" s="20">
        <v>3</v>
      </c>
      <c r="J1567" s="20">
        <v>3</v>
      </c>
      <c r="K1567" s="20">
        <v>0</v>
      </c>
      <c r="L1567" s="20">
        <v>0</v>
      </c>
      <c r="O1567" s="101">
        <f>IF(ISBLANK(C1567),O1566,IF(COUNTIF(C$2:C1567,C1567)&gt;1,O1566,1+MAX(O1566,0)))</f>
        <v>42</v>
      </c>
      <c r="P1567" s="45">
        <f t="shared" si="339"/>
        <v>25</v>
      </c>
      <c r="Q1567" s="33" t="str">
        <f t="shared" si="340"/>
        <v/>
      </c>
      <c r="R1567" s="33">
        <f t="shared" si="341"/>
        <v>16</v>
      </c>
      <c r="S1567" s="33" t="str">
        <f t="shared" si="342"/>
        <v>125_16</v>
      </c>
      <c r="T1567" s="35" t="str">
        <f t="shared" si="343"/>
        <v>125PM</v>
      </c>
      <c r="U1567" s="35" t="str">
        <f t="shared" si="344"/>
        <v>125PMNS</v>
      </c>
      <c r="W1567" s="20" t="str">
        <f t="shared" si="345"/>
        <v/>
      </c>
      <c r="X1567" s="20" t="str">
        <f t="shared" si="346"/>
        <v/>
      </c>
      <c r="Y1567" s="20" t="str">
        <f t="shared" si="347"/>
        <v/>
      </c>
      <c r="Z1567" s="20" t="str">
        <f t="shared" si="348"/>
        <v/>
      </c>
      <c r="AA1567" s="20">
        <f t="shared" si="336"/>
        <v>0</v>
      </c>
      <c r="AB1567" s="20">
        <f t="shared" si="337"/>
        <v>0</v>
      </c>
      <c r="AC1567" s="20">
        <f t="shared" si="338"/>
        <v>0</v>
      </c>
      <c r="AD1567" s="16">
        <f t="shared" si="349"/>
        <v>0</v>
      </c>
      <c r="AE1567" s="16">
        <f>IF(ISBLANK(T1567),AE1566,IF(COUNTIF(T$2:T1567,T1567)&gt;1,AE1566,1+MAX(AE1566,0)))</f>
        <v>48</v>
      </c>
    </row>
    <row r="1568" spans="1:31" x14ac:dyDescent="0.25">
      <c r="A1568" s="42">
        <v>125</v>
      </c>
      <c r="B1568" s="42" t="s">
        <v>66</v>
      </c>
      <c r="C1568" s="42" t="s">
        <v>744</v>
      </c>
      <c r="E1568" s="20">
        <v>2</v>
      </c>
      <c r="F1568" s="20">
        <v>4</v>
      </c>
      <c r="G1568" s="20">
        <v>3</v>
      </c>
      <c r="H1568" s="20">
        <v>4</v>
      </c>
      <c r="I1568" s="20">
        <v>1</v>
      </c>
      <c r="J1568" s="20">
        <v>2</v>
      </c>
      <c r="K1568" s="20">
        <v>0</v>
      </c>
      <c r="L1568" s="20">
        <v>0</v>
      </c>
      <c r="O1568" s="101">
        <f>IF(ISBLANK(C1568),O1567,IF(COUNTIF(C$2:C1568,C1568)&gt;1,O1567,1+MAX(O1567,0)))</f>
        <v>42</v>
      </c>
      <c r="P1568" s="45">
        <f t="shared" si="339"/>
        <v>25</v>
      </c>
      <c r="Q1568" s="33" t="str">
        <f t="shared" si="340"/>
        <v/>
      </c>
      <c r="R1568" s="33">
        <f t="shared" si="341"/>
        <v>16</v>
      </c>
      <c r="S1568" s="33" t="str">
        <f t="shared" si="342"/>
        <v>125_16</v>
      </c>
      <c r="T1568" s="35" t="str">
        <f t="shared" si="343"/>
        <v>125PM</v>
      </c>
      <c r="U1568" s="35" t="str">
        <f t="shared" si="344"/>
        <v>125PMEW</v>
      </c>
      <c r="W1568" s="20" t="str">
        <f t="shared" si="345"/>
        <v/>
      </c>
      <c r="X1568" s="20" t="str">
        <f t="shared" si="346"/>
        <v/>
      </c>
      <c r="Y1568" s="20" t="str">
        <f t="shared" si="347"/>
        <v/>
      </c>
      <c r="Z1568" s="20" t="str">
        <f t="shared" si="348"/>
        <v/>
      </c>
      <c r="AA1568" s="20">
        <f t="shared" si="336"/>
        <v>0</v>
      </c>
      <c r="AB1568" s="20">
        <f t="shared" si="337"/>
        <v>0</v>
      </c>
      <c r="AC1568" s="20">
        <f t="shared" si="338"/>
        <v>0</v>
      </c>
      <c r="AD1568" s="16">
        <f t="shared" si="349"/>
        <v>0</v>
      </c>
      <c r="AE1568" s="16">
        <f>IF(ISBLANK(T1568),AE1567,IF(COUNTIF(T$2:T1568,T1568)&gt;1,AE1567,1+MAX(AE1567,0)))</f>
        <v>48</v>
      </c>
    </row>
    <row r="1569" spans="1:31" x14ac:dyDescent="0.25">
      <c r="A1569" s="42">
        <v>125</v>
      </c>
      <c r="B1569" s="42" t="s">
        <v>66</v>
      </c>
      <c r="C1569" s="42" t="s">
        <v>744</v>
      </c>
      <c r="E1569" s="20">
        <v>2</v>
      </c>
      <c r="F1569" s="20">
        <v>4</v>
      </c>
      <c r="G1569" s="20">
        <v>4</v>
      </c>
      <c r="H1569" s="20">
        <v>4</v>
      </c>
      <c r="I1569" s="20">
        <v>2</v>
      </c>
      <c r="J1569" s="20">
        <v>2</v>
      </c>
      <c r="K1569" s="20">
        <v>0</v>
      </c>
      <c r="L1569" s="20">
        <v>0</v>
      </c>
      <c r="O1569" s="101">
        <f>IF(ISBLANK(C1569),O1568,IF(COUNTIF(C$2:C1569,C1569)&gt;1,O1568,1+MAX(O1568,0)))</f>
        <v>42</v>
      </c>
      <c r="P1569" s="45">
        <f t="shared" si="339"/>
        <v>25</v>
      </c>
      <c r="Q1569" s="33" t="str">
        <f t="shared" si="340"/>
        <v/>
      </c>
      <c r="R1569" s="33">
        <f t="shared" si="341"/>
        <v>16</v>
      </c>
      <c r="S1569" s="33" t="str">
        <f t="shared" si="342"/>
        <v>125_16</v>
      </c>
      <c r="T1569" s="35" t="str">
        <f t="shared" si="343"/>
        <v>125PM</v>
      </c>
      <c r="U1569" s="35" t="str">
        <f t="shared" si="344"/>
        <v>125PMEW</v>
      </c>
      <c r="W1569" s="20" t="str">
        <f t="shared" si="345"/>
        <v/>
      </c>
      <c r="X1569" s="20" t="str">
        <f t="shared" si="346"/>
        <v/>
      </c>
      <c r="Y1569" s="20" t="str">
        <f t="shared" si="347"/>
        <v/>
      </c>
      <c r="Z1569" s="20" t="str">
        <f t="shared" si="348"/>
        <v/>
      </c>
      <c r="AA1569" s="20">
        <f t="shared" si="336"/>
        <v>0</v>
      </c>
      <c r="AB1569" s="20">
        <f t="shared" si="337"/>
        <v>0</v>
      </c>
      <c r="AC1569" s="20">
        <f t="shared" si="338"/>
        <v>0</v>
      </c>
      <c r="AD1569" s="16">
        <f t="shared" si="349"/>
        <v>0</v>
      </c>
      <c r="AE1569" s="16">
        <f>IF(ISBLANK(T1569),AE1568,IF(COUNTIF(T$2:T1569,T1569)&gt;1,AE1568,1+MAX(AE1568,0)))</f>
        <v>48</v>
      </c>
    </row>
    <row r="1570" spans="1:31" x14ac:dyDescent="0.25">
      <c r="A1570" s="42">
        <v>126</v>
      </c>
      <c r="B1570" s="42" t="s">
        <v>65</v>
      </c>
      <c r="C1570" s="42" t="s">
        <v>746</v>
      </c>
      <c r="E1570" s="20">
        <v>1</v>
      </c>
      <c r="F1570" s="20">
        <v>1</v>
      </c>
      <c r="G1570" s="20">
        <v>1</v>
      </c>
      <c r="H1570" s="20">
        <v>2</v>
      </c>
      <c r="I1570" s="20">
        <v>0</v>
      </c>
      <c r="J1570" s="20">
        <v>0</v>
      </c>
      <c r="K1570" s="20">
        <v>0</v>
      </c>
      <c r="L1570" s="20">
        <v>0</v>
      </c>
      <c r="O1570" s="101">
        <f>IF(ISBLANK(C1570),O1569,IF(COUNTIF(C$2:C1570,C1570)&gt;1,O1569,1+MAX(O1569,0)))</f>
        <v>43</v>
      </c>
      <c r="P1570" s="45">
        <f t="shared" si="339"/>
        <v>26</v>
      </c>
      <c r="Q1570" s="33">
        <f t="shared" si="340"/>
        <v>26</v>
      </c>
      <c r="R1570" s="33">
        <f t="shared" si="341"/>
        <v>1</v>
      </c>
      <c r="S1570" s="33" t="str">
        <f t="shared" si="342"/>
        <v>126_1</v>
      </c>
      <c r="T1570" s="35" t="str">
        <f t="shared" si="343"/>
        <v>126AM</v>
      </c>
      <c r="U1570" s="35" t="str">
        <f t="shared" si="344"/>
        <v>126AMNS</v>
      </c>
      <c r="W1570" s="20" t="str">
        <f t="shared" si="345"/>
        <v/>
      </c>
      <c r="X1570" s="20" t="str">
        <f t="shared" si="346"/>
        <v/>
      </c>
      <c r="Y1570" s="20" t="str">
        <f t="shared" si="347"/>
        <v/>
      </c>
      <c r="Z1570" s="20" t="str">
        <f t="shared" si="348"/>
        <v/>
      </c>
      <c r="AA1570" s="20">
        <f t="shared" si="336"/>
        <v>0</v>
      </c>
      <c r="AB1570" s="20">
        <f t="shared" si="337"/>
        <v>0</v>
      </c>
      <c r="AC1570" s="20">
        <f t="shared" si="338"/>
        <v>4</v>
      </c>
      <c r="AD1570" s="16">
        <f t="shared" si="349"/>
        <v>1</v>
      </c>
      <c r="AE1570" s="16">
        <f>IF(ISBLANK(T1570),AE1569,IF(COUNTIF(T$2:T1570,T1570)&gt;1,AE1569,1+MAX(AE1569,0)))</f>
        <v>49</v>
      </c>
    </row>
    <row r="1571" spans="1:31" x14ac:dyDescent="0.25">
      <c r="A1571" s="42">
        <v>126</v>
      </c>
      <c r="B1571" s="42" t="s">
        <v>65</v>
      </c>
      <c r="C1571" s="42" t="s">
        <v>746</v>
      </c>
      <c r="E1571" s="20">
        <v>1</v>
      </c>
      <c r="F1571" s="20">
        <v>1</v>
      </c>
      <c r="G1571" s="20">
        <v>2</v>
      </c>
      <c r="H1571" s="20">
        <v>0</v>
      </c>
      <c r="I1571" s="20">
        <v>0</v>
      </c>
      <c r="J1571" s="20">
        <v>0</v>
      </c>
      <c r="K1571" s="20">
        <v>0</v>
      </c>
      <c r="L1571" s="20">
        <v>0</v>
      </c>
      <c r="O1571" s="101">
        <f>IF(ISBLANK(C1571),O1570,IF(COUNTIF(C$2:C1571,C1571)&gt;1,O1570,1+MAX(O1570,0)))</f>
        <v>43</v>
      </c>
      <c r="P1571" s="45">
        <f t="shared" si="339"/>
        <v>26</v>
      </c>
      <c r="Q1571" s="33" t="str">
        <f t="shared" si="340"/>
        <v/>
      </c>
      <c r="R1571" s="33">
        <f t="shared" si="341"/>
        <v>1</v>
      </c>
      <c r="S1571" s="33" t="str">
        <f t="shared" si="342"/>
        <v>126_1</v>
      </c>
      <c r="T1571" s="35" t="str">
        <f t="shared" si="343"/>
        <v>126AM</v>
      </c>
      <c r="U1571" s="35" t="str">
        <f t="shared" si="344"/>
        <v>126AMNS</v>
      </c>
      <c r="W1571" s="20" t="str">
        <f t="shared" si="345"/>
        <v/>
      </c>
      <c r="X1571" s="20" t="str">
        <f t="shared" si="346"/>
        <v/>
      </c>
      <c r="Y1571" s="20" t="str">
        <f t="shared" si="347"/>
        <v/>
      </c>
      <c r="Z1571" s="20" t="str">
        <f t="shared" si="348"/>
        <v/>
      </c>
      <c r="AA1571" s="20">
        <f t="shared" si="336"/>
        <v>0</v>
      </c>
      <c r="AB1571" s="20">
        <f t="shared" si="337"/>
        <v>0</v>
      </c>
      <c r="AC1571" s="20">
        <f t="shared" si="338"/>
        <v>4</v>
      </c>
      <c r="AD1571" s="16">
        <f t="shared" si="349"/>
        <v>1</v>
      </c>
      <c r="AE1571" s="16">
        <f>IF(ISBLANK(T1571),AE1570,IF(COUNTIF(T$2:T1571,T1571)&gt;1,AE1570,1+MAX(AE1570,0)))</f>
        <v>49</v>
      </c>
    </row>
    <row r="1572" spans="1:31" x14ac:dyDescent="0.25">
      <c r="A1572" s="42">
        <v>126</v>
      </c>
      <c r="B1572" s="42" t="s">
        <v>65</v>
      </c>
      <c r="C1572" s="42" t="s">
        <v>746</v>
      </c>
      <c r="E1572" s="20">
        <v>1</v>
      </c>
      <c r="F1572" s="20">
        <v>1</v>
      </c>
      <c r="G1572" s="20">
        <v>3</v>
      </c>
      <c r="H1572" s="20">
        <v>3</v>
      </c>
      <c r="I1572" s="20">
        <v>2</v>
      </c>
      <c r="J1572" s="20">
        <v>0</v>
      </c>
      <c r="K1572" s="20">
        <v>2</v>
      </c>
      <c r="L1572" s="20">
        <v>3</v>
      </c>
      <c r="O1572" s="101">
        <f>IF(ISBLANK(C1572),O1571,IF(COUNTIF(C$2:C1572,C1572)&gt;1,O1571,1+MAX(O1571,0)))</f>
        <v>43</v>
      </c>
      <c r="P1572" s="45">
        <f t="shared" si="339"/>
        <v>26</v>
      </c>
      <c r="Q1572" s="33" t="str">
        <f t="shared" si="340"/>
        <v/>
      </c>
      <c r="R1572" s="33">
        <f t="shared" si="341"/>
        <v>1</v>
      </c>
      <c r="S1572" s="33" t="str">
        <f t="shared" si="342"/>
        <v>126_1</v>
      </c>
      <c r="T1572" s="35" t="str">
        <f t="shared" si="343"/>
        <v>126AM</v>
      </c>
      <c r="U1572" s="35" t="str">
        <f t="shared" si="344"/>
        <v>126AMEW</v>
      </c>
      <c r="W1572" s="20" t="str">
        <f t="shared" si="345"/>
        <v/>
      </c>
      <c r="X1572" s="20" t="str">
        <f t="shared" si="346"/>
        <v/>
      </c>
      <c r="Y1572" s="20" t="str">
        <f t="shared" si="347"/>
        <v/>
      </c>
      <c r="Z1572" s="20" t="str">
        <f t="shared" si="348"/>
        <v/>
      </c>
      <c r="AA1572" s="20">
        <f t="shared" si="336"/>
        <v>0</v>
      </c>
      <c r="AB1572" s="20">
        <f t="shared" si="337"/>
        <v>0</v>
      </c>
      <c r="AC1572" s="20">
        <f t="shared" si="338"/>
        <v>0</v>
      </c>
      <c r="AD1572" s="16">
        <f t="shared" si="349"/>
        <v>0</v>
      </c>
      <c r="AE1572" s="16">
        <f>IF(ISBLANK(T1572),AE1571,IF(COUNTIF(T$2:T1572,T1572)&gt;1,AE1571,1+MAX(AE1571,0)))</f>
        <v>49</v>
      </c>
    </row>
    <row r="1573" spans="1:31" x14ac:dyDescent="0.25">
      <c r="A1573" s="42">
        <v>126</v>
      </c>
      <c r="B1573" s="42" t="s">
        <v>65</v>
      </c>
      <c r="C1573" s="42" t="s">
        <v>746</v>
      </c>
      <c r="E1573" s="20">
        <v>1</v>
      </c>
      <c r="F1573" s="20">
        <v>1</v>
      </c>
      <c r="G1573" s="20">
        <v>4</v>
      </c>
      <c r="H1573" s="20">
        <v>4</v>
      </c>
      <c r="I1573" s="20">
        <v>1</v>
      </c>
      <c r="J1573" s="20">
        <v>3</v>
      </c>
      <c r="K1573" s="20">
        <v>2</v>
      </c>
      <c r="L1573" s="20">
        <v>4</v>
      </c>
      <c r="O1573" s="101">
        <f>IF(ISBLANK(C1573),O1572,IF(COUNTIF(C$2:C1573,C1573)&gt;1,O1572,1+MAX(O1572,0)))</f>
        <v>43</v>
      </c>
      <c r="P1573" s="45">
        <f t="shared" si="339"/>
        <v>26</v>
      </c>
      <c r="Q1573" s="33" t="str">
        <f t="shared" si="340"/>
        <v/>
      </c>
      <c r="R1573" s="33">
        <f t="shared" si="341"/>
        <v>1</v>
      </c>
      <c r="S1573" s="33" t="str">
        <f t="shared" si="342"/>
        <v>126_1</v>
      </c>
      <c r="T1573" s="35" t="str">
        <f t="shared" si="343"/>
        <v>126AM</v>
      </c>
      <c r="U1573" s="35" t="str">
        <f t="shared" si="344"/>
        <v>126AMEW</v>
      </c>
      <c r="W1573" s="20" t="str">
        <f t="shared" si="345"/>
        <v/>
      </c>
      <c r="X1573" s="20" t="str">
        <f t="shared" si="346"/>
        <v/>
      </c>
      <c r="Y1573" s="20" t="str">
        <f t="shared" si="347"/>
        <v/>
      </c>
      <c r="Z1573" s="20" t="str">
        <f t="shared" si="348"/>
        <v/>
      </c>
      <c r="AA1573" s="20">
        <f t="shared" si="336"/>
        <v>0</v>
      </c>
      <c r="AB1573" s="20">
        <f t="shared" si="337"/>
        <v>0</v>
      </c>
      <c r="AC1573" s="20">
        <f t="shared" si="338"/>
        <v>0</v>
      </c>
      <c r="AD1573" s="16">
        <f t="shared" si="349"/>
        <v>0</v>
      </c>
      <c r="AE1573" s="16">
        <f>IF(ISBLANK(T1573),AE1572,IF(COUNTIF(T$2:T1573,T1573)&gt;1,AE1572,1+MAX(AE1572,0)))</f>
        <v>49</v>
      </c>
    </row>
    <row r="1574" spans="1:31" x14ac:dyDescent="0.25">
      <c r="A1574" s="42">
        <v>126</v>
      </c>
      <c r="B1574" s="42" t="s">
        <v>65</v>
      </c>
      <c r="C1574" s="42" t="s">
        <v>746</v>
      </c>
      <c r="E1574" s="20">
        <v>1</v>
      </c>
      <c r="F1574" s="20">
        <v>2</v>
      </c>
      <c r="G1574" s="20">
        <v>1</v>
      </c>
      <c r="H1574" s="20">
        <v>0</v>
      </c>
      <c r="I1574" s="20">
        <v>0</v>
      </c>
      <c r="J1574" s="20">
        <v>0</v>
      </c>
      <c r="K1574" s="20">
        <v>0</v>
      </c>
      <c r="L1574" s="20">
        <v>0</v>
      </c>
      <c r="O1574" s="101">
        <f>IF(ISBLANK(C1574),O1573,IF(COUNTIF(C$2:C1574,C1574)&gt;1,O1573,1+MAX(O1573,0)))</f>
        <v>43</v>
      </c>
      <c r="P1574" s="45">
        <f t="shared" si="339"/>
        <v>26</v>
      </c>
      <c r="Q1574" s="33" t="str">
        <f t="shared" si="340"/>
        <v/>
      </c>
      <c r="R1574" s="33">
        <f t="shared" si="341"/>
        <v>2</v>
      </c>
      <c r="S1574" s="33" t="str">
        <f t="shared" si="342"/>
        <v>126_2</v>
      </c>
      <c r="T1574" s="35" t="str">
        <f t="shared" si="343"/>
        <v>126AM</v>
      </c>
      <c r="U1574" s="35" t="str">
        <f t="shared" si="344"/>
        <v>126AMNS</v>
      </c>
      <c r="W1574" s="20" t="str">
        <f t="shared" si="345"/>
        <v/>
      </c>
      <c r="X1574" s="20" t="str">
        <f t="shared" si="346"/>
        <v/>
      </c>
      <c r="Y1574" s="20" t="str">
        <f t="shared" si="347"/>
        <v/>
      </c>
      <c r="Z1574" s="20" t="str">
        <f t="shared" si="348"/>
        <v/>
      </c>
      <c r="AA1574" s="20">
        <f t="shared" si="336"/>
        <v>0</v>
      </c>
      <c r="AB1574" s="20">
        <f t="shared" si="337"/>
        <v>0</v>
      </c>
      <c r="AC1574" s="20">
        <f t="shared" si="338"/>
        <v>4</v>
      </c>
      <c r="AD1574" s="16">
        <f t="shared" si="349"/>
        <v>1</v>
      </c>
      <c r="AE1574" s="16">
        <f>IF(ISBLANK(T1574),AE1573,IF(COUNTIF(T$2:T1574,T1574)&gt;1,AE1573,1+MAX(AE1573,0)))</f>
        <v>49</v>
      </c>
    </row>
    <row r="1575" spans="1:31" x14ac:dyDescent="0.25">
      <c r="A1575" s="42">
        <v>126</v>
      </c>
      <c r="B1575" s="42" t="s">
        <v>65</v>
      </c>
      <c r="C1575" s="42" t="s">
        <v>746</v>
      </c>
      <c r="E1575" s="20">
        <v>1</v>
      </c>
      <c r="F1575" s="20">
        <v>2</v>
      </c>
      <c r="G1575" s="20">
        <v>2</v>
      </c>
      <c r="H1575" s="20">
        <v>0</v>
      </c>
      <c r="I1575" s="20">
        <v>0</v>
      </c>
      <c r="J1575" s="20">
        <v>0</v>
      </c>
      <c r="K1575" s="20">
        <v>0</v>
      </c>
      <c r="L1575" s="20">
        <v>0</v>
      </c>
      <c r="O1575" s="101">
        <f>IF(ISBLANK(C1575),O1574,IF(COUNTIF(C$2:C1575,C1575)&gt;1,O1574,1+MAX(O1574,0)))</f>
        <v>43</v>
      </c>
      <c r="P1575" s="45">
        <f t="shared" si="339"/>
        <v>26</v>
      </c>
      <c r="Q1575" s="33" t="str">
        <f t="shared" si="340"/>
        <v/>
      </c>
      <c r="R1575" s="33">
        <f t="shared" si="341"/>
        <v>2</v>
      </c>
      <c r="S1575" s="33" t="str">
        <f t="shared" si="342"/>
        <v>126_2</v>
      </c>
      <c r="T1575" s="35" t="str">
        <f t="shared" si="343"/>
        <v>126AM</v>
      </c>
      <c r="U1575" s="35" t="str">
        <f t="shared" si="344"/>
        <v>126AMNS</v>
      </c>
      <c r="W1575" s="20" t="str">
        <f t="shared" si="345"/>
        <v/>
      </c>
      <c r="X1575" s="20" t="str">
        <f t="shared" si="346"/>
        <v/>
      </c>
      <c r="Y1575" s="20" t="str">
        <f t="shared" si="347"/>
        <v/>
      </c>
      <c r="Z1575" s="20" t="str">
        <f t="shared" si="348"/>
        <v/>
      </c>
      <c r="AA1575" s="20">
        <f t="shared" si="336"/>
        <v>0</v>
      </c>
      <c r="AB1575" s="20">
        <f t="shared" si="337"/>
        <v>0</v>
      </c>
      <c r="AC1575" s="20">
        <f t="shared" si="338"/>
        <v>4</v>
      </c>
      <c r="AD1575" s="16">
        <f t="shared" si="349"/>
        <v>1</v>
      </c>
      <c r="AE1575" s="16">
        <f>IF(ISBLANK(T1575),AE1574,IF(COUNTIF(T$2:T1575,T1575)&gt;1,AE1574,1+MAX(AE1574,0)))</f>
        <v>49</v>
      </c>
    </row>
    <row r="1576" spans="1:31" x14ac:dyDescent="0.25">
      <c r="A1576" s="42">
        <v>126</v>
      </c>
      <c r="B1576" s="42" t="s">
        <v>65</v>
      </c>
      <c r="C1576" s="42" t="s">
        <v>746</v>
      </c>
      <c r="E1576" s="20">
        <v>1</v>
      </c>
      <c r="F1576" s="20">
        <v>2</v>
      </c>
      <c r="G1576" s="20">
        <v>3</v>
      </c>
      <c r="H1576" s="20">
        <v>2</v>
      </c>
      <c r="I1576" s="20">
        <v>0</v>
      </c>
      <c r="J1576" s="20">
        <v>0</v>
      </c>
      <c r="K1576" s="20">
        <v>0</v>
      </c>
      <c r="L1576" s="20">
        <v>2</v>
      </c>
      <c r="O1576" s="101">
        <f>IF(ISBLANK(C1576),O1575,IF(COUNTIF(C$2:C1576,C1576)&gt;1,O1575,1+MAX(O1575,0)))</f>
        <v>43</v>
      </c>
      <c r="P1576" s="45">
        <f t="shared" si="339"/>
        <v>26</v>
      </c>
      <c r="Q1576" s="33" t="str">
        <f t="shared" si="340"/>
        <v/>
      </c>
      <c r="R1576" s="33">
        <f t="shared" si="341"/>
        <v>2</v>
      </c>
      <c r="S1576" s="33" t="str">
        <f t="shared" si="342"/>
        <v>126_2</v>
      </c>
      <c r="T1576" s="35" t="str">
        <f t="shared" si="343"/>
        <v>126AM</v>
      </c>
      <c r="U1576" s="35" t="str">
        <f t="shared" si="344"/>
        <v>126AMEW</v>
      </c>
      <c r="W1576" s="20" t="str">
        <f t="shared" si="345"/>
        <v/>
      </c>
      <c r="X1576" s="20" t="str">
        <f t="shared" si="346"/>
        <v/>
      </c>
      <c r="Y1576" s="20" t="str">
        <f t="shared" si="347"/>
        <v/>
      </c>
      <c r="Z1576" s="20" t="str">
        <f t="shared" si="348"/>
        <v/>
      </c>
      <c r="AA1576" s="20">
        <f t="shared" si="336"/>
        <v>0</v>
      </c>
      <c r="AB1576" s="20">
        <f t="shared" si="337"/>
        <v>0</v>
      </c>
      <c r="AC1576" s="20">
        <f t="shared" si="338"/>
        <v>0</v>
      </c>
      <c r="AD1576" s="16">
        <f t="shared" si="349"/>
        <v>0</v>
      </c>
      <c r="AE1576" s="16">
        <f>IF(ISBLANK(T1576),AE1575,IF(COUNTIF(T$2:T1576,T1576)&gt;1,AE1575,1+MAX(AE1575,0)))</f>
        <v>49</v>
      </c>
    </row>
    <row r="1577" spans="1:31" x14ac:dyDescent="0.25">
      <c r="A1577" s="42">
        <v>126</v>
      </c>
      <c r="B1577" s="42" t="s">
        <v>65</v>
      </c>
      <c r="C1577" s="42" t="s">
        <v>746</v>
      </c>
      <c r="E1577" s="20">
        <v>1</v>
      </c>
      <c r="F1577" s="20">
        <v>2</v>
      </c>
      <c r="G1577" s="20">
        <v>4</v>
      </c>
      <c r="H1577" s="20">
        <v>2</v>
      </c>
      <c r="I1577" s="20">
        <v>0</v>
      </c>
      <c r="J1577" s="20">
        <v>0</v>
      </c>
      <c r="K1577" s="20">
        <v>0</v>
      </c>
      <c r="L1577" s="20">
        <v>2</v>
      </c>
      <c r="O1577" s="101">
        <f>IF(ISBLANK(C1577),O1576,IF(COUNTIF(C$2:C1577,C1577)&gt;1,O1576,1+MAX(O1576,0)))</f>
        <v>43</v>
      </c>
      <c r="P1577" s="45">
        <f t="shared" si="339"/>
        <v>26</v>
      </c>
      <c r="Q1577" s="33" t="str">
        <f t="shared" si="340"/>
        <v/>
      </c>
      <c r="R1577" s="33">
        <f t="shared" si="341"/>
        <v>2</v>
      </c>
      <c r="S1577" s="33" t="str">
        <f t="shared" si="342"/>
        <v>126_2</v>
      </c>
      <c r="T1577" s="35" t="str">
        <f t="shared" si="343"/>
        <v>126AM</v>
      </c>
      <c r="U1577" s="35" t="str">
        <f t="shared" si="344"/>
        <v>126AMEW</v>
      </c>
      <c r="W1577" s="20" t="str">
        <f t="shared" si="345"/>
        <v/>
      </c>
      <c r="X1577" s="20" t="str">
        <f t="shared" si="346"/>
        <v/>
      </c>
      <c r="Y1577" s="20" t="str">
        <f t="shared" si="347"/>
        <v/>
      </c>
      <c r="Z1577" s="20" t="str">
        <f t="shared" si="348"/>
        <v/>
      </c>
      <c r="AA1577" s="20">
        <f t="shared" si="336"/>
        <v>0</v>
      </c>
      <c r="AB1577" s="20">
        <f t="shared" si="337"/>
        <v>0</v>
      </c>
      <c r="AC1577" s="20">
        <f t="shared" si="338"/>
        <v>0</v>
      </c>
      <c r="AD1577" s="16">
        <f t="shared" si="349"/>
        <v>0</v>
      </c>
      <c r="AE1577" s="16">
        <f>IF(ISBLANK(T1577),AE1576,IF(COUNTIF(T$2:T1577,T1577)&gt;1,AE1576,1+MAX(AE1576,0)))</f>
        <v>49</v>
      </c>
    </row>
    <row r="1578" spans="1:31" x14ac:dyDescent="0.25">
      <c r="A1578" s="42">
        <v>126</v>
      </c>
      <c r="B1578" s="42" t="s">
        <v>65</v>
      </c>
      <c r="C1578" s="42" t="s">
        <v>746</v>
      </c>
      <c r="E1578" s="20">
        <v>1</v>
      </c>
      <c r="F1578" s="20">
        <v>3</v>
      </c>
      <c r="G1578" s="20">
        <v>1</v>
      </c>
      <c r="H1578" s="20">
        <v>3</v>
      </c>
      <c r="I1578" s="20">
        <v>0</v>
      </c>
      <c r="J1578" s="20">
        <v>2</v>
      </c>
      <c r="K1578" s="20">
        <v>0</v>
      </c>
      <c r="L1578" s="20">
        <v>0</v>
      </c>
      <c r="O1578" s="101">
        <f>IF(ISBLANK(C1578),O1577,IF(COUNTIF(C$2:C1578,C1578)&gt;1,O1577,1+MAX(O1577,0)))</f>
        <v>43</v>
      </c>
      <c r="P1578" s="45">
        <f t="shared" si="339"/>
        <v>26</v>
      </c>
      <c r="Q1578" s="33" t="str">
        <f t="shared" si="340"/>
        <v/>
      </c>
      <c r="R1578" s="33">
        <f t="shared" si="341"/>
        <v>3</v>
      </c>
      <c r="S1578" s="33" t="str">
        <f t="shared" si="342"/>
        <v>126_3</v>
      </c>
      <c r="T1578" s="35" t="str">
        <f t="shared" si="343"/>
        <v>126AM</v>
      </c>
      <c r="U1578" s="35" t="str">
        <f t="shared" si="344"/>
        <v>126AMNS</v>
      </c>
      <c r="W1578" s="20" t="str">
        <f t="shared" si="345"/>
        <v/>
      </c>
      <c r="X1578" s="20" t="str">
        <f t="shared" si="346"/>
        <v/>
      </c>
      <c r="Y1578" s="20" t="str">
        <f t="shared" si="347"/>
        <v/>
      </c>
      <c r="Z1578" s="20" t="str">
        <f t="shared" si="348"/>
        <v/>
      </c>
      <c r="AA1578" s="20">
        <f t="shared" si="336"/>
        <v>0</v>
      </c>
      <c r="AB1578" s="20">
        <f t="shared" si="337"/>
        <v>0</v>
      </c>
      <c r="AC1578" s="20">
        <f t="shared" si="338"/>
        <v>4</v>
      </c>
      <c r="AD1578" s="16">
        <f t="shared" si="349"/>
        <v>1</v>
      </c>
      <c r="AE1578" s="16">
        <f>IF(ISBLANK(T1578),AE1577,IF(COUNTIF(T$2:T1578,T1578)&gt;1,AE1577,1+MAX(AE1577,0)))</f>
        <v>49</v>
      </c>
    </row>
    <row r="1579" spans="1:31" x14ac:dyDescent="0.25">
      <c r="A1579" s="42">
        <v>126</v>
      </c>
      <c r="B1579" s="42" t="s">
        <v>65</v>
      </c>
      <c r="C1579" s="42" t="s">
        <v>746</v>
      </c>
      <c r="E1579" s="20">
        <v>1</v>
      </c>
      <c r="F1579" s="20">
        <v>3</v>
      </c>
      <c r="G1579" s="20">
        <v>2</v>
      </c>
      <c r="H1579" s="20">
        <v>0</v>
      </c>
      <c r="I1579" s="20">
        <v>0</v>
      </c>
      <c r="J1579" s="20">
        <v>0</v>
      </c>
      <c r="K1579" s="20">
        <v>0</v>
      </c>
      <c r="L1579" s="20">
        <v>0</v>
      </c>
      <c r="O1579" s="101">
        <f>IF(ISBLANK(C1579),O1578,IF(COUNTIF(C$2:C1579,C1579)&gt;1,O1578,1+MAX(O1578,0)))</f>
        <v>43</v>
      </c>
      <c r="P1579" s="45">
        <f t="shared" si="339"/>
        <v>26</v>
      </c>
      <c r="Q1579" s="33" t="str">
        <f t="shared" si="340"/>
        <v/>
      </c>
      <c r="R1579" s="33">
        <f t="shared" si="341"/>
        <v>3</v>
      </c>
      <c r="S1579" s="33" t="str">
        <f t="shared" si="342"/>
        <v>126_3</v>
      </c>
      <c r="T1579" s="35" t="str">
        <f t="shared" si="343"/>
        <v>126AM</v>
      </c>
      <c r="U1579" s="35" t="str">
        <f t="shared" si="344"/>
        <v>126AMNS</v>
      </c>
      <c r="W1579" s="20" t="str">
        <f t="shared" si="345"/>
        <v/>
      </c>
      <c r="X1579" s="20" t="str">
        <f t="shared" si="346"/>
        <v/>
      </c>
      <c r="Y1579" s="20" t="str">
        <f t="shared" si="347"/>
        <v/>
      </c>
      <c r="Z1579" s="20" t="str">
        <f t="shared" si="348"/>
        <v/>
      </c>
      <c r="AA1579" s="20">
        <f t="shared" si="336"/>
        <v>0</v>
      </c>
      <c r="AB1579" s="20">
        <f t="shared" si="337"/>
        <v>0</v>
      </c>
      <c r="AC1579" s="20">
        <f t="shared" si="338"/>
        <v>4</v>
      </c>
      <c r="AD1579" s="16">
        <f t="shared" si="349"/>
        <v>1</v>
      </c>
      <c r="AE1579" s="16">
        <f>IF(ISBLANK(T1579),AE1578,IF(COUNTIF(T$2:T1579,T1579)&gt;1,AE1578,1+MAX(AE1578,0)))</f>
        <v>49</v>
      </c>
    </row>
    <row r="1580" spans="1:31" x14ac:dyDescent="0.25">
      <c r="A1580" s="42">
        <v>126</v>
      </c>
      <c r="B1580" s="42" t="s">
        <v>65</v>
      </c>
      <c r="C1580" s="42" t="s">
        <v>746</v>
      </c>
      <c r="E1580" s="20">
        <v>1</v>
      </c>
      <c r="F1580" s="20">
        <v>3</v>
      </c>
      <c r="G1580" s="20">
        <v>3</v>
      </c>
      <c r="H1580" s="20">
        <v>2</v>
      </c>
      <c r="I1580" s="20">
        <v>0</v>
      </c>
      <c r="J1580" s="20">
        <v>0</v>
      </c>
      <c r="K1580" s="20">
        <v>2</v>
      </c>
      <c r="L1580" s="20">
        <v>2</v>
      </c>
      <c r="O1580" s="101">
        <f>IF(ISBLANK(C1580),O1579,IF(COUNTIF(C$2:C1580,C1580)&gt;1,O1579,1+MAX(O1579,0)))</f>
        <v>43</v>
      </c>
      <c r="P1580" s="45">
        <f t="shared" si="339"/>
        <v>26</v>
      </c>
      <c r="Q1580" s="33" t="str">
        <f t="shared" si="340"/>
        <v/>
      </c>
      <c r="R1580" s="33">
        <f t="shared" si="341"/>
        <v>3</v>
      </c>
      <c r="S1580" s="33" t="str">
        <f t="shared" si="342"/>
        <v>126_3</v>
      </c>
      <c r="T1580" s="35" t="str">
        <f t="shared" si="343"/>
        <v>126AM</v>
      </c>
      <c r="U1580" s="35" t="str">
        <f t="shared" si="344"/>
        <v>126AMEW</v>
      </c>
      <c r="W1580" s="20" t="str">
        <f t="shared" si="345"/>
        <v/>
      </c>
      <c r="X1580" s="20" t="str">
        <f t="shared" si="346"/>
        <v/>
      </c>
      <c r="Y1580" s="20" t="str">
        <f t="shared" si="347"/>
        <v/>
      </c>
      <c r="Z1580" s="20" t="str">
        <f t="shared" si="348"/>
        <v/>
      </c>
      <c r="AA1580" s="20">
        <f t="shared" si="336"/>
        <v>0</v>
      </c>
      <c r="AB1580" s="20">
        <f t="shared" si="337"/>
        <v>0</v>
      </c>
      <c r="AC1580" s="20">
        <f t="shared" si="338"/>
        <v>0</v>
      </c>
      <c r="AD1580" s="16">
        <f t="shared" si="349"/>
        <v>0</v>
      </c>
      <c r="AE1580" s="16">
        <f>IF(ISBLANK(T1580),AE1579,IF(COUNTIF(T$2:T1580,T1580)&gt;1,AE1579,1+MAX(AE1579,0)))</f>
        <v>49</v>
      </c>
    </row>
    <row r="1581" spans="1:31" x14ac:dyDescent="0.25">
      <c r="A1581" s="42">
        <v>126</v>
      </c>
      <c r="B1581" s="42" t="s">
        <v>65</v>
      </c>
      <c r="C1581" s="42" t="s">
        <v>746</v>
      </c>
      <c r="E1581" s="20">
        <v>1</v>
      </c>
      <c r="F1581" s="20">
        <v>3</v>
      </c>
      <c r="G1581" s="20">
        <v>4</v>
      </c>
      <c r="H1581" s="20">
        <v>4</v>
      </c>
      <c r="I1581" s="20">
        <v>0</v>
      </c>
      <c r="J1581" s="20">
        <v>2</v>
      </c>
      <c r="K1581" s="20">
        <v>1</v>
      </c>
      <c r="L1581" s="20">
        <v>4</v>
      </c>
      <c r="O1581" s="101">
        <f>IF(ISBLANK(C1581),O1580,IF(COUNTIF(C$2:C1581,C1581)&gt;1,O1580,1+MAX(O1580,0)))</f>
        <v>43</v>
      </c>
      <c r="P1581" s="45">
        <f t="shared" si="339"/>
        <v>26</v>
      </c>
      <c r="Q1581" s="33" t="str">
        <f t="shared" si="340"/>
        <v/>
      </c>
      <c r="R1581" s="33">
        <f t="shared" si="341"/>
        <v>3</v>
      </c>
      <c r="S1581" s="33" t="str">
        <f t="shared" si="342"/>
        <v>126_3</v>
      </c>
      <c r="T1581" s="35" t="str">
        <f t="shared" si="343"/>
        <v>126AM</v>
      </c>
      <c r="U1581" s="35" t="str">
        <f t="shared" si="344"/>
        <v>126AMEW</v>
      </c>
      <c r="W1581" s="20" t="str">
        <f t="shared" si="345"/>
        <v/>
      </c>
      <c r="X1581" s="20" t="str">
        <f t="shared" si="346"/>
        <v/>
      </c>
      <c r="Y1581" s="20" t="str">
        <f t="shared" si="347"/>
        <v/>
      </c>
      <c r="Z1581" s="20" t="str">
        <f t="shared" si="348"/>
        <v/>
      </c>
      <c r="AA1581" s="20">
        <f t="shared" si="336"/>
        <v>0</v>
      </c>
      <c r="AB1581" s="20">
        <f t="shared" si="337"/>
        <v>0</v>
      </c>
      <c r="AC1581" s="20">
        <f t="shared" si="338"/>
        <v>0</v>
      </c>
      <c r="AD1581" s="16">
        <f t="shared" si="349"/>
        <v>0</v>
      </c>
      <c r="AE1581" s="16">
        <f>IF(ISBLANK(T1581),AE1580,IF(COUNTIF(T$2:T1581,T1581)&gt;1,AE1580,1+MAX(AE1580,0)))</f>
        <v>49</v>
      </c>
    </row>
    <row r="1582" spans="1:31" x14ac:dyDescent="0.25">
      <c r="A1582" s="42">
        <v>126</v>
      </c>
      <c r="B1582" s="42" t="s">
        <v>65</v>
      </c>
      <c r="C1582" s="42" t="s">
        <v>746</v>
      </c>
      <c r="E1582" s="20">
        <v>1</v>
      </c>
      <c r="F1582" s="20">
        <v>4</v>
      </c>
      <c r="G1582" s="20">
        <v>1</v>
      </c>
      <c r="H1582" s="20">
        <v>0</v>
      </c>
      <c r="I1582" s="20">
        <v>0</v>
      </c>
      <c r="J1582" s="20">
        <v>0</v>
      </c>
      <c r="K1582" s="20">
        <v>0</v>
      </c>
      <c r="L1582" s="20">
        <v>0</v>
      </c>
      <c r="O1582" s="101">
        <f>IF(ISBLANK(C1582),O1581,IF(COUNTIF(C$2:C1582,C1582)&gt;1,O1581,1+MAX(O1581,0)))</f>
        <v>43</v>
      </c>
      <c r="P1582" s="45">
        <f t="shared" si="339"/>
        <v>26</v>
      </c>
      <c r="Q1582" s="33" t="str">
        <f t="shared" si="340"/>
        <v/>
      </c>
      <c r="R1582" s="33">
        <f t="shared" si="341"/>
        <v>4</v>
      </c>
      <c r="S1582" s="33" t="str">
        <f t="shared" si="342"/>
        <v>126_4</v>
      </c>
      <c r="T1582" s="35" t="str">
        <f t="shared" si="343"/>
        <v>126AM</v>
      </c>
      <c r="U1582" s="35" t="str">
        <f t="shared" si="344"/>
        <v>126AMNS</v>
      </c>
      <c r="W1582" s="20" t="str">
        <f t="shared" si="345"/>
        <v/>
      </c>
      <c r="X1582" s="20" t="str">
        <f t="shared" si="346"/>
        <v/>
      </c>
      <c r="Y1582" s="20" t="str">
        <f t="shared" si="347"/>
        <v/>
      </c>
      <c r="Z1582" s="20" t="str">
        <f t="shared" si="348"/>
        <v/>
      </c>
      <c r="AA1582" s="20">
        <f t="shared" si="336"/>
        <v>0</v>
      </c>
      <c r="AB1582" s="20">
        <f t="shared" si="337"/>
        <v>0</v>
      </c>
      <c r="AC1582" s="20">
        <f t="shared" si="338"/>
        <v>4</v>
      </c>
      <c r="AD1582" s="16">
        <f t="shared" si="349"/>
        <v>1</v>
      </c>
      <c r="AE1582" s="16">
        <f>IF(ISBLANK(T1582),AE1581,IF(COUNTIF(T$2:T1582,T1582)&gt;1,AE1581,1+MAX(AE1581,0)))</f>
        <v>49</v>
      </c>
    </row>
    <row r="1583" spans="1:31" x14ac:dyDescent="0.25">
      <c r="A1583" s="42">
        <v>126</v>
      </c>
      <c r="B1583" s="42" t="s">
        <v>65</v>
      </c>
      <c r="C1583" s="42" t="s">
        <v>746</v>
      </c>
      <c r="E1583" s="20">
        <v>1</v>
      </c>
      <c r="F1583" s="20">
        <v>4</v>
      </c>
      <c r="G1583" s="20">
        <v>2</v>
      </c>
      <c r="H1583" s="20">
        <v>0</v>
      </c>
      <c r="I1583" s="20">
        <v>0</v>
      </c>
      <c r="J1583" s="20">
        <v>0</v>
      </c>
      <c r="K1583" s="20">
        <v>0</v>
      </c>
      <c r="L1583" s="20">
        <v>0</v>
      </c>
      <c r="O1583" s="101">
        <f>IF(ISBLANK(C1583),O1582,IF(COUNTIF(C$2:C1583,C1583)&gt;1,O1582,1+MAX(O1582,0)))</f>
        <v>43</v>
      </c>
      <c r="P1583" s="45">
        <f t="shared" si="339"/>
        <v>26</v>
      </c>
      <c r="Q1583" s="33" t="str">
        <f t="shared" si="340"/>
        <v/>
      </c>
      <c r="R1583" s="33">
        <f t="shared" si="341"/>
        <v>4</v>
      </c>
      <c r="S1583" s="33" t="str">
        <f t="shared" si="342"/>
        <v>126_4</v>
      </c>
      <c r="T1583" s="35" t="str">
        <f t="shared" si="343"/>
        <v>126AM</v>
      </c>
      <c r="U1583" s="35" t="str">
        <f t="shared" si="344"/>
        <v>126AMNS</v>
      </c>
      <c r="W1583" s="20" t="str">
        <f t="shared" si="345"/>
        <v/>
      </c>
      <c r="X1583" s="20" t="str">
        <f t="shared" si="346"/>
        <v/>
      </c>
      <c r="Y1583" s="20" t="str">
        <f t="shared" si="347"/>
        <v/>
      </c>
      <c r="Z1583" s="20" t="str">
        <f t="shared" si="348"/>
        <v/>
      </c>
      <c r="AA1583" s="20">
        <f t="shared" si="336"/>
        <v>0</v>
      </c>
      <c r="AB1583" s="20">
        <f t="shared" si="337"/>
        <v>0</v>
      </c>
      <c r="AC1583" s="20">
        <f t="shared" si="338"/>
        <v>4</v>
      </c>
      <c r="AD1583" s="16">
        <f t="shared" si="349"/>
        <v>1</v>
      </c>
      <c r="AE1583" s="16">
        <f>IF(ISBLANK(T1583),AE1582,IF(COUNTIF(T$2:T1583,T1583)&gt;1,AE1582,1+MAX(AE1582,0)))</f>
        <v>49</v>
      </c>
    </row>
    <row r="1584" spans="1:31" x14ac:dyDescent="0.25">
      <c r="A1584" s="42">
        <v>126</v>
      </c>
      <c r="B1584" s="42" t="s">
        <v>65</v>
      </c>
      <c r="C1584" s="42" t="s">
        <v>746</v>
      </c>
      <c r="E1584" s="20">
        <v>1</v>
      </c>
      <c r="F1584" s="20">
        <v>4</v>
      </c>
      <c r="G1584" s="20">
        <v>3</v>
      </c>
      <c r="H1584" s="20">
        <v>1</v>
      </c>
      <c r="I1584" s="20">
        <v>0</v>
      </c>
      <c r="J1584" s="20">
        <v>0</v>
      </c>
      <c r="K1584" s="20">
        <v>0</v>
      </c>
      <c r="L1584" s="20">
        <v>1</v>
      </c>
      <c r="O1584" s="101">
        <f>IF(ISBLANK(C1584),O1583,IF(COUNTIF(C$2:C1584,C1584)&gt;1,O1583,1+MAX(O1583,0)))</f>
        <v>43</v>
      </c>
      <c r="P1584" s="45">
        <f t="shared" si="339"/>
        <v>26</v>
      </c>
      <c r="Q1584" s="33" t="str">
        <f t="shared" si="340"/>
        <v/>
      </c>
      <c r="R1584" s="33">
        <f t="shared" si="341"/>
        <v>4</v>
      </c>
      <c r="S1584" s="33" t="str">
        <f t="shared" si="342"/>
        <v>126_4</v>
      </c>
      <c r="T1584" s="35" t="str">
        <f t="shared" si="343"/>
        <v>126AM</v>
      </c>
      <c r="U1584" s="35" t="str">
        <f t="shared" si="344"/>
        <v>126AMEW</v>
      </c>
      <c r="W1584" s="20" t="str">
        <f t="shared" si="345"/>
        <v/>
      </c>
      <c r="X1584" s="20" t="str">
        <f t="shared" si="346"/>
        <v/>
      </c>
      <c r="Y1584" s="20" t="str">
        <f t="shared" si="347"/>
        <v/>
      </c>
      <c r="Z1584" s="20" t="str">
        <f t="shared" si="348"/>
        <v/>
      </c>
      <c r="AA1584" s="20">
        <f t="shared" si="336"/>
        <v>0</v>
      </c>
      <c r="AB1584" s="20">
        <f t="shared" si="337"/>
        <v>0</v>
      </c>
      <c r="AC1584" s="20">
        <f t="shared" si="338"/>
        <v>0</v>
      </c>
      <c r="AD1584" s="16">
        <f t="shared" si="349"/>
        <v>0</v>
      </c>
      <c r="AE1584" s="16">
        <f>IF(ISBLANK(T1584),AE1583,IF(COUNTIF(T$2:T1584,T1584)&gt;1,AE1583,1+MAX(AE1583,0)))</f>
        <v>49</v>
      </c>
    </row>
    <row r="1585" spans="1:31" x14ac:dyDescent="0.25">
      <c r="A1585" s="42">
        <v>126</v>
      </c>
      <c r="B1585" s="42" t="s">
        <v>65</v>
      </c>
      <c r="C1585" s="42" t="s">
        <v>746</v>
      </c>
      <c r="E1585" s="20">
        <v>1</v>
      </c>
      <c r="F1585" s="20">
        <v>4</v>
      </c>
      <c r="G1585" s="20">
        <v>4</v>
      </c>
      <c r="H1585" s="20">
        <v>1</v>
      </c>
      <c r="I1585" s="20">
        <v>1</v>
      </c>
      <c r="J1585" s="20">
        <v>0</v>
      </c>
      <c r="K1585" s="20">
        <v>0</v>
      </c>
      <c r="L1585" s="20">
        <v>1</v>
      </c>
      <c r="O1585" s="101">
        <f>IF(ISBLANK(C1585),O1584,IF(COUNTIF(C$2:C1585,C1585)&gt;1,O1584,1+MAX(O1584,0)))</f>
        <v>43</v>
      </c>
      <c r="P1585" s="45">
        <f t="shared" si="339"/>
        <v>26</v>
      </c>
      <c r="Q1585" s="33" t="str">
        <f t="shared" si="340"/>
        <v/>
      </c>
      <c r="R1585" s="33">
        <f t="shared" si="341"/>
        <v>4</v>
      </c>
      <c r="S1585" s="33" t="str">
        <f t="shared" si="342"/>
        <v>126_4</v>
      </c>
      <c r="T1585" s="35" t="str">
        <f t="shared" si="343"/>
        <v>126AM</v>
      </c>
      <c r="U1585" s="35" t="str">
        <f t="shared" si="344"/>
        <v>126AMEW</v>
      </c>
      <c r="W1585" s="20" t="str">
        <f t="shared" si="345"/>
        <v/>
      </c>
      <c r="X1585" s="20" t="str">
        <f t="shared" si="346"/>
        <v/>
      </c>
      <c r="Y1585" s="20" t="str">
        <f t="shared" si="347"/>
        <v/>
      </c>
      <c r="Z1585" s="20" t="str">
        <f t="shared" si="348"/>
        <v/>
      </c>
      <c r="AA1585" s="20">
        <f t="shared" si="336"/>
        <v>0</v>
      </c>
      <c r="AB1585" s="20">
        <f t="shared" si="337"/>
        <v>0</v>
      </c>
      <c r="AC1585" s="20">
        <f t="shared" si="338"/>
        <v>0</v>
      </c>
      <c r="AD1585" s="16">
        <f t="shared" si="349"/>
        <v>0</v>
      </c>
      <c r="AE1585" s="16">
        <f>IF(ISBLANK(T1585),AE1584,IF(COUNTIF(T$2:T1585,T1585)&gt;1,AE1584,1+MAX(AE1584,0)))</f>
        <v>49</v>
      </c>
    </row>
    <row r="1586" spans="1:31" x14ac:dyDescent="0.25">
      <c r="A1586" s="42">
        <v>126</v>
      </c>
      <c r="B1586" s="42" t="s">
        <v>65</v>
      </c>
      <c r="C1586" s="42" t="s">
        <v>746</v>
      </c>
      <c r="E1586" s="20">
        <v>2</v>
      </c>
      <c r="F1586" s="20">
        <v>1</v>
      </c>
      <c r="G1586" s="20">
        <v>1</v>
      </c>
      <c r="H1586" s="20">
        <v>4</v>
      </c>
      <c r="I1586" s="20">
        <v>0</v>
      </c>
      <c r="J1586" s="20">
        <v>2</v>
      </c>
      <c r="K1586" s="20">
        <v>0</v>
      </c>
      <c r="L1586" s="20">
        <v>0</v>
      </c>
      <c r="M1586" s="225" t="s">
        <v>747</v>
      </c>
      <c r="O1586" s="101">
        <f>IF(ISBLANK(C1586),O1585,IF(COUNTIF(C$2:C1586,C1586)&gt;1,O1585,1+MAX(O1585,0)))</f>
        <v>43</v>
      </c>
      <c r="P1586" s="45">
        <f t="shared" si="339"/>
        <v>26</v>
      </c>
      <c r="Q1586" s="33" t="str">
        <f t="shared" si="340"/>
        <v/>
      </c>
      <c r="R1586" s="33">
        <f t="shared" si="341"/>
        <v>5</v>
      </c>
      <c r="S1586" s="33" t="str">
        <f t="shared" si="342"/>
        <v>126_5</v>
      </c>
      <c r="T1586" s="35" t="str">
        <f t="shared" si="343"/>
        <v>126AM</v>
      </c>
      <c r="U1586" s="35" t="str">
        <f t="shared" si="344"/>
        <v>126AMNS</v>
      </c>
      <c r="W1586" s="20" t="str">
        <f t="shared" si="345"/>
        <v/>
      </c>
      <c r="X1586" s="20" t="str">
        <f t="shared" si="346"/>
        <v/>
      </c>
      <c r="Y1586" s="20" t="str">
        <f t="shared" si="347"/>
        <v/>
      </c>
      <c r="Z1586" s="20" t="str">
        <f t="shared" si="348"/>
        <v/>
      </c>
      <c r="AA1586" s="20">
        <f t="shared" si="336"/>
        <v>0</v>
      </c>
      <c r="AB1586" s="20">
        <f t="shared" si="337"/>
        <v>0</v>
      </c>
      <c r="AC1586" s="20">
        <f t="shared" si="338"/>
        <v>4</v>
      </c>
      <c r="AD1586" s="16">
        <f t="shared" si="349"/>
        <v>1</v>
      </c>
      <c r="AE1586" s="16">
        <f>IF(ISBLANK(T1586),AE1585,IF(COUNTIF(T$2:T1586,T1586)&gt;1,AE1585,1+MAX(AE1585,0)))</f>
        <v>49</v>
      </c>
    </row>
    <row r="1587" spans="1:31" x14ac:dyDescent="0.25">
      <c r="A1587" s="42">
        <v>126</v>
      </c>
      <c r="B1587" s="42" t="s">
        <v>65</v>
      </c>
      <c r="C1587" s="42" t="s">
        <v>746</v>
      </c>
      <c r="E1587" s="20">
        <v>2</v>
      </c>
      <c r="F1587" s="20">
        <v>1</v>
      </c>
      <c r="G1587" s="20">
        <v>2</v>
      </c>
      <c r="H1587" s="20">
        <v>0</v>
      </c>
      <c r="I1587" s="20">
        <v>0</v>
      </c>
      <c r="J1587" s="20">
        <v>0</v>
      </c>
      <c r="K1587" s="20">
        <v>0</v>
      </c>
      <c r="L1587" s="20">
        <v>0</v>
      </c>
      <c r="M1587" s="225" t="s">
        <v>747</v>
      </c>
      <c r="O1587" s="101">
        <f>IF(ISBLANK(C1587),O1586,IF(COUNTIF(C$2:C1587,C1587)&gt;1,O1586,1+MAX(O1586,0)))</f>
        <v>43</v>
      </c>
      <c r="P1587" s="45">
        <f t="shared" si="339"/>
        <v>26</v>
      </c>
      <c r="Q1587" s="33" t="str">
        <f t="shared" si="340"/>
        <v/>
      </c>
      <c r="R1587" s="33">
        <f t="shared" si="341"/>
        <v>5</v>
      </c>
      <c r="S1587" s="33" t="str">
        <f t="shared" si="342"/>
        <v>126_5</v>
      </c>
      <c r="T1587" s="35" t="str">
        <f t="shared" si="343"/>
        <v>126AM</v>
      </c>
      <c r="U1587" s="35" t="str">
        <f t="shared" si="344"/>
        <v>126AMNS</v>
      </c>
      <c r="W1587" s="20" t="str">
        <f t="shared" si="345"/>
        <v/>
      </c>
      <c r="X1587" s="20" t="str">
        <f t="shared" si="346"/>
        <v/>
      </c>
      <c r="Y1587" s="20" t="str">
        <f t="shared" si="347"/>
        <v/>
      </c>
      <c r="Z1587" s="20" t="str">
        <f t="shared" si="348"/>
        <v/>
      </c>
      <c r="AA1587" s="20">
        <f t="shared" si="336"/>
        <v>0</v>
      </c>
      <c r="AB1587" s="20">
        <f t="shared" si="337"/>
        <v>0</v>
      </c>
      <c r="AC1587" s="20">
        <f t="shared" si="338"/>
        <v>4</v>
      </c>
      <c r="AD1587" s="16">
        <f t="shared" si="349"/>
        <v>1</v>
      </c>
      <c r="AE1587" s="16">
        <f>IF(ISBLANK(T1587),AE1586,IF(COUNTIF(T$2:T1587,T1587)&gt;1,AE1586,1+MAX(AE1586,0)))</f>
        <v>49</v>
      </c>
    </row>
    <row r="1588" spans="1:31" x14ac:dyDescent="0.25">
      <c r="A1588" s="42">
        <v>126</v>
      </c>
      <c r="B1588" s="42" t="s">
        <v>65</v>
      </c>
      <c r="C1588" s="42" t="s">
        <v>746</v>
      </c>
      <c r="E1588" s="20">
        <v>2</v>
      </c>
      <c r="F1588" s="20">
        <v>1</v>
      </c>
      <c r="G1588" s="20">
        <v>3</v>
      </c>
      <c r="H1588" s="20">
        <v>2</v>
      </c>
      <c r="I1588" s="20">
        <v>0</v>
      </c>
      <c r="J1588" s="20">
        <v>1</v>
      </c>
      <c r="K1588" s="20">
        <v>1</v>
      </c>
      <c r="L1588" s="20">
        <v>1</v>
      </c>
      <c r="M1588" s="225" t="s">
        <v>747</v>
      </c>
      <c r="O1588" s="101">
        <f>IF(ISBLANK(C1588),O1587,IF(COUNTIF(C$2:C1588,C1588)&gt;1,O1587,1+MAX(O1587,0)))</f>
        <v>43</v>
      </c>
      <c r="P1588" s="45">
        <f t="shared" si="339"/>
        <v>26</v>
      </c>
      <c r="Q1588" s="33" t="str">
        <f t="shared" si="340"/>
        <v/>
      </c>
      <c r="R1588" s="33">
        <f t="shared" si="341"/>
        <v>5</v>
      </c>
      <c r="S1588" s="33" t="str">
        <f t="shared" si="342"/>
        <v>126_5</v>
      </c>
      <c r="T1588" s="35" t="str">
        <f t="shared" si="343"/>
        <v>126AM</v>
      </c>
      <c r="U1588" s="35" t="str">
        <f t="shared" si="344"/>
        <v>126AMEW</v>
      </c>
      <c r="W1588" s="20" t="str">
        <f t="shared" si="345"/>
        <v/>
      </c>
      <c r="X1588" s="20" t="str">
        <f t="shared" si="346"/>
        <v/>
      </c>
      <c r="Y1588" s="20" t="str">
        <f t="shared" si="347"/>
        <v/>
      </c>
      <c r="Z1588" s="20" t="str">
        <f t="shared" si="348"/>
        <v/>
      </c>
      <c r="AA1588" s="20">
        <f t="shared" si="336"/>
        <v>0</v>
      </c>
      <c r="AB1588" s="20">
        <f t="shared" si="337"/>
        <v>0</v>
      </c>
      <c r="AC1588" s="20">
        <f t="shared" si="338"/>
        <v>0</v>
      </c>
      <c r="AD1588" s="16">
        <f t="shared" si="349"/>
        <v>0</v>
      </c>
      <c r="AE1588" s="16">
        <f>IF(ISBLANK(T1588),AE1587,IF(COUNTIF(T$2:T1588,T1588)&gt;1,AE1587,1+MAX(AE1587,0)))</f>
        <v>49</v>
      </c>
    </row>
    <row r="1589" spans="1:31" x14ac:dyDescent="0.25">
      <c r="A1589" s="42">
        <v>126</v>
      </c>
      <c r="B1589" s="42" t="s">
        <v>65</v>
      </c>
      <c r="C1589" s="42" t="s">
        <v>746</v>
      </c>
      <c r="E1589" s="20">
        <v>2</v>
      </c>
      <c r="F1589" s="20">
        <v>1</v>
      </c>
      <c r="G1589" s="20">
        <v>4</v>
      </c>
      <c r="H1589" s="20">
        <v>0</v>
      </c>
      <c r="I1589" s="20">
        <v>0</v>
      </c>
      <c r="J1589" s="20">
        <v>0</v>
      </c>
      <c r="K1589" s="20">
        <v>0</v>
      </c>
      <c r="L1589" s="20">
        <v>0</v>
      </c>
      <c r="M1589" s="225" t="s">
        <v>747</v>
      </c>
      <c r="O1589" s="101">
        <f>IF(ISBLANK(C1589),O1588,IF(COUNTIF(C$2:C1589,C1589)&gt;1,O1588,1+MAX(O1588,0)))</f>
        <v>43</v>
      </c>
      <c r="P1589" s="45">
        <f t="shared" si="339"/>
        <v>26</v>
      </c>
      <c r="Q1589" s="33" t="str">
        <f t="shared" si="340"/>
        <v/>
      </c>
      <c r="R1589" s="33">
        <f t="shared" si="341"/>
        <v>5</v>
      </c>
      <c r="S1589" s="33" t="str">
        <f t="shared" si="342"/>
        <v>126_5</v>
      </c>
      <c r="T1589" s="35" t="str">
        <f t="shared" si="343"/>
        <v>126AM</v>
      </c>
      <c r="U1589" s="35" t="str">
        <f t="shared" si="344"/>
        <v>126AMEW</v>
      </c>
      <c r="W1589" s="20" t="str">
        <f t="shared" si="345"/>
        <v/>
      </c>
      <c r="X1589" s="20" t="str">
        <f t="shared" si="346"/>
        <v/>
      </c>
      <c r="Y1589" s="20" t="str">
        <f t="shared" si="347"/>
        <v/>
      </c>
      <c r="Z1589" s="20" t="str">
        <f t="shared" si="348"/>
        <v/>
      </c>
      <c r="AA1589" s="20">
        <f t="shared" si="336"/>
        <v>0</v>
      </c>
      <c r="AB1589" s="20">
        <f t="shared" si="337"/>
        <v>0</v>
      </c>
      <c r="AC1589" s="20">
        <f t="shared" si="338"/>
        <v>0</v>
      </c>
      <c r="AD1589" s="16">
        <f t="shared" si="349"/>
        <v>0</v>
      </c>
      <c r="AE1589" s="16">
        <f>IF(ISBLANK(T1589),AE1588,IF(COUNTIF(T$2:T1589,T1589)&gt;1,AE1588,1+MAX(AE1588,0)))</f>
        <v>49</v>
      </c>
    </row>
    <row r="1590" spans="1:31" x14ac:dyDescent="0.25">
      <c r="A1590" s="42">
        <v>126</v>
      </c>
      <c r="B1590" s="42" t="s">
        <v>65</v>
      </c>
      <c r="C1590" s="42" t="s">
        <v>746</v>
      </c>
      <c r="E1590" s="20">
        <v>2</v>
      </c>
      <c r="F1590" s="20">
        <v>2</v>
      </c>
      <c r="G1590" s="20">
        <v>1</v>
      </c>
      <c r="H1590" s="20">
        <v>0</v>
      </c>
      <c r="I1590" s="20">
        <v>0</v>
      </c>
      <c r="J1590" s="20">
        <v>0</v>
      </c>
      <c r="K1590" s="20">
        <v>0</v>
      </c>
      <c r="L1590" s="20">
        <v>0</v>
      </c>
      <c r="M1590" s="225" t="s">
        <v>747</v>
      </c>
      <c r="O1590" s="101">
        <f>IF(ISBLANK(C1590),O1589,IF(COUNTIF(C$2:C1590,C1590)&gt;1,O1589,1+MAX(O1589,0)))</f>
        <v>43</v>
      </c>
      <c r="P1590" s="45">
        <f t="shared" si="339"/>
        <v>26</v>
      </c>
      <c r="Q1590" s="33" t="str">
        <f t="shared" si="340"/>
        <v/>
      </c>
      <c r="R1590" s="33">
        <f t="shared" si="341"/>
        <v>6</v>
      </c>
      <c r="S1590" s="33" t="str">
        <f t="shared" si="342"/>
        <v>126_6</v>
      </c>
      <c r="T1590" s="35" t="str">
        <f t="shared" si="343"/>
        <v>126AM</v>
      </c>
      <c r="U1590" s="35" t="str">
        <f t="shared" si="344"/>
        <v>126AMNS</v>
      </c>
      <c r="W1590" s="20" t="str">
        <f t="shared" si="345"/>
        <v/>
      </c>
      <c r="X1590" s="20" t="str">
        <f t="shared" si="346"/>
        <v/>
      </c>
      <c r="Y1590" s="20" t="str">
        <f t="shared" si="347"/>
        <v/>
      </c>
      <c r="Z1590" s="20" t="str">
        <f t="shared" si="348"/>
        <v/>
      </c>
      <c r="AA1590" s="20">
        <f t="shared" si="336"/>
        <v>0</v>
      </c>
      <c r="AB1590" s="20">
        <f t="shared" si="337"/>
        <v>0</v>
      </c>
      <c r="AC1590" s="20">
        <f t="shared" si="338"/>
        <v>4</v>
      </c>
      <c r="AD1590" s="16">
        <f t="shared" si="349"/>
        <v>1</v>
      </c>
      <c r="AE1590" s="16">
        <f>IF(ISBLANK(T1590),AE1589,IF(COUNTIF(T$2:T1590,T1590)&gt;1,AE1589,1+MAX(AE1589,0)))</f>
        <v>49</v>
      </c>
    </row>
    <row r="1591" spans="1:31" x14ac:dyDescent="0.25">
      <c r="A1591" s="42">
        <v>126</v>
      </c>
      <c r="B1591" s="42" t="s">
        <v>65</v>
      </c>
      <c r="C1591" s="42" t="s">
        <v>746</v>
      </c>
      <c r="E1591" s="20">
        <v>2</v>
      </c>
      <c r="F1591" s="20">
        <v>2</v>
      </c>
      <c r="G1591" s="20">
        <v>2</v>
      </c>
      <c r="H1591" s="20">
        <v>0</v>
      </c>
      <c r="I1591" s="20">
        <v>0</v>
      </c>
      <c r="J1591" s="20">
        <v>0</v>
      </c>
      <c r="K1591" s="20">
        <v>0</v>
      </c>
      <c r="L1591" s="20">
        <v>0</v>
      </c>
      <c r="M1591" s="225" t="s">
        <v>747</v>
      </c>
      <c r="O1591" s="101">
        <f>IF(ISBLANK(C1591),O1590,IF(COUNTIF(C$2:C1591,C1591)&gt;1,O1590,1+MAX(O1590,0)))</f>
        <v>43</v>
      </c>
      <c r="P1591" s="45">
        <f t="shared" si="339"/>
        <v>26</v>
      </c>
      <c r="Q1591" s="33" t="str">
        <f t="shared" si="340"/>
        <v/>
      </c>
      <c r="R1591" s="33">
        <f t="shared" si="341"/>
        <v>6</v>
      </c>
      <c r="S1591" s="33" t="str">
        <f t="shared" si="342"/>
        <v>126_6</v>
      </c>
      <c r="T1591" s="35" t="str">
        <f t="shared" si="343"/>
        <v>126AM</v>
      </c>
      <c r="U1591" s="35" t="str">
        <f t="shared" si="344"/>
        <v>126AMNS</v>
      </c>
      <c r="W1591" s="20" t="str">
        <f t="shared" si="345"/>
        <v/>
      </c>
      <c r="X1591" s="20" t="str">
        <f t="shared" si="346"/>
        <v/>
      </c>
      <c r="Y1591" s="20" t="str">
        <f t="shared" si="347"/>
        <v/>
      </c>
      <c r="Z1591" s="20" t="str">
        <f t="shared" si="348"/>
        <v/>
      </c>
      <c r="AA1591" s="20">
        <f t="shared" si="336"/>
        <v>0</v>
      </c>
      <c r="AB1591" s="20">
        <f t="shared" si="337"/>
        <v>0</v>
      </c>
      <c r="AC1591" s="20">
        <f t="shared" si="338"/>
        <v>4</v>
      </c>
      <c r="AD1591" s="16">
        <f t="shared" si="349"/>
        <v>1</v>
      </c>
      <c r="AE1591" s="16">
        <f>IF(ISBLANK(T1591),AE1590,IF(COUNTIF(T$2:T1591,T1591)&gt;1,AE1590,1+MAX(AE1590,0)))</f>
        <v>49</v>
      </c>
    </row>
    <row r="1592" spans="1:31" x14ac:dyDescent="0.25">
      <c r="A1592" s="42">
        <v>126</v>
      </c>
      <c r="B1592" s="42" t="s">
        <v>65</v>
      </c>
      <c r="C1592" s="42" t="s">
        <v>746</v>
      </c>
      <c r="E1592" s="20">
        <v>2</v>
      </c>
      <c r="F1592" s="20">
        <v>2</v>
      </c>
      <c r="G1592" s="20">
        <v>3</v>
      </c>
      <c r="H1592" s="20">
        <v>3</v>
      </c>
      <c r="I1592" s="20">
        <v>1</v>
      </c>
      <c r="J1592" s="20">
        <v>1</v>
      </c>
      <c r="K1592" s="20">
        <v>1</v>
      </c>
      <c r="L1592" s="20">
        <v>2</v>
      </c>
      <c r="M1592" s="225" t="s">
        <v>747</v>
      </c>
      <c r="O1592" s="101">
        <f>IF(ISBLANK(C1592),O1591,IF(COUNTIF(C$2:C1592,C1592)&gt;1,O1591,1+MAX(O1591,0)))</f>
        <v>43</v>
      </c>
      <c r="P1592" s="45">
        <f t="shared" si="339"/>
        <v>26</v>
      </c>
      <c r="Q1592" s="33" t="str">
        <f t="shared" si="340"/>
        <v/>
      </c>
      <c r="R1592" s="33">
        <f t="shared" si="341"/>
        <v>6</v>
      </c>
      <c r="S1592" s="33" t="str">
        <f t="shared" si="342"/>
        <v>126_6</v>
      </c>
      <c r="T1592" s="35" t="str">
        <f t="shared" si="343"/>
        <v>126AM</v>
      </c>
      <c r="U1592" s="35" t="str">
        <f t="shared" si="344"/>
        <v>126AMEW</v>
      </c>
      <c r="W1592" s="20" t="str">
        <f t="shared" si="345"/>
        <v/>
      </c>
      <c r="X1592" s="20" t="str">
        <f t="shared" si="346"/>
        <v/>
      </c>
      <c r="Y1592" s="20" t="str">
        <f t="shared" si="347"/>
        <v/>
      </c>
      <c r="Z1592" s="20" t="str">
        <f t="shared" si="348"/>
        <v/>
      </c>
      <c r="AA1592" s="20">
        <f t="shared" si="336"/>
        <v>0</v>
      </c>
      <c r="AB1592" s="20">
        <f t="shared" si="337"/>
        <v>0</v>
      </c>
      <c r="AC1592" s="20">
        <f t="shared" si="338"/>
        <v>0</v>
      </c>
      <c r="AD1592" s="16">
        <f t="shared" si="349"/>
        <v>0</v>
      </c>
      <c r="AE1592" s="16">
        <f>IF(ISBLANK(T1592),AE1591,IF(COUNTIF(T$2:T1592,T1592)&gt;1,AE1591,1+MAX(AE1591,0)))</f>
        <v>49</v>
      </c>
    </row>
    <row r="1593" spans="1:31" x14ac:dyDescent="0.25">
      <c r="A1593" s="42">
        <v>126</v>
      </c>
      <c r="B1593" s="42" t="s">
        <v>65</v>
      </c>
      <c r="C1593" s="42" t="s">
        <v>746</v>
      </c>
      <c r="E1593" s="20">
        <v>2</v>
      </c>
      <c r="F1593" s="20">
        <v>2</v>
      </c>
      <c r="G1593" s="20">
        <v>4</v>
      </c>
      <c r="H1593" s="20">
        <v>0</v>
      </c>
      <c r="I1593" s="20">
        <v>0</v>
      </c>
      <c r="J1593" s="20">
        <v>0</v>
      </c>
      <c r="K1593" s="20">
        <v>0</v>
      </c>
      <c r="L1593" s="20">
        <v>0</v>
      </c>
      <c r="M1593" s="225" t="s">
        <v>747</v>
      </c>
      <c r="O1593" s="101">
        <f>IF(ISBLANK(C1593),O1592,IF(COUNTIF(C$2:C1593,C1593)&gt;1,O1592,1+MAX(O1592,0)))</f>
        <v>43</v>
      </c>
      <c r="P1593" s="45">
        <f t="shared" si="339"/>
        <v>26</v>
      </c>
      <c r="Q1593" s="33" t="str">
        <f t="shared" si="340"/>
        <v/>
      </c>
      <c r="R1593" s="33">
        <f t="shared" si="341"/>
        <v>6</v>
      </c>
      <c r="S1593" s="33" t="str">
        <f t="shared" si="342"/>
        <v>126_6</v>
      </c>
      <c r="T1593" s="35" t="str">
        <f t="shared" si="343"/>
        <v>126AM</v>
      </c>
      <c r="U1593" s="35" t="str">
        <f t="shared" si="344"/>
        <v>126AMEW</v>
      </c>
      <c r="W1593" s="20" t="str">
        <f t="shared" si="345"/>
        <v/>
      </c>
      <c r="X1593" s="20" t="str">
        <f t="shared" si="346"/>
        <v/>
      </c>
      <c r="Y1593" s="20" t="str">
        <f t="shared" si="347"/>
        <v/>
      </c>
      <c r="Z1593" s="20" t="str">
        <f t="shared" si="348"/>
        <v/>
      </c>
      <c r="AA1593" s="20">
        <f t="shared" si="336"/>
        <v>0</v>
      </c>
      <c r="AB1593" s="20">
        <f t="shared" si="337"/>
        <v>0</v>
      </c>
      <c r="AC1593" s="20">
        <f t="shared" si="338"/>
        <v>0</v>
      </c>
      <c r="AD1593" s="16">
        <f t="shared" si="349"/>
        <v>0</v>
      </c>
      <c r="AE1593" s="16">
        <f>IF(ISBLANK(T1593),AE1592,IF(COUNTIF(T$2:T1593,T1593)&gt;1,AE1592,1+MAX(AE1592,0)))</f>
        <v>49</v>
      </c>
    </row>
    <row r="1594" spans="1:31" x14ac:dyDescent="0.25">
      <c r="A1594" s="42">
        <v>126</v>
      </c>
      <c r="B1594" s="42" t="s">
        <v>65</v>
      </c>
      <c r="C1594" s="42" t="s">
        <v>746</v>
      </c>
      <c r="E1594" s="20">
        <v>2</v>
      </c>
      <c r="F1594" s="20">
        <v>3</v>
      </c>
      <c r="G1594" s="20">
        <v>1</v>
      </c>
      <c r="H1594" s="20">
        <v>0</v>
      </c>
      <c r="I1594" s="20">
        <v>0</v>
      </c>
      <c r="J1594" s="20">
        <v>0</v>
      </c>
      <c r="K1594" s="20">
        <v>0</v>
      </c>
      <c r="L1594" s="20">
        <v>0</v>
      </c>
      <c r="M1594" s="225" t="s">
        <v>747</v>
      </c>
      <c r="O1594" s="101">
        <f>IF(ISBLANK(C1594),O1593,IF(COUNTIF(C$2:C1594,C1594)&gt;1,O1593,1+MAX(O1593,0)))</f>
        <v>43</v>
      </c>
      <c r="P1594" s="45">
        <f t="shared" si="339"/>
        <v>26</v>
      </c>
      <c r="Q1594" s="33" t="str">
        <f t="shared" si="340"/>
        <v/>
      </c>
      <c r="R1594" s="33">
        <f t="shared" si="341"/>
        <v>7</v>
      </c>
      <c r="S1594" s="33" t="str">
        <f t="shared" si="342"/>
        <v>126_7</v>
      </c>
      <c r="T1594" s="35" t="str">
        <f t="shared" si="343"/>
        <v>126AM</v>
      </c>
      <c r="U1594" s="35" t="str">
        <f t="shared" si="344"/>
        <v>126AMNS</v>
      </c>
      <c r="W1594" s="20" t="str">
        <f t="shared" si="345"/>
        <v/>
      </c>
      <c r="X1594" s="20" t="str">
        <f t="shared" si="346"/>
        <v/>
      </c>
      <c r="Y1594" s="20" t="str">
        <f t="shared" si="347"/>
        <v/>
      </c>
      <c r="Z1594" s="20" t="str">
        <f t="shared" si="348"/>
        <v/>
      </c>
      <c r="AA1594" s="20">
        <f t="shared" si="336"/>
        <v>0</v>
      </c>
      <c r="AB1594" s="20">
        <f t="shared" si="337"/>
        <v>0</v>
      </c>
      <c r="AC1594" s="20">
        <f t="shared" si="338"/>
        <v>4</v>
      </c>
      <c r="AD1594" s="16">
        <f t="shared" si="349"/>
        <v>1</v>
      </c>
      <c r="AE1594" s="16">
        <f>IF(ISBLANK(T1594),AE1593,IF(COUNTIF(T$2:T1594,T1594)&gt;1,AE1593,1+MAX(AE1593,0)))</f>
        <v>49</v>
      </c>
    </row>
    <row r="1595" spans="1:31" x14ac:dyDescent="0.25">
      <c r="A1595" s="42">
        <v>126</v>
      </c>
      <c r="B1595" s="42" t="s">
        <v>65</v>
      </c>
      <c r="C1595" s="42" t="s">
        <v>746</v>
      </c>
      <c r="E1595" s="20">
        <v>2</v>
      </c>
      <c r="F1595" s="20">
        <v>3</v>
      </c>
      <c r="G1595" s="20">
        <v>2</v>
      </c>
      <c r="H1595" s="20">
        <v>0</v>
      </c>
      <c r="I1595" s="20">
        <v>0</v>
      </c>
      <c r="J1595" s="20">
        <v>0</v>
      </c>
      <c r="K1595" s="20">
        <v>0</v>
      </c>
      <c r="L1595" s="20">
        <v>0</v>
      </c>
      <c r="M1595" s="225" t="s">
        <v>747</v>
      </c>
      <c r="O1595" s="101">
        <f>IF(ISBLANK(C1595),O1594,IF(COUNTIF(C$2:C1595,C1595)&gt;1,O1594,1+MAX(O1594,0)))</f>
        <v>43</v>
      </c>
      <c r="P1595" s="45">
        <f t="shared" si="339"/>
        <v>26</v>
      </c>
      <c r="Q1595" s="33" t="str">
        <f t="shared" si="340"/>
        <v/>
      </c>
      <c r="R1595" s="33">
        <f t="shared" si="341"/>
        <v>7</v>
      </c>
      <c r="S1595" s="33" t="str">
        <f t="shared" si="342"/>
        <v>126_7</v>
      </c>
      <c r="T1595" s="35" t="str">
        <f t="shared" si="343"/>
        <v>126AM</v>
      </c>
      <c r="U1595" s="35" t="str">
        <f t="shared" si="344"/>
        <v>126AMNS</v>
      </c>
      <c r="W1595" s="20" t="str">
        <f t="shared" si="345"/>
        <v/>
      </c>
      <c r="X1595" s="20" t="str">
        <f t="shared" si="346"/>
        <v/>
      </c>
      <c r="Y1595" s="20" t="str">
        <f t="shared" si="347"/>
        <v/>
      </c>
      <c r="Z1595" s="20" t="str">
        <f t="shared" si="348"/>
        <v/>
      </c>
      <c r="AA1595" s="20">
        <f t="shared" si="336"/>
        <v>0</v>
      </c>
      <c r="AB1595" s="20">
        <f t="shared" si="337"/>
        <v>0</v>
      </c>
      <c r="AC1595" s="20">
        <f t="shared" si="338"/>
        <v>4</v>
      </c>
      <c r="AD1595" s="16">
        <f t="shared" si="349"/>
        <v>1</v>
      </c>
      <c r="AE1595" s="16">
        <f>IF(ISBLANK(T1595),AE1594,IF(COUNTIF(T$2:T1595,T1595)&gt;1,AE1594,1+MAX(AE1594,0)))</f>
        <v>49</v>
      </c>
    </row>
    <row r="1596" spans="1:31" x14ac:dyDescent="0.25">
      <c r="A1596" s="42">
        <v>126</v>
      </c>
      <c r="B1596" s="42" t="s">
        <v>65</v>
      </c>
      <c r="C1596" s="42" t="s">
        <v>746</v>
      </c>
      <c r="E1596" s="20">
        <v>2</v>
      </c>
      <c r="F1596" s="20">
        <v>3</v>
      </c>
      <c r="G1596" s="20">
        <v>3</v>
      </c>
      <c r="H1596" s="20">
        <v>4</v>
      </c>
      <c r="I1596" s="20">
        <v>3</v>
      </c>
      <c r="J1596" s="20">
        <v>3</v>
      </c>
      <c r="K1596" s="20">
        <v>0</v>
      </c>
      <c r="L1596" s="20">
        <v>4</v>
      </c>
      <c r="M1596" s="225" t="s">
        <v>747</v>
      </c>
      <c r="O1596" s="101">
        <f>IF(ISBLANK(C1596),O1595,IF(COUNTIF(C$2:C1596,C1596)&gt;1,O1595,1+MAX(O1595,0)))</f>
        <v>43</v>
      </c>
      <c r="P1596" s="45">
        <f t="shared" si="339"/>
        <v>26</v>
      </c>
      <c r="Q1596" s="33" t="str">
        <f t="shared" si="340"/>
        <v/>
      </c>
      <c r="R1596" s="33">
        <f t="shared" si="341"/>
        <v>7</v>
      </c>
      <c r="S1596" s="33" t="str">
        <f t="shared" si="342"/>
        <v>126_7</v>
      </c>
      <c r="T1596" s="35" t="str">
        <f t="shared" si="343"/>
        <v>126AM</v>
      </c>
      <c r="U1596" s="35" t="str">
        <f t="shared" si="344"/>
        <v>126AMEW</v>
      </c>
      <c r="W1596" s="20" t="str">
        <f t="shared" si="345"/>
        <v/>
      </c>
      <c r="X1596" s="20" t="str">
        <f t="shared" si="346"/>
        <v/>
      </c>
      <c r="Y1596" s="20" t="str">
        <f t="shared" si="347"/>
        <v/>
      </c>
      <c r="Z1596" s="20" t="str">
        <f t="shared" si="348"/>
        <v/>
      </c>
      <c r="AA1596" s="20">
        <f t="shared" si="336"/>
        <v>0</v>
      </c>
      <c r="AB1596" s="20">
        <f t="shared" si="337"/>
        <v>0</v>
      </c>
      <c r="AC1596" s="20">
        <f t="shared" si="338"/>
        <v>0</v>
      </c>
      <c r="AD1596" s="16">
        <f t="shared" si="349"/>
        <v>0</v>
      </c>
      <c r="AE1596" s="16">
        <f>IF(ISBLANK(T1596),AE1595,IF(COUNTIF(T$2:T1596,T1596)&gt;1,AE1595,1+MAX(AE1595,0)))</f>
        <v>49</v>
      </c>
    </row>
    <row r="1597" spans="1:31" x14ac:dyDescent="0.25">
      <c r="A1597" s="42">
        <v>126</v>
      </c>
      <c r="B1597" s="42" t="s">
        <v>65</v>
      </c>
      <c r="C1597" s="42" t="s">
        <v>746</v>
      </c>
      <c r="E1597" s="20">
        <v>2</v>
      </c>
      <c r="F1597" s="20">
        <v>3</v>
      </c>
      <c r="G1597" s="20">
        <v>4</v>
      </c>
      <c r="H1597" s="20">
        <v>2</v>
      </c>
      <c r="I1597" s="20">
        <v>0</v>
      </c>
      <c r="J1597" s="20">
        <v>1</v>
      </c>
      <c r="K1597" s="20">
        <v>1</v>
      </c>
      <c r="L1597" s="20">
        <v>2</v>
      </c>
      <c r="M1597" s="225" t="s">
        <v>747</v>
      </c>
      <c r="O1597" s="101">
        <f>IF(ISBLANK(C1597),O1596,IF(COUNTIF(C$2:C1597,C1597)&gt;1,O1596,1+MAX(O1596,0)))</f>
        <v>43</v>
      </c>
      <c r="P1597" s="45">
        <f t="shared" si="339"/>
        <v>26</v>
      </c>
      <c r="Q1597" s="33" t="str">
        <f t="shared" si="340"/>
        <v/>
      </c>
      <c r="R1597" s="33">
        <f t="shared" si="341"/>
        <v>7</v>
      </c>
      <c r="S1597" s="33" t="str">
        <f t="shared" si="342"/>
        <v>126_7</v>
      </c>
      <c r="T1597" s="35" t="str">
        <f t="shared" si="343"/>
        <v>126AM</v>
      </c>
      <c r="U1597" s="35" t="str">
        <f t="shared" si="344"/>
        <v>126AMEW</v>
      </c>
      <c r="W1597" s="20" t="str">
        <f t="shared" si="345"/>
        <v/>
      </c>
      <c r="X1597" s="20" t="str">
        <f t="shared" si="346"/>
        <v/>
      </c>
      <c r="Y1597" s="20" t="str">
        <f t="shared" si="347"/>
        <v/>
      </c>
      <c r="Z1597" s="20" t="str">
        <f t="shared" si="348"/>
        <v/>
      </c>
      <c r="AA1597" s="20">
        <f t="shared" si="336"/>
        <v>0</v>
      </c>
      <c r="AB1597" s="20">
        <f t="shared" si="337"/>
        <v>0</v>
      </c>
      <c r="AC1597" s="20">
        <f t="shared" si="338"/>
        <v>0</v>
      </c>
      <c r="AD1597" s="16">
        <f t="shared" si="349"/>
        <v>0</v>
      </c>
      <c r="AE1597" s="16">
        <f>IF(ISBLANK(T1597),AE1596,IF(COUNTIF(T$2:T1597,T1597)&gt;1,AE1596,1+MAX(AE1596,0)))</f>
        <v>49</v>
      </c>
    </row>
    <row r="1598" spans="1:31" x14ac:dyDescent="0.25">
      <c r="A1598" s="42">
        <v>126</v>
      </c>
      <c r="B1598" s="42" t="s">
        <v>65</v>
      </c>
      <c r="C1598" s="42" t="s">
        <v>746</v>
      </c>
      <c r="E1598" s="20">
        <v>2</v>
      </c>
      <c r="F1598" s="20">
        <v>4</v>
      </c>
      <c r="G1598" s="20">
        <v>1</v>
      </c>
      <c r="H1598" s="20">
        <v>2</v>
      </c>
      <c r="I1598" s="20">
        <v>1</v>
      </c>
      <c r="J1598" s="20">
        <v>1</v>
      </c>
      <c r="K1598" s="20">
        <v>0</v>
      </c>
      <c r="L1598" s="20">
        <v>0</v>
      </c>
      <c r="M1598" s="225" t="s">
        <v>747</v>
      </c>
      <c r="O1598" s="101">
        <f>IF(ISBLANK(C1598),O1597,IF(COUNTIF(C$2:C1598,C1598)&gt;1,O1597,1+MAX(O1597,0)))</f>
        <v>43</v>
      </c>
      <c r="P1598" s="45">
        <f t="shared" si="339"/>
        <v>26</v>
      </c>
      <c r="Q1598" s="33" t="str">
        <f t="shared" si="340"/>
        <v/>
      </c>
      <c r="R1598" s="33">
        <f t="shared" si="341"/>
        <v>8</v>
      </c>
      <c r="S1598" s="33" t="str">
        <f t="shared" si="342"/>
        <v>126_8</v>
      </c>
      <c r="T1598" s="35" t="str">
        <f t="shared" si="343"/>
        <v>126AM</v>
      </c>
      <c r="U1598" s="35" t="str">
        <f t="shared" si="344"/>
        <v>126AMNS</v>
      </c>
      <c r="W1598" s="20" t="str">
        <f t="shared" si="345"/>
        <v/>
      </c>
      <c r="X1598" s="20" t="str">
        <f t="shared" si="346"/>
        <v/>
      </c>
      <c r="Y1598" s="20" t="str">
        <f t="shared" si="347"/>
        <v/>
      </c>
      <c r="Z1598" s="20" t="str">
        <f t="shared" si="348"/>
        <v/>
      </c>
      <c r="AA1598" s="20">
        <f t="shared" si="336"/>
        <v>0</v>
      </c>
      <c r="AB1598" s="20">
        <f t="shared" si="337"/>
        <v>0</v>
      </c>
      <c r="AC1598" s="20">
        <f t="shared" si="338"/>
        <v>4</v>
      </c>
      <c r="AD1598" s="16">
        <f t="shared" si="349"/>
        <v>1</v>
      </c>
      <c r="AE1598" s="16">
        <f>IF(ISBLANK(T1598),AE1597,IF(COUNTIF(T$2:T1598,T1598)&gt;1,AE1597,1+MAX(AE1597,0)))</f>
        <v>49</v>
      </c>
    </row>
    <row r="1599" spans="1:31" x14ac:dyDescent="0.25">
      <c r="A1599" s="42">
        <v>126</v>
      </c>
      <c r="B1599" s="42" t="s">
        <v>65</v>
      </c>
      <c r="C1599" s="42" t="s">
        <v>746</v>
      </c>
      <c r="E1599" s="20">
        <v>2</v>
      </c>
      <c r="F1599" s="20">
        <v>4</v>
      </c>
      <c r="G1599" s="20">
        <v>2</v>
      </c>
      <c r="H1599" s="20">
        <v>0</v>
      </c>
      <c r="I1599" s="20">
        <v>0</v>
      </c>
      <c r="J1599" s="20">
        <v>0</v>
      </c>
      <c r="K1599" s="20">
        <v>0</v>
      </c>
      <c r="L1599" s="20">
        <v>0</v>
      </c>
      <c r="M1599" s="225" t="s">
        <v>747</v>
      </c>
      <c r="O1599" s="101">
        <f>IF(ISBLANK(C1599),O1598,IF(COUNTIF(C$2:C1599,C1599)&gt;1,O1598,1+MAX(O1598,0)))</f>
        <v>43</v>
      </c>
      <c r="P1599" s="45">
        <f t="shared" si="339"/>
        <v>26</v>
      </c>
      <c r="Q1599" s="33" t="str">
        <f t="shared" si="340"/>
        <v/>
      </c>
      <c r="R1599" s="33">
        <f t="shared" si="341"/>
        <v>8</v>
      </c>
      <c r="S1599" s="33" t="str">
        <f t="shared" si="342"/>
        <v>126_8</v>
      </c>
      <c r="T1599" s="35" t="str">
        <f t="shared" si="343"/>
        <v>126AM</v>
      </c>
      <c r="U1599" s="35" t="str">
        <f t="shared" si="344"/>
        <v>126AMNS</v>
      </c>
      <c r="W1599" s="20" t="str">
        <f t="shared" si="345"/>
        <v/>
      </c>
      <c r="X1599" s="20" t="str">
        <f t="shared" si="346"/>
        <v/>
      </c>
      <c r="Y1599" s="20" t="str">
        <f t="shared" si="347"/>
        <v/>
      </c>
      <c r="Z1599" s="20" t="str">
        <f t="shared" si="348"/>
        <v/>
      </c>
      <c r="AA1599" s="20">
        <f t="shared" si="336"/>
        <v>0</v>
      </c>
      <c r="AB1599" s="20">
        <f t="shared" si="337"/>
        <v>0</v>
      </c>
      <c r="AC1599" s="20">
        <f t="shared" si="338"/>
        <v>4</v>
      </c>
      <c r="AD1599" s="16">
        <f t="shared" si="349"/>
        <v>1</v>
      </c>
      <c r="AE1599" s="16">
        <f>IF(ISBLANK(T1599),AE1598,IF(COUNTIF(T$2:T1599,T1599)&gt;1,AE1598,1+MAX(AE1598,0)))</f>
        <v>49</v>
      </c>
    </row>
    <row r="1600" spans="1:31" x14ac:dyDescent="0.25">
      <c r="A1600" s="42">
        <v>126</v>
      </c>
      <c r="B1600" s="42" t="s">
        <v>65</v>
      </c>
      <c r="C1600" s="42" t="s">
        <v>746</v>
      </c>
      <c r="E1600" s="20">
        <v>2</v>
      </c>
      <c r="F1600" s="20">
        <v>4</v>
      </c>
      <c r="G1600" s="20">
        <v>3</v>
      </c>
      <c r="H1600" s="20">
        <v>0</v>
      </c>
      <c r="I1600" s="20">
        <v>0</v>
      </c>
      <c r="J1600" s="20">
        <v>0</v>
      </c>
      <c r="K1600" s="20">
        <v>0</v>
      </c>
      <c r="L1600" s="20">
        <v>0</v>
      </c>
      <c r="M1600" s="225" t="s">
        <v>747</v>
      </c>
      <c r="O1600" s="101">
        <f>IF(ISBLANK(C1600),O1599,IF(COUNTIF(C$2:C1600,C1600)&gt;1,O1599,1+MAX(O1599,0)))</f>
        <v>43</v>
      </c>
      <c r="P1600" s="45">
        <f t="shared" si="339"/>
        <v>26</v>
      </c>
      <c r="Q1600" s="33" t="str">
        <f t="shared" si="340"/>
        <v/>
      </c>
      <c r="R1600" s="33">
        <f t="shared" si="341"/>
        <v>8</v>
      </c>
      <c r="S1600" s="33" t="str">
        <f t="shared" si="342"/>
        <v>126_8</v>
      </c>
      <c r="T1600" s="35" t="str">
        <f t="shared" si="343"/>
        <v>126AM</v>
      </c>
      <c r="U1600" s="35" t="str">
        <f t="shared" si="344"/>
        <v>126AMEW</v>
      </c>
      <c r="W1600" s="20" t="str">
        <f t="shared" si="345"/>
        <v/>
      </c>
      <c r="X1600" s="20" t="str">
        <f t="shared" si="346"/>
        <v/>
      </c>
      <c r="Y1600" s="20" t="str">
        <f t="shared" si="347"/>
        <v/>
      </c>
      <c r="Z1600" s="20" t="str">
        <f t="shared" si="348"/>
        <v/>
      </c>
      <c r="AA1600" s="20">
        <f t="shared" si="336"/>
        <v>0</v>
      </c>
      <c r="AB1600" s="20">
        <f t="shared" si="337"/>
        <v>0</v>
      </c>
      <c r="AC1600" s="20">
        <f t="shared" si="338"/>
        <v>0</v>
      </c>
      <c r="AD1600" s="16">
        <f t="shared" si="349"/>
        <v>0</v>
      </c>
      <c r="AE1600" s="16">
        <f>IF(ISBLANK(T1600),AE1599,IF(COUNTIF(T$2:T1600,T1600)&gt;1,AE1599,1+MAX(AE1599,0)))</f>
        <v>49</v>
      </c>
    </row>
    <row r="1601" spans="1:31" x14ac:dyDescent="0.25">
      <c r="A1601" s="42">
        <v>126</v>
      </c>
      <c r="B1601" s="42" t="s">
        <v>65</v>
      </c>
      <c r="C1601" s="42" t="s">
        <v>746</v>
      </c>
      <c r="E1601" s="20">
        <v>2</v>
      </c>
      <c r="F1601" s="20">
        <v>4</v>
      </c>
      <c r="G1601" s="20">
        <v>4</v>
      </c>
      <c r="H1601" s="20">
        <v>2</v>
      </c>
      <c r="I1601" s="20">
        <v>0</v>
      </c>
      <c r="J1601" s="20">
        <v>2</v>
      </c>
      <c r="K1601" s="20">
        <v>2</v>
      </c>
      <c r="L1601" s="20">
        <v>2</v>
      </c>
      <c r="M1601" s="225" t="s">
        <v>747</v>
      </c>
      <c r="O1601" s="101">
        <f>IF(ISBLANK(C1601),O1600,IF(COUNTIF(C$2:C1601,C1601)&gt;1,O1600,1+MAX(O1600,0)))</f>
        <v>43</v>
      </c>
      <c r="P1601" s="45">
        <f t="shared" si="339"/>
        <v>26</v>
      </c>
      <c r="Q1601" s="33" t="str">
        <f t="shared" si="340"/>
        <v/>
      </c>
      <c r="R1601" s="33">
        <f t="shared" si="341"/>
        <v>8</v>
      </c>
      <c r="S1601" s="33" t="str">
        <f t="shared" si="342"/>
        <v>126_8</v>
      </c>
      <c r="T1601" s="35" t="str">
        <f t="shared" si="343"/>
        <v>126AM</v>
      </c>
      <c r="U1601" s="35" t="str">
        <f t="shared" si="344"/>
        <v>126AMEW</v>
      </c>
      <c r="W1601" s="20" t="str">
        <f t="shared" si="345"/>
        <v/>
      </c>
      <c r="X1601" s="20" t="str">
        <f t="shared" si="346"/>
        <v/>
      </c>
      <c r="Y1601" s="20" t="str">
        <f t="shared" si="347"/>
        <v/>
      </c>
      <c r="Z1601" s="20" t="str">
        <f t="shared" si="348"/>
        <v/>
      </c>
      <c r="AA1601" s="20">
        <f t="shared" si="336"/>
        <v>0</v>
      </c>
      <c r="AB1601" s="20">
        <f t="shared" si="337"/>
        <v>0</v>
      </c>
      <c r="AC1601" s="20">
        <f t="shared" si="338"/>
        <v>0</v>
      </c>
      <c r="AD1601" s="16">
        <f t="shared" si="349"/>
        <v>0</v>
      </c>
      <c r="AE1601" s="16">
        <f>IF(ISBLANK(T1601),AE1600,IF(COUNTIF(T$2:T1601,T1601)&gt;1,AE1600,1+MAX(AE1600,0)))</f>
        <v>49</v>
      </c>
    </row>
    <row r="1602" spans="1:31" x14ac:dyDescent="0.25">
      <c r="A1602" s="42">
        <v>126</v>
      </c>
      <c r="B1602" s="42" t="s">
        <v>66</v>
      </c>
      <c r="C1602" s="42" t="s">
        <v>750</v>
      </c>
      <c r="E1602" s="20">
        <v>1</v>
      </c>
      <c r="F1602" s="20">
        <v>1</v>
      </c>
      <c r="G1602" s="20">
        <v>1</v>
      </c>
      <c r="H1602" s="20">
        <v>2</v>
      </c>
      <c r="I1602" s="20">
        <v>0</v>
      </c>
      <c r="J1602" s="20">
        <v>0</v>
      </c>
      <c r="K1602" s="20">
        <v>0</v>
      </c>
      <c r="L1602" s="20">
        <v>0</v>
      </c>
      <c r="M1602" s="225" t="s">
        <v>751</v>
      </c>
      <c r="O1602" s="101">
        <f>IF(ISBLANK(C1602),O1601,IF(COUNTIF(C$2:C1602,C1602)&gt;1,O1601,1+MAX(O1601,0)))</f>
        <v>44</v>
      </c>
      <c r="P1602" s="45">
        <f t="shared" ref="P1602:P1665" si="350">IF(A1602=A1601,P1601,IF(ISNUMBER(P1601),P1601+1,1))</f>
        <v>26</v>
      </c>
      <c r="Q1602" s="33" t="str">
        <f t="shared" ref="Q1602:Q1665" si="351">IF(OR(P1602=P1601,LEN(A1602)&lt;1),"",P1602)</f>
        <v/>
      </c>
      <c r="R1602" s="33">
        <f t="shared" ref="R1602:R1665" si="352">IF(ISNUMBER(F1602),F1602+4*(E1602-1)+8*IF(B1602="PM",1,0),"")</f>
        <v>9</v>
      </c>
      <c r="S1602" s="33" t="str">
        <f t="shared" ref="S1602:S1665" si="353">IF(ISNUMBER(R1602),A1602&amp;"_"&amp;R1602,"")</f>
        <v>126_9</v>
      </c>
      <c r="T1602" s="35" t="str">
        <f t="shared" ref="T1602:T1665" si="354">A1602&amp;B1602</f>
        <v>126PM</v>
      </c>
      <c r="U1602" s="35" t="str">
        <f t="shared" ref="U1602:U1665" si="355">IF(OR(G1602=1,G1602=2),T1602&amp;"NS",IF(OR(G1602=3,G1602=4),T1602&amp;"EW",""))</f>
        <v>126PMNS</v>
      </c>
      <c r="W1602" s="20" t="str">
        <f t="shared" ref="W1602:W1665" si="356">IF(I1602&gt;$H1602,1,"")</f>
        <v/>
      </c>
      <c r="X1602" s="20" t="str">
        <f t="shared" ref="X1602:X1665" si="357">IF(J1602&gt;$H1602,1,"")</f>
        <v/>
      </c>
      <c r="Y1602" s="20" t="str">
        <f t="shared" ref="Y1602:Y1665" si="358">IF(K1602&gt;$H1602,1,"")</f>
        <v/>
      </c>
      <c r="Z1602" s="20" t="str">
        <f t="shared" ref="Z1602:Z1665" si="359">IF(L1602&gt;$H1602,1,"")</f>
        <v/>
      </c>
      <c r="AA1602" s="20">
        <f t="shared" si="336"/>
        <v>0</v>
      </c>
      <c r="AB1602" s="20">
        <f t="shared" si="337"/>
        <v>0</v>
      </c>
      <c r="AC1602" s="20">
        <f t="shared" si="338"/>
        <v>0</v>
      </c>
      <c r="AD1602" s="16">
        <f t="shared" ref="AD1602:AD1665" si="360">IF(AND(AC1602&gt;0,ISNUMBER(AC1602)),1,0)</f>
        <v>0</v>
      </c>
      <c r="AE1602" s="16">
        <f>IF(ISBLANK(T1602),AE1601,IF(COUNTIF(T$2:T1602,T1602)&gt;1,AE1601,1+MAX(AE1601,0)))</f>
        <v>50</v>
      </c>
    </row>
    <row r="1603" spans="1:31" x14ac:dyDescent="0.25">
      <c r="A1603" s="42">
        <v>126</v>
      </c>
      <c r="B1603" s="42" t="s">
        <v>66</v>
      </c>
      <c r="C1603" s="42" t="s">
        <v>750</v>
      </c>
      <c r="E1603" s="20">
        <v>1</v>
      </c>
      <c r="F1603" s="20">
        <v>1</v>
      </c>
      <c r="G1603" s="20">
        <v>2</v>
      </c>
      <c r="H1603" s="20">
        <v>0</v>
      </c>
      <c r="I1603" s="20">
        <v>0</v>
      </c>
      <c r="J1603" s="20">
        <v>0</v>
      </c>
      <c r="K1603" s="20">
        <v>0</v>
      </c>
      <c r="L1603" s="20">
        <v>0</v>
      </c>
      <c r="M1603" s="225" t="s">
        <v>751</v>
      </c>
      <c r="O1603" s="101">
        <f>IF(ISBLANK(C1603),O1602,IF(COUNTIF(C$2:C1603,C1603)&gt;1,O1602,1+MAX(O1602,0)))</f>
        <v>44</v>
      </c>
      <c r="P1603" s="45">
        <f t="shared" si="350"/>
        <v>26</v>
      </c>
      <c r="Q1603" s="33" t="str">
        <f t="shared" si="351"/>
        <v/>
      </c>
      <c r="R1603" s="33">
        <f t="shared" si="352"/>
        <v>9</v>
      </c>
      <c r="S1603" s="33" t="str">
        <f t="shared" si="353"/>
        <v>126_9</v>
      </c>
      <c r="T1603" s="35" t="str">
        <f t="shared" si="354"/>
        <v>126PM</v>
      </c>
      <c r="U1603" s="35" t="str">
        <f t="shared" si="355"/>
        <v>126PMNS</v>
      </c>
      <c r="W1603" s="20" t="str">
        <f t="shared" si="356"/>
        <v/>
      </c>
      <c r="X1603" s="20" t="str">
        <f t="shared" si="357"/>
        <v/>
      </c>
      <c r="Y1603" s="20" t="str">
        <f t="shared" si="358"/>
        <v/>
      </c>
      <c r="Z1603" s="20" t="str">
        <f t="shared" si="359"/>
        <v/>
      </c>
      <c r="AA1603" s="20">
        <f t="shared" ref="AA1603:AA1666" si="361">IF(AND(ISNUMBER($G1603),$B1603="AM"),INDEX(Cordon,MATCH($A1603,loc_ID,0),$G1603),0)</f>
        <v>0</v>
      </c>
      <c r="AB1603" s="20">
        <f t="shared" ref="AB1603:AB1666" si="362">IF(AND(ISNUMBER($G1603),$B1603="PM"),INDEX(Cordon,MATCH($A1603,loc_ID,0),VLOOKUP($G1603,Reverse_dir,2,FALSE)),0)</f>
        <v>0</v>
      </c>
      <c r="AC1603" s="20">
        <f t="shared" ref="AC1603:AC1666" si="363">IF(AND(ISNUMBER($G1603),$B1603="AM"),INDEX(Lane,MATCH($A1603,loc_ID,0),$G1603),0)</f>
        <v>0</v>
      </c>
      <c r="AD1603" s="16">
        <f t="shared" si="360"/>
        <v>0</v>
      </c>
      <c r="AE1603" s="16">
        <f>IF(ISBLANK(T1603),AE1602,IF(COUNTIF(T$2:T1603,T1603)&gt;1,AE1602,1+MAX(AE1602,0)))</f>
        <v>50</v>
      </c>
    </row>
    <row r="1604" spans="1:31" x14ac:dyDescent="0.25">
      <c r="A1604" s="42">
        <v>126</v>
      </c>
      <c r="B1604" s="42" t="s">
        <v>66</v>
      </c>
      <c r="C1604" s="42" t="s">
        <v>750</v>
      </c>
      <c r="E1604" s="20">
        <v>1</v>
      </c>
      <c r="F1604" s="20">
        <v>1</v>
      </c>
      <c r="G1604" s="20">
        <v>3</v>
      </c>
      <c r="H1604" s="20">
        <v>3</v>
      </c>
      <c r="I1604" s="20">
        <v>1</v>
      </c>
      <c r="J1604" s="20">
        <v>1</v>
      </c>
      <c r="K1604" s="20">
        <v>0</v>
      </c>
      <c r="L1604" s="20">
        <v>3</v>
      </c>
      <c r="M1604" s="225" t="s">
        <v>751</v>
      </c>
      <c r="O1604" s="101">
        <f>IF(ISBLANK(C1604),O1603,IF(COUNTIF(C$2:C1604,C1604)&gt;1,O1603,1+MAX(O1603,0)))</f>
        <v>44</v>
      </c>
      <c r="P1604" s="45">
        <f t="shared" si="350"/>
        <v>26</v>
      </c>
      <c r="Q1604" s="33" t="str">
        <f t="shared" si="351"/>
        <v/>
      </c>
      <c r="R1604" s="33">
        <f t="shared" si="352"/>
        <v>9</v>
      </c>
      <c r="S1604" s="33" t="str">
        <f t="shared" si="353"/>
        <v>126_9</v>
      </c>
      <c r="T1604" s="35" t="str">
        <f t="shared" si="354"/>
        <v>126PM</v>
      </c>
      <c r="U1604" s="35" t="str">
        <f t="shared" si="355"/>
        <v>126PMEW</v>
      </c>
      <c r="W1604" s="20" t="str">
        <f t="shared" si="356"/>
        <v/>
      </c>
      <c r="X1604" s="20" t="str">
        <f t="shared" si="357"/>
        <v/>
      </c>
      <c r="Y1604" s="20" t="str">
        <f t="shared" si="358"/>
        <v/>
      </c>
      <c r="Z1604" s="20" t="str">
        <f t="shared" si="359"/>
        <v/>
      </c>
      <c r="AA1604" s="20">
        <f t="shared" si="361"/>
        <v>0</v>
      </c>
      <c r="AB1604" s="20">
        <f t="shared" si="362"/>
        <v>0</v>
      </c>
      <c r="AC1604" s="20">
        <f t="shared" si="363"/>
        <v>0</v>
      </c>
      <c r="AD1604" s="16">
        <f t="shared" si="360"/>
        <v>0</v>
      </c>
      <c r="AE1604" s="16">
        <f>IF(ISBLANK(T1604),AE1603,IF(COUNTIF(T$2:T1604,T1604)&gt;1,AE1603,1+MAX(AE1603,0)))</f>
        <v>50</v>
      </c>
    </row>
    <row r="1605" spans="1:31" x14ac:dyDescent="0.25">
      <c r="A1605" s="42">
        <v>126</v>
      </c>
      <c r="B1605" s="42" t="s">
        <v>66</v>
      </c>
      <c r="C1605" s="42" t="s">
        <v>750</v>
      </c>
      <c r="E1605" s="20">
        <v>1</v>
      </c>
      <c r="F1605" s="20">
        <v>1</v>
      </c>
      <c r="G1605" s="20">
        <v>4</v>
      </c>
      <c r="H1605" s="20">
        <v>3</v>
      </c>
      <c r="I1605" s="20">
        <v>0</v>
      </c>
      <c r="J1605" s="20">
        <v>2</v>
      </c>
      <c r="K1605" s="20">
        <v>0</v>
      </c>
      <c r="L1605" s="20">
        <v>3</v>
      </c>
      <c r="M1605" s="225" t="s">
        <v>751</v>
      </c>
      <c r="O1605" s="101">
        <f>IF(ISBLANK(C1605),O1604,IF(COUNTIF(C$2:C1605,C1605)&gt;1,O1604,1+MAX(O1604,0)))</f>
        <v>44</v>
      </c>
      <c r="P1605" s="45">
        <f t="shared" si="350"/>
        <v>26</v>
      </c>
      <c r="Q1605" s="33" t="str">
        <f t="shared" si="351"/>
        <v/>
      </c>
      <c r="R1605" s="33">
        <f t="shared" si="352"/>
        <v>9</v>
      </c>
      <c r="S1605" s="33" t="str">
        <f t="shared" si="353"/>
        <v>126_9</v>
      </c>
      <c r="T1605" s="35" t="str">
        <f t="shared" si="354"/>
        <v>126PM</v>
      </c>
      <c r="U1605" s="35" t="str">
        <f t="shared" si="355"/>
        <v>126PMEW</v>
      </c>
      <c r="W1605" s="20" t="str">
        <f t="shared" si="356"/>
        <v/>
      </c>
      <c r="X1605" s="20" t="str">
        <f t="shared" si="357"/>
        <v/>
      </c>
      <c r="Y1605" s="20" t="str">
        <f t="shared" si="358"/>
        <v/>
      </c>
      <c r="Z1605" s="20" t="str">
        <f t="shared" si="359"/>
        <v/>
      </c>
      <c r="AA1605" s="20">
        <f t="shared" si="361"/>
        <v>0</v>
      </c>
      <c r="AB1605" s="20">
        <f t="shared" si="362"/>
        <v>0</v>
      </c>
      <c r="AC1605" s="20">
        <f t="shared" si="363"/>
        <v>0</v>
      </c>
      <c r="AD1605" s="16">
        <f t="shared" si="360"/>
        <v>0</v>
      </c>
      <c r="AE1605" s="16">
        <f>IF(ISBLANK(T1605),AE1604,IF(COUNTIF(T$2:T1605,T1605)&gt;1,AE1604,1+MAX(AE1604,0)))</f>
        <v>50</v>
      </c>
    </row>
    <row r="1606" spans="1:31" x14ac:dyDescent="0.25">
      <c r="A1606" s="42">
        <v>126</v>
      </c>
      <c r="B1606" s="42" t="s">
        <v>66</v>
      </c>
      <c r="C1606" s="42" t="s">
        <v>750</v>
      </c>
      <c r="E1606" s="20">
        <v>1</v>
      </c>
      <c r="F1606" s="20">
        <v>2</v>
      </c>
      <c r="G1606" s="20">
        <v>1</v>
      </c>
      <c r="H1606" s="20">
        <v>3</v>
      </c>
      <c r="I1606" s="20">
        <v>0</v>
      </c>
      <c r="J1606" s="20">
        <v>1</v>
      </c>
      <c r="K1606" s="20">
        <v>0</v>
      </c>
      <c r="L1606" s="20">
        <v>0</v>
      </c>
      <c r="M1606" s="225" t="s">
        <v>751</v>
      </c>
      <c r="O1606" s="101">
        <f>IF(ISBLANK(C1606),O1605,IF(COUNTIF(C$2:C1606,C1606)&gt;1,O1605,1+MAX(O1605,0)))</f>
        <v>44</v>
      </c>
      <c r="P1606" s="45">
        <f t="shared" si="350"/>
        <v>26</v>
      </c>
      <c r="Q1606" s="33" t="str">
        <f t="shared" si="351"/>
        <v/>
      </c>
      <c r="R1606" s="33">
        <f t="shared" si="352"/>
        <v>10</v>
      </c>
      <c r="S1606" s="33" t="str">
        <f t="shared" si="353"/>
        <v>126_10</v>
      </c>
      <c r="T1606" s="35" t="str">
        <f t="shared" si="354"/>
        <v>126PM</v>
      </c>
      <c r="U1606" s="35" t="str">
        <f t="shared" si="355"/>
        <v>126PMNS</v>
      </c>
      <c r="W1606" s="20" t="str">
        <f t="shared" si="356"/>
        <v/>
      </c>
      <c r="X1606" s="20" t="str">
        <f t="shared" si="357"/>
        <v/>
      </c>
      <c r="Y1606" s="20" t="str">
        <f t="shared" si="358"/>
        <v/>
      </c>
      <c r="Z1606" s="20" t="str">
        <f t="shared" si="359"/>
        <v/>
      </c>
      <c r="AA1606" s="20">
        <f t="shared" si="361"/>
        <v>0</v>
      </c>
      <c r="AB1606" s="20">
        <f t="shared" si="362"/>
        <v>0</v>
      </c>
      <c r="AC1606" s="20">
        <f t="shared" si="363"/>
        <v>0</v>
      </c>
      <c r="AD1606" s="16">
        <f t="shared" si="360"/>
        <v>0</v>
      </c>
      <c r="AE1606" s="16">
        <f>IF(ISBLANK(T1606),AE1605,IF(COUNTIF(T$2:T1606,T1606)&gt;1,AE1605,1+MAX(AE1605,0)))</f>
        <v>50</v>
      </c>
    </row>
    <row r="1607" spans="1:31" x14ac:dyDescent="0.25">
      <c r="A1607" s="42">
        <v>126</v>
      </c>
      <c r="B1607" s="42" t="s">
        <v>66</v>
      </c>
      <c r="C1607" s="42" t="s">
        <v>750</v>
      </c>
      <c r="E1607" s="20">
        <v>1</v>
      </c>
      <c r="F1607" s="20">
        <v>2</v>
      </c>
      <c r="G1607" s="20">
        <v>2</v>
      </c>
      <c r="H1607" s="20">
        <v>3</v>
      </c>
      <c r="I1607" s="20">
        <v>0</v>
      </c>
      <c r="J1607" s="20">
        <v>1</v>
      </c>
      <c r="K1607" s="20">
        <v>0</v>
      </c>
      <c r="L1607" s="20">
        <v>0</v>
      </c>
      <c r="M1607" s="225" t="s">
        <v>751</v>
      </c>
      <c r="O1607" s="101">
        <f>IF(ISBLANK(C1607),O1606,IF(COUNTIF(C$2:C1607,C1607)&gt;1,O1606,1+MAX(O1606,0)))</f>
        <v>44</v>
      </c>
      <c r="P1607" s="45">
        <f t="shared" si="350"/>
        <v>26</v>
      </c>
      <c r="Q1607" s="33" t="str">
        <f t="shared" si="351"/>
        <v/>
      </c>
      <c r="R1607" s="33">
        <f t="shared" si="352"/>
        <v>10</v>
      </c>
      <c r="S1607" s="33" t="str">
        <f t="shared" si="353"/>
        <v>126_10</v>
      </c>
      <c r="T1607" s="35" t="str">
        <f t="shared" si="354"/>
        <v>126PM</v>
      </c>
      <c r="U1607" s="35" t="str">
        <f t="shared" si="355"/>
        <v>126PMNS</v>
      </c>
      <c r="W1607" s="20" t="str">
        <f t="shared" si="356"/>
        <v/>
      </c>
      <c r="X1607" s="20" t="str">
        <f t="shared" si="357"/>
        <v/>
      </c>
      <c r="Y1607" s="20" t="str">
        <f t="shared" si="358"/>
        <v/>
      </c>
      <c r="Z1607" s="20" t="str">
        <f t="shared" si="359"/>
        <v/>
      </c>
      <c r="AA1607" s="20">
        <f t="shared" si="361"/>
        <v>0</v>
      </c>
      <c r="AB1607" s="20">
        <f t="shared" si="362"/>
        <v>0</v>
      </c>
      <c r="AC1607" s="20">
        <f t="shared" si="363"/>
        <v>0</v>
      </c>
      <c r="AD1607" s="16">
        <f t="shared" si="360"/>
        <v>0</v>
      </c>
      <c r="AE1607" s="16">
        <f>IF(ISBLANK(T1607),AE1606,IF(COUNTIF(T$2:T1607,T1607)&gt;1,AE1606,1+MAX(AE1606,0)))</f>
        <v>50</v>
      </c>
    </row>
    <row r="1608" spans="1:31" x14ac:dyDescent="0.25">
      <c r="A1608" s="42">
        <v>126</v>
      </c>
      <c r="B1608" s="42" t="s">
        <v>66</v>
      </c>
      <c r="C1608" s="42" t="s">
        <v>750</v>
      </c>
      <c r="E1608" s="20">
        <v>1</v>
      </c>
      <c r="F1608" s="20">
        <v>2</v>
      </c>
      <c r="G1608" s="20">
        <v>3</v>
      </c>
      <c r="H1608" s="20">
        <v>4</v>
      </c>
      <c r="I1608" s="20">
        <v>0</v>
      </c>
      <c r="J1608" s="20">
        <v>0</v>
      </c>
      <c r="K1608" s="20">
        <v>1</v>
      </c>
      <c r="L1608" s="20">
        <v>3</v>
      </c>
      <c r="M1608" s="225" t="s">
        <v>751</v>
      </c>
      <c r="O1608" s="101">
        <f>IF(ISBLANK(C1608),O1607,IF(COUNTIF(C$2:C1608,C1608)&gt;1,O1607,1+MAX(O1607,0)))</f>
        <v>44</v>
      </c>
      <c r="P1608" s="45">
        <f t="shared" si="350"/>
        <v>26</v>
      </c>
      <c r="Q1608" s="33" t="str">
        <f t="shared" si="351"/>
        <v/>
      </c>
      <c r="R1608" s="33">
        <f t="shared" si="352"/>
        <v>10</v>
      </c>
      <c r="S1608" s="33" t="str">
        <f t="shared" si="353"/>
        <v>126_10</v>
      </c>
      <c r="T1608" s="35" t="str">
        <f t="shared" si="354"/>
        <v>126PM</v>
      </c>
      <c r="U1608" s="35" t="str">
        <f t="shared" si="355"/>
        <v>126PMEW</v>
      </c>
      <c r="W1608" s="20" t="str">
        <f t="shared" si="356"/>
        <v/>
      </c>
      <c r="X1608" s="20" t="str">
        <f t="shared" si="357"/>
        <v/>
      </c>
      <c r="Y1608" s="20" t="str">
        <f t="shared" si="358"/>
        <v/>
      </c>
      <c r="Z1608" s="20" t="str">
        <f t="shared" si="359"/>
        <v/>
      </c>
      <c r="AA1608" s="20">
        <f t="shared" si="361"/>
        <v>0</v>
      </c>
      <c r="AB1608" s="20">
        <f t="shared" si="362"/>
        <v>0</v>
      </c>
      <c r="AC1608" s="20">
        <f t="shared" si="363"/>
        <v>0</v>
      </c>
      <c r="AD1608" s="16">
        <f t="shared" si="360"/>
        <v>0</v>
      </c>
      <c r="AE1608" s="16">
        <f>IF(ISBLANK(T1608),AE1607,IF(COUNTIF(T$2:T1608,T1608)&gt;1,AE1607,1+MAX(AE1607,0)))</f>
        <v>50</v>
      </c>
    </row>
    <row r="1609" spans="1:31" x14ac:dyDescent="0.25">
      <c r="A1609" s="42">
        <v>126</v>
      </c>
      <c r="B1609" s="42" t="s">
        <v>66</v>
      </c>
      <c r="C1609" s="42" t="s">
        <v>750</v>
      </c>
      <c r="E1609" s="20">
        <v>1</v>
      </c>
      <c r="F1609" s="20">
        <v>2</v>
      </c>
      <c r="G1609" s="20">
        <v>4</v>
      </c>
      <c r="H1609" s="20">
        <v>6</v>
      </c>
      <c r="I1609" s="20">
        <v>2</v>
      </c>
      <c r="J1609" s="20">
        <v>3</v>
      </c>
      <c r="K1609" s="20">
        <v>0</v>
      </c>
      <c r="L1609" s="20">
        <v>4</v>
      </c>
      <c r="M1609" s="225" t="s">
        <v>751</v>
      </c>
      <c r="O1609" s="101">
        <f>IF(ISBLANK(C1609),O1608,IF(COUNTIF(C$2:C1609,C1609)&gt;1,O1608,1+MAX(O1608,0)))</f>
        <v>44</v>
      </c>
      <c r="P1609" s="45">
        <f t="shared" si="350"/>
        <v>26</v>
      </c>
      <c r="Q1609" s="33" t="str">
        <f t="shared" si="351"/>
        <v/>
      </c>
      <c r="R1609" s="33">
        <f t="shared" si="352"/>
        <v>10</v>
      </c>
      <c r="S1609" s="33" t="str">
        <f t="shared" si="353"/>
        <v>126_10</v>
      </c>
      <c r="T1609" s="35" t="str">
        <f t="shared" si="354"/>
        <v>126PM</v>
      </c>
      <c r="U1609" s="35" t="str">
        <f t="shared" si="355"/>
        <v>126PMEW</v>
      </c>
      <c r="W1609" s="20" t="str">
        <f t="shared" si="356"/>
        <v/>
      </c>
      <c r="X1609" s="20" t="str">
        <f t="shared" si="357"/>
        <v/>
      </c>
      <c r="Y1609" s="20" t="str">
        <f t="shared" si="358"/>
        <v/>
      </c>
      <c r="Z1609" s="20" t="str">
        <f t="shared" si="359"/>
        <v/>
      </c>
      <c r="AA1609" s="20">
        <f t="shared" si="361"/>
        <v>0</v>
      </c>
      <c r="AB1609" s="20">
        <f t="shared" si="362"/>
        <v>0</v>
      </c>
      <c r="AC1609" s="20">
        <f t="shared" si="363"/>
        <v>0</v>
      </c>
      <c r="AD1609" s="16">
        <f t="shared" si="360"/>
        <v>0</v>
      </c>
      <c r="AE1609" s="16">
        <f>IF(ISBLANK(T1609),AE1608,IF(COUNTIF(T$2:T1609,T1609)&gt;1,AE1608,1+MAX(AE1608,0)))</f>
        <v>50</v>
      </c>
    </row>
    <row r="1610" spans="1:31" x14ac:dyDescent="0.25">
      <c r="A1610" s="42">
        <v>126</v>
      </c>
      <c r="B1610" s="42" t="s">
        <v>66</v>
      </c>
      <c r="C1610" s="42" t="s">
        <v>750</v>
      </c>
      <c r="E1610" s="20">
        <v>1</v>
      </c>
      <c r="F1610" s="20">
        <v>3</v>
      </c>
      <c r="G1610" s="20">
        <v>1</v>
      </c>
      <c r="H1610" s="20">
        <v>1</v>
      </c>
      <c r="I1610" s="20">
        <v>0</v>
      </c>
      <c r="J1610" s="20">
        <v>1</v>
      </c>
      <c r="K1610" s="20">
        <v>0</v>
      </c>
      <c r="L1610" s="20">
        <v>0</v>
      </c>
      <c r="M1610" s="225" t="s">
        <v>751</v>
      </c>
      <c r="O1610" s="101">
        <f>IF(ISBLANK(C1610),O1609,IF(COUNTIF(C$2:C1610,C1610)&gt;1,O1609,1+MAX(O1609,0)))</f>
        <v>44</v>
      </c>
      <c r="P1610" s="45">
        <f t="shared" si="350"/>
        <v>26</v>
      </c>
      <c r="Q1610" s="33" t="str">
        <f t="shared" si="351"/>
        <v/>
      </c>
      <c r="R1610" s="33">
        <f t="shared" si="352"/>
        <v>11</v>
      </c>
      <c r="S1610" s="33" t="str">
        <f t="shared" si="353"/>
        <v>126_11</v>
      </c>
      <c r="T1610" s="35" t="str">
        <f t="shared" si="354"/>
        <v>126PM</v>
      </c>
      <c r="U1610" s="35" t="str">
        <f t="shared" si="355"/>
        <v>126PMNS</v>
      </c>
      <c r="W1610" s="20" t="str">
        <f t="shared" si="356"/>
        <v/>
      </c>
      <c r="X1610" s="20" t="str">
        <f t="shared" si="357"/>
        <v/>
      </c>
      <c r="Y1610" s="20" t="str">
        <f t="shared" si="358"/>
        <v/>
      </c>
      <c r="Z1610" s="20" t="str">
        <f t="shared" si="359"/>
        <v/>
      </c>
      <c r="AA1610" s="20">
        <f t="shared" si="361"/>
        <v>0</v>
      </c>
      <c r="AB1610" s="20">
        <f t="shared" si="362"/>
        <v>0</v>
      </c>
      <c r="AC1610" s="20">
        <f t="shared" si="363"/>
        <v>0</v>
      </c>
      <c r="AD1610" s="16">
        <f t="shared" si="360"/>
        <v>0</v>
      </c>
      <c r="AE1610" s="16">
        <f>IF(ISBLANK(T1610),AE1609,IF(COUNTIF(T$2:T1610,T1610)&gt;1,AE1609,1+MAX(AE1609,0)))</f>
        <v>50</v>
      </c>
    </row>
    <row r="1611" spans="1:31" x14ac:dyDescent="0.25">
      <c r="A1611" s="42">
        <v>126</v>
      </c>
      <c r="B1611" s="42" t="s">
        <v>66</v>
      </c>
      <c r="C1611" s="42" t="s">
        <v>750</v>
      </c>
      <c r="E1611" s="20">
        <v>1</v>
      </c>
      <c r="F1611" s="20">
        <v>3</v>
      </c>
      <c r="G1611" s="20">
        <v>2</v>
      </c>
      <c r="H1611" s="20">
        <v>3</v>
      </c>
      <c r="I1611" s="20">
        <v>1</v>
      </c>
      <c r="J1611" s="20">
        <v>3</v>
      </c>
      <c r="K1611" s="20">
        <v>0</v>
      </c>
      <c r="L1611" s="20">
        <v>0</v>
      </c>
      <c r="M1611" s="225" t="s">
        <v>751</v>
      </c>
      <c r="O1611" s="101">
        <f>IF(ISBLANK(C1611),O1610,IF(COUNTIF(C$2:C1611,C1611)&gt;1,O1610,1+MAX(O1610,0)))</f>
        <v>44</v>
      </c>
      <c r="P1611" s="45">
        <f t="shared" si="350"/>
        <v>26</v>
      </c>
      <c r="Q1611" s="33" t="str">
        <f t="shared" si="351"/>
        <v/>
      </c>
      <c r="R1611" s="33">
        <f t="shared" si="352"/>
        <v>11</v>
      </c>
      <c r="S1611" s="33" t="str">
        <f t="shared" si="353"/>
        <v>126_11</v>
      </c>
      <c r="T1611" s="35" t="str">
        <f t="shared" si="354"/>
        <v>126PM</v>
      </c>
      <c r="U1611" s="35" t="str">
        <f t="shared" si="355"/>
        <v>126PMNS</v>
      </c>
      <c r="W1611" s="20" t="str">
        <f t="shared" si="356"/>
        <v/>
      </c>
      <c r="X1611" s="20" t="str">
        <f t="shared" si="357"/>
        <v/>
      </c>
      <c r="Y1611" s="20" t="str">
        <f t="shared" si="358"/>
        <v/>
      </c>
      <c r="Z1611" s="20" t="str">
        <f t="shared" si="359"/>
        <v/>
      </c>
      <c r="AA1611" s="20">
        <f t="shared" si="361"/>
        <v>0</v>
      </c>
      <c r="AB1611" s="20">
        <f t="shared" si="362"/>
        <v>0</v>
      </c>
      <c r="AC1611" s="20">
        <f t="shared" si="363"/>
        <v>0</v>
      </c>
      <c r="AD1611" s="16">
        <f t="shared" si="360"/>
        <v>0</v>
      </c>
      <c r="AE1611" s="16">
        <f>IF(ISBLANK(T1611),AE1610,IF(COUNTIF(T$2:T1611,T1611)&gt;1,AE1610,1+MAX(AE1610,0)))</f>
        <v>50</v>
      </c>
    </row>
    <row r="1612" spans="1:31" x14ac:dyDescent="0.25">
      <c r="A1612" s="42">
        <v>126</v>
      </c>
      <c r="B1612" s="42" t="s">
        <v>66</v>
      </c>
      <c r="C1612" s="42" t="s">
        <v>750</v>
      </c>
      <c r="E1612" s="20">
        <v>1</v>
      </c>
      <c r="F1612" s="20">
        <v>3</v>
      </c>
      <c r="G1612" s="20">
        <v>3</v>
      </c>
      <c r="H1612" s="20">
        <v>3</v>
      </c>
      <c r="I1612" s="20">
        <v>1</v>
      </c>
      <c r="J1612" s="20">
        <v>3</v>
      </c>
      <c r="K1612" s="20">
        <v>0</v>
      </c>
      <c r="L1612" s="20">
        <v>2</v>
      </c>
      <c r="M1612" s="225" t="s">
        <v>751</v>
      </c>
      <c r="O1612" s="101">
        <f>IF(ISBLANK(C1612),O1611,IF(COUNTIF(C$2:C1612,C1612)&gt;1,O1611,1+MAX(O1611,0)))</f>
        <v>44</v>
      </c>
      <c r="P1612" s="45">
        <f t="shared" si="350"/>
        <v>26</v>
      </c>
      <c r="Q1612" s="33" t="str">
        <f t="shared" si="351"/>
        <v/>
      </c>
      <c r="R1612" s="33">
        <f t="shared" si="352"/>
        <v>11</v>
      </c>
      <c r="S1612" s="33" t="str">
        <f t="shared" si="353"/>
        <v>126_11</v>
      </c>
      <c r="T1612" s="35" t="str">
        <f t="shared" si="354"/>
        <v>126PM</v>
      </c>
      <c r="U1612" s="35" t="str">
        <f t="shared" si="355"/>
        <v>126PMEW</v>
      </c>
      <c r="W1612" s="20" t="str">
        <f t="shared" si="356"/>
        <v/>
      </c>
      <c r="X1612" s="20" t="str">
        <f t="shared" si="357"/>
        <v/>
      </c>
      <c r="Y1612" s="20" t="str">
        <f t="shared" si="358"/>
        <v/>
      </c>
      <c r="Z1612" s="20" t="str">
        <f t="shared" si="359"/>
        <v/>
      </c>
      <c r="AA1612" s="20">
        <f t="shared" si="361"/>
        <v>0</v>
      </c>
      <c r="AB1612" s="20">
        <f t="shared" si="362"/>
        <v>0</v>
      </c>
      <c r="AC1612" s="20">
        <f t="shared" si="363"/>
        <v>0</v>
      </c>
      <c r="AD1612" s="16">
        <f t="shared" si="360"/>
        <v>0</v>
      </c>
      <c r="AE1612" s="16">
        <f>IF(ISBLANK(T1612),AE1611,IF(COUNTIF(T$2:T1612,T1612)&gt;1,AE1611,1+MAX(AE1611,0)))</f>
        <v>50</v>
      </c>
    </row>
    <row r="1613" spans="1:31" x14ac:dyDescent="0.25">
      <c r="A1613" s="42">
        <v>126</v>
      </c>
      <c r="B1613" s="42" t="s">
        <v>66</v>
      </c>
      <c r="C1613" s="42" t="s">
        <v>750</v>
      </c>
      <c r="E1613" s="20">
        <v>1</v>
      </c>
      <c r="F1613" s="20">
        <v>3</v>
      </c>
      <c r="G1613" s="20">
        <v>4</v>
      </c>
      <c r="H1613" s="20">
        <v>4</v>
      </c>
      <c r="I1613" s="20">
        <v>0</v>
      </c>
      <c r="J1613" s="20">
        <v>1</v>
      </c>
      <c r="K1613" s="20">
        <v>2</v>
      </c>
      <c r="L1613" s="20">
        <v>4</v>
      </c>
      <c r="M1613" s="225" t="s">
        <v>751</v>
      </c>
      <c r="O1613" s="101">
        <f>IF(ISBLANK(C1613),O1612,IF(COUNTIF(C$2:C1613,C1613)&gt;1,O1612,1+MAX(O1612,0)))</f>
        <v>44</v>
      </c>
      <c r="P1613" s="45">
        <f t="shared" si="350"/>
        <v>26</v>
      </c>
      <c r="Q1613" s="33" t="str">
        <f t="shared" si="351"/>
        <v/>
      </c>
      <c r="R1613" s="33">
        <f t="shared" si="352"/>
        <v>11</v>
      </c>
      <c r="S1613" s="33" t="str">
        <f t="shared" si="353"/>
        <v>126_11</v>
      </c>
      <c r="T1613" s="35" t="str">
        <f t="shared" si="354"/>
        <v>126PM</v>
      </c>
      <c r="U1613" s="35" t="str">
        <f t="shared" si="355"/>
        <v>126PMEW</v>
      </c>
      <c r="W1613" s="20" t="str">
        <f t="shared" si="356"/>
        <v/>
      </c>
      <c r="X1613" s="20" t="str">
        <f t="shared" si="357"/>
        <v/>
      </c>
      <c r="Y1613" s="20" t="str">
        <f t="shared" si="358"/>
        <v/>
      </c>
      <c r="Z1613" s="20" t="str">
        <f t="shared" si="359"/>
        <v/>
      </c>
      <c r="AA1613" s="20">
        <f t="shared" si="361"/>
        <v>0</v>
      </c>
      <c r="AB1613" s="20">
        <f t="shared" si="362"/>
        <v>0</v>
      </c>
      <c r="AC1613" s="20">
        <f t="shared" si="363"/>
        <v>0</v>
      </c>
      <c r="AD1613" s="16">
        <f t="shared" si="360"/>
        <v>0</v>
      </c>
      <c r="AE1613" s="16">
        <f>IF(ISBLANK(T1613),AE1612,IF(COUNTIF(T$2:T1613,T1613)&gt;1,AE1612,1+MAX(AE1612,0)))</f>
        <v>50</v>
      </c>
    </row>
    <row r="1614" spans="1:31" x14ac:dyDescent="0.25">
      <c r="A1614" s="42">
        <v>126</v>
      </c>
      <c r="B1614" s="42" t="s">
        <v>66</v>
      </c>
      <c r="C1614" s="42" t="s">
        <v>750</v>
      </c>
      <c r="E1614" s="20">
        <v>1</v>
      </c>
      <c r="F1614" s="20">
        <v>4</v>
      </c>
      <c r="G1614" s="20">
        <v>1</v>
      </c>
      <c r="H1614" s="20">
        <v>1</v>
      </c>
      <c r="I1614" s="20">
        <v>0</v>
      </c>
      <c r="J1614" s="20">
        <v>0</v>
      </c>
      <c r="K1614" s="20">
        <v>0</v>
      </c>
      <c r="L1614" s="20">
        <v>0</v>
      </c>
      <c r="M1614" s="225" t="s">
        <v>751</v>
      </c>
      <c r="O1614" s="101">
        <f>IF(ISBLANK(C1614),O1613,IF(COUNTIF(C$2:C1614,C1614)&gt;1,O1613,1+MAX(O1613,0)))</f>
        <v>44</v>
      </c>
      <c r="P1614" s="45">
        <f t="shared" si="350"/>
        <v>26</v>
      </c>
      <c r="Q1614" s="33" t="str">
        <f t="shared" si="351"/>
        <v/>
      </c>
      <c r="R1614" s="33">
        <f t="shared" si="352"/>
        <v>12</v>
      </c>
      <c r="S1614" s="33" t="str">
        <f t="shared" si="353"/>
        <v>126_12</v>
      </c>
      <c r="T1614" s="35" t="str">
        <f t="shared" si="354"/>
        <v>126PM</v>
      </c>
      <c r="U1614" s="35" t="str">
        <f t="shared" si="355"/>
        <v>126PMNS</v>
      </c>
      <c r="W1614" s="20" t="str">
        <f t="shared" si="356"/>
        <v/>
      </c>
      <c r="X1614" s="20" t="str">
        <f t="shared" si="357"/>
        <v/>
      </c>
      <c r="Y1614" s="20" t="str">
        <f t="shared" si="358"/>
        <v/>
      </c>
      <c r="Z1614" s="20" t="str">
        <f t="shared" si="359"/>
        <v/>
      </c>
      <c r="AA1614" s="20">
        <f t="shared" si="361"/>
        <v>0</v>
      </c>
      <c r="AB1614" s="20">
        <f t="shared" si="362"/>
        <v>0</v>
      </c>
      <c r="AC1614" s="20">
        <f t="shared" si="363"/>
        <v>0</v>
      </c>
      <c r="AD1614" s="16">
        <f t="shared" si="360"/>
        <v>0</v>
      </c>
      <c r="AE1614" s="16">
        <f>IF(ISBLANK(T1614),AE1613,IF(COUNTIF(T$2:T1614,T1614)&gt;1,AE1613,1+MAX(AE1613,0)))</f>
        <v>50</v>
      </c>
    </row>
    <row r="1615" spans="1:31" x14ac:dyDescent="0.25">
      <c r="A1615" s="42">
        <v>126</v>
      </c>
      <c r="B1615" s="42" t="s">
        <v>66</v>
      </c>
      <c r="C1615" s="42" t="s">
        <v>750</v>
      </c>
      <c r="E1615" s="20">
        <v>1</v>
      </c>
      <c r="F1615" s="20">
        <v>4</v>
      </c>
      <c r="G1615" s="20">
        <v>2</v>
      </c>
      <c r="H1615" s="20">
        <v>2</v>
      </c>
      <c r="I1615" s="20">
        <v>0</v>
      </c>
      <c r="J1615" s="20">
        <v>0</v>
      </c>
      <c r="K1615" s="20">
        <v>0</v>
      </c>
      <c r="L1615" s="20">
        <v>0</v>
      </c>
      <c r="M1615" s="225" t="s">
        <v>751</v>
      </c>
      <c r="O1615" s="101">
        <f>IF(ISBLANK(C1615),O1614,IF(COUNTIF(C$2:C1615,C1615)&gt;1,O1614,1+MAX(O1614,0)))</f>
        <v>44</v>
      </c>
      <c r="P1615" s="45">
        <f t="shared" si="350"/>
        <v>26</v>
      </c>
      <c r="Q1615" s="33" t="str">
        <f t="shared" si="351"/>
        <v/>
      </c>
      <c r="R1615" s="33">
        <f t="shared" si="352"/>
        <v>12</v>
      </c>
      <c r="S1615" s="33" t="str">
        <f t="shared" si="353"/>
        <v>126_12</v>
      </c>
      <c r="T1615" s="35" t="str">
        <f t="shared" si="354"/>
        <v>126PM</v>
      </c>
      <c r="U1615" s="35" t="str">
        <f t="shared" si="355"/>
        <v>126PMNS</v>
      </c>
      <c r="W1615" s="20" t="str">
        <f t="shared" si="356"/>
        <v/>
      </c>
      <c r="X1615" s="20" t="str">
        <f t="shared" si="357"/>
        <v/>
      </c>
      <c r="Y1615" s="20" t="str">
        <f t="shared" si="358"/>
        <v/>
      </c>
      <c r="Z1615" s="20" t="str">
        <f t="shared" si="359"/>
        <v/>
      </c>
      <c r="AA1615" s="20">
        <f t="shared" si="361"/>
        <v>0</v>
      </c>
      <c r="AB1615" s="20">
        <f t="shared" si="362"/>
        <v>0</v>
      </c>
      <c r="AC1615" s="20">
        <f t="shared" si="363"/>
        <v>0</v>
      </c>
      <c r="AD1615" s="16">
        <f t="shared" si="360"/>
        <v>0</v>
      </c>
      <c r="AE1615" s="16">
        <f>IF(ISBLANK(T1615),AE1614,IF(COUNTIF(T$2:T1615,T1615)&gt;1,AE1614,1+MAX(AE1614,0)))</f>
        <v>50</v>
      </c>
    </row>
    <row r="1616" spans="1:31" x14ac:dyDescent="0.25">
      <c r="A1616" s="42">
        <v>126</v>
      </c>
      <c r="B1616" s="42" t="s">
        <v>66</v>
      </c>
      <c r="C1616" s="42" t="s">
        <v>750</v>
      </c>
      <c r="E1616" s="20">
        <v>1</v>
      </c>
      <c r="F1616" s="20">
        <v>4</v>
      </c>
      <c r="G1616" s="20">
        <v>3</v>
      </c>
      <c r="H1616" s="20">
        <v>7</v>
      </c>
      <c r="I1616" s="20">
        <v>0</v>
      </c>
      <c r="J1616" s="20">
        <v>2</v>
      </c>
      <c r="K1616" s="20">
        <v>2</v>
      </c>
      <c r="L1616" s="20">
        <v>7</v>
      </c>
      <c r="M1616" s="225" t="s">
        <v>751</v>
      </c>
      <c r="O1616" s="101">
        <f>IF(ISBLANK(C1616),O1615,IF(COUNTIF(C$2:C1616,C1616)&gt;1,O1615,1+MAX(O1615,0)))</f>
        <v>44</v>
      </c>
      <c r="P1616" s="45">
        <f t="shared" si="350"/>
        <v>26</v>
      </c>
      <c r="Q1616" s="33" t="str">
        <f t="shared" si="351"/>
        <v/>
      </c>
      <c r="R1616" s="33">
        <f t="shared" si="352"/>
        <v>12</v>
      </c>
      <c r="S1616" s="33" t="str">
        <f t="shared" si="353"/>
        <v>126_12</v>
      </c>
      <c r="T1616" s="35" t="str">
        <f t="shared" si="354"/>
        <v>126PM</v>
      </c>
      <c r="U1616" s="35" t="str">
        <f t="shared" si="355"/>
        <v>126PMEW</v>
      </c>
      <c r="W1616" s="20" t="str">
        <f t="shared" si="356"/>
        <v/>
      </c>
      <c r="X1616" s="20" t="str">
        <f t="shared" si="357"/>
        <v/>
      </c>
      <c r="Y1616" s="20" t="str">
        <f t="shared" si="358"/>
        <v/>
      </c>
      <c r="Z1616" s="20" t="str">
        <f t="shared" si="359"/>
        <v/>
      </c>
      <c r="AA1616" s="20">
        <f t="shared" si="361"/>
        <v>0</v>
      </c>
      <c r="AB1616" s="20">
        <f t="shared" si="362"/>
        <v>0</v>
      </c>
      <c r="AC1616" s="20">
        <f t="shared" si="363"/>
        <v>0</v>
      </c>
      <c r="AD1616" s="16">
        <f t="shared" si="360"/>
        <v>0</v>
      </c>
      <c r="AE1616" s="16">
        <f>IF(ISBLANK(T1616),AE1615,IF(COUNTIF(T$2:T1616,T1616)&gt;1,AE1615,1+MAX(AE1615,0)))</f>
        <v>50</v>
      </c>
    </row>
    <row r="1617" spans="1:31" x14ac:dyDescent="0.25">
      <c r="A1617" s="42">
        <v>126</v>
      </c>
      <c r="B1617" s="42" t="s">
        <v>66</v>
      </c>
      <c r="C1617" s="42" t="s">
        <v>750</v>
      </c>
      <c r="E1617" s="20">
        <v>1</v>
      </c>
      <c r="F1617" s="20">
        <v>4</v>
      </c>
      <c r="G1617" s="20">
        <v>4</v>
      </c>
      <c r="H1617" s="20">
        <v>3</v>
      </c>
      <c r="I1617" s="20">
        <v>1</v>
      </c>
      <c r="J1617" s="20">
        <v>2</v>
      </c>
      <c r="K1617" s="20">
        <v>1</v>
      </c>
      <c r="L1617" s="20">
        <v>3</v>
      </c>
      <c r="M1617" s="225" t="s">
        <v>751</v>
      </c>
      <c r="O1617" s="101">
        <f>IF(ISBLANK(C1617),O1616,IF(COUNTIF(C$2:C1617,C1617)&gt;1,O1616,1+MAX(O1616,0)))</f>
        <v>44</v>
      </c>
      <c r="P1617" s="45">
        <f t="shared" si="350"/>
        <v>26</v>
      </c>
      <c r="Q1617" s="33" t="str">
        <f t="shared" si="351"/>
        <v/>
      </c>
      <c r="R1617" s="33">
        <f t="shared" si="352"/>
        <v>12</v>
      </c>
      <c r="S1617" s="33" t="str">
        <f t="shared" si="353"/>
        <v>126_12</v>
      </c>
      <c r="T1617" s="35" t="str">
        <f t="shared" si="354"/>
        <v>126PM</v>
      </c>
      <c r="U1617" s="35" t="str">
        <f t="shared" si="355"/>
        <v>126PMEW</v>
      </c>
      <c r="W1617" s="20" t="str">
        <f t="shared" si="356"/>
        <v/>
      </c>
      <c r="X1617" s="20" t="str">
        <f t="shared" si="357"/>
        <v/>
      </c>
      <c r="Y1617" s="20" t="str">
        <f t="shared" si="358"/>
        <v/>
      </c>
      <c r="Z1617" s="20" t="str">
        <f t="shared" si="359"/>
        <v/>
      </c>
      <c r="AA1617" s="20">
        <f t="shared" si="361"/>
        <v>0</v>
      </c>
      <c r="AB1617" s="20">
        <f t="shared" si="362"/>
        <v>0</v>
      </c>
      <c r="AC1617" s="20">
        <f t="shared" si="363"/>
        <v>0</v>
      </c>
      <c r="AD1617" s="16">
        <f t="shared" si="360"/>
        <v>0</v>
      </c>
      <c r="AE1617" s="16">
        <f>IF(ISBLANK(T1617),AE1616,IF(COUNTIF(T$2:T1617,T1617)&gt;1,AE1616,1+MAX(AE1616,0)))</f>
        <v>50</v>
      </c>
    </row>
    <row r="1618" spans="1:31" x14ac:dyDescent="0.25">
      <c r="A1618" s="42">
        <v>126</v>
      </c>
      <c r="B1618" s="42" t="s">
        <v>66</v>
      </c>
      <c r="C1618" s="42" t="s">
        <v>750</v>
      </c>
      <c r="E1618" s="20">
        <v>2</v>
      </c>
      <c r="F1618" s="20">
        <v>1</v>
      </c>
      <c r="G1618" s="20">
        <v>1</v>
      </c>
      <c r="H1618" s="20">
        <v>1</v>
      </c>
      <c r="I1618" s="20">
        <v>0</v>
      </c>
      <c r="J1618" s="20">
        <v>0</v>
      </c>
      <c r="K1618" s="20">
        <v>0</v>
      </c>
      <c r="L1618" s="20">
        <v>0</v>
      </c>
      <c r="M1618" s="225" t="s">
        <v>752</v>
      </c>
      <c r="O1618" s="101">
        <f>IF(ISBLANK(C1618),O1617,IF(COUNTIF(C$2:C1618,C1618)&gt;1,O1617,1+MAX(O1617,0)))</f>
        <v>44</v>
      </c>
      <c r="P1618" s="45">
        <f t="shared" si="350"/>
        <v>26</v>
      </c>
      <c r="Q1618" s="33" t="str">
        <f t="shared" si="351"/>
        <v/>
      </c>
      <c r="R1618" s="33">
        <f t="shared" si="352"/>
        <v>13</v>
      </c>
      <c r="S1618" s="33" t="str">
        <f t="shared" si="353"/>
        <v>126_13</v>
      </c>
      <c r="T1618" s="35" t="str">
        <f t="shared" si="354"/>
        <v>126PM</v>
      </c>
      <c r="U1618" s="35" t="str">
        <f t="shared" si="355"/>
        <v>126PMNS</v>
      </c>
      <c r="W1618" s="20" t="str">
        <f t="shared" si="356"/>
        <v/>
      </c>
      <c r="X1618" s="20" t="str">
        <f t="shared" si="357"/>
        <v/>
      </c>
      <c r="Y1618" s="20" t="str">
        <f t="shared" si="358"/>
        <v/>
      </c>
      <c r="Z1618" s="20" t="str">
        <f t="shared" si="359"/>
        <v/>
      </c>
      <c r="AA1618" s="20">
        <f t="shared" si="361"/>
        <v>0</v>
      </c>
      <c r="AB1618" s="20">
        <f t="shared" si="362"/>
        <v>0</v>
      </c>
      <c r="AC1618" s="20">
        <f t="shared" si="363"/>
        <v>0</v>
      </c>
      <c r="AD1618" s="16">
        <f t="shared" si="360"/>
        <v>0</v>
      </c>
      <c r="AE1618" s="16">
        <f>IF(ISBLANK(T1618),AE1617,IF(COUNTIF(T$2:T1618,T1618)&gt;1,AE1617,1+MAX(AE1617,0)))</f>
        <v>50</v>
      </c>
    </row>
    <row r="1619" spans="1:31" x14ac:dyDescent="0.25">
      <c r="A1619" s="42">
        <v>126</v>
      </c>
      <c r="B1619" s="42" t="s">
        <v>66</v>
      </c>
      <c r="C1619" s="42" t="s">
        <v>750</v>
      </c>
      <c r="E1619" s="20">
        <v>2</v>
      </c>
      <c r="F1619" s="20">
        <v>1</v>
      </c>
      <c r="G1619" s="20">
        <v>2</v>
      </c>
      <c r="H1619" s="20">
        <v>2</v>
      </c>
      <c r="I1619" s="20">
        <v>0</v>
      </c>
      <c r="J1619" s="20">
        <v>2</v>
      </c>
      <c r="K1619" s="20">
        <v>0</v>
      </c>
      <c r="L1619" s="20">
        <v>0</v>
      </c>
      <c r="M1619" s="225" t="s">
        <v>752</v>
      </c>
      <c r="O1619" s="101">
        <f>IF(ISBLANK(C1619),O1618,IF(COUNTIF(C$2:C1619,C1619)&gt;1,O1618,1+MAX(O1618,0)))</f>
        <v>44</v>
      </c>
      <c r="P1619" s="45">
        <f t="shared" si="350"/>
        <v>26</v>
      </c>
      <c r="Q1619" s="33" t="str">
        <f t="shared" si="351"/>
        <v/>
      </c>
      <c r="R1619" s="33">
        <f t="shared" si="352"/>
        <v>13</v>
      </c>
      <c r="S1619" s="33" t="str">
        <f t="shared" si="353"/>
        <v>126_13</v>
      </c>
      <c r="T1619" s="35" t="str">
        <f t="shared" si="354"/>
        <v>126PM</v>
      </c>
      <c r="U1619" s="35" t="str">
        <f t="shared" si="355"/>
        <v>126PMNS</v>
      </c>
      <c r="W1619" s="20" t="str">
        <f t="shared" si="356"/>
        <v/>
      </c>
      <c r="X1619" s="20" t="str">
        <f t="shared" si="357"/>
        <v/>
      </c>
      <c r="Y1619" s="20" t="str">
        <f t="shared" si="358"/>
        <v/>
      </c>
      <c r="Z1619" s="20" t="str">
        <f t="shared" si="359"/>
        <v/>
      </c>
      <c r="AA1619" s="20">
        <f t="shared" si="361"/>
        <v>0</v>
      </c>
      <c r="AB1619" s="20">
        <f t="shared" si="362"/>
        <v>0</v>
      </c>
      <c r="AC1619" s="20">
        <f t="shared" si="363"/>
        <v>0</v>
      </c>
      <c r="AD1619" s="16">
        <f t="shared" si="360"/>
        <v>0</v>
      </c>
      <c r="AE1619" s="16">
        <f>IF(ISBLANK(T1619),AE1618,IF(COUNTIF(T$2:T1619,T1619)&gt;1,AE1618,1+MAX(AE1618,0)))</f>
        <v>50</v>
      </c>
    </row>
    <row r="1620" spans="1:31" x14ac:dyDescent="0.25">
      <c r="A1620" s="42">
        <v>126</v>
      </c>
      <c r="B1620" s="42" t="s">
        <v>66</v>
      </c>
      <c r="C1620" s="42" t="s">
        <v>750</v>
      </c>
      <c r="E1620" s="20">
        <v>2</v>
      </c>
      <c r="F1620" s="20">
        <v>1</v>
      </c>
      <c r="G1620" s="20">
        <v>3</v>
      </c>
      <c r="H1620" s="20">
        <v>9</v>
      </c>
      <c r="I1620" s="20">
        <v>1</v>
      </c>
      <c r="J1620" s="20">
        <v>1</v>
      </c>
      <c r="K1620" s="20">
        <v>2</v>
      </c>
      <c r="L1620" s="20">
        <v>9</v>
      </c>
      <c r="M1620" s="225" t="s">
        <v>752</v>
      </c>
      <c r="O1620" s="101">
        <f>IF(ISBLANK(C1620),O1619,IF(COUNTIF(C$2:C1620,C1620)&gt;1,O1619,1+MAX(O1619,0)))</f>
        <v>44</v>
      </c>
      <c r="P1620" s="45">
        <f t="shared" si="350"/>
        <v>26</v>
      </c>
      <c r="Q1620" s="33" t="str">
        <f t="shared" si="351"/>
        <v/>
      </c>
      <c r="R1620" s="33">
        <f t="shared" si="352"/>
        <v>13</v>
      </c>
      <c r="S1620" s="33" t="str">
        <f t="shared" si="353"/>
        <v>126_13</v>
      </c>
      <c r="T1620" s="35" t="str">
        <f t="shared" si="354"/>
        <v>126PM</v>
      </c>
      <c r="U1620" s="35" t="str">
        <f t="shared" si="355"/>
        <v>126PMEW</v>
      </c>
      <c r="W1620" s="20" t="str">
        <f t="shared" si="356"/>
        <v/>
      </c>
      <c r="X1620" s="20" t="str">
        <f t="shared" si="357"/>
        <v/>
      </c>
      <c r="Y1620" s="20" t="str">
        <f t="shared" si="358"/>
        <v/>
      </c>
      <c r="Z1620" s="20" t="str">
        <f t="shared" si="359"/>
        <v/>
      </c>
      <c r="AA1620" s="20">
        <f t="shared" si="361"/>
        <v>0</v>
      </c>
      <c r="AB1620" s="20">
        <f t="shared" si="362"/>
        <v>0</v>
      </c>
      <c r="AC1620" s="20">
        <f t="shared" si="363"/>
        <v>0</v>
      </c>
      <c r="AD1620" s="16">
        <f t="shared" si="360"/>
        <v>0</v>
      </c>
      <c r="AE1620" s="16">
        <f>IF(ISBLANK(T1620),AE1619,IF(COUNTIF(T$2:T1620,T1620)&gt;1,AE1619,1+MAX(AE1619,0)))</f>
        <v>50</v>
      </c>
    </row>
    <row r="1621" spans="1:31" x14ac:dyDescent="0.25">
      <c r="A1621" s="42">
        <v>126</v>
      </c>
      <c r="B1621" s="42" t="s">
        <v>66</v>
      </c>
      <c r="C1621" s="42" t="s">
        <v>750</v>
      </c>
      <c r="E1621" s="20">
        <v>2</v>
      </c>
      <c r="F1621" s="20">
        <v>1</v>
      </c>
      <c r="G1621" s="20">
        <v>4</v>
      </c>
      <c r="H1621" s="20">
        <v>4</v>
      </c>
      <c r="I1621" s="20">
        <v>0</v>
      </c>
      <c r="J1621" s="20">
        <v>1</v>
      </c>
      <c r="K1621" s="20">
        <v>1</v>
      </c>
      <c r="L1621" s="20">
        <v>4</v>
      </c>
      <c r="M1621" s="225" t="s">
        <v>752</v>
      </c>
      <c r="O1621" s="101">
        <f>IF(ISBLANK(C1621),O1620,IF(COUNTIF(C$2:C1621,C1621)&gt;1,O1620,1+MAX(O1620,0)))</f>
        <v>44</v>
      </c>
      <c r="P1621" s="45">
        <f t="shared" si="350"/>
        <v>26</v>
      </c>
      <c r="Q1621" s="33" t="str">
        <f t="shared" si="351"/>
        <v/>
      </c>
      <c r="R1621" s="33">
        <f t="shared" si="352"/>
        <v>13</v>
      </c>
      <c r="S1621" s="33" t="str">
        <f t="shared" si="353"/>
        <v>126_13</v>
      </c>
      <c r="T1621" s="35" t="str">
        <f t="shared" si="354"/>
        <v>126PM</v>
      </c>
      <c r="U1621" s="35" t="str">
        <f t="shared" si="355"/>
        <v>126PMEW</v>
      </c>
      <c r="W1621" s="20" t="str">
        <f t="shared" si="356"/>
        <v/>
      </c>
      <c r="X1621" s="20" t="str">
        <f t="shared" si="357"/>
        <v/>
      </c>
      <c r="Y1621" s="20" t="str">
        <f t="shared" si="358"/>
        <v/>
      </c>
      <c r="Z1621" s="20" t="str">
        <f t="shared" si="359"/>
        <v/>
      </c>
      <c r="AA1621" s="20">
        <f t="shared" si="361"/>
        <v>0</v>
      </c>
      <c r="AB1621" s="20">
        <f t="shared" si="362"/>
        <v>0</v>
      </c>
      <c r="AC1621" s="20">
        <f t="shared" si="363"/>
        <v>0</v>
      </c>
      <c r="AD1621" s="16">
        <f t="shared" si="360"/>
        <v>0</v>
      </c>
      <c r="AE1621" s="16">
        <f>IF(ISBLANK(T1621),AE1620,IF(COUNTIF(T$2:T1621,T1621)&gt;1,AE1620,1+MAX(AE1620,0)))</f>
        <v>50</v>
      </c>
    </row>
    <row r="1622" spans="1:31" x14ac:dyDescent="0.25">
      <c r="A1622" s="42">
        <v>126</v>
      </c>
      <c r="B1622" s="42" t="s">
        <v>66</v>
      </c>
      <c r="C1622" s="42" t="s">
        <v>750</v>
      </c>
      <c r="E1622" s="20">
        <v>2</v>
      </c>
      <c r="F1622" s="20">
        <v>2</v>
      </c>
      <c r="G1622" s="20">
        <v>1</v>
      </c>
      <c r="H1622" s="20">
        <v>0</v>
      </c>
      <c r="I1622" s="20">
        <v>0</v>
      </c>
      <c r="J1622" s="20">
        <v>0</v>
      </c>
      <c r="K1622" s="20">
        <v>0</v>
      </c>
      <c r="L1622" s="20">
        <v>0</v>
      </c>
      <c r="M1622" s="225" t="s">
        <v>752</v>
      </c>
      <c r="O1622" s="101">
        <f>IF(ISBLANK(C1622),O1621,IF(COUNTIF(C$2:C1622,C1622)&gt;1,O1621,1+MAX(O1621,0)))</f>
        <v>44</v>
      </c>
      <c r="P1622" s="45">
        <f t="shared" si="350"/>
        <v>26</v>
      </c>
      <c r="Q1622" s="33" t="str">
        <f t="shared" si="351"/>
        <v/>
      </c>
      <c r="R1622" s="33">
        <f t="shared" si="352"/>
        <v>14</v>
      </c>
      <c r="S1622" s="33" t="str">
        <f t="shared" si="353"/>
        <v>126_14</v>
      </c>
      <c r="T1622" s="35" t="str">
        <f t="shared" si="354"/>
        <v>126PM</v>
      </c>
      <c r="U1622" s="35" t="str">
        <f t="shared" si="355"/>
        <v>126PMNS</v>
      </c>
      <c r="W1622" s="20" t="str">
        <f t="shared" si="356"/>
        <v/>
      </c>
      <c r="X1622" s="20" t="str">
        <f t="shared" si="357"/>
        <v/>
      </c>
      <c r="Y1622" s="20" t="str">
        <f t="shared" si="358"/>
        <v/>
      </c>
      <c r="Z1622" s="20" t="str">
        <f t="shared" si="359"/>
        <v/>
      </c>
      <c r="AA1622" s="20">
        <f t="shared" si="361"/>
        <v>0</v>
      </c>
      <c r="AB1622" s="20">
        <f t="shared" si="362"/>
        <v>0</v>
      </c>
      <c r="AC1622" s="20">
        <f t="shared" si="363"/>
        <v>0</v>
      </c>
      <c r="AD1622" s="16">
        <f t="shared" si="360"/>
        <v>0</v>
      </c>
      <c r="AE1622" s="16">
        <f>IF(ISBLANK(T1622),AE1621,IF(COUNTIF(T$2:T1622,T1622)&gt;1,AE1621,1+MAX(AE1621,0)))</f>
        <v>50</v>
      </c>
    </row>
    <row r="1623" spans="1:31" x14ac:dyDescent="0.25">
      <c r="A1623" s="42">
        <v>126</v>
      </c>
      <c r="B1623" s="42" t="s">
        <v>66</v>
      </c>
      <c r="C1623" s="42" t="s">
        <v>750</v>
      </c>
      <c r="E1623" s="20">
        <v>2</v>
      </c>
      <c r="F1623" s="20">
        <v>2</v>
      </c>
      <c r="G1623" s="20">
        <v>2</v>
      </c>
      <c r="H1623" s="20">
        <v>6</v>
      </c>
      <c r="I1623" s="20">
        <v>1</v>
      </c>
      <c r="J1623" s="20">
        <v>2</v>
      </c>
      <c r="K1623" s="20">
        <v>0</v>
      </c>
      <c r="L1623" s="20">
        <v>0</v>
      </c>
      <c r="M1623" s="225" t="s">
        <v>752</v>
      </c>
      <c r="O1623" s="101">
        <f>IF(ISBLANK(C1623),O1622,IF(COUNTIF(C$2:C1623,C1623)&gt;1,O1622,1+MAX(O1622,0)))</f>
        <v>44</v>
      </c>
      <c r="P1623" s="45">
        <f t="shared" si="350"/>
        <v>26</v>
      </c>
      <c r="Q1623" s="33" t="str">
        <f t="shared" si="351"/>
        <v/>
      </c>
      <c r="R1623" s="33">
        <f t="shared" si="352"/>
        <v>14</v>
      </c>
      <c r="S1623" s="33" t="str">
        <f t="shared" si="353"/>
        <v>126_14</v>
      </c>
      <c r="T1623" s="35" t="str">
        <f t="shared" si="354"/>
        <v>126PM</v>
      </c>
      <c r="U1623" s="35" t="str">
        <f t="shared" si="355"/>
        <v>126PMNS</v>
      </c>
      <c r="W1623" s="20" t="str">
        <f t="shared" si="356"/>
        <v/>
      </c>
      <c r="X1623" s="20" t="str">
        <f t="shared" si="357"/>
        <v/>
      </c>
      <c r="Y1623" s="20" t="str">
        <f t="shared" si="358"/>
        <v/>
      </c>
      <c r="Z1623" s="20" t="str">
        <f t="shared" si="359"/>
        <v/>
      </c>
      <c r="AA1623" s="20">
        <f t="shared" si="361"/>
        <v>0</v>
      </c>
      <c r="AB1623" s="20">
        <f t="shared" si="362"/>
        <v>0</v>
      </c>
      <c r="AC1623" s="20">
        <f t="shared" si="363"/>
        <v>0</v>
      </c>
      <c r="AD1623" s="16">
        <f t="shared" si="360"/>
        <v>0</v>
      </c>
      <c r="AE1623" s="16">
        <f>IF(ISBLANK(T1623),AE1622,IF(COUNTIF(T$2:T1623,T1623)&gt;1,AE1622,1+MAX(AE1622,0)))</f>
        <v>50</v>
      </c>
    </row>
    <row r="1624" spans="1:31" x14ac:dyDescent="0.25">
      <c r="A1624" s="42">
        <v>126</v>
      </c>
      <c r="B1624" s="42" t="s">
        <v>66</v>
      </c>
      <c r="C1624" s="42" t="s">
        <v>750</v>
      </c>
      <c r="E1624" s="20">
        <v>2</v>
      </c>
      <c r="F1624" s="20">
        <v>2</v>
      </c>
      <c r="G1624" s="20">
        <v>3</v>
      </c>
      <c r="H1624" s="20">
        <v>6</v>
      </c>
      <c r="I1624" s="20">
        <v>1</v>
      </c>
      <c r="J1624" s="20">
        <v>1</v>
      </c>
      <c r="K1624" s="20">
        <v>0</v>
      </c>
      <c r="L1624" s="20">
        <v>5</v>
      </c>
      <c r="M1624" s="225" t="s">
        <v>752</v>
      </c>
      <c r="O1624" s="101">
        <f>IF(ISBLANK(C1624),O1623,IF(COUNTIF(C$2:C1624,C1624)&gt;1,O1623,1+MAX(O1623,0)))</f>
        <v>44</v>
      </c>
      <c r="P1624" s="45">
        <f t="shared" si="350"/>
        <v>26</v>
      </c>
      <c r="Q1624" s="33" t="str">
        <f t="shared" si="351"/>
        <v/>
      </c>
      <c r="R1624" s="33">
        <f t="shared" si="352"/>
        <v>14</v>
      </c>
      <c r="S1624" s="33" t="str">
        <f t="shared" si="353"/>
        <v>126_14</v>
      </c>
      <c r="T1624" s="35" t="str">
        <f t="shared" si="354"/>
        <v>126PM</v>
      </c>
      <c r="U1624" s="35" t="str">
        <f t="shared" si="355"/>
        <v>126PMEW</v>
      </c>
      <c r="W1624" s="20" t="str">
        <f t="shared" si="356"/>
        <v/>
      </c>
      <c r="X1624" s="20" t="str">
        <f t="shared" si="357"/>
        <v/>
      </c>
      <c r="Y1624" s="20" t="str">
        <f t="shared" si="358"/>
        <v/>
      </c>
      <c r="Z1624" s="20" t="str">
        <f t="shared" si="359"/>
        <v/>
      </c>
      <c r="AA1624" s="20">
        <f t="shared" si="361"/>
        <v>0</v>
      </c>
      <c r="AB1624" s="20">
        <f t="shared" si="362"/>
        <v>0</v>
      </c>
      <c r="AC1624" s="20">
        <f t="shared" si="363"/>
        <v>0</v>
      </c>
      <c r="AD1624" s="16">
        <f t="shared" si="360"/>
        <v>0</v>
      </c>
      <c r="AE1624" s="16">
        <f>IF(ISBLANK(T1624),AE1623,IF(COUNTIF(T$2:T1624,T1624)&gt;1,AE1623,1+MAX(AE1623,0)))</f>
        <v>50</v>
      </c>
    </row>
    <row r="1625" spans="1:31" x14ac:dyDescent="0.25">
      <c r="A1625" s="42">
        <v>126</v>
      </c>
      <c r="B1625" s="42" t="s">
        <v>66</v>
      </c>
      <c r="C1625" s="42" t="s">
        <v>750</v>
      </c>
      <c r="E1625" s="20">
        <v>2</v>
      </c>
      <c r="F1625" s="20">
        <v>2</v>
      </c>
      <c r="G1625" s="20">
        <v>4</v>
      </c>
      <c r="H1625" s="20">
        <v>4</v>
      </c>
      <c r="I1625" s="20">
        <v>1</v>
      </c>
      <c r="J1625" s="20">
        <v>0</v>
      </c>
      <c r="K1625" s="20">
        <v>2</v>
      </c>
      <c r="L1625" s="20">
        <v>4</v>
      </c>
      <c r="M1625" s="225" t="s">
        <v>752</v>
      </c>
      <c r="O1625" s="101">
        <f>IF(ISBLANK(C1625),O1624,IF(COUNTIF(C$2:C1625,C1625)&gt;1,O1624,1+MAX(O1624,0)))</f>
        <v>44</v>
      </c>
      <c r="P1625" s="45">
        <f t="shared" si="350"/>
        <v>26</v>
      </c>
      <c r="Q1625" s="33" t="str">
        <f t="shared" si="351"/>
        <v/>
      </c>
      <c r="R1625" s="33">
        <f t="shared" si="352"/>
        <v>14</v>
      </c>
      <c r="S1625" s="33" t="str">
        <f t="shared" si="353"/>
        <v>126_14</v>
      </c>
      <c r="T1625" s="35" t="str">
        <f t="shared" si="354"/>
        <v>126PM</v>
      </c>
      <c r="U1625" s="35" t="str">
        <f t="shared" si="355"/>
        <v>126PMEW</v>
      </c>
      <c r="W1625" s="20" t="str">
        <f t="shared" si="356"/>
        <v/>
      </c>
      <c r="X1625" s="20" t="str">
        <f t="shared" si="357"/>
        <v/>
      </c>
      <c r="Y1625" s="20" t="str">
        <f t="shared" si="358"/>
        <v/>
      </c>
      <c r="Z1625" s="20" t="str">
        <f t="shared" si="359"/>
        <v/>
      </c>
      <c r="AA1625" s="20">
        <f t="shared" si="361"/>
        <v>0</v>
      </c>
      <c r="AB1625" s="20">
        <f t="shared" si="362"/>
        <v>0</v>
      </c>
      <c r="AC1625" s="20">
        <f t="shared" si="363"/>
        <v>0</v>
      </c>
      <c r="AD1625" s="16">
        <f t="shared" si="360"/>
        <v>0</v>
      </c>
      <c r="AE1625" s="16">
        <f>IF(ISBLANK(T1625),AE1624,IF(COUNTIF(T$2:T1625,T1625)&gt;1,AE1624,1+MAX(AE1624,0)))</f>
        <v>50</v>
      </c>
    </row>
    <row r="1626" spans="1:31" x14ac:dyDescent="0.25">
      <c r="A1626" s="42">
        <v>126</v>
      </c>
      <c r="B1626" s="42" t="s">
        <v>66</v>
      </c>
      <c r="C1626" s="42" t="s">
        <v>750</v>
      </c>
      <c r="E1626" s="20">
        <v>2</v>
      </c>
      <c r="F1626" s="20">
        <v>3</v>
      </c>
      <c r="G1626" s="20">
        <v>1</v>
      </c>
      <c r="H1626" s="20">
        <v>2</v>
      </c>
      <c r="I1626" s="20">
        <v>0</v>
      </c>
      <c r="J1626" s="20">
        <v>1</v>
      </c>
      <c r="K1626" s="20">
        <v>0</v>
      </c>
      <c r="L1626" s="20">
        <v>1</v>
      </c>
      <c r="M1626" s="225" t="s">
        <v>752</v>
      </c>
      <c r="O1626" s="101">
        <f>IF(ISBLANK(C1626),O1625,IF(COUNTIF(C$2:C1626,C1626)&gt;1,O1625,1+MAX(O1625,0)))</f>
        <v>44</v>
      </c>
      <c r="P1626" s="45">
        <f t="shared" si="350"/>
        <v>26</v>
      </c>
      <c r="Q1626" s="33" t="str">
        <f t="shared" si="351"/>
        <v/>
      </c>
      <c r="R1626" s="33">
        <f t="shared" si="352"/>
        <v>15</v>
      </c>
      <c r="S1626" s="33" t="str">
        <f t="shared" si="353"/>
        <v>126_15</v>
      </c>
      <c r="T1626" s="35" t="str">
        <f t="shared" si="354"/>
        <v>126PM</v>
      </c>
      <c r="U1626" s="35" t="str">
        <f t="shared" si="355"/>
        <v>126PMNS</v>
      </c>
      <c r="W1626" s="20" t="str">
        <f t="shared" si="356"/>
        <v/>
      </c>
      <c r="X1626" s="20" t="str">
        <f t="shared" si="357"/>
        <v/>
      </c>
      <c r="Y1626" s="20" t="str">
        <f t="shared" si="358"/>
        <v/>
      </c>
      <c r="Z1626" s="20" t="str">
        <f t="shared" si="359"/>
        <v/>
      </c>
      <c r="AA1626" s="20">
        <f t="shared" si="361"/>
        <v>0</v>
      </c>
      <c r="AB1626" s="20">
        <f t="shared" si="362"/>
        <v>0</v>
      </c>
      <c r="AC1626" s="20">
        <f t="shared" si="363"/>
        <v>0</v>
      </c>
      <c r="AD1626" s="16">
        <f t="shared" si="360"/>
        <v>0</v>
      </c>
      <c r="AE1626" s="16">
        <f>IF(ISBLANK(T1626),AE1625,IF(COUNTIF(T$2:T1626,T1626)&gt;1,AE1625,1+MAX(AE1625,0)))</f>
        <v>50</v>
      </c>
    </row>
    <row r="1627" spans="1:31" x14ac:dyDescent="0.25">
      <c r="A1627" s="42">
        <v>126</v>
      </c>
      <c r="B1627" s="42" t="s">
        <v>66</v>
      </c>
      <c r="C1627" s="42" t="s">
        <v>750</v>
      </c>
      <c r="E1627" s="20">
        <v>2</v>
      </c>
      <c r="F1627" s="20">
        <v>3</v>
      </c>
      <c r="G1627" s="20">
        <v>2</v>
      </c>
      <c r="H1627" s="20">
        <v>2</v>
      </c>
      <c r="I1627" s="20">
        <v>0</v>
      </c>
      <c r="J1627" s="20">
        <v>1</v>
      </c>
      <c r="K1627" s="20">
        <v>0</v>
      </c>
      <c r="L1627" s="20">
        <v>0</v>
      </c>
      <c r="M1627" s="225" t="s">
        <v>752</v>
      </c>
      <c r="O1627" s="101">
        <f>IF(ISBLANK(C1627),O1626,IF(COUNTIF(C$2:C1627,C1627)&gt;1,O1626,1+MAX(O1626,0)))</f>
        <v>44</v>
      </c>
      <c r="P1627" s="45">
        <f t="shared" si="350"/>
        <v>26</v>
      </c>
      <c r="Q1627" s="33" t="str">
        <f t="shared" si="351"/>
        <v/>
      </c>
      <c r="R1627" s="33">
        <f t="shared" si="352"/>
        <v>15</v>
      </c>
      <c r="S1627" s="33" t="str">
        <f t="shared" si="353"/>
        <v>126_15</v>
      </c>
      <c r="T1627" s="35" t="str">
        <f t="shared" si="354"/>
        <v>126PM</v>
      </c>
      <c r="U1627" s="35" t="str">
        <f t="shared" si="355"/>
        <v>126PMNS</v>
      </c>
      <c r="W1627" s="20" t="str">
        <f t="shared" si="356"/>
        <v/>
      </c>
      <c r="X1627" s="20" t="str">
        <f t="shared" si="357"/>
        <v/>
      </c>
      <c r="Y1627" s="20" t="str">
        <f t="shared" si="358"/>
        <v/>
      </c>
      <c r="Z1627" s="20" t="str">
        <f t="shared" si="359"/>
        <v/>
      </c>
      <c r="AA1627" s="20">
        <f t="shared" si="361"/>
        <v>0</v>
      </c>
      <c r="AB1627" s="20">
        <f t="shared" si="362"/>
        <v>0</v>
      </c>
      <c r="AC1627" s="20">
        <f t="shared" si="363"/>
        <v>0</v>
      </c>
      <c r="AD1627" s="16">
        <f t="shared" si="360"/>
        <v>0</v>
      </c>
      <c r="AE1627" s="16">
        <f>IF(ISBLANK(T1627),AE1626,IF(COUNTIF(T$2:T1627,T1627)&gt;1,AE1626,1+MAX(AE1626,0)))</f>
        <v>50</v>
      </c>
    </row>
    <row r="1628" spans="1:31" x14ac:dyDescent="0.25">
      <c r="A1628" s="42">
        <v>126</v>
      </c>
      <c r="B1628" s="42" t="s">
        <v>66</v>
      </c>
      <c r="C1628" s="42" t="s">
        <v>750</v>
      </c>
      <c r="E1628" s="20">
        <v>2</v>
      </c>
      <c r="F1628" s="20">
        <v>3</v>
      </c>
      <c r="G1628" s="20">
        <v>3</v>
      </c>
      <c r="H1628" s="20">
        <v>5</v>
      </c>
      <c r="I1628" s="20">
        <v>1</v>
      </c>
      <c r="J1628" s="20">
        <v>1</v>
      </c>
      <c r="K1628" s="20">
        <v>0</v>
      </c>
      <c r="L1628" s="20">
        <v>4</v>
      </c>
      <c r="M1628" s="225" t="s">
        <v>752</v>
      </c>
      <c r="O1628" s="101">
        <f>IF(ISBLANK(C1628),O1627,IF(COUNTIF(C$2:C1628,C1628)&gt;1,O1627,1+MAX(O1627,0)))</f>
        <v>44</v>
      </c>
      <c r="P1628" s="45">
        <f t="shared" si="350"/>
        <v>26</v>
      </c>
      <c r="Q1628" s="33" t="str">
        <f t="shared" si="351"/>
        <v/>
      </c>
      <c r="R1628" s="33">
        <f t="shared" si="352"/>
        <v>15</v>
      </c>
      <c r="S1628" s="33" t="str">
        <f t="shared" si="353"/>
        <v>126_15</v>
      </c>
      <c r="T1628" s="35" t="str">
        <f t="shared" si="354"/>
        <v>126PM</v>
      </c>
      <c r="U1628" s="35" t="str">
        <f t="shared" si="355"/>
        <v>126PMEW</v>
      </c>
      <c r="W1628" s="20" t="str">
        <f t="shared" si="356"/>
        <v/>
      </c>
      <c r="X1628" s="20" t="str">
        <f t="shared" si="357"/>
        <v/>
      </c>
      <c r="Y1628" s="20" t="str">
        <f t="shared" si="358"/>
        <v/>
      </c>
      <c r="Z1628" s="20" t="str">
        <f t="shared" si="359"/>
        <v/>
      </c>
      <c r="AA1628" s="20">
        <f t="shared" si="361"/>
        <v>0</v>
      </c>
      <c r="AB1628" s="20">
        <f t="shared" si="362"/>
        <v>0</v>
      </c>
      <c r="AC1628" s="20">
        <f t="shared" si="363"/>
        <v>0</v>
      </c>
      <c r="AD1628" s="16">
        <f t="shared" si="360"/>
        <v>0</v>
      </c>
      <c r="AE1628" s="16">
        <f>IF(ISBLANK(T1628),AE1627,IF(COUNTIF(T$2:T1628,T1628)&gt;1,AE1627,1+MAX(AE1627,0)))</f>
        <v>50</v>
      </c>
    </row>
    <row r="1629" spans="1:31" x14ac:dyDescent="0.25">
      <c r="A1629" s="42">
        <v>126</v>
      </c>
      <c r="B1629" s="42" t="s">
        <v>66</v>
      </c>
      <c r="C1629" s="42" t="s">
        <v>750</v>
      </c>
      <c r="E1629" s="20">
        <v>2</v>
      </c>
      <c r="F1629" s="20">
        <v>3</v>
      </c>
      <c r="G1629" s="20">
        <v>4</v>
      </c>
      <c r="H1629" s="20">
        <v>9</v>
      </c>
      <c r="I1629" s="20">
        <v>3</v>
      </c>
      <c r="J1629" s="20">
        <v>1</v>
      </c>
      <c r="K1629" s="20">
        <v>4</v>
      </c>
      <c r="L1629" s="20">
        <v>8</v>
      </c>
      <c r="M1629" s="225" t="s">
        <v>752</v>
      </c>
      <c r="O1629" s="101">
        <f>IF(ISBLANK(C1629),O1628,IF(COUNTIF(C$2:C1629,C1629)&gt;1,O1628,1+MAX(O1628,0)))</f>
        <v>44</v>
      </c>
      <c r="P1629" s="45">
        <f t="shared" si="350"/>
        <v>26</v>
      </c>
      <c r="Q1629" s="33" t="str">
        <f t="shared" si="351"/>
        <v/>
      </c>
      <c r="R1629" s="33">
        <f t="shared" si="352"/>
        <v>15</v>
      </c>
      <c r="S1629" s="33" t="str">
        <f t="shared" si="353"/>
        <v>126_15</v>
      </c>
      <c r="T1629" s="35" t="str">
        <f t="shared" si="354"/>
        <v>126PM</v>
      </c>
      <c r="U1629" s="35" t="str">
        <f t="shared" si="355"/>
        <v>126PMEW</v>
      </c>
      <c r="W1629" s="20" t="str">
        <f t="shared" si="356"/>
        <v/>
      </c>
      <c r="X1629" s="20" t="str">
        <f t="shared" si="357"/>
        <v/>
      </c>
      <c r="Y1629" s="20" t="str">
        <f t="shared" si="358"/>
        <v/>
      </c>
      <c r="Z1629" s="20" t="str">
        <f t="shared" si="359"/>
        <v/>
      </c>
      <c r="AA1629" s="20">
        <f t="shared" si="361"/>
        <v>0</v>
      </c>
      <c r="AB1629" s="20">
        <f t="shared" si="362"/>
        <v>0</v>
      </c>
      <c r="AC1629" s="20">
        <f t="shared" si="363"/>
        <v>0</v>
      </c>
      <c r="AD1629" s="16">
        <f t="shared" si="360"/>
        <v>0</v>
      </c>
      <c r="AE1629" s="16">
        <f>IF(ISBLANK(T1629),AE1628,IF(COUNTIF(T$2:T1629,T1629)&gt;1,AE1628,1+MAX(AE1628,0)))</f>
        <v>50</v>
      </c>
    </row>
    <row r="1630" spans="1:31" x14ac:dyDescent="0.25">
      <c r="A1630" s="42">
        <v>126</v>
      </c>
      <c r="B1630" s="42" t="s">
        <v>66</v>
      </c>
      <c r="C1630" s="42" t="s">
        <v>750</v>
      </c>
      <c r="E1630" s="20">
        <v>2</v>
      </c>
      <c r="F1630" s="20">
        <v>4</v>
      </c>
      <c r="G1630" s="20">
        <v>1</v>
      </c>
      <c r="H1630" s="20">
        <v>0</v>
      </c>
      <c r="I1630" s="20">
        <v>0</v>
      </c>
      <c r="J1630" s="20">
        <v>0</v>
      </c>
      <c r="K1630" s="20">
        <v>0</v>
      </c>
      <c r="L1630" s="20">
        <v>0</v>
      </c>
      <c r="M1630" s="225" t="s">
        <v>752</v>
      </c>
      <c r="O1630" s="101">
        <f>IF(ISBLANK(C1630),O1629,IF(COUNTIF(C$2:C1630,C1630)&gt;1,O1629,1+MAX(O1629,0)))</f>
        <v>44</v>
      </c>
      <c r="P1630" s="45">
        <f t="shared" si="350"/>
        <v>26</v>
      </c>
      <c r="Q1630" s="33" t="str">
        <f t="shared" si="351"/>
        <v/>
      </c>
      <c r="R1630" s="33">
        <f t="shared" si="352"/>
        <v>16</v>
      </c>
      <c r="S1630" s="33" t="str">
        <f t="shared" si="353"/>
        <v>126_16</v>
      </c>
      <c r="T1630" s="35" t="str">
        <f t="shared" si="354"/>
        <v>126PM</v>
      </c>
      <c r="U1630" s="35" t="str">
        <f t="shared" si="355"/>
        <v>126PMNS</v>
      </c>
      <c r="W1630" s="20" t="str">
        <f t="shared" si="356"/>
        <v/>
      </c>
      <c r="X1630" s="20" t="str">
        <f t="shared" si="357"/>
        <v/>
      </c>
      <c r="Y1630" s="20" t="str">
        <f t="shared" si="358"/>
        <v/>
      </c>
      <c r="Z1630" s="20" t="str">
        <f t="shared" si="359"/>
        <v/>
      </c>
      <c r="AA1630" s="20">
        <f t="shared" si="361"/>
        <v>0</v>
      </c>
      <c r="AB1630" s="20">
        <f t="shared" si="362"/>
        <v>0</v>
      </c>
      <c r="AC1630" s="20">
        <f t="shared" si="363"/>
        <v>0</v>
      </c>
      <c r="AD1630" s="16">
        <f t="shared" si="360"/>
        <v>0</v>
      </c>
      <c r="AE1630" s="16">
        <f>IF(ISBLANK(T1630),AE1629,IF(COUNTIF(T$2:T1630,T1630)&gt;1,AE1629,1+MAX(AE1629,0)))</f>
        <v>50</v>
      </c>
    </row>
    <row r="1631" spans="1:31" x14ac:dyDescent="0.25">
      <c r="A1631" s="42">
        <v>126</v>
      </c>
      <c r="B1631" s="42" t="s">
        <v>66</v>
      </c>
      <c r="C1631" s="42" t="s">
        <v>750</v>
      </c>
      <c r="E1631" s="20">
        <v>2</v>
      </c>
      <c r="F1631" s="20">
        <v>4</v>
      </c>
      <c r="G1631" s="20">
        <v>2</v>
      </c>
      <c r="H1631" s="20">
        <v>0</v>
      </c>
      <c r="I1631" s="20">
        <v>0</v>
      </c>
      <c r="J1631" s="20">
        <v>0</v>
      </c>
      <c r="K1631" s="20">
        <v>0</v>
      </c>
      <c r="L1631" s="20">
        <v>0</v>
      </c>
      <c r="M1631" s="225" t="s">
        <v>752</v>
      </c>
      <c r="O1631" s="101">
        <f>IF(ISBLANK(C1631),O1630,IF(COUNTIF(C$2:C1631,C1631)&gt;1,O1630,1+MAX(O1630,0)))</f>
        <v>44</v>
      </c>
      <c r="P1631" s="45">
        <f t="shared" si="350"/>
        <v>26</v>
      </c>
      <c r="Q1631" s="33" t="str">
        <f t="shared" si="351"/>
        <v/>
      </c>
      <c r="R1631" s="33">
        <f t="shared" si="352"/>
        <v>16</v>
      </c>
      <c r="S1631" s="33" t="str">
        <f t="shared" si="353"/>
        <v>126_16</v>
      </c>
      <c r="T1631" s="35" t="str">
        <f t="shared" si="354"/>
        <v>126PM</v>
      </c>
      <c r="U1631" s="35" t="str">
        <f t="shared" si="355"/>
        <v>126PMNS</v>
      </c>
      <c r="W1631" s="20" t="str">
        <f t="shared" si="356"/>
        <v/>
      </c>
      <c r="X1631" s="20" t="str">
        <f t="shared" si="357"/>
        <v/>
      </c>
      <c r="Y1631" s="20" t="str">
        <f t="shared" si="358"/>
        <v/>
      </c>
      <c r="Z1631" s="20" t="str">
        <f t="shared" si="359"/>
        <v/>
      </c>
      <c r="AA1631" s="20">
        <f t="shared" si="361"/>
        <v>0</v>
      </c>
      <c r="AB1631" s="20">
        <f t="shared" si="362"/>
        <v>0</v>
      </c>
      <c r="AC1631" s="20">
        <f t="shared" si="363"/>
        <v>0</v>
      </c>
      <c r="AD1631" s="16">
        <f t="shared" si="360"/>
        <v>0</v>
      </c>
      <c r="AE1631" s="16">
        <f>IF(ISBLANK(T1631),AE1630,IF(COUNTIF(T$2:T1631,T1631)&gt;1,AE1630,1+MAX(AE1630,0)))</f>
        <v>50</v>
      </c>
    </row>
    <row r="1632" spans="1:31" x14ac:dyDescent="0.25">
      <c r="A1632" s="42">
        <v>126</v>
      </c>
      <c r="B1632" s="42" t="s">
        <v>66</v>
      </c>
      <c r="C1632" s="42" t="s">
        <v>750</v>
      </c>
      <c r="E1632" s="20">
        <v>2</v>
      </c>
      <c r="F1632" s="20">
        <v>4</v>
      </c>
      <c r="G1632" s="20">
        <v>3</v>
      </c>
      <c r="H1632" s="20">
        <v>9</v>
      </c>
      <c r="I1632" s="20">
        <v>1</v>
      </c>
      <c r="J1632" s="20">
        <v>3</v>
      </c>
      <c r="K1632" s="20">
        <v>2</v>
      </c>
      <c r="L1632" s="20">
        <v>8</v>
      </c>
      <c r="M1632" s="225" t="s">
        <v>752</v>
      </c>
      <c r="O1632" s="101">
        <f>IF(ISBLANK(C1632),O1631,IF(COUNTIF(C$2:C1632,C1632)&gt;1,O1631,1+MAX(O1631,0)))</f>
        <v>44</v>
      </c>
      <c r="P1632" s="45">
        <f t="shared" si="350"/>
        <v>26</v>
      </c>
      <c r="Q1632" s="33" t="str">
        <f t="shared" si="351"/>
        <v/>
      </c>
      <c r="R1632" s="33">
        <f t="shared" si="352"/>
        <v>16</v>
      </c>
      <c r="S1632" s="33" t="str">
        <f t="shared" si="353"/>
        <v>126_16</v>
      </c>
      <c r="T1632" s="35" t="str">
        <f t="shared" si="354"/>
        <v>126PM</v>
      </c>
      <c r="U1632" s="35" t="str">
        <f t="shared" si="355"/>
        <v>126PMEW</v>
      </c>
      <c r="W1632" s="20" t="str">
        <f t="shared" si="356"/>
        <v/>
      </c>
      <c r="X1632" s="20" t="str">
        <f t="shared" si="357"/>
        <v/>
      </c>
      <c r="Y1632" s="20" t="str">
        <f t="shared" si="358"/>
        <v/>
      </c>
      <c r="Z1632" s="20" t="str">
        <f t="shared" si="359"/>
        <v/>
      </c>
      <c r="AA1632" s="20">
        <f t="shared" si="361"/>
        <v>0</v>
      </c>
      <c r="AB1632" s="20">
        <f t="shared" si="362"/>
        <v>0</v>
      </c>
      <c r="AC1632" s="20">
        <f t="shared" si="363"/>
        <v>0</v>
      </c>
      <c r="AD1632" s="16">
        <f t="shared" si="360"/>
        <v>0</v>
      </c>
      <c r="AE1632" s="16">
        <f>IF(ISBLANK(T1632),AE1631,IF(COUNTIF(T$2:T1632,T1632)&gt;1,AE1631,1+MAX(AE1631,0)))</f>
        <v>50</v>
      </c>
    </row>
    <row r="1633" spans="1:31" x14ac:dyDescent="0.25">
      <c r="A1633" s="42">
        <v>126</v>
      </c>
      <c r="B1633" s="42" t="s">
        <v>66</v>
      </c>
      <c r="C1633" s="42" t="s">
        <v>750</v>
      </c>
      <c r="E1633" s="20">
        <v>2</v>
      </c>
      <c r="F1633" s="20">
        <v>4</v>
      </c>
      <c r="G1633" s="20">
        <v>4</v>
      </c>
      <c r="H1633" s="20">
        <v>1</v>
      </c>
      <c r="I1633" s="20">
        <v>0</v>
      </c>
      <c r="J1633" s="20">
        <v>1</v>
      </c>
      <c r="K1633" s="20">
        <v>0</v>
      </c>
      <c r="L1633" s="20">
        <v>1</v>
      </c>
      <c r="M1633" s="225" t="s">
        <v>752</v>
      </c>
      <c r="O1633" s="101">
        <f>IF(ISBLANK(C1633),O1632,IF(COUNTIF(C$2:C1633,C1633)&gt;1,O1632,1+MAX(O1632,0)))</f>
        <v>44</v>
      </c>
      <c r="P1633" s="45">
        <f t="shared" si="350"/>
        <v>26</v>
      </c>
      <c r="Q1633" s="33" t="str">
        <f t="shared" si="351"/>
        <v/>
      </c>
      <c r="R1633" s="33">
        <f t="shared" si="352"/>
        <v>16</v>
      </c>
      <c r="S1633" s="33" t="str">
        <f t="shared" si="353"/>
        <v>126_16</v>
      </c>
      <c r="T1633" s="35" t="str">
        <f t="shared" si="354"/>
        <v>126PM</v>
      </c>
      <c r="U1633" s="35" t="str">
        <f t="shared" si="355"/>
        <v>126PMEW</v>
      </c>
      <c r="W1633" s="20" t="str">
        <f t="shared" si="356"/>
        <v/>
      </c>
      <c r="X1633" s="20" t="str">
        <f t="shared" si="357"/>
        <v/>
      </c>
      <c r="Y1633" s="20" t="str">
        <f t="shared" si="358"/>
        <v/>
      </c>
      <c r="Z1633" s="20" t="str">
        <f t="shared" si="359"/>
        <v/>
      </c>
      <c r="AA1633" s="20">
        <f t="shared" si="361"/>
        <v>0</v>
      </c>
      <c r="AB1633" s="20">
        <f t="shared" si="362"/>
        <v>0</v>
      </c>
      <c r="AC1633" s="20">
        <f t="shared" si="363"/>
        <v>0</v>
      </c>
      <c r="AD1633" s="16">
        <f t="shared" si="360"/>
        <v>0</v>
      </c>
      <c r="AE1633" s="16">
        <f>IF(ISBLANK(T1633),AE1632,IF(COUNTIF(T$2:T1633,T1633)&gt;1,AE1632,1+MAX(AE1632,0)))</f>
        <v>50</v>
      </c>
    </row>
    <row r="1634" spans="1:31" x14ac:dyDescent="0.25">
      <c r="A1634" s="42">
        <v>127</v>
      </c>
      <c r="B1634" s="42" t="s">
        <v>65</v>
      </c>
      <c r="C1634" s="42" t="s">
        <v>753</v>
      </c>
      <c r="E1634" s="20">
        <v>1</v>
      </c>
      <c r="F1634" s="20">
        <v>1</v>
      </c>
      <c r="G1634" s="20">
        <v>1</v>
      </c>
      <c r="H1634" s="20">
        <v>0</v>
      </c>
      <c r="I1634" s="20">
        <v>0</v>
      </c>
      <c r="J1634" s="20">
        <v>0</v>
      </c>
      <c r="K1634" s="20">
        <v>0</v>
      </c>
      <c r="L1634" s="20">
        <v>0</v>
      </c>
      <c r="M1634" s="225" t="s">
        <v>754</v>
      </c>
      <c r="O1634" s="101">
        <f>IF(ISBLANK(C1634),O1633,IF(COUNTIF(C$2:C1634,C1634)&gt;1,O1633,1+MAX(O1633,0)))</f>
        <v>45</v>
      </c>
      <c r="P1634" s="45">
        <f t="shared" si="350"/>
        <v>27</v>
      </c>
      <c r="Q1634" s="33">
        <f t="shared" si="351"/>
        <v>27</v>
      </c>
      <c r="R1634" s="33">
        <f t="shared" si="352"/>
        <v>1</v>
      </c>
      <c r="S1634" s="33" t="str">
        <f t="shared" si="353"/>
        <v>127_1</v>
      </c>
      <c r="T1634" s="35" t="str">
        <f t="shared" si="354"/>
        <v>127AM</v>
      </c>
      <c r="U1634" s="35" t="str">
        <f t="shared" si="355"/>
        <v>127AMNS</v>
      </c>
      <c r="W1634" s="20" t="str">
        <f t="shared" si="356"/>
        <v/>
      </c>
      <c r="X1634" s="20" t="str">
        <f t="shared" si="357"/>
        <v/>
      </c>
      <c r="Y1634" s="20" t="str">
        <f t="shared" si="358"/>
        <v/>
      </c>
      <c r="Z1634" s="20" t="str">
        <f t="shared" si="359"/>
        <v/>
      </c>
      <c r="AA1634" s="20">
        <f t="shared" si="361"/>
        <v>0</v>
      </c>
      <c r="AB1634" s="20">
        <f t="shared" si="362"/>
        <v>0</v>
      </c>
      <c r="AC1634" s="20">
        <f t="shared" si="363"/>
        <v>3</v>
      </c>
      <c r="AD1634" s="16">
        <f t="shared" si="360"/>
        <v>1</v>
      </c>
      <c r="AE1634" s="16">
        <f>IF(ISBLANK(T1634),AE1633,IF(COUNTIF(T$2:T1634,T1634)&gt;1,AE1633,1+MAX(AE1633,0)))</f>
        <v>51</v>
      </c>
    </row>
    <row r="1635" spans="1:31" x14ac:dyDescent="0.25">
      <c r="A1635" s="42">
        <v>127</v>
      </c>
      <c r="B1635" s="42" t="s">
        <v>65</v>
      </c>
      <c r="C1635" s="42" t="s">
        <v>753</v>
      </c>
      <c r="E1635" s="20">
        <v>1</v>
      </c>
      <c r="F1635" s="20">
        <v>1</v>
      </c>
      <c r="G1635" s="20">
        <v>2</v>
      </c>
      <c r="H1635" s="20">
        <v>2</v>
      </c>
      <c r="I1635" s="20">
        <v>0</v>
      </c>
      <c r="J1635" s="20">
        <v>1</v>
      </c>
      <c r="K1635" s="20">
        <v>0</v>
      </c>
      <c r="L1635" s="20">
        <v>1</v>
      </c>
      <c r="M1635" s="225" t="s">
        <v>754</v>
      </c>
      <c r="O1635" s="101">
        <f>IF(ISBLANK(C1635),O1634,IF(COUNTIF(C$2:C1635,C1635)&gt;1,O1634,1+MAX(O1634,0)))</f>
        <v>45</v>
      </c>
      <c r="P1635" s="45">
        <f t="shared" si="350"/>
        <v>27</v>
      </c>
      <c r="Q1635" s="33" t="str">
        <f t="shared" si="351"/>
        <v/>
      </c>
      <c r="R1635" s="33">
        <f t="shared" si="352"/>
        <v>1</v>
      </c>
      <c r="S1635" s="33" t="str">
        <f t="shared" si="353"/>
        <v>127_1</v>
      </c>
      <c r="T1635" s="35" t="str">
        <f t="shared" si="354"/>
        <v>127AM</v>
      </c>
      <c r="U1635" s="35" t="str">
        <f t="shared" si="355"/>
        <v>127AMNS</v>
      </c>
      <c r="W1635" s="20" t="str">
        <f t="shared" si="356"/>
        <v/>
      </c>
      <c r="X1635" s="20" t="str">
        <f t="shared" si="357"/>
        <v/>
      </c>
      <c r="Y1635" s="20" t="str">
        <f t="shared" si="358"/>
        <v/>
      </c>
      <c r="Z1635" s="20" t="str">
        <f t="shared" si="359"/>
        <v/>
      </c>
      <c r="AA1635" s="20">
        <f t="shared" si="361"/>
        <v>0</v>
      </c>
      <c r="AB1635" s="20">
        <f t="shared" si="362"/>
        <v>0</v>
      </c>
      <c r="AC1635" s="20">
        <f t="shared" si="363"/>
        <v>3</v>
      </c>
      <c r="AD1635" s="16">
        <f t="shared" si="360"/>
        <v>1</v>
      </c>
      <c r="AE1635" s="16">
        <f>IF(ISBLANK(T1635),AE1634,IF(COUNTIF(T$2:T1635,T1635)&gt;1,AE1634,1+MAX(AE1634,0)))</f>
        <v>51</v>
      </c>
    </row>
    <row r="1636" spans="1:31" x14ac:dyDescent="0.25">
      <c r="A1636" s="42">
        <v>127</v>
      </c>
      <c r="B1636" s="42" t="s">
        <v>65</v>
      </c>
      <c r="C1636" s="42" t="s">
        <v>753</v>
      </c>
      <c r="E1636" s="20">
        <v>1</v>
      </c>
      <c r="F1636" s="20">
        <v>1</v>
      </c>
      <c r="G1636" s="20">
        <v>3</v>
      </c>
      <c r="H1636" s="20">
        <v>0</v>
      </c>
      <c r="I1636" s="20">
        <v>0</v>
      </c>
      <c r="J1636" s="20">
        <v>0</v>
      </c>
      <c r="K1636" s="20">
        <v>0</v>
      </c>
      <c r="L1636" s="20">
        <v>0</v>
      </c>
      <c r="M1636" s="225" t="s">
        <v>754</v>
      </c>
      <c r="O1636" s="101">
        <f>IF(ISBLANK(C1636),O1635,IF(COUNTIF(C$2:C1636,C1636)&gt;1,O1635,1+MAX(O1635,0)))</f>
        <v>45</v>
      </c>
      <c r="P1636" s="45">
        <f t="shared" si="350"/>
        <v>27</v>
      </c>
      <c r="Q1636" s="33" t="str">
        <f t="shared" si="351"/>
        <v/>
      </c>
      <c r="R1636" s="33">
        <f t="shared" si="352"/>
        <v>1</v>
      </c>
      <c r="S1636" s="33" t="str">
        <f t="shared" si="353"/>
        <v>127_1</v>
      </c>
      <c r="T1636" s="35" t="str">
        <f t="shared" si="354"/>
        <v>127AM</v>
      </c>
      <c r="U1636" s="35" t="str">
        <f t="shared" si="355"/>
        <v>127AMEW</v>
      </c>
      <c r="W1636" s="20" t="str">
        <f t="shared" si="356"/>
        <v/>
      </c>
      <c r="X1636" s="20" t="str">
        <f t="shared" si="357"/>
        <v/>
      </c>
      <c r="Y1636" s="20" t="str">
        <f t="shared" si="358"/>
        <v/>
      </c>
      <c r="Z1636" s="20" t="str">
        <f t="shared" si="359"/>
        <v/>
      </c>
      <c r="AA1636" s="20">
        <f t="shared" si="361"/>
        <v>0</v>
      </c>
      <c r="AB1636" s="20">
        <f t="shared" si="362"/>
        <v>0</v>
      </c>
      <c r="AC1636" s="20">
        <f t="shared" si="363"/>
        <v>0</v>
      </c>
      <c r="AD1636" s="16">
        <f t="shared" si="360"/>
        <v>0</v>
      </c>
      <c r="AE1636" s="16">
        <f>IF(ISBLANK(T1636),AE1635,IF(COUNTIF(T$2:T1636,T1636)&gt;1,AE1635,1+MAX(AE1635,0)))</f>
        <v>51</v>
      </c>
    </row>
    <row r="1637" spans="1:31" x14ac:dyDescent="0.25">
      <c r="A1637" s="42">
        <v>127</v>
      </c>
      <c r="B1637" s="42" t="s">
        <v>65</v>
      </c>
      <c r="C1637" s="42" t="s">
        <v>753</v>
      </c>
      <c r="E1637" s="20">
        <v>1</v>
      </c>
      <c r="F1637" s="20">
        <v>1</v>
      </c>
      <c r="G1637" s="20">
        <v>4</v>
      </c>
      <c r="H1637" s="20">
        <v>1</v>
      </c>
      <c r="I1637" s="20">
        <v>0</v>
      </c>
      <c r="J1637" s="20">
        <v>1</v>
      </c>
      <c r="K1637" s="20">
        <v>1</v>
      </c>
      <c r="L1637" s="20">
        <v>1</v>
      </c>
      <c r="M1637" s="225" t="s">
        <v>754</v>
      </c>
      <c r="O1637" s="101">
        <f>IF(ISBLANK(C1637),O1636,IF(COUNTIF(C$2:C1637,C1637)&gt;1,O1636,1+MAX(O1636,0)))</f>
        <v>45</v>
      </c>
      <c r="P1637" s="45">
        <f t="shared" si="350"/>
        <v>27</v>
      </c>
      <c r="Q1637" s="33" t="str">
        <f t="shared" si="351"/>
        <v/>
      </c>
      <c r="R1637" s="33">
        <f t="shared" si="352"/>
        <v>1</v>
      </c>
      <c r="S1637" s="33" t="str">
        <f t="shared" si="353"/>
        <v>127_1</v>
      </c>
      <c r="T1637" s="35" t="str">
        <f t="shared" si="354"/>
        <v>127AM</v>
      </c>
      <c r="U1637" s="35" t="str">
        <f t="shared" si="355"/>
        <v>127AMEW</v>
      </c>
      <c r="W1637" s="20" t="str">
        <f t="shared" si="356"/>
        <v/>
      </c>
      <c r="X1637" s="20" t="str">
        <f t="shared" si="357"/>
        <v/>
      </c>
      <c r="Y1637" s="20" t="str">
        <f t="shared" si="358"/>
        <v/>
      </c>
      <c r="Z1637" s="20" t="str">
        <f t="shared" si="359"/>
        <v/>
      </c>
      <c r="AA1637" s="20">
        <f t="shared" si="361"/>
        <v>0</v>
      </c>
      <c r="AB1637" s="20">
        <f t="shared" si="362"/>
        <v>0</v>
      </c>
      <c r="AC1637" s="20">
        <f t="shared" si="363"/>
        <v>0</v>
      </c>
      <c r="AD1637" s="16">
        <f t="shared" si="360"/>
        <v>0</v>
      </c>
      <c r="AE1637" s="16">
        <f>IF(ISBLANK(T1637),AE1636,IF(COUNTIF(T$2:T1637,T1637)&gt;1,AE1636,1+MAX(AE1636,0)))</f>
        <v>51</v>
      </c>
    </row>
    <row r="1638" spans="1:31" x14ac:dyDescent="0.25">
      <c r="A1638" s="42">
        <v>127</v>
      </c>
      <c r="B1638" s="42" t="s">
        <v>65</v>
      </c>
      <c r="C1638" s="42" t="s">
        <v>753</v>
      </c>
      <c r="E1638" s="20">
        <v>1</v>
      </c>
      <c r="F1638" s="20">
        <v>2</v>
      </c>
      <c r="G1638" s="20">
        <v>1</v>
      </c>
      <c r="H1638" s="20">
        <v>2</v>
      </c>
      <c r="I1638" s="20">
        <v>1</v>
      </c>
      <c r="J1638" s="20">
        <v>1</v>
      </c>
      <c r="K1638" s="20">
        <v>0</v>
      </c>
      <c r="L1638" s="20">
        <v>0</v>
      </c>
      <c r="M1638" s="225" t="s">
        <v>754</v>
      </c>
      <c r="O1638" s="101">
        <f>IF(ISBLANK(C1638),O1637,IF(COUNTIF(C$2:C1638,C1638)&gt;1,O1637,1+MAX(O1637,0)))</f>
        <v>45</v>
      </c>
      <c r="P1638" s="45">
        <f t="shared" si="350"/>
        <v>27</v>
      </c>
      <c r="Q1638" s="33" t="str">
        <f t="shared" si="351"/>
        <v/>
      </c>
      <c r="R1638" s="33">
        <f t="shared" si="352"/>
        <v>2</v>
      </c>
      <c r="S1638" s="33" t="str">
        <f t="shared" si="353"/>
        <v>127_2</v>
      </c>
      <c r="T1638" s="35" t="str">
        <f t="shared" si="354"/>
        <v>127AM</v>
      </c>
      <c r="U1638" s="35" t="str">
        <f t="shared" si="355"/>
        <v>127AMNS</v>
      </c>
      <c r="W1638" s="20" t="str">
        <f t="shared" si="356"/>
        <v/>
      </c>
      <c r="X1638" s="20" t="str">
        <f t="shared" si="357"/>
        <v/>
      </c>
      <c r="Y1638" s="20" t="str">
        <f t="shared" si="358"/>
        <v/>
      </c>
      <c r="Z1638" s="20" t="str">
        <f t="shared" si="359"/>
        <v/>
      </c>
      <c r="AA1638" s="20">
        <f t="shared" si="361"/>
        <v>0</v>
      </c>
      <c r="AB1638" s="20">
        <f t="shared" si="362"/>
        <v>0</v>
      </c>
      <c r="AC1638" s="20">
        <f t="shared" si="363"/>
        <v>3</v>
      </c>
      <c r="AD1638" s="16">
        <f t="shared" si="360"/>
        <v>1</v>
      </c>
      <c r="AE1638" s="16">
        <f>IF(ISBLANK(T1638),AE1637,IF(COUNTIF(T$2:T1638,T1638)&gt;1,AE1637,1+MAX(AE1637,0)))</f>
        <v>51</v>
      </c>
    </row>
    <row r="1639" spans="1:31" x14ac:dyDescent="0.25">
      <c r="A1639" s="42">
        <v>127</v>
      </c>
      <c r="B1639" s="42" t="s">
        <v>65</v>
      </c>
      <c r="C1639" s="42" t="s">
        <v>753</v>
      </c>
      <c r="E1639" s="20">
        <v>1</v>
      </c>
      <c r="F1639" s="20">
        <v>2</v>
      </c>
      <c r="G1639" s="20">
        <v>2</v>
      </c>
      <c r="H1639" s="20">
        <v>1</v>
      </c>
      <c r="I1639" s="20">
        <v>0</v>
      </c>
      <c r="J1639" s="20">
        <v>0</v>
      </c>
      <c r="K1639" s="20">
        <v>0</v>
      </c>
      <c r="L1639" s="20">
        <v>1</v>
      </c>
      <c r="M1639" s="225" t="s">
        <v>754</v>
      </c>
      <c r="O1639" s="101">
        <f>IF(ISBLANK(C1639),O1638,IF(COUNTIF(C$2:C1639,C1639)&gt;1,O1638,1+MAX(O1638,0)))</f>
        <v>45</v>
      </c>
      <c r="P1639" s="45">
        <f t="shared" si="350"/>
        <v>27</v>
      </c>
      <c r="Q1639" s="33" t="str">
        <f t="shared" si="351"/>
        <v/>
      </c>
      <c r="R1639" s="33">
        <f t="shared" si="352"/>
        <v>2</v>
      </c>
      <c r="S1639" s="33" t="str">
        <f t="shared" si="353"/>
        <v>127_2</v>
      </c>
      <c r="T1639" s="35" t="str">
        <f t="shared" si="354"/>
        <v>127AM</v>
      </c>
      <c r="U1639" s="35" t="str">
        <f t="shared" si="355"/>
        <v>127AMNS</v>
      </c>
      <c r="W1639" s="20" t="str">
        <f t="shared" si="356"/>
        <v/>
      </c>
      <c r="X1639" s="20" t="str">
        <f t="shared" si="357"/>
        <v/>
      </c>
      <c r="Y1639" s="20" t="str">
        <f t="shared" si="358"/>
        <v/>
      </c>
      <c r="Z1639" s="20" t="str">
        <f t="shared" si="359"/>
        <v/>
      </c>
      <c r="AA1639" s="20">
        <f t="shared" si="361"/>
        <v>0</v>
      </c>
      <c r="AB1639" s="20">
        <f t="shared" si="362"/>
        <v>0</v>
      </c>
      <c r="AC1639" s="20">
        <f t="shared" si="363"/>
        <v>3</v>
      </c>
      <c r="AD1639" s="16">
        <f t="shared" si="360"/>
        <v>1</v>
      </c>
      <c r="AE1639" s="16">
        <f>IF(ISBLANK(T1639),AE1638,IF(COUNTIF(T$2:T1639,T1639)&gt;1,AE1638,1+MAX(AE1638,0)))</f>
        <v>51</v>
      </c>
    </row>
    <row r="1640" spans="1:31" x14ac:dyDescent="0.25">
      <c r="A1640" s="42">
        <v>127</v>
      </c>
      <c r="B1640" s="42" t="s">
        <v>65</v>
      </c>
      <c r="C1640" s="42" t="s">
        <v>753</v>
      </c>
      <c r="E1640" s="20">
        <v>1</v>
      </c>
      <c r="F1640" s="20">
        <v>2</v>
      </c>
      <c r="G1640" s="20">
        <v>3</v>
      </c>
      <c r="H1640" s="20">
        <v>0</v>
      </c>
      <c r="I1640" s="20">
        <v>0</v>
      </c>
      <c r="J1640" s="20">
        <v>0</v>
      </c>
      <c r="K1640" s="20">
        <v>0</v>
      </c>
      <c r="L1640" s="20">
        <v>0</v>
      </c>
      <c r="M1640" s="225" t="s">
        <v>754</v>
      </c>
      <c r="O1640" s="101">
        <f>IF(ISBLANK(C1640),O1639,IF(COUNTIF(C$2:C1640,C1640)&gt;1,O1639,1+MAX(O1639,0)))</f>
        <v>45</v>
      </c>
      <c r="P1640" s="45">
        <f t="shared" si="350"/>
        <v>27</v>
      </c>
      <c r="Q1640" s="33" t="str">
        <f t="shared" si="351"/>
        <v/>
      </c>
      <c r="R1640" s="33">
        <f t="shared" si="352"/>
        <v>2</v>
      </c>
      <c r="S1640" s="33" t="str">
        <f t="shared" si="353"/>
        <v>127_2</v>
      </c>
      <c r="T1640" s="35" t="str">
        <f t="shared" si="354"/>
        <v>127AM</v>
      </c>
      <c r="U1640" s="35" t="str">
        <f t="shared" si="355"/>
        <v>127AMEW</v>
      </c>
      <c r="W1640" s="20" t="str">
        <f t="shared" si="356"/>
        <v/>
      </c>
      <c r="X1640" s="20" t="str">
        <f t="shared" si="357"/>
        <v/>
      </c>
      <c r="Y1640" s="20" t="str">
        <f t="shared" si="358"/>
        <v/>
      </c>
      <c r="Z1640" s="20" t="str">
        <f t="shared" si="359"/>
        <v/>
      </c>
      <c r="AA1640" s="20">
        <f t="shared" si="361"/>
        <v>0</v>
      </c>
      <c r="AB1640" s="20">
        <f t="shared" si="362"/>
        <v>0</v>
      </c>
      <c r="AC1640" s="20">
        <f t="shared" si="363"/>
        <v>0</v>
      </c>
      <c r="AD1640" s="16">
        <f t="shared" si="360"/>
        <v>0</v>
      </c>
      <c r="AE1640" s="16">
        <f>IF(ISBLANK(T1640),AE1639,IF(COUNTIF(T$2:T1640,T1640)&gt;1,AE1639,1+MAX(AE1639,0)))</f>
        <v>51</v>
      </c>
    </row>
    <row r="1641" spans="1:31" x14ac:dyDescent="0.25">
      <c r="A1641" s="42">
        <v>127</v>
      </c>
      <c r="B1641" s="42" t="s">
        <v>65</v>
      </c>
      <c r="C1641" s="42" t="s">
        <v>753</v>
      </c>
      <c r="E1641" s="20">
        <v>1</v>
      </c>
      <c r="F1641" s="20">
        <v>2</v>
      </c>
      <c r="G1641" s="20">
        <v>4</v>
      </c>
      <c r="H1641" s="20">
        <v>0</v>
      </c>
      <c r="I1641" s="20">
        <v>0</v>
      </c>
      <c r="J1641" s="20">
        <v>0</v>
      </c>
      <c r="K1641" s="20">
        <v>0</v>
      </c>
      <c r="L1641" s="20">
        <v>0</v>
      </c>
      <c r="M1641" s="225" t="s">
        <v>754</v>
      </c>
      <c r="O1641" s="101">
        <f>IF(ISBLANK(C1641),O1640,IF(COUNTIF(C$2:C1641,C1641)&gt;1,O1640,1+MAX(O1640,0)))</f>
        <v>45</v>
      </c>
      <c r="P1641" s="45">
        <f t="shared" si="350"/>
        <v>27</v>
      </c>
      <c r="Q1641" s="33" t="str">
        <f t="shared" si="351"/>
        <v/>
      </c>
      <c r="R1641" s="33">
        <f t="shared" si="352"/>
        <v>2</v>
      </c>
      <c r="S1641" s="33" t="str">
        <f t="shared" si="353"/>
        <v>127_2</v>
      </c>
      <c r="T1641" s="35" t="str">
        <f t="shared" si="354"/>
        <v>127AM</v>
      </c>
      <c r="U1641" s="35" t="str">
        <f t="shared" si="355"/>
        <v>127AMEW</v>
      </c>
      <c r="W1641" s="20" t="str">
        <f t="shared" si="356"/>
        <v/>
      </c>
      <c r="X1641" s="20" t="str">
        <f t="shared" si="357"/>
        <v/>
      </c>
      <c r="Y1641" s="20" t="str">
        <f t="shared" si="358"/>
        <v/>
      </c>
      <c r="Z1641" s="20" t="str">
        <f t="shared" si="359"/>
        <v/>
      </c>
      <c r="AA1641" s="20">
        <f t="shared" si="361"/>
        <v>0</v>
      </c>
      <c r="AB1641" s="20">
        <f t="shared" si="362"/>
        <v>0</v>
      </c>
      <c r="AC1641" s="20">
        <f t="shared" si="363"/>
        <v>0</v>
      </c>
      <c r="AD1641" s="16">
        <f t="shared" si="360"/>
        <v>0</v>
      </c>
      <c r="AE1641" s="16">
        <f>IF(ISBLANK(T1641),AE1640,IF(COUNTIF(T$2:T1641,T1641)&gt;1,AE1640,1+MAX(AE1640,0)))</f>
        <v>51</v>
      </c>
    </row>
    <row r="1642" spans="1:31" x14ac:dyDescent="0.25">
      <c r="A1642" s="42">
        <v>127</v>
      </c>
      <c r="B1642" s="42" t="s">
        <v>65</v>
      </c>
      <c r="C1642" s="42" t="s">
        <v>753</v>
      </c>
      <c r="E1642" s="20">
        <v>1</v>
      </c>
      <c r="F1642" s="20">
        <v>3</v>
      </c>
      <c r="G1642" s="20">
        <v>1</v>
      </c>
      <c r="H1642" s="20">
        <v>1</v>
      </c>
      <c r="I1642" s="20">
        <v>0</v>
      </c>
      <c r="J1642" s="20">
        <v>0</v>
      </c>
      <c r="K1642" s="20">
        <v>1</v>
      </c>
      <c r="L1642" s="20">
        <v>1</v>
      </c>
      <c r="M1642" s="225" t="s">
        <v>754</v>
      </c>
      <c r="O1642" s="101">
        <f>IF(ISBLANK(C1642),O1641,IF(COUNTIF(C$2:C1642,C1642)&gt;1,O1641,1+MAX(O1641,0)))</f>
        <v>45</v>
      </c>
      <c r="P1642" s="45">
        <f t="shared" si="350"/>
        <v>27</v>
      </c>
      <c r="Q1642" s="33" t="str">
        <f t="shared" si="351"/>
        <v/>
      </c>
      <c r="R1642" s="33">
        <f t="shared" si="352"/>
        <v>3</v>
      </c>
      <c r="S1642" s="33" t="str">
        <f t="shared" si="353"/>
        <v>127_3</v>
      </c>
      <c r="T1642" s="35" t="str">
        <f t="shared" si="354"/>
        <v>127AM</v>
      </c>
      <c r="U1642" s="35" t="str">
        <f t="shared" si="355"/>
        <v>127AMNS</v>
      </c>
      <c r="W1642" s="20" t="str">
        <f t="shared" si="356"/>
        <v/>
      </c>
      <c r="X1642" s="20" t="str">
        <f t="shared" si="357"/>
        <v/>
      </c>
      <c r="Y1642" s="20" t="str">
        <f t="shared" si="358"/>
        <v/>
      </c>
      <c r="Z1642" s="20" t="str">
        <f t="shared" si="359"/>
        <v/>
      </c>
      <c r="AA1642" s="20">
        <f t="shared" si="361"/>
        <v>0</v>
      </c>
      <c r="AB1642" s="20">
        <f t="shared" si="362"/>
        <v>0</v>
      </c>
      <c r="AC1642" s="20">
        <f t="shared" si="363"/>
        <v>3</v>
      </c>
      <c r="AD1642" s="16">
        <f t="shared" si="360"/>
        <v>1</v>
      </c>
      <c r="AE1642" s="16">
        <f>IF(ISBLANK(T1642),AE1641,IF(COUNTIF(T$2:T1642,T1642)&gt;1,AE1641,1+MAX(AE1641,0)))</f>
        <v>51</v>
      </c>
    </row>
    <row r="1643" spans="1:31" x14ac:dyDescent="0.25">
      <c r="A1643" s="42">
        <v>127</v>
      </c>
      <c r="B1643" s="42" t="s">
        <v>65</v>
      </c>
      <c r="C1643" s="42" t="s">
        <v>753</v>
      </c>
      <c r="E1643" s="20">
        <v>1</v>
      </c>
      <c r="F1643" s="20">
        <v>3</v>
      </c>
      <c r="G1643" s="20">
        <v>2</v>
      </c>
      <c r="H1643" s="20">
        <v>1</v>
      </c>
      <c r="I1643" s="20">
        <v>0</v>
      </c>
      <c r="J1643" s="20">
        <v>0</v>
      </c>
      <c r="K1643" s="20">
        <v>0</v>
      </c>
      <c r="L1643" s="20">
        <v>1</v>
      </c>
      <c r="M1643" s="225" t="s">
        <v>754</v>
      </c>
      <c r="O1643" s="101">
        <f>IF(ISBLANK(C1643),O1642,IF(COUNTIF(C$2:C1643,C1643)&gt;1,O1642,1+MAX(O1642,0)))</f>
        <v>45</v>
      </c>
      <c r="P1643" s="45">
        <f t="shared" si="350"/>
        <v>27</v>
      </c>
      <c r="Q1643" s="33" t="str">
        <f t="shared" si="351"/>
        <v/>
      </c>
      <c r="R1643" s="33">
        <f t="shared" si="352"/>
        <v>3</v>
      </c>
      <c r="S1643" s="33" t="str">
        <f t="shared" si="353"/>
        <v>127_3</v>
      </c>
      <c r="T1643" s="35" t="str">
        <f t="shared" si="354"/>
        <v>127AM</v>
      </c>
      <c r="U1643" s="35" t="str">
        <f t="shared" si="355"/>
        <v>127AMNS</v>
      </c>
      <c r="W1643" s="20" t="str">
        <f t="shared" si="356"/>
        <v/>
      </c>
      <c r="X1643" s="20" t="str">
        <f t="shared" si="357"/>
        <v/>
      </c>
      <c r="Y1643" s="20" t="str">
        <f t="shared" si="358"/>
        <v/>
      </c>
      <c r="Z1643" s="20" t="str">
        <f t="shared" si="359"/>
        <v/>
      </c>
      <c r="AA1643" s="20">
        <f t="shared" si="361"/>
        <v>0</v>
      </c>
      <c r="AB1643" s="20">
        <f t="shared" si="362"/>
        <v>0</v>
      </c>
      <c r="AC1643" s="20">
        <f t="shared" si="363"/>
        <v>3</v>
      </c>
      <c r="AD1643" s="16">
        <f t="shared" si="360"/>
        <v>1</v>
      </c>
      <c r="AE1643" s="16">
        <f>IF(ISBLANK(T1643),AE1642,IF(COUNTIF(T$2:T1643,T1643)&gt;1,AE1642,1+MAX(AE1642,0)))</f>
        <v>51</v>
      </c>
    </row>
    <row r="1644" spans="1:31" x14ac:dyDescent="0.25">
      <c r="A1644" s="42">
        <v>127</v>
      </c>
      <c r="B1644" s="42" t="s">
        <v>65</v>
      </c>
      <c r="C1644" s="42" t="s">
        <v>753</v>
      </c>
      <c r="E1644" s="20">
        <v>1</v>
      </c>
      <c r="F1644" s="20">
        <v>3</v>
      </c>
      <c r="G1644" s="20">
        <v>3</v>
      </c>
      <c r="H1644" s="20">
        <v>0</v>
      </c>
      <c r="I1644" s="20">
        <v>0</v>
      </c>
      <c r="J1644" s="20">
        <v>0</v>
      </c>
      <c r="K1644" s="20">
        <v>0</v>
      </c>
      <c r="L1644" s="20">
        <v>0</v>
      </c>
      <c r="M1644" s="225" t="s">
        <v>754</v>
      </c>
      <c r="O1644" s="101">
        <f>IF(ISBLANK(C1644),O1643,IF(COUNTIF(C$2:C1644,C1644)&gt;1,O1643,1+MAX(O1643,0)))</f>
        <v>45</v>
      </c>
      <c r="P1644" s="45">
        <f t="shared" si="350"/>
        <v>27</v>
      </c>
      <c r="Q1644" s="33" t="str">
        <f t="shared" si="351"/>
        <v/>
      </c>
      <c r="R1644" s="33">
        <f t="shared" si="352"/>
        <v>3</v>
      </c>
      <c r="S1644" s="33" t="str">
        <f t="shared" si="353"/>
        <v>127_3</v>
      </c>
      <c r="T1644" s="35" t="str">
        <f t="shared" si="354"/>
        <v>127AM</v>
      </c>
      <c r="U1644" s="35" t="str">
        <f t="shared" si="355"/>
        <v>127AMEW</v>
      </c>
      <c r="W1644" s="20" t="str">
        <f t="shared" si="356"/>
        <v/>
      </c>
      <c r="X1644" s="20" t="str">
        <f t="shared" si="357"/>
        <v/>
      </c>
      <c r="Y1644" s="20" t="str">
        <f t="shared" si="358"/>
        <v/>
      </c>
      <c r="Z1644" s="20" t="str">
        <f t="shared" si="359"/>
        <v/>
      </c>
      <c r="AA1644" s="20">
        <f t="shared" si="361"/>
        <v>0</v>
      </c>
      <c r="AB1644" s="20">
        <f t="shared" si="362"/>
        <v>0</v>
      </c>
      <c r="AC1644" s="20">
        <f t="shared" si="363"/>
        <v>0</v>
      </c>
      <c r="AD1644" s="16">
        <f t="shared" si="360"/>
        <v>0</v>
      </c>
      <c r="AE1644" s="16">
        <f>IF(ISBLANK(T1644),AE1643,IF(COUNTIF(T$2:T1644,T1644)&gt;1,AE1643,1+MAX(AE1643,0)))</f>
        <v>51</v>
      </c>
    </row>
    <row r="1645" spans="1:31" x14ac:dyDescent="0.25">
      <c r="A1645" s="42">
        <v>127</v>
      </c>
      <c r="B1645" s="42" t="s">
        <v>65</v>
      </c>
      <c r="C1645" s="42" t="s">
        <v>753</v>
      </c>
      <c r="E1645" s="20">
        <v>1</v>
      </c>
      <c r="F1645" s="20">
        <v>3</v>
      </c>
      <c r="G1645" s="20">
        <v>4</v>
      </c>
      <c r="H1645" s="20">
        <v>1</v>
      </c>
      <c r="I1645" s="20">
        <v>0</v>
      </c>
      <c r="J1645" s="20">
        <v>0</v>
      </c>
      <c r="K1645" s="20">
        <v>0</v>
      </c>
      <c r="L1645" s="20">
        <v>1</v>
      </c>
      <c r="M1645" s="225" t="s">
        <v>754</v>
      </c>
      <c r="O1645" s="101">
        <f>IF(ISBLANK(C1645),O1644,IF(COUNTIF(C$2:C1645,C1645)&gt;1,O1644,1+MAX(O1644,0)))</f>
        <v>45</v>
      </c>
      <c r="P1645" s="45">
        <f t="shared" si="350"/>
        <v>27</v>
      </c>
      <c r="Q1645" s="33" t="str">
        <f t="shared" si="351"/>
        <v/>
      </c>
      <c r="R1645" s="33">
        <f t="shared" si="352"/>
        <v>3</v>
      </c>
      <c r="S1645" s="33" t="str">
        <f t="shared" si="353"/>
        <v>127_3</v>
      </c>
      <c r="T1645" s="35" t="str">
        <f t="shared" si="354"/>
        <v>127AM</v>
      </c>
      <c r="U1645" s="35" t="str">
        <f t="shared" si="355"/>
        <v>127AMEW</v>
      </c>
      <c r="W1645" s="20" t="str">
        <f t="shared" si="356"/>
        <v/>
      </c>
      <c r="X1645" s="20" t="str">
        <f t="shared" si="357"/>
        <v/>
      </c>
      <c r="Y1645" s="20" t="str">
        <f t="shared" si="358"/>
        <v/>
      </c>
      <c r="Z1645" s="20" t="str">
        <f t="shared" si="359"/>
        <v/>
      </c>
      <c r="AA1645" s="20">
        <f t="shared" si="361"/>
        <v>0</v>
      </c>
      <c r="AB1645" s="20">
        <f t="shared" si="362"/>
        <v>0</v>
      </c>
      <c r="AC1645" s="20">
        <f t="shared" si="363"/>
        <v>0</v>
      </c>
      <c r="AD1645" s="16">
        <f t="shared" si="360"/>
        <v>0</v>
      </c>
      <c r="AE1645" s="16">
        <f>IF(ISBLANK(T1645),AE1644,IF(COUNTIF(T$2:T1645,T1645)&gt;1,AE1644,1+MAX(AE1644,0)))</f>
        <v>51</v>
      </c>
    </row>
    <row r="1646" spans="1:31" x14ac:dyDescent="0.25">
      <c r="A1646" s="42">
        <v>127</v>
      </c>
      <c r="B1646" s="42" t="s">
        <v>65</v>
      </c>
      <c r="C1646" s="42" t="s">
        <v>753</v>
      </c>
      <c r="E1646" s="20">
        <v>1</v>
      </c>
      <c r="F1646" s="20">
        <v>4</v>
      </c>
      <c r="G1646" s="20">
        <v>1</v>
      </c>
      <c r="H1646" s="20">
        <v>0</v>
      </c>
      <c r="I1646" s="20">
        <v>0</v>
      </c>
      <c r="J1646" s="20">
        <v>0</v>
      </c>
      <c r="K1646" s="20">
        <v>0</v>
      </c>
      <c r="L1646" s="20">
        <v>0</v>
      </c>
      <c r="M1646" s="225" t="s">
        <v>754</v>
      </c>
      <c r="O1646" s="101">
        <f>IF(ISBLANK(C1646),O1645,IF(COUNTIF(C$2:C1646,C1646)&gt;1,O1645,1+MAX(O1645,0)))</f>
        <v>45</v>
      </c>
      <c r="P1646" s="45">
        <f t="shared" si="350"/>
        <v>27</v>
      </c>
      <c r="Q1646" s="33" t="str">
        <f t="shared" si="351"/>
        <v/>
      </c>
      <c r="R1646" s="33">
        <f t="shared" si="352"/>
        <v>4</v>
      </c>
      <c r="S1646" s="33" t="str">
        <f t="shared" si="353"/>
        <v>127_4</v>
      </c>
      <c r="T1646" s="35" t="str">
        <f t="shared" si="354"/>
        <v>127AM</v>
      </c>
      <c r="U1646" s="35" t="str">
        <f t="shared" si="355"/>
        <v>127AMNS</v>
      </c>
      <c r="W1646" s="20" t="str">
        <f t="shared" si="356"/>
        <v/>
      </c>
      <c r="X1646" s="20" t="str">
        <f t="shared" si="357"/>
        <v/>
      </c>
      <c r="Y1646" s="20" t="str">
        <f t="shared" si="358"/>
        <v/>
      </c>
      <c r="Z1646" s="20" t="str">
        <f t="shared" si="359"/>
        <v/>
      </c>
      <c r="AA1646" s="20">
        <f t="shared" si="361"/>
        <v>0</v>
      </c>
      <c r="AB1646" s="20">
        <f t="shared" si="362"/>
        <v>0</v>
      </c>
      <c r="AC1646" s="20">
        <f t="shared" si="363"/>
        <v>3</v>
      </c>
      <c r="AD1646" s="16">
        <f t="shared" si="360"/>
        <v>1</v>
      </c>
      <c r="AE1646" s="16">
        <f>IF(ISBLANK(T1646),AE1645,IF(COUNTIF(T$2:T1646,T1646)&gt;1,AE1645,1+MAX(AE1645,0)))</f>
        <v>51</v>
      </c>
    </row>
    <row r="1647" spans="1:31" x14ac:dyDescent="0.25">
      <c r="A1647" s="42">
        <v>127</v>
      </c>
      <c r="B1647" s="42" t="s">
        <v>65</v>
      </c>
      <c r="C1647" s="42" t="s">
        <v>753</v>
      </c>
      <c r="E1647" s="20">
        <v>1</v>
      </c>
      <c r="F1647" s="20">
        <v>4</v>
      </c>
      <c r="G1647" s="20">
        <v>2</v>
      </c>
      <c r="H1647" s="20">
        <v>0</v>
      </c>
      <c r="I1647" s="20">
        <v>0</v>
      </c>
      <c r="J1647" s="20">
        <v>0</v>
      </c>
      <c r="K1647" s="20">
        <v>0</v>
      </c>
      <c r="L1647" s="20">
        <v>0</v>
      </c>
      <c r="M1647" s="225" t="s">
        <v>754</v>
      </c>
      <c r="O1647" s="101">
        <f>IF(ISBLANK(C1647),O1646,IF(COUNTIF(C$2:C1647,C1647)&gt;1,O1646,1+MAX(O1646,0)))</f>
        <v>45</v>
      </c>
      <c r="P1647" s="45">
        <f t="shared" si="350"/>
        <v>27</v>
      </c>
      <c r="Q1647" s="33" t="str">
        <f t="shared" si="351"/>
        <v/>
      </c>
      <c r="R1647" s="33">
        <f t="shared" si="352"/>
        <v>4</v>
      </c>
      <c r="S1647" s="33" t="str">
        <f t="shared" si="353"/>
        <v>127_4</v>
      </c>
      <c r="T1647" s="35" t="str">
        <f t="shared" si="354"/>
        <v>127AM</v>
      </c>
      <c r="U1647" s="35" t="str">
        <f t="shared" si="355"/>
        <v>127AMNS</v>
      </c>
      <c r="W1647" s="20" t="str">
        <f t="shared" si="356"/>
        <v/>
      </c>
      <c r="X1647" s="20" t="str">
        <f t="shared" si="357"/>
        <v/>
      </c>
      <c r="Y1647" s="20" t="str">
        <f t="shared" si="358"/>
        <v/>
      </c>
      <c r="Z1647" s="20" t="str">
        <f t="shared" si="359"/>
        <v/>
      </c>
      <c r="AA1647" s="20">
        <f t="shared" si="361"/>
        <v>0</v>
      </c>
      <c r="AB1647" s="20">
        <f t="shared" si="362"/>
        <v>0</v>
      </c>
      <c r="AC1647" s="20">
        <f t="shared" si="363"/>
        <v>3</v>
      </c>
      <c r="AD1647" s="16">
        <f t="shared" si="360"/>
        <v>1</v>
      </c>
      <c r="AE1647" s="16">
        <f>IF(ISBLANK(T1647),AE1646,IF(COUNTIF(T$2:T1647,T1647)&gt;1,AE1646,1+MAX(AE1646,0)))</f>
        <v>51</v>
      </c>
    </row>
    <row r="1648" spans="1:31" x14ac:dyDescent="0.25">
      <c r="A1648" s="42">
        <v>127</v>
      </c>
      <c r="B1648" s="42" t="s">
        <v>65</v>
      </c>
      <c r="C1648" s="42" t="s">
        <v>753</v>
      </c>
      <c r="E1648" s="20">
        <v>1</v>
      </c>
      <c r="F1648" s="20">
        <v>4</v>
      </c>
      <c r="G1648" s="20">
        <v>3</v>
      </c>
      <c r="H1648" s="20">
        <v>0</v>
      </c>
      <c r="I1648" s="20">
        <v>0</v>
      </c>
      <c r="J1648" s="20">
        <v>0</v>
      </c>
      <c r="K1648" s="20">
        <v>0</v>
      </c>
      <c r="L1648" s="20">
        <v>0</v>
      </c>
      <c r="M1648" s="225" t="s">
        <v>754</v>
      </c>
      <c r="O1648" s="101">
        <f>IF(ISBLANK(C1648),O1647,IF(COUNTIF(C$2:C1648,C1648)&gt;1,O1647,1+MAX(O1647,0)))</f>
        <v>45</v>
      </c>
      <c r="P1648" s="45">
        <f t="shared" si="350"/>
        <v>27</v>
      </c>
      <c r="Q1648" s="33" t="str">
        <f t="shared" si="351"/>
        <v/>
      </c>
      <c r="R1648" s="33">
        <f t="shared" si="352"/>
        <v>4</v>
      </c>
      <c r="S1648" s="33" t="str">
        <f t="shared" si="353"/>
        <v>127_4</v>
      </c>
      <c r="T1648" s="35" t="str">
        <f t="shared" si="354"/>
        <v>127AM</v>
      </c>
      <c r="U1648" s="35" t="str">
        <f t="shared" si="355"/>
        <v>127AMEW</v>
      </c>
      <c r="W1648" s="20" t="str">
        <f t="shared" si="356"/>
        <v/>
      </c>
      <c r="X1648" s="20" t="str">
        <f t="shared" si="357"/>
        <v/>
      </c>
      <c r="Y1648" s="20" t="str">
        <f t="shared" si="358"/>
        <v/>
      </c>
      <c r="Z1648" s="20" t="str">
        <f t="shared" si="359"/>
        <v/>
      </c>
      <c r="AA1648" s="20">
        <f t="shared" si="361"/>
        <v>0</v>
      </c>
      <c r="AB1648" s="20">
        <f t="shared" si="362"/>
        <v>0</v>
      </c>
      <c r="AC1648" s="20">
        <f t="shared" si="363"/>
        <v>0</v>
      </c>
      <c r="AD1648" s="16">
        <f t="shared" si="360"/>
        <v>0</v>
      </c>
      <c r="AE1648" s="16">
        <f>IF(ISBLANK(T1648),AE1647,IF(COUNTIF(T$2:T1648,T1648)&gt;1,AE1647,1+MAX(AE1647,0)))</f>
        <v>51</v>
      </c>
    </row>
    <row r="1649" spans="1:31" x14ac:dyDescent="0.25">
      <c r="A1649" s="42">
        <v>127</v>
      </c>
      <c r="B1649" s="42" t="s">
        <v>65</v>
      </c>
      <c r="C1649" s="42" t="s">
        <v>753</v>
      </c>
      <c r="E1649" s="20">
        <v>1</v>
      </c>
      <c r="F1649" s="20">
        <v>4</v>
      </c>
      <c r="G1649" s="20">
        <v>4</v>
      </c>
      <c r="H1649" s="20">
        <v>0</v>
      </c>
      <c r="I1649" s="20">
        <v>0</v>
      </c>
      <c r="J1649" s="20">
        <v>0</v>
      </c>
      <c r="K1649" s="20">
        <v>0</v>
      </c>
      <c r="L1649" s="20">
        <v>0</v>
      </c>
      <c r="M1649" s="225" t="s">
        <v>754</v>
      </c>
      <c r="O1649" s="101">
        <f>IF(ISBLANK(C1649),O1648,IF(COUNTIF(C$2:C1649,C1649)&gt;1,O1648,1+MAX(O1648,0)))</f>
        <v>45</v>
      </c>
      <c r="P1649" s="45">
        <f t="shared" si="350"/>
        <v>27</v>
      </c>
      <c r="Q1649" s="33" t="str">
        <f t="shared" si="351"/>
        <v/>
      </c>
      <c r="R1649" s="33">
        <f t="shared" si="352"/>
        <v>4</v>
      </c>
      <c r="S1649" s="33" t="str">
        <f t="shared" si="353"/>
        <v>127_4</v>
      </c>
      <c r="T1649" s="35" t="str">
        <f t="shared" si="354"/>
        <v>127AM</v>
      </c>
      <c r="U1649" s="35" t="str">
        <f t="shared" si="355"/>
        <v>127AMEW</v>
      </c>
      <c r="W1649" s="20" t="str">
        <f t="shared" si="356"/>
        <v/>
      </c>
      <c r="X1649" s="20" t="str">
        <f t="shared" si="357"/>
        <v/>
      </c>
      <c r="Y1649" s="20" t="str">
        <f t="shared" si="358"/>
        <v/>
      </c>
      <c r="Z1649" s="20" t="str">
        <f t="shared" si="359"/>
        <v/>
      </c>
      <c r="AA1649" s="20">
        <f t="shared" si="361"/>
        <v>0</v>
      </c>
      <c r="AB1649" s="20">
        <f t="shared" si="362"/>
        <v>0</v>
      </c>
      <c r="AC1649" s="20">
        <f t="shared" si="363"/>
        <v>0</v>
      </c>
      <c r="AD1649" s="16">
        <f t="shared" si="360"/>
        <v>0</v>
      </c>
      <c r="AE1649" s="16">
        <f>IF(ISBLANK(T1649),AE1648,IF(COUNTIF(T$2:T1649,T1649)&gt;1,AE1648,1+MAX(AE1648,0)))</f>
        <v>51</v>
      </c>
    </row>
    <row r="1650" spans="1:31" x14ac:dyDescent="0.25">
      <c r="A1650" s="42">
        <v>127</v>
      </c>
      <c r="B1650" s="42" t="s">
        <v>65</v>
      </c>
      <c r="C1650" s="42" t="s">
        <v>753</v>
      </c>
      <c r="E1650" s="20">
        <v>2</v>
      </c>
      <c r="F1650" s="20">
        <v>1</v>
      </c>
      <c r="G1650" s="20">
        <v>1</v>
      </c>
      <c r="H1650" s="20">
        <v>1</v>
      </c>
      <c r="I1650" s="20">
        <v>0</v>
      </c>
      <c r="J1650" s="20">
        <v>1</v>
      </c>
      <c r="K1650" s="20">
        <v>0</v>
      </c>
      <c r="L1650" s="20">
        <v>1</v>
      </c>
      <c r="O1650" s="101">
        <f>IF(ISBLANK(C1650),O1649,IF(COUNTIF(C$2:C1650,C1650)&gt;1,O1649,1+MAX(O1649,0)))</f>
        <v>45</v>
      </c>
      <c r="P1650" s="45">
        <f t="shared" si="350"/>
        <v>27</v>
      </c>
      <c r="Q1650" s="33" t="str">
        <f t="shared" si="351"/>
        <v/>
      </c>
      <c r="R1650" s="33">
        <f t="shared" si="352"/>
        <v>5</v>
      </c>
      <c r="S1650" s="33" t="str">
        <f t="shared" si="353"/>
        <v>127_5</v>
      </c>
      <c r="T1650" s="35" t="str">
        <f t="shared" si="354"/>
        <v>127AM</v>
      </c>
      <c r="U1650" s="35" t="str">
        <f t="shared" si="355"/>
        <v>127AMNS</v>
      </c>
      <c r="W1650" s="20" t="str">
        <f t="shared" si="356"/>
        <v/>
      </c>
      <c r="X1650" s="20" t="str">
        <f t="shared" si="357"/>
        <v/>
      </c>
      <c r="Y1650" s="20" t="str">
        <f t="shared" si="358"/>
        <v/>
      </c>
      <c r="Z1650" s="20" t="str">
        <f t="shared" si="359"/>
        <v/>
      </c>
      <c r="AA1650" s="20">
        <f t="shared" si="361"/>
        <v>0</v>
      </c>
      <c r="AB1650" s="20">
        <f t="shared" si="362"/>
        <v>0</v>
      </c>
      <c r="AC1650" s="20">
        <f t="shared" si="363"/>
        <v>3</v>
      </c>
      <c r="AD1650" s="16">
        <f t="shared" si="360"/>
        <v>1</v>
      </c>
      <c r="AE1650" s="16">
        <f>IF(ISBLANK(T1650),AE1649,IF(COUNTIF(T$2:T1650,T1650)&gt;1,AE1649,1+MAX(AE1649,0)))</f>
        <v>51</v>
      </c>
    </row>
    <row r="1651" spans="1:31" x14ac:dyDescent="0.25">
      <c r="A1651" s="42">
        <v>127</v>
      </c>
      <c r="B1651" s="42" t="s">
        <v>65</v>
      </c>
      <c r="C1651" s="42" t="s">
        <v>753</v>
      </c>
      <c r="E1651" s="20">
        <v>2</v>
      </c>
      <c r="F1651" s="20">
        <v>1</v>
      </c>
      <c r="G1651" s="20">
        <v>2</v>
      </c>
      <c r="H1651" s="20">
        <v>1</v>
      </c>
      <c r="I1651" s="20">
        <v>0</v>
      </c>
      <c r="J1651" s="20">
        <v>0</v>
      </c>
      <c r="K1651" s="20">
        <v>0</v>
      </c>
      <c r="L1651" s="20">
        <v>1</v>
      </c>
      <c r="O1651" s="101">
        <f>IF(ISBLANK(C1651),O1650,IF(COUNTIF(C$2:C1651,C1651)&gt;1,O1650,1+MAX(O1650,0)))</f>
        <v>45</v>
      </c>
      <c r="P1651" s="45">
        <f t="shared" si="350"/>
        <v>27</v>
      </c>
      <c r="Q1651" s="33" t="str">
        <f t="shared" si="351"/>
        <v/>
      </c>
      <c r="R1651" s="33">
        <f t="shared" si="352"/>
        <v>5</v>
      </c>
      <c r="S1651" s="33" t="str">
        <f t="shared" si="353"/>
        <v>127_5</v>
      </c>
      <c r="T1651" s="35" t="str">
        <f t="shared" si="354"/>
        <v>127AM</v>
      </c>
      <c r="U1651" s="35" t="str">
        <f t="shared" si="355"/>
        <v>127AMNS</v>
      </c>
      <c r="W1651" s="20" t="str">
        <f t="shared" si="356"/>
        <v/>
      </c>
      <c r="X1651" s="20" t="str">
        <f t="shared" si="357"/>
        <v/>
      </c>
      <c r="Y1651" s="20" t="str">
        <f t="shared" si="358"/>
        <v/>
      </c>
      <c r="Z1651" s="20" t="str">
        <f t="shared" si="359"/>
        <v/>
      </c>
      <c r="AA1651" s="20">
        <f t="shared" si="361"/>
        <v>0</v>
      </c>
      <c r="AB1651" s="20">
        <f t="shared" si="362"/>
        <v>0</v>
      </c>
      <c r="AC1651" s="20">
        <f t="shared" si="363"/>
        <v>3</v>
      </c>
      <c r="AD1651" s="16">
        <f t="shared" si="360"/>
        <v>1</v>
      </c>
      <c r="AE1651" s="16">
        <f>IF(ISBLANK(T1651),AE1650,IF(COUNTIF(T$2:T1651,T1651)&gt;1,AE1650,1+MAX(AE1650,0)))</f>
        <v>51</v>
      </c>
    </row>
    <row r="1652" spans="1:31" x14ac:dyDescent="0.25">
      <c r="A1652" s="42">
        <v>127</v>
      </c>
      <c r="B1652" s="42" t="s">
        <v>65</v>
      </c>
      <c r="C1652" s="42" t="s">
        <v>753</v>
      </c>
      <c r="E1652" s="20">
        <v>2</v>
      </c>
      <c r="F1652" s="20">
        <v>1</v>
      </c>
      <c r="G1652" s="20">
        <v>3</v>
      </c>
      <c r="H1652" s="20">
        <v>0</v>
      </c>
      <c r="I1652" s="20">
        <v>0</v>
      </c>
      <c r="J1652" s="20">
        <v>0</v>
      </c>
      <c r="K1652" s="20">
        <v>0</v>
      </c>
      <c r="L1652" s="20">
        <v>0</v>
      </c>
      <c r="O1652" s="101">
        <f>IF(ISBLANK(C1652),O1651,IF(COUNTIF(C$2:C1652,C1652)&gt;1,O1651,1+MAX(O1651,0)))</f>
        <v>45</v>
      </c>
      <c r="P1652" s="45">
        <f t="shared" si="350"/>
        <v>27</v>
      </c>
      <c r="Q1652" s="33" t="str">
        <f t="shared" si="351"/>
        <v/>
      </c>
      <c r="R1652" s="33">
        <f t="shared" si="352"/>
        <v>5</v>
      </c>
      <c r="S1652" s="33" t="str">
        <f t="shared" si="353"/>
        <v>127_5</v>
      </c>
      <c r="T1652" s="35" t="str">
        <f t="shared" si="354"/>
        <v>127AM</v>
      </c>
      <c r="U1652" s="35" t="str">
        <f t="shared" si="355"/>
        <v>127AMEW</v>
      </c>
      <c r="W1652" s="20" t="str">
        <f t="shared" si="356"/>
        <v/>
      </c>
      <c r="X1652" s="20" t="str">
        <f t="shared" si="357"/>
        <v/>
      </c>
      <c r="Y1652" s="20" t="str">
        <f t="shared" si="358"/>
        <v/>
      </c>
      <c r="Z1652" s="20" t="str">
        <f t="shared" si="359"/>
        <v/>
      </c>
      <c r="AA1652" s="20">
        <f t="shared" si="361"/>
        <v>0</v>
      </c>
      <c r="AB1652" s="20">
        <f t="shared" si="362"/>
        <v>0</v>
      </c>
      <c r="AC1652" s="20">
        <f t="shared" si="363"/>
        <v>0</v>
      </c>
      <c r="AD1652" s="16">
        <f t="shared" si="360"/>
        <v>0</v>
      </c>
      <c r="AE1652" s="16">
        <f>IF(ISBLANK(T1652),AE1651,IF(COUNTIF(T$2:T1652,T1652)&gt;1,AE1651,1+MAX(AE1651,0)))</f>
        <v>51</v>
      </c>
    </row>
    <row r="1653" spans="1:31" x14ac:dyDescent="0.25">
      <c r="A1653" s="42">
        <v>127</v>
      </c>
      <c r="B1653" s="42" t="s">
        <v>65</v>
      </c>
      <c r="C1653" s="42" t="s">
        <v>753</v>
      </c>
      <c r="E1653" s="20">
        <v>2</v>
      </c>
      <c r="F1653" s="20">
        <v>1</v>
      </c>
      <c r="G1653" s="20">
        <v>4</v>
      </c>
      <c r="H1653" s="20">
        <v>1</v>
      </c>
      <c r="I1653" s="20">
        <v>0</v>
      </c>
      <c r="J1653" s="20">
        <v>0</v>
      </c>
      <c r="K1653" s="20">
        <v>0</v>
      </c>
      <c r="L1653" s="20">
        <v>1</v>
      </c>
      <c r="O1653" s="101">
        <f>IF(ISBLANK(C1653),O1652,IF(COUNTIF(C$2:C1653,C1653)&gt;1,O1652,1+MAX(O1652,0)))</f>
        <v>45</v>
      </c>
      <c r="P1653" s="45">
        <f t="shared" si="350"/>
        <v>27</v>
      </c>
      <c r="Q1653" s="33" t="str">
        <f t="shared" si="351"/>
        <v/>
      </c>
      <c r="R1653" s="33">
        <f t="shared" si="352"/>
        <v>5</v>
      </c>
      <c r="S1653" s="33" t="str">
        <f t="shared" si="353"/>
        <v>127_5</v>
      </c>
      <c r="T1653" s="35" t="str">
        <f t="shared" si="354"/>
        <v>127AM</v>
      </c>
      <c r="U1653" s="35" t="str">
        <f t="shared" si="355"/>
        <v>127AMEW</v>
      </c>
      <c r="W1653" s="20" t="str">
        <f t="shared" si="356"/>
        <v/>
      </c>
      <c r="X1653" s="20" t="str">
        <f t="shared" si="357"/>
        <v/>
      </c>
      <c r="Y1653" s="20" t="str">
        <f t="shared" si="358"/>
        <v/>
      </c>
      <c r="Z1653" s="20" t="str">
        <f t="shared" si="359"/>
        <v/>
      </c>
      <c r="AA1653" s="20">
        <f t="shared" si="361"/>
        <v>0</v>
      </c>
      <c r="AB1653" s="20">
        <f t="shared" si="362"/>
        <v>0</v>
      </c>
      <c r="AC1653" s="20">
        <f t="shared" si="363"/>
        <v>0</v>
      </c>
      <c r="AD1653" s="16">
        <f t="shared" si="360"/>
        <v>0</v>
      </c>
      <c r="AE1653" s="16">
        <f>IF(ISBLANK(T1653),AE1652,IF(COUNTIF(T$2:T1653,T1653)&gt;1,AE1652,1+MAX(AE1652,0)))</f>
        <v>51</v>
      </c>
    </row>
    <row r="1654" spans="1:31" x14ac:dyDescent="0.25">
      <c r="A1654" s="42">
        <v>127</v>
      </c>
      <c r="B1654" s="42" t="s">
        <v>65</v>
      </c>
      <c r="C1654" s="42" t="s">
        <v>753</v>
      </c>
      <c r="E1654" s="20">
        <v>2</v>
      </c>
      <c r="F1654" s="20">
        <v>2</v>
      </c>
      <c r="G1654" s="20">
        <v>1</v>
      </c>
      <c r="H1654" s="20">
        <v>0</v>
      </c>
      <c r="I1654" s="20">
        <v>0</v>
      </c>
      <c r="J1654" s="20">
        <v>0</v>
      </c>
      <c r="K1654" s="20">
        <v>0</v>
      </c>
      <c r="L1654" s="20">
        <v>0</v>
      </c>
      <c r="O1654" s="101">
        <f>IF(ISBLANK(C1654),O1653,IF(COUNTIF(C$2:C1654,C1654)&gt;1,O1653,1+MAX(O1653,0)))</f>
        <v>45</v>
      </c>
      <c r="P1654" s="45">
        <f t="shared" si="350"/>
        <v>27</v>
      </c>
      <c r="Q1654" s="33" t="str">
        <f t="shared" si="351"/>
        <v/>
      </c>
      <c r="R1654" s="33">
        <f t="shared" si="352"/>
        <v>6</v>
      </c>
      <c r="S1654" s="33" t="str">
        <f t="shared" si="353"/>
        <v>127_6</v>
      </c>
      <c r="T1654" s="35" t="str">
        <f t="shared" si="354"/>
        <v>127AM</v>
      </c>
      <c r="U1654" s="35" t="str">
        <f t="shared" si="355"/>
        <v>127AMNS</v>
      </c>
      <c r="W1654" s="20" t="str">
        <f t="shared" si="356"/>
        <v/>
      </c>
      <c r="X1654" s="20" t="str">
        <f t="shared" si="357"/>
        <v/>
      </c>
      <c r="Y1654" s="20" t="str">
        <f t="shared" si="358"/>
        <v/>
      </c>
      <c r="Z1654" s="20" t="str">
        <f t="shared" si="359"/>
        <v/>
      </c>
      <c r="AA1654" s="20">
        <f t="shared" si="361"/>
        <v>0</v>
      </c>
      <c r="AB1654" s="20">
        <f t="shared" si="362"/>
        <v>0</v>
      </c>
      <c r="AC1654" s="20">
        <f t="shared" si="363"/>
        <v>3</v>
      </c>
      <c r="AD1654" s="16">
        <f t="shared" si="360"/>
        <v>1</v>
      </c>
      <c r="AE1654" s="16">
        <f>IF(ISBLANK(T1654),AE1653,IF(COUNTIF(T$2:T1654,T1654)&gt;1,AE1653,1+MAX(AE1653,0)))</f>
        <v>51</v>
      </c>
    </row>
    <row r="1655" spans="1:31" x14ac:dyDescent="0.25">
      <c r="A1655" s="42">
        <v>127</v>
      </c>
      <c r="B1655" s="42" t="s">
        <v>65</v>
      </c>
      <c r="C1655" s="42" t="s">
        <v>753</v>
      </c>
      <c r="E1655" s="20">
        <v>2</v>
      </c>
      <c r="F1655" s="20">
        <v>2</v>
      </c>
      <c r="G1655" s="20">
        <v>2</v>
      </c>
      <c r="H1655" s="20">
        <v>1</v>
      </c>
      <c r="I1655" s="20">
        <v>1</v>
      </c>
      <c r="J1655" s="20">
        <v>1</v>
      </c>
      <c r="K1655" s="20">
        <v>1</v>
      </c>
      <c r="L1655" s="20">
        <v>1</v>
      </c>
      <c r="O1655" s="101">
        <f>IF(ISBLANK(C1655),O1654,IF(COUNTIF(C$2:C1655,C1655)&gt;1,O1654,1+MAX(O1654,0)))</f>
        <v>45</v>
      </c>
      <c r="P1655" s="45">
        <f t="shared" si="350"/>
        <v>27</v>
      </c>
      <c r="Q1655" s="33" t="str">
        <f t="shared" si="351"/>
        <v/>
      </c>
      <c r="R1655" s="33">
        <f t="shared" si="352"/>
        <v>6</v>
      </c>
      <c r="S1655" s="33" t="str">
        <f t="shared" si="353"/>
        <v>127_6</v>
      </c>
      <c r="T1655" s="35" t="str">
        <f t="shared" si="354"/>
        <v>127AM</v>
      </c>
      <c r="U1655" s="35" t="str">
        <f t="shared" si="355"/>
        <v>127AMNS</v>
      </c>
      <c r="W1655" s="20" t="str">
        <f t="shared" si="356"/>
        <v/>
      </c>
      <c r="X1655" s="20" t="str">
        <f t="shared" si="357"/>
        <v/>
      </c>
      <c r="Y1655" s="20" t="str">
        <f t="shared" si="358"/>
        <v/>
      </c>
      <c r="Z1655" s="20" t="str">
        <f t="shared" si="359"/>
        <v/>
      </c>
      <c r="AA1655" s="20">
        <f t="shared" si="361"/>
        <v>0</v>
      </c>
      <c r="AB1655" s="20">
        <f t="shared" si="362"/>
        <v>0</v>
      </c>
      <c r="AC1655" s="20">
        <f t="shared" si="363"/>
        <v>3</v>
      </c>
      <c r="AD1655" s="16">
        <f t="shared" si="360"/>
        <v>1</v>
      </c>
      <c r="AE1655" s="16">
        <f>IF(ISBLANK(T1655),AE1654,IF(COUNTIF(T$2:T1655,T1655)&gt;1,AE1654,1+MAX(AE1654,0)))</f>
        <v>51</v>
      </c>
    </row>
    <row r="1656" spans="1:31" x14ac:dyDescent="0.25">
      <c r="A1656" s="42">
        <v>127</v>
      </c>
      <c r="B1656" s="42" t="s">
        <v>65</v>
      </c>
      <c r="C1656" s="42" t="s">
        <v>753</v>
      </c>
      <c r="E1656" s="20">
        <v>2</v>
      </c>
      <c r="F1656" s="20">
        <v>2</v>
      </c>
      <c r="G1656" s="20">
        <v>3</v>
      </c>
      <c r="H1656" s="20">
        <v>0</v>
      </c>
      <c r="I1656" s="20">
        <v>0</v>
      </c>
      <c r="J1656" s="20">
        <v>0</v>
      </c>
      <c r="K1656" s="20">
        <v>0</v>
      </c>
      <c r="L1656" s="20">
        <v>0</v>
      </c>
      <c r="O1656" s="101">
        <f>IF(ISBLANK(C1656),O1655,IF(COUNTIF(C$2:C1656,C1656)&gt;1,O1655,1+MAX(O1655,0)))</f>
        <v>45</v>
      </c>
      <c r="P1656" s="45">
        <f t="shared" si="350"/>
        <v>27</v>
      </c>
      <c r="Q1656" s="33" t="str">
        <f t="shared" si="351"/>
        <v/>
      </c>
      <c r="R1656" s="33">
        <f t="shared" si="352"/>
        <v>6</v>
      </c>
      <c r="S1656" s="33" t="str">
        <f t="shared" si="353"/>
        <v>127_6</v>
      </c>
      <c r="T1656" s="35" t="str">
        <f t="shared" si="354"/>
        <v>127AM</v>
      </c>
      <c r="U1656" s="35" t="str">
        <f t="shared" si="355"/>
        <v>127AMEW</v>
      </c>
      <c r="W1656" s="20" t="str">
        <f t="shared" si="356"/>
        <v/>
      </c>
      <c r="X1656" s="20" t="str">
        <f t="shared" si="357"/>
        <v/>
      </c>
      <c r="Y1656" s="20" t="str">
        <f t="shared" si="358"/>
        <v/>
      </c>
      <c r="Z1656" s="20" t="str">
        <f t="shared" si="359"/>
        <v/>
      </c>
      <c r="AA1656" s="20">
        <f t="shared" si="361"/>
        <v>0</v>
      </c>
      <c r="AB1656" s="20">
        <f t="shared" si="362"/>
        <v>0</v>
      </c>
      <c r="AC1656" s="20">
        <f t="shared" si="363"/>
        <v>0</v>
      </c>
      <c r="AD1656" s="16">
        <f t="shared" si="360"/>
        <v>0</v>
      </c>
      <c r="AE1656" s="16">
        <f>IF(ISBLANK(T1656),AE1655,IF(COUNTIF(T$2:T1656,T1656)&gt;1,AE1655,1+MAX(AE1655,0)))</f>
        <v>51</v>
      </c>
    </row>
    <row r="1657" spans="1:31" x14ac:dyDescent="0.25">
      <c r="A1657" s="42">
        <v>127</v>
      </c>
      <c r="B1657" s="42" t="s">
        <v>65</v>
      </c>
      <c r="C1657" s="42" t="s">
        <v>753</v>
      </c>
      <c r="E1657" s="20">
        <v>2</v>
      </c>
      <c r="F1657" s="20">
        <v>2</v>
      </c>
      <c r="G1657" s="20">
        <v>4</v>
      </c>
      <c r="H1657" s="20">
        <v>1</v>
      </c>
      <c r="I1657" s="20">
        <v>0</v>
      </c>
      <c r="J1657" s="20">
        <v>1</v>
      </c>
      <c r="K1657" s="20">
        <v>0</v>
      </c>
      <c r="L1657" s="20">
        <v>1</v>
      </c>
      <c r="O1657" s="101">
        <f>IF(ISBLANK(C1657),O1656,IF(COUNTIF(C$2:C1657,C1657)&gt;1,O1656,1+MAX(O1656,0)))</f>
        <v>45</v>
      </c>
      <c r="P1657" s="45">
        <f t="shared" si="350"/>
        <v>27</v>
      </c>
      <c r="Q1657" s="33" t="str">
        <f t="shared" si="351"/>
        <v/>
      </c>
      <c r="R1657" s="33">
        <f t="shared" si="352"/>
        <v>6</v>
      </c>
      <c r="S1657" s="33" t="str">
        <f t="shared" si="353"/>
        <v>127_6</v>
      </c>
      <c r="T1657" s="35" t="str">
        <f t="shared" si="354"/>
        <v>127AM</v>
      </c>
      <c r="U1657" s="35" t="str">
        <f t="shared" si="355"/>
        <v>127AMEW</v>
      </c>
      <c r="W1657" s="20" t="str">
        <f t="shared" si="356"/>
        <v/>
      </c>
      <c r="X1657" s="20" t="str">
        <f t="shared" si="357"/>
        <v/>
      </c>
      <c r="Y1657" s="20" t="str">
        <f t="shared" si="358"/>
        <v/>
      </c>
      <c r="Z1657" s="20" t="str">
        <f t="shared" si="359"/>
        <v/>
      </c>
      <c r="AA1657" s="20">
        <f t="shared" si="361"/>
        <v>0</v>
      </c>
      <c r="AB1657" s="20">
        <f t="shared" si="362"/>
        <v>0</v>
      </c>
      <c r="AC1657" s="20">
        <f t="shared" si="363"/>
        <v>0</v>
      </c>
      <c r="AD1657" s="16">
        <f t="shared" si="360"/>
        <v>0</v>
      </c>
      <c r="AE1657" s="16">
        <f>IF(ISBLANK(T1657),AE1656,IF(COUNTIF(T$2:T1657,T1657)&gt;1,AE1656,1+MAX(AE1656,0)))</f>
        <v>51</v>
      </c>
    </row>
    <row r="1658" spans="1:31" x14ac:dyDescent="0.25">
      <c r="A1658" s="42">
        <v>127</v>
      </c>
      <c r="B1658" s="42" t="s">
        <v>65</v>
      </c>
      <c r="C1658" s="42" t="s">
        <v>753</v>
      </c>
      <c r="E1658" s="20">
        <v>2</v>
      </c>
      <c r="F1658" s="20">
        <v>3</v>
      </c>
      <c r="G1658" s="20">
        <v>1</v>
      </c>
      <c r="H1658" s="20">
        <v>1</v>
      </c>
      <c r="I1658" s="20">
        <v>0</v>
      </c>
      <c r="J1658" s="20">
        <v>0</v>
      </c>
      <c r="K1658" s="20">
        <v>1</v>
      </c>
      <c r="L1658" s="20">
        <v>1</v>
      </c>
      <c r="O1658" s="101">
        <f>IF(ISBLANK(C1658),O1657,IF(COUNTIF(C$2:C1658,C1658)&gt;1,O1657,1+MAX(O1657,0)))</f>
        <v>45</v>
      </c>
      <c r="P1658" s="45">
        <f t="shared" si="350"/>
        <v>27</v>
      </c>
      <c r="Q1658" s="33" t="str">
        <f t="shared" si="351"/>
        <v/>
      </c>
      <c r="R1658" s="33">
        <f t="shared" si="352"/>
        <v>7</v>
      </c>
      <c r="S1658" s="33" t="str">
        <f t="shared" si="353"/>
        <v>127_7</v>
      </c>
      <c r="T1658" s="35" t="str">
        <f t="shared" si="354"/>
        <v>127AM</v>
      </c>
      <c r="U1658" s="35" t="str">
        <f t="shared" si="355"/>
        <v>127AMNS</v>
      </c>
      <c r="W1658" s="20" t="str">
        <f t="shared" si="356"/>
        <v/>
      </c>
      <c r="X1658" s="20" t="str">
        <f t="shared" si="357"/>
        <v/>
      </c>
      <c r="Y1658" s="20" t="str">
        <f t="shared" si="358"/>
        <v/>
      </c>
      <c r="Z1658" s="20" t="str">
        <f t="shared" si="359"/>
        <v/>
      </c>
      <c r="AA1658" s="20">
        <f t="shared" si="361"/>
        <v>0</v>
      </c>
      <c r="AB1658" s="20">
        <f t="shared" si="362"/>
        <v>0</v>
      </c>
      <c r="AC1658" s="20">
        <f t="shared" si="363"/>
        <v>3</v>
      </c>
      <c r="AD1658" s="16">
        <f t="shared" si="360"/>
        <v>1</v>
      </c>
      <c r="AE1658" s="16">
        <f>IF(ISBLANK(T1658),AE1657,IF(COUNTIF(T$2:T1658,T1658)&gt;1,AE1657,1+MAX(AE1657,0)))</f>
        <v>51</v>
      </c>
    </row>
    <row r="1659" spans="1:31" x14ac:dyDescent="0.25">
      <c r="A1659" s="42">
        <v>127</v>
      </c>
      <c r="B1659" s="42" t="s">
        <v>65</v>
      </c>
      <c r="C1659" s="42" t="s">
        <v>753</v>
      </c>
      <c r="E1659" s="20">
        <v>2</v>
      </c>
      <c r="F1659" s="20">
        <v>3</v>
      </c>
      <c r="G1659" s="20">
        <v>2</v>
      </c>
      <c r="H1659" s="20">
        <v>2</v>
      </c>
      <c r="I1659" s="20">
        <v>0</v>
      </c>
      <c r="J1659" s="20">
        <v>1</v>
      </c>
      <c r="K1659" s="20">
        <v>0</v>
      </c>
      <c r="L1659" s="20">
        <v>1</v>
      </c>
      <c r="O1659" s="101">
        <f>IF(ISBLANK(C1659),O1658,IF(COUNTIF(C$2:C1659,C1659)&gt;1,O1658,1+MAX(O1658,0)))</f>
        <v>45</v>
      </c>
      <c r="P1659" s="45">
        <f t="shared" si="350"/>
        <v>27</v>
      </c>
      <c r="Q1659" s="33" t="str">
        <f t="shared" si="351"/>
        <v/>
      </c>
      <c r="R1659" s="33">
        <f t="shared" si="352"/>
        <v>7</v>
      </c>
      <c r="S1659" s="33" t="str">
        <f t="shared" si="353"/>
        <v>127_7</v>
      </c>
      <c r="T1659" s="35" t="str">
        <f t="shared" si="354"/>
        <v>127AM</v>
      </c>
      <c r="U1659" s="35" t="str">
        <f t="shared" si="355"/>
        <v>127AMNS</v>
      </c>
      <c r="W1659" s="20" t="str">
        <f t="shared" si="356"/>
        <v/>
      </c>
      <c r="X1659" s="20" t="str">
        <f t="shared" si="357"/>
        <v/>
      </c>
      <c r="Y1659" s="20" t="str">
        <f t="shared" si="358"/>
        <v/>
      </c>
      <c r="Z1659" s="20" t="str">
        <f t="shared" si="359"/>
        <v/>
      </c>
      <c r="AA1659" s="20">
        <f t="shared" si="361"/>
        <v>0</v>
      </c>
      <c r="AB1659" s="20">
        <f t="shared" si="362"/>
        <v>0</v>
      </c>
      <c r="AC1659" s="20">
        <f t="shared" si="363"/>
        <v>3</v>
      </c>
      <c r="AD1659" s="16">
        <f t="shared" si="360"/>
        <v>1</v>
      </c>
      <c r="AE1659" s="16">
        <f>IF(ISBLANK(T1659),AE1658,IF(COUNTIF(T$2:T1659,T1659)&gt;1,AE1658,1+MAX(AE1658,0)))</f>
        <v>51</v>
      </c>
    </row>
    <row r="1660" spans="1:31" x14ac:dyDescent="0.25">
      <c r="A1660" s="42">
        <v>127</v>
      </c>
      <c r="B1660" s="42" t="s">
        <v>65</v>
      </c>
      <c r="C1660" s="42" t="s">
        <v>753</v>
      </c>
      <c r="E1660" s="20">
        <v>2</v>
      </c>
      <c r="F1660" s="20">
        <v>3</v>
      </c>
      <c r="G1660" s="20">
        <v>3</v>
      </c>
      <c r="H1660" s="20">
        <v>1</v>
      </c>
      <c r="I1660" s="20">
        <v>1</v>
      </c>
      <c r="J1660" s="20">
        <v>1</v>
      </c>
      <c r="K1660" s="20">
        <v>0</v>
      </c>
      <c r="L1660" s="20">
        <v>1</v>
      </c>
      <c r="O1660" s="101">
        <f>IF(ISBLANK(C1660),O1659,IF(COUNTIF(C$2:C1660,C1660)&gt;1,O1659,1+MAX(O1659,0)))</f>
        <v>45</v>
      </c>
      <c r="P1660" s="45">
        <f t="shared" si="350"/>
        <v>27</v>
      </c>
      <c r="Q1660" s="33" t="str">
        <f t="shared" si="351"/>
        <v/>
      </c>
      <c r="R1660" s="33">
        <f t="shared" si="352"/>
        <v>7</v>
      </c>
      <c r="S1660" s="33" t="str">
        <f t="shared" si="353"/>
        <v>127_7</v>
      </c>
      <c r="T1660" s="35" t="str">
        <f t="shared" si="354"/>
        <v>127AM</v>
      </c>
      <c r="U1660" s="35" t="str">
        <f t="shared" si="355"/>
        <v>127AMEW</v>
      </c>
      <c r="W1660" s="20" t="str">
        <f t="shared" si="356"/>
        <v/>
      </c>
      <c r="X1660" s="20" t="str">
        <f t="shared" si="357"/>
        <v/>
      </c>
      <c r="Y1660" s="20" t="str">
        <f t="shared" si="358"/>
        <v/>
      </c>
      <c r="Z1660" s="20" t="str">
        <f t="shared" si="359"/>
        <v/>
      </c>
      <c r="AA1660" s="20">
        <f t="shared" si="361"/>
        <v>0</v>
      </c>
      <c r="AB1660" s="20">
        <f t="shared" si="362"/>
        <v>0</v>
      </c>
      <c r="AC1660" s="20">
        <f t="shared" si="363"/>
        <v>0</v>
      </c>
      <c r="AD1660" s="16">
        <f t="shared" si="360"/>
        <v>0</v>
      </c>
      <c r="AE1660" s="16">
        <f>IF(ISBLANK(T1660),AE1659,IF(COUNTIF(T$2:T1660,T1660)&gt;1,AE1659,1+MAX(AE1659,0)))</f>
        <v>51</v>
      </c>
    </row>
    <row r="1661" spans="1:31" x14ac:dyDescent="0.25">
      <c r="A1661" s="42">
        <v>127</v>
      </c>
      <c r="B1661" s="42" t="s">
        <v>65</v>
      </c>
      <c r="C1661" s="42" t="s">
        <v>753</v>
      </c>
      <c r="E1661" s="20">
        <v>2</v>
      </c>
      <c r="F1661" s="20">
        <v>3</v>
      </c>
      <c r="G1661" s="20">
        <v>4</v>
      </c>
      <c r="H1661" s="20">
        <v>0</v>
      </c>
      <c r="I1661" s="20">
        <v>0</v>
      </c>
      <c r="J1661" s="20">
        <v>0</v>
      </c>
      <c r="K1661" s="20">
        <v>0</v>
      </c>
      <c r="L1661" s="20">
        <v>0</v>
      </c>
      <c r="O1661" s="101">
        <f>IF(ISBLANK(C1661),O1660,IF(COUNTIF(C$2:C1661,C1661)&gt;1,O1660,1+MAX(O1660,0)))</f>
        <v>45</v>
      </c>
      <c r="P1661" s="45">
        <f t="shared" si="350"/>
        <v>27</v>
      </c>
      <c r="Q1661" s="33" t="str">
        <f t="shared" si="351"/>
        <v/>
      </c>
      <c r="R1661" s="33">
        <f t="shared" si="352"/>
        <v>7</v>
      </c>
      <c r="S1661" s="33" t="str">
        <f t="shared" si="353"/>
        <v>127_7</v>
      </c>
      <c r="T1661" s="35" t="str">
        <f t="shared" si="354"/>
        <v>127AM</v>
      </c>
      <c r="U1661" s="35" t="str">
        <f t="shared" si="355"/>
        <v>127AMEW</v>
      </c>
      <c r="W1661" s="20" t="str">
        <f t="shared" si="356"/>
        <v/>
      </c>
      <c r="X1661" s="20" t="str">
        <f t="shared" si="357"/>
        <v/>
      </c>
      <c r="Y1661" s="20" t="str">
        <f t="shared" si="358"/>
        <v/>
      </c>
      <c r="Z1661" s="20" t="str">
        <f t="shared" si="359"/>
        <v/>
      </c>
      <c r="AA1661" s="20">
        <f t="shared" si="361"/>
        <v>0</v>
      </c>
      <c r="AB1661" s="20">
        <f t="shared" si="362"/>
        <v>0</v>
      </c>
      <c r="AC1661" s="20">
        <f t="shared" si="363"/>
        <v>0</v>
      </c>
      <c r="AD1661" s="16">
        <f t="shared" si="360"/>
        <v>0</v>
      </c>
      <c r="AE1661" s="16">
        <f>IF(ISBLANK(T1661),AE1660,IF(COUNTIF(T$2:T1661,T1661)&gt;1,AE1660,1+MAX(AE1660,0)))</f>
        <v>51</v>
      </c>
    </row>
    <row r="1662" spans="1:31" x14ac:dyDescent="0.25">
      <c r="A1662" s="42">
        <v>127</v>
      </c>
      <c r="B1662" s="42" t="s">
        <v>65</v>
      </c>
      <c r="C1662" s="42" t="s">
        <v>753</v>
      </c>
      <c r="E1662" s="20">
        <v>2</v>
      </c>
      <c r="F1662" s="20">
        <v>4</v>
      </c>
      <c r="G1662" s="20">
        <v>1</v>
      </c>
      <c r="H1662" s="20">
        <v>0</v>
      </c>
      <c r="I1662" s="20">
        <v>0</v>
      </c>
      <c r="J1662" s="20">
        <v>0</v>
      </c>
      <c r="K1662" s="20">
        <v>0</v>
      </c>
      <c r="L1662" s="20">
        <v>0</v>
      </c>
      <c r="O1662" s="101">
        <f>IF(ISBLANK(C1662),O1661,IF(COUNTIF(C$2:C1662,C1662)&gt;1,O1661,1+MAX(O1661,0)))</f>
        <v>45</v>
      </c>
      <c r="P1662" s="45">
        <f t="shared" si="350"/>
        <v>27</v>
      </c>
      <c r="Q1662" s="33" t="str">
        <f t="shared" si="351"/>
        <v/>
      </c>
      <c r="R1662" s="33">
        <f t="shared" si="352"/>
        <v>8</v>
      </c>
      <c r="S1662" s="33" t="str">
        <f t="shared" si="353"/>
        <v>127_8</v>
      </c>
      <c r="T1662" s="35" t="str">
        <f t="shared" si="354"/>
        <v>127AM</v>
      </c>
      <c r="U1662" s="35" t="str">
        <f t="shared" si="355"/>
        <v>127AMNS</v>
      </c>
      <c r="W1662" s="20" t="str">
        <f t="shared" si="356"/>
        <v/>
      </c>
      <c r="X1662" s="20" t="str">
        <f t="shared" si="357"/>
        <v/>
      </c>
      <c r="Y1662" s="20" t="str">
        <f t="shared" si="358"/>
        <v/>
      </c>
      <c r="Z1662" s="20" t="str">
        <f t="shared" si="359"/>
        <v/>
      </c>
      <c r="AA1662" s="20">
        <f t="shared" si="361"/>
        <v>0</v>
      </c>
      <c r="AB1662" s="20">
        <f t="shared" si="362"/>
        <v>0</v>
      </c>
      <c r="AC1662" s="20">
        <f t="shared" si="363"/>
        <v>3</v>
      </c>
      <c r="AD1662" s="16">
        <f t="shared" si="360"/>
        <v>1</v>
      </c>
      <c r="AE1662" s="16">
        <f>IF(ISBLANK(T1662),AE1661,IF(COUNTIF(T$2:T1662,T1662)&gt;1,AE1661,1+MAX(AE1661,0)))</f>
        <v>51</v>
      </c>
    </row>
    <row r="1663" spans="1:31" x14ac:dyDescent="0.25">
      <c r="A1663" s="42">
        <v>127</v>
      </c>
      <c r="B1663" s="42" t="s">
        <v>65</v>
      </c>
      <c r="C1663" s="42" t="s">
        <v>753</v>
      </c>
      <c r="E1663" s="20">
        <v>2</v>
      </c>
      <c r="F1663" s="20">
        <v>4</v>
      </c>
      <c r="G1663" s="20">
        <v>2</v>
      </c>
      <c r="H1663" s="20">
        <v>0</v>
      </c>
      <c r="I1663" s="20">
        <v>0</v>
      </c>
      <c r="J1663" s="20">
        <v>0</v>
      </c>
      <c r="K1663" s="20">
        <v>0</v>
      </c>
      <c r="L1663" s="20">
        <v>0</v>
      </c>
      <c r="O1663" s="101">
        <f>IF(ISBLANK(C1663),O1662,IF(COUNTIF(C$2:C1663,C1663)&gt;1,O1662,1+MAX(O1662,0)))</f>
        <v>45</v>
      </c>
      <c r="P1663" s="45">
        <f t="shared" si="350"/>
        <v>27</v>
      </c>
      <c r="Q1663" s="33" t="str">
        <f t="shared" si="351"/>
        <v/>
      </c>
      <c r="R1663" s="33">
        <f t="shared" si="352"/>
        <v>8</v>
      </c>
      <c r="S1663" s="33" t="str">
        <f t="shared" si="353"/>
        <v>127_8</v>
      </c>
      <c r="T1663" s="35" t="str">
        <f t="shared" si="354"/>
        <v>127AM</v>
      </c>
      <c r="U1663" s="35" t="str">
        <f t="shared" si="355"/>
        <v>127AMNS</v>
      </c>
      <c r="W1663" s="20" t="str">
        <f t="shared" si="356"/>
        <v/>
      </c>
      <c r="X1663" s="20" t="str">
        <f t="shared" si="357"/>
        <v/>
      </c>
      <c r="Y1663" s="20" t="str">
        <f t="shared" si="358"/>
        <v/>
      </c>
      <c r="Z1663" s="20" t="str">
        <f t="shared" si="359"/>
        <v/>
      </c>
      <c r="AA1663" s="20">
        <f t="shared" si="361"/>
        <v>0</v>
      </c>
      <c r="AB1663" s="20">
        <f t="shared" si="362"/>
        <v>0</v>
      </c>
      <c r="AC1663" s="20">
        <f t="shared" si="363"/>
        <v>3</v>
      </c>
      <c r="AD1663" s="16">
        <f t="shared" si="360"/>
        <v>1</v>
      </c>
      <c r="AE1663" s="16">
        <f>IF(ISBLANK(T1663),AE1662,IF(COUNTIF(T$2:T1663,T1663)&gt;1,AE1662,1+MAX(AE1662,0)))</f>
        <v>51</v>
      </c>
    </row>
    <row r="1664" spans="1:31" x14ac:dyDescent="0.25">
      <c r="A1664" s="42">
        <v>127</v>
      </c>
      <c r="B1664" s="42" t="s">
        <v>65</v>
      </c>
      <c r="C1664" s="42" t="s">
        <v>753</v>
      </c>
      <c r="E1664" s="20">
        <v>2</v>
      </c>
      <c r="F1664" s="20">
        <v>4</v>
      </c>
      <c r="G1664" s="20">
        <v>3</v>
      </c>
      <c r="H1664" s="20">
        <v>0</v>
      </c>
      <c r="I1664" s="20">
        <v>0</v>
      </c>
      <c r="J1664" s="20">
        <v>0</v>
      </c>
      <c r="K1664" s="20">
        <v>0</v>
      </c>
      <c r="L1664" s="20">
        <v>0</v>
      </c>
      <c r="O1664" s="101">
        <f>IF(ISBLANK(C1664),O1663,IF(COUNTIF(C$2:C1664,C1664)&gt;1,O1663,1+MAX(O1663,0)))</f>
        <v>45</v>
      </c>
      <c r="P1664" s="45">
        <f t="shared" si="350"/>
        <v>27</v>
      </c>
      <c r="Q1664" s="33" t="str">
        <f t="shared" si="351"/>
        <v/>
      </c>
      <c r="R1664" s="33">
        <f t="shared" si="352"/>
        <v>8</v>
      </c>
      <c r="S1664" s="33" t="str">
        <f t="shared" si="353"/>
        <v>127_8</v>
      </c>
      <c r="T1664" s="35" t="str">
        <f t="shared" si="354"/>
        <v>127AM</v>
      </c>
      <c r="U1664" s="35" t="str">
        <f t="shared" si="355"/>
        <v>127AMEW</v>
      </c>
      <c r="W1664" s="20" t="str">
        <f t="shared" si="356"/>
        <v/>
      </c>
      <c r="X1664" s="20" t="str">
        <f t="shared" si="357"/>
        <v/>
      </c>
      <c r="Y1664" s="20" t="str">
        <f t="shared" si="358"/>
        <v/>
      </c>
      <c r="Z1664" s="20" t="str">
        <f t="shared" si="359"/>
        <v/>
      </c>
      <c r="AA1664" s="20">
        <f t="shared" si="361"/>
        <v>0</v>
      </c>
      <c r="AB1664" s="20">
        <f t="shared" si="362"/>
        <v>0</v>
      </c>
      <c r="AC1664" s="20">
        <f t="shared" si="363"/>
        <v>0</v>
      </c>
      <c r="AD1664" s="16">
        <f t="shared" si="360"/>
        <v>0</v>
      </c>
      <c r="AE1664" s="16">
        <f>IF(ISBLANK(T1664),AE1663,IF(COUNTIF(T$2:T1664,T1664)&gt;1,AE1663,1+MAX(AE1663,0)))</f>
        <v>51</v>
      </c>
    </row>
    <row r="1665" spans="1:31" x14ac:dyDescent="0.25">
      <c r="A1665" s="42">
        <v>127</v>
      </c>
      <c r="B1665" s="42" t="s">
        <v>65</v>
      </c>
      <c r="C1665" s="42" t="s">
        <v>753</v>
      </c>
      <c r="E1665" s="20">
        <v>2</v>
      </c>
      <c r="F1665" s="20">
        <v>4</v>
      </c>
      <c r="G1665" s="20">
        <v>4</v>
      </c>
      <c r="H1665" s="20">
        <v>0</v>
      </c>
      <c r="I1665" s="20">
        <v>0</v>
      </c>
      <c r="J1665" s="20">
        <v>0</v>
      </c>
      <c r="K1665" s="20">
        <v>0</v>
      </c>
      <c r="L1665" s="20">
        <v>0</v>
      </c>
      <c r="O1665" s="101">
        <f>IF(ISBLANK(C1665),O1664,IF(COUNTIF(C$2:C1665,C1665)&gt;1,O1664,1+MAX(O1664,0)))</f>
        <v>45</v>
      </c>
      <c r="P1665" s="45">
        <f t="shared" si="350"/>
        <v>27</v>
      </c>
      <c r="Q1665" s="33" t="str">
        <f t="shared" si="351"/>
        <v/>
      </c>
      <c r="R1665" s="33">
        <f t="shared" si="352"/>
        <v>8</v>
      </c>
      <c r="S1665" s="33" t="str">
        <f t="shared" si="353"/>
        <v>127_8</v>
      </c>
      <c r="T1665" s="35" t="str">
        <f t="shared" si="354"/>
        <v>127AM</v>
      </c>
      <c r="U1665" s="35" t="str">
        <f t="shared" si="355"/>
        <v>127AMEW</v>
      </c>
      <c r="W1665" s="20" t="str">
        <f t="shared" si="356"/>
        <v/>
      </c>
      <c r="X1665" s="20" t="str">
        <f t="shared" si="357"/>
        <v/>
      </c>
      <c r="Y1665" s="20" t="str">
        <f t="shared" si="358"/>
        <v/>
      </c>
      <c r="Z1665" s="20" t="str">
        <f t="shared" si="359"/>
        <v/>
      </c>
      <c r="AA1665" s="20">
        <f t="shared" si="361"/>
        <v>0</v>
      </c>
      <c r="AB1665" s="20">
        <f t="shared" si="362"/>
        <v>0</v>
      </c>
      <c r="AC1665" s="20">
        <f t="shared" si="363"/>
        <v>0</v>
      </c>
      <c r="AD1665" s="16">
        <f t="shared" si="360"/>
        <v>0</v>
      </c>
      <c r="AE1665" s="16">
        <f>IF(ISBLANK(T1665),AE1664,IF(COUNTIF(T$2:T1665,T1665)&gt;1,AE1664,1+MAX(AE1664,0)))</f>
        <v>51</v>
      </c>
    </row>
    <row r="1666" spans="1:31" x14ac:dyDescent="0.25">
      <c r="A1666" s="42">
        <v>127</v>
      </c>
      <c r="B1666" s="42" t="s">
        <v>66</v>
      </c>
      <c r="C1666" s="42" t="s">
        <v>753</v>
      </c>
      <c r="E1666" s="20">
        <v>1</v>
      </c>
      <c r="F1666" s="20">
        <v>1</v>
      </c>
      <c r="G1666" s="20">
        <v>1</v>
      </c>
      <c r="H1666" s="20">
        <v>1</v>
      </c>
      <c r="I1666" s="20">
        <v>0</v>
      </c>
      <c r="J1666" s="20">
        <v>0</v>
      </c>
      <c r="K1666" s="20">
        <v>0</v>
      </c>
      <c r="L1666" s="20">
        <v>0</v>
      </c>
      <c r="M1666" s="225" t="s">
        <v>755</v>
      </c>
      <c r="O1666" s="101">
        <f>IF(ISBLANK(C1666),O1665,IF(COUNTIF(C$2:C1666,C1666)&gt;1,O1665,1+MAX(O1665,0)))</f>
        <v>45</v>
      </c>
      <c r="P1666" s="45">
        <f t="shared" ref="P1666:P1729" si="364">IF(A1666=A1665,P1665,IF(ISNUMBER(P1665),P1665+1,1))</f>
        <v>27</v>
      </c>
      <c r="Q1666" s="33" t="str">
        <f t="shared" ref="Q1666:Q1729" si="365">IF(OR(P1666=P1665,LEN(A1666)&lt;1),"",P1666)</f>
        <v/>
      </c>
      <c r="R1666" s="33">
        <f t="shared" ref="R1666:R1729" si="366">IF(ISNUMBER(F1666),F1666+4*(E1666-1)+8*IF(B1666="PM",1,0),"")</f>
        <v>9</v>
      </c>
      <c r="S1666" s="33" t="str">
        <f t="shared" ref="S1666:S1729" si="367">IF(ISNUMBER(R1666),A1666&amp;"_"&amp;R1666,"")</f>
        <v>127_9</v>
      </c>
      <c r="T1666" s="35" t="str">
        <f t="shared" ref="T1666:T1729" si="368">A1666&amp;B1666</f>
        <v>127PM</v>
      </c>
      <c r="U1666" s="35" t="str">
        <f t="shared" ref="U1666:U1729" si="369">IF(OR(G1666=1,G1666=2),T1666&amp;"NS",IF(OR(G1666=3,G1666=4),T1666&amp;"EW",""))</f>
        <v>127PMNS</v>
      </c>
      <c r="W1666" s="20" t="str">
        <f t="shared" ref="W1666:W1729" si="370">IF(I1666&gt;$H1666,1,"")</f>
        <v/>
      </c>
      <c r="X1666" s="20" t="str">
        <f t="shared" ref="X1666:X1729" si="371">IF(J1666&gt;$H1666,1,"")</f>
        <v/>
      </c>
      <c r="Y1666" s="20" t="str">
        <f t="shared" ref="Y1666:Y1729" si="372">IF(K1666&gt;$H1666,1,"")</f>
        <v/>
      </c>
      <c r="Z1666" s="20" t="str">
        <f t="shared" ref="Z1666:Z1729" si="373">IF(L1666&gt;$H1666,1,"")</f>
        <v/>
      </c>
      <c r="AA1666" s="20">
        <f t="shared" si="361"/>
        <v>0</v>
      </c>
      <c r="AB1666" s="20">
        <f t="shared" si="362"/>
        <v>0</v>
      </c>
      <c r="AC1666" s="20">
        <f t="shared" si="363"/>
        <v>0</v>
      </c>
      <c r="AD1666" s="16">
        <f t="shared" ref="AD1666:AD1729" si="374">IF(AND(AC1666&gt;0,ISNUMBER(AC1666)),1,0)</f>
        <v>0</v>
      </c>
      <c r="AE1666" s="16">
        <f>IF(ISBLANK(T1666),AE1665,IF(COUNTIF(T$2:T1666,T1666)&gt;1,AE1665,1+MAX(AE1665,0)))</f>
        <v>52</v>
      </c>
    </row>
    <row r="1667" spans="1:31" x14ac:dyDescent="0.25">
      <c r="A1667" s="42">
        <v>127</v>
      </c>
      <c r="B1667" s="42" t="s">
        <v>66</v>
      </c>
      <c r="C1667" s="42" t="s">
        <v>753</v>
      </c>
      <c r="E1667" s="20">
        <v>1</v>
      </c>
      <c r="F1667" s="20">
        <v>1</v>
      </c>
      <c r="G1667" s="20">
        <v>2</v>
      </c>
      <c r="H1667" s="20">
        <v>1</v>
      </c>
      <c r="I1667" s="20">
        <v>1</v>
      </c>
      <c r="J1667" s="20">
        <v>1</v>
      </c>
      <c r="K1667" s="20">
        <v>0</v>
      </c>
      <c r="L1667" s="20">
        <v>0</v>
      </c>
      <c r="M1667" s="225" t="s">
        <v>755</v>
      </c>
      <c r="O1667" s="101">
        <f>IF(ISBLANK(C1667),O1666,IF(COUNTIF(C$2:C1667,C1667)&gt;1,O1666,1+MAX(O1666,0)))</f>
        <v>45</v>
      </c>
      <c r="P1667" s="45">
        <f t="shared" si="364"/>
        <v>27</v>
      </c>
      <c r="Q1667" s="33" t="str">
        <f t="shared" si="365"/>
        <v/>
      </c>
      <c r="R1667" s="33">
        <f t="shared" si="366"/>
        <v>9</v>
      </c>
      <c r="S1667" s="33" t="str">
        <f t="shared" si="367"/>
        <v>127_9</v>
      </c>
      <c r="T1667" s="35" t="str">
        <f t="shared" si="368"/>
        <v>127PM</v>
      </c>
      <c r="U1667" s="35" t="str">
        <f t="shared" si="369"/>
        <v>127PMNS</v>
      </c>
      <c r="W1667" s="20" t="str">
        <f t="shared" si="370"/>
        <v/>
      </c>
      <c r="X1667" s="20" t="str">
        <f t="shared" si="371"/>
        <v/>
      </c>
      <c r="Y1667" s="20" t="str">
        <f t="shared" si="372"/>
        <v/>
      </c>
      <c r="Z1667" s="20" t="str">
        <f t="shared" si="373"/>
        <v/>
      </c>
      <c r="AA1667" s="20">
        <f t="shared" ref="AA1667:AA1730" si="375">IF(AND(ISNUMBER($G1667),$B1667="AM"),INDEX(Cordon,MATCH($A1667,loc_ID,0),$G1667),0)</f>
        <v>0</v>
      </c>
      <c r="AB1667" s="20">
        <f t="shared" ref="AB1667:AB1730" si="376">IF(AND(ISNUMBER($G1667),$B1667="PM"),INDEX(Cordon,MATCH($A1667,loc_ID,0),VLOOKUP($G1667,Reverse_dir,2,FALSE)),0)</f>
        <v>0</v>
      </c>
      <c r="AC1667" s="20">
        <f t="shared" ref="AC1667:AC1730" si="377">IF(AND(ISNUMBER($G1667),$B1667="AM"),INDEX(Lane,MATCH($A1667,loc_ID,0),$G1667),0)</f>
        <v>0</v>
      </c>
      <c r="AD1667" s="16">
        <f t="shared" si="374"/>
        <v>0</v>
      </c>
      <c r="AE1667" s="16">
        <f>IF(ISBLANK(T1667),AE1666,IF(COUNTIF(T$2:T1667,T1667)&gt;1,AE1666,1+MAX(AE1666,0)))</f>
        <v>52</v>
      </c>
    </row>
    <row r="1668" spans="1:31" x14ac:dyDescent="0.25">
      <c r="A1668" s="42">
        <v>127</v>
      </c>
      <c r="B1668" s="42" t="s">
        <v>66</v>
      </c>
      <c r="C1668" s="42" t="s">
        <v>753</v>
      </c>
      <c r="E1668" s="20">
        <v>1</v>
      </c>
      <c r="F1668" s="20">
        <v>1</v>
      </c>
      <c r="G1668" s="20">
        <v>3</v>
      </c>
      <c r="H1668" s="20">
        <v>3</v>
      </c>
      <c r="I1668" s="20">
        <v>0</v>
      </c>
      <c r="J1668" s="20">
        <v>1</v>
      </c>
      <c r="K1668" s="20">
        <v>1</v>
      </c>
      <c r="L1668" s="20">
        <v>3</v>
      </c>
      <c r="M1668" s="225" t="s">
        <v>755</v>
      </c>
      <c r="O1668" s="101">
        <f>IF(ISBLANK(C1668),O1667,IF(COUNTIF(C$2:C1668,C1668)&gt;1,O1667,1+MAX(O1667,0)))</f>
        <v>45</v>
      </c>
      <c r="P1668" s="45">
        <f t="shared" si="364"/>
        <v>27</v>
      </c>
      <c r="Q1668" s="33" t="str">
        <f t="shared" si="365"/>
        <v/>
      </c>
      <c r="R1668" s="33">
        <f t="shared" si="366"/>
        <v>9</v>
      </c>
      <c r="S1668" s="33" t="str">
        <f t="shared" si="367"/>
        <v>127_9</v>
      </c>
      <c r="T1668" s="35" t="str">
        <f t="shared" si="368"/>
        <v>127PM</v>
      </c>
      <c r="U1668" s="35" t="str">
        <f t="shared" si="369"/>
        <v>127PMEW</v>
      </c>
      <c r="W1668" s="20" t="str">
        <f t="shared" si="370"/>
        <v/>
      </c>
      <c r="X1668" s="20" t="str">
        <f t="shared" si="371"/>
        <v/>
      </c>
      <c r="Y1668" s="20" t="str">
        <f t="shared" si="372"/>
        <v/>
      </c>
      <c r="Z1668" s="20" t="str">
        <f t="shared" si="373"/>
        <v/>
      </c>
      <c r="AA1668" s="20">
        <f t="shared" si="375"/>
        <v>0</v>
      </c>
      <c r="AB1668" s="20">
        <f t="shared" si="376"/>
        <v>0</v>
      </c>
      <c r="AC1668" s="20">
        <f t="shared" si="377"/>
        <v>0</v>
      </c>
      <c r="AD1668" s="16">
        <f t="shared" si="374"/>
        <v>0</v>
      </c>
      <c r="AE1668" s="16">
        <f>IF(ISBLANK(T1668),AE1667,IF(COUNTIF(T$2:T1668,T1668)&gt;1,AE1667,1+MAX(AE1667,0)))</f>
        <v>52</v>
      </c>
    </row>
    <row r="1669" spans="1:31" x14ac:dyDescent="0.25">
      <c r="A1669" s="42">
        <v>127</v>
      </c>
      <c r="B1669" s="42" t="s">
        <v>66</v>
      </c>
      <c r="C1669" s="42" t="s">
        <v>753</v>
      </c>
      <c r="E1669" s="20">
        <v>1</v>
      </c>
      <c r="F1669" s="20">
        <v>1</v>
      </c>
      <c r="G1669" s="20">
        <v>4</v>
      </c>
      <c r="H1669" s="20">
        <v>1</v>
      </c>
      <c r="I1669" s="20">
        <v>0</v>
      </c>
      <c r="J1669" s="20">
        <v>0</v>
      </c>
      <c r="K1669" s="20">
        <v>1</v>
      </c>
      <c r="L1669" s="20">
        <v>1</v>
      </c>
      <c r="M1669" s="225" t="s">
        <v>755</v>
      </c>
      <c r="O1669" s="101">
        <f>IF(ISBLANK(C1669),O1668,IF(COUNTIF(C$2:C1669,C1669)&gt;1,O1668,1+MAX(O1668,0)))</f>
        <v>45</v>
      </c>
      <c r="P1669" s="45">
        <f t="shared" si="364"/>
        <v>27</v>
      </c>
      <c r="Q1669" s="33" t="str">
        <f t="shared" si="365"/>
        <v/>
      </c>
      <c r="R1669" s="33">
        <f t="shared" si="366"/>
        <v>9</v>
      </c>
      <c r="S1669" s="33" t="str">
        <f t="shared" si="367"/>
        <v>127_9</v>
      </c>
      <c r="T1669" s="35" t="str">
        <f t="shared" si="368"/>
        <v>127PM</v>
      </c>
      <c r="U1669" s="35" t="str">
        <f t="shared" si="369"/>
        <v>127PMEW</v>
      </c>
      <c r="W1669" s="20" t="str">
        <f t="shared" si="370"/>
        <v/>
      </c>
      <c r="X1669" s="20" t="str">
        <f t="shared" si="371"/>
        <v/>
      </c>
      <c r="Y1669" s="20" t="str">
        <f t="shared" si="372"/>
        <v/>
      </c>
      <c r="Z1669" s="20" t="str">
        <f t="shared" si="373"/>
        <v/>
      </c>
      <c r="AA1669" s="20">
        <f t="shared" si="375"/>
        <v>0</v>
      </c>
      <c r="AB1669" s="20">
        <f t="shared" si="376"/>
        <v>0</v>
      </c>
      <c r="AC1669" s="20">
        <f t="shared" si="377"/>
        <v>0</v>
      </c>
      <c r="AD1669" s="16">
        <f t="shared" si="374"/>
        <v>0</v>
      </c>
      <c r="AE1669" s="16">
        <f>IF(ISBLANK(T1669),AE1668,IF(COUNTIF(T$2:T1669,T1669)&gt;1,AE1668,1+MAX(AE1668,0)))</f>
        <v>52</v>
      </c>
    </row>
    <row r="1670" spans="1:31" x14ac:dyDescent="0.25">
      <c r="A1670" s="42">
        <v>127</v>
      </c>
      <c r="B1670" s="42" t="s">
        <v>66</v>
      </c>
      <c r="C1670" s="42" t="s">
        <v>753</v>
      </c>
      <c r="E1670" s="20">
        <v>1</v>
      </c>
      <c r="F1670" s="20">
        <v>2</v>
      </c>
      <c r="G1670" s="20">
        <v>1</v>
      </c>
      <c r="H1670" s="20">
        <v>2</v>
      </c>
      <c r="I1670" s="20">
        <v>0</v>
      </c>
      <c r="J1670" s="20">
        <v>0</v>
      </c>
      <c r="K1670" s="20">
        <v>0</v>
      </c>
      <c r="L1670" s="20">
        <v>1</v>
      </c>
      <c r="M1670" s="225" t="s">
        <v>755</v>
      </c>
      <c r="O1670" s="101">
        <f>IF(ISBLANK(C1670),O1669,IF(COUNTIF(C$2:C1670,C1670)&gt;1,O1669,1+MAX(O1669,0)))</f>
        <v>45</v>
      </c>
      <c r="P1670" s="45">
        <f t="shared" si="364"/>
        <v>27</v>
      </c>
      <c r="Q1670" s="33" t="str">
        <f t="shared" si="365"/>
        <v/>
      </c>
      <c r="R1670" s="33">
        <f t="shared" si="366"/>
        <v>10</v>
      </c>
      <c r="S1670" s="33" t="str">
        <f t="shared" si="367"/>
        <v>127_10</v>
      </c>
      <c r="T1670" s="35" t="str">
        <f t="shared" si="368"/>
        <v>127PM</v>
      </c>
      <c r="U1670" s="35" t="str">
        <f t="shared" si="369"/>
        <v>127PMNS</v>
      </c>
      <c r="W1670" s="20" t="str">
        <f t="shared" si="370"/>
        <v/>
      </c>
      <c r="X1670" s="20" t="str">
        <f t="shared" si="371"/>
        <v/>
      </c>
      <c r="Y1670" s="20" t="str">
        <f t="shared" si="372"/>
        <v/>
      </c>
      <c r="Z1670" s="20" t="str">
        <f t="shared" si="373"/>
        <v/>
      </c>
      <c r="AA1670" s="20">
        <f t="shared" si="375"/>
        <v>0</v>
      </c>
      <c r="AB1670" s="20">
        <f t="shared" si="376"/>
        <v>0</v>
      </c>
      <c r="AC1670" s="20">
        <f t="shared" si="377"/>
        <v>0</v>
      </c>
      <c r="AD1670" s="16">
        <f t="shared" si="374"/>
        <v>0</v>
      </c>
      <c r="AE1670" s="16">
        <f>IF(ISBLANK(T1670),AE1669,IF(COUNTIF(T$2:T1670,T1670)&gt;1,AE1669,1+MAX(AE1669,0)))</f>
        <v>52</v>
      </c>
    </row>
    <row r="1671" spans="1:31" x14ac:dyDescent="0.25">
      <c r="A1671" s="42">
        <v>127</v>
      </c>
      <c r="B1671" s="42" t="s">
        <v>66</v>
      </c>
      <c r="C1671" s="42" t="s">
        <v>753</v>
      </c>
      <c r="E1671" s="20">
        <v>1</v>
      </c>
      <c r="F1671" s="20">
        <v>2</v>
      </c>
      <c r="G1671" s="20">
        <v>2</v>
      </c>
      <c r="H1671" s="20">
        <v>3</v>
      </c>
      <c r="I1671" s="20">
        <v>1</v>
      </c>
      <c r="J1671" s="20">
        <v>2</v>
      </c>
      <c r="K1671" s="20">
        <v>0</v>
      </c>
      <c r="L1671" s="20">
        <v>3</v>
      </c>
      <c r="M1671" s="225" t="s">
        <v>755</v>
      </c>
      <c r="O1671" s="101">
        <f>IF(ISBLANK(C1671),O1670,IF(COUNTIF(C$2:C1671,C1671)&gt;1,O1670,1+MAX(O1670,0)))</f>
        <v>45</v>
      </c>
      <c r="P1671" s="45">
        <f t="shared" si="364"/>
        <v>27</v>
      </c>
      <c r="Q1671" s="33" t="str">
        <f t="shared" si="365"/>
        <v/>
      </c>
      <c r="R1671" s="33">
        <f t="shared" si="366"/>
        <v>10</v>
      </c>
      <c r="S1671" s="33" t="str">
        <f t="shared" si="367"/>
        <v>127_10</v>
      </c>
      <c r="T1671" s="35" t="str">
        <f t="shared" si="368"/>
        <v>127PM</v>
      </c>
      <c r="U1671" s="35" t="str">
        <f t="shared" si="369"/>
        <v>127PMNS</v>
      </c>
      <c r="W1671" s="20" t="str">
        <f t="shared" si="370"/>
        <v/>
      </c>
      <c r="X1671" s="20" t="str">
        <f t="shared" si="371"/>
        <v/>
      </c>
      <c r="Y1671" s="20" t="str">
        <f t="shared" si="372"/>
        <v/>
      </c>
      <c r="Z1671" s="20" t="str">
        <f t="shared" si="373"/>
        <v/>
      </c>
      <c r="AA1671" s="20">
        <f t="shared" si="375"/>
        <v>0</v>
      </c>
      <c r="AB1671" s="20">
        <f t="shared" si="376"/>
        <v>0</v>
      </c>
      <c r="AC1671" s="20">
        <f t="shared" si="377"/>
        <v>0</v>
      </c>
      <c r="AD1671" s="16">
        <f t="shared" si="374"/>
        <v>0</v>
      </c>
      <c r="AE1671" s="16">
        <f>IF(ISBLANK(T1671),AE1670,IF(COUNTIF(T$2:T1671,T1671)&gt;1,AE1670,1+MAX(AE1670,0)))</f>
        <v>52</v>
      </c>
    </row>
    <row r="1672" spans="1:31" x14ac:dyDescent="0.25">
      <c r="A1672" s="42">
        <v>127</v>
      </c>
      <c r="B1672" s="42" t="s">
        <v>66</v>
      </c>
      <c r="C1672" s="42" t="s">
        <v>753</v>
      </c>
      <c r="E1672" s="20">
        <v>1</v>
      </c>
      <c r="F1672" s="20">
        <v>2</v>
      </c>
      <c r="G1672" s="20">
        <v>3</v>
      </c>
      <c r="H1672" s="20">
        <v>1</v>
      </c>
      <c r="I1672" s="20">
        <v>0</v>
      </c>
      <c r="J1672" s="20">
        <v>1</v>
      </c>
      <c r="K1672" s="20">
        <v>0</v>
      </c>
      <c r="L1672" s="20">
        <v>0</v>
      </c>
      <c r="M1672" s="225" t="s">
        <v>755</v>
      </c>
      <c r="O1672" s="101">
        <f>IF(ISBLANK(C1672),O1671,IF(COUNTIF(C$2:C1672,C1672)&gt;1,O1671,1+MAX(O1671,0)))</f>
        <v>45</v>
      </c>
      <c r="P1672" s="45">
        <f t="shared" si="364"/>
        <v>27</v>
      </c>
      <c r="Q1672" s="33" t="str">
        <f t="shared" si="365"/>
        <v/>
      </c>
      <c r="R1672" s="33">
        <f t="shared" si="366"/>
        <v>10</v>
      </c>
      <c r="S1672" s="33" t="str">
        <f t="shared" si="367"/>
        <v>127_10</v>
      </c>
      <c r="T1672" s="35" t="str">
        <f t="shared" si="368"/>
        <v>127PM</v>
      </c>
      <c r="U1672" s="35" t="str">
        <f t="shared" si="369"/>
        <v>127PMEW</v>
      </c>
      <c r="W1672" s="20" t="str">
        <f t="shared" si="370"/>
        <v/>
      </c>
      <c r="X1672" s="20" t="str">
        <f t="shared" si="371"/>
        <v/>
      </c>
      <c r="Y1672" s="20" t="str">
        <f t="shared" si="372"/>
        <v/>
      </c>
      <c r="Z1672" s="20" t="str">
        <f t="shared" si="373"/>
        <v/>
      </c>
      <c r="AA1672" s="20">
        <f t="shared" si="375"/>
        <v>0</v>
      </c>
      <c r="AB1672" s="20">
        <f t="shared" si="376"/>
        <v>0</v>
      </c>
      <c r="AC1672" s="20">
        <f t="shared" si="377"/>
        <v>0</v>
      </c>
      <c r="AD1672" s="16">
        <f t="shared" si="374"/>
        <v>0</v>
      </c>
      <c r="AE1672" s="16">
        <f>IF(ISBLANK(T1672),AE1671,IF(COUNTIF(T$2:T1672,T1672)&gt;1,AE1671,1+MAX(AE1671,0)))</f>
        <v>52</v>
      </c>
    </row>
    <row r="1673" spans="1:31" x14ac:dyDescent="0.25">
      <c r="A1673" s="42">
        <v>127</v>
      </c>
      <c r="B1673" s="42" t="s">
        <v>66</v>
      </c>
      <c r="C1673" s="42" t="s">
        <v>753</v>
      </c>
      <c r="E1673" s="20">
        <v>1</v>
      </c>
      <c r="F1673" s="20">
        <v>2</v>
      </c>
      <c r="G1673" s="20">
        <v>4</v>
      </c>
      <c r="H1673" s="20">
        <v>0</v>
      </c>
      <c r="I1673" s="20">
        <v>0</v>
      </c>
      <c r="J1673" s="20">
        <v>0</v>
      </c>
      <c r="K1673" s="20">
        <v>0</v>
      </c>
      <c r="L1673" s="20">
        <v>0</v>
      </c>
      <c r="M1673" s="225" t="s">
        <v>755</v>
      </c>
      <c r="O1673" s="101">
        <f>IF(ISBLANK(C1673),O1672,IF(COUNTIF(C$2:C1673,C1673)&gt;1,O1672,1+MAX(O1672,0)))</f>
        <v>45</v>
      </c>
      <c r="P1673" s="45">
        <f t="shared" si="364"/>
        <v>27</v>
      </c>
      <c r="Q1673" s="33" t="str">
        <f t="shared" si="365"/>
        <v/>
      </c>
      <c r="R1673" s="33">
        <f t="shared" si="366"/>
        <v>10</v>
      </c>
      <c r="S1673" s="33" t="str">
        <f t="shared" si="367"/>
        <v>127_10</v>
      </c>
      <c r="T1673" s="35" t="str">
        <f t="shared" si="368"/>
        <v>127PM</v>
      </c>
      <c r="U1673" s="35" t="str">
        <f t="shared" si="369"/>
        <v>127PMEW</v>
      </c>
      <c r="W1673" s="20" t="str">
        <f t="shared" si="370"/>
        <v/>
      </c>
      <c r="X1673" s="20" t="str">
        <f t="shared" si="371"/>
        <v/>
      </c>
      <c r="Y1673" s="20" t="str">
        <f t="shared" si="372"/>
        <v/>
      </c>
      <c r="Z1673" s="20" t="str">
        <f t="shared" si="373"/>
        <v/>
      </c>
      <c r="AA1673" s="20">
        <f t="shared" si="375"/>
        <v>0</v>
      </c>
      <c r="AB1673" s="20">
        <f t="shared" si="376"/>
        <v>0</v>
      </c>
      <c r="AC1673" s="20">
        <f t="shared" si="377"/>
        <v>0</v>
      </c>
      <c r="AD1673" s="16">
        <f t="shared" si="374"/>
        <v>0</v>
      </c>
      <c r="AE1673" s="16">
        <f>IF(ISBLANK(T1673),AE1672,IF(COUNTIF(T$2:T1673,T1673)&gt;1,AE1672,1+MAX(AE1672,0)))</f>
        <v>52</v>
      </c>
    </row>
    <row r="1674" spans="1:31" x14ac:dyDescent="0.25">
      <c r="A1674" s="42">
        <v>127</v>
      </c>
      <c r="B1674" s="42" t="s">
        <v>66</v>
      </c>
      <c r="C1674" s="42" t="s">
        <v>753</v>
      </c>
      <c r="E1674" s="20">
        <v>1</v>
      </c>
      <c r="F1674" s="20">
        <v>3</v>
      </c>
      <c r="G1674" s="20">
        <v>1</v>
      </c>
      <c r="H1674" s="20">
        <v>1</v>
      </c>
      <c r="I1674" s="20">
        <v>0</v>
      </c>
      <c r="J1674" s="20">
        <v>1</v>
      </c>
      <c r="K1674" s="20">
        <v>0</v>
      </c>
      <c r="L1674" s="20">
        <v>0</v>
      </c>
      <c r="M1674" s="225" t="s">
        <v>755</v>
      </c>
      <c r="O1674" s="101">
        <f>IF(ISBLANK(C1674),O1673,IF(COUNTIF(C$2:C1674,C1674)&gt;1,O1673,1+MAX(O1673,0)))</f>
        <v>45</v>
      </c>
      <c r="P1674" s="45">
        <f t="shared" si="364"/>
        <v>27</v>
      </c>
      <c r="Q1674" s="33" t="str">
        <f t="shared" si="365"/>
        <v/>
      </c>
      <c r="R1674" s="33">
        <f t="shared" si="366"/>
        <v>11</v>
      </c>
      <c r="S1674" s="33" t="str">
        <f t="shared" si="367"/>
        <v>127_11</v>
      </c>
      <c r="T1674" s="35" t="str">
        <f t="shared" si="368"/>
        <v>127PM</v>
      </c>
      <c r="U1674" s="35" t="str">
        <f t="shared" si="369"/>
        <v>127PMNS</v>
      </c>
      <c r="W1674" s="20" t="str">
        <f t="shared" si="370"/>
        <v/>
      </c>
      <c r="X1674" s="20" t="str">
        <f t="shared" si="371"/>
        <v/>
      </c>
      <c r="Y1674" s="20" t="str">
        <f t="shared" si="372"/>
        <v/>
      </c>
      <c r="Z1674" s="20" t="str">
        <f t="shared" si="373"/>
        <v/>
      </c>
      <c r="AA1674" s="20">
        <f t="shared" si="375"/>
        <v>0</v>
      </c>
      <c r="AB1674" s="20">
        <f t="shared" si="376"/>
        <v>0</v>
      </c>
      <c r="AC1674" s="20">
        <f t="shared" si="377"/>
        <v>0</v>
      </c>
      <c r="AD1674" s="16">
        <f t="shared" si="374"/>
        <v>0</v>
      </c>
      <c r="AE1674" s="16">
        <f>IF(ISBLANK(T1674),AE1673,IF(COUNTIF(T$2:T1674,T1674)&gt;1,AE1673,1+MAX(AE1673,0)))</f>
        <v>52</v>
      </c>
    </row>
    <row r="1675" spans="1:31" x14ac:dyDescent="0.25">
      <c r="A1675" s="42">
        <v>127</v>
      </c>
      <c r="B1675" s="42" t="s">
        <v>66</v>
      </c>
      <c r="C1675" s="42" t="s">
        <v>753</v>
      </c>
      <c r="E1675" s="20">
        <v>1</v>
      </c>
      <c r="F1675" s="20">
        <v>3</v>
      </c>
      <c r="G1675" s="20">
        <v>2</v>
      </c>
      <c r="H1675" s="20">
        <v>1</v>
      </c>
      <c r="I1675" s="20">
        <v>0</v>
      </c>
      <c r="J1675" s="20">
        <v>0</v>
      </c>
      <c r="K1675" s="20">
        <v>0</v>
      </c>
      <c r="L1675" s="20">
        <v>1</v>
      </c>
      <c r="M1675" s="225" t="s">
        <v>755</v>
      </c>
      <c r="O1675" s="101">
        <f>IF(ISBLANK(C1675),O1674,IF(COUNTIF(C$2:C1675,C1675)&gt;1,O1674,1+MAX(O1674,0)))</f>
        <v>45</v>
      </c>
      <c r="P1675" s="45">
        <f t="shared" si="364"/>
        <v>27</v>
      </c>
      <c r="Q1675" s="33" t="str">
        <f t="shared" si="365"/>
        <v/>
      </c>
      <c r="R1675" s="33">
        <f t="shared" si="366"/>
        <v>11</v>
      </c>
      <c r="S1675" s="33" t="str">
        <f t="shared" si="367"/>
        <v>127_11</v>
      </c>
      <c r="T1675" s="35" t="str">
        <f t="shared" si="368"/>
        <v>127PM</v>
      </c>
      <c r="U1675" s="35" t="str">
        <f t="shared" si="369"/>
        <v>127PMNS</v>
      </c>
      <c r="W1675" s="20" t="str">
        <f t="shared" si="370"/>
        <v/>
      </c>
      <c r="X1675" s="20" t="str">
        <f t="shared" si="371"/>
        <v/>
      </c>
      <c r="Y1675" s="20" t="str">
        <f t="shared" si="372"/>
        <v/>
      </c>
      <c r="Z1675" s="20" t="str">
        <f t="shared" si="373"/>
        <v/>
      </c>
      <c r="AA1675" s="20">
        <f t="shared" si="375"/>
        <v>0</v>
      </c>
      <c r="AB1675" s="20">
        <f t="shared" si="376"/>
        <v>0</v>
      </c>
      <c r="AC1675" s="20">
        <f t="shared" si="377"/>
        <v>0</v>
      </c>
      <c r="AD1675" s="16">
        <f t="shared" si="374"/>
        <v>0</v>
      </c>
      <c r="AE1675" s="16">
        <f>IF(ISBLANK(T1675),AE1674,IF(COUNTIF(T$2:T1675,T1675)&gt;1,AE1674,1+MAX(AE1674,0)))</f>
        <v>52</v>
      </c>
    </row>
    <row r="1676" spans="1:31" x14ac:dyDescent="0.25">
      <c r="A1676" s="42">
        <v>127</v>
      </c>
      <c r="B1676" s="42" t="s">
        <v>66</v>
      </c>
      <c r="C1676" s="42" t="s">
        <v>753</v>
      </c>
      <c r="E1676" s="20">
        <v>1</v>
      </c>
      <c r="F1676" s="20">
        <v>3</v>
      </c>
      <c r="G1676" s="20">
        <v>3</v>
      </c>
      <c r="H1676" s="20">
        <v>2</v>
      </c>
      <c r="I1676" s="20">
        <v>0</v>
      </c>
      <c r="J1676" s="20">
        <v>1</v>
      </c>
      <c r="K1676" s="20">
        <v>0</v>
      </c>
      <c r="L1676" s="20">
        <v>2</v>
      </c>
      <c r="M1676" s="225" t="s">
        <v>755</v>
      </c>
      <c r="O1676" s="101">
        <f>IF(ISBLANK(C1676),O1675,IF(COUNTIF(C$2:C1676,C1676)&gt;1,O1675,1+MAX(O1675,0)))</f>
        <v>45</v>
      </c>
      <c r="P1676" s="45">
        <f t="shared" si="364"/>
        <v>27</v>
      </c>
      <c r="Q1676" s="33" t="str">
        <f t="shared" si="365"/>
        <v/>
      </c>
      <c r="R1676" s="33">
        <f t="shared" si="366"/>
        <v>11</v>
      </c>
      <c r="S1676" s="33" t="str">
        <f t="shared" si="367"/>
        <v>127_11</v>
      </c>
      <c r="T1676" s="35" t="str">
        <f t="shared" si="368"/>
        <v>127PM</v>
      </c>
      <c r="U1676" s="35" t="str">
        <f t="shared" si="369"/>
        <v>127PMEW</v>
      </c>
      <c r="W1676" s="20" t="str">
        <f t="shared" si="370"/>
        <v/>
      </c>
      <c r="X1676" s="20" t="str">
        <f t="shared" si="371"/>
        <v/>
      </c>
      <c r="Y1676" s="20" t="str">
        <f t="shared" si="372"/>
        <v/>
      </c>
      <c r="Z1676" s="20" t="str">
        <f t="shared" si="373"/>
        <v/>
      </c>
      <c r="AA1676" s="20">
        <f t="shared" si="375"/>
        <v>0</v>
      </c>
      <c r="AB1676" s="20">
        <f t="shared" si="376"/>
        <v>0</v>
      </c>
      <c r="AC1676" s="20">
        <f t="shared" si="377"/>
        <v>0</v>
      </c>
      <c r="AD1676" s="16">
        <f t="shared" si="374"/>
        <v>0</v>
      </c>
      <c r="AE1676" s="16">
        <f>IF(ISBLANK(T1676),AE1675,IF(COUNTIF(T$2:T1676,T1676)&gt;1,AE1675,1+MAX(AE1675,0)))</f>
        <v>52</v>
      </c>
    </row>
    <row r="1677" spans="1:31" x14ac:dyDescent="0.25">
      <c r="A1677" s="42">
        <v>127</v>
      </c>
      <c r="B1677" s="42" t="s">
        <v>66</v>
      </c>
      <c r="C1677" s="42" t="s">
        <v>753</v>
      </c>
      <c r="E1677" s="20">
        <v>1</v>
      </c>
      <c r="F1677" s="20">
        <v>3</v>
      </c>
      <c r="G1677" s="20">
        <v>4</v>
      </c>
      <c r="H1677" s="20">
        <v>0</v>
      </c>
      <c r="I1677" s="20">
        <v>0</v>
      </c>
      <c r="J1677" s="20">
        <v>0</v>
      </c>
      <c r="K1677" s="20">
        <v>0</v>
      </c>
      <c r="L1677" s="20">
        <v>0</v>
      </c>
      <c r="M1677" s="225" t="s">
        <v>755</v>
      </c>
      <c r="O1677" s="101">
        <f>IF(ISBLANK(C1677),O1676,IF(COUNTIF(C$2:C1677,C1677)&gt;1,O1676,1+MAX(O1676,0)))</f>
        <v>45</v>
      </c>
      <c r="P1677" s="45">
        <f t="shared" si="364"/>
        <v>27</v>
      </c>
      <c r="Q1677" s="33" t="str">
        <f t="shared" si="365"/>
        <v/>
      </c>
      <c r="R1677" s="33">
        <f t="shared" si="366"/>
        <v>11</v>
      </c>
      <c r="S1677" s="33" t="str">
        <f t="shared" si="367"/>
        <v>127_11</v>
      </c>
      <c r="T1677" s="35" t="str">
        <f t="shared" si="368"/>
        <v>127PM</v>
      </c>
      <c r="U1677" s="35" t="str">
        <f t="shared" si="369"/>
        <v>127PMEW</v>
      </c>
      <c r="W1677" s="20" t="str">
        <f t="shared" si="370"/>
        <v/>
      </c>
      <c r="X1677" s="20" t="str">
        <f t="shared" si="371"/>
        <v/>
      </c>
      <c r="Y1677" s="20" t="str">
        <f t="shared" si="372"/>
        <v/>
      </c>
      <c r="Z1677" s="20" t="str">
        <f t="shared" si="373"/>
        <v/>
      </c>
      <c r="AA1677" s="20">
        <f t="shared" si="375"/>
        <v>0</v>
      </c>
      <c r="AB1677" s="20">
        <f t="shared" si="376"/>
        <v>0</v>
      </c>
      <c r="AC1677" s="20">
        <f t="shared" si="377"/>
        <v>0</v>
      </c>
      <c r="AD1677" s="16">
        <f t="shared" si="374"/>
        <v>0</v>
      </c>
      <c r="AE1677" s="16">
        <f>IF(ISBLANK(T1677),AE1676,IF(COUNTIF(T$2:T1677,T1677)&gt;1,AE1676,1+MAX(AE1676,0)))</f>
        <v>52</v>
      </c>
    </row>
    <row r="1678" spans="1:31" x14ac:dyDescent="0.25">
      <c r="A1678" s="42">
        <v>127</v>
      </c>
      <c r="B1678" s="42" t="s">
        <v>66</v>
      </c>
      <c r="C1678" s="42" t="s">
        <v>753</v>
      </c>
      <c r="E1678" s="20">
        <v>1</v>
      </c>
      <c r="F1678" s="20">
        <v>4</v>
      </c>
      <c r="G1678" s="20">
        <v>1</v>
      </c>
      <c r="H1678" s="20">
        <v>2</v>
      </c>
      <c r="I1678" s="20">
        <v>0</v>
      </c>
      <c r="J1678" s="20">
        <v>1</v>
      </c>
      <c r="K1678" s="20">
        <v>0</v>
      </c>
      <c r="L1678" s="20">
        <v>1</v>
      </c>
      <c r="M1678" s="225" t="s">
        <v>755</v>
      </c>
      <c r="O1678" s="101">
        <f>IF(ISBLANK(C1678),O1677,IF(COUNTIF(C$2:C1678,C1678)&gt;1,O1677,1+MAX(O1677,0)))</f>
        <v>45</v>
      </c>
      <c r="P1678" s="45">
        <f t="shared" si="364"/>
        <v>27</v>
      </c>
      <c r="Q1678" s="33" t="str">
        <f t="shared" si="365"/>
        <v/>
      </c>
      <c r="R1678" s="33">
        <f t="shared" si="366"/>
        <v>12</v>
      </c>
      <c r="S1678" s="33" t="str">
        <f t="shared" si="367"/>
        <v>127_12</v>
      </c>
      <c r="T1678" s="35" t="str">
        <f t="shared" si="368"/>
        <v>127PM</v>
      </c>
      <c r="U1678" s="35" t="str">
        <f t="shared" si="369"/>
        <v>127PMNS</v>
      </c>
      <c r="W1678" s="20" t="str">
        <f t="shared" si="370"/>
        <v/>
      </c>
      <c r="X1678" s="20" t="str">
        <f t="shared" si="371"/>
        <v/>
      </c>
      <c r="Y1678" s="20" t="str">
        <f t="shared" si="372"/>
        <v/>
      </c>
      <c r="Z1678" s="20" t="str">
        <f t="shared" si="373"/>
        <v/>
      </c>
      <c r="AA1678" s="20">
        <f t="shared" si="375"/>
        <v>0</v>
      </c>
      <c r="AB1678" s="20">
        <f t="shared" si="376"/>
        <v>0</v>
      </c>
      <c r="AC1678" s="20">
        <f t="shared" si="377"/>
        <v>0</v>
      </c>
      <c r="AD1678" s="16">
        <f t="shared" si="374"/>
        <v>0</v>
      </c>
      <c r="AE1678" s="16">
        <f>IF(ISBLANK(T1678),AE1677,IF(COUNTIF(T$2:T1678,T1678)&gt;1,AE1677,1+MAX(AE1677,0)))</f>
        <v>52</v>
      </c>
    </row>
    <row r="1679" spans="1:31" x14ac:dyDescent="0.25">
      <c r="A1679" s="42">
        <v>127</v>
      </c>
      <c r="B1679" s="42" t="s">
        <v>66</v>
      </c>
      <c r="C1679" s="42" t="s">
        <v>753</v>
      </c>
      <c r="E1679" s="20">
        <v>1</v>
      </c>
      <c r="F1679" s="20">
        <v>4</v>
      </c>
      <c r="G1679" s="20">
        <v>2</v>
      </c>
      <c r="H1679" s="20">
        <v>1</v>
      </c>
      <c r="I1679" s="20">
        <v>0</v>
      </c>
      <c r="J1679" s="20">
        <v>0</v>
      </c>
      <c r="K1679" s="20">
        <v>1</v>
      </c>
      <c r="L1679" s="20">
        <v>1</v>
      </c>
      <c r="M1679" s="225" t="s">
        <v>755</v>
      </c>
      <c r="O1679" s="101">
        <f>IF(ISBLANK(C1679),O1678,IF(COUNTIF(C$2:C1679,C1679)&gt;1,O1678,1+MAX(O1678,0)))</f>
        <v>45</v>
      </c>
      <c r="P1679" s="45">
        <f t="shared" si="364"/>
        <v>27</v>
      </c>
      <c r="Q1679" s="33" t="str">
        <f t="shared" si="365"/>
        <v/>
      </c>
      <c r="R1679" s="33">
        <f t="shared" si="366"/>
        <v>12</v>
      </c>
      <c r="S1679" s="33" t="str">
        <f t="shared" si="367"/>
        <v>127_12</v>
      </c>
      <c r="T1679" s="35" t="str">
        <f t="shared" si="368"/>
        <v>127PM</v>
      </c>
      <c r="U1679" s="35" t="str">
        <f t="shared" si="369"/>
        <v>127PMNS</v>
      </c>
      <c r="W1679" s="20" t="str">
        <f t="shared" si="370"/>
        <v/>
      </c>
      <c r="X1679" s="20" t="str">
        <f t="shared" si="371"/>
        <v/>
      </c>
      <c r="Y1679" s="20" t="str">
        <f t="shared" si="372"/>
        <v/>
      </c>
      <c r="Z1679" s="20" t="str">
        <f t="shared" si="373"/>
        <v/>
      </c>
      <c r="AA1679" s="20">
        <f t="shared" si="375"/>
        <v>0</v>
      </c>
      <c r="AB1679" s="20">
        <f t="shared" si="376"/>
        <v>0</v>
      </c>
      <c r="AC1679" s="20">
        <f t="shared" si="377"/>
        <v>0</v>
      </c>
      <c r="AD1679" s="16">
        <f t="shared" si="374"/>
        <v>0</v>
      </c>
      <c r="AE1679" s="16">
        <f>IF(ISBLANK(T1679),AE1678,IF(COUNTIF(T$2:T1679,T1679)&gt;1,AE1678,1+MAX(AE1678,0)))</f>
        <v>52</v>
      </c>
    </row>
    <row r="1680" spans="1:31" x14ac:dyDescent="0.25">
      <c r="A1680" s="42">
        <v>127</v>
      </c>
      <c r="B1680" s="42" t="s">
        <v>66</v>
      </c>
      <c r="C1680" s="42" t="s">
        <v>753</v>
      </c>
      <c r="E1680" s="20">
        <v>1</v>
      </c>
      <c r="F1680" s="20">
        <v>4</v>
      </c>
      <c r="G1680" s="20">
        <v>3</v>
      </c>
      <c r="H1680" s="20">
        <v>1</v>
      </c>
      <c r="I1680" s="20">
        <v>0</v>
      </c>
      <c r="J1680" s="20">
        <v>0</v>
      </c>
      <c r="K1680" s="20">
        <v>0</v>
      </c>
      <c r="L1680" s="20">
        <v>1</v>
      </c>
      <c r="M1680" s="225" t="s">
        <v>755</v>
      </c>
      <c r="O1680" s="101">
        <f>IF(ISBLANK(C1680),O1679,IF(COUNTIF(C$2:C1680,C1680)&gt;1,O1679,1+MAX(O1679,0)))</f>
        <v>45</v>
      </c>
      <c r="P1680" s="45">
        <f t="shared" si="364"/>
        <v>27</v>
      </c>
      <c r="Q1680" s="33" t="str">
        <f t="shared" si="365"/>
        <v/>
      </c>
      <c r="R1680" s="33">
        <f t="shared" si="366"/>
        <v>12</v>
      </c>
      <c r="S1680" s="33" t="str">
        <f t="shared" si="367"/>
        <v>127_12</v>
      </c>
      <c r="T1680" s="35" t="str">
        <f t="shared" si="368"/>
        <v>127PM</v>
      </c>
      <c r="U1680" s="35" t="str">
        <f t="shared" si="369"/>
        <v>127PMEW</v>
      </c>
      <c r="W1680" s="20" t="str">
        <f t="shared" si="370"/>
        <v/>
      </c>
      <c r="X1680" s="20" t="str">
        <f t="shared" si="371"/>
        <v/>
      </c>
      <c r="Y1680" s="20" t="str">
        <f t="shared" si="372"/>
        <v/>
      </c>
      <c r="Z1680" s="20" t="str">
        <f t="shared" si="373"/>
        <v/>
      </c>
      <c r="AA1680" s="20">
        <f t="shared" si="375"/>
        <v>0</v>
      </c>
      <c r="AB1680" s="20">
        <f t="shared" si="376"/>
        <v>0</v>
      </c>
      <c r="AC1680" s="20">
        <f t="shared" si="377"/>
        <v>0</v>
      </c>
      <c r="AD1680" s="16">
        <f t="shared" si="374"/>
        <v>0</v>
      </c>
      <c r="AE1680" s="16">
        <f>IF(ISBLANK(T1680),AE1679,IF(COUNTIF(T$2:T1680,T1680)&gt;1,AE1679,1+MAX(AE1679,0)))</f>
        <v>52</v>
      </c>
    </row>
    <row r="1681" spans="1:31" x14ac:dyDescent="0.25">
      <c r="A1681" s="42">
        <v>127</v>
      </c>
      <c r="B1681" s="42" t="s">
        <v>66</v>
      </c>
      <c r="C1681" s="42" t="s">
        <v>753</v>
      </c>
      <c r="E1681" s="20">
        <v>1</v>
      </c>
      <c r="F1681" s="20">
        <v>4</v>
      </c>
      <c r="G1681" s="20">
        <v>4</v>
      </c>
      <c r="H1681" s="20">
        <v>1</v>
      </c>
      <c r="I1681" s="20">
        <v>1</v>
      </c>
      <c r="J1681" s="20">
        <v>0</v>
      </c>
      <c r="K1681" s="20">
        <v>0</v>
      </c>
      <c r="L1681" s="20">
        <v>0</v>
      </c>
      <c r="M1681" s="225" t="s">
        <v>755</v>
      </c>
      <c r="O1681" s="101">
        <f>IF(ISBLANK(C1681),O1680,IF(COUNTIF(C$2:C1681,C1681)&gt;1,O1680,1+MAX(O1680,0)))</f>
        <v>45</v>
      </c>
      <c r="P1681" s="45">
        <f t="shared" si="364"/>
        <v>27</v>
      </c>
      <c r="Q1681" s="33" t="str">
        <f t="shared" si="365"/>
        <v/>
      </c>
      <c r="R1681" s="33">
        <f t="shared" si="366"/>
        <v>12</v>
      </c>
      <c r="S1681" s="33" t="str">
        <f t="shared" si="367"/>
        <v>127_12</v>
      </c>
      <c r="T1681" s="35" t="str">
        <f t="shared" si="368"/>
        <v>127PM</v>
      </c>
      <c r="U1681" s="35" t="str">
        <f t="shared" si="369"/>
        <v>127PMEW</v>
      </c>
      <c r="W1681" s="20" t="str">
        <f t="shared" si="370"/>
        <v/>
      </c>
      <c r="X1681" s="20" t="str">
        <f t="shared" si="371"/>
        <v/>
      </c>
      <c r="Y1681" s="20" t="str">
        <f t="shared" si="372"/>
        <v/>
      </c>
      <c r="Z1681" s="20" t="str">
        <f t="shared" si="373"/>
        <v/>
      </c>
      <c r="AA1681" s="20">
        <f t="shared" si="375"/>
        <v>0</v>
      </c>
      <c r="AB1681" s="20">
        <f t="shared" si="376"/>
        <v>0</v>
      </c>
      <c r="AC1681" s="20">
        <f t="shared" si="377"/>
        <v>0</v>
      </c>
      <c r="AD1681" s="16">
        <f t="shared" si="374"/>
        <v>0</v>
      </c>
      <c r="AE1681" s="16">
        <f>IF(ISBLANK(T1681),AE1680,IF(COUNTIF(T$2:T1681,T1681)&gt;1,AE1680,1+MAX(AE1680,0)))</f>
        <v>52</v>
      </c>
    </row>
    <row r="1682" spans="1:31" x14ac:dyDescent="0.25">
      <c r="A1682" s="42">
        <v>127</v>
      </c>
      <c r="B1682" s="42" t="s">
        <v>66</v>
      </c>
      <c r="C1682" s="42" t="s">
        <v>756</v>
      </c>
      <c r="E1682" s="20">
        <v>2</v>
      </c>
      <c r="F1682" s="20">
        <v>1</v>
      </c>
      <c r="G1682" s="20">
        <v>1</v>
      </c>
      <c r="H1682" s="20">
        <v>2</v>
      </c>
      <c r="I1682" s="20">
        <v>1</v>
      </c>
      <c r="J1682" s="20">
        <v>0</v>
      </c>
      <c r="K1682" s="20">
        <v>1</v>
      </c>
      <c r="L1682" s="20">
        <v>2</v>
      </c>
      <c r="O1682" s="101">
        <f>IF(ISBLANK(C1682),O1681,IF(COUNTIF(C$2:C1682,C1682)&gt;1,O1681,1+MAX(O1681,0)))</f>
        <v>46</v>
      </c>
      <c r="P1682" s="45">
        <f t="shared" si="364"/>
        <v>27</v>
      </c>
      <c r="Q1682" s="33" t="str">
        <f t="shared" si="365"/>
        <v/>
      </c>
      <c r="R1682" s="33">
        <f t="shared" si="366"/>
        <v>13</v>
      </c>
      <c r="S1682" s="33" t="str">
        <f t="shared" si="367"/>
        <v>127_13</v>
      </c>
      <c r="T1682" s="35" t="str">
        <f t="shared" si="368"/>
        <v>127PM</v>
      </c>
      <c r="U1682" s="35" t="str">
        <f t="shared" si="369"/>
        <v>127PMNS</v>
      </c>
      <c r="W1682" s="20" t="str">
        <f t="shared" si="370"/>
        <v/>
      </c>
      <c r="X1682" s="20" t="str">
        <f t="shared" si="371"/>
        <v/>
      </c>
      <c r="Y1682" s="20" t="str">
        <f t="shared" si="372"/>
        <v/>
      </c>
      <c r="Z1682" s="20" t="str">
        <f t="shared" si="373"/>
        <v/>
      </c>
      <c r="AA1682" s="20">
        <f t="shared" si="375"/>
        <v>0</v>
      </c>
      <c r="AB1682" s="20">
        <f t="shared" si="376"/>
        <v>0</v>
      </c>
      <c r="AC1682" s="20">
        <f t="shared" si="377"/>
        <v>0</v>
      </c>
      <c r="AD1682" s="16">
        <f t="shared" si="374"/>
        <v>0</v>
      </c>
      <c r="AE1682" s="16">
        <f>IF(ISBLANK(T1682),AE1681,IF(COUNTIF(T$2:T1682,T1682)&gt;1,AE1681,1+MAX(AE1681,0)))</f>
        <v>52</v>
      </c>
    </row>
    <row r="1683" spans="1:31" x14ac:dyDescent="0.25">
      <c r="A1683" s="42">
        <v>127</v>
      </c>
      <c r="B1683" s="42" t="s">
        <v>66</v>
      </c>
      <c r="C1683" s="42" t="s">
        <v>756</v>
      </c>
      <c r="E1683" s="20">
        <v>2</v>
      </c>
      <c r="F1683" s="20">
        <v>1</v>
      </c>
      <c r="G1683" s="20">
        <v>2</v>
      </c>
      <c r="H1683" s="20">
        <v>1</v>
      </c>
      <c r="I1683" s="20">
        <v>1</v>
      </c>
      <c r="J1683" s="20">
        <v>0</v>
      </c>
      <c r="K1683" s="20">
        <v>0</v>
      </c>
      <c r="L1683" s="20">
        <v>0</v>
      </c>
      <c r="O1683" s="101">
        <f>IF(ISBLANK(C1683),O1682,IF(COUNTIF(C$2:C1683,C1683)&gt;1,O1682,1+MAX(O1682,0)))</f>
        <v>46</v>
      </c>
      <c r="P1683" s="45">
        <f t="shared" si="364"/>
        <v>27</v>
      </c>
      <c r="Q1683" s="33" t="str">
        <f t="shared" si="365"/>
        <v/>
      </c>
      <c r="R1683" s="33">
        <f t="shared" si="366"/>
        <v>13</v>
      </c>
      <c r="S1683" s="33" t="str">
        <f t="shared" si="367"/>
        <v>127_13</v>
      </c>
      <c r="T1683" s="35" t="str">
        <f t="shared" si="368"/>
        <v>127PM</v>
      </c>
      <c r="U1683" s="35" t="str">
        <f t="shared" si="369"/>
        <v>127PMNS</v>
      </c>
      <c r="W1683" s="20" t="str">
        <f t="shared" si="370"/>
        <v/>
      </c>
      <c r="X1683" s="20" t="str">
        <f t="shared" si="371"/>
        <v/>
      </c>
      <c r="Y1683" s="20" t="str">
        <f t="shared" si="372"/>
        <v/>
      </c>
      <c r="Z1683" s="20" t="str">
        <f t="shared" si="373"/>
        <v/>
      </c>
      <c r="AA1683" s="20">
        <f t="shared" si="375"/>
        <v>0</v>
      </c>
      <c r="AB1683" s="20">
        <f t="shared" si="376"/>
        <v>0</v>
      </c>
      <c r="AC1683" s="20">
        <f t="shared" si="377"/>
        <v>0</v>
      </c>
      <c r="AD1683" s="16">
        <f t="shared" si="374"/>
        <v>0</v>
      </c>
      <c r="AE1683" s="16">
        <f>IF(ISBLANK(T1683),AE1682,IF(COUNTIF(T$2:T1683,T1683)&gt;1,AE1682,1+MAX(AE1682,0)))</f>
        <v>52</v>
      </c>
    </row>
    <row r="1684" spans="1:31" x14ac:dyDescent="0.25">
      <c r="A1684" s="42">
        <v>127</v>
      </c>
      <c r="B1684" s="42" t="s">
        <v>66</v>
      </c>
      <c r="C1684" s="42" t="s">
        <v>756</v>
      </c>
      <c r="E1684" s="20">
        <v>2</v>
      </c>
      <c r="F1684" s="20">
        <v>1</v>
      </c>
      <c r="G1684" s="20">
        <v>3</v>
      </c>
      <c r="H1684" s="20">
        <v>1</v>
      </c>
      <c r="I1684" s="20">
        <v>0</v>
      </c>
      <c r="J1684" s="20">
        <v>0</v>
      </c>
      <c r="K1684" s="20">
        <v>0</v>
      </c>
      <c r="L1684" s="20">
        <v>1</v>
      </c>
      <c r="O1684" s="101">
        <f>IF(ISBLANK(C1684),O1683,IF(COUNTIF(C$2:C1684,C1684)&gt;1,O1683,1+MAX(O1683,0)))</f>
        <v>46</v>
      </c>
      <c r="P1684" s="45">
        <f t="shared" si="364"/>
        <v>27</v>
      </c>
      <c r="Q1684" s="33" t="str">
        <f t="shared" si="365"/>
        <v/>
      </c>
      <c r="R1684" s="33">
        <f t="shared" si="366"/>
        <v>13</v>
      </c>
      <c r="S1684" s="33" t="str">
        <f t="shared" si="367"/>
        <v>127_13</v>
      </c>
      <c r="T1684" s="35" t="str">
        <f t="shared" si="368"/>
        <v>127PM</v>
      </c>
      <c r="U1684" s="35" t="str">
        <f t="shared" si="369"/>
        <v>127PMEW</v>
      </c>
      <c r="W1684" s="20" t="str">
        <f t="shared" si="370"/>
        <v/>
      </c>
      <c r="X1684" s="20" t="str">
        <f t="shared" si="371"/>
        <v/>
      </c>
      <c r="Y1684" s="20" t="str">
        <f t="shared" si="372"/>
        <v/>
      </c>
      <c r="Z1684" s="20" t="str">
        <f t="shared" si="373"/>
        <v/>
      </c>
      <c r="AA1684" s="20">
        <f t="shared" si="375"/>
        <v>0</v>
      </c>
      <c r="AB1684" s="20">
        <f t="shared" si="376"/>
        <v>0</v>
      </c>
      <c r="AC1684" s="20">
        <f t="shared" si="377"/>
        <v>0</v>
      </c>
      <c r="AD1684" s="16">
        <f t="shared" si="374"/>
        <v>0</v>
      </c>
      <c r="AE1684" s="16">
        <f>IF(ISBLANK(T1684),AE1683,IF(COUNTIF(T$2:T1684,T1684)&gt;1,AE1683,1+MAX(AE1683,0)))</f>
        <v>52</v>
      </c>
    </row>
    <row r="1685" spans="1:31" x14ac:dyDescent="0.25">
      <c r="A1685" s="42">
        <v>127</v>
      </c>
      <c r="B1685" s="42" t="s">
        <v>66</v>
      </c>
      <c r="C1685" s="42" t="s">
        <v>756</v>
      </c>
      <c r="E1685" s="20">
        <v>2</v>
      </c>
      <c r="F1685" s="20">
        <v>1</v>
      </c>
      <c r="G1685" s="20">
        <v>4</v>
      </c>
      <c r="H1685" s="20">
        <v>1</v>
      </c>
      <c r="I1685" s="20">
        <v>0</v>
      </c>
      <c r="J1685" s="20">
        <v>0</v>
      </c>
      <c r="K1685" s="20">
        <v>1</v>
      </c>
      <c r="L1685" s="20">
        <v>1</v>
      </c>
      <c r="O1685" s="101">
        <f>IF(ISBLANK(C1685),O1684,IF(COUNTIF(C$2:C1685,C1685)&gt;1,O1684,1+MAX(O1684,0)))</f>
        <v>46</v>
      </c>
      <c r="P1685" s="45">
        <f t="shared" si="364"/>
        <v>27</v>
      </c>
      <c r="Q1685" s="33" t="str">
        <f t="shared" si="365"/>
        <v/>
      </c>
      <c r="R1685" s="33">
        <f t="shared" si="366"/>
        <v>13</v>
      </c>
      <c r="S1685" s="33" t="str">
        <f t="shared" si="367"/>
        <v>127_13</v>
      </c>
      <c r="T1685" s="35" t="str">
        <f t="shared" si="368"/>
        <v>127PM</v>
      </c>
      <c r="U1685" s="35" t="str">
        <f t="shared" si="369"/>
        <v>127PMEW</v>
      </c>
      <c r="W1685" s="20" t="str">
        <f t="shared" si="370"/>
        <v/>
      </c>
      <c r="X1685" s="20" t="str">
        <f t="shared" si="371"/>
        <v/>
      </c>
      <c r="Y1685" s="20" t="str">
        <f t="shared" si="372"/>
        <v/>
      </c>
      <c r="Z1685" s="20" t="str">
        <f t="shared" si="373"/>
        <v/>
      </c>
      <c r="AA1685" s="20">
        <f t="shared" si="375"/>
        <v>0</v>
      </c>
      <c r="AB1685" s="20">
        <f t="shared" si="376"/>
        <v>0</v>
      </c>
      <c r="AC1685" s="20">
        <f t="shared" si="377"/>
        <v>0</v>
      </c>
      <c r="AD1685" s="16">
        <f t="shared" si="374"/>
        <v>0</v>
      </c>
      <c r="AE1685" s="16">
        <f>IF(ISBLANK(T1685),AE1684,IF(COUNTIF(T$2:T1685,T1685)&gt;1,AE1684,1+MAX(AE1684,0)))</f>
        <v>52</v>
      </c>
    </row>
    <row r="1686" spans="1:31" x14ac:dyDescent="0.25">
      <c r="A1686" s="42">
        <v>127</v>
      </c>
      <c r="B1686" s="42" t="s">
        <v>66</v>
      </c>
      <c r="C1686" s="42" t="s">
        <v>756</v>
      </c>
      <c r="E1686" s="20">
        <v>2</v>
      </c>
      <c r="F1686" s="20">
        <v>2</v>
      </c>
      <c r="G1686" s="20">
        <v>1</v>
      </c>
      <c r="H1686" s="20">
        <v>0</v>
      </c>
      <c r="I1686" s="20">
        <v>0</v>
      </c>
      <c r="J1686" s="20">
        <v>0</v>
      </c>
      <c r="K1686" s="20">
        <v>0</v>
      </c>
      <c r="L1686" s="20">
        <v>0</v>
      </c>
      <c r="O1686" s="101">
        <f>IF(ISBLANK(C1686),O1685,IF(COUNTIF(C$2:C1686,C1686)&gt;1,O1685,1+MAX(O1685,0)))</f>
        <v>46</v>
      </c>
      <c r="P1686" s="45">
        <f t="shared" si="364"/>
        <v>27</v>
      </c>
      <c r="Q1686" s="33" t="str">
        <f t="shared" si="365"/>
        <v/>
      </c>
      <c r="R1686" s="33">
        <f t="shared" si="366"/>
        <v>14</v>
      </c>
      <c r="S1686" s="33" t="str">
        <f t="shared" si="367"/>
        <v>127_14</v>
      </c>
      <c r="T1686" s="35" t="str">
        <f t="shared" si="368"/>
        <v>127PM</v>
      </c>
      <c r="U1686" s="35" t="str">
        <f t="shared" si="369"/>
        <v>127PMNS</v>
      </c>
      <c r="W1686" s="20" t="str">
        <f t="shared" si="370"/>
        <v/>
      </c>
      <c r="X1686" s="20" t="str">
        <f t="shared" si="371"/>
        <v/>
      </c>
      <c r="Y1686" s="20" t="str">
        <f t="shared" si="372"/>
        <v/>
      </c>
      <c r="Z1686" s="20" t="str">
        <f t="shared" si="373"/>
        <v/>
      </c>
      <c r="AA1686" s="20">
        <f t="shared" si="375"/>
        <v>0</v>
      </c>
      <c r="AB1686" s="20">
        <f t="shared" si="376"/>
        <v>0</v>
      </c>
      <c r="AC1686" s="20">
        <f t="shared" si="377"/>
        <v>0</v>
      </c>
      <c r="AD1686" s="16">
        <f t="shared" si="374"/>
        <v>0</v>
      </c>
      <c r="AE1686" s="16">
        <f>IF(ISBLANK(T1686),AE1685,IF(COUNTIF(T$2:T1686,T1686)&gt;1,AE1685,1+MAX(AE1685,0)))</f>
        <v>52</v>
      </c>
    </row>
    <row r="1687" spans="1:31" x14ac:dyDescent="0.25">
      <c r="A1687" s="42">
        <v>127</v>
      </c>
      <c r="B1687" s="42" t="s">
        <v>66</v>
      </c>
      <c r="C1687" s="42" t="s">
        <v>756</v>
      </c>
      <c r="E1687" s="20">
        <v>2</v>
      </c>
      <c r="F1687" s="20">
        <v>2</v>
      </c>
      <c r="G1687" s="20">
        <v>2</v>
      </c>
      <c r="H1687" s="20">
        <v>1</v>
      </c>
      <c r="I1687" s="20">
        <v>0</v>
      </c>
      <c r="J1687" s="20">
        <v>0</v>
      </c>
      <c r="K1687" s="20">
        <v>0</v>
      </c>
      <c r="L1687" s="20">
        <v>0</v>
      </c>
      <c r="O1687" s="101">
        <f>IF(ISBLANK(C1687),O1686,IF(COUNTIF(C$2:C1687,C1687)&gt;1,O1686,1+MAX(O1686,0)))</f>
        <v>46</v>
      </c>
      <c r="P1687" s="45">
        <f t="shared" si="364"/>
        <v>27</v>
      </c>
      <c r="Q1687" s="33" t="str">
        <f t="shared" si="365"/>
        <v/>
      </c>
      <c r="R1687" s="33">
        <f t="shared" si="366"/>
        <v>14</v>
      </c>
      <c r="S1687" s="33" t="str">
        <f t="shared" si="367"/>
        <v>127_14</v>
      </c>
      <c r="T1687" s="35" t="str">
        <f t="shared" si="368"/>
        <v>127PM</v>
      </c>
      <c r="U1687" s="35" t="str">
        <f t="shared" si="369"/>
        <v>127PMNS</v>
      </c>
      <c r="W1687" s="20" t="str">
        <f t="shared" si="370"/>
        <v/>
      </c>
      <c r="X1687" s="20" t="str">
        <f t="shared" si="371"/>
        <v/>
      </c>
      <c r="Y1687" s="20" t="str">
        <f t="shared" si="372"/>
        <v/>
      </c>
      <c r="Z1687" s="20" t="str">
        <f t="shared" si="373"/>
        <v/>
      </c>
      <c r="AA1687" s="20">
        <f t="shared" si="375"/>
        <v>0</v>
      </c>
      <c r="AB1687" s="20">
        <f t="shared" si="376"/>
        <v>0</v>
      </c>
      <c r="AC1687" s="20">
        <f t="shared" si="377"/>
        <v>0</v>
      </c>
      <c r="AD1687" s="16">
        <f t="shared" si="374"/>
        <v>0</v>
      </c>
      <c r="AE1687" s="16">
        <f>IF(ISBLANK(T1687),AE1686,IF(COUNTIF(T$2:T1687,T1687)&gt;1,AE1686,1+MAX(AE1686,0)))</f>
        <v>52</v>
      </c>
    </row>
    <row r="1688" spans="1:31" x14ac:dyDescent="0.25">
      <c r="A1688" s="42">
        <v>127</v>
      </c>
      <c r="B1688" s="42" t="s">
        <v>66</v>
      </c>
      <c r="C1688" s="42" t="s">
        <v>756</v>
      </c>
      <c r="E1688" s="20">
        <v>2</v>
      </c>
      <c r="F1688" s="20">
        <v>2</v>
      </c>
      <c r="G1688" s="20">
        <v>3</v>
      </c>
      <c r="H1688" s="20">
        <v>0</v>
      </c>
      <c r="I1688" s="20">
        <v>0</v>
      </c>
      <c r="J1688" s="20">
        <v>0</v>
      </c>
      <c r="K1688" s="20">
        <v>0</v>
      </c>
      <c r="L1688" s="20">
        <v>0</v>
      </c>
      <c r="O1688" s="101">
        <f>IF(ISBLANK(C1688),O1687,IF(COUNTIF(C$2:C1688,C1688)&gt;1,O1687,1+MAX(O1687,0)))</f>
        <v>46</v>
      </c>
      <c r="P1688" s="45">
        <f t="shared" si="364"/>
        <v>27</v>
      </c>
      <c r="Q1688" s="33" t="str">
        <f t="shared" si="365"/>
        <v/>
      </c>
      <c r="R1688" s="33">
        <f t="shared" si="366"/>
        <v>14</v>
      </c>
      <c r="S1688" s="33" t="str">
        <f t="shared" si="367"/>
        <v>127_14</v>
      </c>
      <c r="T1688" s="35" t="str">
        <f t="shared" si="368"/>
        <v>127PM</v>
      </c>
      <c r="U1688" s="35" t="str">
        <f t="shared" si="369"/>
        <v>127PMEW</v>
      </c>
      <c r="W1688" s="20" t="str">
        <f t="shared" si="370"/>
        <v/>
      </c>
      <c r="X1688" s="20" t="str">
        <f t="shared" si="371"/>
        <v/>
      </c>
      <c r="Y1688" s="20" t="str">
        <f t="shared" si="372"/>
        <v/>
      </c>
      <c r="Z1688" s="20" t="str">
        <f t="shared" si="373"/>
        <v/>
      </c>
      <c r="AA1688" s="20">
        <f t="shared" si="375"/>
        <v>0</v>
      </c>
      <c r="AB1688" s="20">
        <f t="shared" si="376"/>
        <v>0</v>
      </c>
      <c r="AC1688" s="20">
        <f t="shared" si="377"/>
        <v>0</v>
      </c>
      <c r="AD1688" s="16">
        <f t="shared" si="374"/>
        <v>0</v>
      </c>
      <c r="AE1688" s="16">
        <f>IF(ISBLANK(T1688),AE1687,IF(COUNTIF(T$2:T1688,T1688)&gt;1,AE1687,1+MAX(AE1687,0)))</f>
        <v>52</v>
      </c>
    </row>
    <row r="1689" spans="1:31" x14ac:dyDescent="0.25">
      <c r="A1689" s="42">
        <v>127</v>
      </c>
      <c r="B1689" s="42" t="s">
        <v>66</v>
      </c>
      <c r="C1689" s="42" t="s">
        <v>756</v>
      </c>
      <c r="E1689" s="20">
        <v>2</v>
      </c>
      <c r="F1689" s="20">
        <v>2</v>
      </c>
      <c r="G1689" s="20">
        <v>4</v>
      </c>
      <c r="H1689" s="20">
        <v>0</v>
      </c>
      <c r="I1689" s="20">
        <v>0</v>
      </c>
      <c r="J1689" s="20">
        <v>0</v>
      </c>
      <c r="K1689" s="20">
        <v>0</v>
      </c>
      <c r="L1689" s="20">
        <v>0</v>
      </c>
      <c r="O1689" s="101">
        <f>IF(ISBLANK(C1689),O1688,IF(COUNTIF(C$2:C1689,C1689)&gt;1,O1688,1+MAX(O1688,0)))</f>
        <v>46</v>
      </c>
      <c r="P1689" s="45">
        <f t="shared" si="364"/>
        <v>27</v>
      </c>
      <c r="Q1689" s="33" t="str">
        <f t="shared" si="365"/>
        <v/>
      </c>
      <c r="R1689" s="33">
        <f t="shared" si="366"/>
        <v>14</v>
      </c>
      <c r="S1689" s="33" t="str">
        <f t="shared" si="367"/>
        <v>127_14</v>
      </c>
      <c r="T1689" s="35" t="str">
        <f t="shared" si="368"/>
        <v>127PM</v>
      </c>
      <c r="U1689" s="35" t="str">
        <f t="shared" si="369"/>
        <v>127PMEW</v>
      </c>
      <c r="W1689" s="20" t="str">
        <f t="shared" si="370"/>
        <v/>
      </c>
      <c r="X1689" s="20" t="str">
        <f t="shared" si="371"/>
        <v/>
      </c>
      <c r="Y1689" s="20" t="str">
        <f t="shared" si="372"/>
        <v/>
      </c>
      <c r="Z1689" s="20" t="str">
        <f t="shared" si="373"/>
        <v/>
      </c>
      <c r="AA1689" s="20">
        <f t="shared" si="375"/>
        <v>0</v>
      </c>
      <c r="AB1689" s="20">
        <f t="shared" si="376"/>
        <v>0</v>
      </c>
      <c r="AC1689" s="20">
        <f t="shared" si="377"/>
        <v>0</v>
      </c>
      <c r="AD1689" s="16">
        <f t="shared" si="374"/>
        <v>0</v>
      </c>
      <c r="AE1689" s="16">
        <f>IF(ISBLANK(T1689),AE1688,IF(COUNTIF(T$2:T1689,T1689)&gt;1,AE1688,1+MAX(AE1688,0)))</f>
        <v>52</v>
      </c>
    </row>
    <row r="1690" spans="1:31" x14ac:dyDescent="0.25">
      <c r="A1690" s="42">
        <v>127</v>
      </c>
      <c r="B1690" s="42" t="s">
        <v>66</v>
      </c>
      <c r="C1690" s="42" t="s">
        <v>756</v>
      </c>
      <c r="E1690" s="20">
        <v>2</v>
      </c>
      <c r="F1690" s="20">
        <v>3</v>
      </c>
      <c r="G1690" s="20">
        <v>1</v>
      </c>
      <c r="H1690" s="20">
        <v>2</v>
      </c>
      <c r="I1690" s="20">
        <v>0</v>
      </c>
      <c r="J1690" s="20">
        <v>0</v>
      </c>
      <c r="K1690" s="20">
        <v>0</v>
      </c>
      <c r="L1690" s="20">
        <v>2</v>
      </c>
      <c r="O1690" s="101">
        <f>IF(ISBLANK(C1690),O1689,IF(COUNTIF(C$2:C1690,C1690)&gt;1,O1689,1+MAX(O1689,0)))</f>
        <v>46</v>
      </c>
      <c r="P1690" s="45">
        <f t="shared" si="364"/>
        <v>27</v>
      </c>
      <c r="Q1690" s="33" t="str">
        <f t="shared" si="365"/>
        <v/>
      </c>
      <c r="R1690" s="33">
        <f t="shared" si="366"/>
        <v>15</v>
      </c>
      <c r="S1690" s="33" t="str">
        <f t="shared" si="367"/>
        <v>127_15</v>
      </c>
      <c r="T1690" s="35" t="str">
        <f t="shared" si="368"/>
        <v>127PM</v>
      </c>
      <c r="U1690" s="35" t="str">
        <f t="shared" si="369"/>
        <v>127PMNS</v>
      </c>
      <c r="W1690" s="20" t="str">
        <f t="shared" si="370"/>
        <v/>
      </c>
      <c r="X1690" s="20" t="str">
        <f t="shared" si="371"/>
        <v/>
      </c>
      <c r="Y1690" s="20" t="str">
        <f t="shared" si="372"/>
        <v/>
      </c>
      <c r="Z1690" s="20" t="str">
        <f t="shared" si="373"/>
        <v/>
      </c>
      <c r="AA1690" s="20">
        <f t="shared" si="375"/>
        <v>0</v>
      </c>
      <c r="AB1690" s="20">
        <f t="shared" si="376"/>
        <v>0</v>
      </c>
      <c r="AC1690" s="20">
        <f t="shared" si="377"/>
        <v>0</v>
      </c>
      <c r="AD1690" s="16">
        <f t="shared" si="374"/>
        <v>0</v>
      </c>
      <c r="AE1690" s="16">
        <f>IF(ISBLANK(T1690),AE1689,IF(COUNTIF(T$2:T1690,T1690)&gt;1,AE1689,1+MAX(AE1689,0)))</f>
        <v>52</v>
      </c>
    </row>
    <row r="1691" spans="1:31" x14ac:dyDescent="0.25">
      <c r="A1691" s="42">
        <v>127</v>
      </c>
      <c r="B1691" s="42" t="s">
        <v>66</v>
      </c>
      <c r="C1691" s="42" t="s">
        <v>756</v>
      </c>
      <c r="E1691" s="20">
        <v>2</v>
      </c>
      <c r="F1691" s="20">
        <v>3</v>
      </c>
      <c r="G1691" s="20">
        <v>2</v>
      </c>
      <c r="H1691" s="20">
        <v>2</v>
      </c>
      <c r="I1691" s="20">
        <v>0</v>
      </c>
      <c r="J1691" s="20">
        <v>1</v>
      </c>
      <c r="K1691" s="20">
        <v>0</v>
      </c>
      <c r="L1691" s="20">
        <v>0</v>
      </c>
      <c r="O1691" s="101">
        <f>IF(ISBLANK(C1691),O1690,IF(COUNTIF(C$2:C1691,C1691)&gt;1,O1690,1+MAX(O1690,0)))</f>
        <v>46</v>
      </c>
      <c r="P1691" s="45">
        <f t="shared" si="364"/>
        <v>27</v>
      </c>
      <c r="Q1691" s="33" t="str">
        <f t="shared" si="365"/>
        <v/>
      </c>
      <c r="R1691" s="33">
        <f t="shared" si="366"/>
        <v>15</v>
      </c>
      <c r="S1691" s="33" t="str">
        <f t="shared" si="367"/>
        <v>127_15</v>
      </c>
      <c r="T1691" s="35" t="str">
        <f t="shared" si="368"/>
        <v>127PM</v>
      </c>
      <c r="U1691" s="35" t="str">
        <f t="shared" si="369"/>
        <v>127PMNS</v>
      </c>
      <c r="W1691" s="20" t="str">
        <f t="shared" si="370"/>
        <v/>
      </c>
      <c r="X1691" s="20" t="str">
        <f t="shared" si="371"/>
        <v/>
      </c>
      <c r="Y1691" s="20" t="str">
        <f t="shared" si="372"/>
        <v/>
      </c>
      <c r="Z1691" s="20" t="str">
        <f t="shared" si="373"/>
        <v/>
      </c>
      <c r="AA1691" s="20">
        <f t="shared" si="375"/>
        <v>0</v>
      </c>
      <c r="AB1691" s="20">
        <f t="shared" si="376"/>
        <v>0</v>
      </c>
      <c r="AC1691" s="20">
        <f t="shared" si="377"/>
        <v>0</v>
      </c>
      <c r="AD1691" s="16">
        <f t="shared" si="374"/>
        <v>0</v>
      </c>
      <c r="AE1691" s="16">
        <f>IF(ISBLANK(T1691),AE1690,IF(COUNTIF(T$2:T1691,T1691)&gt;1,AE1690,1+MAX(AE1690,0)))</f>
        <v>52</v>
      </c>
    </row>
    <row r="1692" spans="1:31" x14ac:dyDescent="0.25">
      <c r="A1692" s="42">
        <v>127</v>
      </c>
      <c r="B1692" s="42" t="s">
        <v>66</v>
      </c>
      <c r="C1692" s="42" t="s">
        <v>756</v>
      </c>
      <c r="E1692" s="20">
        <v>2</v>
      </c>
      <c r="F1692" s="20">
        <v>3</v>
      </c>
      <c r="G1692" s="20">
        <v>3</v>
      </c>
      <c r="H1692" s="20">
        <v>0</v>
      </c>
      <c r="I1692" s="20">
        <v>0</v>
      </c>
      <c r="J1692" s="20">
        <v>0</v>
      </c>
      <c r="K1692" s="20">
        <v>0</v>
      </c>
      <c r="L1692" s="20">
        <v>0</v>
      </c>
      <c r="O1692" s="101">
        <f>IF(ISBLANK(C1692),O1691,IF(COUNTIF(C$2:C1692,C1692)&gt;1,O1691,1+MAX(O1691,0)))</f>
        <v>46</v>
      </c>
      <c r="P1692" s="45">
        <f t="shared" si="364"/>
        <v>27</v>
      </c>
      <c r="Q1692" s="33" t="str">
        <f t="shared" si="365"/>
        <v/>
      </c>
      <c r="R1692" s="33">
        <f t="shared" si="366"/>
        <v>15</v>
      </c>
      <c r="S1692" s="33" t="str">
        <f t="shared" si="367"/>
        <v>127_15</v>
      </c>
      <c r="T1692" s="35" t="str">
        <f t="shared" si="368"/>
        <v>127PM</v>
      </c>
      <c r="U1692" s="35" t="str">
        <f t="shared" si="369"/>
        <v>127PMEW</v>
      </c>
      <c r="W1692" s="20" t="str">
        <f t="shared" si="370"/>
        <v/>
      </c>
      <c r="X1692" s="20" t="str">
        <f t="shared" si="371"/>
        <v/>
      </c>
      <c r="Y1692" s="20" t="str">
        <f t="shared" si="372"/>
        <v/>
      </c>
      <c r="Z1692" s="20" t="str">
        <f t="shared" si="373"/>
        <v/>
      </c>
      <c r="AA1692" s="20">
        <f t="shared" si="375"/>
        <v>0</v>
      </c>
      <c r="AB1692" s="20">
        <f t="shared" si="376"/>
        <v>0</v>
      </c>
      <c r="AC1692" s="20">
        <f t="shared" si="377"/>
        <v>0</v>
      </c>
      <c r="AD1692" s="16">
        <f t="shared" si="374"/>
        <v>0</v>
      </c>
      <c r="AE1692" s="16">
        <f>IF(ISBLANK(T1692),AE1691,IF(COUNTIF(T$2:T1692,T1692)&gt;1,AE1691,1+MAX(AE1691,0)))</f>
        <v>52</v>
      </c>
    </row>
    <row r="1693" spans="1:31" x14ac:dyDescent="0.25">
      <c r="A1693" s="42">
        <v>127</v>
      </c>
      <c r="B1693" s="42" t="s">
        <v>66</v>
      </c>
      <c r="C1693" s="42" t="s">
        <v>756</v>
      </c>
      <c r="E1693" s="20">
        <v>2</v>
      </c>
      <c r="F1693" s="20">
        <v>3</v>
      </c>
      <c r="G1693" s="20">
        <v>4</v>
      </c>
      <c r="H1693" s="20">
        <v>0</v>
      </c>
      <c r="I1693" s="20">
        <v>0</v>
      </c>
      <c r="J1693" s="20">
        <v>0</v>
      </c>
      <c r="K1693" s="20">
        <v>0</v>
      </c>
      <c r="L1693" s="20">
        <v>0</v>
      </c>
      <c r="O1693" s="101">
        <f>IF(ISBLANK(C1693),O1692,IF(COUNTIF(C$2:C1693,C1693)&gt;1,O1692,1+MAX(O1692,0)))</f>
        <v>46</v>
      </c>
      <c r="P1693" s="45">
        <f t="shared" si="364"/>
        <v>27</v>
      </c>
      <c r="Q1693" s="33" t="str">
        <f t="shared" si="365"/>
        <v/>
      </c>
      <c r="R1693" s="33">
        <f t="shared" si="366"/>
        <v>15</v>
      </c>
      <c r="S1693" s="33" t="str">
        <f t="shared" si="367"/>
        <v>127_15</v>
      </c>
      <c r="T1693" s="35" t="str">
        <f t="shared" si="368"/>
        <v>127PM</v>
      </c>
      <c r="U1693" s="35" t="str">
        <f t="shared" si="369"/>
        <v>127PMEW</v>
      </c>
      <c r="W1693" s="20" t="str">
        <f t="shared" si="370"/>
        <v/>
      </c>
      <c r="X1693" s="20" t="str">
        <f t="shared" si="371"/>
        <v/>
      </c>
      <c r="Y1693" s="20" t="str">
        <f t="shared" si="372"/>
        <v/>
      </c>
      <c r="Z1693" s="20" t="str">
        <f t="shared" si="373"/>
        <v/>
      </c>
      <c r="AA1693" s="20">
        <f t="shared" si="375"/>
        <v>0</v>
      </c>
      <c r="AB1693" s="20">
        <f t="shared" si="376"/>
        <v>0</v>
      </c>
      <c r="AC1693" s="20">
        <f t="shared" si="377"/>
        <v>0</v>
      </c>
      <c r="AD1693" s="16">
        <f t="shared" si="374"/>
        <v>0</v>
      </c>
      <c r="AE1693" s="16">
        <f>IF(ISBLANK(T1693),AE1692,IF(COUNTIF(T$2:T1693,T1693)&gt;1,AE1692,1+MAX(AE1692,0)))</f>
        <v>52</v>
      </c>
    </row>
    <row r="1694" spans="1:31" x14ac:dyDescent="0.25">
      <c r="A1694" s="42">
        <v>127</v>
      </c>
      <c r="B1694" s="42" t="s">
        <v>66</v>
      </c>
      <c r="C1694" s="42" t="s">
        <v>756</v>
      </c>
      <c r="E1694" s="20">
        <v>2</v>
      </c>
      <c r="F1694" s="20">
        <v>4</v>
      </c>
      <c r="G1694" s="20">
        <v>1</v>
      </c>
      <c r="H1694" s="20">
        <v>1</v>
      </c>
      <c r="I1694" s="20">
        <v>0</v>
      </c>
      <c r="J1694" s="20">
        <v>1</v>
      </c>
      <c r="K1694" s="20">
        <v>0</v>
      </c>
      <c r="L1694" s="20">
        <v>0</v>
      </c>
      <c r="O1694" s="101">
        <f>IF(ISBLANK(C1694),O1693,IF(COUNTIF(C$2:C1694,C1694)&gt;1,O1693,1+MAX(O1693,0)))</f>
        <v>46</v>
      </c>
      <c r="P1694" s="45">
        <f t="shared" si="364"/>
        <v>27</v>
      </c>
      <c r="Q1694" s="33" t="str">
        <f t="shared" si="365"/>
        <v/>
      </c>
      <c r="R1694" s="33">
        <f t="shared" si="366"/>
        <v>16</v>
      </c>
      <c r="S1694" s="33" t="str">
        <f t="shared" si="367"/>
        <v>127_16</v>
      </c>
      <c r="T1694" s="35" t="str">
        <f t="shared" si="368"/>
        <v>127PM</v>
      </c>
      <c r="U1694" s="35" t="str">
        <f t="shared" si="369"/>
        <v>127PMNS</v>
      </c>
      <c r="W1694" s="20" t="str">
        <f t="shared" si="370"/>
        <v/>
      </c>
      <c r="X1694" s="20" t="str">
        <f t="shared" si="371"/>
        <v/>
      </c>
      <c r="Y1694" s="20" t="str">
        <f t="shared" si="372"/>
        <v/>
      </c>
      <c r="Z1694" s="20" t="str">
        <f t="shared" si="373"/>
        <v/>
      </c>
      <c r="AA1694" s="20">
        <f t="shared" si="375"/>
        <v>0</v>
      </c>
      <c r="AB1694" s="20">
        <f t="shared" si="376"/>
        <v>0</v>
      </c>
      <c r="AC1694" s="20">
        <f t="shared" si="377"/>
        <v>0</v>
      </c>
      <c r="AD1694" s="16">
        <f t="shared" si="374"/>
        <v>0</v>
      </c>
      <c r="AE1694" s="16">
        <f>IF(ISBLANK(T1694),AE1693,IF(COUNTIF(T$2:T1694,T1694)&gt;1,AE1693,1+MAX(AE1693,0)))</f>
        <v>52</v>
      </c>
    </row>
    <row r="1695" spans="1:31" x14ac:dyDescent="0.25">
      <c r="A1695" s="42">
        <v>127</v>
      </c>
      <c r="B1695" s="42" t="s">
        <v>66</v>
      </c>
      <c r="C1695" s="42" t="s">
        <v>756</v>
      </c>
      <c r="E1695" s="20">
        <v>2</v>
      </c>
      <c r="F1695" s="20">
        <v>4</v>
      </c>
      <c r="G1695" s="20">
        <v>2</v>
      </c>
      <c r="H1695" s="20">
        <v>0</v>
      </c>
      <c r="I1695" s="20">
        <v>0</v>
      </c>
      <c r="J1695" s="20">
        <v>0</v>
      </c>
      <c r="K1695" s="20">
        <v>0</v>
      </c>
      <c r="L1695" s="20">
        <v>0</v>
      </c>
      <c r="O1695" s="101">
        <f>IF(ISBLANK(C1695),O1694,IF(COUNTIF(C$2:C1695,C1695)&gt;1,O1694,1+MAX(O1694,0)))</f>
        <v>46</v>
      </c>
      <c r="P1695" s="45">
        <f t="shared" si="364"/>
        <v>27</v>
      </c>
      <c r="Q1695" s="33" t="str">
        <f t="shared" si="365"/>
        <v/>
      </c>
      <c r="R1695" s="33">
        <f t="shared" si="366"/>
        <v>16</v>
      </c>
      <c r="S1695" s="33" t="str">
        <f t="shared" si="367"/>
        <v>127_16</v>
      </c>
      <c r="T1695" s="35" t="str">
        <f t="shared" si="368"/>
        <v>127PM</v>
      </c>
      <c r="U1695" s="35" t="str">
        <f t="shared" si="369"/>
        <v>127PMNS</v>
      </c>
      <c r="W1695" s="20" t="str">
        <f t="shared" si="370"/>
        <v/>
      </c>
      <c r="X1695" s="20" t="str">
        <f t="shared" si="371"/>
        <v/>
      </c>
      <c r="Y1695" s="20" t="str">
        <f t="shared" si="372"/>
        <v/>
      </c>
      <c r="Z1695" s="20" t="str">
        <f t="shared" si="373"/>
        <v/>
      </c>
      <c r="AA1695" s="20">
        <f t="shared" si="375"/>
        <v>0</v>
      </c>
      <c r="AB1695" s="20">
        <f t="shared" si="376"/>
        <v>0</v>
      </c>
      <c r="AC1695" s="20">
        <f t="shared" si="377"/>
        <v>0</v>
      </c>
      <c r="AD1695" s="16">
        <f t="shared" si="374"/>
        <v>0</v>
      </c>
      <c r="AE1695" s="16">
        <f>IF(ISBLANK(T1695),AE1694,IF(COUNTIF(T$2:T1695,T1695)&gt;1,AE1694,1+MAX(AE1694,0)))</f>
        <v>52</v>
      </c>
    </row>
    <row r="1696" spans="1:31" x14ac:dyDescent="0.25">
      <c r="A1696" s="42">
        <v>127</v>
      </c>
      <c r="B1696" s="42" t="s">
        <v>66</v>
      </c>
      <c r="C1696" s="42" t="s">
        <v>756</v>
      </c>
      <c r="E1696" s="20">
        <v>2</v>
      </c>
      <c r="F1696" s="20">
        <v>4</v>
      </c>
      <c r="G1696" s="20">
        <v>3</v>
      </c>
      <c r="H1696" s="20">
        <v>3</v>
      </c>
      <c r="I1696" s="20">
        <v>0</v>
      </c>
      <c r="J1696" s="20">
        <v>2</v>
      </c>
      <c r="K1696" s="20">
        <v>1</v>
      </c>
      <c r="L1696" s="20">
        <v>2</v>
      </c>
      <c r="O1696" s="101">
        <f>IF(ISBLANK(C1696),O1695,IF(COUNTIF(C$2:C1696,C1696)&gt;1,O1695,1+MAX(O1695,0)))</f>
        <v>46</v>
      </c>
      <c r="P1696" s="45">
        <f t="shared" si="364"/>
        <v>27</v>
      </c>
      <c r="Q1696" s="33" t="str">
        <f t="shared" si="365"/>
        <v/>
      </c>
      <c r="R1696" s="33">
        <f t="shared" si="366"/>
        <v>16</v>
      </c>
      <c r="S1696" s="33" t="str">
        <f t="shared" si="367"/>
        <v>127_16</v>
      </c>
      <c r="T1696" s="35" t="str">
        <f t="shared" si="368"/>
        <v>127PM</v>
      </c>
      <c r="U1696" s="35" t="str">
        <f t="shared" si="369"/>
        <v>127PMEW</v>
      </c>
      <c r="W1696" s="20" t="str">
        <f t="shared" si="370"/>
        <v/>
      </c>
      <c r="X1696" s="20" t="str">
        <f t="shared" si="371"/>
        <v/>
      </c>
      <c r="Y1696" s="20" t="str">
        <f t="shared" si="372"/>
        <v/>
      </c>
      <c r="Z1696" s="20" t="str">
        <f t="shared" si="373"/>
        <v/>
      </c>
      <c r="AA1696" s="20">
        <f t="shared" si="375"/>
        <v>0</v>
      </c>
      <c r="AB1696" s="20">
        <f t="shared" si="376"/>
        <v>0</v>
      </c>
      <c r="AC1696" s="20">
        <f t="shared" si="377"/>
        <v>0</v>
      </c>
      <c r="AD1696" s="16">
        <f t="shared" si="374"/>
        <v>0</v>
      </c>
      <c r="AE1696" s="16">
        <f>IF(ISBLANK(T1696),AE1695,IF(COUNTIF(T$2:T1696,T1696)&gt;1,AE1695,1+MAX(AE1695,0)))</f>
        <v>52</v>
      </c>
    </row>
    <row r="1697" spans="1:31" x14ac:dyDescent="0.25">
      <c r="A1697" s="42">
        <v>127</v>
      </c>
      <c r="B1697" s="42" t="s">
        <v>66</v>
      </c>
      <c r="C1697" s="42" t="s">
        <v>756</v>
      </c>
      <c r="E1697" s="20">
        <v>2</v>
      </c>
      <c r="F1697" s="20">
        <v>4</v>
      </c>
      <c r="G1697" s="20">
        <v>4</v>
      </c>
      <c r="H1697" s="20">
        <v>0</v>
      </c>
      <c r="I1697" s="20">
        <v>0</v>
      </c>
      <c r="J1697" s="20">
        <v>0</v>
      </c>
      <c r="K1697" s="20">
        <v>0</v>
      </c>
      <c r="L1697" s="20">
        <v>0</v>
      </c>
      <c r="O1697" s="101">
        <f>IF(ISBLANK(C1697),O1696,IF(COUNTIF(C$2:C1697,C1697)&gt;1,O1696,1+MAX(O1696,0)))</f>
        <v>46</v>
      </c>
      <c r="P1697" s="45">
        <f t="shared" si="364"/>
        <v>27</v>
      </c>
      <c r="Q1697" s="33" t="str">
        <f t="shared" si="365"/>
        <v/>
      </c>
      <c r="R1697" s="33">
        <f t="shared" si="366"/>
        <v>16</v>
      </c>
      <c r="S1697" s="33" t="str">
        <f t="shared" si="367"/>
        <v>127_16</v>
      </c>
      <c r="T1697" s="35" t="str">
        <f t="shared" si="368"/>
        <v>127PM</v>
      </c>
      <c r="U1697" s="35" t="str">
        <f t="shared" si="369"/>
        <v>127PMEW</v>
      </c>
      <c r="W1697" s="20" t="str">
        <f t="shared" si="370"/>
        <v/>
      </c>
      <c r="X1697" s="20" t="str">
        <f t="shared" si="371"/>
        <v/>
      </c>
      <c r="Y1697" s="20" t="str">
        <f t="shared" si="372"/>
        <v/>
      </c>
      <c r="Z1697" s="20" t="str">
        <f t="shared" si="373"/>
        <v/>
      </c>
      <c r="AA1697" s="20">
        <f t="shared" si="375"/>
        <v>0</v>
      </c>
      <c r="AB1697" s="20">
        <f t="shared" si="376"/>
        <v>0</v>
      </c>
      <c r="AC1697" s="20">
        <f t="shared" si="377"/>
        <v>0</v>
      </c>
      <c r="AD1697" s="16">
        <f t="shared" si="374"/>
        <v>0</v>
      </c>
      <c r="AE1697" s="16">
        <f>IF(ISBLANK(T1697),AE1696,IF(COUNTIF(T$2:T1697,T1697)&gt;1,AE1696,1+MAX(AE1696,0)))</f>
        <v>52</v>
      </c>
    </row>
    <row r="1698" spans="1:31" x14ac:dyDescent="0.25">
      <c r="A1698" s="42">
        <v>128</v>
      </c>
      <c r="B1698" s="42" t="s">
        <v>65</v>
      </c>
      <c r="C1698" s="42" t="s">
        <v>757</v>
      </c>
      <c r="E1698" s="20">
        <v>1</v>
      </c>
      <c r="F1698" s="20">
        <v>1</v>
      </c>
      <c r="G1698" s="20">
        <v>1</v>
      </c>
      <c r="H1698" s="20">
        <v>0</v>
      </c>
      <c r="I1698" s="20">
        <v>0</v>
      </c>
      <c r="J1698" s="20">
        <v>0</v>
      </c>
      <c r="K1698" s="20">
        <v>0</v>
      </c>
      <c r="L1698" s="20">
        <v>0</v>
      </c>
      <c r="O1698" s="101">
        <f>IF(ISBLANK(C1698),O1697,IF(COUNTIF(C$2:C1698,C1698)&gt;1,O1697,1+MAX(O1697,0)))</f>
        <v>47</v>
      </c>
      <c r="P1698" s="45">
        <f t="shared" si="364"/>
        <v>28</v>
      </c>
      <c r="Q1698" s="33">
        <f t="shared" si="365"/>
        <v>28</v>
      </c>
      <c r="R1698" s="33">
        <f t="shared" si="366"/>
        <v>1</v>
      </c>
      <c r="S1698" s="33" t="str">
        <f t="shared" si="367"/>
        <v>128_1</v>
      </c>
      <c r="T1698" s="35" t="str">
        <f t="shared" si="368"/>
        <v>128AM</v>
      </c>
      <c r="U1698" s="35" t="str">
        <f t="shared" si="369"/>
        <v>128AMNS</v>
      </c>
      <c r="W1698" s="20" t="str">
        <f t="shared" si="370"/>
        <v/>
      </c>
      <c r="X1698" s="20" t="str">
        <f t="shared" si="371"/>
        <v/>
      </c>
      <c r="Y1698" s="20" t="str">
        <f t="shared" si="372"/>
        <v/>
      </c>
      <c r="Z1698" s="20" t="str">
        <f t="shared" si="373"/>
        <v/>
      </c>
      <c r="AA1698" s="20">
        <f t="shared" si="375"/>
        <v>0</v>
      </c>
      <c r="AB1698" s="20">
        <f t="shared" si="376"/>
        <v>0</v>
      </c>
      <c r="AC1698" s="20">
        <f t="shared" si="377"/>
        <v>0</v>
      </c>
      <c r="AD1698" s="16">
        <f t="shared" si="374"/>
        <v>0</v>
      </c>
      <c r="AE1698" s="16">
        <f>IF(ISBLANK(T1698),AE1697,IF(COUNTIF(T$2:T1698,T1698)&gt;1,AE1697,1+MAX(AE1697,0)))</f>
        <v>53</v>
      </c>
    </row>
    <row r="1699" spans="1:31" x14ac:dyDescent="0.25">
      <c r="A1699" s="42">
        <v>128</v>
      </c>
      <c r="B1699" s="42" t="s">
        <v>65</v>
      </c>
      <c r="C1699" s="42" t="s">
        <v>757</v>
      </c>
      <c r="E1699" s="20">
        <v>1</v>
      </c>
      <c r="F1699" s="20">
        <v>1</v>
      </c>
      <c r="G1699" s="20">
        <v>2</v>
      </c>
      <c r="H1699" s="20">
        <v>0</v>
      </c>
      <c r="I1699" s="20">
        <v>0</v>
      </c>
      <c r="J1699" s="20">
        <v>0</v>
      </c>
      <c r="K1699" s="20">
        <v>0</v>
      </c>
      <c r="L1699" s="20">
        <v>0</v>
      </c>
      <c r="O1699" s="101">
        <f>IF(ISBLANK(C1699),O1698,IF(COUNTIF(C$2:C1699,C1699)&gt;1,O1698,1+MAX(O1698,0)))</f>
        <v>47</v>
      </c>
      <c r="P1699" s="45">
        <f t="shared" si="364"/>
        <v>28</v>
      </c>
      <c r="Q1699" s="33" t="str">
        <f t="shared" si="365"/>
        <v/>
      </c>
      <c r="R1699" s="33">
        <f t="shared" si="366"/>
        <v>1</v>
      </c>
      <c r="S1699" s="33" t="str">
        <f t="shared" si="367"/>
        <v>128_1</v>
      </c>
      <c r="T1699" s="35" t="str">
        <f t="shared" si="368"/>
        <v>128AM</v>
      </c>
      <c r="U1699" s="35" t="str">
        <f t="shared" si="369"/>
        <v>128AMNS</v>
      </c>
      <c r="W1699" s="20" t="str">
        <f t="shared" si="370"/>
        <v/>
      </c>
      <c r="X1699" s="20" t="str">
        <f t="shared" si="371"/>
        <v/>
      </c>
      <c r="Y1699" s="20" t="str">
        <f t="shared" si="372"/>
        <v/>
      </c>
      <c r="Z1699" s="20" t="str">
        <f t="shared" si="373"/>
        <v/>
      </c>
      <c r="AA1699" s="20">
        <f t="shared" si="375"/>
        <v>0</v>
      </c>
      <c r="AB1699" s="20">
        <f t="shared" si="376"/>
        <v>0</v>
      </c>
      <c r="AC1699" s="20">
        <f t="shared" si="377"/>
        <v>0</v>
      </c>
      <c r="AD1699" s="16">
        <f t="shared" si="374"/>
        <v>0</v>
      </c>
      <c r="AE1699" s="16">
        <f>IF(ISBLANK(T1699),AE1698,IF(COUNTIF(T$2:T1699,T1699)&gt;1,AE1698,1+MAX(AE1698,0)))</f>
        <v>53</v>
      </c>
    </row>
    <row r="1700" spans="1:31" x14ac:dyDescent="0.25">
      <c r="A1700" s="42">
        <v>128</v>
      </c>
      <c r="B1700" s="42" t="s">
        <v>65</v>
      </c>
      <c r="C1700" s="42" t="s">
        <v>757</v>
      </c>
      <c r="E1700" s="20">
        <v>1</v>
      </c>
      <c r="F1700" s="20">
        <v>1</v>
      </c>
      <c r="G1700" s="20">
        <v>3</v>
      </c>
      <c r="H1700" s="20">
        <v>3</v>
      </c>
      <c r="I1700" s="20">
        <v>0</v>
      </c>
      <c r="J1700" s="20">
        <v>0</v>
      </c>
      <c r="K1700" s="20">
        <v>0</v>
      </c>
      <c r="L1700" s="20">
        <v>2</v>
      </c>
      <c r="O1700" s="101">
        <f>IF(ISBLANK(C1700),O1699,IF(COUNTIF(C$2:C1700,C1700)&gt;1,O1699,1+MAX(O1699,0)))</f>
        <v>47</v>
      </c>
      <c r="P1700" s="45">
        <f t="shared" si="364"/>
        <v>28</v>
      </c>
      <c r="Q1700" s="33" t="str">
        <f t="shared" si="365"/>
        <v/>
      </c>
      <c r="R1700" s="33">
        <f t="shared" si="366"/>
        <v>1</v>
      </c>
      <c r="S1700" s="33" t="str">
        <f t="shared" si="367"/>
        <v>128_1</v>
      </c>
      <c r="T1700" s="35" t="str">
        <f t="shared" si="368"/>
        <v>128AM</v>
      </c>
      <c r="U1700" s="35" t="str">
        <f t="shared" si="369"/>
        <v>128AMEW</v>
      </c>
      <c r="W1700" s="20" t="str">
        <f t="shared" si="370"/>
        <v/>
      </c>
      <c r="X1700" s="20" t="str">
        <f t="shared" si="371"/>
        <v/>
      </c>
      <c r="Y1700" s="20" t="str">
        <f t="shared" si="372"/>
        <v/>
      </c>
      <c r="Z1700" s="20" t="str">
        <f t="shared" si="373"/>
        <v/>
      </c>
      <c r="AA1700" s="20">
        <f t="shared" si="375"/>
        <v>0</v>
      </c>
      <c r="AB1700" s="20">
        <f t="shared" si="376"/>
        <v>0</v>
      </c>
      <c r="AC1700" s="20">
        <f t="shared" si="377"/>
        <v>2</v>
      </c>
      <c r="AD1700" s="16">
        <f t="shared" si="374"/>
        <v>1</v>
      </c>
      <c r="AE1700" s="16">
        <f>IF(ISBLANK(T1700),AE1699,IF(COUNTIF(T$2:T1700,T1700)&gt;1,AE1699,1+MAX(AE1699,0)))</f>
        <v>53</v>
      </c>
    </row>
    <row r="1701" spans="1:31" x14ac:dyDescent="0.25">
      <c r="A1701" s="42">
        <v>128</v>
      </c>
      <c r="B1701" s="42" t="s">
        <v>65</v>
      </c>
      <c r="C1701" s="42" t="s">
        <v>757</v>
      </c>
      <c r="E1701" s="20">
        <v>1</v>
      </c>
      <c r="F1701" s="20">
        <v>1</v>
      </c>
      <c r="G1701" s="20">
        <v>4</v>
      </c>
      <c r="H1701" s="20">
        <v>4</v>
      </c>
      <c r="I1701" s="20">
        <v>0</v>
      </c>
      <c r="J1701" s="20">
        <v>2</v>
      </c>
      <c r="K1701" s="20">
        <v>0</v>
      </c>
      <c r="L1701" s="20">
        <v>1</v>
      </c>
      <c r="O1701" s="101">
        <f>IF(ISBLANK(C1701),O1700,IF(COUNTIF(C$2:C1701,C1701)&gt;1,O1700,1+MAX(O1700,0)))</f>
        <v>47</v>
      </c>
      <c r="P1701" s="45">
        <f t="shared" si="364"/>
        <v>28</v>
      </c>
      <c r="Q1701" s="33" t="str">
        <f t="shared" si="365"/>
        <v/>
      </c>
      <c r="R1701" s="33">
        <f t="shared" si="366"/>
        <v>1</v>
      </c>
      <c r="S1701" s="33" t="str">
        <f t="shared" si="367"/>
        <v>128_1</v>
      </c>
      <c r="T1701" s="35" t="str">
        <f t="shared" si="368"/>
        <v>128AM</v>
      </c>
      <c r="U1701" s="35" t="str">
        <f t="shared" si="369"/>
        <v>128AMEW</v>
      </c>
      <c r="W1701" s="20" t="str">
        <f t="shared" si="370"/>
        <v/>
      </c>
      <c r="X1701" s="20" t="str">
        <f t="shared" si="371"/>
        <v/>
      </c>
      <c r="Y1701" s="20" t="str">
        <f t="shared" si="372"/>
        <v/>
      </c>
      <c r="Z1701" s="20" t="str">
        <f t="shared" si="373"/>
        <v/>
      </c>
      <c r="AA1701" s="20">
        <f t="shared" si="375"/>
        <v>0</v>
      </c>
      <c r="AB1701" s="20">
        <f t="shared" si="376"/>
        <v>0</v>
      </c>
      <c r="AC1701" s="20">
        <f t="shared" si="377"/>
        <v>2</v>
      </c>
      <c r="AD1701" s="16">
        <f t="shared" si="374"/>
        <v>1</v>
      </c>
      <c r="AE1701" s="16">
        <f>IF(ISBLANK(T1701),AE1700,IF(COUNTIF(T$2:T1701,T1701)&gt;1,AE1700,1+MAX(AE1700,0)))</f>
        <v>53</v>
      </c>
    </row>
    <row r="1702" spans="1:31" x14ac:dyDescent="0.25">
      <c r="A1702" s="42">
        <v>128</v>
      </c>
      <c r="B1702" s="42" t="s">
        <v>65</v>
      </c>
      <c r="C1702" s="42" t="s">
        <v>757</v>
      </c>
      <c r="E1702" s="20">
        <v>1</v>
      </c>
      <c r="F1702" s="20">
        <v>2</v>
      </c>
      <c r="G1702" s="20">
        <v>1</v>
      </c>
      <c r="H1702" s="20">
        <v>0</v>
      </c>
      <c r="I1702" s="20">
        <v>0</v>
      </c>
      <c r="J1702" s="20">
        <v>0</v>
      </c>
      <c r="K1702" s="20">
        <v>0</v>
      </c>
      <c r="L1702" s="20">
        <v>0</v>
      </c>
      <c r="O1702" s="101">
        <f>IF(ISBLANK(C1702),O1701,IF(COUNTIF(C$2:C1702,C1702)&gt;1,O1701,1+MAX(O1701,0)))</f>
        <v>47</v>
      </c>
      <c r="P1702" s="45">
        <f t="shared" si="364"/>
        <v>28</v>
      </c>
      <c r="Q1702" s="33" t="str">
        <f t="shared" si="365"/>
        <v/>
      </c>
      <c r="R1702" s="33">
        <f t="shared" si="366"/>
        <v>2</v>
      </c>
      <c r="S1702" s="33" t="str">
        <f t="shared" si="367"/>
        <v>128_2</v>
      </c>
      <c r="T1702" s="35" t="str">
        <f t="shared" si="368"/>
        <v>128AM</v>
      </c>
      <c r="U1702" s="35" t="str">
        <f t="shared" si="369"/>
        <v>128AMNS</v>
      </c>
      <c r="W1702" s="20" t="str">
        <f t="shared" si="370"/>
        <v/>
      </c>
      <c r="X1702" s="20" t="str">
        <f t="shared" si="371"/>
        <v/>
      </c>
      <c r="Y1702" s="20" t="str">
        <f t="shared" si="372"/>
        <v/>
      </c>
      <c r="Z1702" s="20" t="str">
        <f t="shared" si="373"/>
        <v/>
      </c>
      <c r="AA1702" s="20">
        <f t="shared" si="375"/>
        <v>0</v>
      </c>
      <c r="AB1702" s="20">
        <f t="shared" si="376"/>
        <v>0</v>
      </c>
      <c r="AC1702" s="20">
        <f t="shared" si="377"/>
        <v>0</v>
      </c>
      <c r="AD1702" s="16">
        <f t="shared" si="374"/>
        <v>0</v>
      </c>
      <c r="AE1702" s="16">
        <f>IF(ISBLANK(T1702),AE1701,IF(COUNTIF(T$2:T1702,T1702)&gt;1,AE1701,1+MAX(AE1701,0)))</f>
        <v>53</v>
      </c>
    </row>
    <row r="1703" spans="1:31" x14ac:dyDescent="0.25">
      <c r="A1703" s="42">
        <v>128</v>
      </c>
      <c r="B1703" s="42" t="s">
        <v>65</v>
      </c>
      <c r="C1703" s="42" t="s">
        <v>757</v>
      </c>
      <c r="E1703" s="20">
        <v>1</v>
      </c>
      <c r="F1703" s="20">
        <v>2</v>
      </c>
      <c r="G1703" s="20">
        <v>2</v>
      </c>
      <c r="H1703" s="20">
        <v>2</v>
      </c>
      <c r="I1703" s="20">
        <v>1</v>
      </c>
      <c r="J1703" s="20">
        <v>0</v>
      </c>
      <c r="K1703" s="20">
        <v>1</v>
      </c>
      <c r="L1703" s="20">
        <v>2</v>
      </c>
      <c r="O1703" s="101">
        <f>IF(ISBLANK(C1703),O1702,IF(COUNTIF(C$2:C1703,C1703)&gt;1,O1702,1+MAX(O1702,0)))</f>
        <v>47</v>
      </c>
      <c r="P1703" s="45">
        <f t="shared" si="364"/>
        <v>28</v>
      </c>
      <c r="Q1703" s="33" t="str">
        <f t="shared" si="365"/>
        <v/>
      </c>
      <c r="R1703" s="33">
        <f t="shared" si="366"/>
        <v>2</v>
      </c>
      <c r="S1703" s="33" t="str">
        <f t="shared" si="367"/>
        <v>128_2</v>
      </c>
      <c r="T1703" s="35" t="str">
        <f t="shared" si="368"/>
        <v>128AM</v>
      </c>
      <c r="U1703" s="35" t="str">
        <f t="shared" si="369"/>
        <v>128AMNS</v>
      </c>
      <c r="W1703" s="20" t="str">
        <f t="shared" si="370"/>
        <v/>
      </c>
      <c r="X1703" s="20" t="str">
        <f t="shared" si="371"/>
        <v/>
      </c>
      <c r="Y1703" s="20" t="str">
        <f t="shared" si="372"/>
        <v/>
      </c>
      <c r="Z1703" s="20" t="str">
        <f t="shared" si="373"/>
        <v/>
      </c>
      <c r="AA1703" s="20">
        <f t="shared" si="375"/>
        <v>0</v>
      </c>
      <c r="AB1703" s="20">
        <f t="shared" si="376"/>
        <v>0</v>
      </c>
      <c r="AC1703" s="20">
        <f t="shared" si="377"/>
        <v>0</v>
      </c>
      <c r="AD1703" s="16">
        <f t="shared" si="374"/>
        <v>0</v>
      </c>
      <c r="AE1703" s="16">
        <f>IF(ISBLANK(T1703),AE1702,IF(COUNTIF(T$2:T1703,T1703)&gt;1,AE1702,1+MAX(AE1702,0)))</f>
        <v>53</v>
      </c>
    </row>
    <row r="1704" spans="1:31" x14ac:dyDescent="0.25">
      <c r="A1704" s="42">
        <v>128</v>
      </c>
      <c r="B1704" s="42" t="s">
        <v>65</v>
      </c>
      <c r="C1704" s="42" t="s">
        <v>757</v>
      </c>
      <c r="E1704" s="20">
        <v>1</v>
      </c>
      <c r="F1704" s="20">
        <v>2</v>
      </c>
      <c r="G1704" s="20">
        <v>3</v>
      </c>
      <c r="H1704" s="20">
        <v>1</v>
      </c>
      <c r="I1704" s="20">
        <v>0</v>
      </c>
      <c r="J1704" s="20">
        <v>0</v>
      </c>
      <c r="K1704" s="20">
        <v>0</v>
      </c>
      <c r="L1704" s="20">
        <v>0</v>
      </c>
      <c r="O1704" s="101">
        <f>IF(ISBLANK(C1704),O1703,IF(COUNTIF(C$2:C1704,C1704)&gt;1,O1703,1+MAX(O1703,0)))</f>
        <v>47</v>
      </c>
      <c r="P1704" s="45">
        <f t="shared" si="364"/>
        <v>28</v>
      </c>
      <c r="Q1704" s="33" t="str">
        <f t="shared" si="365"/>
        <v/>
      </c>
      <c r="R1704" s="33">
        <f t="shared" si="366"/>
        <v>2</v>
      </c>
      <c r="S1704" s="33" t="str">
        <f t="shared" si="367"/>
        <v>128_2</v>
      </c>
      <c r="T1704" s="35" t="str">
        <f t="shared" si="368"/>
        <v>128AM</v>
      </c>
      <c r="U1704" s="35" t="str">
        <f t="shared" si="369"/>
        <v>128AMEW</v>
      </c>
      <c r="W1704" s="20" t="str">
        <f t="shared" si="370"/>
        <v/>
      </c>
      <c r="X1704" s="20" t="str">
        <f t="shared" si="371"/>
        <v/>
      </c>
      <c r="Y1704" s="20" t="str">
        <f t="shared" si="372"/>
        <v/>
      </c>
      <c r="Z1704" s="20" t="str">
        <f t="shared" si="373"/>
        <v/>
      </c>
      <c r="AA1704" s="20">
        <f t="shared" si="375"/>
        <v>0</v>
      </c>
      <c r="AB1704" s="20">
        <f t="shared" si="376"/>
        <v>0</v>
      </c>
      <c r="AC1704" s="20">
        <f t="shared" si="377"/>
        <v>2</v>
      </c>
      <c r="AD1704" s="16">
        <f t="shared" si="374"/>
        <v>1</v>
      </c>
      <c r="AE1704" s="16">
        <f>IF(ISBLANK(T1704),AE1703,IF(COUNTIF(T$2:T1704,T1704)&gt;1,AE1703,1+MAX(AE1703,0)))</f>
        <v>53</v>
      </c>
    </row>
    <row r="1705" spans="1:31" x14ac:dyDescent="0.25">
      <c r="A1705" s="42">
        <v>128</v>
      </c>
      <c r="B1705" s="42" t="s">
        <v>65</v>
      </c>
      <c r="C1705" s="42" t="s">
        <v>757</v>
      </c>
      <c r="E1705" s="20">
        <v>1</v>
      </c>
      <c r="F1705" s="20">
        <v>2</v>
      </c>
      <c r="G1705" s="20">
        <v>4</v>
      </c>
      <c r="H1705" s="20">
        <v>1</v>
      </c>
      <c r="I1705" s="20">
        <v>0</v>
      </c>
      <c r="J1705" s="20">
        <v>1</v>
      </c>
      <c r="K1705" s="20">
        <v>0</v>
      </c>
      <c r="L1705" s="20">
        <v>0</v>
      </c>
      <c r="O1705" s="101">
        <f>IF(ISBLANK(C1705),O1704,IF(COUNTIF(C$2:C1705,C1705)&gt;1,O1704,1+MAX(O1704,0)))</f>
        <v>47</v>
      </c>
      <c r="P1705" s="45">
        <f t="shared" si="364"/>
        <v>28</v>
      </c>
      <c r="Q1705" s="33" t="str">
        <f t="shared" si="365"/>
        <v/>
      </c>
      <c r="R1705" s="33">
        <f t="shared" si="366"/>
        <v>2</v>
      </c>
      <c r="S1705" s="33" t="str">
        <f t="shared" si="367"/>
        <v>128_2</v>
      </c>
      <c r="T1705" s="35" t="str">
        <f t="shared" si="368"/>
        <v>128AM</v>
      </c>
      <c r="U1705" s="35" t="str">
        <f t="shared" si="369"/>
        <v>128AMEW</v>
      </c>
      <c r="W1705" s="20" t="str">
        <f t="shared" si="370"/>
        <v/>
      </c>
      <c r="X1705" s="20" t="str">
        <f t="shared" si="371"/>
        <v/>
      </c>
      <c r="Y1705" s="20" t="str">
        <f t="shared" si="372"/>
        <v/>
      </c>
      <c r="Z1705" s="20" t="str">
        <f t="shared" si="373"/>
        <v/>
      </c>
      <c r="AA1705" s="20">
        <f t="shared" si="375"/>
        <v>0</v>
      </c>
      <c r="AB1705" s="20">
        <f t="shared" si="376"/>
        <v>0</v>
      </c>
      <c r="AC1705" s="20">
        <f t="shared" si="377"/>
        <v>2</v>
      </c>
      <c r="AD1705" s="16">
        <f t="shared" si="374"/>
        <v>1</v>
      </c>
      <c r="AE1705" s="16">
        <f>IF(ISBLANK(T1705),AE1704,IF(COUNTIF(T$2:T1705,T1705)&gt;1,AE1704,1+MAX(AE1704,0)))</f>
        <v>53</v>
      </c>
    </row>
    <row r="1706" spans="1:31" x14ac:dyDescent="0.25">
      <c r="A1706" s="42">
        <v>128</v>
      </c>
      <c r="B1706" s="42" t="s">
        <v>65</v>
      </c>
      <c r="C1706" s="42" t="s">
        <v>757</v>
      </c>
      <c r="E1706" s="20">
        <v>1</v>
      </c>
      <c r="F1706" s="20">
        <v>3</v>
      </c>
      <c r="G1706" s="20">
        <v>1</v>
      </c>
      <c r="H1706" s="20">
        <v>0</v>
      </c>
      <c r="I1706" s="20">
        <v>0</v>
      </c>
      <c r="J1706" s="20">
        <v>0</v>
      </c>
      <c r="K1706" s="20">
        <v>0</v>
      </c>
      <c r="L1706" s="20">
        <v>0</v>
      </c>
      <c r="O1706" s="101">
        <f>IF(ISBLANK(C1706),O1705,IF(COUNTIF(C$2:C1706,C1706)&gt;1,O1705,1+MAX(O1705,0)))</f>
        <v>47</v>
      </c>
      <c r="P1706" s="45">
        <f t="shared" si="364"/>
        <v>28</v>
      </c>
      <c r="Q1706" s="33" t="str">
        <f t="shared" si="365"/>
        <v/>
      </c>
      <c r="R1706" s="33">
        <f t="shared" si="366"/>
        <v>3</v>
      </c>
      <c r="S1706" s="33" t="str">
        <f t="shared" si="367"/>
        <v>128_3</v>
      </c>
      <c r="T1706" s="35" t="str">
        <f t="shared" si="368"/>
        <v>128AM</v>
      </c>
      <c r="U1706" s="35" t="str">
        <f t="shared" si="369"/>
        <v>128AMNS</v>
      </c>
      <c r="W1706" s="20" t="str">
        <f t="shared" si="370"/>
        <v/>
      </c>
      <c r="X1706" s="20" t="str">
        <f t="shared" si="371"/>
        <v/>
      </c>
      <c r="Y1706" s="20" t="str">
        <f t="shared" si="372"/>
        <v/>
      </c>
      <c r="Z1706" s="20" t="str">
        <f t="shared" si="373"/>
        <v/>
      </c>
      <c r="AA1706" s="20">
        <f t="shared" si="375"/>
        <v>0</v>
      </c>
      <c r="AB1706" s="20">
        <f t="shared" si="376"/>
        <v>0</v>
      </c>
      <c r="AC1706" s="20">
        <f t="shared" si="377"/>
        <v>0</v>
      </c>
      <c r="AD1706" s="16">
        <f t="shared" si="374"/>
        <v>0</v>
      </c>
      <c r="AE1706" s="16">
        <f>IF(ISBLANK(T1706),AE1705,IF(COUNTIF(T$2:T1706,T1706)&gt;1,AE1705,1+MAX(AE1705,0)))</f>
        <v>53</v>
      </c>
    </row>
    <row r="1707" spans="1:31" x14ac:dyDescent="0.25">
      <c r="A1707" s="42">
        <v>128</v>
      </c>
      <c r="B1707" s="42" t="s">
        <v>65</v>
      </c>
      <c r="C1707" s="42" t="s">
        <v>757</v>
      </c>
      <c r="E1707" s="20">
        <v>1</v>
      </c>
      <c r="F1707" s="20">
        <v>3</v>
      </c>
      <c r="G1707" s="20">
        <v>2</v>
      </c>
      <c r="H1707" s="20">
        <v>1</v>
      </c>
      <c r="I1707" s="20">
        <v>1</v>
      </c>
      <c r="J1707" s="20">
        <v>0</v>
      </c>
      <c r="K1707" s="20">
        <v>0</v>
      </c>
      <c r="L1707" s="20">
        <v>1</v>
      </c>
      <c r="O1707" s="101">
        <f>IF(ISBLANK(C1707),O1706,IF(COUNTIF(C$2:C1707,C1707)&gt;1,O1706,1+MAX(O1706,0)))</f>
        <v>47</v>
      </c>
      <c r="P1707" s="45">
        <f t="shared" si="364"/>
        <v>28</v>
      </c>
      <c r="Q1707" s="33" t="str">
        <f t="shared" si="365"/>
        <v/>
      </c>
      <c r="R1707" s="33">
        <f t="shared" si="366"/>
        <v>3</v>
      </c>
      <c r="S1707" s="33" t="str">
        <f t="shared" si="367"/>
        <v>128_3</v>
      </c>
      <c r="T1707" s="35" t="str">
        <f t="shared" si="368"/>
        <v>128AM</v>
      </c>
      <c r="U1707" s="35" t="str">
        <f t="shared" si="369"/>
        <v>128AMNS</v>
      </c>
      <c r="W1707" s="20" t="str">
        <f t="shared" si="370"/>
        <v/>
      </c>
      <c r="X1707" s="20" t="str">
        <f t="shared" si="371"/>
        <v/>
      </c>
      <c r="Y1707" s="20" t="str">
        <f t="shared" si="372"/>
        <v/>
      </c>
      <c r="Z1707" s="20" t="str">
        <f t="shared" si="373"/>
        <v/>
      </c>
      <c r="AA1707" s="20">
        <f t="shared" si="375"/>
        <v>0</v>
      </c>
      <c r="AB1707" s="20">
        <f t="shared" si="376"/>
        <v>0</v>
      </c>
      <c r="AC1707" s="20">
        <f t="shared" si="377"/>
        <v>0</v>
      </c>
      <c r="AD1707" s="16">
        <f t="shared" si="374"/>
        <v>0</v>
      </c>
      <c r="AE1707" s="16">
        <f>IF(ISBLANK(T1707),AE1706,IF(COUNTIF(T$2:T1707,T1707)&gt;1,AE1706,1+MAX(AE1706,0)))</f>
        <v>53</v>
      </c>
    </row>
    <row r="1708" spans="1:31" x14ac:dyDescent="0.25">
      <c r="A1708" s="42">
        <v>128</v>
      </c>
      <c r="B1708" s="42" t="s">
        <v>65</v>
      </c>
      <c r="C1708" s="42" t="s">
        <v>757</v>
      </c>
      <c r="E1708" s="20">
        <v>1</v>
      </c>
      <c r="F1708" s="20">
        <v>3</v>
      </c>
      <c r="G1708" s="20">
        <v>3</v>
      </c>
      <c r="H1708" s="20">
        <v>0</v>
      </c>
      <c r="I1708" s="20">
        <v>0</v>
      </c>
      <c r="J1708" s="20">
        <v>0</v>
      </c>
      <c r="K1708" s="20">
        <v>0</v>
      </c>
      <c r="L1708" s="20">
        <v>0</v>
      </c>
      <c r="O1708" s="101">
        <f>IF(ISBLANK(C1708),O1707,IF(COUNTIF(C$2:C1708,C1708)&gt;1,O1707,1+MAX(O1707,0)))</f>
        <v>47</v>
      </c>
      <c r="P1708" s="45">
        <f t="shared" si="364"/>
        <v>28</v>
      </c>
      <c r="Q1708" s="33" t="str">
        <f t="shared" si="365"/>
        <v/>
      </c>
      <c r="R1708" s="33">
        <f t="shared" si="366"/>
        <v>3</v>
      </c>
      <c r="S1708" s="33" t="str">
        <f t="shared" si="367"/>
        <v>128_3</v>
      </c>
      <c r="T1708" s="35" t="str">
        <f t="shared" si="368"/>
        <v>128AM</v>
      </c>
      <c r="U1708" s="35" t="str">
        <f t="shared" si="369"/>
        <v>128AMEW</v>
      </c>
      <c r="W1708" s="20" t="str">
        <f t="shared" si="370"/>
        <v/>
      </c>
      <c r="X1708" s="20" t="str">
        <f t="shared" si="371"/>
        <v/>
      </c>
      <c r="Y1708" s="20" t="str">
        <f t="shared" si="372"/>
        <v/>
      </c>
      <c r="Z1708" s="20" t="str">
        <f t="shared" si="373"/>
        <v/>
      </c>
      <c r="AA1708" s="20">
        <f t="shared" si="375"/>
        <v>0</v>
      </c>
      <c r="AB1708" s="20">
        <f t="shared" si="376"/>
        <v>0</v>
      </c>
      <c r="AC1708" s="20">
        <f t="shared" si="377"/>
        <v>2</v>
      </c>
      <c r="AD1708" s="16">
        <f t="shared" si="374"/>
        <v>1</v>
      </c>
      <c r="AE1708" s="16">
        <f>IF(ISBLANK(T1708),AE1707,IF(COUNTIF(T$2:T1708,T1708)&gt;1,AE1707,1+MAX(AE1707,0)))</f>
        <v>53</v>
      </c>
    </row>
    <row r="1709" spans="1:31" x14ac:dyDescent="0.25">
      <c r="A1709" s="42">
        <v>128</v>
      </c>
      <c r="B1709" s="42" t="s">
        <v>65</v>
      </c>
      <c r="C1709" s="42" t="s">
        <v>757</v>
      </c>
      <c r="E1709" s="20">
        <v>1</v>
      </c>
      <c r="F1709" s="20">
        <v>3</v>
      </c>
      <c r="G1709" s="20">
        <v>4</v>
      </c>
      <c r="H1709" s="20">
        <v>3</v>
      </c>
      <c r="I1709" s="20">
        <v>0</v>
      </c>
      <c r="J1709" s="20">
        <v>2</v>
      </c>
      <c r="K1709" s="20">
        <v>0</v>
      </c>
      <c r="L1709" s="20">
        <v>1</v>
      </c>
      <c r="O1709" s="101">
        <f>IF(ISBLANK(C1709),O1708,IF(COUNTIF(C$2:C1709,C1709)&gt;1,O1708,1+MAX(O1708,0)))</f>
        <v>47</v>
      </c>
      <c r="P1709" s="45">
        <f t="shared" si="364"/>
        <v>28</v>
      </c>
      <c r="Q1709" s="33" t="str">
        <f t="shared" si="365"/>
        <v/>
      </c>
      <c r="R1709" s="33">
        <f t="shared" si="366"/>
        <v>3</v>
      </c>
      <c r="S1709" s="33" t="str">
        <f t="shared" si="367"/>
        <v>128_3</v>
      </c>
      <c r="T1709" s="35" t="str">
        <f t="shared" si="368"/>
        <v>128AM</v>
      </c>
      <c r="U1709" s="35" t="str">
        <f t="shared" si="369"/>
        <v>128AMEW</v>
      </c>
      <c r="W1709" s="20" t="str">
        <f t="shared" si="370"/>
        <v/>
      </c>
      <c r="X1709" s="20" t="str">
        <f t="shared" si="371"/>
        <v/>
      </c>
      <c r="Y1709" s="20" t="str">
        <f t="shared" si="372"/>
        <v/>
      </c>
      <c r="Z1709" s="20" t="str">
        <f t="shared" si="373"/>
        <v/>
      </c>
      <c r="AA1709" s="20">
        <f t="shared" si="375"/>
        <v>0</v>
      </c>
      <c r="AB1709" s="20">
        <f t="shared" si="376"/>
        <v>0</v>
      </c>
      <c r="AC1709" s="20">
        <f t="shared" si="377"/>
        <v>2</v>
      </c>
      <c r="AD1709" s="16">
        <f t="shared" si="374"/>
        <v>1</v>
      </c>
      <c r="AE1709" s="16">
        <f>IF(ISBLANK(T1709),AE1708,IF(COUNTIF(T$2:T1709,T1709)&gt;1,AE1708,1+MAX(AE1708,0)))</f>
        <v>53</v>
      </c>
    </row>
    <row r="1710" spans="1:31" x14ac:dyDescent="0.25">
      <c r="A1710" s="42">
        <v>128</v>
      </c>
      <c r="B1710" s="42" t="s">
        <v>65</v>
      </c>
      <c r="C1710" s="42" t="s">
        <v>757</v>
      </c>
      <c r="E1710" s="20">
        <v>1</v>
      </c>
      <c r="F1710" s="20">
        <v>4</v>
      </c>
      <c r="G1710" s="20">
        <v>1</v>
      </c>
      <c r="H1710" s="20">
        <v>0</v>
      </c>
      <c r="I1710" s="20">
        <v>0</v>
      </c>
      <c r="J1710" s="20">
        <v>0</v>
      </c>
      <c r="K1710" s="20">
        <v>0</v>
      </c>
      <c r="L1710" s="20">
        <v>0</v>
      </c>
      <c r="O1710" s="101">
        <f>IF(ISBLANK(C1710),O1709,IF(COUNTIF(C$2:C1710,C1710)&gt;1,O1709,1+MAX(O1709,0)))</f>
        <v>47</v>
      </c>
      <c r="P1710" s="45">
        <f t="shared" si="364"/>
        <v>28</v>
      </c>
      <c r="Q1710" s="33" t="str">
        <f t="shared" si="365"/>
        <v/>
      </c>
      <c r="R1710" s="33">
        <f t="shared" si="366"/>
        <v>4</v>
      </c>
      <c r="S1710" s="33" t="str">
        <f t="shared" si="367"/>
        <v>128_4</v>
      </c>
      <c r="T1710" s="35" t="str">
        <f t="shared" si="368"/>
        <v>128AM</v>
      </c>
      <c r="U1710" s="35" t="str">
        <f t="shared" si="369"/>
        <v>128AMNS</v>
      </c>
      <c r="W1710" s="20" t="str">
        <f t="shared" si="370"/>
        <v/>
      </c>
      <c r="X1710" s="20" t="str">
        <f t="shared" si="371"/>
        <v/>
      </c>
      <c r="Y1710" s="20" t="str">
        <f t="shared" si="372"/>
        <v/>
      </c>
      <c r="Z1710" s="20" t="str">
        <f t="shared" si="373"/>
        <v/>
      </c>
      <c r="AA1710" s="20">
        <f t="shared" si="375"/>
        <v>0</v>
      </c>
      <c r="AB1710" s="20">
        <f t="shared" si="376"/>
        <v>0</v>
      </c>
      <c r="AC1710" s="20">
        <f t="shared" si="377"/>
        <v>0</v>
      </c>
      <c r="AD1710" s="16">
        <f t="shared" si="374"/>
        <v>0</v>
      </c>
      <c r="AE1710" s="16">
        <f>IF(ISBLANK(T1710),AE1709,IF(COUNTIF(T$2:T1710,T1710)&gt;1,AE1709,1+MAX(AE1709,0)))</f>
        <v>53</v>
      </c>
    </row>
    <row r="1711" spans="1:31" x14ac:dyDescent="0.25">
      <c r="A1711" s="42">
        <v>128</v>
      </c>
      <c r="B1711" s="42" t="s">
        <v>65</v>
      </c>
      <c r="C1711" s="42" t="s">
        <v>757</v>
      </c>
      <c r="E1711" s="20">
        <v>1</v>
      </c>
      <c r="F1711" s="20">
        <v>4</v>
      </c>
      <c r="G1711" s="20">
        <v>2</v>
      </c>
      <c r="H1711" s="20">
        <v>0</v>
      </c>
      <c r="I1711" s="20">
        <v>0</v>
      </c>
      <c r="J1711" s="20">
        <v>0</v>
      </c>
      <c r="K1711" s="20">
        <v>0</v>
      </c>
      <c r="L1711" s="20">
        <v>0</v>
      </c>
      <c r="O1711" s="101">
        <f>IF(ISBLANK(C1711),O1710,IF(COUNTIF(C$2:C1711,C1711)&gt;1,O1710,1+MAX(O1710,0)))</f>
        <v>47</v>
      </c>
      <c r="P1711" s="45">
        <f t="shared" si="364"/>
        <v>28</v>
      </c>
      <c r="Q1711" s="33" t="str">
        <f t="shared" si="365"/>
        <v/>
      </c>
      <c r="R1711" s="33">
        <f t="shared" si="366"/>
        <v>4</v>
      </c>
      <c r="S1711" s="33" t="str">
        <f t="shared" si="367"/>
        <v>128_4</v>
      </c>
      <c r="T1711" s="35" t="str">
        <f t="shared" si="368"/>
        <v>128AM</v>
      </c>
      <c r="U1711" s="35" t="str">
        <f t="shared" si="369"/>
        <v>128AMNS</v>
      </c>
      <c r="W1711" s="20" t="str">
        <f t="shared" si="370"/>
        <v/>
      </c>
      <c r="X1711" s="20" t="str">
        <f t="shared" si="371"/>
        <v/>
      </c>
      <c r="Y1711" s="20" t="str">
        <f t="shared" si="372"/>
        <v/>
      </c>
      <c r="Z1711" s="20" t="str">
        <f t="shared" si="373"/>
        <v/>
      </c>
      <c r="AA1711" s="20">
        <f t="shared" si="375"/>
        <v>0</v>
      </c>
      <c r="AB1711" s="20">
        <f t="shared" si="376"/>
        <v>0</v>
      </c>
      <c r="AC1711" s="20">
        <f t="shared" si="377"/>
        <v>0</v>
      </c>
      <c r="AD1711" s="16">
        <f t="shared" si="374"/>
        <v>0</v>
      </c>
      <c r="AE1711" s="16">
        <f>IF(ISBLANK(T1711),AE1710,IF(COUNTIF(T$2:T1711,T1711)&gt;1,AE1710,1+MAX(AE1710,0)))</f>
        <v>53</v>
      </c>
    </row>
    <row r="1712" spans="1:31" x14ac:dyDescent="0.25">
      <c r="A1712" s="42">
        <v>128</v>
      </c>
      <c r="B1712" s="42" t="s">
        <v>65</v>
      </c>
      <c r="C1712" s="42" t="s">
        <v>757</v>
      </c>
      <c r="E1712" s="20">
        <v>1</v>
      </c>
      <c r="F1712" s="20">
        <v>4</v>
      </c>
      <c r="G1712" s="20">
        <v>3</v>
      </c>
      <c r="H1712" s="20">
        <v>0</v>
      </c>
      <c r="I1712" s="20">
        <v>0</v>
      </c>
      <c r="J1712" s="20">
        <v>0</v>
      </c>
      <c r="K1712" s="20">
        <v>0</v>
      </c>
      <c r="L1712" s="20">
        <v>0</v>
      </c>
      <c r="O1712" s="101">
        <f>IF(ISBLANK(C1712),O1711,IF(COUNTIF(C$2:C1712,C1712)&gt;1,O1711,1+MAX(O1711,0)))</f>
        <v>47</v>
      </c>
      <c r="P1712" s="45">
        <f t="shared" si="364"/>
        <v>28</v>
      </c>
      <c r="Q1712" s="33" t="str">
        <f t="shared" si="365"/>
        <v/>
      </c>
      <c r="R1712" s="33">
        <f t="shared" si="366"/>
        <v>4</v>
      </c>
      <c r="S1712" s="33" t="str">
        <f t="shared" si="367"/>
        <v>128_4</v>
      </c>
      <c r="T1712" s="35" t="str">
        <f t="shared" si="368"/>
        <v>128AM</v>
      </c>
      <c r="U1712" s="35" t="str">
        <f t="shared" si="369"/>
        <v>128AMEW</v>
      </c>
      <c r="W1712" s="20" t="str">
        <f t="shared" si="370"/>
        <v/>
      </c>
      <c r="X1712" s="20" t="str">
        <f t="shared" si="371"/>
        <v/>
      </c>
      <c r="Y1712" s="20" t="str">
        <f t="shared" si="372"/>
        <v/>
      </c>
      <c r="Z1712" s="20" t="str">
        <f t="shared" si="373"/>
        <v/>
      </c>
      <c r="AA1712" s="20">
        <f t="shared" si="375"/>
        <v>0</v>
      </c>
      <c r="AB1712" s="20">
        <f t="shared" si="376"/>
        <v>0</v>
      </c>
      <c r="AC1712" s="20">
        <f t="shared" si="377"/>
        <v>2</v>
      </c>
      <c r="AD1712" s="16">
        <f t="shared" si="374"/>
        <v>1</v>
      </c>
      <c r="AE1712" s="16">
        <f>IF(ISBLANK(T1712),AE1711,IF(COUNTIF(T$2:T1712,T1712)&gt;1,AE1711,1+MAX(AE1711,0)))</f>
        <v>53</v>
      </c>
    </row>
    <row r="1713" spans="1:31" x14ac:dyDescent="0.25">
      <c r="A1713" s="42">
        <v>128</v>
      </c>
      <c r="B1713" s="42" t="s">
        <v>65</v>
      </c>
      <c r="C1713" s="42" t="s">
        <v>757</v>
      </c>
      <c r="E1713" s="20">
        <v>1</v>
      </c>
      <c r="F1713" s="20">
        <v>4</v>
      </c>
      <c r="G1713" s="20">
        <v>4</v>
      </c>
      <c r="H1713" s="20">
        <v>3</v>
      </c>
      <c r="I1713" s="20">
        <v>0</v>
      </c>
      <c r="J1713" s="20">
        <v>2</v>
      </c>
      <c r="K1713" s="20">
        <v>0</v>
      </c>
      <c r="L1713" s="20">
        <v>0</v>
      </c>
      <c r="O1713" s="101">
        <f>IF(ISBLANK(C1713),O1712,IF(COUNTIF(C$2:C1713,C1713)&gt;1,O1712,1+MAX(O1712,0)))</f>
        <v>47</v>
      </c>
      <c r="P1713" s="45">
        <f t="shared" si="364"/>
        <v>28</v>
      </c>
      <c r="Q1713" s="33" t="str">
        <f t="shared" si="365"/>
        <v/>
      </c>
      <c r="R1713" s="33">
        <f t="shared" si="366"/>
        <v>4</v>
      </c>
      <c r="S1713" s="33" t="str">
        <f t="shared" si="367"/>
        <v>128_4</v>
      </c>
      <c r="T1713" s="35" t="str">
        <f t="shared" si="368"/>
        <v>128AM</v>
      </c>
      <c r="U1713" s="35" t="str">
        <f t="shared" si="369"/>
        <v>128AMEW</v>
      </c>
      <c r="W1713" s="20" t="str">
        <f t="shared" si="370"/>
        <v/>
      </c>
      <c r="X1713" s="20" t="str">
        <f t="shared" si="371"/>
        <v/>
      </c>
      <c r="Y1713" s="20" t="str">
        <f t="shared" si="372"/>
        <v/>
      </c>
      <c r="Z1713" s="20" t="str">
        <f t="shared" si="373"/>
        <v/>
      </c>
      <c r="AA1713" s="20">
        <f t="shared" si="375"/>
        <v>0</v>
      </c>
      <c r="AB1713" s="20">
        <f t="shared" si="376"/>
        <v>0</v>
      </c>
      <c r="AC1713" s="20">
        <f t="shared" si="377"/>
        <v>2</v>
      </c>
      <c r="AD1713" s="16">
        <f t="shared" si="374"/>
        <v>1</v>
      </c>
      <c r="AE1713" s="16">
        <f>IF(ISBLANK(T1713),AE1712,IF(COUNTIF(T$2:T1713,T1713)&gt;1,AE1712,1+MAX(AE1712,0)))</f>
        <v>53</v>
      </c>
    </row>
    <row r="1714" spans="1:31" x14ac:dyDescent="0.25">
      <c r="A1714" s="42">
        <v>128</v>
      </c>
      <c r="B1714" s="42" t="s">
        <v>65</v>
      </c>
      <c r="C1714" s="42" t="s">
        <v>758</v>
      </c>
      <c r="E1714" s="20">
        <v>2</v>
      </c>
      <c r="F1714" s="20">
        <v>1</v>
      </c>
      <c r="G1714" s="20">
        <v>1</v>
      </c>
      <c r="H1714" s="20">
        <v>1</v>
      </c>
      <c r="I1714" s="20">
        <v>0</v>
      </c>
      <c r="J1714" s="20">
        <v>0</v>
      </c>
      <c r="K1714" s="20">
        <v>0</v>
      </c>
      <c r="L1714" s="20">
        <v>1</v>
      </c>
      <c r="O1714" s="101">
        <f>IF(ISBLANK(C1714),O1713,IF(COUNTIF(C$2:C1714,C1714)&gt;1,O1713,1+MAX(O1713,0)))</f>
        <v>48</v>
      </c>
      <c r="P1714" s="45">
        <f t="shared" si="364"/>
        <v>28</v>
      </c>
      <c r="Q1714" s="33" t="str">
        <f t="shared" si="365"/>
        <v/>
      </c>
      <c r="R1714" s="33">
        <f t="shared" si="366"/>
        <v>5</v>
      </c>
      <c r="S1714" s="33" t="str">
        <f t="shared" si="367"/>
        <v>128_5</v>
      </c>
      <c r="T1714" s="35" t="str">
        <f t="shared" si="368"/>
        <v>128AM</v>
      </c>
      <c r="U1714" s="35" t="str">
        <f t="shared" si="369"/>
        <v>128AMNS</v>
      </c>
      <c r="W1714" s="20" t="str">
        <f t="shared" si="370"/>
        <v/>
      </c>
      <c r="X1714" s="20" t="str">
        <f t="shared" si="371"/>
        <v/>
      </c>
      <c r="Y1714" s="20" t="str">
        <f t="shared" si="372"/>
        <v/>
      </c>
      <c r="Z1714" s="20" t="str">
        <f t="shared" si="373"/>
        <v/>
      </c>
      <c r="AA1714" s="20">
        <f t="shared" si="375"/>
        <v>0</v>
      </c>
      <c r="AB1714" s="20">
        <f t="shared" si="376"/>
        <v>0</v>
      </c>
      <c r="AC1714" s="20">
        <f t="shared" si="377"/>
        <v>0</v>
      </c>
      <c r="AD1714" s="16">
        <f t="shared" si="374"/>
        <v>0</v>
      </c>
      <c r="AE1714" s="16">
        <f>IF(ISBLANK(T1714),AE1713,IF(COUNTIF(T$2:T1714,T1714)&gt;1,AE1713,1+MAX(AE1713,0)))</f>
        <v>53</v>
      </c>
    </row>
    <row r="1715" spans="1:31" x14ac:dyDescent="0.25">
      <c r="A1715" s="42">
        <v>128</v>
      </c>
      <c r="B1715" s="42" t="s">
        <v>65</v>
      </c>
      <c r="C1715" s="42" t="s">
        <v>758</v>
      </c>
      <c r="E1715" s="20">
        <v>2</v>
      </c>
      <c r="F1715" s="20">
        <v>1</v>
      </c>
      <c r="G1715" s="20">
        <v>2</v>
      </c>
      <c r="H1715" s="20">
        <v>1</v>
      </c>
      <c r="I1715" s="20">
        <v>1</v>
      </c>
      <c r="J1715" s="20">
        <v>0</v>
      </c>
      <c r="K1715" s="20">
        <v>0</v>
      </c>
      <c r="L1715" s="20">
        <v>1</v>
      </c>
      <c r="O1715" s="101">
        <f>IF(ISBLANK(C1715),O1714,IF(COUNTIF(C$2:C1715,C1715)&gt;1,O1714,1+MAX(O1714,0)))</f>
        <v>48</v>
      </c>
      <c r="P1715" s="45">
        <f t="shared" si="364"/>
        <v>28</v>
      </c>
      <c r="Q1715" s="33" t="str">
        <f t="shared" si="365"/>
        <v/>
      </c>
      <c r="R1715" s="33">
        <f t="shared" si="366"/>
        <v>5</v>
      </c>
      <c r="S1715" s="33" t="str">
        <f t="shared" si="367"/>
        <v>128_5</v>
      </c>
      <c r="T1715" s="35" t="str">
        <f t="shared" si="368"/>
        <v>128AM</v>
      </c>
      <c r="U1715" s="35" t="str">
        <f t="shared" si="369"/>
        <v>128AMNS</v>
      </c>
      <c r="W1715" s="20" t="str">
        <f t="shared" si="370"/>
        <v/>
      </c>
      <c r="X1715" s="20" t="str">
        <f t="shared" si="371"/>
        <v/>
      </c>
      <c r="Y1715" s="20" t="str">
        <f t="shared" si="372"/>
        <v/>
      </c>
      <c r="Z1715" s="20" t="str">
        <f t="shared" si="373"/>
        <v/>
      </c>
      <c r="AA1715" s="20">
        <f t="shared" si="375"/>
        <v>0</v>
      </c>
      <c r="AB1715" s="20">
        <f t="shared" si="376"/>
        <v>0</v>
      </c>
      <c r="AC1715" s="20">
        <f t="shared" si="377"/>
        <v>0</v>
      </c>
      <c r="AD1715" s="16">
        <f t="shared" si="374"/>
        <v>0</v>
      </c>
      <c r="AE1715" s="16">
        <f>IF(ISBLANK(T1715),AE1714,IF(COUNTIF(T$2:T1715,T1715)&gt;1,AE1714,1+MAX(AE1714,0)))</f>
        <v>53</v>
      </c>
    </row>
    <row r="1716" spans="1:31" x14ac:dyDescent="0.25">
      <c r="A1716" s="42">
        <v>128</v>
      </c>
      <c r="B1716" s="42" t="s">
        <v>65</v>
      </c>
      <c r="C1716" s="42" t="s">
        <v>758</v>
      </c>
      <c r="E1716" s="20">
        <v>2</v>
      </c>
      <c r="F1716" s="20">
        <v>1</v>
      </c>
      <c r="G1716" s="20">
        <v>3</v>
      </c>
      <c r="H1716" s="20">
        <v>0</v>
      </c>
      <c r="I1716" s="20">
        <v>0</v>
      </c>
      <c r="J1716" s="20">
        <v>0</v>
      </c>
      <c r="K1716" s="20">
        <v>0</v>
      </c>
      <c r="L1716" s="20">
        <v>0</v>
      </c>
      <c r="O1716" s="101">
        <f>IF(ISBLANK(C1716),O1715,IF(COUNTIF(C$2:C1716,C1716)&gt;1,O1715,1+MAX(O1715,0)))</f>
        <v>48</v>
      </c>
      <c r="P1716" s="45">
        <f t="shared" si="364"/>
        <v>28</v>
      </c>
      <c r="Q1716" s="33" t="str">
        <f t="shared" si="365"/>
        <v/>
      </c>
      <c r="R1716" s="33">
        <f t="shared" si="366"/>
        <v>5</v>
      </c>
      <c r="S1716" s="33" t="str">
        <f t="shared" si="367"/>
        <v>128_5</v>
      </c>
      <c r="T1716" s="35" t="str">
        <f t="shared" si="368"/>
        <v>128AM</v>
      </c>
      <c r="U1716" s="35" t="str">
        <f t="shared" si="369"/>
        <v>128AMEW</v>
      </c>
      <c r="W1716" s="20" t="str">
        <f t="shared" si="370"/>
        <v/>
      </c>
      <c r="X1716" s="20" t="str">
        <f t="shared" si="371"/>
        <v/>
      </c>
      <c r="Y1716" s="20" t="str">
        <f t="shared" si="372"/>
        <v/>
      </c>
      <c r="Z1716" s="20" t="str">
        <f t="shared" si="373"/>
        <v/>
      </c>
      <c r="AA1716" s="20">
        <f t="shared" si="375"/>
        <v>0</v>
      </c>
      <c r="AB1716" s="20">
        <f t="shared" si="376"/>
        <v>0</v>
      </c>
      <c r="AC1716" s="20">
        <f t="shared" si="377"/>
        <v>2</v>
      </c>
      <c r="AD1716" s="16">
        <f t="shared" si="374"/>
        <v>1</v>
      </c>
      <c r="AE1716" s="16">
        <f>IF(ISBLANK(T1716),AE1715,IF(COUNTIF(T$2:T1716,T1716)&gt;1,AE1715,1+MAX(AE1715,0)))</f>
        <v>53</v>
      </c>
    </row>
    <row r="1717" spans="1:31" x14ac:dyDescent="0.25">
      <c r="A1717" s="42">
        <v>128</v>
      </c>
      <c r="B1717" s="42" t="s">
        <v>65</v>
      </c>
      <c r="C1717" s="42" t="s">
        <v>758</v>
      </c>
      <c r="E1717" s="20">
        <v>2</v>
      </c>
      <c r="F1717" s="20">
        <v>1</v>
      </c>
      <c r="G1717" s="20">
        <v>4</v>
      </c>
      <c r="H1717" s="20">
        <v>1</v>
      </c>
      <c r="I1717" s="20">
        <v>0</v>
      </c>
      <c r="J1717" s="20">
        <v>1</v>
      </c>
      <c r="K1717" s="20">
        <v>0</v>
      </c>
      <c r="L1717" s="20">
        <v>0</v>
      </c>
      <c r="O1717" s="101">
        <f>IF(ISBLANK(C1717),O1716,IF(COUNTIF(C$2:C1717,C1717)&gt;1,O1716,1+MAX(O1716,0)))</f>
        <v>48</v>
      </c>
      <c r="P1717" s="45">
        <f t="shared" si="364"/>
        <v>28</v>
      </c>
      <c r="Q1717" s="33" t="str">
        <f t="shared" si="365"/>
        <v/>
      </c>
      <c r="R1717" s="33">
        <f t="shared" si="366"/>
        <v>5</v>
      </c>
      <c r="S1717" s="33" t="str">
        <f t="shared" si="367"/>
        <v>128_5</v>
      </c>
      <c r="T1717" s="35" t="str">
        <f t="shared" si="368"/>
        <v>128AM</v>
      </c>
      <c r="U1717" s="35" t="str">
        <f t="shared" si="369"/>
        <v>128AMEW</v>
      </c>
      <c r="W1717" s="20" t="str">
        <f t="shared" si="370"/>
        <v/>
      </c>
      <c r="X1717" s="20" t="str">
        <f t="shared" si="371"/>
        <v/>
      </c>
      <c r="Y1717" s="20" t="str">
        <f t="shared" si="372"/>
        <v/>
      </c>
      <c r="Z1717" s="20" t="str">
        <f t="shared" si="373"/>
        <v/>
      </c>
      <c r="AA1717" s="20">
        <f t="shared" si="375"/>
        <v>0</v>
      </c>
      <c r="AB1717" s="20">
        <f t="shared" si="376"/>
        <v>0</v>
      </c>
      <c r="AC1717" s="20">
        <f t="shared" si="377"/>
        <v>2</v>
      </c>
      <c r="AD1717" s="16">
        <f t="shared" si="374"/>
        <v>1</v>
      </c>
      <c r="AE1717" s="16">
        <f>IF(ISBLANK(T1717),AE1716,IF(COUNTIF(T$2:T1717,T1717)&gt;1,AE1716,1+MAX(AE1716,0)))</f>
        <v>53</v>
      </c>
    </row>
    <row r="1718" spans="1:31" x14ac:dyDescent="0.25">
      <c r="A1718" s="42">
        <v>128</v>
      </c>
      <c r="B1718" s="42" t="s">
        <v>65</v>
      </c>
      <c r="C1718" s="42" t="s">
        <v>758</v>
      </c>
      <c r="E1718" s="20">
        <v>2</v>
      </c>
      <c r="F1718" s="20">
        <v>2</v>
      </c>
      <c r="G1718" s="20">
        <v>1</v>
      </c>
      <c r="H1718" s="20">
        <v>0</v>
      </c>
      <c r="I1718" s="20">
        <v>0</v>
      </c>
      <c r="J1718" s="20">
        <v>0</v>
      </c>
      <c r="K1718" s="20">
        <v>0</v>
      </c>
      <c r="L1718" s="20">
        <v>0</v>
      </c>
      <c r="O1718" s="101">
        <f>IF(ISBLANK(C1718),O1717,IF(COUNTIF(C$2:C1718,C1718)&gt;1,O1717,1+MAX(O1717,0)))</f>
        <v>48</v>
      </c>
      <c r="P1718" s="45">
        <f t="shared" si="364"/>
        <v>28</v>
      </c>
      <c r="Q1718" s="33" t="str">
        <f t="shared" si="365"/>
        <v/>
      </c>
      <c r="R1718" s="33">
        <f t="shared" si="366"/>
        <v>6</v>
      </c>
      <c r="S1718" s="33" t="str">
        <f t="shared" si="367"/>
        <v>128_6</v>
      </c>
      <c r="T1718" s="35" t="str">
        <f t="shared" si="368"/>
        <v>128AM</v>
      </c>
      <c r="U1718" s="35" t="str">
        <f t="shared" si="369"/>
        <v>128AMNS</v>
      </c>
      <c r="W1718" s="20" t="str">
        <f t="shared" si="370"/>
        <v/>
      </c>
      <c r="X1718" s="20" t="str">
        <f t="shared" si="371"/>
        <v/>
      </c>
      <c r="Y1718" s="20" t="str">
        <f t="shared" si="372"/>
        <v/>
      </c>
      <c r="Z1718" s="20" t="str">
        <f t="shared" si="373"/>
        <v/>
      </c>
      <c r="AA1718" s="20">
        <f t="shared" si="375"/>
        <v>0</v>
      </c>
      <c r="AB1718" s="20">
        <f t="shared" si="376"/>
        <v>0</v>
      </c>
      <c r="AC1718" s="20">
        <f t="shared" si="377"/>
        <v>0</v>
      </c>
      <c r="AD1718" s="16">
        <f t="shared" si="374"/>
        <v>0</v>
      </c>
      <c r="AE1718" s="16">
        <f>IF(ISBLANK(T1718),AE1717,IF(COUNTIF(T$2:T1718,T1718)&gt;1,AE1717,1+MAX(AE1717,0)))</f>
        <v>53</v>
      </c>
    </row>
    <row r="1719" spans="1:31" x14ac:dyDescent="0.25">
      <c r="A1719" s="42">
        <v>128</v>
      </c>
      <c r="B1719" s="42" t="s">
        <v>65</v>
      </c>
      <c r="C1719" s="42" t="s">
        <v>758</v>
      </c>
      <c r="E1719" s="20">
        <v>2</v>
      </c>
      <c r="F1719" s="20">
        <v>2</v>
      </c>
      <c r="G1719" s="20">
        <v>2</v>
      </c>
      <c r="H1719" s="20">
        <v>0</v>
      </c>
      <c r="I1719" s="20">
        <v>0</v>
      </c>
      <c r="J1719" s="20">
        <v>0</v>
      </c>
      <c r="K1719" s="20">
        <v>0</v>
      </c>
      <c r="L1719" s="20">
        <v>0</v>
      </c>
      <c r="O1719" s="101">
        <f>IF(ISBLANK(C1719),O1718,IF(COUNTIF(C$2:C1719,C1719)&gt;1,O1718,1+MAX(O1718,0)))</f>
        <v>48</v>
      </c>
      <c r="P1719" s="45">
        <f t="shared" si="364"/>
        <v>28</v>
      </c>
      <c r="Q1719" s="33" t="str">
        <f t="shared" si="365"/>
        <v/>
      </c>
      <c r="R1719" s="33">
        <f t="shared" si="366"/>
        <v>6</v>
      </c>
      <c r="S1719" s="33" t="str">
        <f t="shared" si="367"/>
        <v>128_6</v>
      </c>
      <c r="T1719" s="35" t="str">
        <f t="shared" si="368"/>
        <v>128AM</v>
      </c>
      <c r="U1719" s="35" t="str">
        <f t="shared" si="369"/>
        <v>128AMNS</v>
      </c>
      <c r="W1719" s="20" t="str">
        <f t="shared" si="370"/>
        <v/>
      </c>
      <c r="X1719" s="20" t="str">
        <f t="shared" si="371"/>
        <v/>
      </c>
      <c r="Y1719" s="20" t="str">
        <f t="shared" si="372"/>
        <v/>
      </c>
      <c r="Z1719" s="20" t="str">
        <f t="shared" si="373"/>
        <v/>
      </c>
      <c r="AA1719" s="20">
        <f t="shared" si="375"/>
        <v>0</v>
      </c>
      <c r="AB1719" s="20">
        <f t="shared" si="376"/>
        <v>0</v>
      </c>
      <c r="AC1719" s="20">
        <f t="shared" si="377"/>
        <v>0</v>
      </c>
      <c r="AD1719" s="16">
        <f t="shared" si="374"/>
        <v>0</v>
      </c>
      <c r="AE1719" s="16">
        <f>IF(ISBLANK(T1719),AE1718,IF(COUNTIF(T$2:T1719,T1719)&gt;1,AE1718,1+MAX(AE1718,0)))</f>
        <v>53</v>
      </c>
    </row>
    <row r="1720" spans="1:31" x14ac:dyDescent="0.25">
      <c r="A1720" s="42">
        <v>128</v>
      </c>
      <c r="B1720" s="42" t="s">
        <v>65</v>
      </c>
      <c r="C1720" s="42" t="s">
        <v>758</v>
      </c>
      <c r="E1720" s="20">
        <v>2</v>
      </c>
      <c r="F1720" s="20">
        <v>2</v>
      </c>
      <c r="G1720" s="20">
        <v>3</v>
      </c>
      <c r="H1720" s="20">
        <v>0</v>
      </c>
      <c r="I1720" s="20">
        <v>0</v>
      </c>
      <c r="J1720" s="20">
        <v>0</v>
      </c>
      <c r="K1720" s="20">
        <v>0</v>
      </c>
      <c r="L1720" s="20">
        <v>0</v>
      </c>
      <c r="O1720" s="101">
        <f>IF(ISBLANK(C1720),O1719,IF(COUNTIF(C$2:C1720,C1720)&gt;1,O1719,1+MAX(O1719,0)))</f>
        <v>48</v>
      </c>
      <c r="P1720" s="45">
        <f t="shared" si="364"/>
        <v>28</v>
      </c>
      <c r="Q1720" s="33" t="str">
        <f t="shared" si="365"/>
        <v/>
      </c>
      <c r="R1720" s="33">
        <f t="shared" si="366"/>
        <v>6</v>
      </c>
      <c r="S1720" s="33" t="str">
        <f t="shared" si="367"/>
        <v>128_6</v>
      </c>
      <c r="T1720" s="35" t="str">
        <f t="shared" si="368"/>
        <v>128AM</v>
      </c>
      <c r="U1720" s="35" t="str">
        <f t="shared" si="369"/>
        <v>128AMEW</v>
      </c>
      <c r="W1720" s="20" t="str">
        <f t="shared" si="370"/>
        <v/>
      </c>
      <c r="X1720" s="20" t="str">
        <f t="shared" si="371"/>
        <v/>
      </c>
      <c r="Y1720" s="20" t="str">
        <f t="shared" si="372"/>
        <v/>
      </c>
      <c r="Z1720" s="20" t="str">
        <f t="shared" si="373"/>
        <v/>
      </c>
      <c r="AA1720" s="20">
        <f t="shared" si="375"/>
        <v>0</v>
      </c>
      <c r="AB1720" s="20">
        <f t="shared" si="376"/>
        <v>0</v>
      </c>
      <c r="AC1720" s="20">
        <f t="shared" si="377"/>
        <v>2</v>
      </c>
      <c r="AD1720" s="16">
        <f t="shared" si="374"/>
        <v>1</v>
      </c>
      <c r="AE1720" s="16">
        <f>IF(ISBLANK(T1720),AE1719,IF(COUNTIF(T$2:T1720,T1720)&gt;1,AE1719,1+MAX(AE1719,0)))</f>
        <v>53</v>
      </c>
    </row>
    <row r="1721" spans="1:31" x14ac:dyDescent="0.25">
      <c r="A1721" s="42">
        <v>128</v>
      </c>
      <c r="B1721" s="42" t="s">
        <v>65</v>
      </c>
      <c r="C1721" s="42" t="s">
        <v>758</v>
      </c>
      <c r="E1721" s="20">
        <v>2</v>
      </c>
      <c r="F1721" s="20">
        <v>2</v>
      </c>
      <c r="G1721" s="20">
        <v>4</v>
      </c>
      <c r="H1721" s="20">
        <v>2</v>
      </c>
      <c r="I1721" s="20">
        <v>0</v>
      </c>
      <c r="J1721" s="20">
        <v>0</v>
      </c>
      <c r="K1721" s="20">
        <v>0</v>
      </c>
      <c r="L1721" s="20">
        <v>0</v>
      </c>
      <c r="O1721" s="101">
        <f>IF(ISBLANK(C1721),O1720,IF(COUNTIF(C$2:C1721,C1721)&gt;1,O1720,1+MAX(O1720,0)))</f>
        <v>48</v>
      </c>
      <c r="P1721" s="45">
        <f t="shared" si="364"/>
        <v>28</v>
      </c>
      <c r="Q1721" s="33" t="str">
        <f t="shared" si="365"/>
        <v/>
      </c>
      <c r="R1721" s="33">
        <f t="shared" si="366"/>
        <v>6</v>
      </c>
      <c r="S1721" s="33" t="str">
        <f t="shared" si="367"/>
        <v>128_6</v>
      </c>
      <c r="T1721" s="35" t="str">
        <f t="shared" si="368"/>
        <v>128AM</v>
      </c>
      <c r="U1721" s="35" t="str">
        <f t="shared" si="369"/>
        <v>128AMEW</v>
      </c>
      <c r="W1721" s="20" t="str">
        <f t="shared" si="370"/>
        <v/>
      </c>
      <c r="X1721" s="20" t="str">
        <f t="shared" si="371"/>
        <v/>
      </c>
      <c r="Y1721" s="20" t="str">
        <f t="shared" si="372"/>
        <v/>
      </c>
      <c r="Z1721" s="20" t="str">
        <f t="shared" si="373"/>
        <v/>
      </c>
      <c r="AA1721" s="20">
        <f t="shared" si="375"/>
        <v>0</v>
      </c>
      <c r="AB1721" s="20">
        <f t="shared" si="376"/>
        <v>0</v>
      </c>
      <c r="AC1721" s="20">
        <f t="shared" si="377"/>
        <v>2</v>
      </c>
      <c r="AD1721" s="16">
        <f t="shared" si="374"/>
        <v>1</v>
      </c>
      <c r="AE1721" s="16">
        <f>IF(ISBLANK(T1721),AE1720,IF(COUNTIF(T$2:T1721,T1721)&gt;1,AE1720,1+MAX(AE1720,0)))</f>
        <v>53</v>
      </c>
    </row>
    <row r="1722" spans="1:31" x14ac:dyDescent="0.25">
      <c r="A1722" s="42">
        <v>128</v>
      </c>
      <c r="B1722" s="42" t="s">
        <v>65</v>
      </c>
      <c r="C1722" s="42" t="s">
        <v>758</v>
      </c>
      <c r="E1722" s="20">
        <v>2</v>
      </c>
      <c r="F1722" s="20">
        <v>3</v>
      </c>
      <c r="G1722" s="20">
        <v>1</v>
      </c>
      <c r="H1722" s="20">
        <v>3</v>
      </c>
      <c r="I1722" s="20">
        <v>0</v>
      </c>
      <c r="J1722" s="20">
        <v>2</v>
      </c>
      <c r="K1722" s="20">
        <v>0</v>
      </c>
      <c r="L1722" s="20">
        <v>0</v>
      </c>
      <c r="O1722" s="101">
        <f>IF(ISBLANK(C1722),O1721,IF(COUNTIF(C$2:C1722,C1722)&gt;1,O1721,1+MAX(O1721,0)))</f>
        <v>48</v>
      </c>
      <c r="P1722" s="45">
        <f t="shared" si="364"/>
        <v>28</v>
      </c>
      <c r="Q1722" s="33" t="str">
        <f t="shared" si="365"/>
        <v/>
      </c>
      <c r="R1722" s="33">
        <f t="shared" si="366"/>
        <v>7</v>
      </c>
      <c r="S1722" s="33" t="str">
        <f t="shared" si="367"/>
        <v>128_7</v>
      </c>
      <c r="T1722" s="35" t="str">
        <f t="shared" si="368"/>
        <v>128AM</v>
      </c>
      <c r="U1722" s="35" t="str">
        <f t="shared" si="369"/>
        <v>128AMNS</v>
      </c>
      <c r="W1722" s="20" t="str">
        <f t="shared" si="370"/>
        <v/>
      </c>
      <c r="X1722" s="20" t="str">
        <f t="shared" si="371"/>
        <v/>
      </c>
      <c r="Y1722" s="20" t="str">
        <f t="shared" si="372"/>
        <v/>
      </c>
      <c r="Z1722" s="20" t="str">
        <f t="shared" si="373"/>
        <v/>
      </c>
      <c r="AA1722" s="20">
        <f t="shared" si="375"/>
        <v>0</v>
      </c>
      <c r="AB1722" s="20">
        <f t="shared" si="376"/>
        <v>0</v>
      </c>
      <c r="AC1722" s="20">
        <f t="shared" si="377"/>
        <v>0</v>
      </c>
      <c r="AD1722" s="16">
        <f t="shared" si="374"/>
        <v>0</v>
      </c>
      <c r="AE1722" s="16">
        <f>IF(ISBLANK(T1722),AE1721,IF(COUNTIF(T$2:T1722,T1722)&gt;1,AE1721,1+MAX(AE1721,0)))</f>
        <v>53</v>
      </c>
    </row>
    <row r="1723" spans="1:31" x14ac:dyDescent="0.25">
      <c r="A1723" s="42">
        <v>128</v>
      </c>
      <c r="B1723" s="42" t="s">
        <v>65</v>
      </c>
      <c r="C1723" s="42" t="s">
        <v>758</v>
      </c>
      <c r="E1723" s="20">
        <v>2</v>
      </c>
      <c r="F1723" s="20">
        <v>3</v>
      </c>
      <c r="G1723" s="20">
        <v>2</v>
      </c>
      <c r="H1723" s="20">
        <v>0</v>
      </c>
      <c r="I1723" s="20">
        <v>0</v>
      </c>
      <c r="J1723" s="20">
        <v>0</v>
      </c>
      <c r="K1723" s="20">
        <v>0</v>
      </c>
      <c r="L1723" s="20">
        <v>0</v>
      </c>
      <c r="O1723" s="101">
        <f>IF(ISBLANK(C1723),O1722,IF(COUNTIF(C$2:C1723,C1723)&gt;1,O1722,1+MAX(O1722,0)))</f>
        <v>48</v>
      </c>
      <c r="P1723" s="45">
        <f t="shared" si="364"/>
        <v>28</v>
      </c>
      <c r="Q1723" s="33" t="str">
        <f t="shared" si="365"/>
        <v/>
      </c>
      <c r="R1723" s="33">
        <f t="shared" si="366"/>
        <v>7</v>
      </c>
      <c r="S1723" s="33" t="str">
        <f t="shared" si="367"/>
        <v>128_7</v>
      </c>
      <c r="T1723" s="35" t="str">
        <f t="shared" si="368"/>
        <v>128AM</v>
      </c>
      <c r="U1723" s="35" t="str">
        <f t="shared" si="369"/>
        <v>128AMNS</v>
      </c>
      <c r="W1723" s="20" t="str">
        <f t="shared" si="370"/>
        <v/>
      </c>
      <c r="X1723" s="20" t="str">
        <f t="shared" si="371"/>
        <v/>
      </c>
      <c r="Y1723" s="20" t="str">
        <f t="shared" si="372"/>
        <v/>
      </c>
      <c r="Z1723" s="20" t="str">
        <f t="shared" si="373"/>
        <v/>
      </c>
      <c r="AA1723" s="20">
        <f t="shared" si="375"/>
        <v>0</v>
      </c>
      <c r="AB1723" s="20">
        <f t="shared" si="376"/>
        <v>0</v>
      </c>
      <c r="AC1723" s="20">
        <f t="shared" si="377"/>
        <v>0</v>
      </c>
      <c r="AD1723" s="16">
        <f t="shared" si="374"/>
        <v>0</v>
      </c>
      <c r="AE1723" s="16">
        <f>IF(ISBLANK(T1723),AE1722,IF(COUNTIF(T$2:T1723,T1723)&gt;1,AE1722,1+MAX(AE1722,0)))</f>
        <v>53</v>
      </c>
    </row>
    <row r="1724" spans="1:31" x14ac:dyDescent="0.25">
      <c r="A1724" s="42">
        <v>128</v>
      </c>
      <c r="B1724" s="42" t="s">
        <v>65</v>
      </c>
      <c r="C1724" s="42" t="s">
        <v>758</v>
      </c>
      <c r="E1724" s="20">
        <v>2</v>
      </c>
      <c r="F1724" s="20">
        <v>3</v>
      </c>
      <c r="G1724" s="20">
        <v>3</v>
      </c>
      <c r="H1724" s="20">
        <v>0</v>
      </c>
      <c r="I1724" s="20">
        <v>0</v>
      </c>
      <c r="J1724" s="20">
        <v>0</v>
      </c>
      <c r="K1724" s="20">
        <v>0</v>
      </c>
      <c r="L1724" s="20">
        <v>0</v>
      </c>
      <c r="O1724" s="101">
        <f>IF(ISBLANK(C1724),O1723,IF(COUNTIF(C$2:C1724,C1724)&gt;1,O1723,1+MAX(O1723,0)))</f>
        <v>48</v>
      </c>
      <c r="P1724" s="45">
        <f t="shared" si="364"/>
        <v>28</v>
      </c>
      <c r="Q1724" s="33" t="str">
        <f t="shared" si="365"/>
        <v/>
      </c>
      <c r="R1724" s="33">
        <f t="shared" si="366"/>
        <v>7</v>
      </c>
      <c r="S1724" s="33" t="str">
        <f t="shared" si="367"/>
        <v>128_7</v>
      </c>
      <c r="T1724" s="35" t="str">
        <f t="shared" si="368"/>
        <v>128AM</v>
      </c>
      <c r="U1724" s="35" t="str">
        <f t="shared" si="369"/>
        <v>128AMEW</v>
      </c>
      <c r="W1724" s="20" t="str">
        <f t="shared" si="370"/>
        <v/>
      </c>
      <c r="X1724" s="20" t="str">
        <f t="shared" si="371"/>
        <v/>
      </c>
      <c r="Y1724" s="20" t="str">
        <f t="shared" si="372"/>
        <v/>
      </c>
      <c r="Z1724" s="20" t="str">
        <f t="shared" si="373"/>
        <v/>
      </c>
      <c r="AA1724" s="20">
        <f t="shared" si="375"/>
        <v>0</v>
      </c>
      <c r="AB1724" s="20">
        <f t="shared" si="376"/>
        <v>0</v>
      </c>
      <c r="AC1724" s="20">
        <f t="shared" si="377"/>
        <v>2</v>
      </c>
      <c r="AD1724" s="16">
        <f t="shared" si="374"/>
        <v>1</v>
      </c>
      <c r="AE1724" s="16">
        <f>IF(ISBLANK(T1724),AE1723,IF(COUNTIF(T$2:T1724,T1724)&gt;1,AE1723,1+MAX(AE1723,0)))</f>
        <v>53</v>
      </c>
    </row>
    <row r="1725" spans="1:31" x14ac:dyDescent="0.25">
      <c r="A1725" s="42">
        <v>128</v>
      </c>
      <c r="B1725" s="42" t="s">
        <v>65</v>
      </c>
      <c r="C1725" s="42" t="s">
        <v>758</v>
      </c>
      <c r="E1725" s="20">
        <v>2</v>
      </c>
      <c r="F1725" s="20">
        <v>3</v>
      </c>
      <c r="G1725" s="20">
        <v>4</v>
      </c>
      <c r="H1725" s="20">
        <v>2</v>
      </c>
      <c r="I1725" s="20">
        <v>0</v>
      </c>
      <c r="J1725" s="20">
        <v>1</v>
      </c>
      <c r="K1725" s="20">
        <v>0</v>
      </c>
      <c r="L1725" s="20">
        <v>0</v>
      </c>
      <c r="O1725" s="101">
        <f>IF(ISBLANK(C1725),O1724,IF(COUNTIF(C$2:C1725,C1725)&gt;1,O1724,1+MAX(O1724,0)))</f>
        <v>48</v>
      </c>
      <c r="P1725" s="45">
        <f t="shared" si="364"/>
        <v>28</v>
      </c>
      <c r="Q1725" s="33" t="str">
        <f t="shared" si="365"/>
        <v/>
      </c>
      <c r="R1725" s="33">
        <f t="shared" si="366"/>
        <v>7</v>
      </c>
      <c r="S1725" s="33" t="str">
        <f t="shared" si="367"/>
        <v>128_7</v>
      </c>
      <c r="T1725" s="35" t="str">
        <f t="shared" si="368"/>
        <v>128AM</v>
      </c>
      <c r="U1725" s="35" t="str">
        <f t="shared" si="369"/>
        <v>128AMEW</v>
      </c>
      <c r="W1725" s="20" t="str">
        <f t="shared" si="370"/>
        <v/>
      </c>
      <c r="X1725" s="20" t="str">
        <f t="shared" si="371"/>
        <v/>
      </c>
      <c r="Y1725" s="20" t="str">
        <f t="shared" si="372"/>
        <v/>
      </c>
      <c r="Z1725" s="20" t="str">
        <f t="shared" si="373"/>
        <v/>
      </c>
      <c r="AA1725" s="20">
        <f t="shared" si="375"/>
        <v>0</v>
      </c>
      <c r="AB1725" s="20">
        <f t="shared" si="376"/>
        <v>0</v>
      </c>
      <c r="AC1725" s="20">
        <f t="shared" si="377"/>
        <v>2</v>
      </c>
      <c r="AD1725" s="16">
        <f t="shared" si="374"/>
        <v>1</v>
      </c>
      <c r="AE1725" s="16">
        <f>IF(ISBLANK(T1725),AE1724,IF(COUNTIF(T$2:T1725,T1725)&gt;1,AE1724,1+MAX(AE1724,0)))</f>
        <v>53</v>
      </c>
    </row>
    <row r="1726" spans="1:31" x14ac:dyDescent="0.25">
      <c r="A1726" s="42">
        <v>128</v>
      </c>
      <c r="B1726" s="42" t="s">
        <v>65</v>
      </c>
      <c r="C1726" s="42" t="s">
        <v>758</v>
      </c>
      <c r="E1726" s="20">
        <v>2</v>
      </c>
      <c r="F1726" s="20">
        <v>4</v>
      </c>
      <c r="G1726" s="20">
        <v>1</v>
      </c>
      <c r="H1726" s="20">
        <v>2</v>
      </c>
      <c r="I1726" s="20">
        <v>0</v>
      </c>
      <c r="J1726" s="20">
        <v>0</v>
      </c>
      <c r="K1726" s="20">
        <v>1</v>
      </c>
      <c r="L1726" s="20">
        <v>2</v>
      </c>
      <c r="O1726" s="101">
        <f>IF(ISBLANK(C1726),O1725,IF(COUNTIF(C$2:C1726,C1726)&gt;1,O1725,1+MAX(O1725,0)))</f>
        <v>48</v>
      </c>
      <c r="P1726" s="45">
        <f t="shared" si="364"/>
        <v>28</v>
      </c>
      <c r="Q1726" s="33" t="str">
        <f t="shared" si="365"/>
        <v/>
      </c>
      <c r="R1726" s="33">
        <f t="shared" si="366"/>
        <v>8</v>
      </c>
      <c r="S1726" s="33" t="str">
        <f t="shared" si="367"/>
        <v>128_8</v>
      </c>
      <c r="T1726" s="35" t="str">
        <f t="shared" si="368"/>
        <v>128AM</v>
      </c>
      <c r="U1726" s="35" t="str">
        <f t="shared" si="369"/>
        <v>128AMNS</v>
      </c>
      <c r="W1726" s="20" t="str">
        <f t="shared" si="370"/>
        <v/>
      </c>
      <c r="X1726" s="20" t="str">
        <f t="shared" si="371"/>
        <v/>
      </c>
      <c r="Y1726" s="20" t="str">
        <f t="shared" si="372"/>
        <v/>
      </c>
      <c r="Z1726" s="20" t="str">
        <f t="shared" si="373"/>
        <v/>
      </c>
      <c r="AA1726" s="20">
        <f t="shared" si="375"/>
        <v>0</v>
      </c>
      <c r="AB1726" s="20">
        <f t="shared" si="376"/>
        <v>0</v>
      </c>
      <c r="AC1726" s="20">
        <f t="shared" si="377"/>
        <v>0</v>
      </c>
      <c r="AD1726" s="16">
        <f t="shared" si="374"/>
        <v>0</v>
      </c>
      <c r="AE1726" s="16">
        <f>IF(ISBLANK(T1726),AE1725,IF(COUNTIF(T$2:T1726,T1726)&gt;1,AE1725,1+MAX(AE1725,0)))</f>
        <v>53</v>
      </c>
    </row>
    <row r="1727" spans="1:31" x14ac:dyDescent="0.25">
      <c r="A1727" s="42">
        <v>128</v>
      </c>
      <c r="B1727" s="42" t="s">
        <v>65</v>
      </c>
      <c r="C1727" s="42" t="s">
        <v>758</v>
      </c>
      <c r="E1727" s="20">
        <v>2</v>
      </c>
      <c r="F1727" s="20">
        <v>4</v>
      </c>
      <c r="G1727" s="20">
        <v>2</v>
      </c>
      <c r="H1727" s="20">
        <v>1</v>
      </c>
      <c r="I1727" s="20">
        <v>1</v>
      </c>
      <c r="J1727" s="20">
        <v>1</v>
      </c>
      <c r="K1727" s="20">
        <v>0</v>
      </c>
      <c r="L1727" s="20">
        <v>1</v>
      </c>
      <c r="O1727" s="101">
        <f>IF(ISBLANK(C1727),O1726,IF(COUNTIF(C$2:C1727,C1727)&gt;1,O1726,1+MAX(O1726,0)))</f>
        <v>48</v>
      </c>
      <c r="P1727" s="45">
        <f t="shared" si="364"/>
        <v>28</v>
      </c>
      <c r="Q1727" s="33" t="str">
        <f t="shared" si="365"/>
        <v/>
      </c>
      <c r="R1727" s="33">
        <f t="shared" si="366"/>
        <v>8</v>
      </c>
      <c r="S1727" s="33" t="str">
        <f t="shared" si="367"/>
        <v>128_8</v>
      </c>
      <c r="T1727" s="35" t="str">
        <f t="shared" si="368"/>
        <v>128AM</v>
      </c>
      <c r="U1727" s="35" t="str">
        <f t="shared" si="369"/>
        <v>128AMNS</v>
      </c>
      <c r="W1727" s="20" t="str">
        <f t="shared" si="370"/>
        <v/>
      </c>
      <c r="X1727" s="20" t="str">
        <f t="shared" si="371"/>
        <v/>
      </c>
      <c r="Y1727" s="20" t="str">
        <f t="shared" si="372"/>
        <v/>
      </c>
      <c r="Z1727" s="20" t="str">
        <f t="shared" si="373"/>
        <v/>
      </c>
      <c r="AA1727" s="20">
        <f t="shared" si="375"/>
        <v>0</v>
      </c>
      <c r="AB1727" s="20">
        <f t="shared" si="376"/>
        <v>0</v>
      </c>
      <c r="AC1727" s="20">
        <f t="shared" si="377"/>
        <v>0</v>
      </c>
      <c r="AD1727" s="16">
        <f t="shared" si="374"/>
        <v>0</v>
      </c>
      <c r="AE1727" s="16">
        <f>IF(ISBLANK(T1727),AE1726,IF(COUNTIF(T$2:T1727,T1727)&gt;1,AE1726,1+MAX(AE1726,0)))</f>
        <v>53</v>
      </c>
    </row>
    <row r="1728" spans="1:31" x14ac:dyDescent="0.25">
      <c r="A1728" s="42">
        <v>128</v>
      </c>
      <c r="B1728" s="42" t="s">
        <v>65</v>
      </c>
      <c r="C1728" s="42" t="s">
        <v>758</v>
      </c>
      <c r="E1728" s="20">
        <v>2</v>
      </c>
      <c r="F1728" s="20">
        <v>4</v>
      </c>
      <c r="G1728" s="20">
        <v>3</v>
      </c>
      <c r="H1728" s="20">
        <v>0</v>
      </c>
      <c r="I1728" s="20">
        <v>0</v>
      </c>
      <c r="J1728" s="20">
        <v>0</v>
      </c>
      <c r="K1728" s="20">
        <v>0</v>
      </c>
      <c r="L1728" s="20">
        <v>0</v>
      </c>
      <c r="O1728" s="101">
        <f>IF(ISBLANK(C1728),O1727,IF(COUNTIF(C$2:C1728,C1728)&gt;1,O1727,1+MAX(O1727,0)))</f>
        <v>48</v>
      </c>
      <c r="P1728" s="45">
        <f t="shared" si="364"/>
        <v>28</v>
      </c>
      <c r="Q1728" s="33" t="str">
        <f t="shared" si="365"/>
        <v/>
      </c>
      <c r="R1728" s="33">
        <f t="shared" si="366"/>
        <v>8</v>
      </c>
      <c r="S1728" s="33" t="str">
        <f t="shared" si="367"/>
        <v>128_8</v>
      </c>
      <c r="T1728" s="35" t="str">
        <f t="shared" si="368"/>
        <v>128AM</v>
      </c>
      <c r="U1728" s="35" t="str">
        <f t="shared" si="369"/>
        <v>128AMEW</v>
      </c>
      <c r="W1728" s="20" t="str">
        <f t="shared" si="370"/>
        <v/>
      </c>
      <c r="X1728" s="20" t="str">
        <f t="shared" si="371"/>
        <v/>
      </c>
      <c r="Y1728" s="20" t="str">
        <f t="shared" si="372"/>
        <v/>
      </c>
      <c r="Z1728" s="20" t="str">
        <f t="shared" si="373"/>
        <v/>
      </c>
      <c r="AA1728" s="20">
        <f t="shared" si="375"/>
        <v>0</v>
      </c>
      <c r="AB1728" s="20">
        <f t="shared" si="376"/>
        <v>0</v>
      </c>
      <c r="AC1728" s="20">
        <f t="shared" si="377"/>
        <v>2</v>
      </c>
      <c r="AD1728" s="16">
        <f t="shared" si="374"/>
        <v>1</v>
      </c>
      <c r="AE1728" s="16">
        <f>IF(ISBLANK(T1728),AE1727,IF(COUNTIF(T$2:T1728,T1728)&gt;1,AE1727,1+MAX(AE1727,0)))</f>
        <v>53</v>
      </c>
    </row>
    <row r="1729" spans="1:31" x14ac:dyDescent="0.25">
      <c r="A1729" s="42">
        <v>128</v>
      </c>
      <c r="B1729" s="42" t="s">
        <v>65</v>
      </c>
      <c r="C1729" s="42" t="s">
        <v>758</v>
      </c>
      <c r="E1729" s="20">
        <v>2</v>
      </c>
      <c r="F1729" s="20">
        <v>4</v>
      </c>
      <c r="G1729" s="20">
        <v>4</v>
      </c>
      <c r="H1729" s="20">
        <v>3</v>
      </c>
      <c r="I1729" s="20">
        <v>1</v>
      </c>
      <c r="J1729" s="20">
        <v>3</v>
      </c>
      <c r="K1729" s="20">
        <v>0</v>
      </c>
      <c r="L1729" s="20">
        <v>0</v>
      </c>
      <c r="O1729" s="101">
        <f>IF(ISBLANK(C1729),O1728,IF(COUNTIF(C$2:C1729,C1729)&gt;1,O1728,1+MAX(O1728,0)))</f>
        <v>48</v>
      </c>
      <c r="P1729" s="45">
        <f t="shared" si="364"/>
        <v>28</v>
      </c>
      <c r="Q1729" s="33" t="str">
        <f t="shared" si="365"/>
        <v/>
      </c>
      <c r="R1729" s="33">
        <f t="shared" si="366"/>
        <v>8</v>
      </c>
      <c r="S1729" s="33" t="str">
        <f t="shared" si="367"/>
        <v>128_8</v>
      </c>
      <c r="T1729" s="35" t="str">
        <f t="shared" si="368"/>
        <v>128AM</v>
      </c>
      <c r="U1729" s="35" t="str">
        <f t="shared" si="369"/>
        <v>128AMEW</v>
      </c>
      <c r="W1729" s="20" t="str">
        <f t="shared" si="370"/>
        <v/>
      </c>
      <c r="X1729" s="20" t="str">
        <f t="shared" si="371"/>
        <v/>
      </c>
      <c r="Y1729" s="20" t="str">
        <f t="shared" si="372"/>
        <v/>
      </c>
      <c r="Z1729" s="20" t="str">
        <f t="shared" si="373"/>
        <v/>
      </c>
      <c r="AA1729" s="20">
        <f t="shared" si="375"/>
        <v>0</v>
      </c>
      <c r="AB1729" s="20">
        <f t="shared" si="376"/>
        <v>0</v>
      </c>
      <c r="AC1729" s="20">
        <f t="shared" si="377"/>
        <v>2</v>
      </c>
      <c r="AD1729" s="16">
        <f t="shared" si="374"/>
        <v>1</v>
      </c>
      <c r="AE1729" s="16">
        <f>IF(ISBLANK(T1729),AE1728,IF(COUNTIF(T$2:T1729,T1729)&gt;1,AE1728,1+MAX(AE1728,0)))</f>
        <v>53</v>
      </c>
    </row>
    <row r="1730" spans="1:31" x14ac:dyDescent="0.25">
      <c r="A1730" s="42">
        <v>128</v>
      </c>
      <c r="B1730" s="42" t="s">
        <v>66</v>
      </c>
      <c r="C1730" s="42" t="s">
        <v>759</v>
      </c>
      <c r="E1730" s="20">
        <v>1</v>
      </c>
      <c r="F1730" s="20">
        <v>1</v>
      </c>
      <c r="G1730" s="20">
        <v>1</v>
      </c>
      <c r="H1730" s="20">
        <v>4</v>
      </c>
      <c r="I1730" s="20">
        <v>1</v>
      </c>
      <c r="J1730" s="20">
        <v>1</v>
      </c>
      <c r="K1730" s="20">
        <v>1</v>
      </c>
      <c r="L1730" s="20">
        <v>3</v>
      </c>
      <c r="M1730" s="225" t="s">
        <v>760</v>
      </c>
      <c r="O1730" s="101">
        <f>IF(ISBLANK(C1730),O1729,IF(COUNTIF(C$2:C1730,C1730)&gt;1,O1729,1+MAX(O1729,0)))</f>
        <v>49</v>
      </c>
      <c r="P1730" s="45">
        <f t="shared" ref="P1730:P1793" si="378">IF(A1730=A1729,P1729,IF(ISNUMBER(P1729),P1729+1,1))</f>
        <v>28</v>
      </c>
      <c r="Q1730" s="33" t="str">
        <f t="shared" ref="Q1730:Q1793" si="379">IF(OR(P1730=P1729,LEN(A1730)&lt;1),"",P1730)</f>
        <v/>
      </c>
      <c r="R1730" s="33">
        <f t="shared" ref="R1730:R1793" si="380">IF(ISNUMBER(F1730),F1730+4*(E1730-1)+8*IF(B1730="PM",1,0),"")</f>
        <v>9</v>
      </c>
      <c r="S1730" s="33" t="str">
        <f t="shared" ref="S1730:S1793" si="381">IF(ISNUMBER(R1730),A1730&amp;"_"&amp;R1730,"")</f>
        <v>128_9</v>
      </c>
      <c r="T1730" s="35" t="str">
        <f t="shared" ref="T1730:T1793" si="382">A1730&amp;B1730</f>
        <v>128PM</v>
      </c>
      <c r="U1730" s="35" t="str">
        <f t="shared" ref="U1730:U1793" si="383">IF(OR(G1730=1,G1730=2),T1730&amp;"NS",IF(OR(G1730=3,G1730=4),T1730&amp;"EW",""))</f>
        <v>128PMNS</v>
      </c>
      <c r="W1730" s="20" t="str">
        <f t="shared" ref="W1730:W1793" si="384">IF(I1730&gt;$H1730,1,"")</f>
        <v/>
      </c>
      <c r="X1730" s="20" t="str">
        <f t="shared" ref="X1730:X1793" si="385">IF(J1730&gt;$H1730,1,"")</f>
        <v/>
      </c>
      <c r="Y1730" s="20" t="str">
        <f t="shared" ref="Y1730:Y1793" si="386">IF(K1730&gt;$H1730,1,"")</f>
        <v/>
      </c>
      <c r="Z1730" s="20" t="str">
        <f t="shared" ref="Z1730:Z1793" si="387">IF(L1730&gt;$H1730,1,"")</f>
        <v/>
      </c>
      <c r="AA1730" s="20">
        <f t="shared" si="375"/>
        <v>0</v>
      </c>
      <c r="AB1730" s="20">
        <f t="shared" si="376"/>
        <v>0</v>
      </c>
      <c r="AC1730" s="20">
        <f t="shared" si="377"/>
        <v>0</v>
      </c>
      <c r="AD1730" s="16">
        <f t="shared" ref="AD1730:AD1793" si="388">IF(AND(AC1730&gt;0,ISNUMBER(AC1730)),1,0)</f>
        <v>0</v>
      </c>
      <c r="AE1730" s="16">
        <f>IF(ISBLANK(T1730),AE1729,IF(COUNTIF(T$2:T1730,T1730)&gt;1,AE1729,1+MAX(AE1729,0)))</f>
        <v>54</v>
      </c>
    </row>
    <row r="1731" spans="1:31" x14ac:dyDescent="0.25">
      <c r="A1731" s="42">
        <v>128</v>
      </c>
      <c r="B1731" s="42" t="s">
        <v>66</v>
      </c>
      <c r="C1731" s="42" t="s">
        <v>759</v>
      </c>
      <c r="E1731" s="20">
        <v>1</v>
      </c>
      <c r="F1731" s="20">
        <v>1</v>
      </c>
      <c r="G1731" s="20">
        <v>2</v>
      </c>
      <c r="H1731" s="20">
        <v>1</v>
      </c>
      <c r="I1731" s="20">
        <v>0</v>
      </c>
      <c r="J1731" s="20">
        <v>0</v>
      </c>
      <c r="K1731" s="20">
        <v>1</v>
      </c>
      <c r="L1731" s="20">
        <v>0</v>
      </c>
      <c r="M1731" s="225" t="s">
        <v>760</v>
      </c>
      <c r="O1731" s="101">
        <f>IF(ISBLANK(C1731),O1730,IF(COUNTIF(C$2:C1731,C1731)&gt;1,O1730,1+MAX(O1730,0)))</f>
        <v>49</v>
      </c>
      <c r="P1731" s="45">
        <f t="shared" si="378"/>
        <v>28</v>
      </c>
      <c r="Q1731" s="33" t="str">
        <f t="shared" si="379"/>
        <v/>
      </c>
      <c r="R1731" s="33">
        <f t="shared" si="380"/>
        <v>9</v>
      </c>
      <c r="S1731" s="33" t="str">
        <f t="shared" si="381"/>
        <v>128_9</v>
      </c>
      <c r="T1731" s="35" t="str">
        <f t="shared" si="382"/>
        <v>128PM</v>
      </c>
      <c r="U1731" s="35" t="str">
        <f t="shared" si="383"/>
        <v>128PMNS</v>
      </c>
      <c r="W1731" s="20" t="str">
        <f t="shared" si="384"/>
        <v/>
      </c>
      <c r="X1731" s="20" t="str">
        <f t="shared" si="385"/>
        <v/>
      </c>
      <c r="Y1731" s="20" t="str">
        <f t="shared" si="386"/>
        <v/>
      </c>
      <c r="Z1731" s="20" t="str">
        <f t="shared" si="387"/>
        <v/>
      </c>
      <c r="AA1731" s="20">
        <f t="shared" ref="AA1731:AA1794" si="389">IF(AND(ISNUMBER($G1731),$B1731="AM"),INDEX(Cordon,MATCH($A1731,loc_ID,0),$G1731),0)</f>
        <v>0</v>
      </c>
      <c r="AB1731" s="20">
        <f t="shared" ref="AB1731:AB1794" si="390">IF(AND(ISNUMBER($G1731),$B1731="PM"),INDEX(Cordon,MATCH($A1731,loc_ID,0),VLOOKUP($G1731,Reverse_dir,2,FALSE)),0)</f>
        <v>0</v>
      </c>
      <c r="AC1731" s="20">
        <f t="shared" ref="AC1731:AC1794" si="391">IF(AND(ISNUMBER($G1731),$B1731="AM"),INDEX(Lane,MATCH($A1731,loc_ID,0),$G1731),0)</f>
        <v>0</v>
      </c>
      <c r="AD1731" s="16">
        <f t="shared" si="388"/>
        <v>0</v>
      </c>
      <c r="AE1731" s="16">
        <f>IF(ISBLANK(T1731),AE1730,IF(COUNTIF(T$2:T1731,T1731)&gt;1,AE1730,1+MAX(AE1730,0)))</f>
        <v>54</v>
      </c>
    </row>
    <row r="1732" spans="1:31" x14ac:dyDescent="0.25">
      <c r="A1732" s="42">
        <v>128</v>
      </c>
      <c r="B1732" s="42" t="s">
        <v>66</v>
      </c>
      <c r="C1732" s="42" t="s">
        <v>759</v>
      </c>
      <c r="E1732" s="20">
        <v>1</v>
      </c>
      <c r="F1732" s="20">
        <v>1</v>
      </c>
      <c r="G1732" s="20">
        <v>3</v>
      </c>
      <c r="H1732" s="20">
        <v>3</v>
      </c>
      <c r="I1732" s="20">
        <v>0</v>
      </c>
      <c r="J1732" s="20">
        <v>1</v>
      </c>
      <c r="K1732" s="20">
        <v>0</v>
      </c>
      <c r="L1732" s="20">
        <v>1</v>
      </c>
      <c r="M1732" s="225" t="s">
        <v>760</v>
      </c>
      <c r="O1732" s="101">
        <f>IF(ISBLANK(C1732),O1731,IF(COUNTIF(C$2:C1732,C1732)&gt;1,O1731,1+MAX(O1731,0)))</f>
        <v>49</v>
      </c>
      <c r="P1732" s="45">
        <f t="shared" si="378"/>
        <v>28</v>
      </c>
      <c r="Q1732" s="33" t="str">
        <f t="shared" si="379"/>
        <v/>
      </c>
      <c r="R1732" s="33">
        <f t="shared" si="380"/>
        <v>9</v>
      </c>
      <c r="S1732" s="33" t="str">
        <f t="shared" si="381"/>
        <v>128_9</v>
      </c>
      <c r="T1732" s="35" t="str">
        <f t="shared" si="382"/>
        <v>128PM</v>
      </c>
      <c r="U1732" s="35" t="str">
        <f t="shared" si="383"/>
        <v>128PMEW</v>
      </c>
      <c r="W1732" s="20" t="str">
        <f t="shared" si="384"/>
        <v/>
      </c>
      <c r="X1732" s="20" t="str">
        <f t="shared" si="385"/>
        <v/>
      </c>
      <c r="Y1732" s="20" t="str">
        <f t="shared" si="386"/>
        <v/>
      </c>
      <c r="Z1732" s="20" t="str">
        <f t="shared" si="387"/>
        <v/>
      </c>
      <c r="AA1732" s="20">
        <f t="shared" si="389"/>
        <v>0</v>
      </c>
      <c r="AB1732" s="20">
        <f t="shared" si="390"/>
        <v>0</v>
      </c>
      <c r="AC1732" s="20">
        <f t="shared" si="391"/>
        <v>0</v>
      </c>
      <c r="AD1732" s="16">
        <f t="shared" si="388"/>
        <v>0</v>
      </c>
      <c r="AE1732" s="16">
        <f>IF(ISBLANK(T1732),AE1731,IF(COUNTIF(T$2:T1732,T1732)&gt;1,AE1731,1+MAX(AE1731,0)))</f>
        <v>54</v>
      </c>
    </row>
    <row r="1733" spans="1:31" x14ac:dyDescent="0.25">
      <c r="A1733" s="42">
        <v>128</v>
      </c>
      <c r="B1733" s="42" t="s">
        <v>66</v>
      </c>
      <c r="C1733" s="42" t="s">
        <v>759</v>
      </c>
      <c r="E1733" s="20">
        <v>1</v>
      </c>
      <c r="F1733" s="20">
        <v>1</v>
      </c>
      <c r="G1733" s="20">
        <v>4</v>
      </c>
      <c r="H1733" s="20">
        <v>0</v>
      </c>
      <c r="I1733" s="20">
        <v>0</v>
      </c>
      <c r="J1733" s="20">
        <v>0</v>
      </c>
      <c r="K1733" s="20">
        <v>0</v>
      </c>
      <c r="L1733" s="20">
        <v>0</v>
      </c>
      <c r="M1733" s="225" t="s">
        <v>760</v>
      </c>
      <c r="O1733" s="101">
        <f>IF(ISBLANK(C1733),O1732,IF(COUNTIF(C$2:C1733,C1733)&gt;1,O1732,1+MAX(O1732,0)))</f>
        <v>49</v>
      </c>
      <c r="P1733" s="45">
        <f t="shared" si="378"/>
        <v>28</v>
      </c>
      <c r="Q1733" s="33" t="str">
        <f t="shared" si="379"/>
        <v/>
      </c>
      <c r="R1733" s="33">
        <f t="shared" si="380"/>
        <v>9</v>
      </c>
      <c r="S1733" s="33" t="str">
        <f t="shared" si="381"/>
        <v>128_9</v>
      </c>
      <c r="T1733" s="35" t="str">
        <f t="shared" si="382"/>
        <v>128PM</v>
      </c>
      <c r="U1733" s="35" t="str">
        <f t="shared" si="383"/>
        <v>128PMEW</v>
      </c>
      <c r="W1733" s="20" t="str">
        <f t="shared" si="384"/>
        <v/>
      </c>
      <c r="X1733" s="20" t="str">
        <f t="shared" si="385"/>
        <v/>
      </c>
      <c r="Y1733" s="20" t="str">
        <f t="shared" si="386"/>
        <v/>
      </c>
      <c r="Z1733" s="20" t="str">
        <f t="shared" si="387"/>
        <v/>
      </c>
      <c r="AA1733" s="20">
        <f t="shared" si="389"/>
        <v>0</v>
      </c>
      <c r="AB1733" s="20">
        <f t="shared" si="390"/>
        <v>0</v>
      </c>
      <c r="AC1733" s="20">
        <f t="shared" si="391"/>
        <v>0</v>
      </c>
      <c r="AD1733" s="16">
        <f t="shared" si="388"/>
        <v>0</v>
      </c>
      <c r="AE1733" s="16">
        <f>IF(ISBLANK(T1733),AE1732,IF(COUNTIF(T$2:T1733,T1733)&gt;1,AE1732,1+MAX(AE1732,0)))</f>
        <v>54</v>
      </c>
    </row>
    <row r="1734" spans="1:31" x14ac:dyDescent="0.25">
      <c r="A1734" s="42">
        <v>128</v>
      </c>
      <c r="B1734" s="42" t="s">
        <v>66</v>
      </c>
      <c r="C1734" s="42" t="s">
        <v>759</v>
      </c>
      <c r="E1734" s="20">
        <v>1</v>
      </c>
      <c r="F1734" s="20">
        <v>2</v>
      </c>
      <c r="G1734" s="20">
        <v>1</v>
      </c>
      <c r="H1734" s="20">
        <v>2</v>
      </c>
      <c r="I1734" s="20">
        <v>0</v>
      </c>
      <c r="J1734" s="20">
        <v>0</v>
      </c>
      <c r="K1734" s="20">
        <v>0</v>
      </c>
      <c r="L1734" s="20">
        <v>1</v>
      </c>
      <c r="M1734" s="225" t="s">
        <v>760</v>
      </c>
      <c r="O1734" s="101">
        <f>IF(ISBLANK(C1734),O1733,IF(COUNTIF(C$2:C1734,C1734)&gt;1,O1733,1+MAX(O1733,0)))</f>
        <v>49</v>
      </c>
      <c r="P1734" s="45">
        <f t="shared" si="378"/>
        <v>28</v>
      </c>
      <c r="Q1734" s="33" t="str">
        <f t="shared" si="379"/>
        <v/>
      </c>
      <c r="R1734" s="33">
        <f t="shared" si="380"/>
        <v>10</v>
      </c>
      <c r="S1734" s="33" t="str">
        <f t="shared" si="381"/>
        <v>128_10</v>
      </c>
      <c r="T1734" s="35" t="str">
        <f t="shared" si="382"/>
        <v>128PM</v>
      </c>
      <c r="U1734" s="35" t="str">
        <f t="shared" si="383"/>
        <v>128PMNS</v>
      </c>
      <c r="W1734" s="20" t="str">
        <f t="shared" si="384"/>
        <v/>
      </c>
      <c r="X1734" s="20" t="str">
        <f t="shared" si="385"/>
        <v/>
      </c>
      <c r="Y1734" s="20" t="str">
        <f t="shared" si="386"/>
        <v/>
      </c>
      <c r="Z1734" s="20" t="str">
        <f t="shared" si="387"/>
        <v/>
      </c>
      <c r="AA1734" s="20">
        <f t="shared" si="389"/>
        <v>0</v>
      </c>
      <c r="AB1734" s="20">
        <f t="shared" si="390"/>
        <v>0</v>
      </c>
      <c r="AC1734" s="20">
        <f t="shared" si="391"/>
        <v>0</v>
      </c>
      <c r="AD1734" s="16">
        <f t="shared" si="388"/>
        <v>0</v>
      </c>
      <c r="AE1734" s="16">
        <f>IF(ISBLANK(T1734),AE1733,IF(COUNTIF(T$2:T1734,T1734)&gt;1,AE1733,1+MAX(AE1733,0)))</f>
        <v>54</v>
      </c>
    </row>
    <row r="1735" spans="1:31" x14ac:dyDescent="0.25">
      <c r="A1735" s="42">
        <v>128</v>
      </c>
      <c r="B1735" s="42" t="s">
        <v>66</v>
      </c>
      <c r="C1735" s="42" t="s">
        <v>759</v>
      </c>
      <c r="E1735" s="20">
        <v>1</v>
      </c>
      <c r="F1735" s="20">
        <v>2</v>
      </c>
      <c r="G1735" s="20">
        <v>2</v>
      </c>
      <c r="H1735" s="20">
        <v>0</v>
      </c>
      <c r="I1735" s="20">
        <v>0</v>
      </c>
      <c r="J1735" s="20">
        <v>0</v>
      </c>
      <c r="K1735" s="20">
        <v>0</v>
      </c>
      <c r="L1735" s="20">
        <v>0</v>
      </c>
      <c r="M1735" s="225" t="s">
        <v>760</v>
      </c>
      <c r="O1735" s="101">
        <f>IF(ISBLANK(C1735),O1734,IF(COUNTIF(C$2:C1735,C1735)&gt;1,O1734,1+MAX(O1734,0)))</f>
        <v>49</v>
      </c>
      <c r="P1735" s="45">
        <f t="shared" si="378"/>
        <v>28</v>
      </c>
      <c r="Q1735" s="33" t="str">
        <f t="shared" si="379"/>
        <v/>
      </c>
      <c r="R1735" s="33">
        <f t="shared" si="380"/>
        <v>10</v>
      </c>
      <c r="S1735" s="33" t="str">
        <f t="shared" si="381"/>
        <v>128_10</v>
      </c>
      <c r="T1735" s="35" t="str">
        <f t="shared" si="382"/>
        <v>128PM</v>
      </c>
      <c r="U1735" s="35" t="str">
        <f t="shared" si="383"/>
        <v>128PMNS</v>
      </c>
      <c r="W1735" s="20" t="str">
        <f t="shared" si="384"/>
        <v/>
      </c>
      <c r="X1735" s="20" t="str">
        <f t="shared" si="385"/>
        <v/>
      </c>
      <c r="Y1735" s="20" t="str">
        <f t="shared" si="386"/>
        <v/>
      </c>
      <c r="Z1735" s="20" t="str">
        <f t="shared" si="387"/>
        <v/>
      </c>
      <c r="AA1735" s="20">
        <f t="shared" si="389"/>
        <v>0</v>
      </c>
      <c r="AB1735" s="20">
        <f t="shared" si="390"/>
        <v>0</v>
      </c>
      <c r="AC1735" s="20">
        <f t="shared" si="391"/>
        <v>0</v>
      </c>
      <c r="AD1735" s="16">
        <f t="shared" si="388"/>
        <v>0</v>
      </c>
      <c r="AE1735" s="16">
        <f>IF(ISBLANK(T1735),AE1734,IF(COUNTIF(T$2:T1735,T1735)&gt;1,AE1734,1+MAX(AE1734,0)))</f>
        <v>54</v>
      </c>
    </row>
    <row r="1736" spans="1:31" x14ac:dyDescent="0.25">
      <c r="A1736" s="42">
        <v>128</v>
      </c>
      <c r="B1736" s="42" t="s">
        <v>66</v>
      </c>
      <c r="C1736" s="42" t="s">
        <v>759</v>
      </c>
      <c r="E1736" s="20">
        <v>1</v>
      </c>
      <c r="F1736" s="20">
        <v>2</v>
      </c>
      <c r="G1736" s="20">
        <v>3</v>
      </c>
      <c r="H1736" s="20">
        <v>2</v>
      </c>
      <c r="I1736" s="20">
        <v>0</v>
      </c>
      <c r="J1736" s="20">
        <v>0</v>
      </c>
      <c r="K1736" s="20">
        <v>0</v>
      </c>
      <c r="L1736" s="20">
        <v>0</v>
      </c>
      <c r="M1736" s="225" t="s">
        <v>760</v>
      </c>
      <c r="O1736" s="101">
        <f>IF(ISBLANK(C1736),O1735,IF(COUNTIF(C$2:C1736,C1736)&gt;1,O1735,1+MAX(O1735,0)))</f>
        <v>49</v>
      </c>
      <c r="P1736" s="45">
        <f t="shared" si="378"/>
        <v>28</v>
      </c>
      <c r="Q1736" s="33" t="str">
        <f t="shared" si="379"/>
        <v/>
      </c>
      <c r="R1736" s="33">
        <f t="shared" si="380"/>
        <v>10</v>
      </c>
      <c r="S1736" s="33" t="str">
        <f t="shared" si="381"/>
        <v>128_10</v>
      </c>
      <c r="T1736" s="35" t="str">
        <f t="shared" si="382"/>
        <v>128PM</v>
      </c>
      <c r="U1736" s="35" t="str">
        <f t="shared" si="383"/>
        <v>128PMEW</v>
      </c>
      <c r="W1736" s="20" t="str">
        <f t="shared" si="384"/>
        <v/>
      </c>
      <c r="X1736" s="20" t="str">
        <f t="shared" si="385"/>
        <v/>
      </c>
      <c r="Y1736" s="20" t="str">
        <f t="shared" si="386"/>
        <v/>
      </c>
      <c r="Z1736" s="20" t="str">
        <f t="shared" si="387"/>
        <v/>
      </c>
      <c r="AA1736" s="20">
        <f t="shared" si="389"/>
        <v>0</v>
      </c>
      <c r="AB1736" s="20">
        <f t="shared" si="390"/>
        <v>0</v>
      </c>
      <c r="AC1736" s="20">
        <f t="shared" si="391"/>
        <v>0</v>
      </c>
      <c r="AD1736" s="16">
        <f t="shared" si="388"/>
        <v>0</v>
      </c>
      <c r="AE1736" s="16">
        <f>IF(ISBLANK(T1736),AE1735,IF(COUNTIF(T$2:T1736,T1736)&gt;1,AE1735,1+MAX(AE1735,0)))</f>
        <v>54</v>
      </c>
    </row>
    <row r="1737" spans="1:31" x14ac:dyDescent="0.25">
      <c r="A1737" s="42">
        <v>128</v>
      </c>
      <c r="B1737" s="42" t="s">
        <v>66</v>
      </c>
      <c r="C1737" s="42" t="s">
        <v>759</v>
      </c>
      <c r="E1737" s="20">
        <v>1</v>
      </c>
      <c r="F1737" s="20">
        <v>2</v>
      </c>
      <c r="G1737" s="20">
        <v>4</v>
      </c>
      <c r="H1737" s="20">
        <v>2</v>
      </c>
      <c r="I1737" s="20">
        <v>0</v>
      </c>
      <c r="J1737" s="20">
        <v>1</v>
      </c>
      <c r="K1737" s="20">
        <v>0</v>
      </c>
      <c r="L1737" s="20">
        <v>0</v>
      </c>
      <c r="M1737" s="225" t="s">
        <v>760</v>
      </c>
      <c r="O1737" s="101">
        <f>IF(ISBLANK(C1737),O1736,IF(COUNTIF(C$2:C1737,C1737)&gt;1,O1736,1+MAX(O1736,0)))</f>
        <v>49</v>
      </c>
      <c r="P1737" s="45">
        <f t="shared" si="378"/>
        <v>28</v>
      </c>
      <c r="Q1737" s="33" t="str">
        <f t="shared" si="379"/>
        <v/>
      </c>
      <c r="R1737" s="33">
        <f t="shared" si="380"/>
        <v>10</v>
      </c>
      <c r="S1737" s="33" t="str">
        <f t="shared" si="381"/>
        <v>128_10</v>
      </c>
      <c r="T1737" s="35" t="str">
        <f t="shared" si="382"/>
        <v>128PM</v>
      </c>
      <c r="U1737" s="35" t="str">
        <f t="shared" si="383"/>
        <v>128PMEW</v>
      </c>
      <c r="W1737" s="20" t="str">
        <f t="shared" si="384"/>
        <v/>
      </c>
      <c r="X1737" s="20" t="str">
        <f t="shared" si="385"/>
        <v/>
      </c>
      <c r="Y1737" s="20" t="str">
        <f t="shared" si="386"/>
        <v/>
      </c>
      <c r="Z1737" s="20" t="str">
        <f t="shared" si="387"/>
        <v/>
      </c>
      <c r="AA1737" s="20">
        <f t="shared" si="389"/>
        <v>0</v>
      </c>
      <c r="AB1737" s="20">
        <f t="shared" si="390"/>
        <v>0</v>
      </c>
      <c r="AC1737" s="20">
        <f t="shared" si="391"/>
        <v>0</v>
      </c>
      <c r="AD1737" s="16">
        <f t="shared" si="388"/>
        <v>0</v>
      </c>
      <c r="AE1737" s="16">
        <f>IF(ISBLANK(T1737),AE1736,IF(COUNTIF(T$2:T1737,T1737)&gt;1,AE1736,1+MAX(AE1736,0)))</f>
        <v>54</v>
      </c>
    </row>
    <row r="1738" spans="1:31" x14ac:dyDescent="0.25">
      <c r="A1738" s="42">
        <v>128</v>
      </c>
      <c r="B1738" s="42" t="s">
        <v>66</v>
      </c>
      <c r="C1738" s="42" t="s">
        <v>759</v>
      </c>
      <c r="E1738" s="20">
        <v>1</v>
      </c>
      <c r="F1738" s="20">
        <v>3</v>
      </c>
      <c r="G1738" s="20">
        <v>1</v>
      </c>
      <c r="H1738" s="20">
        <v>3</v>
      </c>
      <c r="I1738" s="20">
        <v>0</v>
      </c>
      <c r="J1738" s="20">
        <v>1</v>
      </c>
      <c r="K1738" s="20">
        <v>0</v>
      </c>
      <c r="L1738" s="20">
        <v>2</v>
      </c>
      <c r="M1738" s="225" t="s">
        <v>760</v>
      </c>
      <c r="O1738" s="101">
        <f>IF(ISBLANK(C1738),O1737,IF(COUNTIF(C$2:C1738,C1738)&gt;1,O1737,1+MAX(O1737,0)))</f>
        <v>49</v>
      </c>
      <c r="P1738" s="45">
        <f t="shared" si="378"/>
        <v>28</v>
      </c>
      <c r="Q1738" s="33" t="str">
        <f t="shared" si="379"/>
        <v/>
      </c>
      <c r="R1738" s="33">
        <f t="shared" si="380"/>
        <v>11</v>
      </c>
      <c r="S1738" s="33" t="str">
        <f t="shared" si="381"/>
        <v>128_11</v>
      </c>
      <c r="T1738" s="35" t="str">
        <f t="shared" si="382"/>
        <v>128PM</v>
      </c>
      <c r="U1738" s="35" t="str">
        <f t="shared" si="383"/>
        <v>128PMNS</v>
      </c>
      <c r="W1738" s="20" t="str">
        <f t="shared" si="384"/>
        <v/>
      </c>
      <c r="X1738" s="20" t="str">
        <f t="shared" si="385"/>
        <v/>
      </c>
      <c r="Y1738" s="20" t="str">
        <f t="shared" si="386"/>
        <v/>
      </c>
      <c r="Z1738" s="20" t="str">
        <f t="shared" si="387"/>
        <v/>
      </c>
      <c r="AA1738" s="20">
        <f t="shared" si="389"/>
        <v>0</v>
      </c>
      <c r="AB1738" s="20">
        <f t="shared" si="390"/>
        <v>0</v>
      </c>
      <c r="AC1738" s="20">
        <f t="shared" si="391"/>
        <v>0</v>
      </c>
      <c r="AD1738" s="16">
        <f t="shared" si="388"/>
        <v>0</v>
      </c>
      <c r="AE1738" s="16">
        <f>IF(ISBLANK(T1738),AE1737,IF(COUNTIF(T$2:T1738,T1738)&gt;1,AE1737,1+MAX(AE1737,0)))</f>
        <v>54</v>
      </c>
    </row>
    <row r="1739" spans="1:31" x14ac:dyDescent="0.25">
      <c r="A1739" s="42">
        <v>128</v>
      </c>
      <c r="B1739" s="42" t="s">
        <v>66</v>
      </c>
      <c r="C1739" s="42" t="s">
        <v>759</v>
      </c>
      <c r="E1739" s="20">
        <v>1</v>
      </c>
      <c r="F1739" s="20">
        <v>3</v>
      </c>
      <c r="G1739" s="20">
        <v>2</v>
      </c>
      <c r="H1739" s="20">
        <v>4</v>
      </c>
      <c r="I1739" s="20">
        <v>1</v>
      </c>
      <c r="J1739" s="20">
        <v>0</v>
      </c>
      <c r="K1739" s="20">
        <v>1</v>
      </c>
      <c r="L1739" s="20">
        <v>4</v>
      </c>
      <c r="M1739" s="225" t="s">
        <v>760</v>
      </c>
      <c r="O1739" s="101">
        <f>IF(ISBLANK(C1739),O1738,IF(COUNTIF(C$2:C1739,C1739)&gt;1,O1738,1+MAX(O1738,0)))</f>
        <v>49</v>
      </c>
      <c r="P1739" s="45">
        <f t="shared" si="378"/>
        <v>28</v>
      </c>
      <c r="Q1739" s="33" t="str">
        <f t="shared" si="379"/>
        <v/>
      </c>
      <c r="R1739" s="33">
        <f t="shared" si="380"/>
        <v>11</v>
      </c>
      <c r="S1739" s="33" t="str">
        <f t="shared" si="381"/>
        <v>128_11</v>
      </c>
      <c r="T1739" s="35" t="str">
        <f t="shared" si="382"/>
        <v>128PM</v>
      </c>
      <c r="U1739" s="35" t="str">
        <f t="shared" si="383"/>
        <v>128PMNS</v>
      </c>
      <c r="W1739" s="20" t="str">
        <f t="shared" si="384"/>
        <v/>
      </c>
      <c r="X1739" s="20" t="str">
        <f t="shared" si="385"/>
        <v/>
      </c>
      <c r="Y1739" s="20" t="str">
        <f t="shared" si="386"/>
        <v/>
      </c>
      <c r="Z1739" s="20" t="str">
        <f t="shared" si="387"/>
        <v/>
      </c>
      <c r="AA1739" s="20">
        <f t="shared" si="389"/>
        <v>0</v>
      </c>
      <c r="AB1739" s="20">
        <f t="shared" si="390"/>
        <v>0</v>
      </c>
      <c r="AC1739" s="20">
        <f t="shared" si="391"/>
        <v>0</v>
      </c>
      <c r="AD1739" s="16">
        <f t="shared" si="388"/>
        <v>0</v>
      </c>
      <c r="AE1739" s="16">
        <f>IF(ISBLANK(T1739),AE1738,IF(COUNTIF(T$2:T1739,T1739)&gt;1,AE1738,1+MAX(AE1738,0)))</f>
        <v>54</v>
      </c>
    </row>
    <row r="1740" spans="1:31" x14ac:dyDescent="0.25">
      <c r="A1740" s="42">
        <v>128</v>
      </c>
      <c r="B1740" s="42" t="s">
        <v>66</v>
      </c>
      <c r="C1740" s="42" t="s">
        <v>759</v>
      </c>
      <c r="E1740" s="20">
        <v>1</v>
      </c>
      <c r="F1740" s="20">
        <v>3</v>
      </c>
      <c r="G1740" s="20">
        <v>3</v>
      </c>
      <c r="H1740" s="20">
        <v>1</v>
      </c>
      <c r="I1740" s="20">
        <v>0</v>
      </c>
      <c r="J1740" s="20">
        <v>0</v>
      </c>
      <c r="K1740" s="20">
        <v>0</v>
      </c>
      <c r="L1740" s="20">
        <v>1</v>
      </c>
      <c r="M1740" s="225" t="s">
        <v>760</v>
      </c>
      <c r="O1740" s="101">
        <f>IF(ISBLANK(C1740),O1739,IF(COUNTIF(C$2:C1740,C1740)&gt;1,O1739,1+MAX(O1739,0)))</f>
        <v>49</v>
      </c>
      <c r="P1740" s="45">
        <f t="shared" si="378"/>
        <v>28</v>
      </c>
      <c r="Q1740" s="33" t="str">
        <f t="shared" si="379"/>
        <v/>
      </c>
      <c r="R1740" s="33">
        <f t="shared" si="380"/>
        <v>11</v>
      </c>
      <c r="S1740" s="33" t="str">
        <f t="shared" si="381"/>
        <v>128_11</v>
      </c>
      <c r="T1740" s="35" t="str">
        <f t="shared" si="382"/>
        <v>128PM</v>
      </c>
      <c r="U1740" s="35" t="str">
        <f t="shared" si="383"/>
        <v>128PMEW</v>
      </c>
      <c r="W1740" s="20" t="str">
        <f t="shared" si="384"/>
        <v/>
      </c>
      <c r="X1740" s="20" t="str">
        <f t="shared" si="385"/>
        <v/>
      </c>
      <c r="Y1740" s="20" t="str">
        <f t="shared" si="386"/>
        <v/>
      </c>
      <c r="Z1740" s="20" t="str">
        <f t="shared" si="387"/>
        <v/>
      </c>
      <c r="AA1740" s="20">
        <f t="shared" si="389"/>
        <v>0</v>
      </c>
      <c r="AB1740" s="20">
        <f t="shared" si="390"/>
        <v>0</v>
      </c>
      <c r="AC1740" s="20">
        <f t="shared" si="391"/>
        <v>0</v>
      </c>
      <c r="AD1740" s="16">
        <f t="shared" si="388"/>
        <v>0</v>
      </c>
      <c r="AE1740" s="16">
        <f>IF(ISBLANK(T1740),AE1739,IF(COUNTIF(T$2:T1740,T1740)&gt;1,AE1739,1+MAX(AE1739,0)))</f>
        <v>54</v>
      </c>
    </row>
    <row r="1741" spans="1:31" x14ac:dyDescent="0.25">
      <c r="A1741" s="42">
        <v>128</v>
      </c>
      <c r="B1741" s="42" t="s">
        <v>66</v>
      </c>
      <c r="C1741" s="42" t="s">
        <v>759</v>
      </c>
      <c r="E1741" s="20">
        <v>1</v>
      </c>
      <c r="F1741" s="20">
        <v>3</v>
      </c>
      <c r="G1741" s="20">
        <v>4</v>
      </c>
      <c r="H1741" s="20">
        <v>3</v>
      </c>
      <c r="I1741" s="20">
        <v>0</v>
      </c>
      <c r="J1741" s="20">
        <v>2</v>
      </c>
      <c r="K1741" s="20">
        <v>0</v>
      </c>
      <c r="L1741" s="20">
        <v>0</v>
      </c>
      <c r="M1741" s="225" t="s">
        <v>760</v>
      </c>
      <c r="O1741" s="101">
        <f>IF(ISBLANK(C1741),O1740,IF(COUNTIF(C$2:C1741,C1741)&gt;1,O1740,1+MAX(O1740,0)))</f>
        <v>49</v>
      </c>
      <c r="P1741" s="45">
        <f t="shared" si="378"/>
        <v>28</v>
      </c>
      <c r="Q1741" s="33" t="str">
        <f t="shared" si="379"/>
        <v/>
      </c>
      <c r="R1741" s="33">
        <f t="shared" si="380"/>
        <v>11</v>
      </c>
      <c r="S1741" s="33" t="str">
        <f t="shared" si="381"/>
        <v>128_11</v>
      </c>
      <c r="T1741" s="35" t="str">
        <f t="shared" si="382"/>
        <v>128PM</v>
      </c>
      <c r="U1741" s="35" t="str">
        <f t="shared" si="383"/>
        <v>128PMEW</v>
      </c>
      <c r="W1741" s="20" t="str">
        <f t="shared" si="384"/>
        <v/>
      </c>
      <c r="X1741" s="20" t="str">
        <f t="shared" si="385"/>
        <v/>
      </c>
      <c r="Y1741" s="20" t="str">
        <f t="shared" si="386"/>
        <v/>
      </c>
      <c r="Z1741" s="20" t="str">
        <f t="shared" si="387"/>
        <v/>
      </c>
      <c r="AA1741" s="20">
        <f t="shared" si="389"/>
        <v>0</v>
      </c>
      <c r="AB1741" s="20">
        <f t="shared" si="390"/>
        <v>0</v>
      </c>
      <c r="AC1741" s="20">
        <f t="shared" si="391"/>
        <v>0</v>
      </c>
      <c r="AD1741" s="16">
        <f t="shared" si="388"/>
        <v>0</v>
      </c>
      <c r="AE1741" s="16">
        <f>IF(ISBLANK(T1741),AE1740,IF(COUNTIF(T$2:T1741,T1741)&gt;1,AE1740,1+MAX(AE1740,0)))</f>
        <v>54</v>
      </c>
    </row>
    <row r="1742" spans="1:31" x14ac:dyDescent="0.25">
      <c r="A1742" s="42">
        <v>128</v>
      </c>
      <c r="B1742" s="42" t="s">
        <v>66</v>
      </c>
      <c r="C1742" s="42" t="s">
        <v>759</v>
      </c>
      <c r="E1742" s="20">
        <v>1</v>
      </c>
      <c r="F1742" s="20">
        <v>4</v>
      </c>
      <c r="G1742" s="20">
        <v>1</v>
      </c>
      <c r="H1742" s="20">
        <v>2</v>
      </c>
      <c r="I1742" s="20">
        <v>1</v>
      </c>
      <c r="J1742" s="20">
        <v>1</v>
      </c>
      <c r="K1742" s="20">
        <v>0</v>
      </c>
      <c r="L1742" s="20">
        <v>2</v>
      </c>
      <c r="M1742" s="225" t="s">
        <v>760</v>
      </c>
      <c r="O1742" s="101">
        <f>IF(ISBLANK(C1742),O1741,IF(COUNTIF(C$2:C1742,C1742)&gt;1,O1741,1+MAX(O1741,0)))</f>
        <v>49</v>
      </c>
      <c r="P1742" s="45">
        <f t="shared" si="378"/>
        <v>28</v>
      </c>
      <c r="Q1742" s="33" t="str">
        <f t="shared" si="379"/>
        <v/>
      </c>
      <c r="R1742" s="33">
        <f t="shared" si="380"/>
        <v>12</v>
      </c>
      <c r="S1742" s="33" t="str">
        <f t="shared" si="381"/>
        <v>128_12</v>
      </c>
      <c r="T1742" s="35" t="str">
        <f t="shared" si="382"/>
        <v>128PM</v>
      </c>
      <c r="U1742" s="35" t="str">
        <f t="shared" si="383"/>
        <v>128PMNS</v>
      </c>
      <c r="W1742" s="20" t="str">
        <f t="shared" si="384"/>
        <v/>
      </c>
      <c r="X1742" s="20" t="str">
        <f t="shared" si="385"/>
        <v/>
      </c>
      <c r="Y1742" s="20" t="str">
        <f t="shared" si="386"/>
        <v/>
      </c>
      <c r="Z1742" s="20" t="str">
        <f t="shared" si="387"/>
        <v/>
      </c>
      <c r="AA1742" s="20">
        <f t="shared" si="389"/>
        <v>0</v>
      </c>
      <c r="AB1742" s="20">
        <f t="shared" si="390"/>
        <v>0</v>
      </c>
      <c r="AC1742" s="20">
        <f t="shared" si="391"/>
        <v>0</v>
      </c>
      <c r="AD1742" s="16">
        <f t="shared" si="388"/>
        <v>0</v>
      </c>
      <c r="AE1742" s="16">
        <f>IF(ISBLANK(T1742),AE1741,IF(COUNTIF(T$2:T1742,T1742)&gt;1,AE1741,1+MAX(AE1741,0)))</f>
        <v>54</v>
      </c>
    </row>
    <row r="1743" spans="1:31" x14ac:dyDescent="0.25">
      <c r="A1743" s="42">
        <v>128</v>
      </c>
      <c r="B1743" s="42" t="s">
        <v>66</v>
      </c>
      <c r="C1743" s="42" t="s">
        <v>759</v>
      </c>
      <c r="E1743" s="20">
        <v>1</v>
      </c>
      <c r="F1743" s="20">
        <v>4</v>
      </c>
      <c r="G1743" s="20">
        <v>2</v>
      </c>
      <c r="H1743" s="20">
        <v>1</v>
      </c>
      <c r="I1743" s="20">
        <v>0</v>
      </c>
      <c r="J1743" s="20">
        <v>1</v>
      </c>
      <c r="K1743" s="20">
        <v>0</v>
      </c>
      <c r="L1743" s="20">
        <v>1</v>
      </c>
      <c r="M1743" s="225" t="s">
        <v>760</v>
      </c>
      <c r="O1743" s="101">
        <f>IF(ISBLANK(C1743),O1742,IF(COUNTIF(C$2:C1743,C1743)&gt;1,O1742,1+MAX(O1742,0)))</f>
        <v>49</v>
      </c>
      <c r="P1743" s="45">
        <f t="shared" si="378"/>
        <v>28</v>
      </c>
      <c r="Q1743" s="33" t="str">
        <f t="shared" si="379"/>
        <v/>
      </c>
      <c r="R1743" s="33">
        <f t="shared" si="380"/>
        <v>12</v>
      </c>
      <c r="S1743" s="33" t="str">
        <f t="shared" si="381"/>
        <v>128_12</v>
      </c>
      <c r="T1743" s="35" t="str">
        <f t="shared" si="382"/>
        <v>128PM</v>
      </c>
      <c r="U1743" s="35" t="str">
        <f t="shared" si="383"/>
        <v>128PMNS</v>
      </c>
      <c r="W1743" s="20" t="str">
        <f t="shared" si="384"/>
        <v/>
      </c>
      <c r="X1743" s="20" t="str">
        <f t="shared" si="385"/>
        <v/>
      </c>
      <c r="Y1743" s="20" t="str">
        <f t="shared" si="386"/>
        <v/>
      </c>
      <c r="Z1743" s="20" t="str">
        <f t="shared" si="387"/>
        <v/>
      </c>
      <c r="AA1743" s="20">
        <f t="shared" si="389"/>
        <v>0</v>
      </c>
      <c r="AB1743" s="20">
        <f t="shared" si="390"/>
        <v>0</v>
      </c>
      <c r="AC1743" s="20">
        <f t="shared" si="391"/>
        <v>0</v>
      </c>
      <c r="AD1743" s="16">
        <f t="shared" si="388"/>
        <v>0</v>
      </c>
      <c r="AE1743" s="16">
        <f>IF(ISBLANK(T1743),AE1742,IF(COUNTIF(T$2:T1743,T1743)&gt;1,AE1742,1+MAX(AE1742,0)))</f>
        <v>54</v>
      </c>
    </row>
    <row r="1744" spans="1:31" x14ac:dyDescent="0.25">
      <c r="A1744" s="42">
        <v>128</v>
      </c>
      <c r="B1744" s="42" t="s">
        <v>66</v>
      </c>
      <c r="C1744" s="42" t="s">
        <v>759</v>
      </c>
      <c r="E1744" s="20">
        <v>1</v>
      </c>
      <c r="F1744" s="20">
        <v>4</v>
      </c>
      <c r="G1744" s="20">
        <v>3</v>
      </c>
      <c r="H1744" s="20">
        <v>0</v>
      </c>
      <c r="I1744" s="20">
        <v>0</v>
      </c>
      <c r="J1744" s="20">
        <v>0</v>
      </c>
      <c r="K1744" s="20">
        <v>0</v>
      </c>
      <c r="L1744" s="20">
        <v>0</v>
      </c>
      <c r="M1744" s="225" t="s">
        <v>760</v>
      </c>
      <c r="O1744" s="101">
        <f>IF(ISBLANK(C1744),O1743,IF(COUNTIF(C$2:C1744,C1744)&gt;1,O1743,1+MAX(O1743,0)))</f>
        <v>49</v>
      </c>
      <c r="P1744" s="45">
        <f t="shared" si="378"/>
        <v>28</v>
      </c>
      <c r="Q1744" s="33" t="str">
        <f t="shared" si="379"/>
        <v/>
      </c>
      <c r="R1744" s="33">
        <f t="shared" si="380"/>
        <v>12</v>
      </c>
      <c r="S1744" s="33" t="str">
        <f t="shared" si="381"/>
        <v>128_12</v>
      </c>
      <c r="T1744" s="35" t="str">
        <f t="shared" si="382"/>
        <v>128PM</v>
      </c>
      <c r="U1744" s="35" t="str">
        <f t="shared" si="383"/>
        <v>128PMEW</v>
      </c>
      <c r="W1744" s="20" t="str">
        <f t="shared" si="384"/>
        <v/>
      </c>
      <c r="X1744" s="20" t="str">
        <f t="shared" si="385"/>
        <v/>
      </c>
      <c r="Y1744" s="20" t="str">
        <f t="shared" si="386"/>
        <v/>
      </c>
      <c r="Z1744" s="20" t="str">
        <f t="shared" si="387"/>
        <v/>
      </c>
      <c r="AA1744" s="20">
        <f t="shared" si="389"/>
        <v>0</v>
      </c>
      <c r="AB1744" s="20">
        <f t="shared" si="390"/>
        <v>0</v>
      </c>
      <c r="AC1744" s="20">
        <f t="shared" si="391"/>
        <v>0</v>
      </c>
      <c r="AD1744" s="16">
        <f t="shared" si="388"/>
        <v>0</v>
      </c>
      <c r="AE1744" s="16">
        <f>IF(ISBLANK(T1744),AE1743,IF(COUNTIF(T$2:T1744,T1744)&gt;1,AE1743,1+MAX(AE1743,0)))</f>
        <v>54</v>
      </c>
    </row>
    <row r="1745" spans="1:31" x14ac:dyDescent="0.25">
      <c r="A1745" s="42">
        <v>128</v>
      </c>
      <c r="B1745" s="42" t="s">
        <v>66</v>
      </c>
      <c r="C1745" s="42" t="s">
        <v>759</v>
      </c>
      <c r="E1745" s="20">
        <v>1</v>
      </c>
      <c r="F1745" s="20">
        <v>4</v>
      </c>
      <c r="G1745" s="20">
        <v>4</v>
      </c>
      <c r="H1745" s="20">
        <v>1</v>
      </c>
      <c r="I1745" s="20">
        <v>1</v>
      </c>
      <c r="J1745" s="20">
        <v>1</v>
      </c>
      <c r="K1745" s="20">
        <v>0</v>
      </c>
      <c r="L1745" s="20">
        <v>0</v>
      </c>
      <c r="M1745" s="225" t="s">
        <v>760</v>
      </c>
      <c r="O1745" s="101">
        <f>IF(ISBLANK(C1745),O1744,IF(COUNTIF(C$2:C1745,C1745)&gt;1,O1744,1+MAX(O1744,0)))</f>
        <v>49</v>
      </c>
      <c r="P1745" s="45">
        <f t="shared" si="378"/>
        <v>28</v>
      </c>
      <c r="Q1745" s="33" t="str">
        <f t="shared" si="379"/>
        <v/>
      </c>
      <c r="R1745" s="33">
        <f t="shared" si="380"/>
        <v>12</v>
      </c>
      <c r="S1745" s="33" t="str">
        <f t="shared" si="381"/>
        <v>128_12</v>
      </c>
      <c r="T1745" s="35" t="str">
        <f t="shared" si="382"/>
        <v>128PM</v>
      </c>
      <c r="U1745" s="35" t="str">
        <f t="shared" si="383"/>
        <v>128PMEW</v>
      </c>
      <c r="W1745" s="20" t="str">
        <f t="shared" si="384"/>
        <v/>
      </c>
      <c r="X1745" s="20" t="str">
        <f t="shared" si="385"/>
        <v/>
      </c>
      <c r="Y1745" s="20" t="str">
        <f t="shared" si="386"/>
        <v/>
      </c>
      <c r="Z1745" s="20" t="str">
        <f t="shared" si="387"/>
        <v/>
      </c>
      <c r="AA1745" s="20">
        <f t="shared" si="389"/>
        <v>0</v>
      </c>
      <c r="AB1745" s="20">
        <f t="shared" si="390"/>
        <v>0</v>
      </c>
      <c r="AC1745" s="20">
        <f t="shared" si="391"/>
        <v>0</v>
      </c>
      <c r="AD1745" s="16">
        <f t="shared" si="388"/>
        <v>0</v>
      </c>
      <c r="AE1745" s="16">
        <f>IF(ISBLANK(T1745),AE1744,IF(COUNTIF(T$2:T1745,T1745)&gt;1,AE1744,1+MAX(AE1744,0)))</f>
        <v>54</v>
      </c>
    </row>
    <row r="1746" spans="1:31" x14ac:dyDescent="0.25">
      <c r="A1746" s="42">
        <v>128</v>
      </c>
      <c r="B1746" s="42" t="s">
        <v>66</v>
      </c>
      <c r="C1746" s="42" t="s">
        <v>759</v>
      </c>
      <c r="E1746" s="20">
        <v>2</v>
      </c>
      <c r="F1746" s="20">
        <v>1</v>
      </c>
      <c r="G1746" s="20">
        <v>1</v>
      </c>
      <c r="H1746" s="20">
        <v>3</v>
      </c>
      <c r="I1746" s="20">
        <v>0</v>
      </c>
      <c r="J1746" s="20">
        <v>0</v>
      </c>
      <c r="K1746" s="20">
        <v>1</v>
      </c>
      <c r="L1746" s="20">
        <v>3</v>
      </c>
      <c r="M1746" s="225" t="s">
        <v>761</v>
      </c>
      <c r="O1746" s="101">
        <f>IF(ISBLANK(C1746),O1745,IF(COUNTIF(C$2:C1746,C1746)&gt;1,O1745,1+MAX(O1745,0)))</f>
        <v>49</v>
      </c>
      <c r="P1746" s="45">
        <f t="shared" si="378"/>
        <v>28</v>
      </c>
      <c r="Q1746" s="33" t="str">
        <f t="shared" si="379"/>
        <v/>
      </c>
      <c r="R1746" s="33">
        <f t="shared" si="380"/>
        <v>13</v>
      </c>
      <c r="S1746" s="33" t="str">
        <f t="shared" si="381"/>
        <v>128_13</v>
      </c>
      <c r="T1746" s="35" t="str">
        <f t="shared" si="382"/>
        <v>128PM</v>
      </c>
      <c r="U1746" s="35" t="str">
        <f t="shared" si="383"/>
        <v>128PMNS</v>
      </c>
      <c r="W1746" s="20" t="str">
        <f t="shared" si="384"/>
        <v/>
      </c>
      <c r="X1746" s="20" t="str">
        <f t="shared" si="385"/>
        <v/>
      </c>
      <c r="Y1746" s="20" t="str">
        <f t="shared" si="386"/>
        <v/>
      </c>
      <c r="Z1746" s="20" t="str">
        <f t="shared" si="387"/>
        <v/>
      </c>
      <c r="AA1746" s="20">
        <f t="shared" si="389"/>
        <v>0</v>
      </c>
      <c r="AB1746" s="20">
        <f t="shared" si="390"/>
        <v>0</v>
      </c>
      <c r="AC1746" s="20">
        <f t="shared" si="391"/>
        <v>0</v>
      </c>
      <c r="AD1746" s="16">
        <f t="shared" si="388"/>
        <v>0</v>
      </c>
      <c r="AE1746" s="16">
        <f>IF(ISBLANK(T1746),AE1745,IF(COUNTIF(T$2:T1746,T1746)&gt;1,AE1745,1+MAX(AE1745,0)))</f>
        <v>54</v>
      </c>
    </row>
    <row r="1747" spans="1:31" x14ac:dyDescent="0.25">
      <c r="A1747" s="42">
        <v>128</v>
      </c>
      <c r="B1747" s="42" t="s">
        <v>66</v>
      </c>
      <c r="C1747" s="42" t="s">
        <v>759</v>
      </c>
      <c r="E1747" s="20">
        <v>2</v>
      </c>
      <c r="F1747" s="20">
        <v>1</v>
      </c>
      <c r="G1747" s="20">
        <v>2</v>
      </c>
      <c r="H1747" s="20">
        <v>0</v>
      </c>
      <c r="I1747" s="20">
        <v>0</v>
      </c>
      <c r="J1747" s="20">
        <v>0</v>
      </c>
      <c r="K1747" s="20">
        <v>0</v>
      </c>
      <c r="L1747" s="20">
        <v>0</v>
      </c>
      <c r="M1747" s="225" t="s">
        <v>761</v>
      </c>
      <c r="O1747" s="101">
        <f>IF(ISBLANK(C1747),O1746,IF(COUNTIF(C$2:C1747,C1747)&gt;1,O1746,1+MAX(O1746,0)))</f>
        <v>49</v>
      </c>
      <c r="P1747" s="45">
        <f t="shared" si="378"/>
        <v>28</v>
      </c>
      <c r="Q1747" s="33" t="str">
        <f t="shared" si="379"/>
        <v/>
      </c>
      <c r="R1747" s="33">
        <f t="shared" si="380"/>
        <v>13</v>
      </c>
      <c r="S1747" s="33" t="str">
        <f t="shared" si="381"/>
        <v>128_13</v>
      </c>
      <c r="T1747" s="35" t="str">
        <f t="shared" si="382"/>
        <v>128PM</v>
      </c>
      <c r="U1747" s="35" t="str">
        <f t="shared" si="383"/>
        <v>128PMNS</v>
      </c>
      <c r="W1747" s="20" t="str">
        <f t="shared" si="384"/>
        <v/>
      </c>
      <c r="X1747" s="20" t="str">
        <f t="shared" si="385"/>
        <v/>
      </c>
      <c r="Y1747" s="20" t="str">
        <f t="shared" si="386"/>
        <v/>
      </c>
      <c r="Z1747" s="20" t="str">
        <f t="shared" si="387"/>
        <v/>
      </c>
      <c r="AA1747" s="20">
        <f t="shared" si="389"/>
        <v>0</v>
      </c>
      <c r="AB1747" s="20">
        <f t="shared" si="390"/>
        <v>0</v>
      </c>
      <c r="AC1747" s="20">
        <f t="shared" si="391"/>
        <v>0</v>
      </c>
      <c r="AD1747" s="16">
        <f t="shared" si="388"/>
        <v>0</v>
      </c>
      <c r="AE1747" s="16">
        <f>IF(ISBLANK(T1747),AE1746,IF(COUNTIF(T$2:T1747,T1747)&gt;1,AE1746,1+MAX(AE1746,0)))</f>
        <v>54</v>
      </c>
    </row>
    <row r="1748" spans="1:31" x14ac:dyDescent="0.25">
      <c r="A1748" s="42">
        <v>128</v>
      </c>
      <c r="B1748" s="42" t="s">
        <v>66</v>
      </c>
      <c r="C1748" s="42" t="s">
        <v>759</v>
      </c>
      <c r="E1748" s="20">
        <v>2</v>
      </c>
      <c r="F1748" s="20">
        <v>1</v>
      </c>
      <c r="G1748" s="20">
        <v>3</v>
      </c>
      <c r="H1748" s="20">
        <v>0</v>
      </c>
      <c r="I1748" s="20">
        <v>0</v>
      </c>
      <c r="J1748" s="20">
        <v>0</v>
      </c>
      <c r="K1748" s="20">
        <v>0</v>
      </c>
      <c r="L1748" s="20">
        <v>0</v>
      </c>
      <c r="M1748" s="225" t="s">
        <v>761</v>
      </c>
      <c r="O1748" s="101">
        <f>IF(ISBLANK(C1748),O1747,IF(COUNTIF(C$2:C1748,C1748)&gt;1,O1747,1+MAX(O1747,0)))</f>
        <v>49</v>
      </c>
      <c r="P1748" s="45">
        <f t="shared" si="378"/>
        <v>28</v>
      </c>
      <c r="Q1748" s="33" t="str">
        <f t="shared" si="379"/>
        <v/>
      </c>
      <c r="R1748" s="33">
        <f t="shared" si="380"/>
        <v>13</v>
      </c>
      <c r="S1748" s="33" t="str">
        <f t="shared" si="381"/>
        <v>128_13</v>
      </c>
      <c r="T1748" s="35" t="str">
        <f t="shared" si="382"/>
        <v>128PM</v>
      </c>
      <c r="U1748" s="35" t="str">
        <f t="shared" si="383"/>
        <v>128PMEW</v>
      </c>
      <c r="W1748" s="20" t="str">
        <f t="shared" si="384"/>
        <v/>
      </c>
      <c r="X1748" s="20" t="str">
        <f t="shared" si="385"/>
        <v/>
      </c>
      <c r="Y1748" s="20" t="str">
        <f t="shared" si="386"/>
        <v/>
      </c>
      <c r="Z1748" s="20" t="str">
        <f t="shared" si="387"/>
        <v/>
      </c>
      <c r="AA1748" s="20">
        <f t="shared" si="389"/>
        <v>0</v>
      </c>
      <c r="AB1748" s="20">
        <f t="shared" si="390"/>
        <v>0</v>
      </c>
      <c r="AC1748" s="20">
        <f t="shared" si="391"/>
        <v>0</v>
      </c>
      <c r="AD1748" s="16">
        <f t="shared" si="388"/>
        <v>0</v>
      </c>
      <c r="AE1748" s="16">
        <f>IF(ISBLANK(T1748),AE1747,IF(COUNTIF(T$2:T1748,T1748)&gt;1,AE1747,1+MAX(AE1747,0)))</f>
        <v>54</v>
      </c>
    </row>
    <row r="1749" spans="1:31" x14ac:dyDescent="0.25">
      <c r="A1749" s="42">
        <v>128</v>
      </c>
      <c r="B1749" s="42" t="s">
        <v>66</v>
      </c>
      <c r="C1749" s="42" t="s">
        <v>759</v>
      </c>
      <c r="E1749" s="20">
        <v>2</v>
      </c>
      <c r="F1749" s="20">
        <v>1</v>
      </c>
      <c r="G1749" s="20">
        <v>4</v>
      </c>
      <c r="H1749" s="20">
        <v>0</v>
      </c>
      <c r="I1749" s="20">
        <v>0</v>
      </c>
      <c r="J1749" s="20">
        <v>0</v>
      </c>
      <c r="K1749" s="20">
        <v>0</v>
      </c>
      <c r="L1749" s="20">
        <v>0</v>
      </c>
      <c r="M1749" s="225" t="s">
        <v>761</v>
      </c>
      <c r="O1749" s="101">
        <f>IF(ISBLANK(C1749),O1748,IF(COUNTIF(C$2:C1749,C1749)&gt;1,O1748,1+MAX(O1748,0)))</f>
        <v>49</v>
      </c>
      <c r="P1749" s="45">
        <f t="shared" si="378"/>
        <v>28</v>
      </c>
      <c r="Q1749" s="33" t="str">
        <f t="shared" si="379"/>
        <v/>
      </c>
      <c r="R1749" s="33">
        <f t="shared" si="380"/>
        <v>13</v>
      </c>
      <c r="S1749" s="33" t="str">
        <f t="shared" si="381"/>
        <v>128_13</v>
      </c>
      <c r="T1749" s="35" t="str">
        <f t="shared" si="382"/>
        <v>128PM</v>
      </c>
      <c r="U1749" s="35" t="str">
        <f t="shared" si="383"/>
        <v>128PMEW</v>
      </c>
      <c r="W1749" s="20" t="str">
        <f t="shared" si="384"/>
        <v/>
      </c>
      <c r="X1749" s="20" t="str">
        <f t="shared" si="385"/>
        <v/>
      </c>
      <c r="Y1749" s="20" t="str">
        <f t="shared" si="386"/>
        <v/>
      </c>
      <c r="Z1749" s="20" t="str">
        <f t="shared" si="387"/>
        <v/>
      </c>
      <c r="AA1749" s="20">
        <f t="shared" si="389"/>
        <v>0</v>
      </c>
      <c r="AB1749" s="20">
        <f t="shared" si="390"/>
        <v>0</v>
      </c>
      <c r="AC1749" s="20">
        <f t="shared" si="391"/>
        <v>0</v>
      </c>
      <c r="AD1749" s="16">
        <f t="shared" si="388"/>
        <v>0</v>
      </c>
      <c r="AE1749" s="16">
        <f>IF(ISBLANK(T1749),AE1748,IF(COUNTIF(T$2:T1749,T1749)&gt;1,AE1748,1+MAX(AE1748,0)))</f>
        <v>54</v>
      </c>
    </row>
    <row r="1750" spans="1:31" x14ac:dyDescent="0.25">
      <c r="A1750" s="42">
        <v>128</v>
      </c>
      <c r="B1750" s="42" t="s">
        <v>66</v>
      </c>
      <c r="C1750" s="42" t="s">
        <v>759</v>
      </c>
      <c r="E1750" s="20">
        <v>2</v>
      </c>
      <c r="F1750" s="20">
        <v>2</v>
      </c>
      <c r="G1750" s="20">
        <v>1</v>
      </c>
      <c r="H1750" s="20">
        <v>1</v>
      </c>
      <c r="I1750" s="20">
        <v>1</v>
      </c>
      <c r="J1750" s="20">
        <v>0</v>
      </c>
      <c r="K1750" s="20">
        <v>1</v>
      </c>
      <c r="L1750" s="20">
        <v>1</v>
      </c>
      <c r="M1750" s="225" t="s">
        <v>761</v>
      </c>
      <c r="O1750" s="101">
        <f>IF(ISBLANK(C1750),O1749,IF(COUNTIF(C$2:C1750,C1750)&gt;1,O1749,1+MAX(O1749,0)))</f>
        <v>49</v>
      </c>
      <c r="P1750" s="45">
        <f t="shared" si="378"/>
        <v>28</v>
      </c>
      <c r="Q1750" s="33" t="str">
        <f t="shared" si="379"/>
        <v/>
      </c>
      <c r="R1750" s="33">
        <f t="shared" si="380"/>
        <v>14</v>
      </c>
      <c r="S1750" s="33" t="str">
        <f t="shared" si="381"/>
        <v>128_14</v>
      </c>
      <c r="T1750" s="35" t="str">
        <f t="shared" si="382"/>
        <v>128PM</v>
      </c>
      <c r="U1750" s="35" t="str">
        <f t="shared" si="383"/>
        <v>128PMNS</v>
      </c>
      <c r="W1750" s="20" t="str">
        <f t="shared" si="384"/>
        <v/>
      </c>
      <c r="X1750" s="20" t="str">
        <f t="shared" si="385"/>
        <v/>
      </c>
      <c r="Y1750" s="20" t="str">
        <f t="shared" si="386"/>
        <v/>
      </c>
      <c r="Z1750" s="20" t="str">
        <f t="shared" si="387"/>
        <v/>
      </c>
      <c r="AA1750" s="20">
        <f t="shared" si="389"/>
        <v>0</v>
      </c>
      <c r="AB1750" s="20">
        <f t="shared" si="390"/>
        <v>0</v>
      </c>
      <c r="AC1750" s="20">
        <f t="shared" si="391"/>
        <v>0</v>
      </c>
      <c r="AD1750" s="16">
        <f t="shared" si="388"/>
        <v>0</v>
      </c>
      <c r="AE1750" s="16">
        <f>IF(ISBLANK(T1750),AE1749,IF(COUNTIF(T$2:T1750,T1750)&gt;1,AE1749,1+MAX(AE1749,0)))</f>
        <v>54</v>
      </c>
    </row>
    <row r="1751" spans="1:31" x14ac:dyDescent="0.25">
      <c r="A1751" s="42">
        <v>128</v>
      </c>
      <c r="B1751" s="42" t="s">
        <v>66</v>
      </c>
      <c r="C1751" s="42" t="s">
        <v>759</v>
      </c>
      <c r="E1751" s="20">
        <v>2</v>
      </c>
      <c r="F1751" s="20">
        <v>2</v>
      </c>
      <c r="G1751" s="20">
        <v>2</v>
      </c>
      <c r="H1751" s="20">
        <v>4</v>
      </c>
      <c r="I1751" s="20">
        <v>1</v>
      </c>
      <c r="J1751" s="20">
        <v>1</v>
      </c>
      <c r="K1751" s="20">
        <v>1</v>
      </c>
      <c r="L1751" s="20">
        <v>4</v>
      </c>
      <c r="M1751" s="225" t="s">
        <v>761</v>
      </c>
      <c r="O1751" s="101">
        <f>IF(ISBLANK(C1751),O1750,IF(COUNTIF(C$2:C1751,C1751)&gt;1,O1750,1+MAX(O1750,0)))</f>
        <v>49</v>
      </c>
      <c r="P1751" s="45">
        <f t="shared" si="378"/>
        <v>28</v>
      </c>
      <c r="Q1751" s="33" t="str">
        <f t="shared" si="379"/>
        <v/>
      </c>
      <c r="R1751" s="33">
        <f t="shared" si="380"/>
        <v>14</v>
      </c>
      <c r="S1751" s="33" t="str">
        <f t="shared" si="381"/>
        <v>128_14</v>
      </c>
      <c r="T1751" s="35" t="str">
        <f t="shared" si="382"/>
        <v>128PM</v>
      </c>
      <c r="U1751" s="35" t="str">
        <f t="shared" si="383"/>
        <v>128PMNS</v>
      </c>
      <c r="W1751" s="20" t="str">
        <f t="shared" si="384"/>
        <v/>
      </c>
      <c r="X1751" s="20" t="str">
        <f t="shared" si="385"/>
        <v/>
      </c>
      <c r="Y1751" s="20" t="str">
        <f t="shared" si="386"/>
        <v/>
      </c>
      <c r="Z1751" s="20" t="str">
        <f t="shared" si="387"/>
        <v/>
      </c>
      <c r="AA1751" s="20">
        <f t="shared" si="389"/>
        <v>0</v>
      </c>
      <c r="AB1751" s="20">
        <f t="shared" si="390"/>
        <v>0</v>
      </c>
      <c r="AC1751" s="20">
        <f t="shared" si="391"/>
        <v>0</v>
      </c>
      <c r="AD1751" s="16">
        <f t="shared" si="388"/>
        <v>0</v>
      </c>
      <c r="AE1751" s="16">
        <f>IF(ISBLANK(T1751),AE1750,IF(COUNTIF(T$2:T1751,T1751)&gt;1,AE1750,1+MAX(AE1750,0)))</f>
        <v>54</v>
      </c>
    </row>
    <row r="1752" spans="1:31" x14ac:dyDescent="0.25">
      <c r="A1752" s="42">
        <v>128</v>
      </c>
      <c r="B1752" s="42" t="s">
        <v>66</v>
      </c>
      <c r="C1752" s="42" t="s">
        <v>759</v>
      </c>
      <c r="E1752" s="20">
        <v>2</v>
      </c>
      <c r="F1752" s="20">
        <v>2</v>
      </c>
      <c r="G1752" s="20">
        <v>3</v>
      </c>
      <c r="H1752" s="20">
        <v>0</v>
      </c>
      <c r="I1752" s="20">
        <v>0</v>
      </c>
      <c r="J1752" s="20">
        <v>0</v>
      </c>
      <c r="K1752" s="20">
        <v>0</v>
      </c>
      <c r="L1752" s="20">
        <v>0</v>
      </c>
      <c r="M1752" s="225" t="s">
        <v>761</v>
      </c>
      <c r="O1752" s="101">
        <f>IF(ISBLANK(C1752),O1751,IF(COUNTIF(C$2:C1752,C1752)&gt;1,O1751,1+MAX(O1751,0)))</f>
        <v>49</v>
      </c>
      <c r="P1752" s="45">
        <f t="shared" si="378"/>
        <v>28</v>
      </c>
      <c r="Q1752" s="33" t="str">
        <f t="shared" si="379"/>
        <v/>
      </c>
      <c r="R1752" s="33">
        <f t="shared" si="380"/>
        <v>14</v>
      </c>
      <c r="S1752" s="33" t="str">
        <f t="shared" si="381"/>
        <v>128_14</v>
      </c>
      <c r="T1752" s="35" t="str">
        <f t="shared" si="382"/>
        <v>128PM</v>
      </c>
      <c r="U1752" s="35" t="str">
        <f t="shared" si="383"/>
        <v>128PMEW</v>
      </c>
      <c r="W1752" s="20" t="str">
        <f t="shared" si="384"/>
        <v/>
      </c>
      <c r="X1752" s="20" t="str">
        <f t="shared" si="385"/>
        <v/>
      </c>
      <c r="Y1752" s="20" t="str">
        <f t="shared" si="386"/>
        <v/>
      </c>
      <c r="Z1752" s="20" t="str">
        <f t="shared" si="387"/>
        <v/>
      </c>
      <c r="AA1752" s="20">
        <f t="shared" si="389"/>
        <v>0</v>
      </c>
      <c r="AB1752" s="20">
        <f t="shared" si="390"/>
        <v>0</v>
      </c>
      <c r="AC1752" s="20">
        <f t="shared" si="391"/>
        <v>0</v>
      </c>
      <c r="AD1752" s="16">
        <f t="shared" si="388"/>
        <v>0</v>
      </c>
      <c r="AE1752" s="16">
        <f>IF(ISBLANK(T1752),AE1751,IF(COUNTIF(T$2:T1752,T1752)&gt;1,AE1751,1+MAX(AE1751,0)))</f>
        <v>54</v>
      </c>
    </row>
    <row r="1753" spans="1:31" x14ac:dyDescent="0.25">
      <c r="A1753" s="42">
        <v>128</v>
      </c>
      <c r="B1753" s="42" t="s">
        <v>66</v>
      </c>
      <c r="C1753" s="42" t="s">
        <v>759</v>
      </c>
      <c r="E1753" s="20">
        <v>2</v>
      </c>
      <c r="F1753" s="20">
        <v>2</v>
      </c>
      <c r="G1753" s="20">
        <v>4</v>
      </c>
      <c r="H1753" s="20">
        <v>5</v>
      </c>
      <c r="I1753" s="20">
        <v>2</v>
      </c>
      <c r="J1753" s="20">
        <v>5</v>
      </c>
      <c r="K1753" s="20">
        <v>0</v>
      </c>
      <c r="L1753" s="20">
        <v>1</v>
      </c>
      <c r="M1753" s="225" t="s">
        <v>761</v>
      </c>
      <c r="O1753" s="101">
        <f>IF(ISBLANK(C1753),O1752,IF(COUNTIF(C$2:C1753,C1753)&gt;1,O1752,1+MAX(O1752,0)))</f>
        <v>49</v>
      </c>
      <c r="P1753" s="45">
        <f t="shared" si="378"/>
        <v>28</v>
      </c>
      <c r="Q1753" s="33" t="str">
        <f t="shared" si="379"/>
        <v/>
      </c>
      <c r="R1753" s="33">
        <f t="shared" si="380"/>
        <v>14</v>
      </c>
      <c r="S1753" s="33" t="str">
        <f t="shared" si="381"/>
        <v>128_14</v>
      </c>
      <c r="T1753" s="35" t="str">
        <f t="shared" si="382"/>
        <v>128PM</v>
      </c>
      <c r="U1753" s="35" t="str">
        <f t="shared" si="383"/>
        <v>128PMEW</v>
      </c>
      <c r="W1753" s="20" t="str">
        <f t="shared" si="384"/>
        <v/>
      </c>
      <c r="X1753" s="20" t="str">
        <f t="shared" si="385"/>
        <v/>
      </c>
      <c r="Y1753" s="20" t="str">
        <f t="shared" si="386"/>
        <v/>
      </c>
      <c r="Z1753" s="20" t="str">
        <f t="shared" si="387"/>
        <v/>
      </c>
      <c r="AA1753" s="20">
        <f t="shared" si="389"/>
        <v>0</v>
      </c>
      <c r="AB1753" s="20">
        <f t="shared" si="390"/>
        <v>0</v>
      </c>
      <c r="AC1753" s="20">
        <f t="shared" si="391"/>
        <v>0</v>
      </c>
      <c r="AD1753" s="16">
        <f t="shared" si="388"/>
        <v>0</v>
      </c>
      <c r="AE1753" s="16">
        <f>IF(ISBLANK(T1753),AE1752,IF(COUNTIF(T$2:T1753,T1753)&gt;1,AE1752,1+MAX(AE1752,0)))</f>
        <v>54</v>
      </c>
    </row>
    <row r="1754" spans="1:31" x14ac:dyDescent="0.25">
      <c r="A1754" s="42">
        <v>128</v>
      </c>
      <c r="B1754" s="42" t="s">
        <v>66</v>
      </c>
      <c r="C1754" s="42" t="s">
        <v>759</v>
      </c>
      <c r="E1754" s="20">
        <v>2</v>
      </c>
      <c r="F1754" s="20">
        <v>3</v>
      </c>
      <c r="G1754" s="20">
        <v>1</v>
      </c>
      <c r="H1754" s="20">
        <v>1</v>
      </c>
      <c r="I1754" s="20">
        <v>0</v>
      </c>
      <c r="J1754" s="20">
        <v>0</v>
      </c>
      <c r="K1754" s="20">
        <v>1</v>
      </c>
      <c r="L1754" s="20">
        <v>1</v>
      </c>
      <c r="M1754" s="225" t="s">
        <v>761</v>
      </c>
      <c r="O1754" s="101">
        <f>IF(ISBLANK(C1754),O1753,IF(COUNTIF(C$2:C1754,C1754)&gt;1,O1753,1+MAX(O1753,0)))</f>
        <v>49</v>
      </c>
      <c r="P1754" s="45">
        <f t="shared" si="378"/>
        <v>28</v>
      </c>
      <c r="Q1754" s="33" t="str">
        <f t="shared" si="379"/>
        <v/>
      </c>
      <c r="R1754" s="33">
        <f t="shared" si="380"/>
        <v>15</v>
      </c>
      <c r="S1754" s="33" t="str">
        <f t="shared" si="381"/>
        <v>128_15</v>
      </c>
      <c r="T1754" s="35" t="str">
        <f t="shared" si="382"/>
        <v>128PM</v>
      </c>
      <c r="U1754" s="35" t="str">
        <f t="shared" si="383"/>
        <v>128PMNS</v>
      </c>
      <c r="W1754" s="20" t="str">
        <f t="shared" si="384"/>
        <v/>
      </c>
      <c r="X1754" s="20" t="str">
        <f t="shared" si="385"/>
        <v/>
      </c>
      <c r="Y1754" s="20" t="str">
        <f t="shared" si="386"/>
        <v/>
      </c>
      <c r="Z1754" s="20" t="str">
        <f t="shared" si="387"/>
        <v/>
      </c>
      <c r="AA1754" s="20">
        <f t="shared" si="389"/>
        <v>0</v>
      </c>
      <c r="AB1754" s="20">
        <f t="shared" si="390"/>
        <v>0</v>
      </c>
      <c r="AC1754" s="20">
        <f t="shared" si="391"/>
        <v>0</v>
      </c>
      <c r="AD1754" s="16">
        <f t="shared" si="388"/>
        <v>0</v>
      </c>
      <c r="AE1754" s="16">
        <f>IF(ISBLANK(T1754),AE1753,IF(COUNTIF(T$2:T1754,T1754)&gt;1,AE1753,1+MAX(AE1753,0)))</f>
        <v>54</v>
      </c>
    </row>
    <row r="1755" spans="1:31" x14ac:dyDescent="0.25">
      <c r="A1755" s="42">
        <v>128</v>
      </c>
      <c r="B1755" s="42" t="s">
        <v>66</v>
      </c>
      <c r="C1755" s="42" t="s">
        <v>759</v>
      </c>
      <c r="E1755" s="20">
        <v>2</v>
      </c>
      <c r="F1755" s="20">
        <v>3</v>
      </c>
      <c r="G1755" s="20">
        <v>2</v>
      </c>
      <c r="H1755" s="20">
        <v>3</v>
      </c>
      <c r="I1755" s="20">
        <v>0</v>
      </c>
      <c r="J1755" s="20">
        <v>0</v>
      </c>
      <c r="K1755" s="20">
        <v>1</v>
      </c>
      <c r="L1755" s="20">
        <v>2</v>
      </c>
      <c r="M1755" s="225" t="s">
        <v>761</v>
      </c>
      <c r="O1755" s="101">
        <f>IF(ISBLANK(C1755),O1754,IF(COUNTIF(C$2:C1755,C1755)&gt;1,O1754,1+MAX(O1754,0)))</f>
        <v>49</v>
      </c>
      <c r="P1755" s="45">
        <f t="shared" si="378"/>
        <v>28</v>
      </c>
      <c r="Q1755" s="33" t="str">
        <f t="shared" si="379"/>
        <v/>
      </c>
      <c r="R1755" s="33">
        <f t="shared" si="380"/>
        <v>15</v>
      </c>
      <c r="S1755" s="33" t="str">
        <f t="shared" si="381"/>
        <v>128_15</v>
      </c>
      <c r="T1755" s="35" t="str">
        <f t="shared" si="382"/>
        <v>128PM</v>
      </c>
      <c r="U1755" s="35" t="str">
        <f t="shared" si="383"/>
        <v>128PMNS</v>
      </c>
      <c r="W1755" s="20" t="str">
        <f t="shared" si="384"/>
        <v/>
      </c>
      <c r="X1755" s="20" t="str">
        <f t="shared" si="385"/>
        <v/>
      </c>
      <c r="Y1755" s="20" t="str">
        <f t="shared" si="386"/>
        <v/>
      </c>
      <c r="Z1755" s="20" t="str">
        <f t="shared" si="387"/>
        <v/>
      </c>
      <c r="AA1755" s="20">
        <f t="shared" si="389"/>
        <v>0</v>
      </c>
      <c r="AB1755" s="20">
        <f t="shared" si="390"/>
        <v>0</v>
      </c>
      <c r="AC1755" s="20">
        <f t="shared" si="391"/>
        <v>0</v>
      </c>
      <c r="AD1755" s="16">
        <f t="shared" si="388"/>
        <v>0</v>
      </c>
      <c r="AE1755" s="16">
        <f>IF(ISBLANK(T1755),AE1754,IF(COUNTIF(T$2:T1755,T1755)&gt;1,AE1754,1+MAX(AE1754,0)))</f>
        <v>54</v>
      </c>
    </row>
    <row r="1756" spans="1:31" x14ac:dyDescent="0.25">
      <c r="A1756" s="42">
        <v>128</v>
      </c>
      <c r="B1756" s="42" t="s">
        <v>66</v>
      </c>
      <c r="C1756" s="42" t="s">
        <v>759</v>
      </c>
      <c r="E1756" s="20">
        <v>2</v>
      </c>
      <c r="F1756" s="20">
        <v>3</v>
      </c>
      <c r="G1756" s="20">
        <v>3</v>
      </c>
      <c r="H1756" s="20">
        <v>0</v>
      </c>
      <c r="I1756" s="20">
        <v>0</v>
      </c>
      <c r="J1756" s="20">
        <v>0</v>
      </c>
      <c r="K1756" s="20">
        <v>0</v>
      </c>
      <c r="L1756" s="20">
        <v>0</v>
      </c>
      <c r="M1756" s="225" t="s">
        <v>761</v>
      </c>
      <c r="O1756" s="101">
        <f>IF(ISBLANK(C1756),O1755,IF(COUNTIF(C$2:C1756,C1756)&gt;1,O1755,1+MAX(O1755,0)))</f>
        <v>49</v>
      </c>
      <c r="P1756" s="45">
        <f t="shared" si="378"/>
        <v>28</v>
      </c>
      <c r="Q1756" s="33" t="str">
        <f t="shared" si="379"/>
        <v/>
      </c>
      <c r="R1756" s="33">
        <f t="shared" si="380"/>
        <v>15</v>
      </c>
      <c r="S1756" s="33" t="str">
        <f t="shared" si="381"/>
        <v>128_15</v>
      </c>
      <c r="T1756" s="35" t="str">
        <f t="shared" si="382"/>
        <v>128PM</v>
      </c>
      <c r="U1756" s="35" t="str">
        <f t="shared" si="383"/>
        <v>128PMEW</v>
      </c>
      <c r="W1756" s="20" t="str">
        <f t="shared" si="384"/>
        <v/>
      </c>
      <c r="X1756" s="20" t="str">
        <f t="shared" si="385"/>
        <v/>
      </c>
      <c r="Y1756" s="20" t="str">
        <f t="shared" si="386"/>
        <v/>
      </c>
      <c r="Z1756" s="20" t="str">
        <f t="shared" si="387"/>
        <v/>
      </c>
      <c r="AA1756" s="20">
        <f t="shared" si="389"/>
        <v>0</v>
      </c>
      <c r="AB1756" s="20">
        <f t="shared" si="390"/>
        <v>0</v>
      </c>
      <c r="AC1756" s="20">
        <f t="shared" si="391"/>
        <v>0</v>
      </c>
      <c r="AD1756" s="16">
        <f t="shared" si="388"/>
        <v>0</v>
      </c>
      <c r="AE1756" s="16">
        <f>IF(ISBLANK(T1756),AE1755,IF(COUNTIF(T$2:T1756,T1756)&gt;1,AE1755,1+MAX(AE1755,0)))</f>
        <v>54</v>
      </c>
    </row>
    <row r="1757" spans="1:31" x14ac:dyDescent="0.25">
      <c r="A1757" s="42">
        <v>128</v>
      </c>
      <c r="B1757" s="42" t="s">
        <v>66</v>
      </c>
      <c r="C1757" s="42" t="s">
        <v>759</v>
      </c>
      <c r="E1757" s="20">
        <v>2</v>
      </c>
      <c r="F1757" s="20">
        <v>3</v>
      </c>
      <c r="G1757" s="20">
        <v>4</v>
      </c>
      <c r="H1757" s="20">
        <v>5</v>
      </c>
      <c r="I1757" s="20">
        <v>2</v>
      </c>
      <c r="J1757" s="20">
        <v>3</v>
      </c>
      <c r="K1757" s="20">
        <v>0</v>
      </c>
      <c r="L1757" s="20">
        <v>1</v>
      </c>
      <c r="M1757" s="225" t="s">
        <v>761</v>
      </c>
      <c r="O1757" s="101">
        <f>IF(ISBLANK(C1757),O1756,IF(COUNTIF(C$2:C1757,C1757)&gt;1,O1756,1+MAX(O1756,0)))</f>
        <v>49</v>
      </c>
      <c r="P1757" s="45">
        <f t="shared" si="378"/>
        <v>28</v>
      </c>
      <c r="Q1757" s="33" t="str">
        <f t="shared" si="379"/>
        <v/>
      </c>
      <c r="R1757" s="33">
        <f t="shared" si="380"/>
        <v>15</v>
      </c>
      <c r="S1757" s="33" t="str">
        <f t="shared" si="381"/>
        <v>128_15</v>
      </c>
      <c r="T1757" s="35" t="str">
        <f t="shared" si="382"/>
        <v>128PM</v>
      </c>
      <c r="U1757" s="35" t="str">
        <f t="shared" si="383"/>
        <v>128PMEW</v>
      </c>
      <c r="W1757" s="20" t="str">
        <f t="shared" si="384"/>
        <v/>
      </c>
      <c r="X1757" s="20" t="str">
        <f t="shared" si="385"/>
        <v/>
      </c>
      <c r="Y1757" s="20" t="str">
        <f t="shared" si="386"/>
        <v/>
      </c>
      <c r="Z1757" s="20" t="str">
        <f t="shared" si="387"/>
        <v/>
      </c>
      <c r="AA1757" s="20">
        <f t="shared" si="389"/>
        <v>0</v>
      </c>
      <c r="AB1757" s="20">
        <f t="shared" si="390"/>
        <v>0</v>
      </c>
      <c r="AC1757" s="20">
        <f t="shared" si="391"/>
        <v>0</v>
      </c>
      <c r="AD1757" s="16">
        <f t="shared" si="388"/>
        <v>0</v>
      </c>
      <c r="AE1757" s="16">
        <f>IF(ISBLANK(T1757),AE1756,IF(COUNTIF(T$2:T1757,T1757)&gt;1,AE1756,1+MAX(AE1756,0)))</f>
        <v>54</v>
      </c>
    </row>
    <row r="1758" spans="1:31" x14ac:dyDescent="0.25">
      <c r="A1758" s="42">
        <v>128</v>
      </c>
      <c r="B1758" s="42" t="s">
        <v>66</v>
      </c>
      <c r="C1758" s="42" t="s">
        <v>759</v>
      </c>
      <c r="E1758" s="20">
        <v>2</v>
      </c>
      <c r="F1758" s="20">
        <v>4</v>
      </c>
      <c r="G1758" s="20">
        <v>1</v>
      </c>
      <c r="H1758" s="20">
        <v>4</v>
      </c>
      <c r="I1758" s="20">
        <v>1</v>
      </c>
      <c r="J1758" s="20">
        <v>1</v>
      </c>
      <c r="K1758" s="20">
        <v>2</v>
      </c>
      <c r="L1758" s="20">
        <v>4</v>
      </c>
      <c r="M1758" s="225" t="s">
        <v>761</v>
      </c>
      <c r="O1758" s="101">
        <f>IF(ISBLANK(C1758),O1757,IF(COUNTIF(C$2:C1758,C1758)&gt;1,O1757,1+MAX(O1757,0)))</f>
        <v>49</v>
      </c>
      <c r="P1758" s="45">
        <f t="shared" si="378"/>
        <v>28</v>
      </c>
      <c r="Q1758" s="33" t="str">
        <f t="shared" si="379"/>
        <v/>
      </c>
      <c r="R1758" s="33">
        <f t="shared" si="380"/>
        <v>16</v>
      </c>
      <c r="S1758" s="33" t="str">
        <f t="shared" si="381"/>
        <v>128_16</v>
      </c>
      <c r="T1758" s="35" t="str">
        <f t="shared" si="382"/>
        <v>128PM</v>
      </c>
      <c r="U1758" s="35" t="str">
        <f t="shared" si="383"/>
        <v>128PMNS</v>
      </c>
      <c r="W1758" s="20" t="str">
        <f t="shared" si="384"/>
        <v/>
      </c>
      <c r="X1758" s="20" t="str">
        <f t="shared" si="385"/>
        <v/>
      </c>
      <c r="Y1758" s="20" t="str">
        <f t="shared" si="386"/>
        <v/>
      </c>
      <c r="Z1758" s="20" t="str">
        <f t="shared" si="387"/>
        <v/>
      </c>
      <c r="AA1758" s="20">
        <f t="shared" si="389"/>
        <v>0</v>
      </c>
      <c r="AB1758" s="20">
        <f t="shared" si="390"/>
        <v>0</v>
      </c>
      <c r="AC1758" s="20">
        <f t="shared" si="391"/>
        <v>0</v>
      </c>
      <c r="AD1758" s="16">
        <f t="shared" si="388"/>
        <v>0</v>
      </c>
      <c r="AE1758" s="16">
        <f>IF(ISBLANK(T1758),AE1757,IF(COUNTIF(T$2:T1758,T1758)&gt;1,AE1757,1+MAX(AE1757,0)))</f>
        <v>54</v>
      </c>
    </row>
    <row r="1759" spans="1:31" x14ac:dyDescent="0.25">
      <c r="A1759" s="42">
        <v>128</v>
      </c>
      <c r="B1759" s="42" t="s">
        <v>66</v>
      </c>
      <c r="C1759" s="42" t="s">
        <v>759</v>
      </c>
      <c r="E1759" s="20">
        <v>2</v>
      </c>
      <c r="F1759" s="20">
        <v>4</v>
      </c>
      <c r="G1759" s="20">
        <v>2</v>
      </c>
      <c r="H1759" s="20">
        <v>4</v>
      </c>
      <c r="I1759" s="20">
        <v>1</v>
      </c>
      <c r="J1759" s="20">
        <v>0</v>
      </c>
      <c r="K1759" s="20">
        <v>2</v>
      </c>
      <c r="L1759" s="20">
        <v>4</v>
      </c>
      <c r="M1759" s="225" t="s">
        <v>761</v>
      </c>
      <c r="O1759" s="101">
        <f>IF(ISBLANK(C1759),O1758,IF(COUNTIF(C$2:C1759,C1759)&gt;1,O1758,1+MAX(O1758,0)))</f>
        <v>49</v>
      </c>
      <c r="P1759" s="45">
        <f t="shared" si="378"/>
        <v>28</v>
      </c>
      <c r="Q1759" s="33" t="str">
        <f t="shared" si="379"/>
        <v/>
      </c>
      <c r="R1759" s="33">
        <f t="shared" si="380"/>
        <v>16</v>
      </c>
      <c r="S1759" s="33" t="str">
        <f t="shared" si="381"/>
        <v>128_16</v>
      </c>
      <c r="T1759" s="35" t="str">
        <f t="shared" si="382"/>
        <v>128PM</v>
      </c>
      <c r="U1759" s="35" t="str">
        <f t="shared" si="383"/>
        <v>128PMNS</v>
      </c>
      <c r="W1759" s="20" t="str">
        <f t="shared" si="384"/>
        <v/>
      </c>
      <c r="X1759" s="20" t="str">
        <f t="shared" si="385"/>
        <v/>
      </c>
      <c r="Y1759" s="20" t="str">
        <f t="shared" si="386"/>
        <v/>
      </c>
      <c r="Z1759" s="20" t="str">
        <f t="shared" si="387"/>
        <v/>
      </c>
      <c r="AA1759" s="20">
        <f t="shared" si="389"/>
        <v>0</v>
      </c>
      <c r="AB1759" s="20">
        <f t="shared" si="390"/>
        <v>0</v>
      </c>
      <c r="AC1759" s="20">
        <f t="shared" si="391"/>
        <v>0</v>
      </c>
      <c r="AD1759" s="16">
        <f t="shared" si="388"/>
        <v>0</v>
      </c>
      <c r="AE1759" s="16">
        <f>IF(ISBLANK(T1759),AE1758,IF(COUNTIF(T$2:T1759,T1759)&gt;1,AE1758,1+MAX(AE1758,0)))</f>
        <v>54</v>
      </c>
    </row>
    <row r="1760" spans="1:31" x14ac:dyDescent="0.25">
      <c r="A1760" s="42">
        <v>128</v>
      </c>
      <c r="B1760" s="42" t="s">
        <v>66</v>
      </c>
      <c r="C1760" s="42" t="s">
        <v>759</v>
      </c>
      <c r="E1760" s="20">
        <v>2</v>
      </c>
      <c r="F1760" s="20">
        <v>4</v>
      </c>
      <c r="G1760" s="20">
        <v>3</v>
      </c>
      <c r="H1760" s="20">
        <v>1</v>
      </c>
      <c r="I1760" s="20">
        <v>0</v>
      </c>
      <c r="J1760" s="20">
        <v>0</v>
      </c>
      <c r="K1760" s="20">
        <v>0</v>
      </c>
      <c r="L1760" s="20">
        <v>0</v>
      </c>
      <c r="M1760" s="225" t="s">
        <v>761</v>
      </c>
      <c r="O1760" s="101">
        <f>IF(ISBLANK(C1760),O1759,IF(COUNTIF(C$2:C1760,C1760)&gt;1,O1759,1+MAX(O1759,0)))</f>
        <v>49</v>
      </c>
      <c r="P1760" s="45">
        <f t="shared" si="378"/>
        <v>28</v>
      </c>
      <c r="Q1760" s="33" t="str">
        <f t="shared" si="379"/>
        <v/>
      </c>
      <c r="R1760" s="33">
        <f t="shared" si="380"/>
        <v>16</v>
      </c>
      <c r="S1760" s="33" t="str">
        <f t="shared" si="381"/>
        <v>128_16</v>
      </c>
      <c r="T1760" s="35" t="str">
        <f t="shared" si="382"/>
        <v>128PM</v>
      </c>
      <c r="U1760" s="35" t="str">
        <f t="shared" si="383"/>
        <v>128PMEW</v>
      </c>
      <c r="W1760" s="20" t="str">
        <f t="shared" si="384"/>
        <v/>
      </c>
      <c r="X1760" s="20" t="str">
        <f t="shared" si="385"/>
        <v/>
      </c>
      <c r="Y1760" s="20" t="str">
        <f t="shared" si="386"/>
        <v/>
      </c>
      <c r="Z1760" s="20" t="str">
        <f t="shared" si="387"/>
        <v/>
      </c>
      <c r="AA1760" s="20">
        <f t="shared" si="389"/>
        <v>0</v>
      </c>
      <c r="AB1760" s="20">
        <f t="shared" si="390"/>
        <v>0</v>
      </c>
      <c r="AC1760" s="20">
        <f t="shared" si="391"/>
        <v>0</v>
      </c>
      <c r="AD1760" s="16">
        <f t="shared" si="388"/>
        <v>0</v>
      </c>
      <c r="AE1760" s="16">
        <f>IF(ISBLANK(T1760),AE1759,IF(COUNTIF(T$2:T1760,T1760)&gt;1,AE1759,1+MAX(AE1759,0)))</f>
        <v>54</v>
      </c>
    </row>
    <row r="1761" spans="1:31" x14ac:dyDescent="0.25">
      <c r="A1761" s="42">
        <v>128</v>
      </c>
      <c r="B1761" s="42" t="s">
        <v>66</v>
      </c>
      <c r="C1761" s="42" t="s">
        <v>759</v>
      </c>
      <c r="E1761" s="20">
        <v>2</v>
      </c>
      <c r="F1761" s="20">
        <v>4</v>
      </c>
      <c r="G1761" s="20">
        <v>4</v>
      </c>
      <c r="H1761" s="20">
        <v>2</v>
      </c>
      <c r="I1761" s="20">
        <v>0</v>
      </c>
      <c r="J1761" s="20">
        <v>2</v>
      </c>
      <c r="K1761" s="20">
        <v>0</v>
      </c>
      <c r="L1761" s="20">
        <v>0</v>
      </c>
      <c r="M1761" s="225" t="s">
        <v>761</v>
      </c>
      <c r="O1761" s="101">
        <f>IF(ISBLANK(C1761),O1760,IF(COUNTIF(C$2:C1761,C1761)&gt;1,O1760,1+MAX(O1760,0)))</f>
        <v>49</v>
      </c>
      <c r="P1761" s="45">
        <f t="shared" si="378"/>
        <v>28</v>
      </c>
      <c r="Q1761" s="33" t="str">
        <f t="shared" si="379"/>
        <v/>
      </c>
      <c r="R1761" s="33">
        <f t="shared" si="380"/>
        <v>16</v>
      </c>
      <c r="S1761" s="33" t="str">
        <f t="shared" si="381"/>
        <v>128_16</v>
      </c>
      <c r="T1761" s="35" t="str">
        <f t="shared" si="382"/>
        <v>128PM</v>
      </c>
      <c r="U1761" s="35" t="str">
        <f t="shared" si="383"/>
        <v>128PMEW</v>
      </c>
      <c r="W1761" s="20" t="str">
        <f t="shared" si="384"/>
        <v/>
      </c>
      <c r="X1761" s="20" t="str">
        <f t="shared" si="385"/>
        <v/>
      </c>
      <c r="Y1761" s="20" t="str">
        <f t="shared" si="386"/>
        <v/>
      </c>
      <c r="Z1761" s="20" t="str">
        <f t="shared" si="387"/>
        <v/>
      </c>
      <c r="AA1761" s="20">
        <f t="shared" si="389"/>
        <v>0</v>
      </c>
      <c r="AB1761" s="20">
        <f t="shared" si="390"/>
        <v>0</v>
      </c>
      <c r="AC1761" s="20">
        <f t="shared" si="391"/>
        <v>0</v>
      </c>
      <c r="AD1761" s="16">
        <f t="shared" si="388"/>
        <v>0</v>
      </c>
      <c r="AE1761" s="16">
        <f>IF(ISBLANK(T1761),AE1760,IF(COUNTIF(T$2:T1761,T1761)&gt;1,AE1760,1+MAX(AE1760,0)))</f>
        <v>54</v>
      </c>
    </row>
    <row r="1762" spans="1:31" x14ac:dyDescent="0.25">
      <c r="A1762" s="42">
        <v>129</v>
      </c>
      <c r="B1762" s="42" t="s">
        <v>65</v>
      </c>
      <c r="C1762" s="42" t="s">
        <v>762</v>
      </c>
      <c r="E1762" s="20">
        <v>1</v>
      </c>
      <c r="F1762" s="20">
        <v>1</v>
      </c>
      <c r="G1762" s="20">
        <v>1</v>
      </c>
      <c r="H1762" s="20">
        <v>0</v>
      </c>
      <c r="I1762" s="20">
        <v>0</v>
      </c>
      <c r="J1762" s="20">
        <v>0</v>
      </c>
      <c r="K1762" s="20">
        <v>0</v>
      </c>
      <c r="L1762" s="20">
        <v>0</v>
      </c>
      <c r="O1762" s="101">
        <f>IF(ISBLANK(C1762),O1761,IF(COUNTIF(C$2:C1762,C1762)&gt;1,O1761,1+MAX(O1761,0)))</f>
        <v>50</v>
      </c>
      <c r="P1762" s="45">
        <f t="shared" si="378"/>
        <v>29</v>
      </c>
      <c r="Q1762" s="33">
        <f t="shared" si="379"/>
        <v>29</v>
      </c>
      <c r="R1762" s="33">
        <f t="shared" si="380"/>
        <v>1</v>
      </c>
      <c r="S1762" s="33" t="str">
        <f t="shared" si="381"/>
        <v>129_1</v>
      </c>
      <c r="T1762" s="35" t="str">
        <f t="shared" si="382"/>
        <v>129AM</v>
      </c>
      <c r="U1762" s="35" t="str">
        <f t="shared" si="383"/>
        <v>129AMNS</v>
      </c>
      <c r="W1762" s="20" t="str">
        <f t="shared" si="384"/>
        <v/>
      </c>
      <c r="X1762" s="20" t="str">
        <f t="shared" si="385"/>
        <v/>
      </c>
      <c r="Y1762" s="20" t="str">
        <f t="shared" si="386"/>
        <v/>
      </c>
      <c r="Z1762" s="20" t="str">
        <f t="shared" si="387"/>
        <v/>
      </c>
      <c r="AA1762" s="20">
        <f t="shared" si="389"/>
        <v>0</v>
      </c>
      <c r="AB1762" s="20">
        <f t="shared" si="390"/>
        <v>0</v>
      </c>
      <c r="AC1762" s="20">
        <f t="shared" si="391"/>
        <v>0</v>
      </c>
      <c r="AD1762" s="16">
        <f t="shared" si="388"/>
        <v>0</v>
      </c>
      <c r="AE1762" s="16">
        <f>IF(ISBLANK(T1762),AE1761,IF(COUNTIF(T$2:T1762,T1762)&gt;1,AE1761,1+MAX(AE1761,0)))</f>
        <v>55</v>
      </c>
    </row>
    <row r="1763" spans="1:31" x14ac:dyDescent="0.25">
      <c r="A1763" s="42">
        <v>129</v>
      </c>
      <c r="B1763" s="42" t="s">
        <v>65</v>
      </c>
      <c r="C1763" s="42" t="s">
        <v>762</v>
      </c>
      <c r="E1763" s="20">
        <v>1</v>
      </c>
      <c r="F1763" s="20">
        <v>1</v>
      </c>
      <c r="G1763" s="20">
        <v>2</v>
      </c>
      <c r="H1763" s="20">
        <v>1</v>
      </c>
      <c r="I1763" s="20">
        <v>1</v>
      </c>
      <c r="J1763" s="20">
        <v>0</v>
      </c>
      <c r="K1763" s="20">
        <v>0</v>
      </c>
      <c r="L1763" s="20">
        <v>1</v>
      </c>
      <c r="O1763" s="101">
        <f>IF(ISBLANK(C1763),O1762,IF(COUNTIF(C$2:C1763,C1763)&gt;1,O1762,1+MAX(O1762,0)))</f>
        <v>50</v>
      </c>
      <c r="P1763" s="45">
        <f t="shared" si="378"/>
        <v>29</v>
      </c>
      <c r="Q1763" s="33" t="str">
        <f t="shared" si="379"/>
        <v/>
      </c>
      <c r="R1763" s="33">
        <f t="shared" si="380"/>
        <v>1</v>
      </c>
      <c r="S1763" s="33" t="str">
        <f t="shared" si="381"/>
        <v>129_1</v>
      </c>
      <c r="T1763" s="35" t="str">
        <f t="shared" si="382"/>
        <v>129AM</v>
      </c>
      <c r="U1763" s="35" t="str">
        <f t="shared" si="383"/>
        <v>129AMNS</v>
      </c>
      <c r="W1763" s="20" t="str">
        <f t="shared" si="384"/>
        <v/>
      </c>
      <c r="X1763" s="20" t="str">
        <f t="shared" si="385"/>
        <v/>
      </c>
      <c r="Y1763" s="20" t="str">
        <f t="shared" si="386"/>
        <v/>
      </c>
      <c r="Z1763" s="20" t="str">
        <f t="shared" si="387"/>
        <v/>
      </c>
      <c r="AA1763" s="20">
        <f t="shared" si="389"/>
        <v>0</v>
      </c>
      <c r="AB1763" s="20">
        <f t="shared" si="390"/>
        <v>0</v>
      </c>
      <c r="AC1763" s="20">
        <f t="shared" si="391"/>
        <v>0</v>
      </c>
      <c r="AD1763" s="16">
        <f t="shared" si="388"/>
        <v>0</v>
      </c>
      <c r="AE1763" s="16">
        <f>IF(ISBLANK(T1763),AE1762,IF(COUNTIF(T$2:T1763,T1763)&gt;1,AE1762,1+MAX(AE1762,0)))</f>
        <v>55</v>
      </c>
    </row>
    <row r="1764" spans="1:31" x14ac:dyDescent="0.25">
      <c r="A1764" s="42">
        <v>129</v>
      </c>
      <c r="B1764" s="42" t="s">
        <v>65</v>
      </c>
      <c r="C1764" s="42" t="s">
        <v>762</v>
      </c>
      <c r="E1764" s="20">
        <v>1</v>
      </c>
      <c r="F1764" s="20">
        <v>1</v>
      </c>
      <c r="G1764" s="20">
        <v>3</v>
      </c>
      <c r="H1764" s="20">
        <v>2</v>
      </c>
      <c r="I1764" s="20">
        <v>0</v>
      </c>
      <c r="J1764" s="20">
        <v>1</v>
      </c>
      <c r="K1764" s="20">
        <v>1</v>
      </c>
      <c r="L1764" s="20">
        <v>1</v>
      </c>
      <c r="O1764" s="101">
        <f>IF(ISBLANK(C1764),O1763,IF(COUNTIF(C$2:C1764,C1764)&gt;1,O1763,1+MAX(O1763,0)))</f>
        <v>50</v>
      </c>
      <c r="P1764" s="45">
        <f t="shared" si="378"/>
        <v>29</v>
      </c>
      <c r="Q1764" s="33" t="str">
        <f t="shared" si="379"/>
        <v/>
      </c>
      <c r="R1764" s="33">
        <f t="shared" si="380"/>
        <v>1</v>
      </c>
      <c r="S1764" s="33" t="str">
        <f t="shared" si="381"/>
        <v>129_1</v>
      </c>
      <c r="T1764" s="35" t="str">
        <f t="shared" si="382"/>
        <v>129AM</v>
      </c>
      <c r="U1764" s="35" t="str">
        <f t="shared" si="383"/>
        <v>129AMEW</v>
      </c>
      <c r="W1764" s="20" t="str">
        <f t="shared" si="384"/>
        <v/>
      </c>
      <c r="X1764" s="20" t="str">
        <f t="shared" si="385"/>
        <v/>
      </c>
      <c r="Y1764" s="20" t="str">
        <f t="shared" si="386"/>
        <v/>
      </c>
      <c r="Z1764" s="20" t="str">
        <f t="shared" si="387"/>
        <v/>
      </c>
      <c r="AA1764" s="20">
        <f t="shared" si="389"/>
        <v>0</v>
      </c>
      <c r="AB1764" s="20">
        <f t="shared" si="390"/>
        <v>0</v>
      </c>
      <c r="AC1764" s="20">
        <f t="shared" si="391"/>
        <v>2</v>
      </c>
      <c r="AD1764" s="16">
        <f t="shared" si="388"/>
        <v>1</v>
      </c>
      <c r="AE1764" s="16">
        <f>IF(ISBLANK(T1764),AE1763,IF(COUNTIF(T$2:T1764,T1764)&gt;1,AE1763,1+MAX(AE1763,0)))</f>
        <v>55</v>
      </c>
    </row>
    <row r="1765" spans="1:31" x14ac:dyDescent="0.25">
      <c r="A1765" s="42">
        <v>129</v>
      </c>
      <c r="B1765" s="42" t="s">
        <v>65</v>
      </c>
      <c r="C1765" s="42" t="s">
        <v>762</v>
      </c>
      <c r="E1765" s="20">
        <v>1</v>
      </c>
      <c r="F1765" s="20">
        <v>1</v>
      </c>
      <c r="G1765" s="20">
        <v>4</v>
      </c>
      <c r="H1765" s="20">
        <v>6</v>
      </c>
      <c r="I1765" s="20">
        <v>1</v>
      </c>
      <c r="J1765" s="20">
        <v>2</v>
      </c>
      <c r="K1765" s="20">
        <v>1</v>
      </c>
      <c r="L1765" s="20">
        <v>1</v>
      </c>
      <c r="O1765" s="101">
        <f>IF(ISBLANK(C1765),O1764,IF(COUNTIF(C$2:C1765,C1765)&gt;1,O1764,1+MAX(O1764,0)))</f>
        <v>50</v>
      </c>
      <c r="P1765" s="45">
        <f t="shared" si="378"/>
        <v>29</v>
      </c>
      <c r="Q1765" s="33" t="str">
        <f t="shared" si="379"/>
        <v/>
      </c>
      <c r="R1765" s="33">
        <f t="shared" si="380"/>
        <v>1</v>
      </c>
      <c r="S1765" s="33" t="str">
        <f t="shared" si="381"/>
        <v>129_1</v>
      </c>
      <c r="T1765" s="35" t="str">
        <f t="shared" si="382"/>
        <v>129AM</v>
      </c>
      <c r="U1765" s="35" t="str">
        <f t="shared" si="383"/>
        <v>129AMEW</v>
      </c>
      <c r="W1765" s="20" t="str">
        <f t="shared" si="384"/>
        <v/>
      </c>
      <c r="X1765" s="20" t="str">
        <f t="shared" si="385"/>
        <v/>
      </c>
      <c r="Y1765" s="20" t="str">
        <f t="shared" si="386"/>
        <v/>
      </c>
      <c r="Z1765" s="20" t="str">
        <f t="shared" si="387"/>
        <v/>
      </c>
      <c r="AA1765" s="20">
        <f t="shared" si="389"/>
        <v>0</v>
      </c>
      <c r="AB1765" s="20">
        <f t="shared" si="390"/>
        <v>0</v>
      </c>
      <c r="AC1765" s="20">
        <f t="shared" si="391"/>
        <v>2</v>
      </c>
      <c r="AD1765" s="16">
        <f t="shared" si="388"/>
        <v>1</v>
      </c>
      <c r="AE1765" s="16">
        <f>IF(ISBLANK(T1765),AE1764,IF(COUNTIF(T$2:T1765,T1765)&gt;1,AE1764,1+MAX(AE1764,0)))</f>
        <v>55</v>
      </c>
    </row>
    <row r="1766" spans="1:31" x14ac:dyDescent="0.25">
      <c r="A1766" s="42">
        <v>129</v>
      </c>
      <c r="B1766" s="42" t="s">
        <v>65</v>
      </c>
      <c r="C1766" s="42" t="s">
        <v>762</v>
      </c>
      <c r="E1766" s="20">
        <v>1</v>
      </c>
      <c r="F1766" s="20">
        <v>2</v>
      </c>
      <c r="G1766" s="20">
        <v>1</v>
      </c>
      <c r="H1766" s="20">
        <v>10</v>
      </c>
      <c r="I1766" s="20">
        <v>3</v>
      </c>
      <c r="J1766" s="20">
        <v>0</v>
      </c>
      <c r="K1766" s="20">
        <v>1</v>
      </c>
      <c r="L1766" s="20">
        <v>10</v>
      </c>
      <c r="O1766" s="101">
        <f>IF(ISBLANK(C1766),O1765,IF(COUNTIF(C$2:C1766,C1766)&gt;1,O1765,1+MAX(O1765,0)))</f>
        <v>50</v>
      </c>
      <c r="P1766" s="45">
        <f t="shared" si="378"/>
        <v>29</v>
      </c>
      <c r="Q1766" s="33" t="str">
        <f t="shared" si="379"/>
        <v/>
      </c>
      <c r="R1766" s="33">
        <f t="shared" si="380"/>
        <v>2</v>
      </c>
      <c r="S1766" s="33" t="str">
        <f t="shared" si="381"/>
        <v>129_2</v>
      </c>
      <c r="T1766" s="35" t="str">
        <f t="shared" si="382"/>
        <v>129AM</v>
      </c>
      <c r="U1766" s="35" t="str">
        <f t="shared" si="383"/>
        <v>129AMNS</v>
      </c>
      <c r="W1766" s="20" t="str">
        <f t="shared" si="384"/>
        <v/>
      </c>
      <c r="X1766" s="20" t="str">
        <f t="shared" si="385"/>
        <v/>
      </c>
      <c r="Y1766" s="20" t="str">
        <f t="shared" si="386"/>
        <v/>
      </c>
      <c r="Z1766" s="20" t="str">
        <f t="shared" si="387"/>
        <v/>
      </c>
      <c r="AA1766" s="20">
        <f t="shared" si="389"/>
        <v>0</v>
      </c>
      <c r="AB1766" s="20">
        <f t="shared" si="390"/>
        <v>0</v>
      </c>
      <c r="AC1766" s="20">
        <f t="shared" si="391"/>
        <v>0</v>
      </c>
      <c r="AD1766" s="16">
        <f t="shared" si="388"/>
        <v>0</v>
      </c>
      <c r="AE1766" s="16">
        <f>IF(ISBLANK(T1766),AE1765,IF(COUNTIF(T$2:T1766,T1766)&gt;1,AE1765,1+MAX(AE1765,0)))</f>
        <v>55</v>
      </c>
    </row>
    <row r="1767" spans="1:31" x14ac:dyDescent="0.25">
      <c r="A1767" s="42">
        <v>129</v>
      </c>
      <c r="B1767" s="42" t="s">
        <v>65</v>
      </c>
      <c r="C1767" s="42" t="s">
        <v>762</v>
      </c>
      <c r="E1767" s="20">
        <v>1</v>
      </c>
      <c r="F1767" s="20">
        <v>2</v>
      </c>
      <c r="G1767" s="20">
        <v>2</v>
      </c>
      <c r="H1767" s="20">
        <v>1</v>
      </c>
      <c r="I1767" s="20">
        <v>0</v>
      </c>
      <c r="J1767" s="20">
        <v>0</v>
      </c>
      <c r="K1767" s="20">
        <v>1</v>
      </c>
      <c r="L1767" s="20">
        <v>1</v>
      </c>
      <c r="O1767" s="101">
        <f>IF(ISBLANK(C1767),O1766,IF(COUNTIF(C$2:C1767,C1767)&gt;1,O1766,1+MAX(O1766,0)))</f>
        <v>50</v>
      </c>
      <c r="P1767" s="45">
        <f t="shared" si="378"/>
        <v>29</v>
      </c>
      <c r="Q1767" s="33" t="str">
        <f t="shared" si="379"/>
        <v/>
      </c>
      <c r="R1767" s="33">
        <f t="shared" si="380"/>
        <v>2</v>
      </c>
      <c r="S1767" s="33" t="str">
        <f t="shared" si="381"/>
        <v>129_2</v>
      </c>
      <c r="T1767" s="35" t="str">
        <f t="shared" si="382"/>
        <v>129AM</v>
      </c>
      <c r="U1767" s="35" t="str">
        <f t="shared" si="383"/>
        <v>129AMNS</v>
      </c>
      <c r="W1767" s="20" t="str">
        <f t="shared" si="384"/>
        <v/>
      </c>
      <c r="X1767" s="20" t="str">
        <f t="shared" si="385"/>
        <v/>
      </c>
      <c r="Y1767" s="20" t="str">
        <f t="shared" si="386"/>
        <v/>
      </c>
      <c r="Z1767" s="20" t="str">
        <f t="shared" si="387"/>
        <v/>
      </c>
      <c r="AA1767" s="20">
        <f t="shared" si="389"/>
        <v>0</v>
      </c>
      <c r="AB1767" s="20">
        <f t="shared" si="390"/>
        <v>0</v>
      </c>
      <c r="AC1767" s="20">
        <f t="shared" si="391"/>
        <v>0</v>
      </c>
      <c r="AD1767" s="16">
        <f t="shared" si="388"/>
        <v>0</v>
      </c>
      <c r="AE1767" s="16">
        <f>IF(ISBLANK(T1767),AE1766,IF(COUNTIF(T$2:T1767,T1767)&gt;1,AE1766,1+MAX(AE1766,0)))</f>
        <v>55</v>
      </c>
    </row>
    <row r="1768" spans="1:31" x14ac:dyDescent="0.25">
      <c r="A1768" s="42">
        <v>129</v>
      </c>
      <c r="B1768" s="42" t="s">
        <v>65</v>
      </c>
      <c r="C1768" s="42" t="s">
        <v>762</v>
      </c>
      <c r="E1768" s="20">
        <v>1</v>
      </c>
      <c r="F1768" s="20">
        <v>2</v>
      </c>
      <c r="G1768" s="20">
        <v>3</v>
      </c>
      <c r="H1768" s="20">
        <v>4</v>
      </c>
      <c r="I1768" s="20">
        <v>0</v>
      </c>
      <c r="J1768" s="20">
        <v>2</v>
      </c>
      <c r="K1768" s="20">
        <v>0</v>
      </c>
      <c r="L1768" s="20">
        <v>2</v>
      </c>
      <c r="O1768" s="101">
        <f>IF(ISBLANK(C1768),O1767,IF(COUNTIF(C$2:C1768,C1768)&gt;1,O1767,1+MAX(O1767,0)))</f>
        <v>50</v>
      </c>
      <c r="P1768" s="45">
        <f t="shared" si="378"/>
        <v>29</v>
      </c>
      <c r="Q1768" s="33" t="str">
        <f t="shared" si="379"/>
        <v/>
      </c>
      <c r="R1768" s="33">
        <f t="shared" si="380"/>
        <v>2</v>
      </c>
      <c r="S1768" s="33" t="str">
        <f t="shared" si="381"/>
        <v>129_2</v>
      </c>
      <c r="T1768" s="35" t="str">
        <f t="shared" si="382"/>
        <v>129AM</v>
      </c>
      <c r="U1768" s="35" t="str">
        <f t="shared" si="383"/>
        <v>129AMEW</v>
      </c>
      <c r="W1768" s="20" t="str">
        <f t="shared" si="384"/>
        <v/>
      </c>
      <c r="X1768" s="20" t="str">
        <f t="shared" si="385"/>
        <v/>
      </c>
      <c r="Y1768" s="20" t="str">
        <f t="shared" si="386"/>
        <v/>
      </c>
      <c r="Z1768" s="20" t="str">
        <f t="shared" si="387"/>
        <v/>
      </c>
      <c r="AA1768" s="20">
        <f t="shared" si="389"/>
        <v>0</v>
      </c>
      <c r="AB1768" s="20">
        <f t="shared" si="390"/>
        <v>0</v>
      </c>
      <c r="AC1768" s="20">
        <f t="shared" si="391"/>
        <v>2</v>
      </c>
      <c r="AD1768" s="16">
        <f t="shared" si="388"/>
        <v>1</v>
      </c>
      <c r="AE1768" s="16">
        <f>IF(ISBLANK(T1768),AE1767,IF(COUNTIF(T$2:T1768,T1768)&gt;1,AE1767,1+MAX(AE1767,0)))</f>
        <v>55</v>
      </c>
    </row>
    <row r="1769" spans="1:31" x14ac:dyDescent="0.25">
      <c r="A1769" s="42">
        <v>129</v>
      </c>
      <c r="B1769" s="42" t="s">
        <v>65</v>
      </c>
      <c r="C1769" s="42" t="s">
        <v>762</v>
      </c>
      <c r="E1769" s="20">
        <v>1</v>
      </c>
      <c r="F1769" s="20">
        <v>2</v>
      </c>
      <c r="G1769" s="20">
        <v>4</v>
      </c>
      <c r="H1769" s="20">
        <v>0</v>
      </c>
      <c r="I1769" s="20">
        <v>0</v>
      </c>
      <c r="J1769" s="20">
        <v>0</v>
      </c>
      <c r="K1769" s="20">
        <v>0</v>
      </c>
      <c r="L1769" s="20">
        <v>0</v>
      </c>
      <c r="O1769" s="101">
        <f>IF(ISBLANK(C1769),O1768,IF(COUNTIF(C$2:C1769,C1769)&gt;1,O1768,1+MAX(O1768,0)))</f>
        <v>50</v>
      </c>
      <c r="P1769" s="45">
        <f t="shared" si="378"/>
        <v>29</v>
      </c>
      <c r="Q1769" s="33" t="str">
        <f t="shared" si="379"/>
        <v/>
      </c>
      <c r="R1769" s="33">
        <f t="shared" si="380"/>
        <v>2</v>
      </c>
      <c r="S1769" s="33" t="str">
        <f t="shared" si="381"/>
        <v>129_2</v>
      </c>
      <c r="T1769" s="35" t="str">
        <f t="shared" si="382"/>
        <v>129AM</v>
      </c>
      <c r="U1769" s="35" t="str">
        <f t="shared" si="383"/>
        <v>129AMEW</v>
      </c>
      <c r="W1769" s="20" t="str">
        <f t="shared" si="384"/>
        <v/>
      </c>
      <c r="X1769" s="20" t="str">
        <f t="shared" si="385"/>
        <v/>
      </c>
      <c r="Y1769" s="20" t="str">
        <f t="shared" si="386"/>
        <v/>
      </c>
      <c r="Z1769" s="20" t="str">
        <f t="shared" si="387"/>
        <v/>
      </c>
      <c r="AA1769" s="20">
        <f t="shared" si="389"/>
        <v>0</v>
      </c>
      <c r="AB1769" s="20">
        <f t="shared" si="390"/>
        <v>0</v>
      </c>
      <c r="AC1769" s="20">
        <f t="shared" si="391"/>
        <v>2</v>
      </c>
      <c r="AD1769" s="16">
        <f t="shared" si="388"/>
        <v>1</v>
      </c>
      <c r="AE1769" s="16">
        <f>IF(ISBLANK(T1769),AE1768,IF(COUNTIF(T$2:T1769,T1769)&gt;1,AE1768,1+MAX(AE1768,0)))</f>
        <v>55</v>
      </c>
    </row>
    <row r="1770" spans="1:31" x14ac:dyDescent="0.25">
      <c r="A1770" s="42">
        <v>129</v>
      </c>
      <c r="B1770" s="42" t="s">
        <v>65</v>
      </c>
      <c r="C1770" s="42" t="s">
        <v>762</v>
      </c>
      <c r="E1770" s="20">
        <v>1</v>
      </c>
      <c r="F1770" s="20">
        <v>3</v>
      </c>
      <c r="G1770" s="20">
        <v>1</v>
      </c>
      <c r="H1770" s="20">
        <v>5</v>
      </c>
      <c r="I1770" s="20">
        <v>3</v>
      </c>
      <c r="J1770" s="20">
        <v>3</v>
      </c>
      <c r="K1770" s="20">
        <v>0</v>
      </c>
      <c r="L1770" s="20">
        <v>5</v>
      </c>
      <c r="O1770" s="101">
        <f>IF(ISBLANK(C1770),O1769,IF(COUNTIF(C$2:C1770,C1770)&gt;1,O1769,1+MAX(O1769,0)))</f>
        <v>50</v>
      </c>
      <c r="P1770" s="45">
        <f t="shared" si="378"/>
        <v>29</v>
      </c>
      <c r="Q1770" s="33" t="str">
        <f t="shared" si="379"/>
        <v/>
      </c>
      <c r="R1770" s="33">
        <f t="shared" si="380"/>
        <v>3</v>
      </c>
      <c r="S1770" s="33" t="str">
        <f t="shared" si="381"/>
        <v>129_3</v>
      </c>
      <c r="T1770" s="35" t="str">
        <f t="shared" si="382"/>
        <v>129AM</v>
      </c>
      <c r="U1770" s="35" t="str">
        <f t="shared" si="383"/>
        <v>129AMNS</v>
      </c>
      <c r="W1770" s="20" t="str">
        <f t="shared" si="384"/>
        <v/>
      </c>
      <c r="X1770" s="20" t="str">
        <f t="shared" si="385"/>
        <v/>
      </c>
      <c r="Y1770" s="20" t="str">
        <f t="shared" si="386"/>
        <v/>
      </c>
      <c r="Z1770" s="20" t="str">
        <f t="shared" si="387"/>
        <v/>
      </c>
      <c r="AA1770" s="20">
        <f t="shared" si="389"/>
        <v>0</v>
      </c>
      <c r="AB1770" s="20">
        <f t="shared" si="390"/>
        <v>0</v>
      </c>
      <c r="AC1770" s="20">
        <f t="shared" si="391"/>
        <v>0</v>
      </c>
      <c r="AD1770" s="16">
        <f t="shared" si="388"/>
        <v>0</v>
      </c>
      <c r="AE1770" s="16">
        <f>IF(ISBLANK(T1770),AE1769,IF(COUNTIF(T$2:T1770,T1770)&gt;1,AE1769,1+MAX(AE1769,0)))</f>
        <v>55</v>
      </c>
    </row>
    <row r="1771" spans="1:31" x14ac:dyDescent="0.25">
      <c r="A1771" s="42">
        <v>129</v>
      </c>
      <c r="B1771" s="42" t="s">
        <v>65</v>
      </c>
      <c r="C1771" s="42" t="s">
        <v>762</v>
      </c>
      <c r="E1771" s="20">
        <v>1</v>
      </c>
      <c r="F1771" s="20">
        <v>3</v>
      </c>
      <c r="G1771" s="20">
        <v>2</v>
      </c>
      <c r="H1771" s="20">
        <v>0</v>
      </c>
      <c r="I1771" s="20">
        <v>0</v>
      </c>
      <c r="J1771" s="20">
        <v>0</v>
      </c>
      <c r="K1771" s="20">
        <v>0</v>
      </c>
      <c r="L1771" s="20">
        <v>0</v>
      </c>
      <c r="O1771" s="101">
        <f>IF(ISBLANK(C1771),O1770,IF(COUNTIF(C$2:C1771,C1771)&gt;1,O1770,1+MAX(O1770,0)))</f>
        <v>50</v>
      </c>
      <c r="P1771" s="45">
        <f t="shared" si="378"/>
        <v>29</v>
      </c>
      <c r="Q1771" s="33" t="str">
        <f t="shared" si="379"/>
        <v/>
      </c>
      <c r="R1771" s="33">
        <f t="shared" si="380"/>
        <v>3</v>
      </c>
      <c r="S1771" s="33" t="str">
        <f t="shared" si="381"/>
        <v>129_3</v>
      </c>
      <c r="T1771" s="35" t="str">
        <f t="shared" si="382"/>
        <v>129AM</v>
      </c>
      <c r="U1771" s="35" t="str">
        <f t="shared" si="383"/>
        <v>129AMNS</v>
      </c>
      <c r="W1771" s="20" t="str">
        <f t="shared" si="384"/>
        <v/>
      </c>
      <c r="X1771" s="20" t="str">
        <f t="shared" si="385"/>
        <v/>
      </c>
      <c r="Y1771" s="20" t="str">
        <f t="shared" si="386"/>
        <v/>
      </c>
      <c r="Z1771" s="20" t="str">
        <f t="shared" si="387"/>
        <v/>
      </c>
      <c r="AA1771" s="20">
        <f t="shared" si="389"/>
        <v>0</v>
      </c>
      <c r="AB1771" s="20">
        <f t="shared" si="390"/>
        <v>0</v>
      </c>
      <c r="AC1771" s="20">
        <f t="shared" si="391"/>
        <v>0</v>
      </c>
      <c r="AD1771" s="16">
        <f t="shared" si="388"/>
        <v>0</v>
      </c>
      <c r="AE1771" s="16">
        <f>IF(ISBLANK(T1771),AE1770,IF(COUNTIF(T$2:T1771,T1771)&gt;1,AE1770,1+MAX(AE1770,0)))</f>
        <v>55</v>
      </c>
    </row>
    <row r="1772" spans="1:31" x14ac:dyDescent="0.25">
      <c r="A1772" s="42">
        <v>129</v>
      </c>
      <c r="B1772" s="42" t="s">
        <v>65</v>
      </c>
      <c r="C1772" s="42" t="s">
        <v>762</v>
      </c>
      <c r="E1772" s="20">
        <v>1</v>
      </c>
      <c r="F1772" s="20">
        <v>3</v>
      </c>
      <c r="G1772" s="20">
        <v>3</v>
      </c>
      <c r="H1772" s="20">
        <v>0</v>
      </c>
      <c r="I1772" s="20">
        <v>0</v>
      </c>
      <c r="J1772" s="20">
        <v>0</v>
      </c>
      <c r="K1772" s="20">
        <v>0</v>
      </c>
      <c r="L1772" s="20">
        <v>0</v>
      </c>
      <c r="O1772" s="101">
        <f>IF(ISBLANK(C1772),O1771,IF(COUNTIF(C$2:C1772,C1772)&gt;1,O1771,1+MAX(O1771,0)))</f>
        <v>50</v>
      </c>
      <c r="P1772" s="45">
        <f t="shared" si="378"/>
        <v>29</v>
      </c>
      <c r="Q1772" s="33" t="str">
        <f t="shared" si="379"/>
        <v/>
      </c>
      <c r="R1772" s="33">
        <f t="shared" si="380"/>
        <v>3</v>
      </c>
      <c r="S1772" s="33" t="str">
        <f t="shared" si="381"/>
        <v>129_3</v>
      </c>
      <c r="T1772" s="35" t="str">
        <f t="shared" si="382"/>
        <v>129AM</v>
      </c>
      <c r="U1772" s="35" t="str">
        <f t="shared" si="383"/>
        <v>129AMEW</v>
      </c>
      <c r="W1772" s="20" t="str">
        <f t="shared" si="384"/>
        <v/>
      </c>
      <c r="X1772" s="20" t="str">
        <f t="shared" si="385"/>
        <v/>
      </c>
      <c r="Y1772" s="20" t="str">
        <f t="shared" si="386"/>
        <v/>
      </c>
      <c r="Z1772" s="20" t="str">
        <f t="shared" si="387"/>
        <v/>
      </c>
      <c r="AA1772" s="20">
        <f t="shared" si="389"/>
        <v>0</v>
      </c>
      <c r="AB1772" s="20">
        <f t="shared" si="390"/>
        <v>0</v>
      </c>
      <c r="AC1772" s="20">
        <f t="shared" si="391"/>
        <v>2</v>
      </c>
      <c r="AD1772" s="16">
        <f t="shared" si="388"/>
        <v>1</v>
      </c>
      <c r="AE1772" s="16">
        <f>IF(ISBLANK(T1772),AE1771,IF(COUNTIF(T$2:T1772,T1772)&gt;1,AE1771,1+MAX(AE1771,0)))</f>
        <v>55</v>
      </c>
    </row>
    <row r="1773" spans="1:31" x14ac:dyDescent="0.25">
      <c r="A1773" s="42">
        <v>129</v>
      </c>
      <c r="B1773" s="42" t="s">
        <v>65</v>
      </c>
      <c r="C1773" s="42" t="s">
        <v>762</v>
      </c>
      <c r="E1773" s="20">
        <v>1</v>
      </c>
      <c r="F1773" s="20">
        <v>3</v>
      </c>
      <c r="G1773" s="20">
        <v>4</v>
      </c>
      <c r="H1773" s="20">
        <v>2</v>
      </c>
      <c r="I1773" s="20">
        <v>1</v>
      </c>
      <c r="J1773" s="20">
        <v>0</v>
      </c>
      <c r="K1773" s="20">
        <v>0</v>
      </c>
      <c r="L1773" s="20">
        <v>0</v>
      </c>
      <c r="O1773" s="101">
        <f>IF(ISBLANK(C1773),O1772,IF(COUNTIF(C$2:C1773,C1773)&gt;1,O1772,1+MAX(O1772,0)))</f>
        <v>50</v>
      </c>
      <c r="P1773" s="45">
        <f t="shared" si="378"/>
        <v>29</v>
      </c>
      <c r="Q1773" s="33" t="str">
        <f t="shared" si="379"/>
        <v/>
      </c>
      <c r="R1773" s="33">
        <f t="shared" si="380"/>
        <v>3</v>
      </c>
      <c r="S1773" s="33" t="str">
        <f t="shared" si="381"/>
        <v>129_3</v>
      </c>
      <c r="T1773" s="35" t="str">
        <f t="shared" si="382"/>
        <v>129AM</v>
      </c>
      <c r="U1773" s="35" t="str">
        <f t="shared" si="383"/>
        <v>129AMEW</v>
      </c>
      <c r="W1773" s="20" t="str">
        <f t="shared" si="384"/>
        <v/>
      </c>
      <c r="X1773" s="20" t="str">
        <f t="shared" si="385"/>
        <v/>
      </c>
      <c r="Y1773" s="20" t="str">
        <f t="shared" si="386"/>
        <v/>
      </c>
      <c r="Z1773" s="20" t="str">
        <f t="shared" si="387"/>
        <v/>
      </c>
      <c r="AA1773" s="20">
        <f t="shared" si="389"/>
        <v>0</v>
      </c>
      <c r="AB1773" s="20">
        <f t="shared" si="390"/>
        <v>0</v>
      </c>
      <c r="AC1773" s="20">
        <f t="shared" si="391"/>
        <v>2</v>
      </c>
      <c r="AD1773" s="16">
        <f t="shared" si="388"/>
        <v>1</v>
      </c>
      <c r="AE1773" s="16">
        <f>IF(ISBLANK(T1773),AE1772,IF(COUNTIF(T$2:T1773,T1773)&gt;1,AE1772,1+MAX(AE1772,0)))</f>
        <v>55</v>
      </c>
    </row>
    <row r="1774" spans="1:31" x14ac:dyDescent="0.25">
      <c r="A1774" s="42">
        <v>129</v>
      </c>
      <c r="B1774" s="42" t="s">
        <v>65</v>
      </c>
      <c r="C1774" s="42" t="s">
        <v>762</v>
      </c>
      <c r="E1774" s="20">
        <v>1</v>
      </c>
      <c r="F1774" s="20">
        <v>4</v>
      </c>
      <c r="G1774" s="20">
        <v>1</v>
      </c>
      <c r="H1774" s="20">
        <v>6</v>
      </c>
      <c r="I1774" s="20">
        <v>1</v>
      </c>
      <c r="J1774" s="20">
        <v>1</v>
      </c>
      <c r="K1774" s="20">
        <v>0</v>
      </c>
      <c r="L1774" s="20">
        <v>5</v>
      </c>
      <c r="O1774" s="101">
        <f>IF(ISBLANK(C1774),O1773,IF(COUNTIF(C$2:C1774,C1774)&gt;1,O1773,1+MAX(O1773,0)))</f>
        <v>50</v>
      </c>
      <c r="P1774" s="45">
        <f t="shared" si="378"/>
        <v>29</v>
      </c>
      <c r="Q1774" s="33" t="str">
        <f t="shared" si="379"/>
        <v/>
      </c>
      <c r="R1774" s="33">
        <f t="shared" si="380"/>
        <v>4</v>
      </c>
      <c r="S1774" s="33" t="str">
        <f t="shared" si="381"/>
        <v>129_4</v>
      </c>
      <c r="T1774" s="35" t="str">
        <f t="shared" si="382"/>
        <v>129AM</v>
      </c>
      <c r="U1774" s="35" t="str">
        <f t="shared" si="383"/>
        <v>129AMNS</v>
      </c>
      <c r="W1774" s="20" t="str">
        <f t="shared" si="384"/>
        <v/>
      </c>
      <c r="X1774" s="20" t="str">
        <f t="shared" si="385"/>
        <v/>
      </c>
      <c r="Y1774" s="20" t="str">
        <f t="shared" si="386"/>
        <v/>
      </c>
      <c r="Z1774" s="20" t="str">
        <f t="shared" si="387"/>
        <v/>
      </c>
      <c r="AA1774" s="20">
        <f t="shared" si="389"/>
        <v>0</v>
      </c>
      <c r="AB1774" s="20">
        <f t="shared" si="390"/>
        <v>0</v>
      </c>
      <c r="AC1774" s="20">
        <f t="shared" si="391"/>
        <v>0</v>
      </c>
      <c r="AD1774" s="16">
        <f t="shared" si="388"/>
        <v>0</v>
      </c>
      <c r="AE1774" s="16">
        <f>IF(ISBLANK(T1774),AE1773,IF(COUNTIF(T$2:T1774,T1774)&gt;1,AE1773,1+MAX(AE1773,0)))</f>
        <v>55</v>
      </c>
    </row>
    <row r="1775" spans="1:31" x14ac:dyDescent="0.25">
      <c r="A1775" s="42">
        <v>129</v>
      </c>
      <c r="B1775" s="42" t="s">
        <v>65</v>
      </c>
      <c r="C1775" s="42" t="s">
        <v>762</v>
      </c>
      <c r="E1775" s="20">
        <v>1</v>
      </c>
      <c r="F1775" s="20">
        <v>4</v>
      </c>
      <c r="G1775" s="20">
        <v>2</v>
      </c>
      <c r="H1775" s="20">
        <v>0</v>
      </c>
      <c r="I1775" s="20">
        <v>0</v>
      </c>
      <c r="J1775" s="20">
        <v>0</v>
      </c>
      <c r="K1775" s="20">
        <v>0</v>
      </c>
      <c r="L1775" s="20">
        <v>0</v>
      </c>
      <c r="O1775" s="101">
        <f>IF(ISBLANK(C1775),O1774,IF(COUNTIF(C$2:C1775,C1775)&gt;1,O1774,1+MAX(O1774,0)))</f>
        <v>50</v>
      </c>
      <c r="P1775" s="45">
        <f t="shared" si="378"/>
        <v>29</v>
      </c>
      <c r="Q1775" s="33" t="str">
        <f t="shared" si="379"/>
        <v/>
      </c>
      <c r="R1775" s="33">
        <f t="shared" si="380"/>
        <v>4</v>
      </c>
      <c r="S1775" s="33" t="str">
        <f t="shared" si="381"/>
        <v>129_4</v>
      </c>
      <c r="T1775" s="35" t="str">
        <f t="shared" si="382"/>
        <v>129AM</v>
      </c>
      <c r="U1775" s="35" t="str">
        <f t="shared" si="383"/>
        <v>129AMNS</v>
      </c>
      <c r="W1775" s="20" t="str">
        <f t="shared" si="384"/>
        <v/>
      </c>
      <c r="X1775" s="20" t="str">
        <f t="shared" si="385"/>
        <v/>
      </c>
      <c r="Y1775" s="20" t="str">
        <f t="shared" si="386"/>
        <v/>
      </c>
      <c r="Z1775" s="20" t="str">
        <f t="shared" si="387"/>
        <v/>
      </c>
      <c r="AA1775" s="20">
        <f t="shared" si="389"/>
        <v>0</v>
      </c>
      <c r="AB1775" s="20">
        <f t="shared" si="390"/>
        <v>0</v>
      </c>
      <c r="AC1775" s="20">
        <f t="shared" si="391"/>
        <v>0</v>
      </c>
      <c r="AD1775" s="16">
        <f t="shared" si="388"/>
        <v>0</v>
      </c>
      <c r="AE1775" s="16">
        <f>IF(ISBLANK(T1775),AE1774,IF(COUNTIF(T$2:T1775,T1775)&gt;1,AE1774,1+MAX(AE1774,0)))</f>
        <v>55</v>
      </c>
    </row>
    <row r="1776" spans="1:31" x14ac:dyDescent="0.25">
      <c r="A1776" s="42">
        <v>129</v>
      </c>
      <c r="B1776" s="42" t="s">
        <v>65</v>
      </c>
      <c r="C1776" s="42" t="s">
        <v>762</v>
      </c>
      <c r="E1776" s="20">
        <v>1</v>
      </c>
      <c r="F1776" s="20">
        <v>4</v>
      </c>
      <c r="G1776" s="20">
        <v>3</v>
      </c>
      <c r="H1776" s="20">
        <v>3</v>
      </c>
      <c r="I1776" s="20">
        <v>1</v>
      </c>
      <c r="J1776" s="20">
        <v>0</v>
      </c>
      <c r="K1776" s="20">
        <v>0</v>
      </c>
      <c r="L1776" s="20">
        <v>3</v>
      </c>
      <c r="O1776" s="101">
        <f>IF(ISBLANK(C1776),O1775,IF(COUNTIF(C$2:C1776,C1776)&gt;1,O1775,1+MAX(O1775,0)))</f>
        <v>50</v>
      </c>
      <c r="P1776" s="45">
        <f t="shared" si="378"/>
        <v>29</v>
      </c>
      <c r="Q1776" s="33" t="str">
        <f t="shared" si="379"/>
        <v/>
      </c>
      <c r="R1776" s="33">
        <f t="shared" si="380"/>
        <v>4</v>
      </c>
      <c r="S1776" s="33" t="str">
        <f t="shared" si="381"/>
        <v>129_4</v>
      </c>
      <c r="T1776" s="35" t="str">
        <f t="shared" si="382"/>
        <v>129AM</v>
      </c>
      <c r="U1776" s="35" t="str">
        <f t="shared" si="383"/>
        <v>129AMEW</v>
      </c>
      <c r="W1776" s="20" t="str">
        <f t="shared" si="384"/>
        <v/>
      </c>
      <c r="X1776" s="20" t="str">
        <f t="shared" si="385"/>
        <v/>
      </c>
      <c r="Y1776" s="20" t="str">
        <f t="shared" si="386"/>
        <v/>
      </c>
      <c r="Z1776" s="20" t="str">
        <f t="shared" si="387"/>
        <v/>
      </c>
      <c r="AA1776" s="20">
        <f t="shared" si="389"/>
        <v>0</v>
      </c>
      <c r="AB1776" s="20">
        <f t="shared" si="390"/>
        <v>0</v>
      </c>
      <c r="AC1776" s="20">
        <f t="shared" si="391"/>
        <v>2</v>
      </c>
      <c r="AD1776" s="16">
        <f t="shared" si="388"/>
        <v>1</v>
      </c>
      <c r="AE1776" s="16">
        <f>IF(ISBLANK(T1776),AE1775,IF(COUNTIF(T$2:T1776,T1776)&gt;1,AE1775,1+MAX(AE1775,0)))</f>
        <v>55</v>
      </c>
    </row>
    <row r="1777" spans="1:31" x14ac:dyDescent="0.25">
      <c r="A1777" s="42">
        <v>129</v>
      </c>
      <c r="B1777" s="42" t="s">
        <v>65</v>
      </c>
      <c r="C1777" s="42" t="s">
        <v>762</v>
      </c>
      <c r="E1777" s="20">
        <v>1</v>
      </c>
      <c r="F1777" s="20">
        <v>4</v>
      </c>
      <c r="G1777" s="20">
        <v>4</v>
      </c>
      <c r="H1777" s="20">
        <v>4</v>
      </c>
      <c r="I1777" s="20">
        <v>0</v>
      </c>
      <c r="J1777" s="20">
        <v>3</v>
      </c>
      <c r="K1777" s="20">
        <v>0</v>
      </c>
      <c r="L1777" s="20">
        <v>0</v>
      </c>
      <c r="O1777" s="101">
        <f>IF(ISBLANK(C1777),O1776,IF(COUNTIF(C$2:C1777,C1777)&gt;1,O1776,1+MAX(O1776,0)))</f>
        <v>50</v>
      </c>
      <c r="P1777" s="45">
        <f t="shared" si="378"/>
        <v>29</v>
      </c>
      <c r="Q1777" s="33" t="str">
        <f t="shared" si="379"/>
        <v/>
      </c>
      <c r="R1777" s="33">
        <f t="shared" si="380"/>
        <v>4</v>
      </c>
      <c r="S1777" s="33" t="str">
        <f t="shared" si="381"/>
        <v>129_4</v>
      </c>
      <c r="T1777" s="35" t="str">
        <f t="shared" si="382"/>
        <v>129AM</v>
      </c>
      <c r="U1777" s="35" t="str">
        <f t="shared" si="383"/>
        <v>129AMEW</v>
      </c>
      <c r="W1777" s="20" t="str">
        <f t="shared" si="384"/>
        <v/>
      </c>
      <c r="X1777" s="20" t="str">
        <f t="shared" si="385"/>
        <v/>
      </c>
      <c r="Y1777" s="20" t="str">
        <f t="shared" si="386"/>
        <v/>
      </c>
      <c r="Z1777" s="20" t="str">
        <f t="shared" si="387"/>
        <v/>
      </c>
      <c r="AA1777" s="20">
        <f t="shared" si="389"/>
        <v>0</v>
      </c>
      <c r="AB1777" s="20">
        <f t="shared" si="390"/>
        <v>0</v>
      </c>
      <c r="AC1777" s="20">
        <f t="shared" si="391"/>
        <v>2</v>
      </c>
      <c r="AD1777" s="16">
        <f t="shared" si="388"/>
        <v>1</v>
      </c>
      <c r="AE1777" s="16">
        <f>IF(ISBLANK(T1777),AE1776,IF(COUNTIF(T$2:T1777,T1777)&gt;1,AE1776,1+MAX(AE1776,0)))</f>
        <v>55</v>
      </c>
    </row>
    <row r="1778" spans="1:31" x14ac:dyDescent="0.25">
      <c r="A1778" s="42">
        <v>129</v>
      </c>
      <c r="B1778" s="42" t="s">
        <v>65</v>
      </c>
      <c r="C1778" s="42" t="s">
        <v>762</v>
      </c>
      <c r="E1778" s="20">
        <v>2</v>
      </c>
      <c r="F1778" s="20">
        <v>1</v>
      </c>
      <c r="G1778" s="20">
        <v>1</v>
      </c>
      <c r="H1778" s="20">
        <v>4</v>
      </c>
      <c r="I1778" s="20">
        <v>2</v>
      </c>
      <c r="J1778" s="20">
        <v>0</v>
      </c>
      <c r="K1778" s="20">
        <v>1</v>
      </c>
      <c r="L1778" s="20">
        <v>4</v>
      </c>
      <c r="O1778" s="101">
        <f>IF(ISBLANK(C1778),O1777,IF(COUNTIF(C$2:C1778,C1778)&gt;1,O1777,1+MAX(O1777,0)))</f>
        <v>50</v>
      </c>
      <c r="P1778" s="45">
        <f t="shared" si="378"/>
        <v>29</v>
      </c>
      <c r="Q1778" s="33" t="str">
        <f t="shared" si="379"/>
        <v/>
      </c>
      <c r="R1778" s="33">
        <f t="shared" si="380"/>
        <v>5</v>
      </c>
      <c r="S1778" s="33" t="str">
        <f t="shared" si="381"/>
        <v>129_5</v>
      </c>
      <c r="T1778" s="35" t="str">
        <f t="shared" si="382"/>
        <v>129AM</v>
      </c>
      <c r="U1778" s="35" t="str">
        <f t="shared" si="383"/>
        <v>129AMNS</v>
      </c>
      <c r="W1778" s="20" t="str">
        <f t="shared" si="384"/>
        <v/>
      </c>
      <c r="X1778" s="20" t="str">
        <f t="shared" si="385"/>
        <v/>
      </c>
      <c r="Y1778" s="20" t="str">
        <f t="shared" si="386"/>
        <v/>
      </c>
      <c r="Z1778" s="20" t="str">
        <f t="shared" si="387"/>
        <v/>
      </c>
      <c r="AA1778" s="20">
        <f t="shared" si="389"/>
        <v>0</v>
      </c>
      <c r="AB1778" s="20">
        <f t="shared" si="390"/>
        <v>0</v>
      </c>
      <c r="AC1778" s="20">
        <f t="shared" si="391"/>
        <v>0</v>
      </c>
      <c r="AD1778" s="16">
        <f t="shared" si="388"/>
        <v>0</v>
      </c>
      <c r="AE1778" s="16">
        <f>IF(ISBLANK(T1778),AE1777,IF(COUNTIF(T$2:T1778,T1778)&gt;1,AE1777,1+MAX(AE1777,0)))</f>
        <v>55</v>
      </c>
    </row>
    <row r="1779" spans="1:31" x14ac:dyDescent="0.25">
      <c r="A1779" s="42">
        <v>129</v>
      </c>
      <c r="B1779" s="42" t="s">
        <v>65</v>
      </c>
      <c r="C1779" s="42" t="s">
        <v>762</v>
      </c>
      <c r="E1779" s="20">
        <v>2</v>
      </c>
      <c r="F1779" s="20">
        <v>1</v>
      </c>
      <c r="G1779" s="20">
        <v>2</v>
      </c>
      <c r="H1779" s="20">
        <v>1</v>
      </c>
      <c r="I1779" s="20">
        <v>0</v>
      </c>
      <c r="J1779" s="20">
        <v>0</v>
      </c>
      <c r="K1779" s="20">
        <v>0</v>
      </c>
      <c r="L1779" s="20">
        <v>0</v>
      </c>
      <c r="O1779" s="101">
        <f>IF(ISBLANK(C1779),O1778,IF(COUNTIF(C$2:C1779,C1779)&gt;1,O1778,1+MAX(O1778,0)))</f>
        <v>50</v>
      </c>
      <c r="P1779" s="45">
        <f t="shared" si="378"/>
        <v>29</v>
      </c>
      <c r="Q1779" s="33" t="str">
        <f t="shared" si="379"/>
        <v/>
      </c>
      <c r="R1779" s="33">
        <f t="shared" si="380"/>
        <v>5</v>
      </c>
      <c r="S1779" s="33" t="str">
        <f t="shared" si="381"/>
        <v>129_5</v>
      </c>
      <c r="T1779" s="35" t="str">
        <f t="shared" si="382"/>
        <v>129AM</v>
      </c>
      <c r="U1779" s="35" t="str">
        <f t="shared" si="383"/>
        <v>129AMNS</v>
      </c>
      <c r="W1779" s="20" t="str">
        <f t="shared" si="384"/>
        <v/>
      </c>
      <c r="X1779" s="20" t="str">
        <f t="shared" si="385"/>
        <v/>
      </c>
      <c r="Y1779" s="20" t="str">
        <f t="shared" si="386"/>
        <v/>
      </c>
      <c r="Z1779" s="20" t="str">
        <f t="shared" si="387"/>
        <v/>
      </c>
      <c r="AA1779" s="20">
        <f t="shared" si="389"/>
        <v>0</v>
      </c>
      <c r="AB1779" s="20">
        <f t="shared" si="390"/>
        <v>0</v>
      </c>
      <c r="AC1779" s="20">
        <f t="shared" si="391"/>
        <v>0</v>
      </c>
      <c r="AD1779" s="16">
        <f t="shared" si="388"/>
        <v>0</v>
      </c>
      <c r="AE1779" s="16">
        <f>IF(ISBLANK(T1779),AE1778,IF(COUNTIF(T$2:T1779,T1779)&gt;1,AE1778,1+MAX(AE1778,0)))</f>
        <v>55</v>
      </c>
    </row>
    <row r="1780" spans="1:31" x14ac:dyDescent="0.25">
      <c r="A1780" s="42">
        <v>129</v>
      </c>
      <c r="B1780" s="42" t="s">
        <v>65</v>
      </c>
      <c r="C1780" s="42" t="s">
        <v>762</v>
      </c>
      <c r="E1780" s="20">
        <v>2</v>
      </c>
      <c r="F1780" s="20">
        <v>1</v>
      </c>
      <c r="G1780" s="20">
        <v>3</v>
      </c>
      <c r="H1780" s="20">
        <v>0</v>
      </c>
      <c r="I1780" s="20">
        <v>0</v>
      </c>
      <c r="J1780" s="20">
        <v>0</v>
      </c>
      <c r="K1780" s="20">
        <v>0</v>
      </c>
      <c r="L1780" s="20">
        <v>0</v>
      </c>
      <c r="O1780" s="101">
        <f>IF(ISBLANK(C1780),O1779,IF(COUNTIF(C$2:C1780,C1780)&gt;1,O1779,1+MAX(O1779,0)))</f>
        <v>50</v>
      </c>
      <c r="P1780" s="45">
        <f t="shared" si="378"/>
        <v>29</v>
      </c>
      <c r="Q1780" s="33" t="str">
        <f t="shared" si="379"/>
        <v/>
      </c>
      <c r="R1780" s="33">
        <f t="shared" si="380"/>
        <v>5</v>
      </c>
      <c r="S1780" s="33" t="str">
        <f t="shared" si="381"/>
        <v>129_5</v>
      </c>
      <c r="T1780" s="35" t="str">
        <f t="shared" si="382"/>
        <v>129AM</v>
      </c>
      <c r="U1780" s="35" t="str">
        <f t="shared" si="383"/>
        <v>129AMEW</v>
      </c>
      <c r="W1780" s="20" t="str">
        <f t="shared" si="384"/>
        <v/>
      </c>
      <c r="X1780" s="20" t="str">
        <f t="shared" si="385"/>
        <v/>
      </c>
      <c r="Y1780" s="20" t="str">
        <f t="shared" si="386"/>
        <v/>
      </c>
      <c r="Z1780" s="20" t="str">
        <f t="shared" si="387"/>
        <v/>
      </c>
      <c r="AA1780" s="20">
        <f t="shared" si="389"/>
        <v>0</v>
      </c>
      <c r="AB1780" s="20">
        <f t="shared" si="390"/>
        <v>0</v>
      </c>
      <c r="AC1780" s="20">
        <f t="shared" si="391"/>
        <v>2</v>
      </c>
      <c r="AD1780" s="16">
        <f t="shared" si="388"/>
        <v>1</v>
      </c>
      <c r="AE1780" s="16">
        <f>IF(ISBLANK(T1780),AE1779,IF(COUNTIF(T$2:T1780,T1780)&gt;1,AE1779,1+MAX(AE1779,0)))</f>
        <v>55</v>
      </c>
    </row>
    <row r="1781" spans="1:31" x14ac:dyDescent="0.25">
      <c r="A1781" s="42">
        <v>129</v>
      </c>
      <c r="B1781" s="42" t="s">
        <v>65</v>
      </c>
      <c r="C1781" s="42" t="s">
        <v>762</v>
      </c>
      <c r="E1781" s="20">
        <v>2</v>
      </c>
      <c r="F1781" s="20">
        <v>1</v>
      </c>
      <c r="G1781" s="20">
        <v>4</v>
      </c>
      <c r="H1781" s="20">
        <v>4</v>
      </c>
      <c r="I1781" s="20">
        <v>2</v>
      </c>
      <c r="J1781" s="20">
        <v>1</v>
      </c>
      <c r="K1781" s="20">
        <v>1</v>
      </c>
      <c r="L1781" s="20">
        <v>1</v>
      </c>
      <c r="O1781" s="101">
        <f>IF(ISBLANK(C1781),O1780,IF(COUNTIF(C$2:C1781,C1781)&gt;1,O1780,1+MAX(O1780,0)))</f>
        <v>50</v>
      </c>
      <c r="P1781" s="45">
        <f t="shared" si="378"/>
        <v>29</v>
      </c>
      <c r="Q1781" s="33" t="str">
        <f t="shared" si="379"/>
        <v/>
      </c>
      <c r="R1781" s="33">
        <f t="shared" si="380"/>
        <v>5</v>
      </c>
      <c r="S1781" s="33" t="str">
        <f t="shared" si="381"/>
        <v>129_5</v>
      </c>
      <c r="T1781" s="35" t="str">
        <f t="shared" si="382"/>
        <v>129AM</v>
      </c>
      <c r="U1781" s="35" t="str">
        <f t="shared" si="383"/>
        <v>129AMEW</v>
      </c>
      <c r="W1781" s="20" t="str">
        <f t="shared" si="384"/>
        <v/>
      </c>
      <c r="X1781" s="20" t="str">
        <f t="shared" si="385"/>
        <v/>
      </c>
      <c r="Y1781" s="20" t="str">
        <f t="shared" si="386"/>
        <v/>
      </c>
      <c r="Z1781" s="20" t="str">
        <f t="shared" si="387"/>
        <v/>
      </c>
      <c r="AA1781" s="20">
        <f t="shared" si="389"/>
        <v>0</v>
      </c>
      <c r="AB1781" s="20">
        <f t="shared" si="390"/>
        <v>0</v>
      </c>
      <c r="AC1781" s="20">
        <f t="shared" si="391"/>
        <v>2</v>
      </c>
      <c r="AD1781" s="16">
        <f t="shared" si="388"/>
        <v>1</v>
      </c>
      <c r="AE1781" s="16">
        <f>IF(ISBLANK(T1781),AE1780,IF(COUNTIF(T$2:T1781,T1781)&gt;1,AE1780,1+MAX(AE1780,0)))</f>
        <v>55</v>
      </c>
    </row>
    <row r="1782" spans="1:31" x14ac:dyDescent="0.25">
      <c r="A1782" s="42">
        <v>129</v>
      </c>
      <c r="B1782" s="42" t="s">
        <v>65</v>
      </c>
      <c r="C1782" s="42" t="s">
        <v>762</v>
      </c>
      <c r="E1782" s="20">
        <v>2</v>
      </c>
      <c r="F1782" s="20">
        <v>2</v>
      </c>
      <c r="G1782" s="20">
        <v>1</v>
      </c>
      <c r="H1782" s="20">
        <v>1</v>
      </c>
      <c r="I1782" s="20">
        <v>0</v>
      </c>
      <c r="J1782" s="20">
        <v>0</v>
      </c>
      <c r="K1782" s="20">
        <v>0</v>
      </c>
      <c r="L1782" s="20">
        <v>1</v>
      </c>
      <c r="O1782" s="101">
        <f>IF(ISBLANK(C1782),O1781,IF(COUNTIF(C$2:C1782,C1782)&gt;1,O1781,1+MAX(O1781,0)))</f>
        <v>50</v>
      </c>
      <c r="P1782" s="45">
        <f t="shared" si="378"/>
        <v>29</v>
      </c>
      <c r="Q1782" s="33" t="str">
        <f t="shared" si="379"/>
        <v/>
      </c>
      <c r="R1782" s="33">
        <f t="shared" si="380"/>
        <v>6</v>
      </c>
      <c r="S1782" s="33" t="str">
        <f t="shared" si="381"/>
        <v>129_6</v>
      </c>
      <c r="T1782" s="35" t="str">
        <f t="shared" si="382"/>
        <v>129AM</v>
      </c>
      <c r="U1782" s="35" t="str">
        <f t="shared" si="383"/>
        <v>129AMNS</v>
      </c>
      <c r="W1782" s="20" t="str">
        <f t="shared" si="384"/>
        <v/>
      </c>
      <c r="X1782" s="20" t="str">
        <f t="shared" si="385"/>
        <v/>
      </c>
      <c r="Y1782" s="20" t="str">
        <f t="shared" si="386"/>
        <v/>
      </c>
      <c r="Z1782" s="20" t="str">
        <f t="shared" si="387"/>
        <v/>
      </c>
      <c r="AA1782" s="20">
        <f t="shared" si="389"/>
        <v>0</v>
      </c>
      <c r="AB1782" s="20">
        <f t="shared" si="390"/>
        <v>0</v>
      </c>
      <c r="AC1782" s="20">
        <f t="shared" si="391"/>
        <v>0</v>
      </c>
      <c r="AD1782" s="16">
        <f t="shared" si="388"/>
        <v>0</v>
      </c>
      <c r="AE1782" s="16">
        <f>IF(ISBLANK(T1782),AE1781,IF(COUNTIF(T$2:T1782,T1782)&gt;1,AE1781,1+MAX(AE1781,0)))</f>
        <v>55</v>
      </c>
    </row>
    <row r="1783" spans="1:31" x14ac:dyDescent="0.25">
      <c r="A1783" s="42">
        <v>129</v>
      </c>
      <c r="B1783" s="42" t="s">
        <v>65</v>
      </c>
      <c r="C1783" s="42" t="s">
        <v>762</v>
      </c>
      <c r="E1783" s="20">
        <v>2</v>
      </c>
      <c r="F1783" s="20">
        <v>2</v>
      </c>
      <c r="G1783" s="20">
        <v>2</v>
      </c>
      <c r="H1783" s="20">
        <v>1</v>
      </c>
      <c r="I1783" s="20">
        <v>0</v>
      </c>
      <c r="J1783" s="20">
        <v>0</v>
      </c>
      <c r="K1783" s="20">
        <v>0</v>
      </c>
      <c r="L1783" s="20">
        <v>1</v>
      </c>
      <c r="O1783" s="101">
        <f>IF(ISBLANK(C1783),O1782,IF(COUNTIF(C$2:C1783,C1783)&gt;1,O1782,1+MAX(O1782,0)))</f>
        <v>50</v>
      </c>
      <c r="P1783" s="45">
        <f t="shared" si="378"/>
        <v>29</v>
      </c>
      <c r="Q1783" s="33" t="str">
        <f t="shared" si="379"/>
        <v/>
      </c>
      <c r="R1783" s="33">
        <f t="shared" si="380"/>
        <v>6</v>
      </c>
      <c r="S1783" s="33" t="str">
        <f t="shared" si="381"/>
        <v>129_6</v>
      </c>
      <c r="T1783" s="35" t="str">
        <f t="shared" si="382"/>
        <v>129AM</v>
      </c>
      <c r="U1783" s="35" t="str">
        <f t="shared" si="383"/>
        <v>129AMNS</v>
      </c>
      <c r="W1783" s="20" t="str">
        <f t="shared" si="384"/>
        <v/>
      </c>
      <c r="X1783" s="20" t="str">
        <f t="shared" si="385"/>
        <v/>
      </c>
      <c r="Y1783" s="20" t="str">
        <f t="shared" si="386"/>
        <v/>
      </c>
      <c r="Z1783" s="20" t="str">
        <f t="shared" si="387"/>
        <v/>
      </c>
      <c r="AA1783" s="20">
        <f t="shared" si="389"/>
        <v>0</v>
      </c>
      <c r="AB1783" s="20">
        <f t="shared" si="390"/>
        <v>0</v>
      </c>
      <c r="AC1783" s="20">
        <f t="shared" si="391"/>
        <v>0</v>
      </c>
      <c r="AD1783" s="16">
        <f t="shared" si="388"/>
        <v>0</v>
      </c>
      <c r="AE1783" s="16">
        <f>IF(ISBLANK(T1783),AE1782,IF(COUNTIF(T$2:T1783,T1783)&gt;1,AE1782,1+MAX(AE1782,0)))</f>
        <v>55</v>
      </c>
    </row>
    <row r="1784" spans="1:31" x14ac:dyDescent="0.25">
      <c r="A1784" s="42">
        <v>129</v>
      </c>
      <c r="B1784" s="42" t="s">
        <v>65</v>
      </c>
      <c r="C1784" s="42" t="s">
        <v>762</v>
      </c>
      <c r="E1784" s="20">
        <v>2</v>
      </c>
      <c r="F1784" s="20">
        <v>2</v>
      </c>
      <c r="G1784" s="20">
        <v>3</v>
      </c>
      <c r="H1784" s="20">
        <v>0</v>
      </c>
      <c r="I1784" s="20">
        <v>0</v>
      </c>
      <c r="J1784" s="20">
        <v>0</v>
      </c>
      <c r="K1784" s="20">
        <v>0</v>
      </c>
      <c r="L1784" s="20">
        <v>0</v>
      </c>
      <c r="O1784" s="101">
        <f>IF(ISBLANK(C1784),O1783,IF(COUNTIF(C$2:C1784,C1784)&gt;1,O1783,1+MAX(O1783,0)))</f>
        <v>50</v>
      </c>
      <c r="P1784" s="45">
        <f t="shared" si="378"/>
        <v>29</v>
      </c>
      <c r="Q1784" s="33" t="str">
        <f t="shared" si="379"/>
        <v/>
      </c>
      <c r="R1784" s="33">
        <f t="shared" si="380"/>
        <v>6</v>
      </c>
      <c r="S1784" s="33" t="str">
        <f t="shared" si="381"/>
        <v>129_6</v>
      </c>
      <c r="T1784" s="35" t="str">
        <f t="shared" si="382"/>
        <v>129AM</v>
      </c>
      <c r="U1784" s="35" t="str">
        <f t="shared" si="383"/>
        <v>129AMEW</v>
      </c>
      <c r="W1784" s="20" t="str">
        <f t="shared" si="384"/>
        <v/>
      </c>
      <c r="X1784" s="20" t="str">
        <f t="shared" si="385"/>
        <v/>
      </c>
      <c r="Y1784" s="20" t="str">
        <f t="shared" si="386"/>
        <v/>
      </c>
      <c r="Z1784" s="20" t="str">
        <f t="shared" si="387"/>
        <v/>
      </c>
      <c r="AA1784" s="20">
        <f t="shared" si="389"/>
        <v>0</v>
      </c>
      <c r="AB1784" s="20">
        <f t="shared" si="390"/>
        <v>0</v>
      </c>
      <c r="AC1784" s="20">
        <f t="shared" si="391"/>
        <v>2</v>
      </c>
      <c r="AD1784" s="16">
        <f t="shared" si="388"/>
        <v>1</v>
      </c>
      <c r="AE1784" s="16">
        <f>IF(ISBLANK(T1784),AE1783,IF(COUNTIF(T$2:T1784,T1784)&gt;1,AE1783,1+MAX(AE1783,0)))</f>
        <v>55</v>
      </c>
    </row>
    <row r="1785" spans="1:31" x14ac:dyDescent="0.25">
      <c r="A1785" s="42">
        <v>129</v>
      </c>
      <c r="B1785" s="42" t="s">
        <v>65</v>
      </c>
      <c r="C1785" s="42" t="s">
        <v>762</v>
      </c>
      <c r="E1785" s="20">
        <v>2</v>
      </c>
      <c r="F1785" s="20">
        <v>2</v>
      </c>
      <c r="G1785" s="20">
        <v>4</v>
      </c>
      <c r="H1785" s="20">
        <v>7</v>
      </c>
      <c r="I1785" s="20">
        <v>1</v>
      </c>
      <c r="J1785" s="20">
        <v>1</v>
      </c>
      <c r="K1785" s="20">
        <v>0</v>
      </c>
      <c r="L1785" s="20">
        <v>0</v>
      </c>
      <c r="O1785" s="101">
        <f>IF(ISBLANK(C1785),O1784,IF(COUNTIF(C$2:C1785,C1785)&gt;1,O1784,1+MAX(O1784,0)))</f>
        <v>50</v>
      </c>
      <c r="P1785" s="45">
        <f t="shared" si="378"/>
        <v>29</v>
      </c>
      <c r="Q1785" s="33" t="str">
        <f t="shared" si="379"/>
        <v/>
      </c>
      <c r="R1785" s="33">
        <f t="shared" si="380"/>
        <v>6</v>
      </c>
      <c r="S1785" s="33" t="str">
        <f t="shared" si="381"/>
        <v>129_6</v>
      </c>
      <c r="T1785" s="35" t="str">
        <f t="shared" si="382"/>
        <v>129AM</v>
      </c>
      <c r="U1785" s="35" t="str">
        <f t="shared" si="383"/>
        <v>129AMEW</v>
      </c>
      <c r="W1785" s="20" t="str">
        <f t="shared" si="384"/>
        <v/>
      </c>
      <c r="X1785" s="20" t="str">
        <f t="shared" si="385"/>
        <v/>
      </c>
      <c r="Y1785" s="20" t="str">
        <f t="shared" si="386"/>
        <v/>
      </c>
      <c r="Z1785" s="20" t="str">
        <f t="shared" si="387"/>
        <v/>
      </c>
      <c r="AA1785" s="20">
        <f t="shared" si="389"/>
        <v>0</v>
      </c>
      <c r="AB1785" s="20">
        <f t="shared" si="390"/>
        <v>0</v>
      </c>
      <c r="AC1785" s="20">
        <f t="shared" si="391"/>
        <v>2</v>
      </c>
      <c r="AD1785" s="16">
        <f t="shared" si="388"/>
        <v>1</v>
      </c>
      <c r="AE1785" s="16">
        <f>IF(ISBLANK(T1785),AE1784,IF(COUNTIF(T$2:T1785,T1785)&gt;1,AE1784,1+MAX(AE1784,0)))</f>
        <v>55</v>
      </c>
    </row>
    <row r="1786" spans="1:31" x14ac:dyDescent="0.25">
      <c r="A1786" s="42">
        <v>129</v>
      </c>
      <c r="B1786" s="42" t="s">
        <v>65</v>
      </c>
      <c r="C1786" s="42" t="s">
        <v>762</v>
      </c>
      <c r="E1786" s="20">
        <v>2</v>
      </c>
      <c r="F1786" s="20">
        <v>3</v>
      </c>
      <c r="G1786" s="20">
        <v>1</v>
      </c>
      <c r="H1786" s="20">
        <v>3</v>
      </c>
      <c r="I1786" s="20">
        <v>1</v>
      </c>
      <c r="J1786" s="20">
        <v>1</v>
      </c>
      <c r="K1786" s="20">
        <v>0</v>
      </c>
      <c r="L1786" s="20">
        <v>3</v>
      </c>
      <c r="O1786" s="101">
        <f>IF(ISBLANK(C1786),O1785,IF(COUNTIF(C$2:C1786,C1786)&gt;1,O1785,1+MAX(O1785,0)))</f>
        <v>50</v>
      </c>
      <c r="P1786" s="45">
        <f t="shared" si="378"/>
        <v>29</v>
      </c>
      <c r="Q1786" s="33" t="str">
        <f t="shared" si="379"/>
        <v/>
      </c>
      <c r="R1786" s="33">
        <f t="shared" si="380"/>
        <v>7</v>
      </c>
      <c r="S1786" s="33" t="str">
        <f t="shared" si="381"/>
        <v>129_7</v>
      </c>
      <c r="T1786" s="35" t="str">
        <f t="shared" si="382"/>
        <v>129AM</v>
      </c>
      <c r="U1786" s="35" t="str">
        <f t="shared" si="383"/>
        <v>129AMNS</v>
      </c>
      <c r="W1786" s="20" t="str">
        <f t="shared" si="384"/>
        <v/>
      </c>
      <c r="X1786" s="20" t="str">
        <f t="shared" si="385"/>
        <v/>
      </c>
      <c r="Y1786" s="20" t="str">
        <f t="shared" si="386"/>
        <v/>
      </c>
      <c r="Z1786" s="20" t="str">
        <f t="shared" si="387"/>
        <v/>
      </c>
      <c r="AA1786" s="20">
        <f t="shared" si="389"/>
        <v>0</v>
      </c>
      <c r="AB1786" s="20">
        <f t="shared" si="390"/>
        <v>0</v>
      </c>
      <c r="AC1786" s="20">
        <f t="shared" si="391"/>
        <v>0</v>
      </c>
      <c r="AD1786" s="16">
        <f t="shared" si="388"/>
        <v>0</v>
      </c>
      <c r="AE1786" s="16">
        <f>IF(ISBLANK(T1786),AE1785,IF(COUNTIF(T$2:T1786,T1786)&gt;1,AE1785,1+MAX(AE1785,0)))</f>
        <v>55</v>
      </c>
    </row>
    <row r="1787" spans="1:31" x14ac:dyDescent="0.25">
      <c r="A1787" s="42">
        <v>129</v>
      </c>
      <c r="B1787" s="42" t="s">
        <v>65</v>
      </c>
      <c r="C1787" s="42" t="s">
        <v>762</v>
      </c>
      <c r="E1787" s="20">
        <v>2</v>
      </c>
      <c r="F1787" s="20">
        <v>3</v>
      </c>
      <c r="G1787" s="20">
        <v>2</v>
      </c>
      <c r="H1787" s="20">
        <v>1</v>
      </c>
      <c r="I1787" s="20">
        <v>0</v>
      </c>
      <c r="J1787" s="20">
        <v>0</v>
      </c>
      <c r="K1787" s="20">
        <v>0</v>
      </c>
      <c r="L1787" s="20">
        <v>1</v>
      </c>
      <c r="O1787" s="101">
        <f>IF(ISBLANK(C1787),O1786,IF(COUNTIF(C$2:C1787,C1787)&gt;1,O1786,1+MAX(O1786,0)))</f>
        <v>50</v>
      </c>
      <c r="P1787" s="45">
        <f t="shared" si="378"/>
        <v>29</v>
      </c>
      <c r="Q1787" s="33" t="str">
        <f t="shared" si="379"/>
        <v/>
      </c>
      <c r="R1787" s="33">
        <f t="shared" si="380"/>
        <v>7</v>
      </c>
      <c r="S1787" s="33" t="str">
        <f t="shared" si="381"/>
        <v>129_7</v>
      </c>
      <c r="T1787" s="35" t="str">
        <f t="shared" si="382"/>
        <v>129AM</v>
      </c>
      <c r="U1787" s="35" t="str">
        <f t="shared" si="383"/>
        <v>129AMNS</v>
      </c>
      <c r="W1787" s="20" t="str">
        <f t="shared" si="384"/>
        <v/>
      </c>
      <c r="X1787" s="20" t="str">
        <f t="shared" si="385"/>
        <v/>
      </c>
      <c r="Y1787" s="20" t="str">
        <f t="shared" si="386"/>
        <v/>
      </c>
      <c r="Z1787" s="20" t="str">
        <f t="shared" si="387"/>
        <v/>
      </c>
      <c r="AA1787" s="20">
        <f t="shared" si="389"/>
        <v>0</v>
      </c>
      <c r="AB1787" s="20">
        <f t="shared" si="390"/>
        <v>0</v>
      </c>
      <c r="AC1787" s="20">
        <f t="shared" si="391"/>
        <v>0</v>
      </c>
      <c r="AD1787" s="16">
        <f t="shared" si="388"/>
        <v>0</v>
      </c>
      <c r="AE1787" s="16">
        <f>IF(ISBLANK(T1787),AE1786,IF(COUNTIF(T$2:T1787,T1787)&gt;1,AE1786,1+MAX(AE1786,0)))</f>
        <v>55</v>
      </c>
    </row>
    <row r="1788" spans="1:31" x14ac:dyDescent="0.25">
      <c r="A1788" s="42">
        <v>129</v>
      </c>
      <c r="B1788" s="42" t="s">
        <v>65</v>
      </c>
      <c r="C1788" s="42" t="s">
        <v>762</v>
      </c>
      <c r="E1788" s="20">
        <v>2</v>
      </c>
      <c r="F1788" s="20">
        <v>3</v>
      </c>
      <c r="G1788" s="20">
        <v>3</v>
      </c>
      <c r="H1788" s="20">
        <v>0</v>
      </c>
      <c r="I1788" s="20">
        <v>0</v>
      </c>
      <c r="J1788" s="20">
        <v>0</v>
      </c>
      <c r="K1788" s="20">
        <v>0</v>
      </c>
      <c r="L1788" s="20">
        <v>0</v>
      </c>
      <c r="O1788" s="101">
        <f>IF(ISBLANK(C1788),O1787,IF(COUNTIF(C$2:C1788,C1788)&gt;1,O1787,1+MAX(O1787,0)))</f>
        <v>50</v>
      </c>
      <c r="P1788" s="45">
        <f t="shared" si="378"/>
        <v>29</v>
      </c>
      <c r="Q1788" s="33" t="str">
        <f t="shared" si="379"/>
        <v/>
      </c>
      <c r="R1788" s="33">
        <f t="shared" si="380"/>
        <v>7</v>
      </c>
      <c r="S1788" s="33" t="str">
        <f t="shared" si="381"/>
        <v>129_7</v>
      </c>
      <c r="T1788" s="35" t="str">
        <f t="shared" si="382"/>
        <v>129AM</v>
      </c>
      <c r="U1788" s="35" t="str">
        <f t="shared" si="383"/>
        <v>129AMEW</v>
      </c>
      <c r="W1788" s="20" t="str">
        <f t="shared" si="384"/>
        <v/>
      </c>
      <c r="X1788" s="20" t="str">
        <f t="shared" si="385"/>
        <v/>
      </c>
      <c r="Y1788" s="20" t="str">
        <f t="shared" si="386"/>
        <v/>
      </c>
      <c r="Z1788" s="20" t="str">
        <f t="shared" si="387"/>
        <v/>
      </c>
      <c r="AA1788" s="20">
        <f t="shared" si="389"/>
        <v>0</v>
      </c>
      <c r="AB1788" s="20">
        <f t="shared" si="390"/>
        <v>0</v>
      </c>
      <c r="AC1788" s="20">
        <f t="shared" si="391"/>
        <v>2</v>
      </c>
      <c r="AD1788" s="16">
        <f t="shared" si="388"/>
        <v>1</v>
      </c>
      <c r="AE1788" s="16">
        <f>IF(ISBLANK(T1788),AE1787,IF(COUNTIF(T$2:T1788,T1788)&gt;1,AE1787,1+MAX(AE1787,0)))</f>
        <v>55</v>
      </c>
    </row>
    <row r="1789" spans="1:31" x14ac:dyDescent="0.25">
      <c r="A1789" s="42">
        <v>129</v>
      </c>
      <c r="B1789" s="42" t="s">
        <v>65</v>
      </c>
      <c r="C1789" s="42" t="s">
        <v>762</v>
      </c>
      <c r="E1789" s="20">
        <v>2</v>
      </c>
      <c r="F1789" s="20">
        <v>3</v>
      </c>
      <c r="G1789" s="20">
        <v>4</v>
      </c>
      <c r="H1789" s="20">
        <v>6</v>
      </c>
      <c r="I1789" s="20">
        <v>1</v>
      </c>
      <c r="J1789" s="20">
        <v>2</v>
      </c>
      <c r="K1789" s="20">
        <v>0</v>
      </c>
      <c r="L1789" s="20">
        <v>0</v>
      </c>
      <c r="O1789" s="101">
        <f>IF(ISBLANK(C1789),O1788,IF(COUNTIF(C$2:C1789,C1789)&gt;1,O1788,1+MAX(O1788,0)))</f>
        <v>50</v>
      </c>
      <c r="P1789" s="45">
        <f t="shared" si="378"/>
        <v>29</v>
      </c>
      <c r="Q1789" s="33" t="str">
        <f t="shared" si="379"/>
        <v/>
      </c>
      <c r="R1789" s="33">
        <f t="shared" si="380"/>
        <v>7</v>
      </c>
      <c r="S1789" s="33" t="str">
        <f t="shared" si="381"/>
        <v>129_7</v>
      </c>
      <c r="T1789" s="35" t="str">
        <f t="shared" si="382"/>
        <v>129AM</v>
      </c>
      <c r="U1789" s="35" t="str">
        <f t="shared" si="383"/>
        <v>129AMEW</v>
      </c>
      <c r="W1789" s="20" t="str">
        <f t="shared" si="384"/>
        <v/>
      </c>
      <c r="X1789" s="20" t="str">
        <f t="shared" si="385"/>
        <v/>
      </c>
      <c r="Y1789" s="20" t="str">
        <f t="shared" si="386"/>
        <v/>
      </c>
      <c r="Z1789" s="20" t="str">
        <f t="shared" si="387"/>
        <v/>
      </c>
      <c r="AA1789" s="20">
        <f t="shared" si="389"/>
        <v>0</v>
      </c>
      <c r="AB1789" s="20">
        <f t="shared" si="390"/>
        <v>0</v>
      </c>
      <c r="AC1789" s="20">
        <f t="shared" si="391"/>
        <v>2</v>
      </c>
      <c r="AD1789" s="16">
        <f t="shared" si="388"/>
        <v>1</v>
      </c>
      <c r="AE1789" s="16">
        <f>IF(ISBLANK(T1789),AE1788,IF(COUNTIF(T$2:T1789,T1789)&gt;1,AE1788,1+MAX(AE1788,0)))</f>
        <v>55</v>
      </c>
    </row>
    <row r="1790" spans="1:31" x14ac:dyDescent="0.25">
      <c r="A1790" s="42">
        <v>129</v>
      </c>
      <c r="B1790" s="42" t="s">
        <v>65</v>
      </c>
      <c r="C1790" s="42" t="s">
        <v>762</v>
      </c>
      <c r="E1790" s="20">
        <v>2</v>
      </c>
      <c r="F1790" s="20">
        <v>4</v>
      </c>
      <c r="G1790" s="20">
        <v>1</v>
      </c>
      <c r="H1790" s="20">
        <v>7</v>
      </c>
      <c r="I1790" s="20">
        <v>1</v>
      </c>
      <c r="J1790" s="20">
        <v>4</v>
      </c>
      <c r="K1790" s="20">
        <v>1</v>
      </c>
      <c r="L1790" s="20">
        <v>6</v>
      </c>
      <c r="O1790" s="101">
        <f>IF(ISBLANK(C1790),O1789,IF(COUNTIF(C$2:C1790,C1790)&gt;1,O1789,1+MAX(O1789,0)))</f>
        <v>50</v>
      </c>
      <c r="P1790" s="45">
        <f t="shared" si="378"/>
        <v>29</v>
      </c>
      <c r="Q1790" s="33" t="str">
        <f t="shared" si="379"/>
        <v/>
      </c>
      <c r="R1790" s="33">
        <f t="shared" si="380"/>
        <v>8</v>
      </c>
      <c r="S1790" s="33" t="str">
        <f t="shared" si="381"/>
        <v>129_8</v>
      </c>
      <c r="T1790" s="35" t="str">
        <f t="shared" si="382"/>
        <v>129AM</v>
      </c>
      <c r="U1790" s="35" t="str">
        <f t="shared" si="383"/>
        <v>129AMNS</v>
      </c>
      <c r="W1790" s="20" t="str">
        <f t="shared" si="384"/>
        <v/>
      </c>
      <c r="X1790" s="20" t="str">
        <f t="shared" si="385"/>
        <v/>
      </c>
      <c r="Y1790" s="20" t="str">
        <f t="shared" si="386"/>
        <v/>
      </c>
      <c r="Z1790" s="20" t="str">
        <f t="shared" si="387"/>
        <v/>
      </c>
      <c r="AA1790" s="20">
        <f t="shared" si="389"/>
        <v>0</v>
      </c>
      <c r="AB1790" s="20">
        <f t="shared" si="390"/>
        <v>0</v>
      </c>
      <c r="AC1790" s="20">
        <f t="shared" si="391"/>
        <v>0</v>
      </c>
      <c r="AD1790" s="16">
        <f t="shared" si="388"/>
        <v>0</v>
      </c>
      <c r="AE1790" s="16">
        <f>IF(ISBLANK(T1790),AE1789,IF(COUNTIF(T$2:T1790,T1790)&gt;1,AE1789,1+MAX(AE1789,0)))</f>
        <v>55</v>
      </c>
    </row>
    <row r="1791" spans="1:31" x14ac:dyDescent="0.25">
      <c r="A1791" s="42">
        <v>129</v>
      </c>
      <c r="B1791" s="42" t="s">
        <v>65</v>
      </c>
      <c r="C1791" s="42" t="s">
        <v>762</v>
      </c>
      <c r="E1791" s="20">
        <v>2</v>
      </c>
      <c r="F1791" s="20">
        <v>4</v>
      </c>
      <c r="G1791" s="20">
        <v>2</v>
      </c>
      <c r="H1791" s="20">
        <v>1</v>
      </c>
      <c r="I1791" s="20">
        <v>0</v>
      </c>
      <c r="J1791" s="20">
        <v>1</v>
      </c>
      <c r="K1791" s="20">
        <v>0</v>
      </c>
      <c r="L1791" s="20">
        <v>0</v>
      </c>
      <c r="O1791" s="101">
        <f>IF(ISBLANK(C1791),O1790,IF(COUNTIF(C$2:C1791,C1791)&gt;1,O1790,1+MAX(O1790,0)))</f>
        <v>50</v>
      </c>
      <c r="P1791" s="45">
        <f t="shared" si="378"/>
        <v>29</v>
      </c>
      <c r="Q1791" s="33" t="str">
        <f t="shared" si="379"/>
        <v/>
      </c>
      <c r="R1791" s="33">
        <f t="shared" si="380"/>
        <v>8</v>
      </c>
      <c r="S1791" s="33" t="str">
        <f t="shared" si="381"/>
        <v>129_8</v>
      </c>
      <c r="T1791" s="35" t="str">
        <f t="shared" si="382"/>
        <v>129AM</v>
      </c>
      <c r="U1791" s="35" t="str">
        <f t="shared" si="383"/>
        <v>129AMNS</v>
      </c>
      <c r="W1791" s="20" t="str">
        <f t="shared" si="384"/>
        <v/>
      </c>
      <c r="X1791" s="20" t="str">
        <f t="shared" si="385"/>
        <v/>
      </c>
      <c r="Y1791" s="20" t="str">
        <f t="shared" si="386"/>
        <v/>
      </c>
      <c r="Z1791" s="20" t="str">
        <f t="shared" si="387"/>
        <v/>
      </c>
      <c r="AA1791" s="20">
        <f t="shared" si="389"/>
        <v>0</v>
      </c>
      <c r="AB1791" s="20">
        <f t="shared" si="390"/>
        <v>0</v>
      </c>
      <c r="AC1791" s="20">
        <f t="shared" si="391"/>
        <v>0</v>
      </c>
      <c r="AD1791" s="16">
        <f t="shared" si="388"/>
        <v>0</v>
      </c>
      <c r="AE1791" s="16">
        <f>IF(ISBLANK(T1791),AE1790,IF(COUNTIF(T$2:T1791,T1791)&gt;1,AE1790,1+MAX(AE1790,0)))</f>
        <v>55</v>
      </c>
    </row>
    <row r="1792" spans="1:31" x14ac:dyDescent="0.25">
      <c r="A1792" s="42">
        <v>129</v>
      </c>
      <c r="B1792" s="42" t="s">
        <v>65</v>
      </c>
      <c r="C1792" s="42" t="s">
        <v>762</v>
      </c>
      <c r="E1792" s="20">
        <v>2</v>
      </c>
      <c r="F1792" s="20">
        <v>4</v>
      </c>
      <c r="G1792" s="20">
        <v>3</v>
      </c>
      <c r="H1792" s="20">
        <v>1</v>
      </c>
      <c r="I1792" s="20">
        <v>0</v>
      </c>
      <c r="J1792" s="20">
        <v>0</v>
      </c>
      <c r="K1792" s="20">
        <v>0</v>
      </c>
      <c r="L1792" s="20">
        <v>0</v>
      </c>
      <c r="O1792" s="101">
        <f>IF(ISBLANK(C1792),O1791,IF(COUNTIF(C$2:C1792,C1792)&gt;1,O1791,1+MAX(O1791,0)))</f>
        <v>50</v>
      </c>
      <c r="P1792" s="45">
        <f t="shared" si="378"/>
        <v>29</v>
      </c>
      <c r="Q1792" s="33" t="str">
        <f t="shared" si="379"/>
        <v/>
      </c>
      <c r="R1792" s="33">
        <f t="shared" si="380"/>
        <v>8</v>
      </c>
      <c r="S1792" s="33" t="str">
        <f t="shared" si="381"/>
        <v>129_8</v>
      </c>
      <c r="T1792" s="35" t="str">
        <f t="shared" si="382"/>
        <v>129AM</v>
      </c>
      <c r="U1792" s="35" t="str">
        <f t="shared" si="383"/>
        <v>129AMEW</v>
      </c>
      <c r="W1792" s="20" t="str">
        <f t="shared" si="384"/>
        <v/>
      </c>
      <c r="X1792" s="20" t="str">
        <f t="shared" si="385"/>
        <v/>
      </c>
      <c r="Y1792" s="20" t="str">
        <f t="shared" si="386"/>
        <v/>
      </c>
      <c r="Z1792" s="20" t="str">
        <f t="shared" si="387"/>
        <v/>
      </c>
      <c r="AA1792" s="20">
        <f t="shared" si="389"/>
        <v>0</v>
      </c>
      <c r="AB1792" s="20">
        <f t="shared" si="390"/>
        <v>0</v>
      </c>
      <c r="AC1792" s="20">
        <f t="shared" si="391"/>
        <v>2</v>
      </c>
      <c r="AD1792" s="16">
        <f t="shared" si="388"/>
        <v>1</v>
      </c>
      <c r="AE1792" s="16">
        <f>IF(ISBLANK(T1792),AE1791,IF(COUNTIF(T$2:T1792,T1792)&gt;1,AE1791,1+MAX(AE1791,0)))</f>
        <v>55</v>
      </c>
    </row>
    <row r="1793" spans="1:31" x14ac:dyDescent="0.25">
      <c r="A1793" s="42">
        <v>129</v>
      </c>
      <c r="B1793" s="42" t="s">
        <v>65</v>
      </c>
      <c r="C1793" s="42" t="s">
        <v>762</v>
      </c>
      <c r="E1793" s="20">
        <v>2</v>
      </c>
      <c r="F1793" s="20">
        <v>4</v>
      </c>
      <c r="G1793" s="20">
        <v>4</v>
      </c>
      <c r="H1793" s="20">
        <v>8</v>
      </c>
      <c r="I1793" s="20">
        <v>1</v>
      </c>
      <c r="J1793" s="20">
        <v>4</v>
      </c>
      <c r="K1793" s="20">
        <v>0</v>
      </c>
      <c r="L1793" s="20">
        <v>0</v>
      </c>
      <c r="O1793" s="101">
        <f>IF(ISBLANK(C1793),O1792,IF(COUNTIF(C$2:C1793,C1793)&gt;1,O1792,1+MAX(O1792,0)))</f>
        <v>50</v>
      </c>
      <c r="P1793" s="45">
        <f t="shared" si="378"/>
        <v>29</v>
      </c>
      <c r="Q1793" s="33" t="str">
        <f t="shared" si="379"/>
        <v/>
      </c>
      <c r="R1793" s="33">
        <f t="shared" si="380"/>
        <v>8</v>
      </c>
      <c r="S1793" s="33" t="str">
        <f t="shared" si="381"/>
        <v>129_8</v>
      </c>
      <c r="T1793" s="35" t="str">
        <f t="shared" si="382"/>
        <v>129AM</v>
      </c>
      <c r="U1793" s="35" t="str">
        <f t="shared" si="383"/>
        <v>129AMEW</v>
      </c>
      <c r="W1793" s="20" t="str">
        <f t="shared" si="384"/>
        <v/>
      </c>
      <c r="X1793" s="20" t="str">
        <f t="shared" si="385"/>
        <v/>
      </c>
      <c r="Y1793" s="20" t="str">
        <f t="shared" si="386"/>
        <v/>
      </c>
      <c r="Z1793" s="20" t="str">
        <f t="shared" si="387"/>
        <v/>
      </c>
      <c r="AA1793" s="20">
        <f t="shared" si="389"/>
        <v>0</v>
      </c>
      <c r="AB1793" s="20">
        <f t="shared" si="390"/>
        <v>0</v>
      </c>
      <c r="AC1793" s="20">
        <f t="shared" si="391"/>
        <v>2</v>
      </c>
      <c r="AD1793" s="16">
        <f t="shared" si="388"/>
        <v>1</v>
      </c>
      <c r="AE1793" s="16">
        <f>IF(ISBLANK(T1793),AE1792,IF(COUNTIF(T$2:T1793,T1793)&gt;1,AE1792,1+MAX(AE1792,0)))</f>
        <v>55</v>
      </c>
    </row>
    <row r="1794" spans="1:31" x14ac:dyDescent="0.25">
      <c r="A1794" s="42">
        <v>129</v>
      </c>
      <c r="B1794" s="42" t="s">
        <v>66</v>
      </c>
      <c r="C1794" s="42" t="s">
        <v>763</v>
      </c>
      <c r="E1794" s="20">
        <v>1</v>
      </c>
      <c r="F1794" s="20">
        <v>1</v>
      </c>
      <c r="G1794" s="20">
        <v>1</v>
      </c>
      <c r="H1794" s="20">
        <v>9</v>
      </c>
      <c r="I1794" s="20">
        <v>3</v>
      </c>
      <c r="J1794" s="20">
        <v>1</v>
      </c>
      <c r="K1794" s="20">
        <v>2</v>
      </c>
      <c r="L1794" s="20">
        <v>9</v>
      </c>
      <c r="M1794" s="225" t="s">
        <v>764</v>
      </c>
      <c r="O1794" s="101">
        <f>IF(ISBLANK(C1794),O1793,IF(COUNTIF(C$2:C1794,C1794)&gt;1,O1793,1+MAX(O1793,0)))</f>
        <v>51</v>
      </c>
      <c r="P1794" s="45">
        <f t="shared" ref="P1794:P1857" si="392">IF(A1794=A1793,P1793,IF(ISNUMBER(P1793),P1793+1,1))</f>
        <v>29</v>
      </c>
      <c r="Q1794" s="33" t="str">
        <f t="shared" ref="Q1794:Q1857" si="393">IF(OR(P1794=P1793,LEN(A1794)&lt;1),"",P1794)</f>
        <v/>
      </c>
      <c r="R1794" s="33">
        <f t="shared" ref="R1794:R1857" si="394">IF(ISNUMBER(F1794),F1794+4*(E1794-1)+8*IF(B1794="PM",1,0),"")</f>
        <v>9</v>
      </c>
      <c r="S1794" s="33" t="str">
        <f t="shared" ref="S1794:S1857" si="395">IF(ISNUMBER(R1794),A1794&amp;"_"&amp;R1794,"")</f>
        <v>129_9</v>
      </c>
      <c r="T1794" s="35" t="str">
        <f t="shared" ref="T1794:T1857" si="396">A1794&amp;B1794</f>
        <v>129PM</v>
      </c>
      <c r="U1794" s="35" t="str">
        <f t="shared" ref="U1794:U1857" si="397">IF(OR(G1794=1,G1794=2),T1794&amp;"NS",IF(OR(G1794=3,G1794=4),T1794&amp;"EW",""))</f>
        <v>129PMNS</v>
      </c>
      <c r="W1794" s="20" t="str">
        <f t="shared" ref="W1794:W1857" si="398">IF(I1794&gt;$H1794,1,"")</f>
        <v/>
      </c>
      <c r="X1794" s="20" t="str">
        <f t="shared" ref="X1794:X1857" si="399">IF(J1794&gt;$H1794,1,"")</f>
        <v/>
      </c>
      <c r="Y1794" s="20" t="str">
        <f t="shared" ref="Y1794:Y1857" si="400">IF(K1794&gt;$H1794,1,"")</f>
        <v/>
      </c>
      <c r="Z1794" s="20" t="str">
        <f t="shared" ref="Z1794:Z1857" si="401">IF(L1794&gt;$H1794,1,"")</f>
        <v/>
      </c>
      <c r="AA1794" s="20">
        <f t="shared" si="389"/>
        <v>0</v>
      </c>
      <c r="AB1794" s="20">
        <f t="shared" si="390"/>
        <v>0</v>
      </c>
      <c r="AC1794" s="20">
        <f t="shared" si="391"/>
        <v>0</v>
      </c>
      <c r="AD1794" s="16">
        <f t="shared" ref="AD1794:AD1857" si="402">IF(AND(AC1794&gt;0,ISNUMBER(AC1794)),1,0)</f>
        <v>0</v>
      </c>
      <c r="AE1794" s="16">
        <f>IF(ISBLANK(T1794),AE1793,IF(COUNTIF(T$2:T1794,T1794)&gt;1,AE1793,1+MAX(AE1793,0)))</f>
        <v>56</v>
      </c>
    </row>
    <row r="1795" spans="1:31" x14ac:dyDescent="0.25">
      <c r="A1795" s="42">
        <v>129</v>
      </c>
      <c r="B1795" s="42" t="s">
        <v>66</v>
      </c>
      <c r="C1795" s="42" t="s">
        <v>763</v>
      </c>
      <c r="E1795" s="20">
        <v>1</v>
      </c>
      <c r="F1795" s="20">
        <v>1</v>
      </c>
      <c r="G1795" s="20">
        <v>2</v>
      </c>
      <c r="H1795" s="20">
        <v>9</v>
      </c>
      <c r="I1795" s="20">
        <v>3</v>
      </c>
      <c r="J1795" s="20">
        <v>1</v>
      </c>
      <c r="K1795" s="20">
        <v>3</v>
      </c>
      <c r="L1795" s="20">
        <v>9</v>
      </c>
      <c r="M1795" s="225" t="s">
        <v>764</v>
      </c>
      <c r="O1795" s="101">
        <f>IF(ISBLANK(C1795),O1794,IF(COUNTIF(C$2:C1795,C1795)&gt;1,O1794,1+MAX(O1794,0)))</f>
        <v>51</v>
      </c>
      <c r="P1795" s="45">
        <f t="shared" si="392"/>
        <v>29</v>
      </c>
      <c r="Q1795" s="33" t="str">
        <f t="shared" si="393"/>
        <v/>
      </c>
      <c r="R1795" s="33">
        <f t="shared" si="394"/>
        <v>9</v>
      </c>
      <c r="S1795" s="33" t="str">
        <f t="shared" si="395"/>
        <v>129_9</v>
      </c>
      <c r="T1795" s="35" t="str">
        <f t="shared" si="396"/>
        <v>129PM</v>
      </c>
      <c r="U1795" s="35" t="str">
        <f t="shared" si="397"/>
        <v>129PMNS</v>
      </c>
      <c r="W1795" s="20" t="str">
        <f t="shared" si="398"/>
        <v/>
      </c>
      <c r="X1795" s="20" t="str">
        <f t="shared" si="399"/>
        <v/>
      </c>
      <c r="Y1795" s="20" t="str">
        <f t="shared" si="400"/>
        <v/>
      </c>
      <c r="Z1795" s="20" t="str">
        <f t="shared" si="401"/>
        <v/>
      </c>
      <c r="AA1795" s="20">
        <f t="shared" ref="AA1795:AA1858" si="403">IF(AND(ISNUMBER($G1795),$B1795="AM"),INDEX(Cordon,MATCH($A1795,loc_ID,0),$G1795),0)</f>
        <v>0</v>
      </c>
      <c r="AB1795" s="20">
        <f t="shared" ref="AB1795:AB1858" si="404">IF(AND(ISNUMBER($G1795),$B1795="PM"),INDEX(Cordon,MATCH($A1795,loc_ID,0),VLOOKUP($G1795,Reverse_dir,2,FALSE)),0)</f>
        <v>0</v>
      </c>
      <c r="AC1795" s="20">
        <f t="shared" ref="AC1795:AC1858" si="405">IF(AND(ISNUMBER($G1795),$B1795="AM"),INDEX(Lane,MATCH($A1795,loc_ID,0),$G1795),0)</f>
        <v>0</v>
      </c>
      <c r="AD1795" s="16">
        <f t="shared" si="402"/>
        <v>0</v>
      </c>
      <c r="AE1795" s="16">
        <f>IF(ISBLANK(T1795),AE1794,IF(COUNTIF(T$2:T1795,T1795)&gt;1,AE1794,1+MAX(AE1794,0)))</f>
        <v>56</v>
      </c>
    </row>
    <row r="1796" spans="1:31" x14ac:dyDescent="0.25">
      <c r="A1796" s="42">
        <v>129</v>
      </c>
      <c r="B1796" s="42" t="s">
        <v>66</v>
      </c>
      <c r="C1796" s="42" t="s">
        <v>763</v>
      </c>
      <c r="E1796" s="20">
        <v>1</v>
      </c>
      <c r="F1796" s="20">
        <v>1</v>
      </c>
      <c r="G1796" s="20">
        <v>3</v>
      </c>
      <c r="H1796" s="20">
        <v>2</v>
      </c>
      <c r="I1796" s="20">
        <v>0</v>
      </c>
      <c r="J1796" s="20">
        <v>1</v>
      </c>
      <c r="K1796" s="20">
        <v>0</v>
      </c>
      <c r="L1796" s="20">
        <v>1</v>
      </c>
      <c r="M1796" s="225" t="s">
        <v>764</v>
      </c>
      <c r="O1796" s="101">
        <f>IF(ISBLANK(C1796),O1795,IF(COUNTIF(C$2:C1796,C1796)&gt;1,O1795,1+MAX(O1795,0)))</f>
        <v>51</v>
      </c>
      <c r="P1796" s="45">
        <f t="shared" si="392"/>
        <v>29</v>
      </c>
      <c r="Q1796" s="33" t="str">
        <f t="shared" si="393"/>
        <v/>
      </c>
      <c r="R1796" s="33">
        <f t="shared" si="394"/>
        <v>9</v>
      </c>
      <c r="S1796" s="33" t="str">
        <f t="shared" si="395"/>
        <v>129_9</v>
      </c>
      <c r="T1796" s="35" t="str">
        <f t="shared" si="396"/>
        <v>129PM</v>
      </c>
      <c r="U1796" s="35" t="str">
        <f t="shared" si="397"/>
        <v>129PMEW</v>
      </c>
      <c r="W1796" s="20" t="str">
        <f t="shared" si="398"/>
        <v/>
      </c>
      <c r="X1796" s="20" t="str">
        <f t="shared" si="399"/>
        <v/>
      </c>
      <c r="Y1796" s="20" t="str">
        <f t="shared" si="400"/>
        <v/>
      </c>
      <c r="Z1796" s="20" t="str">
        <f t="shared" si="401"/>
        <v/>
      </c>
      <c r="AA1796" s="20">
        <f t="shared" si="403"/>
        <v>0</v>
      </c>
      <c r="AB1796" s="20">
        <f t="shared" si="404"/>
        <v>0</v>
      </c>
      <c r="AC1796" s="20">
        <f t="shared" si="405"/>
        <v>0</v>
      </c>
      <c r="AD1796" s="16">
        <f t="shared" si="402"/>
        <v>0</v>
      </c>
      <c r="AE1796" s="16">
        <f>IF(ISBLANK(T1796),AE1795,IF(COUNTIF(T$2:T1796,T1796)&gt;1,AE1795,1+MAX(AE1795,0)))</f>
        <v>56</v>
      </c>
    </row>
    <row r="1797" spans="1:31" x14ac:dyDescent="0.25">
      <c r="A1797" s="42">
        <v>129</v>
      </c>
      <c r="B1797" s="42" t="s">
        <v>66</v>
      </c>
      <c r="C1797" s="42" t="s">
        <v>763</v>
      </c>
      <c r="E1797" s="20">
        <v>1</v>
      </c>
      <c r="F1797" s="20">
        <v>1</v>
      </c>
      <c r="G1797" s="20">
        <v>4</v>
      </c>
      <c r="H1797" s="20">
        <v>2</v>
      </c>
      <c r="I1797" s="20">
        <v>1</v>
      </c>
      <c r="J1797" s="20">
        <v>0</v>
      </c>
      <c r="K1797" s="20">
        <v>0</v>
      </c>
      <c r="L1797" s="20">
        <v>0</v>
      </c>
      <c r="M1797" s="225" t="s">
        <v>764</v>
      </c>
      <c r="O1797" s="101">
        <f>IF(ISBLANK(C1797),O1796,IF(COUNTIF(C$2:C1797,C1797)&gt;1,O1796,1+MAX(O1796,0)))</f>
        <v>51</v>
      </c>
      <c r="P1797" s="45">
        <f t="shared" si="392"/>
        <v>29</v>
      </c>
      <c r="Q1797" s="33" t="str">
        <f t="shared" si="393"/>
        <v/>
      </c>
      <c r="R1797" s="33">
        <f t="shared" si="394"/>
        <v>9</v>
      </c>
      <c r="S1797" s="33" t="str">
        <f t="shared" si="395"/>
        <v>129_9</v>
      </c>
      <c r="T1797" s="35" t="str">
        <f t="shared" si="396"/>
        <v>129PM</v>
      </c>
      <c r="U1797" s="35" t="str">
        <f t="shared" si="397"/>
        <v>129PMEW</v>
      </c>
      <c r="W1797" s="20" t="str">
        <f t="shared" si="398"/>
        <v/>
      </c>
      <c r="X1797" s="20" t="str">
        <f t="shared" si="399"/>
        <v/>
      </c>
      <c r="Y1797" s="20" t="str">
        <f t="shared" si="400"/>
        <v/>
      </c>
      <c r="Z1797" s="20" t="str">
        <f t="shared" si="401"/>
        <v/>
      </c>
      <c r="AA1797" s="20">
        <f t="shared" si="403"/>
        <v>0</v>
      </c>
      <c r="AB1797" s="20">
        <f t="shared" si="404"/>
        <v>0</v>
      </c>
      <c r="AC1797" s="20">
        <f t="shared" si="405"/>
        <v>0</v>
      </c>
      <c r="AD1797" s="16">
        <f t="shared" si="402"/>
        <v>0</v>
      </c>
      <c r="AE1797" s="16">
        <f>IF(ISBLANK(T1797),AE1796,IF(COUNTIF(T$2:T1797,T1797)&gt;1,AE1796,1+MAX(AE1796,0)))</f>
        <v>56</v>
      </c>
    </row>
    <row r="1798" spans="1:31" x14ac:dyDescent="0.25">
      <c r="A1798" s="42">
        <v>129</v>
      </c>
      <c r="B1798" s="42" t="s">
        <v>66</v>
      </c>
      <c r="C1798" s="42" t="s">
        <v>763</v>
      </c>
      <c r="E1798" s="20">
        <v>1</v>
      </c>
      <c r="F1798" s="20">
        <v>2</v>
      </c>
      <c r="G1798" s="20">
        <v>1</v>
      </c>
      <c r="H1798" s="20">
        <v>5</v>
      </c>
      <c r="I1798" s="20">
        <v>0</v>
      </c>
      <c r="J1798" s="20">
        <v>0</v>
      </c>
      <c r="K1798" s="20">
        <v>1</v>
      </c>
      <c r="L1798" s="20">
        <v>4</v>
      </c>
      <c r="M1798" s="225" t="s">
        <v>764</v>
      </c>
      <c r="O1798" s="101">
        <f>IF(ISBLANK(C1798),O1797,IF(COUNTIF(C$2:C1798,C1798)&gt;1,O1797,1+MAX(O1797,0)))</f>
        <v>51</v>
      </c>
      <c r="P1798" s="45">
        <f t="shared" si="392"/>
        <v>29</v>
      </c>
      <c r="Q1798" s="33" t="str">
        <f t="shared" si="393"/>
        <v/>
      </c>
      <c r="R1798" s="33">
        <f t="shared" si="394"/>
        <v>10</v>
      </c>
      <c r="S1798" s="33" t="str">
        <f t="shared" si="395"/>
        <v>129_10</v>
      </c>
      <c r="T1798" s="35" t="str">
        <f t="shared" si="396"/>
        <v>129PM</v>
      </c>
      <c r="U1798" s="35" t="str">
        <f t="shared" si="397"/>
        <v>129PMNS</v>
      </c>
      <c r="W1798" s="20" t="str">
        <f t="shared" si="398"/>
        <v/>
      </c>
      <c r="X1798" s="20" t="str">
        <f t="shared" si="399"/>
        <v/>
      </c>
      <c r="Y1798" s="20" t="str">
        <f t="shared" si="400"/>
        <v/>
      </c>
      <c r="Z1798" s="20" t="str">
        <f t="shared" si="401"/>
        <v/>
      </c>
      <c r="AA1798" s="20">
        <f t="shared" si="403"/>
        <v>0</v>
      </c>
      <c r="AB1798" s="20">
        <f t="shared" si="404"/>
        <v>0</v>
      </c>
      <c r="AC1798" s="20">
        <f t="shared" si="405"/>
        <v>0</v>
      </c>
      <c r="AD1798" s="16">
        <f t="shared" si="402"/>
        <v>0</v>
      </c>
      <c r="AE1798" s="16">
        <f>IF(ISBLANK(T1798),AE1797,IF(COUNTIF(T$2:T1798,T1798)&gt;1,AE1797,1+MAX(AE1797,0)))</f>
        <v>56</v>
      </c>
    </row>
    <row r="1799" spans="1:31" x14ac:dyDescent="0.25">
      <c r="A1799" s="42">
        <v>129</v>
      </c>
      <c r="B1799" s="42" t="s">
        <v>66</v>
      </c>
      <c r="C1799" s="42" t="s">
        <v>763</v>
      </c>
      <c r="E1799" s="20">
        <v>1</v>
      </c>
      <c r="F1799" s="20">
        <v>2</v>
      </c>
      <c r="G1799" s="20">
        <v>2</v>
      </c>
      <c r="H1799" s="20">
        <v>7</v>
      </c>
      <c r="I1799" s="20">
        <v>2</v>
      </c>
      <c r="J1799" s="20">
        <v>3</v>
      </c>
      <c r="K1799" s="20">
        <v>0</v>
      </c>
      <c r="L1799" s="20">
        <v>5</v>
      </c>
      <c r="M1799" s="225" t="s">
        <v>764</v>
      </c>
      <c r="O1799" s="101">
        <f>IF(ISBLANK(C1799),O1798,IF(COUNTIF(C$2:C1799,C1799)&gt;1,O1798,1+MAX(O1798,0)))</f>
        <v>51</v>
      </c>
      <c r="P1799" s="45">
        <f t="shared" si="392"/>
        <v>29</v>
      </c>
      <c r="Q1799" s="33" t="str">
        <f t="shared" si="393"/>
        <v/>
      </c>
      <c r="R1799" s="33">
        <f t="shared" si="394"/>
        <v>10</v>
      </c>
      <c r="S1799" s="33" t="str">
        <f t="shared" si="395"/>
        <v>129_10</v>
      </c>
      <c r="T1799" s="35" t="str">
        <f t="shared" si="396"/>
        <v>129PM</v>
      </c>
      <c r="U1799" s="35" t="str">
        <f t="shared" si="397"/>
        <v>129PMNS</v>
      </c>
      <c r="W1799" s="20" t="str">
        <f t="shared" si="398"/>
        <v/>
      </c>
      <c r="X1799" s="20" t="str">
        <f t="shared" si="399"/>
        <v/>
      </c>
      <c r="Y1799" s="20" t="str">
        <f t="shared" si="400"/>
        <v/>
      </c>
      <c r="Z1799" s="20" t="str">
        <f t="shared" si="401"/>
        <v/>
      </c>
      <c r="AA1799" s="20">
        <f t="shared" si="403"/>
        <v>0</v>
      </c>
      <c r="AB1799" s="20">
        <f t="shared" si="404"/>
        <v>0</v>
      </c>
      <c r="AC1799" s="20">
        <f t="shared" si="405"/>
        <v>0</v>
      </c>
      <c r="AD1799" s="16">
        <f t="shared" si="402"/>
        <v>0</v>
      </c>
      <c r="AE1799" s="16">
        <f>IF(ISBLANK(T1799),AE1798,IF(COUNTIF(T$2:T1799,T1799)&gt;1,AE1798,1+MAX(AE1798,0)))</f>
        <v>56</v>
      </c>
    </row>
    <row r="1800" spans="1:31" x14ac:dyDescent="0.25">
      <c r="A1800" s="42">
        <v>129</v>
      </c>
      <c r="B1800" s="42" t="s">
        <v>66</v>
      </c>
      <c r="C1800" s="42" t="s">
        <v>763</v>
      </c>
      <c r="E1800" s="20">
        <v>1</v>
      </c>
      <c r="F1800" s="20">
        <v>2</v>
      </c>
      <c r="G1800" s="20">
        <v>3</v>
      </c>
      <c r="H1800" s="20">
        <v>2</v>
      </c>
      <c r="I1800" s="20">
        <v>0</v>
      </c>
      <c r="J1800" s="20">
        <v>1</v>
      </c>
      <c r="K1800" s="20">
        <v>0</v>
      </c>
      <c r="L1800" s="20">
        <v>0</v>
      </c>
      <c r="M1800" s="225" t="s">
        <v>764</v>
      </c>
      <c r="O1800" s="101">
        <f>IF(ISBLANK(C1800),O1799,IF(COUNTIF(C$2:C1800,C1800)&gt;1,O1799,1+MAX(O1799,0)))</f>
        <v>51</v>
      </c>
      <c r="P1800" s="45">
        <f t="shared" si="392"/>
        <v>29</v>
      </c>
      <c r="Q1800" s="33" t="str">
        <f t="shared" si="393"/>
        <v/>
      </c>
      <c r="R1800" s="33">
        <f t="shared" si="394"/>
        <v>10</v>
      </c>
      <c r="S1800" s="33" t="str">
        <f t="shared" si="395"/>
        <v>129_10</v>
      </c>
      <c r="T1800" s="35" t="str">
        <f t="shared" si="396"/>
        <v>129PM</v>
      </c>
      <c r="U1800" s="35" t="str">
        <f t="shared" si="397"/>
        <v>129PMEW</v>
      </c>
      <c r="W1800" s="20" t="str">
        <f t="shared" si="398"/>
        <v/>
      </c>
      <c r="X1800" s="20" t="str">
        <f t="shared" si="399"/>
        <v/>
      </c>
      <c r="Y1800" s="20" t="str">
        <f t="shared" si="400"/>
        <v/>
      </c>
      <c r="Z1800" s="20" t="str">
        <f t="shared" si="401"/>
        <v/>
      </c>
      <c r="AA1800" s="20">
        <f t="shared" si="403"/>
        <v>0</v>
      </c>
      <c r="AB1800" s="20">
        <f t="shared" si="404"/>
        <v>0</v>
      </c>
      <c r="AC1800" s="20">
        <f t="shared" si="405"/>
        <v>0</v>
      </c>
      <c r="AD1800" s="16">
        <f t="shared" si="402"/>
        <v>0</v>
      </c>
      <c r="AE1800" s="16">
        <f>IF(ISBLANK(T1800),AE1799,IF(COUNTIF(T$2:T1800,T1800)&gt;1,AE1799,1+MAX(AE1799,0)))</f>
        <v>56</v>
      </c>
    </row>
    <row r="1801" spans="1:31" x14ac:dyDescent="0.25">
      <c r="A1801" s="42">
        <v>129</v>
      </c>
      <c r="B1801" s="42" t="s">
        <v>66</v>
      </c>
      <c r="C1801" s="42" t="s">
        <v>763</v>
      </c>
      <c r="E1801" s="20">
        <v>1</v>
      </c>
      <c r="F1801" s="20">
        <v>2</v>
      </c>
      <c r="G1801" s="20">
        <v>4</v>
      </c>
      <c r="H1801" s="20">
        <v>3</v>
      </c>
      <c r="I1801" s="20">
        <v>1</v>
      </c>
      <c r="J1801" s="20">
        <v>1</v>
      </c>
      <c r="K1801" s="20">
        <v>0</v>
      </c>
      <c r="L1801" s="20">
        <v>1</v>
      </c>
      <c r="M1801" s="225" t="s">
        <v>764</v>
      </c>
      <c r="O1801" s="101">
        <f>IF(ISBLANK(C1801),O1800,IF(COUNTIF(C$2:C1801,C1801)&gt;1,O1800,1+MAX(O1800,0)))</f>
        <v>51</v>
      </c>
      <c r="P1801" s="45">
        <f t="shared" si="392"/>
        <v>29</v>
      </c>
      <c r="Q1801" s="33" t="str">
        <f t="shared" si="393"/>
        <v/>
      </c>
      <c r="R1801" s="33">
        <f t="shared" si="394"/>
        <v>10</v>
      </c>
      <c r="S1801" s="33" t="str">
        <f t="shared" si="395"/>
        <v>129_10</v>
      </c>
      <c r="T1801" s="35" t="str">
        <f t="shared" si="396"/>
        <v>129PM</v>
      </c>
      <c r="U1801" s="35" t="str">
        <f t="shared" si="397"/>
        <v>129PMEW</v>
      </c>
      <c r="W1801" s="20" t="str">
        <f t="shared" si="398"/>
        <v/>
      </c>
      <c r="X1801" s="20" t="str">
        <f t="shared" si="399"/>
        <v/>
      </c>
      <c r="Y1801" s="20" t="str">
        <f t="shared" si="400"/>
        <v/>
      </c>
      <c r="Z1801" s="20" t="str">
        <f t="shared" si="401"/>
        <v/>
      </c>
      <c r="AA1801" s="20">
        <f t="shared" si="403"/>
        <v>0</v>
      </c>
      <c r="AB1801" s="20">
        <f t="shared" si="404"/>
        <v>0</v>
      </c>
      <c r="AC1801" s="20">
        <f t="shared" si="405"/>
        <v>0</v>
      </c>
      <c r="AD1801" s="16">
        <f t="shared" si="402"/>
        <v>0</v>
      </c>
      <c r="AE1801" s="16">
        <f>IF(ISBLANK(T1801),AE1800,IF(COUNTIF(T$2:T1801,T1801)&gt;1,AE1800,1+MAX(AE1800,0)))</f>
        <v>56</v>
      </c>
    </row>
    <row r="1802" spans="1:31" x14ac:dyDescent="0.25">
      <c r="A1802" s="42">
        <v>129</v>
      </c>
      <c r="B1802" s="42" t="s">
        <v>66</v>
      </c>
      <c r="C1802" s="42" t="s">
        <v>763</v>
      </c>
      <c r="E1802" s="20">
        <v>1</v>
      </c>
      <c r="F1802" s="20">
        <v>3</v>
      </c>
      <c r="G1802" s="20">
        <v>1</v>
      </c>
      <c r="H1802" s="20">
        <v>3</v>
      </c>
      <c r="I1802" s="20">
        <v>1</v>
      </c>
      <c r="J1802" s="20">
        <v>0</v>
      </c>
      <c r="K1802" s="20">
        <v>0</v>
      </c>
      <c r="L1802" s="20">
        <v>3</v>
      </c>
      <c r="M1802" s="225" t="s">
        <v>764</v>
      </c>
      <c r="O1802" s="101">
        <f>IF(ISBLANK(C1802),O1801,IF(COUNTIF(C$2:C1802,C1802)&gt;1,O1801,1+MAX(O1801,0)))</f>
        <v>51</v>
      </c>
      <c r="P1802" s="45">
        <f t="shared" si="392"/>
        <v>29</v>
      </c>
      <c r="Q1802" s="33" t="str">
        <f t="shared" si="393"/>
        <v/>
      </c>
      <c r="R1802" s="33">
        <f t="shared" si="394"/>
        <v>11</v>
      </c>
      <c r="S1802" s="33" t="str">
        <f t="shared" si="395"/>
        <v>129_11</v>
      </c>
      <c r="T1802" s="35" t="str">
        <f t="shared" si="396"/>
        <v>129PM</v>
      </c>
      <c r="U1802" s="35" t="str">
        <f t="shared" si="397"/>
        <v>129PMNS</v>
      </c>
      <c r="W1802" s="20" t="str">
        <f t="shared" si="398"/>
        <v/>
      </c>
      <c r="X1802" s="20" t="str">
        <f t="shared" si="399"/>
        <v/>
      </c>
      <c r="Y1802" s="20" t="str">
        <f t="shared" si="400"/>
        <v/>
      </c>
      <c r="Z1802" s="20" t="str">
        <f t="shared" si="401"/>
        <v/>
      </c>
      <c r="AA1802" s="20">
        <f t="shared" si="403"/>
        <v>0</v>
      </c>
      <c r="AB1802" s="20">
        <f t="shared" si="404"/>
        <v>0</v>
      </c>
      <c r="AC1802" s="20">
        <f t="shared" si="405"/>
        <v>0</v>
      </c>
      <c r="AD1802" s="16">
        <f t="shared" si="402"/>
        <v>0</v>
      </c>
      <c r="AE1802" s="16">
        <f>IF(ISBLANK(T1802),AE1801,IF(COUNTIF(T$2:T1802,T1802)&gt;1,AE1801,1+MAX(AE1801,0)))</f>
        <v>56</v>
      </c>
    </row>
    <row r="1803" spans="1:31" x14ac:dyDescent="0.25">
      <c r="A1803" s="42">
        <v>129</v>
      </c>
      <c r="B1803" s="42" t="s">
        <v>66</v>
      </c>
      <c r="C1803" s="42" t="s">
        <v>763</v>
      </c>
      <c r="E1803" s="20">
        <v>1</v>
      </c>
      <c r="F1803" s="20">
        <v>3</v>
      </c>
      <c r="G1803" s="20">
        <v>2</v>
      </c>
      <c r="H1803" s="20">
        <v>9</v>
      </c>
      <c r="I1803" s="20">
        <v>5</v>
      </c>
      <c r="J1803" s="20">
        <v>1</v>
      </c>
      <c r="K1803" s="20">
        <v>1</v>
      </c>
      <c r="L1803" s="20">
        <v>8</v>
      </c>
      <c r="M1803" s="225" t="s">
        <v>764</v>
      </c>
      <c r="O1803" s="101">
        <f>IF(ISBLANK(C1803),O1802,IF(COUNTIF(C$2:C1803,C1803)&gt;1,O1802,1+MAX(O1802,0)))</f>
        <v>51</v>
      </c>
      <c r="P1803" s="45">
        <f t="shared" si="392"/>
        <v>29</v>
      </c>
      <c r="Q1803" s="33" t="str">
        <f t="shared" si="393"/>
        <v/>
      </c>
      <c r="R1803" s="33">
        <f t="shared" si="394"/>
        <v>11</v>
      </c>
      <c r="S1803" s="33" t="str">
        <f t="shared" si="395"/>
        <v>129_11</v>
      </c>
      <c r="T1803" s="35" t="str">
        <f t="shared" si="396"/>
        <v>129PM</v>
      </c>
      <c r="U1803" s="35" t="str">
        <f t="shared" si="397"/>
        <v>129PMNS</v>
      </c>
      <c r="W1803" s="20" t="str">
        <f t="shared" si="398"/>
        <v/>
      </c>
      <c r="X1803" s="20" t="str">
        <f t="shared" si="399"/>
        <v/>
      </c>
      <c r="Y1803" s="20" t="str">
        <f t="shared" si="400"/>
        <v/>
      </c>
      <c r="Z1803" s="20" t="str">
        <f t="shared" si="401"/>
        <v/>
      </c>
      <c r="AA1803" s="20">
        <f t="shared" si="403"/>
        <v>0</v>
      </c>
      <c r="AB1803" s="20">
        <f t="shared" si="404"/>
        <v>0</v>
      </c>
      <c r="AC1803" s="20">
        <f t="shared" si="405"/>
        <v>0</v>
      </c>
      <c r="AD1803" s="16">
        <f t="shared" si="402"/>
        <v>0</v>
      </c>
      <c r="AE1803" s="16">
        <f>IF(ISBLANK(T1803),AE1802,IF(COUNTIF(T$2:T1803,T1803)&gt;1,AE1802,1+MAX(AE1802,0)))</f>
        <v>56</v>
      </c>
    </row>
    <row r="1804" spans="1:31" x14ac:dyDescent="0.25">
      <c r="A1804" s="42">
        <v>129</v>
      </c>
      <c r="B1804" s="42" t="s">
        <v>66</v>
      </c>
      <c r="C1804" s="42" t="s">
        <v>763</v>
      </c>
      <c r="E1804" s="20">
        <v>1</v>
      </c>
      <c r="F1804" s="20">
        <v>3</v>
      </c>
      <c r="G1804" s="20">
        <v>3</v>
      </c>
      <c r="H1804" s="20">
        <v>8</v>
      </c>
      <c r="I1804" s="20">
        <v>3</v>
      </c>
      <c r="J1804" s="20">
        <v>2</v>
      </c>
      <c r="K1804" s="20">
        <v>0</v>
      </c>
      <c r="L1804" s="20">
        <v>2</v>
      </c>
      <c r="M1804" s="225" t="s">
        <v>764</v>
      </c>
      <c r="O1804" s="101">
        <f>IF(ISBLANK(C1804),O1803,IF(COUNTIF(C$2:C1804,C1804)&gt;1,O1803,1+MAX(O1803,0)))</f>
        <v>51</v>
      </c>
      <c r="P1804" s="45">
        <f t="shared" si="392"/>
        <v>29</v>
      </c>
      <c r="Q1804" s="33" t="str">
        <f t="shared" si="393"/>
        <v/>
      </c>
      <c r="R1804" s="33">
        <f t="shared" si="394"/>
        <v>11</v>
      </c>
      <c r="S1804" s="33" t="str">
        <f t="shared" si="395"/>
        <v>129_11</v>
      </c>
      <c r="T1804" s="35" t="str">
        <f t="shared" si="396"/>
        <v>129PM</v>
      </c>
      <c r="U1804" s="35" t="str">
        <f t="shared" si="397"/>
        <v>129PMEW</v>
      </c>
      <c r="W1804" s="20" t="str">
        <f t="shared" si="398"/>
        <v/>
      </c>
      <c r="X1804" s="20" t="str">
        <f t="shared" si="399"/>
        <v/>
      </c>
      <c r="Y1804" s="20" t="str">
        <f t="shared" si="400"/>
        <v/>
      </c>
      <c r="Z1804" s="20" t="str">
        <f t="shared" si="401"/>
        <v/>
      </c>
      <c r="AA1804" s="20">
        <f t="shared" si="403"/>
        <v>0</v>
      </c>
      <c r="AB1804" s="20">
        <f t="shared" si="404"/>
        <v>0</v>
      </c>
      <c r="AC1804" s="20">
        <f t="shared" si="405"/>
        <v>0</v>
      </c>
      <c r="AD1804" s="16">
        <f t="shared" si="402"/>
        <v>0</v>
      </c>
      <c r="AE1804" s="16">
        <f>IF(ISBLANK(T1804),AE1803,IF(COUNTIF(T$2:T1804,T1804)&gt;1,AE1803,1+MAX(AE1803,0)))</f>
        <v>56</v>
      </c>
    </row>
    <row r="1805" spans="1:31" x14ac:dyDescent="0.25">
      <c r="A1805" s="42">
        <v>129</v>
      </c>
      <c r="B1805" s="42" t="s">
        <v>66</v>
      </c>
      <c r="C1805" s="42" t="s">
        <v>763</v>
      </c>
      <c r="E1805" s="20">
        <v>1</v>
      </c>
      <c r="F1805" s="20">
        <v>3</v>
      </c>
      <c r="G1805" s="20">
        <v>4</v>
      </c>
      <c r="H1805" s="20">
        <v>1</v>
      </c>
      <c r="I1805" s="20">
        <v>0</v>
      </c>
      <c r="J1805" s="20">
        <v>0</v>
      </c>
      <c r="K1805" s="20">
        <v>0</v>
      </c>
      <c r="L1805" s="20">
        <v>0</v>
      </c>
      <c r="M1805" s="225" t="s">
        <v>764</v>
      </c>
      <c r="O1805" s="101">
        <f>IF(ISBLANK(C1805),O1804,IF(COUNTIF(C$2:C1805,C1805)&gt;1,O1804,1+MAX(O1804,0)))</f>
        <v>51</v>
      </c>
      <c r="P1805" s="45">
        <f t="shared" si="392"/>
        <v>29</v>
      </c>
      <c r="Q1805" s="33" t="str">
        <f t="shared" si="393"/>
        <v/>
      </c>
      <c r="R1805" s="33">
        <f t="shared" si="394"/>
        <v>11</v>
      </c>
      <c r="S1805" s="33" t="str">
        <f t="shared" si="395"/>
        <v>129_11</v>
      </c>
      <c r="T1805" s="35" t="str">
        <f t="shared" si="396"/>
        <v>129PM</v>
      </c>
      <c r="U1805" s="35" t="str">
        <f t="shared" si="397"/>
        <v>129PMEW</v>
      </c>
      <c r="W1805" s="20" t="str">
        <f t="shared" si="398"/>
        <v/>
      </c>
      <c r="X1805" s="20" t="str">
        <f t="shared" si="399"/>
        <v/>
      </c>
      <c r="Y1805" s="20" t="str">
        <f t="shared" si="400"/>
        <v/>
      </c>
      <c r="Z1805" s="20" t="str">
        <f t="shared" si="401"/>
        <v/>
      </c>
      <c r="AA1805" s="20">
        <f t="shared" si="403"/>
        <v>0</v>
      </c>
      <c r="AB1805" s="20">
        <f t="shared" si="404"/>
        <v>0</v>
      </c>
      <c r="AC1805" s="20">
        <f t="shared" si="405"/>
        <v>0</v>
      </c>
      <c r="AD1805" s="16">
        <f t="shared" si="402"/>
        <v>0</v>
      </c>
      <c r="AE1805" s="16">
        <f>IF(ISBLANK(T1805),AE1804,IF(COUNTIF(T$2:T1805,T1805)&gt;1,AE1804,1+MAX(AE1804,0)))</f>
        <v>56</v>
      </c>
    </row>
    <row r="1806" spans="1:31" x14ac:dyDescent="0.25">
      <c r="A1806" s="42">
        <v>129</v>
      </c>
      <c r="B1806" s="42" t="s">
        <v>66</v>
      </c>
      <c r="C1806" s="42" t="s">
        <v>763</v>
      </c>
      <c r="E1806" s="20">
        <v>1</v>
      </c>
      <c r="F1806" s="20">
        <v>4</v>
      </c>
      <c r="G1806" s="20">
        <v>1</v>
      </c>
      <c r="H1806" s="20">
        <v>3</v>
      </c>
      <c r="I1806" s="20">
        <v>0</v>
      </c>
      <c r="J1806" s="20">
        <v>0</v>
      </c>
      <c r="K1806" s="20">
        <v>3</v>
      </c>
      <c r="L1806" s="20">
        <v>3</v>
      </c>
      <c r="M1806" s="225" t="s">
        <v>764</v>
      </c>
      <c r="O1806" s="101">
        <f>IF(ISBLANK(C1806),O1805,IF(COUNTIF(C$2:C1806,C1806)&gt;1,O1805,1+MAX(O1805,0)))</f>
        <v>51</v>
      </c>
      <c r="P1806" s="45">
        <f t="shared" si="392"/>
        <v>29</v>
      </c>
      <c r="Q1806" s="33" t="str">
        <f t="shared" si="393"/>
        <v/>
      </c>
      <c r="R1806" s="33">
        <f t="shared" si="394"/>
        <v>12</v>
      </c>
      <c r="S1806" s="33" t="str">
        <f t="shared" si="395"/>
        <v>129_12</v>
      </c>
      <c r="T1806" s="35" t="str">
        <f t="shared" si="396"/>
        <v>129PM</v>
      </c>
      <c r="U1806" s="35" t="str">
        <f t="shared" si="397"/>
        <v>129PMNS</v>
      </c>
      <c r="W1806" s="20" t="str">
        <f t="shared" si="398"/>
        <v/>
      </c>
      <c r="X1806" s="20" t="str">
        <f t="shared" si="399"/>
        <v/>
      </c>
      <c r="Y1806" s="20" t="str">
        <f t="shared" si="400"/>
        <v/>
      </c>
      <c r="Z1806" s="20" t="str">
        <f t="shared" si="401"/>
        <v/>
      </c>
      <c r="AA1806" s="20">
        <f t="shared" si="403"/>
        <v>0</v>
      </c>
      <c r="AB1806" s="20">
        <f t="shared" si="404"/>
        <v>0</v>
      </c>
      <c r="AC1806" s="20">
        <f t="shared" si="405"/>
        <v>0</v>
      </c>
      <c r="AD1806" s="16">
        <f t="shared" si="402"/>
        <v>0</v>
      </c>
      <c r="AE1806" s="16">
        <f>IF(ISBLANK(T1806),AE1805,IF(COUNTIF(T$2:T1806,T1806)&gt;1,AE1805,1+MAX(AE1805,0)))</f>
        <v>56</v>
      </c>
    </row>
    <row r="1807" spans="1:31" x14ac:dyDescent="0.25">
      <c r="A1807" s="42">
        <v>129</v>
      </c>
      <c r="B1807" s="42" t="s">
        <v>66</v>
      </c>
      <c r="C1807" s="42" t="s">
        <v>763</v>
      </c>
      <c r="E1807" s="20">
        <v>1</v>
      </c>
      <c r="F1807" s="20">
        <v>4</v>
      </c>
      <c r="G1807" s="20">
        <v>2</v>
      </c>
      <c r="H1807" s="20">
        <v>5</v>
      </c>
      <c r="I1807" s="20">
        <v>0</v>
      </c>
      <c r="J1807" s="20">
        <v>0</v>
      </c>
      <c r="K1807" s="20">
        <v>2</v>
      </c>
      <c r="L1807" s="20">
        <v>5</v>
      </c>
      <c r="M1807" s="225" t="s">
        <v>764</v>
      </c>
      <c r="O1807" s="101">
        <f>IF(ISBLANK(C1807),O1806,IF(COUNTIF(C$2:C1807,C1807)&gt;1,O1806,1+MAX(O1806,0)))</f>
        <v>51</v>
      </c>
      <c r="P1807" s="45">
        <f t="shared" si="392"/>
        <v>29</v>
      </c>
      <c r="Q1807" s="33" t="str">
        <f t="shared" si="393"/>
        <v/>
      </c>
      <c r="R1807" s="33">
        <f t="shared" si="394"/>
        <v>12</v>
      </c>
      <c r="S1807" s="33" t="str">
        <f t="shared" si="395"/>
        <v>129_12</v>
      </c>
      <c r="T1807" s="35" t="str">
        <f t="shared" si="396"/>
        <v>129PM</v>
      </c>
      <c r="U1807" s="35" t="str">
        <f t="shared" si="397"/>
        <v>129PMNS</v>
      </c>
      <c r="W1807" s="20" t="str">
        <f t="shared" si="398"/>
        <v/>
      </c>
      <c r="X1807" s="20" t="str">
        <f t="shared" si="399"/>
        <v/>
      </c>
      <c r="Y1807" s="20" t="str">
        <f t="shared" si="400"/>
        <v/>
      </c>
      <c r="Z1807" s="20" t="str">
        <f t="shared" si="401"/>
        <v/>
      </c>
      <c r="AA1807" s="20">
        <f t="shared" si="403"/>
        <v>0</v>
      </c>
      <c r="AB1807" s="20">
        <f t="shared" si="404"/>
        <v>0</v>
      </c>
      <c r="AC1807" s="20">
        <f t="shared" si="405"/>
        <v>0</v>
      </c>
      <c r="AD1807" s="16">
        <f t="shared" si="402"/>
        <v>0</v>
      </c>
      <c r="AE1807" s="16">
        <f>IF(ISBLANK(T1807),AE1806,IF(COUNTIF(T$2:T1807,T1807)&gt;1,AE1806,1+MAX(AE1806,0)))</f>
        <v>56</v>
      </c>
    </row>
    <row r="1808" spans="1:31" x14ac:dyDescent="0.25">
      <c r="A1808" s="42">
        <v>129</v>
      </c>
      <c r="B1808" s="42" t="s">
        <v>66</v>
      </c>
      <c r="C1808" s="42" t="s">
        <v>763</v>
      </c>
      <c r="E1808" s="20">
        <v>1</v>
      </c>
      <c r="F1808" s="20">
        <v>4</v>
      </c>
      <c r="G1808" s="20">
        <v>3</v>
      </c>
      <c r="H1808" s="20">
        <v>4</v>
      </c>
      <c r="I1808" s="20">
        <v>0</v>
      </c>
      <c r="J1808" s="20">
        <v>2</v>
      </c>
      <c r="K1808" s="20">
        <v>0</v>
      </c>
      <c r="L1808" s="20">
        <v>1</v>
      </c>
      <c r="M1808" s="225" t="s">
        <v>764</v>
      </c>
      <c r="O1808" s="101">
        <f>IF(ISBLANK(C1808),O1807,IF(COUNTIF(C$2:C1808,C1808)&gt;1,O1807,1+MAX(O1807,0)))</f>
        <v>51</v>
      </c>
      <c r="P1808" s="45">
        <f t="shared" si="392"/>
        <v>29</v>
      </c>
      <c r="Q1808" s="33" t="str">
        <f t="shared" si="393"/>
        <v/>
      </c>
      <c r="R1808" s="33">
        <f t="shared" si="394"/>
        <v>12</v>
      </c>
      <c r="S1808" s="33" t="str">
        <f t="shared" si="395"/>
        <v>129_12</v>
      </c>
      <c r="T1808" s="35" t="str">
        <f t="shared" si="396"/>
        <v>129PM</v>
      </c>
      <c r="U1808" s="35" t="str">
        <f t="shared" si="397"/>
        <v>129PMEW</v>
      </c>
      <c r="W1808" s="20" t="str">
        <f t="shared" si="398"/>
        <v/>
      </c>
      <c r="X1808" s="20" t="str">
        <f t="shared" si="399"/>
        <v/>
      </c>
      <c r="Y1808" s="20" t="str">
        <f t="shared" si="400"/>
        <v/>
      </c>
      <c r="Z1808" s="20" t="str">
        <f t="shared" si="401"/>
        <v/>
      </c>
      <c r="AA1808" s="20">
        <f t="shared" si="403"/>
        <v>0</v>
      </c>
      <c r="AB1808" s="20">
        <f t="shared" si="404"/>
        <v>0</v>
      </c>
      <c r="AC1808" s="20">
        <f t="shared" si="405"/>
        <v>0</v>
      </c>
      <c r="AD1808" s="16">
        <f t="shared" si="402"/>
        <v>0</v>
      </c>
      <c r="AE1808" s="16">
        <f>IF(ISBLANK(T1808),AE1807,IF(COUNTIF(T$2:T1808,T1808)&gt;1,AE1807,1+MAX(AE1807,0)))</f>
        <v>56</v>
      </c>
    </row>
    <row r="1809" spans="1:31" x14ac:dyDescent="0.25">
      <c r="A1809" s="42">
        <v>129</v>
      </c>
      <c r="B1809" s="42" t="s">
        <v>66</v>
      </c>
      <c r="C1809" s="42" t="s">
        <v>763</v>
      </c>
      <c r="E1809" s="20">
        <v>1</v>
      </c>
      <c r="F1809" s="20">
        <v>4</v>
      </c>
      <c r="G1809" s="20">
        <v>4</v>
      </c>
      <c r="H1809" s="20">
        <v>3</v>
      </c>
      <c r="I1809" s="20">
        <v>2</v>
      </c>
      <c r="J1809" s="20">
        <v>0</v>
      </c>
      <c r="K1809" s="20">
        <v>0</v>
      </c>
      <c r="L1809" s="20">
        <v>2</v>
      </c>
      <c r="M1809" s="225" t="s">
        <v>764</v>
      </c>
      <c r="O1809" s="101">
        <f>IF(ISBLANK(C1809),O1808,IF(COUNTIF(C$2:C1809,C1809)&gt;1,O1808,1+MAX(O1808,0)))</f>
        <v>51</v>
      </c>
      <c r="P1809" s="45">
        <f t="shared" si="392"/>
        <v>29</v>
      </c>
      <c r="Q1809" s="33" t="str">
        <f t="shared" si="393"/>
        <v/>
      </c>
      <c r="R1809" s="33">
        <f t="shared" si="394"/>
        <v>12</v>
      </c>
      <c r="S1809" s="33" t="str">
        <f t="shared" si="395"/>
        <v>129_12</v>
      </c>
      <c r="T1809" s="35" t="str">
        <f t="shared" si="396"/>
        <v>129PM</v>
      </c>
      <c r="U1809" s="35" t="str">
        <f t="shared" si="397"/>
        <v>129PMEW</v>
      </c>
      <c r="W1809" s="20" t="str">
        <f t="shared" si="398"/>
        <v/>
      </c>
      <c r="X1809" s="20" t="str">
        <f t="shared" si="399"/>
        <v/>
      </c>
      <c r="Y1809" s="20" t="str">
        <f t="shared" si="400"/>
        <v/>
      </c>
      <c r="Z1809" s="20" t="str">
        <f t="shared" si="401"/>
        <v/>
      </c>
      <c r="AA1809" s="20">
        <f t="shared" si="403"/>
        <v>0</v>
      </c>
      <c r="AB1809" s="20">
        <f t="shared" si="404"/>
        <v>0</v>
      </c>
      <c r="AC1809" s="20">
        <f t="shared" si="405"/>
        <v>0</v>
      </c>
      <c r="AD1809" s="16">
        <f t="shared" si="402"/>
        <v>0</v>
      </c>
      <c r="AE1809" s="16">
        <f>IF(ISBLANK(T1809),AE1808,IF(COUNTIF(T$2:T1809,T1809)&gt;1,AE1808,1+MAX(AE1808,0)))</f>
        <v>56</v>
      </c>
    </row>
    <row r="1810" spans="1:31" x14ac:dyDescent="0.25">
      <c r="A1810" s="42">
        <v>129</v>
      </c>
      <c r="B1810" s="42" t="s">
        <v>66</v>
      </c>
      <c r="C1810" s="42" t="s">
        <v>763</v>
      </c>
      <c r="E1810" s="20">
        <v>2</v>
      </c>
      <c r="F1810" s="20">
        <v>1</v>
      </c>
      <c r="G1810" s="20">
        <v>1</v>
      </c>
      <c r="H1810" s="20">
        <v>5</v>
      </c>
      <c r="I1810" s="20">
        <v>0</v>
      </c>
      <c r="J1810" s="20">
        <v>1</v>
      </c>
      <c r="K1810" s="20">
        <v>0</v>
      </c>
      <c r="L1810" s="20">
        <v>5</v>
      </c>
      <c r="O1810" s="101">
        <f>IF(ISBLANK(C1810),O1809,IF(COUNTIF(C$2:C1810,C1810)&gt;1,O1809,1+MAX(O1809,0)))</f>
        <v>51</v>
      </c>
      <c r="P1810" s="45">
        <f t="shared" si="392"/>
        <v>29</v>
      </c>
      <c r="Q1810" s="33" t="str">
        <f t="shared" si="393"/>
        <v/>
      </c>
      <c r="R1810" s="33">
        <f t="shared" si="394"/>
        <v>13</v>
      </c>
      <c r="S1810" s="33" t="str">
        <f t="shared" si="395"/>
        <v>129_13</v>
      </c>
      <c r="T1810" s="35" t="str">
        <f t="shared" si="396"/>
        <v>129PM</v>
      </c>
      <c r="U1810" s="35" t="str">
        <f t="shared" si="397"/>
        <v>129PMNS</v>
      </c>
      <c r="W1810" s="20" t="str">
        <f t="shared" si="398"/>
        <v/>
      </c>
      <c r="X1810" s="20" t="str">
        <f t="shared" si="399"/>
        <v/>
      </c>
      <c r="Y1810" s="20" t="str">
        <f t="shared" si="400"/>
        <v/>
      </c>
      <c r="Z1810" s="20" t="str">
        <f t="shared" si="401"/>
        <v/>
      </c>
      <c r="AA1810" s="20">
        <f t="shared" si="403"/>
        <v>0</v>
      </c>
      <c r="AB1810" s="20">
        <f t="shared" si="404"/>
        <v>0</v>
      </c>
      <c r="AC1810" s="20">
        <f t="shared" si="405"/>
        <v>0</v>
      </c>
      <c r="AD1810" s="16">
        <f t="shared" si="402"/>
        <v>0</v>
      </c>
      <c r="AE1810" s="16">
        <f>IF(ISBLANK(T1810),AE1809,IF(COUNTIF(T$2:T1810,T1810)&gt;1,AE1809,1+MAX(AE1809,0)))</f>
        <v>56</v>
      </c>
    </row>
    <row r="1811" spans="1:31" x14ac:dyDescent="0.25">
      <c r="A1811" s="42">
        <v>129</v>
      </c>
      <c r="B1811" s="42" t="s">
        <v>66</v>
      </c>
      <c r="C1811" s="42" t="s">
        <v>763</v>
      </c>
      <c r="E1811" s="20">
        <v>2</v>
      </c>
      <c r="F1811" s="20">
        <v>1</v>
      </c>
      <c r="G1811" s="20">
        <v>2</v>
      </c>
      <c r="H1811" s="20">
        <v>4</v>
      </c>
      <c r="I1811" s="20">
        <v>1</v>
      </c>
      <c r="J1811" s="20">
        <v>0</v>
      </c>
      <c r="K1811" s="20">
        <v>0</v>
      </c>
      <c r="L1811" s="20">
        <v>4</v>
      </c>
      <c r="O1811" s="101">
        <f>IF(ISBLANK(C1811),O1810,IF(COUNTIF(C$2:C1811,C1811)&gt;1,O1810,1+MAX(O1810,0)))</f>
        <v>51</v>
      </c>
      <c r="P1811" s="45">
        <f t="shared" si="392"/>
        <v>29</v>
      </c>
      <c r="Q1811" s="33" t="str">
        <f t="shared" si="393"/>
        <v/>
      </c>
      <c r="R1811" s="33">
        <f t="shared" si="394"/>
        <v>13</v>
      </c>
      <c r="S1811" s="33" t="str">
        <f t="shared" si="395"/>
        <v>129_13</v>
      </c>
      <c r="T1811" s="35" t="str">
        <f t="shared" si="396"/>
        <v>129PM</v>
      </c>
      <c r="U1811" s="35" t="str">
        <f t="shared" si="397"/>
        <v>129PMNS</v>
      </c>
      <c r="W1811" s="20" t="str">
        <f t="shared" si="398"/>
        <v/>
      </c>
      <c r="X1811" s="20" t="str">
        <f t="shared" si="399"/>
        <v/>
      </c>
      <c r="Y1811" s="20" t="str">
        <f t="shared" si="400"/>
        <v/>
      </c>
      <c r="Z1811" s="20" t="str">
        <f t="shared" si="401"/>
        <v/>
      </c>
      <c r="AA1811" s="20">
        <f t="shared" si="403"/>
        <v>0</v>
      </c>
      <c r="AB1811" s="20">
        <f t="shared" si="404"/>
        <v>0</v>
      </c>
      <c r="AC1811" s="20">
        <f t="shared" si="405"/>
        <v>0</v>
      </c>
      <c r="AD1811" s="16">
        <f t="shared" si="402"/>
        <v>0</v>
      </c>
      <c r="AE1811" s="16">
        <f>IF(ISBLANK(T1811),AE1810,IF(COUNTIF(T$2:T1811,T1811)&gt;1,AE1810,1+MAX(AE1810,0)))</f>
        <v>56</v>
      </c>
    </row>
    <row r="1812" spans="1:31" x14ac:dyDescent="0.25">
      <c r="A1812" s="42">
        <v>129</v>
      </c>
      <c r="B1812" s="42" t="s">
        <v>66</v>
      </c>
      <c r="C1812" s="42" t="s">
        <v>763</v>
      </c>
      <c r="E1812" s="20">
        <v>2</v>
      </c>
      <c r="F1812" s="20">
        <v>1</v>
      </c>
      <c r="G1812" s="20">
        <v>3</v>
      </c>
      <c r="H1812" s="20">
        <v>5</v>
      </c>
      <c r="I1812" s="20">
        <v>1</v>
      </c>
      <c r="J1812" s="20">
        <v>1</v>
      </c>
      <c r="K1812" s="20">
        <v>1</v>
      </c>
      <c r="L1812" s="20">
        <v>0</v>
      </c>
      <c r="O1812" s="101">
        <f>IF(ISBLANK(C1812),O1811,IF(COUNTIF(C$2:C1812,C1812)&gt;1,O1811,1+MAX(O1811,0)))</f>
        <v>51</v>
      </c>
      <c r="P1812" s="45">
        <f t="shared" si="392"/>
        <v>29</v>
      </c>
      <c r="Q1812" s="33" t="str">
        <f t="shared" si="393"/>
        <v/>
      </c>
      <c r="R1812" s="33">
        <f t="shared" si="394"/>
        <v>13</v>
      </c>
      <c r="S1812" s="33" t="str">
        <f t="shared" si="395"/>
        <v>129_13</v>
      </c>
      <c r="T1812" s="35" t="str">
        <f t="shared" si="396"/>
        <v>129PM</v>
      </c>
      <c r="U1812" s="35" t="str">
        <f t="shared" si="397"/>
        <v>129PMEW</v>
      </c>
      <c r="W1812" s="20" t="str">
        <f t="shared" si="398"/>
        <v/>
      </c>
      <c r="X1812" s="20" t="str">
        <f t="shared" si="399"/>
        <v/>
      </c>
      <c r="Y1812" s="20" t="str">
        <f t="shared" si="400"/>
        <v/>
      </c>
      <c r="Z1812" s="20" t="str">
        <f t="shared" si="401"/>
        <v/>
      </c>
      <c r="AA1812" s="20">
        <f t="shared" si="403"/>
        <v>0</v>
      </c>
      <c r="AB1812" s="20">
        <f t="shared" si="404"/>
        <v>0</v>
      </c>
      <c r="AC1812" s="20">
        <f t="shared" si="405"/>
        <v>0</v>
      </c>
      <c r="AD1812" s="16">
        <f t="shared" si="402"/>
        <v>0</v>
      </c>
      <c r="AE1812" s="16">
        <f>IF(ISBLANK(T1812),AE1811,IF(COUNTIF(T$2:T1812,T1812)&gt;1,AE1811,1+MAX(AE1811,0)))</f>
        <v>56</v>
      </c>
    </row>
    <row r="1813" spans="1:31" x14ac:dyDescent="0.25">
      <c r="A1813" s="42">
        <v>129</v>
      </c>
      <c r="B1813" s="42" t="s">
        <v>66</v>
      </c>
      <c r="C1813" s="42" t="s">
        <v>763</v>
      </c>
      <c r="E1813" s="20">
        <v>2</v>
      </c>
      <c r="F1813" s="20">
        <v>1</v>
      </c>
      <c r="G1813" s="20">
        <v>4</v>
      </c>
      <c r="H1813" s="20">
        <v>1</v>
      </c>
      <c r="I1813" s="20">
        <v>1</v>
      </c>
      <c r="J1813" s="20">
        <v>0</v>
      </c>
      <c r="K1813" s="20">
        <v>0</v>
      </c>
      <c r="L1813" s="20">
        <v>0</v>
      </c>
      <c r="O1813" s="101">
        <f>IF(ISBLANK(C1813),O1812,IF(COUNTIF(C$2:C1813,C1813)&gt;1,O1812,1+MAX(O1812,0)))</f>
        <v>51</v>
      </c>
      <c r="P1813" s="45">
        <f t="shared" si="392"/>
        <v>29</v>
      </c>
      <c r="Q1813" s="33" t="str">
        <f t="shared" si="393"/>
        <v/>
      </c>
      <c r="R1813" s="33">
        <f t="shared" si="394"/>
        <v>13</v>
      </c>
      <c r="S1813" s="33" t="str">
        <f t="shared" si="395"/>
        <v>129_13</v>
      </c>
      <c r="T1813" s="35" t="str">
        <f t="shared" si="396"/>
        <v>129PM</v>
      </c>
      <c r="U1813" s="35" t="str">
        <f t="shared" si="397"/>
        <v>129PMEW</v>
      </c>
      <c r="W1813" s="20" t="str">
        <f t="shared" si="398"/>
        <v/>
      </c>
      <c r="X1813" s="20" t="str">
        <f t="shared" si="399"/>
        <v/>
      </c>
      <c r="Y1813" s="20" t="str">
        <f t="shared" si="400"/>
        <v/>
      </c>
      <c r="Z1813" s="20" t="str">
        <f t="shared" si="401"/>
        <v/>
      </c>
      <c r="AA1813" s="20">
        <f t="shared" si="403"/>
        <v>0</v>
      </c>
      <c r="AB1813" s="20">
        <f t="shared" si="404"/>
        <v>0</v>
      </c>
      <c r="AC1813" s="20">
        <f t="shared" si="405"/>
        <v>0</v>
      </c>
      <c r="AD1813" s="16">
        <f t="shared" si="402"/>
        <v>0</v>
      </c>
      <c r="AE1813" s="16">
        <f>IF(ISBLANK(T1813),AE1812,IF(COUNTIF(T$2:T1813,T1813)&gt;1,AE1812,1+MAX(AE1812,0)))</f>
        <v>56</v>
      </c>
    </row>
    <row r="1814" spans="1:31" x14ac:dyDescent="0.25">
      <c r="A1814" s="42">
        <v>129</v>
      </c>
      <c r="B1814" s="42" t="s">
        <v>66</v>
      </c>
      <c r="C1814" s="42" t="s">
        <v>763</v>
      </c>
      <c r="E1814" s="20">
        <v>2</v>
      </c>
      <c r="F1814" s="20">
        <v>2</v>
      </c>
      <c r="G1814" s="20">
        <v>1</v>
      </c>
      <c r="H1814" s="20">
        <v>3</v>
      </c>
      <c r="I1814" s="20">
        <v>0</v>
      </c>
      <c r="J1814" s="20">
        <v>0</v>
      </c>
      <c r="K1814" s="20">
        <v>0</v>
      </c>
      <c r="L1814" s="20">
        <v>2</v>
      </c>
      <c r="O1814" s="101">
        <f>IF(ISBLANK(C1814),O1813,IF(COUNTIF(C$2:C1814,C1814)&gt;1,O1813,1+MAX(O1813,0)))</f>
        <v>51</v>
      </c>
      <c r="P1814" s="45">
        <f t="shared" si="392"/>
        <v>29</v>
      </c>
      <c r="Q1814" s="33" t="str">
        <f t="shared" si="393"/>
        <v/>
      </c>
      <c r="R1814" s="33">
        <f t="shared" si="394"/>
        <v>14</v>
      </c>
      <c r="S1814" s="33" t="str">
        <f t="shared" si="395"/>
        <v>129_14</v>
      </c>
      <c r="T1814" s="35" t="str">
        <f t="shared" si="396"/>
        <v>129PM</v>
      </c>
      <c r="U1814" s="35" t="str">
        <f t="shared" si="397"/>
        <v>129PMNS</v>
      </c>
      <c r="W1814" s="20" t="str">
        <f t="shared" si="398"/>
        <v/>
      </c>
      <c r="X1814" s="20" t="str">
        <f t="shared" si="399"/>
        <v/>
      </c>
      <c r="Y1814" s="20" t="str">
        <f t="shared" si="400"/>
        <v/>
      </c>
      <c r="Z1814" s="20" t="str">
        <f t="shared" si="401"/>
        <v/>
      </c>
      <c r="AA1814" s="20">
        <f t="shared" si="403"/>
        <v>0</v>
      </c>
      <c r="AB1814" s="20">
        <f t="shared" si="404"/>
        <v>0</v>
      </c>
      <c r="AC1814" s="20">
        <f t="shared" si="405"/>
        <v>0</v>
      </c>
      <c r="AD1814" s="16">
        <f t="shared" si="402"/>
        <v>0</v>
      </c>
      <c r="AE1814" s="16">
        <f>IF(ISBLANK(T1814),AE1813,IF(COUNTIF(T$2:T1814,T1814)&gt;1,AE1813,1+MAX(AE1813,0)))</f>
        <v>56</v>
      </c>
    </row>
    <row r="1815" spans="1:31" x14ac:dyDescent="0.25">
      <c r="A1815" s="42">
        <v>129</v>
      </c>
      <c r="B1815" s="42" t="s">
        <v>66</v>
      </c>
      <c r="C1815" s="42" t="s">
        <v>763</v>
      </c>
      <c r="E1815" s="20">
        <v>2</v>
      </c>
      <c r="F1815" s="20">
        <v>2</v>
      </c>
      <c r="G1815" s="20">
        <v>2</v>
      </c>
      <c r="H1815" s="20">
        <v>7</v>
      </c>
      <c r="I1815" s="20">
        <v>4</v>
      </c>
      <c r="J1815" s="20">
        <v>0</v>
      </c>
      <c r="K1815" s="20">
        <v>2</v>
      </c>
      <c r="L1815" s="20">
        <v>7</v>
      </c>
      <c r="O1815" s="101">
        <f>IF(ISBLANK(C1815),O1814,IF(COUNTIF(C$2:C1815,C1815)&gt;1,O1814,1+MAX(O1814,0)))</f>
        <v>51</v>
      </c>
      <c r="P1815" s="45">
        <f t="shared" si="392"/>
        <v>29</v>
      </c>
      <c r="Q1815" s="33" t="str">
        <f t="shared" si="393"/>
        <v/>
      </c>
      <c r="R1815" s="33">
        <f t="shared" si="394"/>
        <v>14</v>
      </c>
      <c r="S1815" s="33" t="str">
        <f t="shared" si="395"/>
        <v>129_14</v>
      </c>
      <c r="T1815" s="35" t="str">
        <f t="shared" si="396"/>
        <v>129PM</v>
      </c>
      <c r="U1815" s="35" t="str">
        <f t="shared" si="397"/>
        <v>129PMNS</v>
      </c>
      <c r="W1815" s="20" t="str">
        <f t="shared" si="398"/>
        <v/>
      </c>
      <c r="X1815" s="20" t="str">
        <f t="shared" si="399"/>
        <v/>
      </c>
      <c r="Y1815" s="20" t="str">
        <f t="shared" si="400"/>
        <v/>
      </c>
      <c r="Z1815" s="20" t="str">
        <f t="shared" si="401"/>
        <v/>
      </c>
      <c r="AA1815" s="20">
        <f t="shared" si="403"/>
        <v>0</v>
      </c>
      <c r="AB1815" s="20">
        <f t="shared" si="404"/>
        <v>0</v>
      </c>
      <c r="AC1815" s="20">
        <f t="shared" si="405"/>
        <v>0</v>
      </c>
      <c r="AD1815" s="16">
        <f t="shared" si="402"/>
        <v>0</v>
      </c>
      <c r="AE1815" s="16">
        <f>IF(ISBLANK(T1815),AE1814,IF(COUNTIF(T$2:T1815,T1815)&gt;1,AE1814,1+MAX(AE1814,0)))</f>
        <v>56</v>
      </c>
    </row>
    <row r="1816" spans="1:31" x14ac:dyDescent="0.25">
      <c r="A1816" s="42">
        <v>129</v>
      </c>
      <c r="B1816" s="42" t="s">
        <v>66</v>
      </c>
      <c r="C1816" s="42" t="s">
        <v>763</v>
      </c>
      <c r="E1816" s="20">
        <v>2</v>
      </c>
      <c r="F1816" s="20">
        <v>2</v>
      </c>
      <c r="G1816" s="20">
        <v>3</v>
      </c>
      <c r="H1816" s="20">
        <v>7</v>
      </c>
      <c r="I1816" s="20">
        <v>2</v>
      </c>
      <c r="J1816" s="20">
        <v>4</v>
      </c>
      <c r="K1816" s="20">
        <v>0</v>
      </c>
      <c r="L1816" s="20">
        <v>0</v>
      </c>
      <c r="O1816" s="101">
        <f>IF(ISBLANK(C1816),O1815,IF(COUNTIF(C$2:C1816,C1816)&gt;1,O1815,1+MAX(O1815,0)))</f>
        <v>51</v>
      </c>
      <c r="P1816" s="45">
        <f t="shared" si="392"/>
        <v>29</v>
      </c>
      <c r="Q1816" s="33" t="str">
        <f t="shared" si="393"/>
        <v/>
      </c>
      <c r="R1816" s="33">
        <f t="shared" si="394"/>
        <v>14</v>
      </c>
      <c r="S1816" s="33" t="str">
        <f t="shared" si="395"/>
        <v>129_14</v>
      </c>
      <c r="T1816" s="35" t="str">
        <f t="shared" si="396"/>
        <v>129PM</v>
      </c>
      <c r="U1816" s="35" t="str">
        <f t="shared" si="397"/>
        <v>129PMEW</v>
      </c>
      <c r="W1816" s="20" t="str">
        <f t="shared" si="398"/>
        <v/>
      </c>
      <c r="X1816" s="20" t="str">
        <f t="shared" si="399"/>
        <v/>
      </c>
      <c r="Y1816" s="20" t="str">
        <f t="shared" si="400"/>
        <v/>
      </c>
      <c r="Z1816" s="20" t="str">
        <f t="shared" si="401"/>
        <v/>
      </c>
      <c r="AA1816" s="20">
        <f t="shared" si="403"/>
        <v>0</v>
      </c>
      <c r="AB1816" s="20">
        <f t="shared" si="404"/>
        <v>0</v>
      </c>
      <c r="AC1816" s="20">
        <f t="shared" si="405"/>
        <v>0</v>
      </c>
      <c r="AD1816" s="16">
        <f t="shared" si="402"/>
        <v>0</v>
      </c>
      <c r="AE1816" s="16">
        <f>IF(ISBLANK(T1816),AE1815,IF(COUNTIF(T$2:T1816,T1816)&gt;1,AE1815,1+MAX(AE1815,0)))</f>
        <v>56</v>
      </c>
    </row>
    <row r="1817" spans="1:31" x14ac:dyDescent="0.25">
      <c r="A1817" s="42">
        <v>129</v>
      </c>
      <c r="B1817" s="42" t="s">
        <v>66</v>
      </c>
      <c r="C1817" s="42" t="s">
        <v>763</v>
      </c>
      <c r="E1817" s="20">
        <v>2</v>
      </c>
      <c r="F1817" s="20">
        <v>2</v>
      </c>
      <c r="G1817" s="20">
        <v>4</v>
      </c>
      <c r="H1817" s="20">
        <v>1</v>
      </c>
      <c r="I1817" s="20">
        <v>0</v>
      </c>
      <c r="J1817" s="20">
        <v>1</v>
      </c>
      <c r="K1817" s="20">
        <v>0</v>
      </c>
      <c r="L1817" s="20">
        <v>0</v>
      </c>
      <c r="O1817" s="101">
        <f>IF(ISBLANK(C1817),O1816,IF(COUNTIF(C$2:C1817,C1817)&gt;1,O1816,1+MAX(O1816,0)))</f>
        <v>51</v>
      </c>
      <c r="P1817" s="45">
        <f t="shared" si="392"/>
        <v>29</v>
      </c>
      <c r="Q1817" s="33" t="str">
        <f t="shared" si="393"/>
        <v/>
      </c>
      <c r="R1817" s="33">
        <f t="shared" si="394"/>
        <v>14</v>
      </c>
      <c r="S1817" s="33" t="str">
        <f t="shared" si="395"/>
        <v>129_14</v>
      </c>
      <c r="T1817" s="35" t="str">
        <f t="shared" si="396"/>
        <v>129PM</v>
      </c>
      <c r="U1817" s="35" t="str">
        <f t="shared" si="397"/>
        <v>129PMEW</v>
      </c>
      <c r="W1817" s="20" t="str">
        <f t="shared" si="398"/>
        <v/>
      </c>
      <c r="X1817" s="20" t="str">
        <f t="shared" si="399"/>
        <v/>
      </c>
      <c r="Y1817" s="20" t="str">
        <f t="shared" si="400"/>
        <v/>
      </c>
      <c r="Z1817" s="20" t="str">
        <f t="shared" si="401"/>
        <v/>
      </c>
      <c r="AA1817" s="20">
        <f t="shared" si="403"/>
        <v>0</v>
      </c>
      <c r="AB1817" s="20">
        <f t="shared" si="404"/>
        <v>0</v>
      </c>
      <c r="AC1817" s="20">
        <f t="shared" si="405"/>
        <v>0</v>
      </c>
      <c r="AD1817" s="16">
        <f t="shared" si="402"/>
        <v>0</v>
      </c>
      <c r="AE1817" s="16">
        <f>IF(ISBLANK(T1817),AE1816,IF(COUNTIF(T$2:T1817,T1817)&gt;1,AE1816,1+MAX(AE1816,0)))</f>
        <v>56</v>
      </c>
    </row>
    <row r="1818" spans="1:31" x14ac:dyDescent="0.25">
      <c r="A1818" s="42">
        <v>129</v>
      </c>
      <c r="B1818" s="42" t="s">
        <v>66</v>
      </c>
      <c r="C1818" s="42" t="s">
        <v>763</v>
      </c>
      <c r="E1818" s="20">
        <v>2</v>
      </c>
      <c r="F1818" s="20">
        <v>3</v>
      </c>
      <c r="G1818" s="20">
        <v>1</v>
      </c>
      <c r="H1818" s="20">
        <v>2</v>
      </c>
      <c r="I1818" s="20">
        <v>0</v>
      </c>
      <c r="J1818" s="20">
        <v>0</v>
      </c>
      <c r="K1818" s="20">
        <v>1</v>
      </c>
      <c r="L1818" s="20">
        <v>2</v>
      </c>
      <c r="O1818" s="101">
        <f>IF(ISBLANK(C1818),O1817,IF(COUNTIF(C$2:C1818,C1818)&gt;1,O1817,1+MAX(O1817,0)))</f>
        <v>51</v>
      </c>
      <c r="P1818" s="45">
        <f t="shared" si="392"/>
        <v>29</v>
      </c>
      <c r="Q1818" s="33" t="str">
        <f t="shared" si="393"/>
        <v/>
      </c>
      <c r="R1818" s="33">
        <f t="shared" si="394"/>
        <v>15</v>
      </c>
      <c r="S1818" s="33" t="str">
        <f t="shared" si="395"/>
        <v>129_15</v>
      </c>
      <c r="T1818" s="35" t="str">
        <f t="shared" si="396"/>
        <v>129PM</v>
      </c>
      <c r="U1818" s="35" t="str">
        <f t="shared" si="397"/>
        <v>129PMNS</v>
      </c>
      <c r="W1818" s="20" t="str">
        <f t="shared" si="398"/>
        <v/>
      </c>
      <c r="X1818" s="20" t="str">
        <f t="shared" si="399"/>
        <v/>
      </c>
      <c r="Y1818" s="20" t="str">
        <f t="shared" si="400"/>
        <v/>
      </c>
      <c r="Z1818" s="20" t="str">
        <f t="shared" si="401"/>
        <v/>
      </c>
      <c r="AA1818" s="20">
        <f t="shared" si="403"/>
        <v>0</v>
      </c>
      <c r="AB1818" s="20">
        <f t="shared" si="404"/>
        <v>0</v>
      </c>
      <c r="AC1818" s="20">
        <f t="shared" si="405"/>
        <v>0</v>
      </c>
      <c r="AD1818" s="16">
        <f t="shared" si="402"/>
        <v>0</v>
      </c>
      <c r="AE1818" s="16">
        <f>IF(ISBLANK(T1818),AE1817,IF(COUNTIF(T$2:T1818,T1818)&gt;1,AE1817,1+MAX(AE1817,0)))</f>
        <v>56</v>
      </c>
    </row>
    <row r="1819" spans="1:31" x14ac:dyDescent="0.25">
      <c r="A1819" s="42">
        <v>129</v>
      </c>
      <c r="B1819" s="42" t="s">
        <v>66</v>
      </c>
      <c r="C1819" s="42" t="s">
        <v>763</v>
      </c>
      <c r="E1819" s="20">
        <v>2</v>
      </c>
      <c r="F1819" s="20">
        <v>3</v>
      </c>
      <c r="G1819" s="20">
        <v>2</v>
      </c>
      <c r="H1819" s="20">
        <v>10</v>
      </c>
      <c r="I1819" s="20">
        <v>4</v>
      </c>
      <c r="J1819" s="20">
        <v>2</v>
      </c>
      <c r="K1819" s="20">
        <v>1</v>
      </c>
      <c r="L1819" s="20">
        <v>8</v>
      </c>
      <c r="O1819" s="101">
        <f>IF(ISBLANK(C1819),O1818,IF(COUNTIF(C$2:C1819,C1819)&gt;1,O1818,1+MAX(O1818,0)))</f>
        <v>51</v>
      </c>
      <c r="P1819" s="45">
        <f t="shared" si="392"/>
        <v>29</v>
      </c>
      <c r="Q1819" s="33" t="str">
        <f t="shared" si="393"/>
        <v/>
      </c>
      <c r="R1819" s="33">
        <f t="shared" si="394"/>
        <v>15</v>
      </c>
      <c r="S1819" s="33" t="str">
        <f t="shared" si="395"/>
        <v>129_15</v>
      </c>
      <c r="T1819" s="35" t="str">
        <f t="shared" si="396"/>
        <v>129PM</v>
      </c>
      <c r="U1819" s="35" t="str">
        <f t="shared" si="397"/>
        <v>129PMNS</v>
      </c>
      <c r="W1819" s="20" t="str">
        <f t="shared" si="398"/>
        <v/>
      </c>
      <c r="X1819" s="20" t="str">
        <f t="shared" si="399"/>
        <v/>
      </c>
      <c r="Y1819" s="20" t="str">
        <f t="shared" si="400"/>
        <v/>
      </c>
      <c r="Z1819" s="20" t="str">
        <f t="shared" si="401"/>
        <v/>
      </c>
      <c r="AA1819" s="20">
        <f t="shared" si="403"/>
        <v>0</v>
      </c>
      <c r="AB1819" s="20">
        <f t="shared" si="404"/>
        <v>0</v>
      </c>
      <c r="AC1819" s="20">
        <f t="shared" si="405"/>
        <v>0</v>
      </c>
      <c r="AD1819" s="16">
        <f t="shared" si="402"/>
        <v>0</v>
      </c>
      <c r="AE1819" s="16">
        <f>IF(ISBLANK(T1819),AE1818,IF(COUNTIF(T$2:T1819,T1819)&gt;1,AE1818,1+MAX(AE1818,0)))</f>
        <v>56</v>
      </c>
    </row>
    <row r="1820" spans="1:31" x14ac:dyDescent="0.25">
      <c r="A1820" s="42">
        <v>129</v>
      </c>
      <c r="B1820" s="42" t="s">
        <v>66</v>
      </c>
      <c r="C1820" s="42" t="s">
        <v>763</v>
      </c>
      <c r="E1820" s="20">
        <v>2</v>
      </c>
      <c r="F1820" s="20">
        <v>3</v>
      </c>
      <c r="G1820" s="20">
        <v>3</v>
      </c>
      <c r="H1820" s="20">
        <v>6</v>
      </c>
      <c r="I1820" s="20">
        <v>2</v>
      </c>
      <c r="J1820" s="20">
        <v>4</v>
      </c>
      <c r="K1820" s="20">
        <v>0</v>
      </c>
      <c r="L1820" s="20">
        <v>1</v>
      </c>
      <c r="O1820" s="101">
        <f>IF(ISBLANK(C1820),O1819,IF(COUNTIF(C$2:C1820,C1820)&gt;1,O1819,1+MAX(O1819,0)))</f>
        <v>51</v>
      </c>
      <c r="P1820" s="45">
        <f t="shared" si="392"/>
        <v>29</v>
      </c>
      <c r="Q1820" s="33" t="str">
        <f t="shared" si="393"/>
        <v/>
      </c>
      <c r="R1820" s="33">
        <f t="shared" si="394"/>
        <v>15</v>
      </c>
      <c r="S1820" s="33" t="str">
        <f t="shared" si="395"/>
        <v>129_15</v>
      </c>
      <c r="T1820" s="35" t="str">
        <f t="shared" si="396"/>
        <v>129PM</v>
      </c>
      <c r="U1820" s="35" t="str">
        <f t="shared" si="397"/>
        <v>129PMEW</v>
      </c>
      <c r="W1820" s="20" t="str">
        <f t="shared" si="398"/>
        <v/>
      </c>
      <c r="X1820" s="20" t="str">
        <f t="shared" si="399"/>
        <v/>
      </c>
      <c r="Y1820" s="20" t="str">
        <f t="shared" si="400"/>
        <v/>
      </c>
      <c r="Z1820" s="20" t="str">
        <f t="shared" si="401"/>
        <v/>
      </c>
      <c r="AA1820" s="20">
        <f t="shared" si="403"/>
        <v>0</v>
      </c>
      <c r="AB1820" s="20">
        <f t="shared" si="404"/>
        <v>0</v>
      </c>
      <c r="AC1820" s="20">
        <f t="shared" si="405"/>
        <v>0</v>
      </c>
      <c r="AD1820" s="16">
        <f t="shared" si="402"/>
        <v>0</v>
      </c>
      <c r="AE1820" s="16">
        <f>IF(ISBLANK(T1820),AE1819,IF(COUNTIF(T$2:T1820,T1820)&gt;1,AE1819,1+MAX(AE1819,0)))</f>
        <v>56</v>
      </c>
    </row>
    <row r="1821" spans="1:31" x14ac:dyDescent="0.25">
      <c r="A1821" s="42">
        <v>129</v>
      </c>
      <c r="B1821" s="42" t="s">
        <v>66</v>
      </c>
      <c r="C1821" s="42" t="s">
        <v>763</v>
      </c>
      <c r="E1821" s="20">
        <v>2</v>
      </c>
      <c r="F1821" s="20">
        <v>3</v>
      </c>
      <c r="G1821" s="20">
        <v>4</v>
      </c>
      <c r="H1821" s="20">
        <v>1</v>
      </c>
      <c r="I1821" s="20">
        <v>0</v>
      </c>
      <c r="J1821" s="20">
        <v>1</v>
      </c>
      <c r="K1821" s="20">
        <v>0</v>
      </c>
      <c r="L1821" s="20">
        <v>0</v>
      </c>
      <c r="O1821" s="101">
        <f>IF(ISBLANK(C1821),O1820,IF(COUNTIF(C$2:C1821,C1821)&gt;1,O1820,1+MAX(O1820,0)))</f>
        <v>51</v>
      </c>
      <c r="P1821" s="45">
        <f t="shared" si="392"/>
        <v>29</v>
      </c>
      <c r="Q1821" s="33" t="str">
        <f t="shared" si="393"/>
        <v/>
      </c>
      <c r="R1821" s="33">
        <f t="shared" si="394"/>
        <v>15</v>
      </c>
      <c r="S1821" s="33" t="str">
        <f t="shared" si="395"/>
        <v>129_15</v>
      </c>
      <c r="T1821" s="35" t="str">
        <f t="shared" si="396"/>
        <v>129PM</v>
      </c>
      <c r="U1821" s="35" t="str">
        <f t="shared" si="397"/>
        <v>129PMEW</v>
      </c>
      <c r="W1821" s="20" t="str">
        <f t="shared" si="398"/>
        <v/>
      </c>
      <c r="X1821" s="20" t="str">
        <f t="shared" si="399"/>
        <v/>
      </c>
      <c r="Y1821" s="20" t="str">
        <f t="shared" si="400"/>
        <v/>
      </c>
      <c r="Z1821" s="20" t="str">
        <f t="shared" si="401"/>
        <v/>
      </c>
      <c r="AA1821" s="20">
        <f t="shared" si="403"/>
        <v>0</v>
      </c>
      <c r="AB1821" s="20">
        <f t="shared" si="404"/>
        <v>0</v>
      </c>
      <c r="AC1821" s="20">
        <f t="shared" si="405"/>
        <v>0</v>
      </c>
      <c r="AD1821" s="16">
        <f t="shared" si="402"/>
        <v>0</v>
      </c>
      <c r="AE1821" s="16">
        <f>IF(ISBLANK(T1821),AE1820,IF(COUNTIF(T$2:T1821,T1821)&gt;1,AE1820,1+MAX(AE1820,0)))</f>
        <v>56</v>
      </c>
    </row>
    <row r="1822" spans="1:31" x14ac:dyDescent="0.25">
      <c r="A1822" s="42">
        <v>129</v>
      </c>
      <c r="B1822" s="42" t="s">
        <v>66</v>
      </c>
      <c r="C1822" s="42" t="s">
        <v>763</v>
      </c>
      <c r="E1822" s="20">
        <v>2</v>
      </c>
      <c r="F1822" s="20">
        <v>4</v>
      </c>
      <c r="G1822" s="20">
        <v>1</v>
      </c>
      <c r="H1822" s="20">
        <v>6</v>
      </c>
      <c r="I1822" s="20">
        <v>2</v>
      </c>
      <c r="J1822" s="20">
        <v>1</v>
      </c>
      <c r="K1822" s="20">
        <v>3</v>
      </c>
      <c r="L1822" s="20">
        <v>3</v>
      </c>
      <c r="O1822" s="101">
        <f>IF(ISBLANK(C1822),O1821,IF(COUNTIF(C$2:C1822,C1822)&gt;1,O1821,1+MAX(O1821,0)))</f>
        <v>51</v>
      </c>
      <c r="P1822" s="45">
        <f t="shared" si="392"/>
        <v>29</v>
      </c>
      <c r="Q1822" s="33" t="str">
        <f t="shared" si="393"/>
        <v/>
      </c>
      <c r="R1822" s="33">
        <f t="shared" si="394"/>
        <v>16</v>
      </c>
      <c r="S1822" s="33" t="str">
        <f t="shared" si="395"/>
        <v>129_16</v>
      </c>
      <c r="T1822" s="35" t="str">
        <f t="shared" si="396"/>
        <v>129PM</v>
      </c>
      <c r="U1822" s="35" t="str">
        <f t="shared" si="397"/>
        <v>129PMNS</v>
      </c>
      <c r="W1822" s="20" t="str">
        <f t="shared" si="398"/>
        <v/>
      </c>
      <c r="X1822" s="20" t="str">
        <f t="shared" si="399"/>
        <v/>
      </c>
      <c r="Y1822" s="20" t="str">
        <f t="shared" si="400"/>
        <v/>
      </c>
      <c r="Z1822" s="20" t="str">
        <f t="shared" si="401"/>
        <v/>
      </c>
      <c r="AA1822" s="20">
        <f t="shared" si="403"/>
        <v>0</v>
      </c>
      <c r="AB1822" s="20">
        <f t="shared" si="404"/>
        <v>0</v>
      </c>
      <c r="AC1822" s="20">
        <f t="shared" si="405"/>
        <v>0</v>
      </c>
      <c r="AD1822" s="16">
        <f t="shared" si="402"/>
        <v>0</v>
      </c>
      <c r="AE1822" s="16">
        <f>IF(ISBLANK(T1822),AE1821,IF(COUNTIF(T$2:T1822,T1822)&gt;1,AE1821,1+MAX(AE1821,0)))</f>
        <v>56</v>
      </c>
    </row>
    <row r="1823" spans="1:31" x14ac:dyDescent="0.25">
      <c r="A1823" s="42">
        <v>129</v>
      </c>
      <c r="B1823" s="42" t="s">
        <v>66</v>
      </c>
      <c r="C1823" s="42" t="s">
        <v>763</v>
      </c>
      <c r="E1823" s="20">
        <v>2</v>
      </c>
      <c r="F1823" s="20">
        <v>4</v>
      </c>
      <c r="G1823" s="20">
        <v>2</v>
      </c>
      <c r="H1823" s="20">
        <v>8</v>
      </c>
      <c r="I1823" s="20">
        <v>1</v>
      </c>
      <c r="J1823" s="20">
        <v>1</v>
      </c>
      <c r="K1823" s="20">
        <v>1</v>
      </c>
      <c r="L1823" s="20">
        <v>7</v>
      </c>
      <c r="O1823" s="101">
        <f>IF(ISBLANK(C1823),O1822,IF(COUNTIF(C$2:C1823,C1823)&gt;1,O1822,1+MAX(O1822,0)))</f>
        <v>51</v>
      </c>
      <c r="P1823" s="45">
        <f t="shared" si="392"/>
        <v>29</v>
      </c>
      <c r="Q1823" s="33" t="str">
        <f t="shared" si="393"/>
        <v/>
      </c>
      <c r="R1823" s="33">
        <f t="shared" si="394"/>
        <v>16</v>
      </c>
      <c r="S1823" s="33" t="str">
        <f t="shared" si="395"/>
        <v>129_16</v>
      </c>
      <c r="T1823" s="35" t="str">
        <f t="shared" si="396"/>
        <v>129PM</v>
      </c>
      <c r="U1823" s="35" t="str">
        <f t="shared" si="397"/>
        <v>129PMNS</v>
      </c>
      <c r="W1823" s="20" t="str">
        <f t="shared" si="398"/>
        <v/>
      </c>
      <c r="X1823" s="20" t="str">
        <f t="shared" si="399"/>
        <v/>
      </c>
      <c r="Y1823" s="20" t="str">
        <f t="shared" si="400"/>
        <v/>
      </c>
      <c r="Z1823" s="20" t="str">
        <f t="shared" si="401"/>
        <v/>
      </c>
      <c r="AA1823" s="20">
        <f t="shared" si="403"/>
        <v>0</v>
      </c>
      <c r="AB1823" s="20">
        <f t="shared" si="404"/>
        <v>0</v>
      </c>
      <c r="AC1823" s="20">
        <f t="shared" si="405"/>
        <v>0</v>
      </c>
      <c r="AD1823" s="16">
        <f t="shared" si="402"/>
        <v>0</v>
      </c>
      <c r="AE1823" s="16">
        <f>IF(ISBLANK(T1823),AE1822,IF(COUNTIF(T$2:T1823,T1823)&gt;1,AE1822,1+MAX(AE1822,0)))</f>
        <v>56</v>
      </c>
    </row>
    <row r="1824" spans="1:31" x14ac:dyDescent="0.25">
      <c r="A1824" s="42">
        <v>129</v>
      </c>
      <c r="B1824" s="42" t="s">
        <v>66</v>
      </c>
      <c r="C1824" s="42" t="s">
        <v>763</v>
      </c>
      <c r="E1824" s="20">
        <v>2</v>
      </c>
      <c r="F1824" s="20">
        <v>4</v>
      </c>
      <c r="G1824" s="20">
        <v>3</v>
      </c>
      <c r="H1824" s="20">
        <v>4</v>
      </c>
      <c r="I1824" s="20">
        <v>2</v>
      </c>
      <c r="J1824" s="20">
        <v>1</v>
      </c>
      <c r="K1824" s="20">
        <v>0</v>
      </c>
      <c r="L1824" s="20">
        <v>0</v>
      </c>
      <c r="O1824" s="101">
        <f>IF(ISBLANK(C1824),O1823,IF(COUNTIF(C$2:C1824,C1824)&gt;1,O1823,1+MAX(O1823,0)))</f>
        <v>51</v>
      </c>
      <c r="P1824" s="45">
        <f t="shared" si="392"/>
        <v>29</v>
      </c>
      <c r="Q1824" s="33" t="str">
        <f t="shared" si="393"/>
        <v/>
      </c>
      <c r="R1824" s="33">
        <f t="shared" si="394"/>
        <v>16</v>
      </c>
      <c r="S1824" s="33" t="str">
        <f t="shared" si="395"/>
        <v>129_16</v>
      </c>
      <c r="T1824" s="35" t="str">
        <f t="shared" si="396"/>
        <v>129PM</v>
      </c>
      <c r="U1824" s="35" t="str">
        <f t="shared" si="397"/>
        <v>129PMEW</v>
      </c>
      <c r="W1824" s="20" t="str">
        <f t="shared" si="398"/>
        <v/>
      </c>
      <c r="X1824" s="20" t="str">
        <f t="shared" si="399"/>
        <v/>
      </c>
      <c r="Y1824" s="20" t="str">
        <f t="shared" si="400"/>
        <v/>
      </c>
      <c r="Z1824" s="20" t="str">
        <f t="shared" si="401"/>
        <v/>
      </c>
      <c r="AA1824" s="20">
        <f t="shared" si="403"/>
        <v>0</v>
      </c>
      <c r="AB1824" s="20">
        <f t="shared" si="404"/>
        <v>0</v>
      </c>
      <c r="AC1824" s="20">
        <f t="shared" si="405"/>
        <v>0</v>
      </c>
      <c r="AD1824" s="16">
        <f t="shared" si="402"/>
        <v>0</v>
      </c>
      <c r="AE1824" s="16">
        <f>IF(ISBLANK(T1824),AE1823,IF(COUNTIF(T$2:T1824,T1824)&gt;1,AE1823,1+MAX(AE1823,0)))</f>
        <v>56</v>
      </c>
    </row>
    <row r="1825" spans="1:31" x14ac:dyDescent="0.25">
      <c r="A1825" s="42">
        <v>129</v>
      </c>
      <c r="B1825" s="42" t="s">
        <v>66</v>
      </c>
      <c r="C1825" s="42" t="s">
        <v>763</v>
      </c>
      <c r="E1825" s="20">
        <v>2</v>
      </c>
      <c r="F1825" s="20">
        <v>4</v>
      </c>
      <c r="G1825" s="20">
        <v>4</v>
      </c>
      <c r="H1825" s="20">
        <v>5</v>
      </c>
      <c r="I1825" s="20">
        <v>2</v>
      </c>
      <c r="J1825" s="20">
        <v>2</v>
      </c>
      <c r="K1825" s="20">
        <v>0</v>
      </c>
      <c r="L1825" s="20">
        <v>1</v>
      </c>
      <c r="O1825" s="101">
        <f>IF(ISBLANK(C1825),O1824,IF(COUNTIF(C$2:C1825,C1825)&gt;1,O1824,1+MAX(O1824,0)))</f>
        <v>51</v>
      </c>
      <c r="P1825" s="45">
        <f t="shared" si="392"/>
        <v>29</v>
      </c>
      <c r="Q1825" s="33" t="str">
        <f t="shared" si="393"/>
        <v/>
      </c>
      <c r="R1825" s="33">
        <f t="shared" si="394"/>
        <v>16</v>
      </c>
      <c r="S1825" s="33" t="str">
        <f t="shared" si="395"/>
        <v>129_16</v>
      </c>
      <c r="T1825" s="35" t="str">
        <f t="shared" si="396"/>
        <v>129PM</v>
      </c>
      <c r="U1825" s="35" t="str">
        <f t="shared" si="397"/>
        <v>129PMEW</v>
      </c>
      <c r="W1825" s="20" t="str">
        <f t="shared" si="398"/>
        <v/>
      </c>
      <c r="X1825" s="20" t="str">
        <f t="shared" si="399"/>
        <v/>
      </c>
      <c r="Y1825" s="20" t="str">
        <f t="shared" si="400"/>
        <v/>
      </c>
      <c r="Z1825" s="20" t="str">
        <f t="shared" si="401"/>
        <v/>
      </c>
      <c r="AA1825" s="20">
        <f t="shared" si="403"/>
        <v>0</v>
      </c>
      <c r="AB1825" s="20">
        <f t="shared" si="404"/>
        <v>0</v>
      </c>
      <c r="AC1825" s="20">
        <f t="shared" si="405"/>
        <v>0</v>
      </c>
      <c r="AD1825" s="16">
        <f t="shared" si="402"/>
        <v>0</v>
      </c>
      <c r="AE1825" s="16">
        <f>IF(ISBLANK(T1825),AE1824,IF(COUNTIF(T$2:T1825,T1825)&gt;1,AE1824,1+MAX(AE1824,0)))</f>
        <v>56</v>
      </c>
    </row>
    <row r="1826" spans="1:31" x14ac:dyDescent="0.25">
      <c r="A1826" s="42">
        <v>130</v>
      </c>
      <c r="B1826" s="42" t="s">
        <v>65</v>
      </c>
      <c r="C1826" s="42" t="s">
        <v>765</v>
      </c>
      <c r="E1826" s="20">
        <v>1</v>
      </c>
      <c r="F1826" s="20">
        <v>1</v>
      </c>
      <c r="G1826" s="20">
        <v>1</v>
      </c>
      <c r="H1826" s="20">
        <v>3</v>
      </c>
      <c r="I1826" s="20">
        <v>0</v>
      </c>
      <c r="J1826" s="20">
        <v>2</v>
      </c>
      <c r="K1826" s="20">
        <v>0</v>
      </c>
      <c r="L1826" s="20">
        <v>0</v>
      </c>
      <c r="M1826" s="225" t="s">
        <v>766</v>
      </c>
      <c r="O1826" s="101">
        <f>IF(ISBLANK(C1826),O1825,IF(COUNTIF(C$2:C1826,C1826)&gt;1,O1825,1+MAX(O1825,0)))</f>
        <v>52</v>
      </c>
      <c r="P1826" s="45">
        <f t="shared" si="392"/>
        <v>30</v>
      </c>
      <c r="Q1826" s="33">
        <f t="shared" si="393"/>
        <v>30</v>
      </c>
      <c r="R1826" s="33">
        <f t="shared" si="394"/>
        <v>1</v>
      </c>
      <c r="S1826" s="33" t="str">
        <f t="shared" si="395"/>
        <v>130_1</v>
      </c>
      <c r="T1826" s="35" t="str">
        <f t="shared" si="396"/>
        <v>130AM</v>
      </c>
      <c r="U1826" s="35" t="str">
        <f t="shared" si="397"/>
        <v>130AMNS</v>
      </c>
      <c r="W1826" s="20" t="str">
        <f t="shared" si="398"/>
        <v/>
      </c>
      <c r="X1826" s="20" t="str">
        <f t="shared" si="399"/>
        <v/>
      </c>
      <c r="Y1826" s="20" t="str">
        <f t="shared" si="400"/>
        <v/>
      </c>
      <c r="Z1826" s="20" t="str">
        <f t="shared" si="401"/>
        <v/>
      </c>
      <c r="AA1826" s="20">
        <f t="shared" si="403"/>
        <v>0</v>
      </c>
      <c r="AB1826" s="20">
        <f t="shared" si="404"/>
        <v>0</v>
      </c>
      <c r="AC1826" s="20">
        <f t="shared" si="405"/>
        <v>2</v>
      </c>
      <c r="AD1826" s="16">
        <f t="shared" si="402"/>
        <v>1</v>
      </c>
      <c r="AE1826" s="16">
        <f>IF(ISBLANK(T1826),AE1825,IF(COUNTIF(T$2:T1826,T1826)&gt;1,AE1825,1+MAX(AE1825,0)))</f>
        <v>57</v>
      </c>
    </row>
    <row r="1827" spans="1:31" x14ac:dyDescent="0.25">
      <c r="A1827" s="42">
        <v>130</v>
      </c>
      <c r="B1827" s="42" t="s">
        <v>65</v>
      </c>
      <c r="C1827" s="42" t="s">
        <v>765</v>
      </c>
      <c r="E1827" s="20">
        <v>1</v>
      </c>
      <c r="F1827" s="20">
        <v>1</v>
      </c>
      <c r="G1827" s="20">
        <v>2</v>
      </c>
      <c r="H1827" s="20">
        <v>1</v>
      </c>
      <c r="I1827" s="20">
        <v>1</v>
      </c>
      <c r="J1827" s="20">
        <v>0</v>
      </c>
      <c r="K1827" s="20">
        <v>0</v>
      </c>
      <c r="L1827" s="20">
        <v>0</v>
      </c>
      <c r="M1827" s="225" t="s">
        <v>766</v>
      </c>
      <c r="O1827" s="101">
        <f>IF(ISBLANK(C1827),O1826,IF(COUNTIF(C$2:C1827,C1827)&gt;1,O1826,1+MAX(O1826,0)))</f>
        <v>52</v>
      </c>
      <c r="P1827" s="45">
        <f t="shared" si="392"/>
        <v>30</v>
      </c>
      <c r="Q1827" s="33" t="str">
        <f t="shared" si="393"/>
        <v/>
      </c>
      <c r="R1827" s="33">
        <f t="shared" si="394"/>
        <v>1</v>
      </c>
      <c r="S1827" s="33" t="str">
        <f t="shared" si="395"/>
        <v>130_1</v>
      </c>
      <c r="T1827" s="35" t="str">
        <f t="shared" si="396"/>
        <v>130AM</v>
      </c>
      <c r="U1827" s="35" t="str">
        <f t="shared" si="397"/>
        <v>130AMNS</v>
      </c>
      <c r="W1827" s="20" t="str">
        <f t="shared" si="398"/>
        <v/>
      </c>
      <c r="X1827" s="20" t="str">
        <f t="shared" si="399"/>
        <v/>
      </c>
      <c r="Y1827" s="20" t="str">
        <f t="shared" si="400"/>
        <v/>
      </c>
      <c r="Z1827" s="20" t="str">
        <f t="shared" si="401"/>
        <v/>
      </c>
      <c r="AA1827" s="20">
        <f t="shared" si="403"/>
        <v>0</v>
      </c>
      <c r="AB1827" s="20">
        <f t="shared" si="404"/>
        <v>0</v>
      </c>
      <c r="AC1827" s="20">
        <f t="shared" si="405"/>
        <v>0</v>
      </c>
      <c r="AD1827" s="16">
        <f t="shared" si="402"/>
        <v>0</v>
      </c>
      <c r="AE1827" s="16">
        <f>IF(ISBLANK(T1827),AE1826,IF(COUNTIF(T$2:T1827,T1827)&gt;1,AE1826,1+MAX(AE1826,0)))</f>
        <v>57</v>
      </c>
    </row>
    <row r="1828" spans="1:31" x14ac:dyDescent="0.25">
      <c r="A1828" s="42">
        <v>130</v>
      </c>
      <c r="B1828" s="42" t="s">
        <v>65</v>
      </c>
      <c r="C1828" s="42" t="s">
        <v>765</v>
      </c>
      <c r="E1828" s="20">
        <v>1</v>
      </c>
      <c r="F1828" s="20">
        <v>1</v>
      </c>
      <c r="G1828" s="20">
        <v>3</v>
      </c>
      <c r="H1828" s="20">
        <v>4</v>
      </c>
      <c r="I1828" s="20">
        <v>2</v>
      </c>
      <c r="J1828" s="20">
        <v>3</v>
      </c>
      <c r="K1828" s="20">
        <v>0</v>
      </c>
      <c r="L1828" s="20">
        <v>0</v>
      </c>
      <c r="M1828" s="225" t="s">
        <v>766</v>
      </c>
      <c r="O1828" s="101">
        <f>IF(ISBLANK(C1828),O1827,IF(COUNTIF(C$2:C1828,C1828)&gt;1,O1827,1+MAX(O1827,0)))</f>
        <v>52</v>
      </c>
      <c r="P1828" s="45">
        <f t="shared" si="392"/>
        <v>30</v>
      </c>
      <c r="Q1828" s="33" t="str">
        <f t="shared" si="393"/>
        <v/>
      </c>
      <c r="R1828" s="33">
        <f t="shared" si="394"/>
        <v>1</v>
      </c>
      <c r="S1828" s="33" t="str">
        <f t="shared" si="395"/>
        <v>130_1</v>
      </c>
      <c r="T1828" s="35" t="str">
        <f t="shared" si="396"/>
        <v>130AM</v>
      </c>
      <c r="U1828" s="35" t="str">
        <f t="shared" si="397"/>
        <v>130AMEW</v>
      </c>
      <c r="W1828" s="20" t="str">
        <f t="shared" si="398"/>
        <v/>
      </c>
      <c r="X1828" s="20" t="str">
        <f t="shared" si="399"/>
        <v/>
      </c>
      <c r="Y1828" s="20" t="str">
        <f t="shared" si="400"/>
        <v/>
      </c>
      <c r="Z1828" s="20" t="str">
        <f t="shared" si="401"/>
        <v/>
      </c>
      <c r="AA1828" s="20">
        <f t="shared" si="403"/>
        <v>0</v>
      </c>
      <c r="AB1828" s="20">
        <f t="shared" si="404"/>
        <v>0</v>
      </c>
      <c r="AC1828" s="20">
        <f t="shared" si="405"/>
        <v>2</v>
      </c>
      <c r="AD1828" s="16">
        <f t="shared" si="402"/>
        <v>1</v>
      </c>
      <c r="AE1828" s="16">
        <f>IF(ISBLANK(T1828),AE1827,IF(COUNTIF(T$2:T1828,T1828)&gt;1,AE1827,1+MAX(AE1827,0)))</f>
        <v>57</v>
      </c>
    </row>
    <row r="1829" spans="1:31" x14ac:dyDescent="0.25">
      <c r="A1829" s="42">
        <v>130</v>
      </c>
      <c r="B1829" s="42" t="s">
        <v>65</v>
      </c>
      <c r="C1829" s="42" t="s">
        <v>765</v>
      </c>
      <c r="E1829" s="20">
        <v>1</v>
      </c>
      <c r="F1829" s="20">
        <v>1</v>
      </c>
      <c r="G1829" s="20">
        <v>4</v>
      </c>
      <c r="H1829" s="20">
        <v>2</v>
      </c>
      <c r="I1829" s="20">
        <v>1</v>
      </c>
      <c r="J1829" s="20">
        <v>1</v>
      </c>
      <c r="K1829" s="20">
        <v>0</v>
      </c>
      <c r="L1829" s="20">
        <v>0</v>
      </c>
      <c r="M1829" s="225" t="s">
        <v>766</v>
      </c>
      <c r="O1829" s="101">
        <f>IF(ISBLANK(C1829),O1828,IF(COUNTIF(C$2:C1829,C1829)&gt;1,O1828,1+MAX(O1828,0)))</f>
        <v>52</v>
      </c>
      <c r="P1829" s="45">
        <f t="shared" si="392"/>
        <v>30</v>
      </c>
      <c r="Q1829" s="33" t="str">
        <f t="shared" si="393"/>
        <v/>
      </c>
      <c r="R1829" s="33">
        <f t="shared" si="394"/>
        <v>1</v>
      </c>
      <c r="S1829" s="33" t="str">
        <f t="shared" si="395"/>
        <v>130_1</v>
      </c>
      <c r="T1829" s="35" t="str">
        <f t="shared" si="396"/>
        <v>130AM</v>
      </c>
      <c r="U1829" s="35" t="str">
        <f t="shared" si="397"/>
        <v>130AMEW</v>
      </c>
      <c r="W1829" s="20" t="str">
        <f t="shared" si="398"/>
        <v/>
      </c>
      <c r="X1829" s="20" t="str">
        <f t="shared" si="399"/>
        <v/>
      </c>
      <c r="Y1829" s="20" t="str">
        <f t="shared" si="400"/>
        <v/>
      </c>
      <c r="Z1829" s="20" t="str">
        <f t="shared" si="401"/>
        <v/>
      </c>
      <c r="AA1829" s="20">
        <f t="shared" si="403"/>
        <v>0</v>
      </c>
      <c r="AB1829" s="20">
        <f t="shared" si="404"/>
        <v>0</v>
      </c>
      <c r="AC1829" s="20">
        <f t="shared" si="405"/>
        <v>2</v>
      </c>
      <c r="AD1829" s="16">
        <f t="shared" si="402"/>
        <v>1</v>
      </c>
      <c r="AE1829" s="16">
        <f>IF(ISBLANK(T1829),AE1828,IF(COUNTIF(T$2:T1829,T1829)&gt;1,AE1828,1+MAX(AE1828,0)))</f>
        <v>57</v>
      </c>
    </row>
    <row r="1830" spans="1:31" x14ac:dyDescent="0.25">
      <c r="A1830" s="42">
        <v>130</v>
      </c>
      <c r="B1830" s="42" t="s">
        <v>65</v>
      </c>
      <c r="C1830" s="42" t="s">
        <v>765</v>
      </c>
      <c r="E1830" s="20">
        <v>1</v>
      </c>
      <c r="F1830" s="20">
        <v>2</v>
      </c>
      <c r="G1830" s="20">
        <v>1</v>
      </c>
      <c r="H1830" s="20">
        <v>1</v>
      </c>
      <c r="I1830" s="20">
        <v>0</v>
      </c>
      <c r="J1830" s="20">
        <v>0</v>
      </c>
      <c r="K1830" s="20">
        <v>0</v>
      </c>
      <c r="L1830" s="20">
        <v>0</v>
      </c>
      <c r="M1830" s="225" t="s">
        <v>766</v>
      </c>
      <c r="O1830" s="101">
        <f>IF(ISBLANK(C1830),O1829,IF(COUNTIF(C$2:C1830,C1830)&gt;1,O1829,1+MAX(O1829,0)))</f>
        <v>52</v>
      </c>
      <c r="P1830" s="45">
        <f t="shared" si="392"/>
        <v>30</v>
      </c>
      <c r="Q1830" s="33" t="str">
        <f t="shared" si="393"/>
        <v/>
      </c>
      <c r="R1830" s="33">
        <f t="shared" si="394"/>
        <v>2</v>
      </c>
      <c r="S1830" s="33" t="str">
        <f t="shared" si="395"/>
        <v>130_2</v>
      </c>
      <c r="T1830" s="35" t="str">
        <f t="shared" si="396"/>
        <v>130AM</v>
      </c>
      <c r="U1830" s="35" t="str">
        <f t="shared" si="397"/>
        <v>130AMNS</v>
      </c>
      <c r="W1830" s="20" t="str">
        <f t="shared" si="398"/>
        <v/>
      </c>
      <c r="X1830" s="20" t="str">
        <f t="shared" si="399"/>
        <v/>
      </c>
      <c r="Y1830" s="20" t="str">
        <f t="shared" si="400"/>
        <v/>
      </c>
      <c r="Z1830" s="20" t="str">
        <f t="shared" si="401"/>
        <v/>
      </c>
      <c r="AA1830" s="20">
        <f t="shared" si="403"/>
        <v>0</v>
      </c>
      <c r="AB1830" s="20">
        <f t="shared" si="404"/>
        <v>0</v>
      </c>
      <c r="AC1830" s="20">
        <f t="shared" si="405"/>
        <v>2</v>
      </c>
      <c r="AD1830" s="16">
        <f t="shared" si="402"/>
        <v>1</v>
      </c>
      <c r="AE1830" s="16">
        <f>IF(ISBLANK(T1830),AE1829,IF(COUNTIF(T$2:T1830,T1830)&gt;1,AE1829,1+MAX(AE1829,0)))</f>
        <v>57</v>
      </c>
    </row>
    <row r="1831" spans="1:31" x14ac:dyDescent="0.25">
      <c r="A1831" s="42">
        <v>130</v>
      </c>
      <c r="B1831" s="42" t="s">
        <v>65</v>
      </c>
      <c r="C1831" s="42" t="s">
        <v>765</v>
      </c>
      <c r="E1831" s="20">
        <v>1</v>
      </c>
      <c r="F1831" s="20">
        <v>2</v>
      </c>
      <c r="G1831" s="20">
        <v>2</v>
      </c>
      <c r="H1831" s="20">
        <v>0</v>
      </c>
      <c r="I1831" s="20">
        <v>0</v>
      </c>
      <c r="J1831" s="20">
        <v>0</v>
      </c>
      <c r="K1831" s="20">
        <v>0</v>
      </c>
      <c r="L1831" s="20">
        <v>0</v>
      </c>
      <c r="M1831" s="225" t="s">
        <v>766</v>
      </c>
      <c r="O1831" s="101">
        <f>IF(ISBLANK(C1831),O1830,IF(COUNTIF(C$2:C1831,C1831)&gt;1,O1830,1+MAX(O1830,0)))</f>
        <v>52</v>
      </c>
      <c r="P1831" s="45">
        <f t="shared" si="392"/>
        <v>30</v>
      </c>
      <c r="Q1831" s="33" t="str">
        <f t="shared" si="393"/>
        <v/>
      </c>
      <c r="R1831" s="33">
        <f t="shared" si="394"/>
        <v>2</v>
      </c>
      <c r="S1831" s="33" t="str">
        <f t="shared" si="395"/>
        <v>130_2</v>
      </c>
      <c r="T1831" s="35" t="str">
        <f t="shared" si="396"/>
        <v>130AM</v>
      </c>
      <c r="U1831" s="35" t="str">
        <f t="shared" si="397"/>
        <v>130AMNS</v>
      </c>
      <c r="W1831" s="20" t="str">
        <f t="shared" si="398"/>
        <v/>
      </c>
      <c r="X1831" s="20" t="str">
        <f t="shared" si="399"/>
        <v/>
      </c>
      <c r="Y1831" s="20" t="str">
        <f t="shared" si="400"/>
        <v/>
      </c>
      <c r="Z1831" s="20" t="str">
        <f t="shared" si="401"/>
        <v/>
      </c>
      <c r="AA1831" s="20">
        <f t="shared" si="403"/>
        <v>0</v>
      </c>
      <c r="AB1831" s="20">
        <f t="shared" si="404"/>
        <v>0</v>
      </c>
      <c r="AC1831" s="20">
        <f t="shared" si="405"/>
        <v>0</v>
      </c>
      <c r="AD1831" s="16">
        <f t="shared" si="402"/>
        <v>0</v>
      </c>
      <c r="AE1831" s="16">
        <f>IF(ISBLANK(T1831),AE1830,IF(COUNTIF(T$2:T1831,T1831)&gt;1,AE1830,1+MAX(AE1830,0)))</f>
        <v>57</v>
      </c>
    </row>
    <row r="1832" spans="1:31" x14ac:dyDescent="0.25">
      <c r="A1832" s="42">
        <v>130</v>
      </c>
      <c r="B1832" s="42" t="s">
        <v>65</v>
      </c>
      <c r="C1832" s="42" t="s">
        <v>765</v>
      </c>
      <c r="E1832" s="20">
        <v>1</v>
      </c>
      <c r="F1832" s="20">
        <v>2</v>
      </c>
      <c r="G1832" s="20">
        <v>3</v>
      </c>
      <c r="H1832" s="20">
        <v>0</v>
      </c>
      <c r="I1832" s="20">
        <v>0</v>
      </c>
      <c r="J1832" s="20">
        <v>0</v>
      </c>
      <c r="K1832" s="20">
        <v>0</v>
      </c>
      <c r="L1832" s="20">
        <v>0</v>
      </c>
      <c r="M1832" s="225" t="s">
        <v>766</v>
      </c>
      <c r="O1832" s="101">
        <f>IF(ISBLANK(C1832),O1831,IF(COUNTIF(C$2:C1832,C1832)&gt;1,O1831,1+MAX(O1831,0)))</f>
        <v>52</v>
      </c>
      <c r="P1832" s="45">
        <f t="shared" si="392"/>
        <v>30</v>
      </c>
      <c r="Q1832" s="33" t="str">
        <f t="shared" si="393"/>
        <v/>
      </c>
      <c r="R1832" s="33">
        <f t="shared" si="394"/>
        <v>2</v>
      </c>
      <c r="S1832" s="33" t="str">
        <f t="shared" si="395"/>
        <v>130_2</v>
      </c>
      <c r="T1832" s="35" t="str">
        <f t="shared" si="396"/>
        <v>130AM</v>
      </c>
      <c r="U1832" s="35" t="str">
        <f t="shared" si="397"/>
        <v>130AMEW</v>
      </c>
      <c r="W1832" s="20" t="str">
        <f t="shared" si="398"/>
        <v/>
      </c>
      <c r="X1832" s="20" t="str">
        <f t="shared" si="399"/>
        <v/>
      </c>
      <c r="Y1832" s="20" t="str">
        <f t="shared" si="400"/>
        <v/>
      </c>
      <c r="Z1832" s="20" t="str">
        <f t="shared" si="401"/>
        <v/>
      </c>
      <c r="AA1832" s="20">
        <f t="shared" si="403"/>
        <v>0</v>
      </c>
      <c r="AB1832" s="20">
        <f t="shared" si="404"/>
        <v>0</v>
      </c>
      <c r="AC1832" s="20">
        <f t="shared" si="405"/>
        <v>2</v>
      </c>
      <c r="AD1832" s="16">
        <f t="shared" si="402"/>
        <v>1</v>
      </c>
      <c r="AE1832" s="16">
        <f>IF(ISBLANK(T1832),AE1831,IF(COUNTIF(T$2:T1832,T1832)&gt;1,AE1831,1+MAX(AE1831,0)))</f>
        <v>57</v>
      </c>
    </row>
    <row r="1833" spans="1:31" x14ac:dyDescent="0.25">
      <c r="A1833" s="42">
        <v>130</v>
      </c>
      <c r="B1833" s="42" t="s">
        <v>65</v>
      </c>
      <c r="C1833" s="42" t="s">
        <v>765</v>
      </c>
      <c r="E1833" s="20">
        <v>1</v>
      </c>
      <c r="F1833" s="20">
        <v>2</v>
      </c>
      <c r="G1833" s="20">
        <v>4</v>
      </c>
      <c r="H1833" s="20">
        <v>2</v>
      </c>
      <c r="I1833" s="20">
        <v>1</v>
      </c>
      <c r="J1833" s="20">
        <v>2</v>
      </c>
      <c r="K1833" s="20">
        <v>0</v>
      </c>
      <c r="L1833" s="20">
        <v>0</v>
      </c>
      <c r="M1833" s="225" t="s">
        <v>766</v>
      </c>
      <c r="O1833" s="101">
        <f>IF(ISBLANK(C1833),O1832,IF(COUNTIF(C$2:C1833,C1833)&gt;1,O1832,1+MAX(O1832,0)))</f>
        <v>52</v>
      </c>
      <c r="P1833" s="45">
        <f t="shared" si="392"/>
        <v>30</v>
      </c>
      <c r="Q1833" s="33" t="str">
        <f t="shared" si="393"/>
        <v/>
      </c>
      <c r="R1833" s="33">
        <f t="shared" si="394"/>
        <v>2</v>
      </c>
      <c r="S1833" s="33" t="str">
        <f t="shared" si="395"/>
        <v>130_2</v>
      </c>
      <c r="T1833" s="35" t="str">
        <f t="shared" si="396"/>
        <v>130AM</v>
      </c>
      <c r="U1833" s="35" t="str">
        <f t="shared" si="397"/>
        <v>130AMEW</v>
      </c>
      <c r="W1833" s="20" t="str">
        <f t="shared" si="398"/>
        <v/>
      </c>
      <c r="X1833" s="20" t="str">
        <f t="shared" si="399"/>
        <v/>
      </c>
      <c r="Y1833" s="20" t="str">
        <f t="shared" si="400"/>
        <v/>
      </c>
      <c r="Z1833" s="20" t="str">
        <f t="shared" si="401"/>
        <v/>
      </c>
      <c r="AA1833" s="20">
        <f t="shared" si="403"/>
        <v>0</v>
      </c>
      <c r="AB1833" s="20">
        <f t="shared" si="404"/>
        <v>0</v>
      </c>
      <c r="AC1833" s="20">
        <f t="shared" si="405"/>
        <v>2</v>
      </c>
      <c r="AD1833" s="16">
        <f t="shared" si="402"/>
        <v>1</v>
      </c>
      <c r="AE1833" s="16">
        <f>IF(ISBLANK(T1833),AE1832,IF(COUNTIF(T$2:T1833,T1833)&gt;1,AE1832,1+MAX(AE1832,0)))</f>
        <v>57</v>
      </c>
    </row>
    <row r="1834" spans="1:31" x14ac:dyDescent="0.25">
      <c r="A1834" s="42">
        <v>130</v>
      </c>
      <c r="B1834" s="42" t="s">
        <v>65</v>
      </c>
      <c r="C1834" s="42" t="s">
        <v>765</v>
      </c>
      <c r="E1834" s="20">
        <v>1</v>
      </c>
      <c r="F1834" s="20">
        <v>3</v>
      </c>
      <c r="G1834" s="20">
        <v>1</v>
      </c>
      <c r="H1834" s="20">
        <v>2</v>
      </c>
      <c r="I1834" s="20">
        <v>1</v>
      </c>
      <c r="J1834" s="20">
        <v>1</v>
      </c>
      <c r="K1834" s="20">
        <v>1</v>
      </c>
      <c r="L1834" s="20">
        <v>1</v>
      </c>
      <c r="M1834" s="225" t="s">
        <v>766</v>
      </c>
      <c r="O1834" s="101">
        <f>IF(ISBLANK(C1834),O1833,IF(COUNTIF(C$2:C1834,C1834)&gt;1,O1833,1+MAX(O1833,0)))</f>
        <v>52</v>
      </c>
      <c r="P1834" s="45">
        <f t="shared" si="392"/>
        <v>30</v>
      </c>
      <c r="Q1834" s="33" t="str">
        <f t="shared" si="393"/>
        <v/>
      </c>
      <c r="R1834" s="33">
        <f t="shared" si="394"/>
        <v>3</v>
      </c>
      <c r="S1834" s="33" t="str">
        <f t="shared" si="395"/>
        <v>130_3</v>
      </c>
      <c r="T1834" s="35" t="str">
        <f t="shared" si="396"/>
        <v>130AM</v>
      </c>
      <c r="U1834" s="35" t="str">
        <f t="shared" si="397"/>
        <v>130AMNS</v>
      </c>
      <c r="W1834" s="20" t="str">
        <f t="shared" si="398"/>
        <v/>
      </c>
      <c r="X1834" s="20" t="str">
        <f t="shared" si="399"/>
        <v/>
      </c>
      <c r="Y1834" s="20" t="str">
        <f t="shared" si="400"/>
        <v/>
      </c>
      <c r="Z1834" s="20" t="str">
        <f t="shared" si="401"/>
        <v/>
      </c>
      <c r="AA1834" s="20">
        <f t="shared" si="403"/>
        <v>0</v>
      </c>
      <c r="AB1834" s="20">
        <f t="shared" si="404"/>
        <v>0</v>
      </c>
      <c r="AC1834" s="20">
        <f t="shared" si="405"/>
        <v>2</v>
      </c>
      <c r="AD1834" s="16">
        <f t="shared" si="402"/>
        <v>1</v>
      </c>
      <c r="AE1834" s="16">
        <f>IF(ISBLANK(T1834),AE1833,IF(COUNTIF(T$2:T1834,T1834)&gt;1,AE1833,1+MAX(AE1833,0)))</f>
        <v>57</v>
      </c>
    </row>
    <row r="1835" spans="1:31" x14ac:dyDescent="0.25">
      <c r="A1835" s="42">
        <v>130</v>
      </c>
      <c r="B1835" s="42" t="s">
        <v>65</v>
      </c>
      <c r="C1835" s="42" t="s">
        <v>765</v>
      </c>
      <c r="E1835" s="20">
        <v>1</v>
      </c>
      <c r="F1835" s="20">
        <v>3</v>
      </c>
      <c r="G1835" s="20">
        <v>2</v>
      </c>
      <c r="H1835" s="20">
        <v>1</v>
      </c>
      <c r="I1835" s="20">
        <v>0</v>
      </c>
      <c r="J1835" s="20">
        <v>1</v>
      </c>
      <c r="K1835" s="20">
        <v>0</v>
      </c>
      <c r="L1835" s="20">
        <v>0</v>
      </c>
      <c r="M1835" s="225" t="s">
        <v>766</v>
      </c>
      <c r="O1835" s="101">
        <f>IF(ISBLANK(C1835),O1834,IF(COUNTIF(C$2:C1835,C1835)&gt;1,O1834,1+MAX(O1834,0)))</f>
        <v>52</v>
      </c>
      <c r="P1835" s="45">
        <f t="shared" si="392"/>
        <v>30</v>
      </c>
      <c r="Q1835" s="33" t="str">
        <f t="shared" si="393"/>
        <v/>
      </c>
      <c r="R1835" s="33">
        <f t="shared" si="394"/>
        <v>3</v>
      </c>
      <c r="S1835" s="33" t="str">
        <f t="shared" si="395"/>
        <v>130_3</v>
      </c>
      <c r="T1835" s="35" t="str">
        <f t="shared" si="396"/>
        <v>130AM</v>
      </c>
      <c r="U1835" s="35" t="str">
        <f t="shared" si="397"/>
        <v>130AMNS</v>
      </c>
      <c r="W1835" s="20" t="str">
        <f t="shared" si="398"/>
        <v/>
      </c>
      <c r="X1835" s="20" t="str">
        <f t="shared" si="399"/>
        <v/>
      </c>
      <c r="Y1835" s="20" t="str">
        <f t="shared" si="400"/>
        <v/>
      </c>
      <c r="Z1835" s="20" t="str">
        <f t="shared" si="401"/>
        <v/>
      </c>
      <c r="AA1835" s="20">
        <f t="shared" si="403"/>
        <v>0</v>
      </c>
      <c r="AB1835" s="20">
        <f t="shared" si="404"/>
        <v>0</v>
      </c>
      <c r="AC1835" s="20">
        <f t="shared" si="405"/>
        <v>0</v>
      </c>
      <c r="AD1835" s="16">
        <f t="shared" si="402"/>
        <v>0</v>
      </c>
      <c r="AE1835" s="16">
        <f>IF(ISBLANK(T1835),AE1834,IF(COUNTIF(T$2:T1835,T1835)&gt;1,AE1834,1+MAX(AE1834,0)))</f>
        <v>57</v>
      </c>
    </row>
    <row r="1836" spans="1:31" x14ac:dyDescent="0.25">
      <c r="A1836" s="42">
        <v>130</v>
      </c>
      <c r="B1836" s="42" t="s">
        <v>65</v>
      </c>
      <c r="C1836" s="42" t="s">
        <v>765</v>
      </c>
      <c r="E1836" s="20">
        <v>1</v>
      </c>
      <c r="F1836" s="20">
        <v>3</v>
      </c>
      <c r="G1836" s="20">
        <v>3</v>
      </c>
      <c r="H1836" s="20">
        <v>0</v>
      </c>
      <c r="I1836" s="20">
        <v>0</v>
      </c>
      <c r="J1836" s="20">
        <v>0</v>
      </c>
      <c r="K1836" s="20">
        <v>0</v>
      </c>
      <c r="L1836" s="20">
        <v>0</v>
      </c>
      <c r="M1836" s="225" t="s">
        <v>766</v>
      </c>
      <c r="O1836" s="101">
        <f>IF(ISBLANK(C1836),O1835,IF(COUNTIF(C$2:C1836,C1836)&gt;1,O1835,1+MAX(O1835,0)))</f>
        <v>52</v>
      </c>
      <c r="P1836" s="45">
        <f t="shared" si="392"/>
        <v>30</v>
      </c>
      <c r="Q1836" s="33" t="str">
        <f t="shared" si="393"/>
        <v/>
      </c>
      <c r="R1836" s="33">
        <f t="shared" si="394"/>
        <v>3</v>
      </c>
      <c r="S1836" s="33" t="str">
        <f t="shared" si="395"/>
        <v>130_3</v>
      </c>
      <c r="T1836" s="35" t="str">
        <f t="shared" si="396"/>
        <v>130AM</v>
      </c>
      <c r="U1836" s="35" t="str">
        <f t="shared" si="397"/>
        <v>130AMEW</v>
      </c>
      <c r="W1836" s="20" t="str">
        <f t="shared" si="398"/>
        <v/>
      </c>
      <c r="X1836" s="20" t="str">
        <f t="shared" si="399"/>
        <v/>
      </c>
      <c r="Y1836" s="20" t="str">
        <f t="shared" si="400"/>
        <v/>
      </c>
      <c r="Z1836" s="20" t="str">
        <f t="shared" si="401"/>
        <v/>
      </c>
      <c r="AA1836" s="20">
        <f t="shared" si="403"/>
        <v>0</v>
      </c>
      <c r="AB1836" s="20">
        <f t="shared" si="404"/>
        <v>0</v>
      </c>
      <c r="AC1836" s="20">
        <f t="shared" si="405"/>
        <v>2</v>
      </c>
      <c r="AD1836" s="16">
        <f t="shared" si="402"/>
        <v>1</v>
      </c>
      <c r="AE1836" s="16">
        <f>IF(ISBLANK(T1836),AE1835,IF(COUNTIF(T$2:T1836,T1836)&gt;1,AE1835,1+MAX(AE1835,0)))</f>
        <v>57</v>
      </c>
    </row>
    <row r="1837" spans="1:31" x14ac:dyDescent="0.25">
      <c r="A1837" s="42">
        <v>130</v>
      </c>
      <c r="B1837" s="42" t="s">
        <v>65</v>
      </c>
      <c r="C1837" s="42" t="s">
        <v>765</v>
      </c>
      <c r="E1837" s="20">
        <v>1</v>
      </c>
      <c r="F1837" s="20">
        <v>3</v>
      </c>
      <c r="G1837" s="20">
        <v>4</v>
      </c>
      <c r="H1837" s="20">
        <v>5</v>
      </c>
      <c r="I1837" s="20">
        <v>1</v>
      </c>
      <c r="J1837" s="20">
        <v>3</v>
      </c>
      <c r="K1837" s="20">
        <v>2</v>
      </c>
      <c r="L1837" s="20">
        <v>1</v>
      </c>
      <c r="M1837" s="225" t="s">
        <v>766</v>
      </c>
      <c r="O1837" s="101">
        <f>IF(ISBLANK(C1837),O1836,IF(COUNTIF(C$2:C1837,C1837)&gt;1,O1836,1+MAX(O1836,0)))</f>
        <v>52</v>
      </c>
      <c r="P1837" s="45">
        <f t="shared" si="392"/>
        <v>30</v>
      </c>
      <c r="Q1837" s="33" t="str">
        <f t="shared" si="393"/>
        <v/>
      </c>
      <c r="R1837" s="33">
        <f t="shared" si="394"/>
        <v>3</v>
      </c>
      <c r="S1837" s="33" t="str">
        <f t="shared" si="395"/>
        <v>130_3</v>
      </c>
      <c r="T1837" s="35" t="str">
        <f t="shared" si="396"/>
        <v>130AM</v>
      </c>
      <c r="U1837" s="35" t="str">
        <f t="shared" si="397"/>
        <v>130AMEW</v>
      </c>
      <c r="W1837" s="20" t="str">
        <f t="shared" si="398"/>
        <v/>
      </c>
      <c r="X1837" s="20" t="str">
        <f t="shared" si="399"/>
        <v/>
      </c>
      <c r="Y1837" s="20" t="str">
        <f t="shared" si="400"/>
        <v/>
      </c>
      <c r="Z1837" s="20" t="str">
        <f t="shared" si="401"/>
        <v/>
      </c>
      <c r="AA1837" s="20">
        <f t="shared" si="403"/>
        <v>0</v>
      </c>
      <c r="AB1837" s="20">
        <f t="shared" si="404"/>
        <v>0</v>
      </c>
      <c r="AC1837" s="20">
        <f t="shared" si="405"/>
        <v>2</v>
      </c>
      <c r="AD1837" s="16">
        <f t="shared" si="402"/>
        <v>1</v>
      </c>
      <c r="AE1837" s="16">
        <f>IF(ISBLANK(T1837),AE1836,IF(COUNTIF(T$2:T1837,T1837)&gt;1,AE1836,1+MAX(AE1836,0)))</f>
        <v>57</v>
      </c>
    </row>
    <row r="1838" spans="1:31" x14ac:dyDescent="0.25">
      <c r="A1838" s="42">
        <v>130</v>
      </c>
      <c r="B1838" s="42" t="s">
        <v>65</v>
      </c>
      <c r="C1838" s="42" t="s">
        <v>765</v>
      </c>
      <c r="E1838" s="20">
        <v>1</v>
      </c>
      <c r="F1838" s="20">
        <v>4</v>
      </c>
      <c r="G1838" s="20">
        <v>1</v>
      </c>
      <c r="H1838" s="20">
        <v>2</v>
      </c>
      <c r="I1838" s="20">
        <v>1</v>
      </c>
      <c r="J1838" s="20">
        <v>1</v>
      </c>
      <c r="K1838" s="20">
        <v>0</v>
      </c>
      <c r="L1838" s="20">
        <v>0</v>
      </c>
      <c r="M1838" s="225" t="s">
        <v>766</v>
      </c>
      <c r="O1838" s="101">
        <f>IF(ISBLANK(C1838),O1837,IF(COUNTIF(C$2:C1838,C1838)&gt;1,O1837,1+MAX(O1837,0)))</f>
        <v>52</v>
      </c>
      <c r="P1838" s="45">
        <f t="shared" si="392"/>
        <v>30</v>
      </c>
      <c r="Q1838" s="33" t="str">
        <f t="shared" si="393"/>
        <v/>
      </c>
      <c r="R1838" s="33">
        <f t="shared" si="394"/>
        <v>4</v>
      </c>
      <c r="S1838" s="33" t="str">
        <f t="shared" si="395"/>
        <v>130_4</v>
      </c>
      <c r="T1838" s="35" t="str">
        <f t="shared" si="396"/>
        <v>130AM</v>
      </c>
      <c r="U1838" s="35" t="str">
        <f t="shared" si="397"/>
        <v>130AMNS</v>
      </c>
      <c r="W1838" s="20" t="str">
        <f t="shared" si="398"/>
        <v/>
      </c>
      <c r="X1838" s="20" t="str">
        <f t="shared" si="399"/>
        <v/>
      </c>
      <c r="Y1838" s="20" t="str">
        <f t="shared" si="400"/>
        <v/>
      </c>
      <c r="Z1838" s="20" t="str">
        <f t="shared" si="401"/>
        <v/>
      </c>
      <c r="AA1838" s="20">
        <f t="shared" si="403"/>
        <v>0</v>
      </c>
      <c r="AB1838" s="20">
        <f t="shared" si="404"/>
        <v>0</v>
      </c>
      <c r="AC1838" s="20">
        <f t="shared" si="405"/>
        <v>2</v>
      </c>
      <c r="AD1838" s="16">
        <f t="shared" si="402"/>
        <v>1</v>
      </c>
      <c r="AE1838" s="16">
        <f>IF(ISBLANK(T1838),AE1837,IF(COUNTIF(T$2:T1838,T1838)&gt;1,AE1837,1+MAX(AE1837,0)))</f>
        <v>57</v>
      </c>
    </row>
    <row r="1839" spans="1:31" x14ac:dyDescent="0.25">
      <c r="A1839" s="42">
        <v>130</v>
      </c>
      <c r="B1839" s="42" t="s">
        <v>65</v>
      </c>
      <c r="C1839" s="42" t="s">
        <v>765</v>
      </c>
      <c r="E1839" s="20">
        <v>1</v>
      </c>
      <c r="F1839" s="20">
        <v>4</v>
      </c>
      <c r="G1839" s="20">
        <v>2</v>
      </c>
      <c r="H1839" s="20">
        <v>0</v>
      </c>
      <c r="I1839" s="20">
        <v>0</v>
      </c>
      <c r="J1839" s="20">
        <v>0</v>
      </c>
      <c r="K1839" s="20">
        <v>0</v>
      </c>
      <c r="L1839" s="20">
        <v>0</v>
      </c>
      <c r="M1839" s="225" t="s">
        <v>766</v>
      </c>
      <c r="O1839" s="101">
        <f>IF(ISBLANK(C1839),O1838,IF(COUNTIF(C$2:C1839,C1839)&gt;1,O1838,1+MAX(O1838,0)))</f>
        <v>52</v>
      </c>
      <c r="P1839" s="45">
        <f t="shared" si="392"/>
        <v>30</v>
      </c>
      <c r="Q1839" s="33" t="str">
        <f t="shared" si="393"/>
        <v/>
      </c>
      <c r="R1839" s="33">
        <f t="shared" si="394"/>
        <v>4</v>
      </c>
      <c r="S1839" s="33" t="str">
        <f t="shared" si="395"/>
        <v>130_4</v>
      </c>
      <c r="T1839" s="35" t="str">
        <f t="shared" si="396"/>
        <v>130AM</v>
      </c>
      <c r="U1839" s="35" t="str">
        <f t="shared" si="397"/>
        <v>130AMNS</v>
      </c>
      <c r="W1839" s="20" t="str">
        <f t="shared" si="398"/>
        <v/>
      </c>
      <c r="X1839" s="20" t="str">
        <f t="shared" si="399"/>
        <v/>
      </c>
      <c r="Y1839" s="20" t="str">
        <f t="shared" si="400"/>
        <v/>
      </c>
      <c r="Z1839" s="20" t="str">
        <f t="shared" si="401"/>
        <v/>
      </c>
      <c r="AA1839" s="20">
        <f t="shared" si="403"/>
        <v>0</v>
      </c>
      <c r="AB1839" s="20">
        <f t="shared" si="404"/>
        <v>0</v>
      </c>
      <c r="AC1839" s="20">
        <f t="shared" si="405"/>
        <v>0</v>
      </c>
      <c r="AD1839" s="16">
        <f t="shared" si="402"/>
        <v>0</v>
      </c>
      <c r="AE1839" s="16">
        <f>IF(ISBLANK(T1839),AE1838,IF(COUNTIF(T$2:T1839,T1839)&gt;1,AE1838,1+MAX(AE1838,0)))</f>
        <v>57</v>
      </c>
    </row>
    <row r="1840" spans="1:31" x14ac:dyDescent="0.25">
      <c r="A1840" s="42">
        <v>130</v>
      </c>
      <c r="B1840" s="42" t="s">
        <v>65</v>
      </c>
      <c r="C1840" s="42" t="s">
        <v>765</v>
      </c>
      <c r="E1840" s="20">
        <v>1</v>
      </c>
      <c r="F1840" s="20">
        <v>4</v>
      </c>
      <c r="G1840" s="20">
        <v>3</v>
      </c>
      <c r="H1840" s="20">
        <v>0</v>
      </c>
      <c r="I1840" s="20">
        <v>0</v>
      </c>
      <c r="J1840" s="20">
        <v>0</v>
      </c>
      <c r="K1840" s="20">
        <v>0</v>
      </c>
      <c r="L1840" s="20">
        <v>0</v>
      </c>
      <c r="M1840" s="225" t="s">
        <v>766</v>
      </c>
      <c r="O1840" s="101">
        <f>IF(ISBLANK(C1840),O1839,IF(COUNTIF(C$2:C1840,C1840)&gt;1,O1839,1+MAX(O1839,0)))</f>
        <v>52</v>
      </c>
      <c r="P1840" s="45">
        <f t="shared" si="392"/>
        <v>30</v>
      </c>
      <c r="Q1840" s="33" t="str">
        <f t="shared" si="393"/>
        <v/>
      </c>
      <c r="R1840" s="33">
        <f t="shared" si="394"/>
        <v>4</v>
      </c>
      <c r="S1840" s="33" t="str">
        <f t="shared" si="395"/>
        <v>130_4</v>
      </c>
      <c r="T1840" s="35" t="str">
        <f t="shared" si="396"/>
        <v>130AM</v>
      </c>
      <c r="U1840" s="35" t="str">
        <f t="shared" si="397"/>
        <v>130AMEW</v>
      </c>
      <c r="W1840" s="20" t="str">
        <f t="shared" si="398"/>
        <v/>
      </c>
      <c r="X1840" s="20" t="str">
        <f t="shared" si="399"/>
        <v/>
      </c>
      <c r="Y1840" s="20" t="str">
        <f t="shared" si="400"/>
        <v/>
      </c>
      <c r="Z1840" s="20" t="str">
        <f t="shared" si="401"/>
        <v/>
      </c>
      <c r="AA1840" s="20">
        <f t="shared" si="403"/>
        <v>0</v>
      </c>
      <c r="AB1840" s="20">
        <f t="shared" si="404"/>
        <v>0</v>
      </c>
      <c r="AC1840" s="20">
        <f t="shared" si="405"/>
        <v>2</v>
      </c>
      <c r="AD1840" s="16">
        <f t="shared" si="402"/>
        <v>1</v>
      </c>
      <c r="AE1840" s="16">
        <f>IF(ISBLANK(T1840),AE1839,IF(COUNTIF(T$2:T1840,T1840)&gt;1,AE1839,1+MAX(AE1839,0)))</f>
        <v>57</v>
      </c>
    </row>
    <row r="1841" spans="1:31" x14ac:dyDescent="0.25">
      <c r="A1841" s="42">
        <v>130</v>
      </c>
      <c r="B1841" s="42" t="s">
        <v>65</v>
      </c>
      <c r="C1841" s="42" t="s">
        <v>765</v>
      </c>
      <c r="E1841" s="20">
        <v>1</v>
      </c>
      <c r="F1841" s="20">
        <v>4</v>
      </c>
      <c r="G1841" s="20">
        <v>4</v>
      </c>
      <c r="H1841" s="20">
        <v>0</v>
      </c>
      <c r="I1841" s="20">
        <v>0</v>
      </c>
      <c r="J1841" s="20">
        <v>0</v>
      </c>
      <c r="K1841" s="20">
        <v>0</v>
      </c>
      <c r="L1841" s="20">
        <v>0</v>
      </c>
      <c r="M1841" s="225" t="s">
        <v>766</v>
      </c>
      <c r="O1841" s="101">
        <f>IF(ISBLANK(C1841),O1840,IF(COUNTIF(C$2:C1841,C1841)&gt;1,O1840,1+MAX(O1840,0)))</f>
        <v>52</v>
      </c>
      <c r="P1841" s="45">
        <f t="shared" si="392"/>
        <v>30</v>
      </c>
      <c r="Q1841" s="33" t="str">
        <f t="shared" si="393"/>
        <v/>
      </c>
      <c r="R1841" s="33">
        <f t="shared" si="394"/>
        <v>4</v>
      </c>
      <c r="S1841" s="33" t="str">
        <f t="shared" si="395"/>
        <v>130_4</v>
      </c>
      <c r="T1841" s="35" t="str">
        <f t="shared" si="396"/>
        <v>130AM</v>
      </c>
      <c r="U1841" s="35" t="str">
        <f t="shared" si="397"/>
        <v>130AMEW</v>
      </c>
      <c r="W1841" s="20" t="str">
        <f t="shared" si="398"/>
        <v/>
      </c>
      <c r="X1841" s="20" t="str">
        <f t="shared" si="399"/>
        <v/>
      </c>
      <c r="Y1841" s="20" t="str">
        <f t="shared" si="400"/>
        <v/>
      </c>
      <c r="Z1841" s="20" t="str">
        <f t="shared" si="401"/>
        <v/>
      </c>
      <c r="AA1841" s="20">
        <f t="shared" si="403"/>
        <v>0</v>
      </c>
      <c r="AB1841" s="20">
        <f t="shared" si="404"/>
        <v>0</v>
      </c>
      <c r="AC1841" s="20">
        <f t="shared" si="405"/>
        <v>2</v>
      </c>
      <c r="AD1841" s="16">
        <f t="shared" si="402"/>
        <v>1</v>
      </c>
      <c r="AE1841" s="16">
        <f>IF(ISBLANK(T1841),AE1840,IF(COUNTIF(T$2:T1841,T1841)&gt;1,AE1840,1+MAX(AE1840,0)))</f>
        <v>57</v>
      </c>
    </row>
    <row r="1842" spans="1:31" x14ac:dyDescent="0.25">
      <c r="A1842" s="42">
        <v>130</v>
      </c>
      <c r="B1842" s="42" t="s">
        <v>65</v>
      </c>
      <c r="C1842" s="42" t="s">
        <v>765</v>
      </c>
      <c r="E1842" s="20">
        <v>2</v>
      </c>
      <c r="F1842" s="20">
        <v>1</v>
      </c>
      <c r="G1842" s="20">
        <v>1</v>
      </c>
      <c r="H1842" s="20">
        <v>2</v>
      </c>
      <c r="I1842" s="20">
        <v>0</v>
      </c>
      <c r="J1842" s="20">
        <v>1</v>
      </c>
      <c r="K1842" s="20">
        <v>0</v>
      </c>
      <c r="L1842" s="20">
        <v>0</v>
      </c>
      <c r="M1842" s="225" t="s">
        <v>767</v>
      </c>
      <c r="O1842" s="101">
        <f>IF(ISBLANK(C1842),O1841,IF(COUNTIF(C$2:C1842,C1842)&gt;1,O1841,1+MAX(O1841,0)))</f>
        <v>52</v>
      </c>
      <c r="P1842" s="45">
        <f t="shared" si="392"/>
        <v>30</v>
      </c>
      <c r="Q1842" s="33" t="str">
        <f t="shared" si="393"/>
        <v/>
      </c>
      <c r="R1842" s="33">
        <f t="shared" si="394"/>
        <v>5</v>
      </c>
      <c r="S1842" s="33" t="str">
        <f t="shared" si="395"/>
        <v>130_5</v>
      </c>
      <c r="T1842" s="35" t="str">
        <f t="shared" si="396"/>
        <v>130AM</v>
      </c>
      <c r="U1842" s="35" t="str">
        <f t="shared" si="397"/>
        <v>130AMNS</v>
      </c>
      <c r="W1842" s="20" t="str">
        <f t="shared" si="398"/>
        <v/>
      </c>
      <c r="X1842" s="20" t="str">
        <f t="shared" si="399"/>
        <v/>
      </c>
      <c r="Y1842" s="20" t="str">
        <f t="shared" si="400"/>
        <v/>
      </c>
      <c r="Z1842" s="20" t="str">
        <f t="shared" si="401"/>
        <v/>
      </c>
      <c r="AA1842" s="20">
        <f t="shared" si="403"/>
        <v>0</v>
      </c>
      <c r="AB1842" s="20">
        <f t="shared" si="404"/>
        <v>0</v>
      </c>
      <c r="AC1842" s="20">
        <f t="shared" si="405"/>
        <v>2</v>
      </c>
      <c r="AD1842" s="16">
        <f t="shared" si="402"/>
        <v>1</v>
      </c>
      <c r="AE1842" s="16">
        <f>IF(ISBLANK(T1842),AE1841,IF(COUNTIF(T$2:T1842,T1842)&gt;1,AE1841,1+MAX(AE1841,0)))</f>
        <v>57</v>
      </c>
    </row>
    <row r="1843" spans="1:31" x14ac:dyDescent="0.25">
      <c r="A1843" s="42">
        <v>130</v>
      </c>
      <c r="B1843" s="42" t="s">
        <v>65</v>
      </c>
      <c r="C1843" s="42" t="s">
        <v>765</v>
      </c>
      <c r="E1843" s="20">
        <v>2</v>
      </c>
      <c r="F1843" s="20">
        <v>1</v>
      </c>
      <c r="G1843" s="20">
        <v>2</v>
      </c>
      <c r="H1843" s="20">
        <v>2</v>
      </c>
      <c r="I1843" s="20">
        <v>2</v>
      </c>
      <c r="J1843" s="20">
        <v>2</v>
      </c>
      <c r="K1843" s="20">
        <v>0</v>
      </c>
      <c r="L1843" s="20">
        <v>0</v>
      </c>
      <c r="M1843" s="225" t="s">
        <v>767</v>
      </c>
      <c r="O1843" s="101">
        <f>IF(ISBLANK(C1843),O1842,IF(COUNTIF(C$2:C1843,C1843)&gt;1,O1842,1+MAX(O1842,0)))</f>
        <v>52</v>
      </c>
      <c r="P1843" s="45">
        <f t="shared" si="392"/>
        <v>30</v>
      </c>
      <c r="Q1843" s="33" t="str">
        <f t="shared" si="393"/>
        <v/>
      </c>
      <c r="R1843" s="33">
        <f t="shared" si="394"/>
        <v>5</v>
      </c>
      <c r="S1843" s="33" t="str">
        <f t="shared" si="395"/>
        <v>130_5</v>
      </c>
      <c r="T1843" s="35" t="str">
        <f t="shared" si="396"/>
        <v>130AM</v>
      </c>
      <c r="U1843" s="35" t="str">
        <f t="shared" si="397"/>
        <v>130AMNS</v>
      </c>
      <c r="W1843" s="20" t="str">
        <f t="shared" si="398"/>
        <v/>
      </c>
      <c r="X1843" s="20" t="str">
        <f t="shared" si="399"/>
        <v/>
      </c>
      <c r="Y1843" s="20" t="str">
        <f t="shared" si="400"/>
        <v/>
      </c>
      <c r="Z1843" s="20" t="str">
        <f t="shared" si="401"/>
        <v/>
      </c>
      <c r="AA1843" s="20">
        <f t="shared" si="403"/>
        <v>0</v>
      </c>
      <c r="AB1843" s="20">
        <f t="shared" si="404"/>
        <v>0</v>
      </c>
      <c r="AC1843" s="20">
        <f t="shared" si="405"/>
        <v>0</v>
      </c>
      <c r="AD1843" s="16">
        <f t="shared" si="402"/>
        <v>0</v>
      </c>
      <c r="AE1843" s="16">
        <f>IF(ISBLANK(T1843),AE1842,IF(COUNTIF(T$2:T1843,T1843)&gt;1,AE1842,1+MAX(AE1842,0)))</f>
        <v>57</v>
      </c>
    </row>
    <row r="1844" spans="1:31" x14ac:dyDescent="0.25">
      <c r="A1844" s="42">
        <v>130</v>
      </c>
      <c r="B1844" s="42" t="s">
        <v>65</v>
      </c>
      <c r="C1844" s="42" t="s">
        <v>765</v>
      </c>
      <c r="E1844" s="20">
        <v>2</v>
      </c>
      <c r="F1844" s="20">
        <v>1</v>
      </c>
      <c r="G1844" s="20">
        <v>3</v>
      </c>
      <c r="H1844" s="20">
        <v>0</v>
      </c>
      <c r="I1844" s="20">
        <v>0</v>
      </c>
      <c r="J1844" s="20">
        <v>0</v>
      </c>
      <c r="K1844" s="20">
        <v>0</v>
      </c>
      <c r="L1844" s="20">
        <v>0</v>
      </c>
      <c r="M1844" s="225" t="s">
        <v>767</v>
      </c>
      <c r="O1844" s="101">
        <f>IF(ISBLANK(C1844),O1843,IF(COUNTIF(C$2:C1844,C1844)&gt;1,O1843,1+MAX(O1843,0)))</f>
        <v>52</v>
      </c>
      <c r="P1844" s="45">
        <f t="shared" si="392"/>
        <v>30</v>
      </c>
      <c r="Q1844" s="33" t="str">
        <f t="shared" si="393"/>
        <v/>
      </c>
      <c r="R1844" s="33">
        <f t="shared" si="394"/>
        <v>5</v>
      </c>
      <c r="S1844" s="33" t="str">
        <f t="shared" si="395"/>
        <v>130_5</v>
      </c>
      <c r="T1844" s="35" t="str">
        <f t="shared" si="396"/>
        <v>130AM</v>
      </c>
      <c r="U1844" s="35" t="str">
        <f t="shared" si="397"/>
        <v>130AMEW</v>
      </c>
      <c r="W1844" s="20" t="str">
        <f t="shared" si="398"/>
        <v/>
      </c>
      <c r="X1844" s="20" t="str">
        <f t="shared" si="399"/>
        <v/>
      </c>
      <c r="Y1844" s="20" t="str">
        <f t="shared" si="400"/>
        <v/>
      </c>
      <c r="Z1844" s="20" t="str">
        <f t="shared" si="401"/>
        <v/>
      </c>
      <c r="AA1844" s="20">
        <f t="shared" si="403"/>
        <v>0</v>
      </c>
      <c r="AB1844" s="20">
        <f t="shared" si="404"/>
        <v>0</v>
      </c>
      <c r="AC1844" s="20">
        <f t="shared" si="405"/>
        <v>2</v>
      </c>
      <c r="AD1844" s="16">
        <f t="shared" si="402"/>
        <v>1</v>
      </c>
      <c r="AE1844" s="16">
        <f>IF(ISBLANK(T1844),AE1843,IF(COUNTIF(T$2:T1844,T1844)&gt;1,AE1843,1+MAX(AE1843,0)))</f>
        <v>57</v>
      </c>
    </row>
    <row r="1845" spans="1:31" x14ac:dyDescent="0.25">
      <c r="A1845" s="42">
        <v>130</v>
      </c>
      <c r="B1845" s="42" t="s">
        <v>65</v>
      </c>
      <c r="C1845" s="42" t="s">
        <v>765</v>
      </c>
      <c r="E1845" s="20">
        <v>2</v>
      </c>
      <c r="F1845" s="20">
        <v>1</v>
      </c>
      <c r="G1845" s="20">
        <v>4</v>
      </c>
      <c r="H1845" s="20">
        <v>5</v>
      </c>
      <c r="I1845" s="20">
        <v>2</v>
      </c>
      <c r="J1845" s="20">
        <v>4</v>
      </c>
      <c r="K1845" s="20">
        <v>0</v>
      </c>
      <c r="L1845" s="20">
        <v>0</v>
      </c>
      <c r="M1845" s="225" t="s">
        <v>767</v>
      </c>
      <c r="O1845" s="101">
        <f>IF(ISBLANK(C1845),O1844,IF(COUNTIF(C$2:C1845,C1845)&gt;1,O1844,1+MAX(O1844,0)))</f>
        <v>52</v>
      </c>
      <c r="P1845" s="45">
        <f t="shared" si="392"/>
        <v>30</v>
      </c>
      <c r="Q1845" s="33" t="str">
        <f t="shared" si="393"/>
        <v/>
      </c>
      <c r="R1845" s="33">
        <f t="shared" si="394"/>
        <v>5</v>
      </c>
      <c r="S1845" s="33" t="str">
        <f t="shared" si="395"/>
        <v>130_5</v>
      </c>
      <c r="T1845" s="35" t="str">
        <f t="shared" si="396"/>
        <v>130AM</v>
      </c>
      <c r="U1845" s="35" t="str">
        <f t="shared" si="397"/>
        <v>130AMEW</v>
      </c>
      <c r="W1845" s="20" t="str">
        <f t="shared" si="398"/>
        <v/>
      </c>
      <c r="X1845" s="20" t="str">
        <f t="shared" si="399"/>
        <v/>
      </c>
      <c r="Y1845" s="20" t="str">
        <f t="shared" si="400"/>
        <v/>
      </c>
      <c r="Z1845" s="20" t="str">
        <f t="shared" si="401"/>
        <v/>
      </c>
      <c r="AA1845" s="20">
        <f t="shared" si="403"/>
        <v>0</v>
      </c>
      <c r="AB1845" s="20">
        <f t="shared" si="404"/>
        <v>0</v>
      </c>
      <c r="AC1845" s="20">
        <f t="shared" si="405"/>
        <v>2</v>
      </c>
      <c r="AD1845" s="16">
        <f t="shared" si="402"/>
        <v>1</v>
      </c>
      <c r="AE1845" s="16">
        <f>IF(ISBLANK(T1845),AE1844,IF(COUNTIF(T$2:T1845,T1845)&gt;1,AE1844,1+MAX(AE1844,0)))</f>
        <v>57</v>
      </c>
    </row>
    <row r="1846" spans="1:31" x14ac:dyDescent="0.25">
      <c r="A1846" s="42">
        <v>130</v>
      </c>
      <c r="B1846" s="42" t="s">
        <v>65</v>
      </c>
      <c r="C1846" s="42" t="s">
        <v>765</v>
      </c>
      <c r="E1846" s="20">
        <v>2</v>
      </c>
      <c r="F1846" s="20">
        <v>2</v>
      </c>
      <c r="G1846" s="20">
        <v>1</v>
      </c>
      <c r="H1846" s="20">
        <v>0</v>
      </c>
      <c r="I1846" s="20">
        <v>0</v>
      </c>
      <c r="J1846" s="20">
        <v>0</v>
      </c>
      <c r="K1846" s="20">
        <v>0</v>
      </c>
      <c r="L1846" s="20">
        <v>0</v>
      </c>
      <c r="M1846" s="225" t="s">
        <v>767</v>
      </c>
      <c r="O1846" s="101">
        <f>IF(ISBLANK(C1846),O1845,IF(COUNTIF(C$2:C1846,C1846)&gt;1,O1845,1+MAX(O1845,0)))</f>
        <v>52</v>
      </c>
      <c r="P1846" s="45">
        <f t="shared" si="392"/>
        <v>30</v>
      </c>
      <c r="Q1846" s="33" t="str">
        <f t="shared" si="393"/>
        <v/>
      </c>
      <c r="R1846" s="33">
        <f t="shared" si="394"/>
        <v>6</v>
      </c>
      <c r="S1846" s="33" t="str">
        <f t="shared" si="395"/>
        <v>130_6</v>
      </c>
      <c r="T1846" s="35" t="str">
        <f t="shared" si="396"/>
        <v>130AM</v>
      </c>
      <c r="U1846" s="35" t="str">
        <f t="shared" si="397"/>
        <v>130AMNS</v>
      </c>
      <c r="W1846" s="20" t="str">
        <f t="shared" si="398"/>
        <v/>
      </c>
      <c r="X1846" s="20" t="str">
        <f t="shared" si="399"/>
        <v/>
      </c>
      <c r="Y1846" s="20" t="str">
        <f t="shared" si="400"/>
        <v/>
      </c>
      <c r="Z1846" s="20" t="str">
        <f t="shared" si="401"/>
        <v/>
      </c>
      <c r="AA1846" s="20">
        <f t="shared" si="403"/>
        <v>0</v>
      </c>
      <c r="AB1846" s="20">
        <f t="shared" si="404"/>
        <v>0</v>
      </c>
      <c r="AC1846" s="20">
        <f t="shared" si="405"/>
        <v>2</v>
      </c>
      <c r="AD1846" s="16">
        <f t="shared" si="402"/>
        <v>1</v>
      </c>
      <c r="AE1846" s="16">
        <f>IF(ISBLANK(T1846),AE1845,IF(COUNTIF(T$2:T1846,T1846)&gt;1,AE1845,1+MAX(AE1845,0)))</f>
        <v>57</v>
      </c>
    </row>
    <row r="1847" spans="1:31" x14ac:dyDescent="0.25">
      <c r="A1847" s="42">
        <v>130</v>
      </c>
      <c r="B1847" s="42" t="s">
        <v>65</v>
      </c>
      <c r="C1847" s="42" t="s">
        <v>765</v>
      </c>
      <c r="E1847" s="20">
        <v>2</v>
      </c>
      <c r="F1847" s="20">
        <v>2</v>
      </c>
      <c r="G1847" s="20">
        <v>2</v>
      </c>
      <c r="H1847" s="20">
        <v>0</v>
      </c>
      <c r="I1847" s="20">
        <v>0</v>
      </c>
      <c r="J1847" s="20">
        <v>0</v>
      </c>
      <c r="K1847" s="20">
        <v>0</v>
      </c>
      <c r="L1847" s="20">
        <v>0</v>
      </c>
      <c r="M1847" s="225" t="s">
        <v>767</v>
      </c>
      <c r="O1847" s="101">
        <f>IF(ISBLANK(C1847),O1846,IF(COUNTIF(C$2:C1847,C1847)&gt;1,O1846,1+MAX(O1846,0)))</f>
        <v>52</v>
      </c>
      <c r="P1847" s="45">
        <f t="shared" si="392"/>
        <v>30</v>
      </c>
      <c r="Q1847" s="33" t="str">
        <f t="shared" si="393"/>
        <v/>
      </c>
      <c r="R1847" s="33">
        <f t="shared" si="394"/>
        <v>6</v>
      </c>
      <c r="S1847" s="33" t="str">
        <f t="shared" si="395"/>
        <v>130_6</v>
      </c>
      <c r="T1847" s="35" t="str">
        <f t="shared" si="396"/>
        <v>130AM</v>
      </c>
      <c r="U1847" s="35" t="str">
        <f t="shared" si="397"/>
        <v>130AMNS</v>
      </c>
      <c r="W1847" s="20" t="str">
        <f t="shared" si="398"/>
        <v/>
      </c>
      <c r="X1847" s="20" t="str">
        <f t="shared" si="399"/>
        <v/>
      </c>
      <c r="Y1847" s="20" t="str">
        <f t="shared" si="400"/>
        <v/>
      </c>
      <c r="Z1847" s="20" t="str">
        <f t="shared" si="401"/>
        <v/>
      </c>
      <c r="AA1847" s="20">
        <f t="shared" si="403"/>
        <v>0</v>
      </c>
      <c r="AB1847" s="20">
        <f t="shared" si="404"/>
        <v>0</v>
      </c>
      <c r="AC1847" s="20">
        <f t="shared" si="405"/>
        <v>0</v>
      </c>
      <c r="AD1847" s="16">
        <f t="shared" si="402"/>
        <v>0</v>
      </c>
      <c r="AE1847" s="16">
        <f>IF(ISBLANK(T1847),AE1846,IF(COUNTIF(T$2:T1847,T1847)&gt;1,AE1846,1+MAX(AE1846,0)))</f>
        <v>57</v>
      </c>
    </row>
    <row r="1848" spans="1:31" x14ac:dyDescent="0.25">
      <c r="A1848" s="42">
        <v>130</v>
      </c>
      <c r="B1848" s="42" t="s">
        <v>65</v>
      </c>
      <c r="C1848" s="42" t="s">
        <v>765</v>
      </c>
      <c r="E1848" s="20">
        <v>2</v>
      </c>
      <c r="F1848" s="20">
        <v>2</v>
      </c>
      <c r="G1848" s="20">
        <v>3</v>
      </c>
      <c r="H1848" s="20">
        <v>0</v>
      </c>
      <c r="I1848" s="20">
        <v>0</v>
      </c>
      <c r="J1848" s="20">
        <v>0</v>
      </c>
      <c r="K1848" s="20">
        <v>0</v>
      </c>
      <c r="L1848" s="20">
        <v>0</v>
      </c>
      <c r="M1848" s="225" t="s">
        <v>767</v>
      </c>
      <c r="O1848" s="101">
        <f>IF(ISBLANK(C1848),O1847,IF(COUNTIF(C$2:C1848,C1848)&gt;1,O1847,1+MAX(O1847,0)))</f>
        <v>52</v>
      </c>
      <c r="P1848" s="45">
        <f t="shared" si="392"/>
        <v>30</v>
      </c>
      <c r="Q1848" s="33" t="str">
        <f t="shared" si="393"/>
        <v/>
      </c>
      <c r="R1848" s="33">
        <f t="shared" si="394"/>
        <v>6</v>
      </c>
      <c r="S1848" s="33" t="str">
        <f t="shared" si="395"/>
        <v>130_6</v>
      </c>
      <c r="T1848" s="35" t="str">
        <f t="shared" si="396"/>
        <v>130AM</v>
      </c>
      <c r="U1848" s="35" t="str">
        <f t="shared" si="397"/>
        <v>130AMEW</v>
      </c>
      <c r="W1848" s="20" t="str">
        <f t="shared" si="398"/>
        <v/>
      </c>
      <c r="X1848" s="20" t="str">
        <f t="shared" si="399"/>
        <v/>
      </c>
      <c r="Y1848" s="20" t="str">
        <f t="shared" si="400"/>
        <v/>
      </c>
      <c r="Z1848" s="20" t="str">
        <f t="shared" si="401"/>
        <v/>
      </c>
      <c r="AA1848" s="20">
        <f t="shared" si="403"/>
        <v>0</v>
      </c>
      <c r="AB1848" s="20">
        <f t="shared" si="404"/>
        <v>0</v>
      </c>
      <c r="AC1848" s="20">
        <f t="shared" si="405"/>
        <v>2</v>
      </c>
      <c r="AD1848" s="16">
        <f t="shared" si="402"/>
        <v>1</v>
      </c>
      <c r="AE1848" s="16">
        <f>IF(ISBLANK(T1848),AE1847,IF(COUNTIF(T$2:T1848,T1848)&gt;1,AE1847,1+MAX(AE1847,0)))</f>
        <v>57</v>
      </c>
    </row>
    <row r="1849" spans="1:31" x14ac:dyDescent="0.25">
      <c r="A1849" s="42">
        <v>130</v>
      </c>
      <c r="B1849" s="42" t="s">
        <v>65</v>
      </c>
      <c r="C1849" s="42" t="s">
        <v>765</v>
      </c>
      <c r="E1849" s="20">
        <v>2</v>
      </c>
      <c r="F1849" s="20">
        <v>2</v>
      </c>
      <c r="G1849" s="20">
        <v>4</v>
      </c>
      <c r="H1849" s="20">
        <v>3</v>
      </c>
      <c r="I1849" s="20">
        <v>1</v>
      </c>
      <c r="J1849" s="20">
        <v>2</v>
      </c>
      <c r="K1849" s="20">
        <v>0</v>
      </c>
      <c r="L1849" s="20">
        <v>0</v>
      </c>
      <c r="M1849" s="225" t="s">
        <v>767</v>
      </c>
      <c r="O1849" s="101">
        <f>IF(ISBLANK(C1849),O1848,IF(COUNTIF(C$2:C1849,C1849)&gt;1,O1848,1+MAX(O1848,0)))</f>
        <v>52</v>
      </c>
      <c r="P1849" s="45">
        <f t="shared" si="392"/>
        <v>30</v>
      </c>
      <c r="Q1849" s="33" t="str">
        <f t="shared" si="393"/>
        <v/>
      </c>
      <c r="R1849" s="33">
        <f t="shared" si="394"/>
        <v>6</v>
      </c>
      <c r="S1849" s="33" t="str">
        <f t="shared" si="395"/>
        <v>130_6</v>
      </c>
      <c r="T1849" s="35" t="str">
        <f t="shared" si="396"/>
        <v>130AM</v>
      </c>
      <c r="U1849" s="35" t="str">
        <f t="shared" si="397"/>
        <v>130AMEW</v>
      </c>
      <c r="W1849" s="20" t="str">
        <f t="shared" si="398"/>
        <v/>
      </c>
      <c r="X1849" s="20" t="str">
        <f t="shared" si="399"/>
        <v/>
      </c>
      <c r="Y1849" s="20" t="str">
        <f t="shared" si="400"/>
        <v/>
      </c>
      <c r="Z1849" s="20" t="str">
        <f t="shared" si="401"/>
        <v/>
      </c>
      <c r="AA1849" s="20">
        <f t="shared" si="403"/>
        <v>0</v>
      </c>
      <c r="AB1849" s="20">
        <f t="shared" si="404"/>
        <v>0</v>
      </c>
      <c r="AC1849" s="20">
        <f t="shared" si="405"/>
        <v>2</v>
      </c>
      <c r="AD1849" s="16">
        <f t="shared" si="402"/>
        <v>1</v>
      </c>
      <c r="AE1849" s="16">
        <f>IF(ISBLANK(T1849),AE1848,IF(COUNTIF(T$2:T1849,T1849)&gt;1,AE1848,1+MAX(AE1848,0)))</f>
        <v>57</v>
      </c>
    </row>
    <row r="1850" spans="1:31" x14ac:dyDescent="0.25">
      <c r="A1850" s="42">
        <v>130</v>
      </c>
      <c r="B1850" s="42" t="s">
        <v>65</v>
      </c>
      <c r="C1850" s="42" t="s">
        <v>765</v>
      </c>
      <c r="E1850" s="20">
        <v>2</v>
      </c>
      <c r="F1850" s="20">
        <v>3</v>
      </c>
      <c r="G1850" s="20">
        <v>1</v>
      </c>
      <c r="H1850" s="20">
        <v>0</v>
      </c>
      <c r="I1850" s="20">
        <v>0</v>
      </c>
      <c r="J1850" s="20">
        <v>0</v>
      </c>
      <c r="K1850" s="20">
        <v>0</v>
      </c>
      <c r="L1850" s="20">
        <v>0</v>
      </c>
      <c r="M1850" s="225" t="s">
        <v>767</v>
      </c>
      <c r="O1850" s="101">
        <f>IF(ISBLANK(C1850),O1849,IF(COUNTIF(C$2:C1850,C1850)&gt;1,O1849,1+MAX(O1849,0)))</f>
        <v>52</v>
      </c>
      <c r="P1850" s="45">
        <f t="shared" si="392"/>
        <v>30</v>
      </c>
      <c r="Q1850" s="33" t="str">
        <f t="shared" si="393"/>
        <v/>
      </c>
      <c r="R1850" s="33">
        <f t="shared" si="394"/>
        <v>7</v>
      </c>
      <c r="S1850" s="33" t="str">
        <f t="shared" si="395"/>
        <v>130_7</v>
      </c>
      <c r="T1850" s="35" t="str">
        <f t="shared" si="396"/>
        <v>130AM</v>
      </c>
      <c r="U1850" s="35" t="str">
        <f t="shared" si="397"/>
        <v>130AMNS</v>
      </c>
      <c r="W1850" s="20" t="str">
        <f t="shared" si="398"/>
        <v/>
      </c>
      <c r="X1850" s="20" t="str">
        <f t="shared" si="399"/>
        <v/>
      </c>
      <c r="Y1850" s="20" t="str">
        <f t="shared" si="400"/>
        <v/>
      </c>
      <c r="Z1850" s="20" t="str">
        <f t="shared" si="401"/>
        <v/>
      </c>
      <c r="AA1850" s="20">
        <f t="shared" si="403"/>
        <v>0</v>
      </c>
      <c r="AB1850" s="20">
        <f t="shared" si="404"/>
        <v>0</v>
      </c>
      <c r="AC1850" s="20">
        <f t="shared" si="405"/>
        <v>2</v>
      </c>
      <c r="AD1850" s="16">
        <f t="shared" si="402"/>
        <v>1</v>
      </c>
      <c r="AE1850" s="16">
        <f>IF(ISBLANK(T1850),AE1849,IF(COUNTIF(T$2:T1850,T1850)&gt;1,AE1849,1+MAX(AE1849,0)))</f>
        <v>57</v>
      </c>
    </row>
    <row r="1851" spans="1:31" x14ac:dyDescent="0.25">
      <c r="A1851" s="42">
        <v>130</v>
      </c>
      <c r="B1851" s="42" t="s">
        <v>65</v>
      </c>
      <c r="C1851" s="42" t="s">
        <v>765</v>
      </c>
      <c r="E1851" s="20">
        <v>2</v>
      </c>
      <c r="F1851" s="20">
        <v>3</v>
      </c>
      <c r="G1851" s="20">
        <v>2</v>
      </c>
      <c r="H1851" s="20">
        <v>0</v>
      </c>
      <c r="I1851" s="20">
        <v>0</v>
      </c>
      <c r="J1851" s="20">
        <v>0</v>
      </c>
      <c r="K1851" s="20">
        <v>0</v>
      </c>
      <c r="L1851" s="20">
        <v>0</v>
      </c>
      <c r="M1851" s="225" t="s">
        <v>767</v>
      </c>
      <c r="O1851" s="101">
        <f>IF(ISBLANK(C1851),O1850,IF(COUNTIF(C$2:C1851,C1851)&gt;1,O1850,1+MAX(O1850,0)))</f>
        <v>52</v>
      </c>
      <c r="P1851" s="45">
        <f t="shared" si="392"/>
        <v>30</v>
      </c>
      <c r="Q1851" s="33" t="str">
        <f t="shared" si="393"/>
        <v/>
      </c>
      <c r="R1851" s="33">
        <f t="shared" si="394"/>
        <v>7</v>
      </c>
      <c r="S1851" s="33" t="str">
        <f t="shared" si="395"/>
        <v>130_7</v>
      </c>
      <c r="T1851" s="35" t="str">
        <f t="shared" si="396"/>
        <v>130AM</v>
      </c>
      <c r="U1851" s="35" t="str">
        <f t="shared" si="397"/>
        <v>130AMNS</v>
      </c>
      <c r="W1851" s="20" t="str">
        <f t="shared" si="398"/>
        <v/>
      </c>
      <c r="X1851" s="20" t="str">
        <f t="shared" si="399"/>
        <v/>
      </c>
      <c r="Y1851" s="20" t="str">
        <f t="shared" si="400"/>
        <v/>
      </c>
      <c r="Z1851" s="20" t="str">
        <f t="shared" si="401"/>
        <v/>
      </c>
      <c r="AA1851" s="20">
        <f t="shared" si="403"/>
        <v>0</v>
      </c>
      <c r="AB1851" s="20">
        <f t="shared" si="404"/>
        <v>0</v>
      </c>
      <c r="AC1851" s="20">
        <f t="shared" si="405"/>
        <v>0</v>
      </c>
      <c r="AD1851" s="16">
        <f t="shared" si="402"/>
        <v>0</v>
      </c>
      <c r="AE1851" s="16">
        <f>IF(ISBLANK(T1851),AE1850,IF(COUNTIF(T$2:T1851,T1851)&gt;1,AE1850,1+MAX(AE1850,0)))</f>
        <v>57</v>
      </c>
    </row>
    <row r="1852" spans="1:31" x14ac:dyDescent="0.25">
      <c r="A1852" s="42">
        <v>130</v>
      </c>
      <c r="B1852" s="42" t="s">
        <v>65</v>
      </c>
      <c r="C1852" s="42" t="s">
        <v>765</v>
      </c>
      <c r="E1852" s="20">
        <v>2</v>
      </c>
      <c r="F1852" s="20">
        <v>3</v>
      </c>
      <c r="G1852" s="20">
        <v>3</v>
      </c>
      <c r="H1852" s="20">
        <v>0</v>
      </c>
      <c r="I1852" s="20">
        <v>0</v>
      </c>
      <c r="J1852" s="20">
        <v>0</v>
      </c>
      <c r="K1852" s="20">
        <v>0</v>
      </c>
      <c r="L1852" s="20">
        <v>0</v>
      </c>
      <c r="M1852" s="225" t="s">
        <v>767</v>
      </c>
      <c r="O1852" s="101">
        <f>IF(ISBLANK(C1852),O1851,IF(COUNTIF(C$2:C1852,C1852)&gt;1,O1851,1+MAX(O1851,0)))</f>
        <v>52</v>
      </c>
      <c r="P1852" s="45">
        <f t="shared" si="392"/>
        <v>30</v>
      </c>
      <c r="Q1852" s="33" t="str">
        <f t="shared" si="393"/>
        <v/>
      </c>
      <c r="R1852" s="33">
        <f t="shared" si="394"/>
        <v>7</v>
      </c>
      <c r="S1852" s="33" t="str">
        <f t="shared" si="395"/>
        <v>130_7</v>
      </c>
      <c r="T1852" s="35" t="str">
        <f t="shared" si="396"/>
        <v>130AM</v>
      </c>
      <c r="U1852" s="35" t="str">
        <f t="shared" si="397"/>
        <v>130AMEW</v>
      </c>
      <c r="W1852" s="20" t="str">
        <f t="shared" si="398"/>
        <v/>
      </c>
      <c r="X1852" s="20" t="str">
        <f t="shared" si="399"/>
        <v/>
      </c>
      <c r="Y1852" s="20" t="str">
        <f t="shared" si="400"/>
        <v/>
      </c>
      <c r="Z1852" s="20" t="str">
        <f t="shared" si="401"/>
        <v/>
      </c>
      <c r="AA1852" s="20">
        <f t="shared" si="403"/>
        <v>0</v>
      </c>
      <c r="AB1852" s="20">
        <f t="shared" si="404"/>
        <v>0</v>
      </c>
      <c r="AC1852" s="20">
        <f t="shared" si="405"/>
        <v>2</v>
      </c>
      <c r="AD1852" s="16">
        <f t="shared" si="402"/>
        <v>1</v>
      </c>
      <c r="AE1852" s="16">
        <f>IF(ISBLANK(T1852),AE1851,IF(COUNTIF(T$2:T1852,T1852)&gt;1,AE1851,1+MAX(AE1851,0)))</f>
        <v>57</v>
      </c>
    </row>
    <row r="1853" spans="1:31" x14ac:dyDescent="0.25">
      <c r="A1853" s="42">
        <v>130</v>
      </c>
      <c r="B1853" s="42" t="s">
        <v>65</v>
      </c>
      <c r="C1853" s="42" t="s">
        <v>765</v>
      </c>
      <c r="E1853" s="20">
        <v>2</v>
      </c>
      <c r="F1853" s="20">
        <v>3</v>
      </c>
      <c r="G1853" s="20">
        <v>4</v>
      </c>
      <c r="H1853" s="20">
        <v>2</v>
      </c>
      <c r="I1853" s="20">
        <v>1</v>
      </c>
      <c r="J1853" s="20">
        <v>0</v>
      </c>
      <c r="K1853" s="20">
        <v>0</v>
      </c>
      <c r="L1853" s="20">
        <v>0</v>
      </c>
      <c r="M1853" s="225" t="s">
        <v>767</v>
      </c>
      <c r="O1853" s="101">
        <f>IF(ISBLANK(C1853),O1852,IF(COUNTIF(C$2:C1853,C1853)&gt;1,O1852,1+MAX(O1852,0)))</f>
        <v>52</v>
      </c>
      <c r="P1853" s="45">
        <f t="shared" si="392"/>
        <v>30</v>
      </c>
      <c r="Q1853" s="33" t="str">
        <f t="shared" si="393"/>
        <v/>
      </c>
      <c r="R1853" s="33">
        <f t="shared" si="394"/>
        <v>7</v>
      </c>
      <c r="S1853" s="33" t="str">
        <f t="shared" si="395"/>
        <v>130_7</v>
      </c>
      <c r="T1853" s="35" t="str">
        <f t="shared" si="396"/>
        <v>130AM</v>
      </c>
      <c r="U1853" s="35" t="str">
        <f t="shared" si="397"/>
        <v>130AMEW</v>
      </c>
      <c r="W1853" s="20" t="str">
        <f t="shared" si="398"/>
        <v/>
      </c>
      <c r="X1853" s="20" t="str">
        <f t="shared" si="399"/>
        <v/>
      </c>
      <c r="Y1853" s="20" t="str">
        <f t="shared" si="400"/>
        <v/>
      </c>
      <c r="Z1853" s="20" t="str">
        <f t="shared" si="401"/>
        <v/>
      </c>
      <c r="AA1853" s="20">
        <f t="shared" si="403"/>
        <v>0</v>
      </c>
      <c r="AB1853" s="20">
        <f t="shared" si="404"/>
        <v>0</v>
      </c>
      <c r="AC1853" s="20">
        <f t="shared" si="405"/>
        <v>2</v>
      </c>
      <c r="AD1853" s="16">
        <f t="shared" si="402"/>
        <v>1</v>
      </c>
      <c r="AE1853" s="16">
        <f>IF(ISBLANK(T1853),AE1852,IF(COUNTIF(T$2:T1853,T1853)&gt;1,AE1852,1+MAX(AE1852,0)))</f>
        <v>57</v>
      </c>
    </row>
    <row r="1854" spans="1:31" x14ac:dyDescent="0.25">
      <c r="A1854" s="42">
        <v>130</v>
      </c>
      <c r="B1854" s="42" t="s">
        <v>65</v>
      </c>
      <c r="C1854" s="42" t="s">
        <v>765</v>
      </c>
      <c r="E1854" s="20">
        <v>2</v>
      </c>
      <c r="F1854" s="20">
        <v>4</v>
      </c>
      <c r="G1854" s="20">
        <v>1</v>
      </c>
      <c r="H1854" s="20">
        <v>1</v>
      </c>
      <c r="I1854" s="20">
        <v>1</v>
      </c>
      <c r="J1854" s="20">
        <v>0</v>
      </c>
      <c r="K1854" s="20">
        <v>0</v>
      </c>
      <c r="L1854" s="20">
        <v>1</v>
      </c>
      <c r="M1854" s="225" t="s">
        <v>767</v>
      </c>
      <c r="O1854" s="101">
        <f>IF(ISBLANK(C1854),O1853,IF(COUNTIF(C$2:C1854,C1854)&gt;1,O1853,1+MAX(O1853,0)))</f>
        <v>52</v>
      </c>
      <c r="P1854" s="45">
        <f t="shared" si="392"/>
        <v>30</v>
      </c>
      <c r="Q1854" s="33" t="str">
        <f t="shared" si="393"/>
        <v/>
      </c>
      <c r="R1854" s="33">
        <f t="shared" si="394"/>
        <v>8</v>
      </c>
      <c r="S1854" s="33" t="str">
        <f t="shared" si="395"/>
        <v>130_8</v>
      </c>
      <c r="T1854" s="35" t="str">
        <f t="shared" si="396"/>
        <v>130AM</v>
      </c>
      <c r="U1854" s="35" t="str">
        <f t="shared" si="397"/>
        <v>130AMNS</v>
      </c>
      <c r="W1854" s="20" t="str">
        <f t="shared" si="398"/>
        <v/>
      </c>
      <c r="X1854" s="20" t="str">
        <f t="shared" si="399"/>
        <v/>
      </c>
      <c r="Y1854" s="20" t="str">
        <f t="shared" si="400"/>
        <v/>
      </c>
      <c r="Z1854" s="20" t="str">
        <f t="shared" si="401"/>
        <v/>
      </c>
      <c r="AA1854" s="20">
        <f t="shared" si="403"/>
        <v>0</v>
      </c>
      <c r="AB1854" s="20">
        <f t="shared" si="404"/>
        <v>0</v>
      </c>
      <c r="AC1854" s="20">
        <f t="shared" si="405"/>
        <v>2</v>
      </c>
      <c r="AD1854" s="16">
        <f t="shared" si="402"/>
        <v>1</v>
      </c>
      <c r="AE1854" s="16">
        <f>IF(ISBLANK(T1854),AE1853,IF(COUNTIF(T$2:T1854,T1854)&gt;1,AE1853,1+MAX(AE1853,0)))</f>
        <v>57</v>
      </c>
    </row>
    <row r="1855" spans="1:31" x14ac:dyDescent="0.25">
      <c r="A1855" s="42">
        <v>130</v>
      </c>
      <c r="B1855" s="42" t="s">
        <v>65</v>
      </c>
      <c r="C1855" s="42" t="s">
        <v>765</v>
      </c>
      <c r="E1855" s="20">
        <v>2</v>
      </c>
      <c r="F1855" s="20">
        <v>4</v>
      </c>
      <c r="G1855" s="20">
        <v>2</v>
      </c>
      <c r="H1855" s="20">
        <v>1</v>
      </c>
      <c r="I1855" s="20">
        <v>1</v>
      </c>
      <c r="J1855" s="20">
        <v>1</v>
      </c>
      <c r="K1855" s="20">
        <v>0</v>
      </c>
      <c r="L1855" s="20">
        <v>0</v>
      </c>
      <c r="M1855" s="225" t="s">
        <v>767</v>
      </c>
      <c r="O1855" s="101">
        <f>IF(ISBLANK(C1855),O1854,IF(COUNTIF(C$2:C1855,C1855)&gt;1,O1854,1+MAX(O1854,0)))</f>
        <v>52</v>
      </c>
      <c r="P1855" s="45">
        <f t="shared" si="392"/>
        <v>30</v>
      </c>
      <c r="Q1855" s="33" t="str">
        <f t="shared" si="393"/>
        <v/>
      </c>
      <c r="R1855" s="33">
        <f t="shared" si="394"/>
        <v>8</v>
      </c>
      <c r="S1855" s="33" t="str">
        <f t="shared" si="395"/>
        <v>130_8</v>
      </c>
      <c r="T1855" s="35" t="str">
        <f t="shared" si="396"/>
        <v>130AM</v>
      </c>
      <c r="U1855" s="35" t="str">
        <f t="shared" si="397"/>
        <v>130AMNS</v>
      </c>
      <c r="W1855" s="20" t="str">
        <f t="shared" si="398"/>
        <v/>
      </c>
      <c r="X1855" s="20" t="str">
        <f t="shared" si="399"/>
        <v/>
      </c>
      <c r="Y1855" s="20" t="str">
        <f t="shared" si="400"/>
        <v/>
      </c>
      <c r="Z1855" s="20" t="str">
        <f t="shared" si="401"/>
        <v/>
      </c>
      <c r="AA1855" s="20">
        <f t="shared" si="403"/>
        <v>0</v>
      </c>
      <c r="AB1855" s="20">
        <f t="shared" si="404"/>
        <v>0</v>
      </c>
      <c r="AC1855" s="20">
        <f t="shared" si="405"/>
        <v>0</v>
      </c>
      <c r="AD1855" s="16">
        <f t="shared" si="402"/>
        <v>0</v>
      </c>
      <c r="AE1855" s="16">
        <f>IF(ISBLANK(T1855),AE1854,IF(COUNTIF(T$2:T1855,T1855)&gt;1,AE1854,1+MAX(AE1854,0)))</f>
        <v>57</v>
      </c>
    </row>
    <row r="1856" spans="1:31" x14ac:dyDescent="0.25">
      <c r="A1856" s="42">
        <v>130</v>
      </c>
      <c r="B1856" s="42" t="s">
        <v>65</v>
      </c>
      <c r="C1856" s="42" t="s">
        <v>765</v>
      </c>
      <c r="E1856" s="20">
        <v>2</v>
      </c>
      <c r="F1856" s="20">
        <v>4</v>
      </c>
      <c r="G1856" s="20">
        <v>3</v>
      </c>
      <c r="H1856" s="20">
        <v>0</v>
      </c>
      <c r="I1856" s="20">
        <v>0</v>
      </c>
      <c r="J1856" s="20">
        <v>0</v>
      </c>
      <c r="K1856" s="20">
        <v>0</v>
      </c>
      <c r="L1856" s="20">
        <v>0</v>
      </c>
      <c r="M1856" s="225" t="s">
        <v>767</v>
      </c>
      <c r="O1856" s="101">
        <f>IF(ISBLANK(C1856),O1855,IF(COUNTIF(C$2:C1856,C1856)&gt;1,O1855,1+MAX(O1855,0)))</f>
        <v>52</v>
      </c>
      <c r="P1856" s="45">
        <f t="shared" si="392"/>
        <v>30</v>
      </c>
      <c r="Q1856" s="33" t="str">
        <f t="shared" si="393"/>
        <v/>
      </c>
      <c r="R1856" s="33">
        <f t="shared" si="394"/>
        <v>8</v>
      </c>
      <c r="S1856" s="33" t="str">
        <f t="shared" si="395"/>
        <v>130_8</v>
      </c>
      <c r="T1856" s="35" t="str">
        <f t="shared" si="396"/>
        <v>130AM</v>
      </c>
      <c r="U1856" s="35" t="str">
        <f t="shared" si="397"/>
        <v>130AMEW</v>
      </c>
      <c r="W1856" s="20" t="str">
        <f t="shared" si="398"/>
        <v/>
      </c>
      <c r="X1856" s="20" t="str">
        <f t="shared" si="399"/>
        <v/>
      </c>
      <c r="Y1856" s="20" t="str">
        <f t="shared" si="400"/>
        <v/>
      </c>
      <c r="Z1856" s="20" t="str">
        <f t="shared" si="401"/>
        <v/>
      </c>
      <c r="AA1856" s="20">
        <f t="shared" si="403"/>
        <v>0</v>
      </c>
      <c r="AB1856" s="20">
        <f t="shared" si="404"/>
        <v>0</v>
      </c>
      <c r="AC1856" s="20">
        <f t="shared" si="405"/>
        <v>2</v>
      </c>
      <c r="AD1856" s="16">
        <f t="shared" si="402"/>
        <v>1</v>
      </c>
      <c r="AE1856" s="16">
        <f>IF(ISBLANK(T1856),AE1855,IF(COUNTIF(T$2:T1856,T1856)&gt;1,AE1855,1+MAX(AE1855,0)))</f>
        <v>57</v>
      </c>
    </row>
    <row r="1857" spans="1:31" x14ac:dyDescent="0.25">
      <c r="A1857" s="42">
        <v>130</v>
      </c>
      <c r="B1857" s="42" t="s">
        <v>65</v>
      </c>
      <c r="C1857" s="42" t="s">
        <v>765</v>
      </c>
      <c r="E1857" s="20">
        <v>2</v>
      </c>
      <c r="F1857" s="20">
        <v>4</v>
      </c>
      <c r="G1857" s="20">
        <v>4</v>
      </c>
      <c r="H1857" s="20">
        <v>2</v>
      </c>
      <c r="I1857" s="20">
        <v>1</v>
      </c>
      <c r="J1857" s="20">
        <v>2</v>
      </c>
      <c r="K1857" s="20">
        <v>0</v>
      </c>
      <c r="L1857" s="20">
        <v>0</v>
      </c>
      <c r="M1857" s="225" t="s">
        <v>767</v>
      </c>
      <c r="O1857" s="101">
        <f>IF(ISBLANK(C1857),O1856,IF(COUNTIF(C$2:C1857,C1857)&gt;1,O1856,1+MAX(O1856,0)))</f>
        <v>52</v>
      </c>
      <c r="P1857" s="45">
        <f t="shared" si="392"/>
        <v>30</v>
      </c>
      <c r="Q1857" s="33" t="str">
        <f t="shared" si="393"/>
        <v/>
      </c>
      <c r="R1857" s="33">
        <f t="shared" si="394"/>
        <v>8</v>
      </c>
      <c r="S1857" s="33" t="str">
        <f t="shared" si="395"/>
        <v>130_8</v>
      </c>
      <c r="T1857" s="35" t="str">
        <f t="shared" si="396"/>
        <v>130AM</v>
      </c>
      <c r="U1857" s="35" t="str">
        <f t="shared" si="397"/>
        <v>130AMEW</v>
      </c>
      <c r="W1857" s="20" t="str">
        <f t="shared" si="398"/>
        <v/>
      </c>
      <c r="X1857" s="20" t="str">
        <f t="shared" si="399"/>
        <v/>
      </c>
      <c r="Y1857" s="20" t="str">
        <f t="shared" si="400"/>
        <v/>
      </c>
      <c r="Z1857" s="20" t="str">
        <f t="shared" si="401"/>
        <v/>
      </c>
      <c r="AA1857" s="20">
        <f t="shared" si="403"/>
        <v>0</v>
      </c>
      <c r="AB1857" s="20">
        <f t="shared" si="404"/>
        <v>0</v>
      </c>
      <c r="AC1857" s="20">
        <f t="shared" si="405"/>
        <v>2</v>
      </c>
      <c r="AD1857" s="16">
        <f t="shared" si="402"/>
        <v>1</v>
      </c>
      <c r="AE1857" s="16">
        <f>IF(ISBLANK(T1857),AE1856,IF(COUNTIF(T$2:T1857,T1857)&gt;1,AE1856,1+MAX(AE1856,0)))</f>
        <v>57</v>
      </c>
    </row>
    <row r="1858" spans="1:31" x14ac:dyDescent="0.25">
      <c r="A1858" s="42">
        <v>131</v>
      </c>
      <c r="B1858" s="42" t="s">
        <v>65</v>
      </c>
      <c r="C1858" s="42" t="s">
        <v>759</v>
      </c>
      <c r="E1858" s="20">
        <v>1</v>
      </c>
      <c r="F1858" s="20">
        <v>1</v>
      </c>
      <c r="G1858" s="20">
        <v>1</v>
      </c>
      <c r="H1858" s="20">
        <v>5</v>
      </c>
      <c r="I1858" s="20">
        <v>1</v>
      </c>
      <c r="J1858" s="20">
        <v>1</v>
      </c>
      <c r="K1858" s="20">
        <v>1</v>
      </c>
      <c r="L1858" s="20">
        <v>4</v>
      </c>
      <c r="M1858" s="225" t="s">
        <v>768</v>
      </c>
      <c r="O1858" s="101">
        <f>IF(ISBLANK(C1858),O1857,IF(COUNTIF(C$2:C1858,C1858)&gt;1,O1857,1+MAX(O1857,0)))</f>
        <v>52</v>
      </c>
      <c r="P1858" s="45">
        <f t="shared" ref="P1858:P1921" si="406">IF(A1858=A1857,P1857,IF(ISNUMBER(P1857),P1857+1,1))</f>
        <v>31</v>
      </c>
      <c r="Q1858" s="33">
        <f t="shared" ref="Q1858:Q1921" si="407">IF(OR(P1858=P1857,LEN(A1858)&lt;1),"",P1858)</f>
        <v>31</v>
      </c>
      <c r="R1858" s="33">
        <f t="shared" ref="R1858:R1921" si="408">IF(ISNUMBER(F1858),F1858+4*(E1858-1)+8*IF(B1858="PM",1,0),"")</f>
        <v>1</v>
      </c>
      <c r="S1858" s="33" t="str">
        <f t="shared" ref="S1858:S1921" si="409">IF(ISNUMBER(R1858),A1858&amp;"_"&amp;R1858,"")</f>
        <v>131_1</v>
      </c>
      <c r="T1858" s="35" t="str">
        <f t="shared" ref="T1858:T1921" si="410">A1858&amp;B1858</f>
        <v>131AM</v>
      </c>
      <c r="U1858" s="35" t="str">
        <f t="shared" ref="U1858:U1921" si="411">IF(OR(G1858=1,G1858=2),T1858&amp;"NS",IF(OR(G1858=3,G1858=4),T1858&amp;"EW",""))</f>
        <v>131AMNS</v>
      </c>
      <c r="W1858" s="20" t="str">
        <f t="shared" ref="W1858:W1921" si="412">IF(I1858&gt;$H1858,1,"")</f>
        <v/>
      </c>
      <c r="X1858" s="20" t="str">
        <f t="shared" ref="X1858:X1921" si="413">IF(J1858&gt;$H1858,1,"")</f>
        <v/>
      </c>
      <c r="Y1858" s="20" t="str">
        <f t="shared" ref="Y1858:Y1921" si="414">IF(K1858&gt;$H1858,1,"")</f>
        <v/>
      </c>
      <c r="Z1858" s="20" t="str">
        <f t="shared" ref="Z1858:Z1921" si="415">IF(L1858&gt;$H1858,1,"")</f>
        <v/>
      </c>
      <c r="AA1858" s="20">
        <f t="shared" si="403"/>
        <v>1</v>
      </c>
      <c r="AB1858" s="20">
        <f t="shared" si="404"/>
        <v>0</v>
      </c>
      <c r="AC1858" s="20">
        <f t="shared" si="405"/>
        <v>0</v>
      </c>
      <c r="AD1858" s="16">
        <f t="shared" ref="AD1858:AD1921" si="416">IF(AND(AC1858&gt;0,ISNUMBER(AC1858)),1,0)</f>
        <v>0</v>
      </c>
      <c r="AE1858" s="16">
        <f>IF(ISBLANK(T1858),AE1857,IF(COUNTIF(T$2:T1858,T1858)&gt;1,AE1857,1+MAX(AE1857,0)))</f>
        <v>58</v>
      </c>
    </row>
    <row r="1859" spans="1:31" x14ac:dyDescent="0.25">
      <c r="A1859" s="42">
        <v>131</v>
      </c>
      <c r="B1859" s="42" t="s">
        <v>65</v>
      </c>
      <c r="C1859" s="42" t="s">
        <v>759</v>
      </c>
      <c r="E1859" s="20">
        <v>1</v>
      </c>
      <c r="F1859" s="20">
        <v>1</v>
      </c>
      <c r="G1859" s="20">
        <v>2</v>
      </c>
      <c r="H1859" s="20">
        <v>14</v>
      </c>
      <c r="I1859" s="20">
        <v>4</v>
      </c>
      <c r="J1859" s="20">
        <v>0</v>
      </c>
      <c r="K1859" s="20">
        <v>0</v>
      </c>
      <c r="L1859" s="20">
        <v>13</v>
      </c>
      <c r="M1859" s="225" t="s">
        <v>768</v>
      </c>
      <c r="O1859" s="101">
        <f>IF(ISBLANK(C1859),O1858,IF(COUNTIF(C$2:C1859,C1859)&gt;1,O1858,1+MAX(O1858,0)))</f>
        <v>52</v>
      </c>
      <c r="P1859" s="45">
        <f t="shared" si="406"/>
        <v>31</v>
      </c>
      <c r="Q1859" s="33" t="str">
        <f t="shared" si="407"/>
        <v/>
      </c>
      <c r="R1859" s="33">
        <f t="shared" si="408"/>
        <v>1</v>
      </c>
      <c r="S1859" s="33" t="str">
        <f t="shared" si="409"/>
        <v>131_1</v>
      </c>
      <c r="T1859" s="35" t="str">
        <f t="shared" si="410"/>
        <v>131AM</v>
      </c>
      <c r="U1859" s="35" t="str">
        <f t="shared" si="411"/>
        <v>131AMNS</v>
      </c>
      <c r="W1859" s="20" t="str">
        <f t="shared" si="412"/>
        <v/>
      </c>
      <c r="X1859" s="20" t="str">
        <f t="shared" si="413"/>
        <v/>
      </c>
      <c r="Y1859" s="20" t="str">
        <f t="shared" si="414"/>
        <v/>
      </c>
      <c r="Z1859" s="20" t="str">
        <f t="shared" si="415"/>
        <v/>
      </c>
      <c r="AA1859" s="20">
        <f t="shared" ref="AA1859:AA1922" si="417">IF(AND(ISNUMBER($G1859),$B1859="AM"),INDEX(Cordon,MATCH($A1859,loc_ID,0),$G1859),0)</f>
        <v>0</v>
      </c>
      <c r="AB1859" s="20">
        <f t="shared" ref="AB1859:AB1922" si="418">IF(AND(ISNUMBER($G1859),$B1859="PM"),INDEX(Cordon,MATCH($A1859,loc_ID,0),VLOOKUP($G1859,Reverse_dir,2,FALSE)),0)</f>
        <v>0</v>
      </c>
      <c r="AC1859" s="20">
        <f t="shared" ref="AC1859:AC1922" si="419">IF(AND(ISNUMBER($G1859),$B1859="AM"),INDEX(Lane,MATCH($A1859,loc_ID,0),$G1859),0)</f>
        <v>0</v>
      </c>
      <c r="AD1859" s="16">
        <f t="shared" si="416"/>
        <v>0</v>
      </c>
      <c r="AE1859" s="16">
        <f>IF(ISBLANK(T1859),AE1858,IF(COUNTIF(T$2:T1859,T1859)&gt;1,AE1858,1+MAX(AE1858,0)))</f>
        <v>58</v>
      </c>
    </row>
    <row r="1860" spans="1:31" x14ac:dyDescent="0.25">
      <c r="A1860" s="42">
        <v>131</v>
      </c>
      <c r="B1860" s="42" t="s">
        <v>65</v>
      </c>
      <c r="C1860" s="42" t="s">
        <v>759</v>
      </c>
      <c r="E1860" s="20">
        <v>1</v>
      </c>
      <c r="F1860" s="20">
        <v>1</v>
      </c>
      <c r="G1860" s="20">
        <v>3</v>
      </c>
      <c r="H1860" s="20">
        <v>8</v>
      </c>
      <c r="I1860" s="20">
        <v>2</v>
      </c>
      <c r="J1860" s="20">
        <v>0</v>
      </c>
      <c r="K1860" s="20">
        <v>0</v>
      </c>
      <c r="L1860" s="20">
        <v>5</v>
      </c>
      <c r="M1860" s="225" t="s">
        <v>768</v>
      </c>
      <c r="O1860" s="101">
        <f>IF(ISBLANK(C1860),O1859,IF(COUNTIF(C$2:C1860,C1860)&gt;1,O1859,1+MAX(O1859,0)))</f>
        <v>52</v>
      </c>
      <c r="P1860" s="45">
        <f t="shared" si="406"/>
        <v>31</v>
      </c>
      <c r="Q1860" s="33" t="str">
        <f t="shared" si="407"/>
        <v/>
      </c>
      <c r="R1860" s="33">
        <f t="shared" si="408"/>
        <v>1</v>
      </c>
      <c r="S1860" s="33" t="str">
        <f t="shared" si="409"/>
        <v>131_1</v>
      </c>
      <c r="T1860" s="35" t="str">
        <f t="shared" si="410"/>
        <v>131AM</v>
      </c>
      <c r="U1860" s="35" t="str">
        <f t="shared" si="411"/>
        <v>131AMEW</v>
      </c>
      <c r="W1860" s="20" t="str">
        <f t="shared" si="412"/>
        <v/>
      </c>
      <c r="X1860" s="20" t="str">
        <f t="shared" si="413"/>
        <v/>
      </c>
      <c r="Y1860" s="20" t="str">
        <f t="shared" si="414"/>
        <v/>
      </c>
      <c r="Z1860" s="20" t="str">
        <f t="shared" si="415"/>
        <v/>
      </c>
      <c r="AA1860" s="20">
        <f t="shared" si="417"/>
        <v>0</v>
      </c>
      <c r="AB1860" s="20">
        <f t="shared" si="418"/>
        <v>0</v>
      </c>
      <c r="AC1860" s="20">
        <f t="shared" si="419"/>
        <v>3</v>
      </c>
      <c r="AD1860" s="16">
        <f t="shared" si="416"/>
        <v>1</v>
      </c>
      <c r="AE1860" s="16">
        <f>IF(ISBLANK(T1860),AE1859,IF(COUNTIF(T$2:T1860,T1860)&gt;1,AE1859,1+MAX(AE1859,0)))</f>
        <v>58</v>
      </c>
    </row>
    <row r="1861" spans="1:31" x14ac:dyDescent="0.25">
      <c r="A1861" s="42">
        <v>131</v>
      </c>
      <c r="B1861" s="42" t="s">
        <v>65</v>
      </c>
      <c r="C1861" s="42" t="s">
        <v>759</v>
      </c>
      <c r="E1861" s="20">
        <v>1</v>
      </c>
      <c r="F1861" s="20">
        <v>1</v>
      </c>
      <c r="G1861" s="20">
        <v>4</v>
      </c>
      <c r="H1861" s="20">
        <v>3</v>
      </c>
      <c r="I1861" s="20">
        <v>1</v>
      </c>
      <c r="J1861" s="20">
        <v>1</v>
      </c>
      <c r="K1861" s="20">
        <v>1</v>
      </c>
      <c r="L1861" s="20">
        <v>2</v>
      </c>
      <c r="M1861" s="225" t="s">
        <v>768</v>
      </c>
      <c r="O1861" s="101">
        <f>IF(ISBLANK(C1861),O1860,IF(COUNTIF(C$2:C1861,C1861)&gt;1,O1860,1+MAX(O1860,0)))</f>
        <v>52</v>
      </c>
      <c r="P1861" s="45">
        <f t="shared" si="406"/>
        <v>31</v>
      </c>
      <c r="Q1861" s="33" t="str">
        <f t="shared" si="407"/>
        <v/>
      </c>
      <c r="R1861" s="33">
        <f t="shared" si="408"/>
        <v>1</v>
      </c>
      <c r="S1861" s="33" t="str">
        <f t="shared" si="409"/>
        <v>131_1</v>
      </c>
      <c r="T1861" s="35" t="str">
        <f t="shared" si="410"/>
        <v>131AM</v>
      </c>
      <c r="U1861" s="35" t="str">
        <f t="shared" si="411"/>
        <v>131AMEW</v>
      </c>
      <c r="W1861" s="20" t="str">
        <f t="shared" si="412"/>
        <v/>
      </c>
      <c r="X1861" s="20" t="str">
        <f t="shared" si="413"/>
        <v/>
      </c>
      <c r="Y1861" s="20" t="str">
        <f t="shared" si="414"/>
        <v/>
      </c>
      <c r="Z1861" s="20" t="str">
        <f t="shared" si="415"/>
        <v/>
      </c>
      <c r="AA1861" s="20">
        <f t="shared" si="417"/>
        <v>1</v>
      </c>
      <c r="AB1861" s="20">
        <f t="shared" si="418"/>
        <v>0</v>
      </c>
      <c r="AC1861" s="20">
        <f t="shared" si="419"/>
        <v>3</v>
      </c>
      <c r="AD1861" s="16">
        <f t="shared" si="416"/>
        <v>1</v>
      </c>
      <c r="AE1861" s="16">
        <f>IF(ISBLANK(T1861),AE1860,IF(COUNTIF(T$2:T1861,T1861)&gt;1,AE1860,1+MAX(AE1860,0)))</f>
        <v>58</v>
      </c>
    </row>
    <row r="1862" spans="1:31" x14ac:dyDescent="0.25">
      <c r="A1862" s="42">
        <v>131</v>
      </c>
      <c r="B1862" s="42" t="s">
        <v>65</v>
      </c>
      <c r="C1862" s="42" t="s">
        <v>759</v>
      </c>
      <c r="E1862" s="20">
        <v>1</v>
      </c>
      <c r="F1862" s="20">
        <v>2</v>
      </c>
      <c r="G1862" s="20">
        <v>1</v>
      </c>
      <c r="H1862" s="20">
        <v>1</v>
      </c>
      <c r="I1862" s="20">
        <v>0</v>
      </c>
      <c r="J1862" s="20">
        <v>0</v>
      </c>
      <c r="K1862" s="20">
        <v>0</v>
      </c>
      <c r="L1862" s="20">
        <v>1</v>
      </c>
      <c r="M1862" s="225" t="s">
        <v>768</v>
      </c>
      <c r="O1862" s="101">
        <f>IF(ISBLANK(C1862),O1861,IF(COUNTIF(C$2:C1862,C1862)&gt;1,O1861,1+MAX(O1861,0)))</f>
        <v>52</v>
      </c>
      <c r="P1862" s="45">
        <f t="shared" si="406"/>
        <v>31</v>
      </c>
      <c r="Q1862" s="33" t="str">
        <f t="shared" si="407"/>
        <v/>
      </c>
      <c r="R1862" s="33">
        <f t="shared" si="408"/>
        <v>2</v>
      </c>
      <c r="S1862" s="33" t="str">
        <f t="shared" si="409"/>
        <v>131_2</v>
      </c>
      <c r="T1862" s="35" t="str">
        <f t="shared" si="410"/>
        <v>131AM</v>
      </c>
      <c r="U1862" s="35" t="str">
        <f t="shared" si="411"/>
        <v>131AMNS</v>
      </c>
      <c r="W1862" s="20" t="str">
        <f t="shared" si="412"/>
        <v/>
      </c>
      <c r="X1862" s="20" t="str">
        <f t="shared" si="413"/>
        <v/>
      </c>
      <c r="Y1862" s="20" t="str">
        <f t="shared" si="414"/>
        <v/>
      </c>
      <c r="Z1862" s="20" t="str">
        <f t="shared" si="415"/>
        <v/>
      </c>
      <c r="AA1862" s="20">
        <f t="shared" si="417"/>
        <v>1</v>
      </c>
      <c r="AB1862" s="20">
        <f t="shared" si="418"/>
        <v>0</v>
      </c>
      <c r="AC1862" s="20">
        <f t="shared" si="419"/>
        <v>0</v>
      </c>
      <c r="AD1862" s="16">
        <f t="shared" si="416"/>
        <v>0</v>
      </c>
      <c r="AE1862" s="16">
        <f>IF(ISBLANK(T1862),AE1861,IF(COUNTIF(T$2:T1862,T1862)&gt;1,AE1861,1+MAX(AE1861,0)))</f>
        <v>58</v>
      </c>
    </row>
    <row r="1863" spans="1:31" x14ac:dyDescent="0.25">
      <c r="A1863" s="42">
        <v>131</v>
      </c>
      <c r="B1863" s="42" t="s">
        <v>65</v>
      </c>
      <c r="C1863" s="42" t="s">
        <v>759</v>
      </c>
      <c r="E1863" s="20">
        <v>1</v>
      </c>
      <c r="F1863" s="20">
        <v>2</v>
      </c>
      <c r="G1863" s="20">
        <v>2</v>
      </c>
      <c r="H1863" s="20">
        <v>9</v>
      </c>
      <c r="I1863" s="20">
        <v>3</v>
      </c>
      <c r="J1863" s="20">
        <v>0</v>
      </c>
      <c r="K1863" s="20">
        <v>0</v>
      </c>
      <c r="L1863" s="20">
        <v>7</v>
      </c>
      <c r="M1863" s="225" t="s">
        <v>768</v>
      </c>
      <c r="O1863" s="101">
        <f>IF(ISBLANK(C1863),O1862,IF(COUNTIF(C$2:C1863,C1863)&gt;1,O1862,1+MAX(O1862,0)))</f>
        <v>52</v>
      </c>
      <c r="P1863" s="45">
        <f t="shared" si="406"/>
        <v>31</v>
      </c>
      <c r="Q1863" s="33" t="str">
        <f t="shared" si="407"/>
        <v/>
      </c>
      <c r="R1863" s="33">
        <f t="shared" si="408"/>
        <v>2</v>
      </c>
      <c r="S1863" s="33" t="str">
        <f t="shared" si="409"/>
        <v>131_2</v>
      </c>
      <c r="T1863" s="35" t="str">
        <f t="shared" si="410"/>
        <v>131AM</v>
      </c>
      <c r="U1863" s="35" t="str">
        <f t="shared" si="411"/>
        <v>131AMNS</v>
      </c>
      <c r="W1863" s="20" t="str">
        <f t="shared" si="412"/>
        <v/>
      </c>
      <c r="X1863" s="20" t="str">
        <f t="shared" si="413"/>
        <v/>
      </c>
      <c r="Y1863" s="20" t="str">
        <f t="shared" si="414"/>
        <v/>
      </c>
      <c r="Z1863" s="20" t="str">
        <f t="shared" si="415"/>
        <v/>
      </c>
      <c r="AA1863" s="20">
        <f t="shared" si="417"/>
        <v>0</v>
      </c>
      <c r="AB1863" s="20">
        <f t="shared" si="418"/>
        <v>0</v>
      </c>
      <c r="AC1863" s="20">
        <f t="shared" si="419"/>
        <v>0</v>
      </c>
      <c r="AD1863" s="16">
        <f t="shared" si="416"/>
        <v>0</v>
      </c>
      <c r="AE1863" s="16">
        <f>IF(ISBLANK(T1863),AE1862,IF(COUNTIF(T$2:T1863,T1863)&gt;1,AE1862,1+MAX(AE1862,0)))</f>
        <v>58</v>
      </c>
    </row>
    <row r="1864" spans="1:31" x14ac:dyDescent="0.25">
      <c r="A1864" s="42">
        <v>131</v>
      </c>
      <c r="B1864" s="42" t="s">
        <v>65</v>
      </c>
      <c r="C1864" s="42" t="s">
        <v>759</v>
      </c>
      <c r="E1864" s="20">
        <v>1</v>
      </c>
      <c r="F1864" s="20">
        <v>2</v>
      </c>
      <c r="G1864" s="20">
        <v>3</v>
      </c>
      <c r="H1864" s="20">
        <v>4</v>
      </c>
      <c r="I1864" s="20">
        <v>1</v>
      </c>
      <c r="J1864" s="20">
        <v>0</v>
      </c>
      <c r="K1864" s="20">
        <v>0</v>
      </c>
      <c r="L1864" s="20">
        <v>1</v>
      </c>
      <c r="M1864" s="225" t="s">
        <v>768</v>
      </c>
      <c r="O1864" s="101">
        <f>IF(ISBLANK(C1864),O1863,IF(COUNTIF(C$2:C1864,C1864)&gt;1,O1863,1+MAX(O1863,0)))</f>
        <v>52</v>
      </c>
      <c r="P1864" s="45">
        <f t="shared" si="406"/>
        <v>31</v>
      </c>
      <c r="Q1864" s="33" t="str">
        <f t="shared" si="407"/>
        <v/>
      </c>
      <c r="R1864" s="33">
        <f t="shared" si="408"/>
        <v>2</v>
      </c>
      <c r="S1864" s="33" t="str">
        <f t="shared" si="409"/>
        <v>131_2</v>
      </c>
      <c r="T1864" s="35" t="str">
        <f t="shared" si="410"/>
        <v>131AM</v>
      </c>
      <c r="U1864" s="35" t="str">
        <f t="shared" si="411"/>
        <v>131AMEW</v>
      </c>
      <c r="W1864" s="20" t="str">
        <f t="shared" si="412"/>
        <v/>
      </c>
      <c r="X1864" s="20" t="str">
        <f t="shared" si="413"/>
        <v/>
      </c>
      <c r="Y1864" s="20" t="str">
        <f t="shared" si="414"/>
        <v/>
      </c>
      <c r="Z1864" s="20" t="str">
        <f t="shared" si="415"/>
        <v/>
      </c>
      <c r="AA1864" s="20">
        <f t="shared" si="417"/>
        <v>0</v>
      </c>
      <c r="AB1864" s="20">
        <f t="shared" si="418"/>
        <v>0</v>
      </c>
      <c r="AC1864" s="20">
        <f t="shared" si="419"/>
        <v>3</v>
      </c>
      <c r="AD1864" s="16">
        <f t="shared" si="416"/>
        <v>1</v>
      </c>
      <c r="AE1864" s="16">
        <f>IF(ISBLANK(T1864),AE1863,IF(COUNTIF(T$2:T1864,T1864)&gt;1,AE1863,1+MAX(AE1863,0)))</f>
        <v>58</v>
      </c>
    </row>
    <row r="1865" spans="1:31" x14ac:dyDescent="0.25">
      <c r="A1865" s="42">
        <v>131</v>
      </c>
      <c r="B1865" s="42" t="s">
        <v>65</v>
      </c>
      <c r="C1865" s="42" t="s">
        <v>759</v>
      </c>
      <c r="E1865" s="20">
        <v>1</v>
      </c>
      <c r="F1865" s="20">
        <v>2</v>
      </c>
      <c r="G1865" s="20">
        <v>4</v>
      </c>
      <c r="H1865" s="20">
        <v>1</v>
      </c>
      <c r="I1865" s="20">
        <v>1</v>
      </c>
      <c r="J1865" s="20">
        <v>0</v>
      </c>
      <c r="K1865" s="20">
        <v>1</v>
      </c>
      <c r="L1865" s="20">
        <v>1</v>
      </c>
      <c r="M1865" s="225" t="s">
        <v>768</v>
      </c>
      <c r="O1865" s="101">
        <f>IF(ISBLANK(C1865),O1864,IF(COUNTIF(C$2:C1865,C1865)&gt;1,O1864,1+MAX(O1864,0)))</f>
        <v>52</v>
      </c>
      <c r="P1865" s="45">
        <f t="shared" si="406"/>
        <v>31</v>
      </c>
      <c r="Q1865" s="33" t="str">
        <f t="shared" si="407"/>
        <v/>
      </c>
      <c r="R1865" s="33">
        <f t="shared" si="408"/>
        <v>2</v>
      </c>
      <c r="S1865" s="33" t="str">
        <f t="shared" si="409"/>
        <v>131_2</v>
      </c>
      <c r="T1865" s="35" t="str">
        <f t="shared" si="410"/>
        <v>131AM</v>
      </c>
      <c r="U1865" s="35" t="str">
        <f t="shared" si="411"/>
        <v>131AMEW</v>
      </c>
      <c r="W1865" s="20" t="str">
        <f t="shared" si="412"/>
        <v/>
      </c>
      <c r="X1865" s="20" t="str">
        <f t="shared" si="413"/>
        <v/>
      </c>
      <c r="Y1865" s="20" t="str">
        <f t="shared" si="414"/>
        <v/>
      </c>
      <c r="Z1865" s="20" t="str">
        <f t="shared" si="415"/>
        <v/>
      </c>
      <c r="AA1865" s="20">
        <f t="shared" si="417"/>
        <v>1</v>
      </c>
      <c r="AB1865" s="20">
        <f t="shared" si="418"/>
        <v>0</v>
      </c>
      <c r="AC1865" s="20">
        <f t="shared" si="419"/>
        <v>3</v>
      </c>
      <c r="AD1865" s="16">
        <f t="shared" si="416"/>
        <v>1</v>
      </c>
      <c r="AE1865" s="16">
        <f>IF(ISBLANK(T1865),AE1864,IF(COUNTIF(T$2:T1865,T1865)&gt;1,AE1864,1+MAX(AE1864,0)))</f>
        <v>58</v>
      </c>
    </row>
    <row r="1866" spans="1:31" x14ac:dyDescent="0.25">
      <c r="A1866" s="42">
        <v>131</v>
      </c>
      <c r="B1866" s="42" t="s">
        <v>65</v>
      </c>
      <c r="C1866" s="42" t="s">
        <v>759</v>
      </c>
      <c r="E1866" s="20">
        <v>1</v>
      </c>
      <c r="F1866" s="20">
        <v>3</v>
      </c>
      <c r="G1866" s="20">
        <v>1</v>
      </c>
      <c r="H1866" s="20">
        <v>2</v>
      </c>
      <c r="I1866" s="20">
        <v>0</v>
      </c>
      <c r="J1866" s="20">
        <v>0</v>
      </c>
      <c r="K1866" s="20">
        <v>0</v>
      </c>
      <c r="L1866" s="20">
        <v>2</v>
      </c>
      <c r="M1866" s="225" t="s">
        <v>768</v>
      </c>
      <c r="O1866" s="101">
        <f>IF(ISBLANK(C1866),O1865,IF(COUNTIF(C$2:C1866,C1866)&gt;1,O1865,1+MAX(O1865,0)))</f>
        <v>52</v>
      </c>
      <c r="P1866" s="45">
        <f t="shared" si="406"/>
        <v>31</v>
      </c>
      <c r="Q1866" s="33" t="str">
        <f t="shared" si="407"/>
        <v/>
      </c>
      <c r="R1866" s="33">
        <f t="shared" si="408"/>
        <v>3</v>
      </c>
      <c r="S1866" s="33" t="str">
        <f t="shared" si="409"/>
        <v>131_3</v>
      </c>
      <c r="T1866" s="35" t="str">
        <f t="shared" si="410"/>
        <v>131AM</v>
      </c>
      <c r="U1866" s="35" t="str">
        <f t="shared" si="411"/>
        <v>131AMNS</v>
      </c>
      <c r="W1866" s="20" t="str">
        <f t="shared" si="412"/>
        <v/>
      </c>
      <c r="X1866" s="20" t="str">
        <f t="shared" si="413"/>
        <v/>
      </c>
      <c r="Y1866" s="20" t="str">
        <f t="shared" si="414"/>
        <v/>
      </c>
      <c r="Z1866" s="20" t="str">
        <f t="shared" si="415"/>
        <v/>
      </c>
      <c r="AA1866" s="20">
        <f t="shared" si="417"/>
        <v>1</v>
      </c>
      <c r="AB1866" s="20">
        <f t="shared" si="418"/>
        <v>0</v>
      </c>
      <c r="AC1866" s="20">
        <f t="shared" si="419"/>
        <v>0</v>
      </c>
      <c r="AD1866" s="16">
        <f t="shared" si="416"/>
        <v>0</v>
      </c>
      <c r="AE1866" s="16">
        <f>IF(ISBLANK(T1866),AE1865,IF(COUNTIF(T$2:T1866,T1866)&gt;1,AE1865,1+MAX(AE1865,0)))</f>
        <v>58</v>
      </c>
    </row>
    <row r="1867" spans="1:31" x14ac:dyDescent="0.25">
      <c r="A1867" s="42">
        <v>131</v>
      </c>
      <c r="B1867" s="42" t="s">
        <v>65</v>
      </c>
      <c r="C1867" s="42" t="s">
        <v>759</v>
      </c>
      <c r="E1867" s="20">
        <v>1</v>
      </c>
      <c r="F1867" s="20">
        <v>3</v>
      </c>
      <c r="G1867" s="20">
        <v>2</v>
      </c>
      <c r="H1867" s="20">
        <v>13</v>
      </c>
      <c r="I1867" s="20">
        <v>4</v>
      </c>
      <c r="J1867" s="20">
        <v>1</v>
      </c>
      <c r="K1867" s="20">
        <v>2</v>
      </c>
      <c r="L1867" s="20">
        <v>13</v>
      </c>
      <c r="M1867" s="225" t="s">
        <v>768</v>
      </c>
      <c r="O1867" s="101">
        <f>IF(ISBLANK(C1867),O1866,IF(COUNTIF(C$2:C1867,C1867)&gt;1,O1866,1+MAX(O1866,0)))</f>
        <v>52</v>
      </c>
      <c r="P1867" s="45">
        <f t="shared" si="406"/>
        <v>31</v>
      </c>
      <c r="Q1867" s="33" t="str">
        <f t="shared" si="407"/>
        <v/>
      </c>
      <c r="R1867" s="33">
        <f t="shared" si="408"/>
        <v>3</v>
      </c>
      <c r="S1867" s="33" t="str">
        <f t="shared" si="409"/>
        <v>131_3</v>
      </c>
      <c r="T1867" s="35" t="str">
        <f t="shared" si="410"/>
        <v>131AM</v>
      </c>
      <c r="U1867" s="35" t="str">
        <f t="shared" si="411"/>
        <v>131AMNS</v>
      </c>
      <c r="W1867" s="20" t="str">
        <f t="shared" si="412"/>
        <v/>
      </c>
      <c r="X1867" s="20" t="str">
        <f t="shared" si="413"/>
        <v/>
      </c>
      <c r="Y1867" s="20" t="str">
        <f t="shared" si="414"/>
        <v/>
      </c>
      <c r="Z1867" s="20" t="str">
        <f t="shared" si="415"/>
        <v/>
      </c>
      <c r="AA1867" s="20">
        <f t="shared" si="417"/>
        <v>0</v>
      </c>
      <c r="AB1867" s="20">
        <f t="shared" si="418"/>
        <v>0</v>
      </c>
      <c r="AC1867" s="20">
        <f t="shared" si="419"/>
        <v>0</v>
      </c>
      <c r="AD1867" s="16">
        <f t="shared" si="416"/>
        <v>0</v>
      </c>
      <c r="AE1867" s="16">
        <f>IF(ISBLANK(T1867),AE1866,IF(COUNTIF(T$2:T1867,T1867)&gt;1,AE1866,1+MAX(AE1866,0)))</f>
        <v>58</v>
      </c>
    </row>
    <row r="1868" spans="1:31" x14ac:dyDescent="0.25">
      <c r="A1868" s="42">
        <v>131</v>
      </c>
      <c r="B1868" s="42" t="s">
        <v>65</v>
      </c>
      <c r="C1868" s="42" t="s">
        <v>759</v>
      </c>
      <c r="E1868" s="20">
        <v>1</v>
      </c>
      <c r="F1868" s="20">
        <v>3</v>
      </c>
      <c r="G1868" s="20">
        <v>3</v>
      </c>
      <c r="H1868" s="20">
        <v>8</v>
      </c>
      <c r="I1868" s="20">
        <v>2</v>
      </c>
      <c r="J1868" s="20">
        <v>0</v>
      </c>
      <c r="K1868" s="20">
        <v>0</v>
      </c>
      <c r="L1868" s="20">
        <v>0</v>
      </c>
      <c r="M1868" s="225" t="s">
        <v>768</v>
      </c>
      <c r="O1868" s="101">
        <f>IF(ISBLANK(C1868),O1867,IF(COUNTIF(C$2:C1868,C1868)&gt;1,O1867,1+MAX(O1867,0)))</f>
        <v>52</v>
      </c>
      <c r="P1868" s="45">
        <f t="shared" si="406"/>
        <v>31</v>
      </c>
      <c r="Q1868" s="33" t="str">
        <f t="shared" si="407"/>
        <v/>
      </c>
      <c r="R1868" s="33">
        <f t="shared" si="408"/>
        <v>3</v>
      </c>
      <c r="S1868" s="33" t="str">
        <f t="shared" si="409"/>
        <v>131_3</v>
      </c>
      <c r="T1868" s="35" t="str">
        <f t="shared" si="410"/>
        <v>131AM</v>
      </c>
      <c r="U1868" s="35" t="str">
        <f t="shared" si="411"/>
        <v>131AMEW</v>
      </c>
      <c r="W1868" s="20" t="str">
        <f t="shared" si="412"/>
        <v/>
      </c>
      <c r="X1868" s="20" t="str">
        <f t="shared" si="413"/>
        <v/>
      </c>
      <c r="Y1868" s="20" t="str">
        <f t="shared" si="414"/>
        <v/>
      </c>
      <c r="Z1868" s="20" t="str">
        <f t="shared" si="415"/>
        <v/>
      </c>
      <c r="AA1868" s="20">
        <f t="shared" si="417"/>
        <v>0</v>
      </c>
      <c r="AB1868" s="20">
        <f t="shared" si="418"/>
        <v>0</v>
      </c>
      <c r="AC1868" s="20">
        <f t="shared" si="419"/>
        <v>3</v>
      </c>
      <c r="AD1868" s="16">
        <f t="shared" si="416"/>
        <v>1</v>
      </c>
      <c r="AE1868" s="16">
        <f>IF(ISBLANK(T1868),AE1867,IF(COUNTIF(T$2:T1868,T1868)&gt;1,AE1867,1+MAX(AE1867,0)))</f>
        <v>58</v>
      </c>
    </row>
    <row r="1869" spans="1:31" x14ac:dyDescent="0.25">
      <c r="A1869" s="42">
        <v>131</v>
      </c>
      <c r="B1869" s="42" t="s">
        <v>65</v>
      </c>
      <c r="C1869" s="42" t="s">
        <v>759</v>
      </c>
      <c r="E1869" s="20">
        <v>1</v>
      </c>
      <c r="F1869" s="20">
        <v>3</v>
      </c>
      <c r="G1869" s="20">
        <v>4</v>
      </c>
      <c r="H1869" s="20">
        <v>0</v>
      </c>
      <c r="I1869" s="20">
        <v>0</v>
      </c>
      <c r="J1869" s="20">
        <v>0</v>
      </c>
      <c r="K1869" s="20">
        <v>0</v>
      </c>
      <c r="L1869" s="20">
        <v>0</v>
      </c>
      <c r="M1869" s="225" t="s">
        <v>768</v>
      </c>
      <c r="O1869" s="101">
        <f>IF(ISBLANK(C1869),O1868,IF(COUNTIF(C$2:C1869,C1869)&gt;1,O1868,1+MAX(O1868,0)))</f>
        <v>52</v>
      </c>
      <c r="P1869" s="45">
        <f t="shared" si="406"/>
        <v>31</v>
      </c>
      <c r="Q1869" s="33" t="str">
        <f t="shared" si="407"/>
        <v/>
      </c>
      <c r="R1869" s="33">
        <f t="shared" si="408"/>
        <v>3</v>
      </c>
      <c r="S1869" s="33" t="str">
        <f t="shared" si="409"/>
        <v>131_3</v>
      </c>
      <c r="T1869" s="35" t="str">
        <f t="shared" si="410"/>
        <v>131AM</v>
      </c>
      <c r="U1869" s="35" t="str">
        <f t="shared" si="411"/>
        <v>131AMEW</v>
      </c>
      <c r="W1869" s="20" t="str">
        <f t="shared" si="412"/>
        <v/>
      </c>
      <c r="X1869" s="20" t="str">
        <f t="shared" si="413"/>
        <v/>
      </c>
      <c r="Y1869" s="20" t="str">
        <f t="shared" si="414"/>
        <v/>
      </c>
      <c r="Z1869" s="20" t="str">
        <f t="shared" si="415"/>
        <v/>
      </c>
      <c r="AA1869" s="20">
        <f t="shared" si="417"/>
        <v>1</v>
      </c>
      <c r="AB1869" s="20">
        <f t="shared" si="418"/>
        <v>0</v>
      </c>
      <c r="AC1869" s="20">
        <f t="shared" si="419"/>
        <v>3</v>
      </c>
      <c r="AD1869" s="16">
        <f t="shared" si="416"/>
        <v>1</v>
      </c>
      <c r="AE1869" s="16">
        <f>IF(ISBLANK(T1869),AE1868,IF(COUNTIF(T$2:T1869,T1869)&gt;1,AE1868,1+MAX(AE1868,0)))</f>
        <v>58</v>
      </c>
    </row>
    <row r="1870" spans="1:31" x14ac:dyDescent="0.25">
      <c r="A1870" s="42">
        <v>131</v>
      </c>
      <c r="B1870" s="42" t="s">
        <v>65</v>
      </c>
      <c r="C1870" s="42" t="s">
        <v>759</v>
      </c>
      <c r="E1870" s="20">
        <v>1</v>
      </c>
      <c r="F1870" s="20">
        <v>4</v>
      </c>
      <c r="G1870" s="20">
        <v>1</v>
      </c>
      <c r="H1870" s="20">
        <v>4</v>
      </c>
      <c r="I1870" s="20">
        <v>1</v>
      </c>
      <c r="J1870" s="20">
        <v>1</v>
      </c>
      <c r="K1870" s="20">
        <v>3</v>
      </c>
      <c r="L1870" s="20">
        <v>4</v>
      </c>
      <c r="M1870" s="225" t="s">
        <v>768</v>
      </c>
      <c r="O1870" s="101">
        <f>IF(ISBLANK(C1870),O1869,IF(COUNTIF(C$2:C1870,C1870)&gt;1,O1869,1+MAX(O1869,0)))</f>
        <v>52</v>
      </c>
      <c r="P1870" s="45">
        <f t="shared" si="406"/>
        <v>31</v>
      </c>
      <c r="Q1870" s="33" t="str">
        <f t="shared" si="407"/>
        <v/>
      </c>
      <c r="R1870" s="33">
        <f t="shared" si="408"/>
        <v>4</v>
      </c>
      <c r="S1870" s="33" t="str">
        <f t="shared" si="409"/>
        <v>131_4</v>
      </c>
      <c r="T1870" s="35" t="str">
        <f t="shared" si="410"/>
        <v>131AM</v>
      </c>
      <c r="U1870" s="35" t="str">
        <f t="shared" si="411"/>
        <v>131AMNS</v>
      </c>
      <c r="W1870" s="20" t="str">
        <f t="shared" si="412"/>
        <v/>
      </c>
      <c r="X1870" s="20" t="str">
        <f t="shared" si="413"/>
        <v/>
      </c>
      <c r="Y1870" s="20" t="str">
        <f t="shared" si="414"/>
        <v/>
      </c>
      <c r="Z1870" s="20" t="str">
        <f t="shared" si="415"/>
        <v/>
      </c>
      <c r="AA1870" s="20">
        <f t="shared" si="417"/>
        <v>1</v>
      </c>
      <c r="AB1870" s="20">
        <f t="shared" si="418"/>
        <v>0</v>
      </c>
      <c r="AC1870" s="20">
        <f t="shared" si="419"/>
        <v>0</v>
      </c>
      <c r="AD1870" s="16">
        <f t="shared" si="416"/>
        <v>0</v>
      </c>
      <c r="AE1870" s="16">
        <f>IF(ISBLANK(T1870),AE1869,IF(COUNTIF(T$2:T1870,T1870)&gt;1,AE1869,1+MAX(AE1869,0)))</f>
        <v>58</v>
      </c>
    </row>
    <row r="1871" spans="1:31" x14ac:dyDescent="0.25">
      <c r="A1871" s="42">
        <v>131</v>
      </c>
      <c r="B1871" s="42" t="s">
        <v>65</v>
      </c>
      <c r="C1871" s="42" t="s">
        <v>759</v>
      </c>
      <c r="E1871" s="20">
        <v>1</v>
      </c>
      <c r="F1871" s="20">
        <v>4</v>
      </c>
      <c r="G1871" s="20">
        <v>2</v>
      </c>
      <c r="H1871" s="20">
        <v>6</v>
      </c>
      <c r="I1871" s="20">
        <v>2</v>
      </c>
      <c r="J1871" s="20">
        <v>0</v>
      </c>
      <c r="K1871" s="20">
        <v>2</v>
      </c>
      <c r="L1871" s="20">
        <v>6</v>
      </c>
      <c r="M1871" s="225" t="s">
        <v>768</v>
      </c>
      <c r="O1871" s="101">
        <f>IF(ISBLANK(C1871),O1870,IF(COUNTIF(C$2:C1871,C1871)&gt;1,O1870,1+MAX(O1870,0)))</f>
        <v>52</v>
      </c>
      <c r="P1871" s="45">
        <f t="shared" si="406"/>
        <v>31</v>
      </c>
      <c r="Q1871" s="33" t="str">
        <f t="shared" si="407"/>
        <v/>
      </c>
      <c r="R1871" s="33">
        <f t="shared" si="408"/>
        <v>4</v>
      </c>
      <c r="S1871" s="33" t="str">
        <f t="shared" si="409"/>
        <v>131_4</v>
      </c>
      <c r="T1871" s="35" t="str">
        <f t="shared" si="410"/>
        <v>131AM</v>
      </c>
      <c r="U1871" s="35" t="str">
        <f t="shared" si="411"/>
        <v>131AMNS</v>
      </c>
      <c r="W1871" s="20" t="str">
        <f t="shared" si="412"/>
        <v/>
      </c>
      <c r="X1871" s="20" t="str">
        <f t="shared" si="413"/>
        <v/>
      </c>
      <c r="Y1871" s="20" t="str">
        <f t="shared" si="414"/>
        <v/>
      </c>
      <c r="Z1871" s="20" t="str">
        <f t="shared" si="415"/>
        <v/>
      </c>
      <c r="AA1871" s="20">
        <f t="shared" si="417"/>
        <v>0</v>
      </c>
      <c r="AB1871" s="20">
        <f t="shared" si="418"/>
        <v>0</v>
      </c>
      <c r="AC1871" s="20">
        <f t="shared" si="419"/>
        <v>0</v>
      </c>
      <c r="AD1871" s="16">
        <f t="shared" si="416"/>
        <v>0</v>
      </c>
      <c r="AE1871" s="16">
        <f>IF(ISBLANK(T1871),AE1870,IF(COUNTIF(T$2:T1871,T1871)&gt;1,AE1870,1+MAX(AE1870,0)))</f>
        <v>58</v>
      </c>
    </row>
    <row r="1872" spans="1:31" x14ac:dyDescent="0.25">
      <c r="A1872" s="42">
        <v>131</v>
      </c>
      <c r="B1872" s="42" t="s">
        <v>65</v>
      </c>
      <c r="C1872" s="42" t="s">
        <v>759</v>
      </c>
      <c r="E1872" s="20">
        <v>1</v>
      </c>
      <c r="F1872" s="20">
        <v>4</v>
      </c>
      <c r="G1872" s="20">
        <v>3</v>
      </c>
      <c r="H1872" s="20">
        <v>5</v>
      </c>
      <c r="I1872" s="20">
        <v>3</v>
      </c>
      <c r="J1872" s="20">
        <v>2</v>
      </c>
      <c r="K1872" s="20">
        <v>0</v>
      </c>
      <c r="L1872" s="20">
        <v>1</v>
      </c>
      <c r="M1872" s="225" t="s">
        <v>768</v>
      </c>
      <c r="O1872" s="101">
        <f>IF(ISBLANK(C1872),O1871,IF(COUNTIF(C$2:C1872,C1872)&gt;1,O1871,1+MAX(O1871,0)))</f>
        <v>52</v>
      </c>
      <c r="P1872" s="45">
        <f t="shared" si="406"/>
        <v>31</v>
      </c>
      <c r="Q1872" s="33" t="str">
        <f t="shared" si="407"/>
        <v/>
      </c>
      <c r="R1872" s="33">
        <f t="shared" si="408"/>
        <v>4</v>
      </c>
      <c r="S1872" s="33" t="str">
        <f t="shared" si="409"/>
        <v>131_4</v>
      </c>
      <c r="T1872" s="35" t="str">
        <f t="shared" si="410"/>
        <v>131AM</v>
      </c>
      <c r="U1872" s="35" t="str">
        <f t="shared" si="411"/>
        <v>131AMEW</v>
      </c>
      <c r="W1872" s="20" t="str">
        <f t="shared" si="412"/>
        <v/>
      </c>
      <c r="X1872" s="20" t="str">
        <f t="shared" si="413"/>
        <v/>
      </c>
      <c r="Y1872" s="20" t="str">
        <f t="shared" si="414"/>
        <v/>
      </c>
      <c r="Z1872" s="20" t="str">
        <f t="shared" si="415"/>
        <v/>
      </c>
      <c r="AA1872" s="20">
        <f t="shared" si="417"/>
        <v>0</v>
      </c>
      <c r="AB1872" s="20">
        <f t="shared" si="418"/>
        <v>0</v>
      </c>
      <c r="AC1872" s="20">
        <f t="shared" si="419"/>
        <v>3</v>
      </c>
      <c r="AD1872" s="16">
        <f t="shared" si="416"/>
        <v>1</v>
      </c>
      <c r="AE1872" s="16">
        <f>IF(ISBLANK(T1872),AE1871,IF(COUNTIF(T$2:T1872,T1872)&gt;1,AE1871,1+MAX(AE1871,0)))</f>
        <v>58</v>
      </c>
    </row>
    <row r="1873" spans="1:31" x14ac:dyDescent="0.25">
      <c r="A1873" s="42">
        <v>131</v>
      </c>
      <c r="B1873" s="42" t="s">
        <v>65</v>
      </c>
      <c r="C1873" s="42" t="s">
        <v>759</v>
      </c>
      <c r="E1873" s="20">
        <v>1</v>
      </c>
      <c r="F1873" s="20">
        <v>4</v>
      </c>
      <c r="G1873" s="20">
        <v>4</v>
      </c>
      <c r="H1873" s="20">
        <v>4</v>
      </c>
      <c r="I1873" s="20">
        <v>2</v>
      </c>
      <c r="J1873" s="20">
        <v>0</v>
      </c>
      <c r="K1873" s="20">
        <v>1</v>
      </c>
      <c r="L1873" s="20">
        <v>3</v>
      </c>
      <c r="M1873" s="225" t="s">
        <v>768</v>
      </c>
      <c r="O1873" s="101">
        <f>IF(ISBLANK(C1873),O1872,IF(COUNTIF(C$2:C1873,C1873)&gt;1,O1872,1+MAX(O1872,0)))</f>
        <v>52</v>
      </c>
      <c r="P1873" s="45">
        <f t="shared" si="406"/>
        <v>31</v>
      </c>
      <c r="Q1873" s="33" t="str">
        <f t="shared" si="407"/>
        <v/>
      </c>
      <c r="R1873" s="33">
        <f t="shared" si="408"/>
        <v>4</v>
      </c>
      <c r="S1873" s="33" t="str">
        <f t="shared" si="409"/>
        <v>131_4</v>
      </c>
      <c r="T1873" s="35" t="str">
        <f t="shared" si="410"/>
        <v>131AM</v>
      </c>
      <c r="U1873" s="35" t="str">
        <f t="shared" si="411"/>
        <v>131AMEW</v>
      </c>
      <c r="W1873" s="20" t="str">
        <f t="shared" si="412"/>
        <v/>
      </c>
      <c r="X1873" s="20" t="str">
        <f t="shared" si="413"/>
        <v/>
      </c>
      <c r="Y1873" s="20" t="str">
        <f t="shared" si="414"/>
        <v/>
      </c>
      <c r="Z1873" s="20" t="str">
        <f t="shared" si="415"/>
        <v/>
      </c>
      <c r="AA1873" s="20">
        <f t="shared" si="417"/>
        <v>1</v>
      </c>
      <c r="AB1873" s="20">
        <f t="shared" si="418"/>
        <v>0</v>
      </c>
      <c r="AC1873" s="20">
        <f t="shared" si="419"/>
        <v>3</v>
      </c>
      <c r="AD1873" s="16">
        <f t="shared" si="416"/>
        <v>1</v>
      </c>
      <c r="AE1873" s="16">
        <f>IF(ISBLANK(T1873),AE1872,IF(COUNTIF(T$2:T1873,T1873)&gt;1,AE1872,1+MAX(AE1872,0)))</f>
        <v>58</v>
      </c>
    </row>
    <row r="1874" spans="1:31" x14ac:dyDescent="0.25">
      <c r="A1874" s="42">
        <v>131</v>
      </c>
      <c r="B1874" s="42" t="s">
        <v>65</v>
      </c>
      <c r="C1874" s="42" t="s">
        <v>759</v>
      </c>
      <c r="E1874" s="20">
        <v>2</v>
      </c>
      <c r="F1874" s="20">
        <v>1</v>
      </c>
      <c r="G1874" s="20">
        <v>1</v>
      </c>
      <c r="H1874" s="20">
        <v>5</v>
      </c>
      <c r="I1874" s="20">
        <v>0</v>
      </c>
      <c r="J1874" s="20">
        <v>0</v>
      </c>
      <c r="K1874" s="20">
        <v>4</v>
      </c>
      <c r="L1874" s="20">
        <v>5</v>
      </c>
      <c r="M1874" s="225" t="s">
        <v>769</v>
      </c>
      <c r="O1874" s="101">
        <f>IF(ISBLANK(C1874),O1873,IF(COUNTIF(C$2:C1874,C1874)&gt;1,O1873,1+MAX(O1873,0)))</f>
        <v>52</v>
      </c>
      <c r="P1874" s="45">
        <f t="shared" si="406"/>
        <v>31</v>
      </c>
      <c r="Q1874" s="33" t="str">
        <f t="shared" si="407"/>
        <v/>
      </c>
      <c r="R1874" s="33">
        <f t="shared" si="408"/>
        <v>5</v>
      </c>
      <c r="S1874" s="33" t="str">
        <f t="shared" si="409"/>
        <v>131_5</v>
      </c>
      <c r="T1874" s="35" t="str">
        <f t="shared" si="410"/>
        <v>131AM</v>
      </c>
      <c r="U1874" s="35" t="str">
        <f t="shared" si="411"/>
        <v>131AMNS</v>
      </c>
      <c r="W1874" s="20" t="str">
        <f t="shared" si="412"/>
        <v/>
      </c>
      <c r="X1874" s="20" t="str">
        <f t="shared" si="413"/>
        <v/>
      </c>
      <c r="Y1874" s="20" t="str">
        <f t="shared" si="414"/>
        <v/>
      </c>
      <c r="Z1874" s="20" t="str">
        <f t="shared" si="415"/>
        <v/>
      </c>
      <c r="AA1874" s="20">
        <f t="shared" si="417"/>
        <v>1</v>
      </c>
      <c r="AB1874" s="20">
        <f t="shared" si="418"/>
        <v>0</v>
      </c>
      <c r="AC1874" s="20">
        <f t="shared" si="419"/>
        <v>0</v>
      </c>
      <c r="AD1874" s="16">
        <f t="shared" si="416"/>
        <v>0</v>
      </c>
      <c r="AE1874" s="16">
        <f>IF(ISBLANK(T1874),AE1873,IF(COUNTIF(T$2:T1874,T1874)&gt;1,AE1873,1+MAX(AE1873,0)))</f>
        <v>58</v>
      </c>
    </row>
    <row r="1875" spans="1:31" x14ac:dyDescent="0.25">
      <c r="A1875" s="42">
        <v>131</v>
      </c>
      <c r="B1875" s="42" t="s">
        <v>65</v>
      </c>
      <c r="C1875" s="42" t="s">
        <v>759</v>
      </c>
      <c r="E1875" s="20">
        <v>2</v>
      </c>
      <c r="F1875" s="20">
        <v>1</v>
      </c>
      <c r="G1875" s="20">
        <v>2</v>
      </c>
      <c r="H1875" s="20">
        <v>14</v>
      </c>
      <c r="I1875" s="20">
        <v>3</v>
      </c>
      <c r="J1875" s="20">
        <v>1</v>
      </c>
      <c r="K1875" s="20">
        <v>1</v>
      </c>
      <c r="L1875" s="20">
        <v>13</v>
      </c>
      <c r="M1875" s="225" t="s">
        <v>769</v>
      </c>
      <c r="O1875" s="101">
        <f>IF(ISBLANK(C1875),O1874,IF(COUNTIF(C$2:C1875,C1875)&gt;1,O1874,1+MAX(O1874,0)))</f>
        <v>52</v>
      </c>
      <c r="P1875" s="45">
        <f t="shared" si="406"/>
        <v>31</v>
      </c>
      <c r="Q1875" s="33" t="str">
        <f t="shared" si="407"/>
        <v/>
      </c>
      <c r="R1875" s="33">
        <f t="shared" si="408"/>
        <v>5</v>
      </c>
      <c r="S1875" s="33" t="str">
        <f t="shared" si="409"/>
        <v>131_5</v>
      </c>
      <c r="T1875" s="35" t="str">
        <f t="shared" si="410"/>
        <v>131AM</v>
      </c>
      <c r="U1875" s="35" t="str">
        <f t="shared" si="411"/>
        <v>131AMNS</v>
      </c>
      <c r="W1875" s="20" t="str">
        <f t="shared" si="412"/>
        <v/>
      </c>
      <c r="X1875" s="20" t="str">
        <f t="shared" si="413"/>
        <v/>
      </c>
      <c r="Y1875" s="20" t="str">
        <f t="shared" si="414"/>
        <v/>
      </c>
      <c r="Z1875" s="20" t="str">
        <f t="shared" si="415"/>
        <v/>
      </c>
      <c r="AA1875" s="20">
        <f t="shared" si="417"/>
        <v>0</v>
      </c>
      <c r="AB1875" s="20">
        <f t="shared" si="418"/>
        <v>0</v>
      </c>
      <c r="AC1875" s="20">
        <f t="shared" si="419"/>
        <v>0</v>
      </c>
      <c r="AD1875" s="16">
        <f t="shared" si="416"/>
        <v>0</v>
      </c>
      <c r="AE1875" s="16">
        <f>IF(ISBLANK(T1875),AE1874,IF(COUNTIF(T$2:T1875,T1875)&gt;1,AE1874,1+MAX(AE1874,0)))</f>
        <v>58</v>
      </c>
    </row>
    <row r="1876" spans="1:31" x14ac:dyDescent="0.25">
      <c r="A1876" s="42">
        <v>131</v>
      </c>
      <c r="B1876" s="42" t="s">
        <v>65</v>
      </c>
      <c r="C1876" s="42" t="s">
        <v>759</v>
      </c>
      <c r="E1876" s="20">
        <v>2</v>
      </c>
      <c r="F1876" s="20">
        <v>1</v>
      </c>
      <c r="G1876" s="20">
        <v>3</v>
      </c>
      <c r="H1876" s="20">
        <v>11</v>
      </c>
      <c r="I1876" s="20">
        <v>2</v>
      </c>
      <c r="J1876" s="20">
        <v>1</v>
      </c>
      <c r="K1876" s="20">
        <v>1</v>
      </c>
      <c r="L1876" s="20">
        <v>3</v>
      </c>
      <c r="M1876" s="225" t="s">
        <v>769</v>
      </c>
      <c r="O1876" s="101">
        <f>IF(ISBLANK(C1876),O1875,IF(COUNTIF(C$2:C1876,C1876)&gt;1,O1875,1+MAX(O1875,0)))</f>
        <v>52</v>
      </c>
      <c r="P1876" s="45">
        <f t="shared" si="406"/>
        <v>31</v>
      </c>
      <c r="Q1876" s="33" t="str">
        <f t="shared" si="407"/>
        <v/>
      </c>
      <c r="R1876" s="33">
        <f t="shared" si="408"/>
        <v>5</v>
      </c>
      <c r="S1876" s="33" t="str">
        <f t="shared" si="409"/>
        <v>131_5</v>
      </c>
      <c r="T1876" s="35" t="str">
        <f t="shared" si="410"/>
        <v>131AM</v>
      </c>
      <c r="U1876" s="35" t="str">
        <f t="shared" si="411"/>
        <v>131AMEW</v>
      </c>
      <c r="W1876" s="20" t="str">
        <f t="shared" si="412"/>
        <v/>
      </c>
      <c r="X1876" s="20" t="str">
        <f t="shared" si="413"/>
        <v/>
      </c>
      <c r="Y1876" s="20" t="str">
        <f t="shared" si="414"/>
        <v/>
      </c>
      <c r="Z1876" s="20" t="str">
        <f t="shared" si="415"/>
        <v/>
      </c>
      <c r="AA1876" s="20">
        <f t="shared" si="417"/>
        <v>0</v>
      </c>
      <c r="AB1876" s="20">
        <f t="shared" si="418"/>
        <v>0</v>
      </c>
      <c r="AC1876" s="20">
        <f t="shared" si="419"/>
        <v>3</v>
      </c>
      <c r="AD1876" s="16">
        <f t="shared" si="416"/>
        <v>1</v>
      </c>
      <c r="AE1876" s="16">
        <f>IF(ISBLANK(T1876),AE1875,IF(COUNTIF(T$2:T1876,T1876)&gt;1,AE1875,1+MAX(AE1875,0)))</f>
        <v>58</v>
      </c>
    </row>
    <row r="1877" spans="1:31" x14ac:dyDescent="0.25">
      <c r="A1877" s="42">
        <v>131</v>
      </c>
      <c r="B1877" s="42" t="s">
        <v>65</v>
      </c>
      <c r="C1877" s="42" t="s">
        <v>759</v>
      </c>
      <c r="E1877" s="20">
        <v>2</v>
      </c>
      <c r="F1877" s="20">
        <v>1</v>
      </c>
      <c r="G1877" s="20">
        <v>4</v>
      </c>
      <c r="H1877" s="20">
        <v>0</v>
      </c>
      <c r="I1877" s="20">
        <v>0</v>
      </c>
      <c r="J1877" s="20">
        <v>0</v>
      </c>
      <c r="K1877" s="20">
        <v>0</v>
      </c>
      <c r="L1877" s="20">
        <v>0</v>
      </c>
      <c r="M1877" s="225" t="s">
        <v>769</v>
      </c>
      <c r="O1877" s="101">
        <f>IF(ISBLANK(C1877),O1876,IF(COUNTIF(C$2:C1877,C1877)&gt;1,O1876,1+MAX(O1876,0)))</f>
        <v>52</v>
      </c>
      <c r="P1877" s="45">
        <f t="shared" si="406"/>
        <v>31</v>
      </c>
      <c r="Q1877" s="33" t="str">
        <f t="shared" si="407"/>
        <v/>
      </c>
      <c r="R1877" s="33">
        <f t="shared" si="408"/>
        <v>5</v>
      </c>
      <c r="S1877" s="33" t="str">
        <f t="shared" si="409"/>
        <v>131_5</v>
      </c>
      <c r="T1877" s="35" t="str">
        <f t="shared" si="410"/>
        <v>131AM</v>
      </c>
      <c r="U1877" s="35" t="str">
        <f t="shared" si="411"/>
        <v>131AMEW</v>
      </c>
      <c r="W1877" s="20" t="str">
        <f t="shared" si="412"/>
        <v/>
      </c>
      <c r="X1877" s="20" t="str">
        <f t="shared" si="413"/>
        <v/>
      </c>
      <c r="Y1877" s="20" t="str">
        <f t="shared" si="414"/>
        <v/>
      </c>
      <c r="Z1877" s="20" t="str">
        <f t="shared" si="415"/>
        <v/>
      </c>
      <c r="AA1877" s="20">
        <f t="shared" si="417"/>
        <v>1</v>
      </c>
      <c r="AB1877" s="20">
        <f t="shared" si="418"/>
        <v>0</v>
      </c>
      <c r="AC1877" s="20">
        <f t="shared" si="419"/>
        <v>3</v>
      </c>
      <c r="AD1877" s="16">
        <f t="shared" si="416"/>
        <v>1</v>
      </c>
      <c r="AE1877" s="16">
        <f>IF(ISBLANK(T1877),AE1876,IF(COUNTIF(T$2:T1877,T1877)&gt;1,AE1876,1+MAX(AE1876,0)))</f>
        <v>58</v>
      </c>
    </row>
    <row r="1878" spans="1:31" x14ac:dyDescent="0.25">
      <c r="A1878" s="42">
        <v>131</v>
      </c>
      <c r="B1878" s="42" t="s">
        <v>65</v>
      </c>
      <c r="C1878" s="42" t="s">
        <v>759</v>
      </c>
      <c r="E1878" s="20">
        <v>2</v>
      </c>
      <c r="F1878" s="20">
        <v>2</v>
      </c>
      <c r="G1878" s="20">
        <v>1</v>
      </c>
      <c r="H1878" s="20">
        <v>1</v>
      </c>
      <c r="I1878" s="20">
        <v>0</v>
      </c>
      <c r="J1878" s="20">
        <v>0</v>
      </c>
      <c r="K1878" s="20">
        <v>0</v>
      </c>
      <c r="L1878" s="20">
        <v>1</v>
      </c>
      <c r="M1878" s="225" t="s">
        <v>769</v>
      </c>
      <c r="O1878" s="101">
        <f>IF(ISBLANK(C1878),O1877,IF(COUNTIF(C$2:C1878,C1878)&gt;1,O1877,1+MAX(O1877,0)))</f>
        <v>52</v>
      </c>
      <c r="P1878" s="45">
        <f t="shared" si="406"/>
        <v>31</v>
      </c>
      <c r="Q1878" s="33" t="str">
        <f t="shared" si="407"/>
        <v/>
      </c>
      <c r="R1878" s="33">
        <f t="shared" si="408"/>
        <v>6</v>
      </c>
      <c r="S1878" s="33" t="str">
        <f t="shared" si="409"/>
        <v>131_6</v>
      </c>
      <c r="T1878" s="35" t="str">
        <f t="shared" si="410"/>
        <v>131AM</v>
      </c>
      <c r="U1878" s="35" t="str">
        <f t="shared" si="411"/>
        <v>131AMNS</v>
      </c>
      <c r="W1878" s="20" t="str">
        <f t="shared" si="412"/>
        <v/>
      </c>
      <c r="X1878" s="20" t="str">
        <f t="shared" si="413"/>
        <v/>
      </c>
      <c r="Y1878" s="20" t="str">
        <f t="shared" si="414"/>
        <v/>
      </c>
      <c r="Z1878" s="20" t="str">
        <f t="shared" si="415"/>
        <v/>
      </c>
      <c r="AA1878" s="20">
        <f t="shared" si="417"/>
        <v>1</v>
      </c>
      <c r="AB1878" s="20">
        <f t="shared" si="418"/>
        <v>0</v>
      </c>
      <c r="AC1878" s="20">
        <f t="shared" si="419"/>
        <v>0</v>
      </c>
      <c r="AD1878" s="16">
        <f t="shared" si="416"/>
        <v>0</v>
      </c>
      <c r="AE1878" s="16">
        <f>IF(ISBLANK(T1878),AE1877,IF(COUNTIF(T$2:T1878,T1878)&gt;1,AE1877,1+MAX(AE1877,0)))</f>
        <v>58</v>
      </c>
    </row>
    <row r="1879" spans="1:31" x14ac:dyDescent="0.25">
      <c r="A1879" s="42">
        <v>131</v>
      </c>
      <c r="B1879" s="42" t="s">
        <v>65</v>
      </c>
      <c r="C1879" s="42" t="s">
        <v>759</v>
      </c>
      <c r="E1879" s="20">
        <v>2</v>
      </c>
      <c r="F1879" s="20">
        <v>2</v>
      </c>
      <c r="G1879" s="20">
        <v>2</v>
      </c>
      <c r="H1879" s="20">
        <v>9</v>
      </c>
      <c r="I1879" s="20">
        <v>4</v>
      </c>
      <c r="J1879" s="20">
        <v>1</v>
      </c>
      <c r="K1879" s="20">
        <v>0</v>
      </c>
      <c r="L1879" s="20">
        <v>2</v>
      </c>
      <c r="M1879" s="225" t="s">
        <v>769</v>
      </c>
      <c r="O1879" s="101">
        <f>IF(ISBLANK(C1879),O1878,IF(COUNTIF(C$2:C1879,C1879)&gt;1,O1878,1+MAX(O1878,0)))</f>
        <v>52</v>
      </c>
      <c r="P1879" s="45">
        <f t="shared" si="406"/>
        <v>31</v>
      </c>
      <c r="Q1879" s="33" t="str">
        <f t="shared" si="407"/>
        <v/>
      </c>
      <c r="R1879" s="33">
        <f t="shared" si="408"/>
        <v>6</v>
      </c>
      <c r="S1879" s="33" t="str">
        <f t="shared" si="409"/>
        <v>131_6</v>
      </c>
      <c r="T1879" s="35" t="str">
        <f t="shared" si="410"/>
        <v>131AM</v>
      </c>
      <c r="U1879" s="35" t="str">
        <f t="shared" si="411"/>
        <v>131AMNS</v>
      </c>
      <c r="W1879" s="20" t="str">
        <f t="shared" si="412"/>
        <v/>
      </c>
      <c r="X1879" s="20" t="str">
        <f t="shared" si="413"/>
        <v/>
      </c>
      <c r="Y1879" s="20" t="str">
        <f t="shared" si="414"/>
        <v/>
      </c>
      <c r="Z1879" s="20" t="str">
        <f t="shared" si="415"/>
        <v/>
      </c>
      <c r="AA1879" s="20">
        <f t="shared" si="417"/>
        <v>0</v>
      </c>
      <c r="AB1879" s="20">
        <f t="shared" si="418"/>
        <v>0</v>
      </c>
      <c r="AC1879" s="20">
        <f t="shared" si="419"/>
        <v>0</v>
      </c>
      <c r="AD1879" s="16">
        <f t="shared" si="416"/>
        <v>0</v>
      </c>
      <c r="AE1879" s="16">
        <f>IF(ISBLANK(T1879),AE1878,IF(COUNTIF(T$2:T1879,T1879)&gt;1,AE1878,1+MAX(AE1878,0)))</f>
        <v>58</v>
      </c>
    </row>
    <row r="1880" spans="1:31" x14ac:dyDescent="0.25">
      <c r="A1880" s="42">
        <v>131</v>
      </c>
      <c r="B1880" s="42" t="s">
        <v>65</v>
      </c>
      <c r="C1880" s="42" t="s">
        <v>759</v>
      </c>
      <c r="E1880" s="20">
        <v>2</v>
      </c>
      <c r="F1880" s="20">
        <v>2</v>
      </c>
      <c r="G1880" s="20">
        <v>3</v>
      </c>
      <c r="H1880" s="20">
        <v>5</v>
      </c>
      <c r="I1880" s="20">
        <v>0</v>
      </c>
      <c r="J1880" s="20">
        <v>0</v>
      </c>
      <c r="K1880" s="20">
        <v>0</v>
      </c>
      <c r="L1880" s="20">
        <v>1</v>
      </c>
      <c r="M1880" s="225" t="s">
        <v>769</v>
      </c>
      <c r="O1880" s="101">
        <f>IF(ISBLANK(C1880),O1879,IF(COUNTIF(C$2:C1880,C1880)&gt;1,O1879,1+MAX(O1879,0)))</f>
        <v>52</v>
      </c>
      <c r="P1880" s="45">
        <f t="shared" si="406"/>
        <v>31</v>
      </c>
      <c r="Q1880" s="33" t="str">
        <f t="shared" si="407"/>
        <v/>
      </c>
      <c r="R1880" s="33">
        <f t="shared" si="408"/>
        <v>6</v>
      </c>
      <c r="S1880" s="33" t="str">
        <f t="shared" si="409"/>
        <v>131_6</v>
      </c>
      <c r="T1880" s="35" t="str">
        <f t="shared" si="410"/>
        <v>131AM</v>
      </c>
      <c r="U1880" s="35" t="str">
        <f t="shared" si="411"/>
        <v>131AMEW</v>
      </c>
      <c r="W1880" s="20" t="str">
        <f t="shared" si="412"/>
        <v/>
      </c>
      <c r="X1880" s="20" t="str">
        <f t="shared" si="413"/>
        <v/>
      </c>
      <c r="Y1880" s="20" t="str">
        <f t="shared" si="414"/>
        <v/>
      </c>
      <c r="Z1880" s="20" t="str">
        <f t="shared" si="415"/>
        <v/>
      </c>
      <c r="AA1880" s="20">
        <f t="shared" si="417"/>
        <v>0</v>
      </c>
      <c r="AB1880" s="20">
        <f t="shared" si="418"/>
        <v>0</v>
      </c>
      <c r="AC1880" s="20">
        <f t="shared" si="419"/>
        <v>3</v>
      </c>
      <c r="AD1880" s="16">
        <f t="shared" si="416"/>
        <v>1</v>
      </c>
      <c r="AE1880" s="16">
        <f>IF(ISBLANK(T1880),AE1879,IF(COUNTIF(T$2:T1880,T1880)&gt;1,AE1879,1+MAX(AE1879,0)))</f>
        <v>58</v>
      </c>
    </row>
    <row r="1881" spans="1:31" x14ac:dyDescent="0.25">
      <c r="A1881" s="42">
        <v>131</v>
      </c>
      <c r="B1881" s="42" t="s">
        <v>65</v>
      </c>
      <c r="C1881" s="42" t="s">
        <v>759</v>
      </c>
      <c r="E1881" s="20">
        <v>2</v>
      </c>
      <c r="F1881" s="20">
        <v>2</v>
      </c>
      <c r="G1881" s="20">
        <v>4</v>
      </c>
      <c r="H1881" s="20">
        <v>0</v>
      </c>
      <c r="I1881" s="20">
        <v>0</v>
      </c>
      <c r="J1881" s="20">
        <v>0</v>
      </c>
      <c r="K1881" s="20">
        <v>0</v>
      </c>
      <c r="L1881" s="20">
        <v>0</v>
      </c>
      <c r="M1881" s="225" t="s">
        <v>769</v>
      </c>
      <c r="O1881" s="101">
        <f>IF(ISBLANK(C1881),O1880,IF(COUNTIF(C$2:C1881,C1881)&gt;1,O1880,1+MAX(O1880,0)))</f>
        <v>52</v>
      </c>
      <c r="P1881" s="45">
        <f t="shared" si="406"/>
        <v>31</v>
      </c>
      <c r="Q1881" s="33" t="str">
        <f t="shared" si="407"/>
        <v/>
      </c>
      <c r="R1881" s="33">
        <f t="shared" si="408"/>
        <v>6</v>
      </c>
      <c r="S1881" s="33" t="str">
        <f t="shared" si="409"/>
        <v>131_6</v>
      </c>
      <c r="T1881" s="35" t="str">
        <f t="shared" si="410"/>
        <v>131AM</v>
      </c>
      <c r="U1881" s="35" t="str">
        <f t="shared" si="411"/>
        <v>131AMEW</v>
      </c>
      <c r="W1881" s="20" t="str">
        <f t="shared" si="412"/>
        <v/>
      </c>
      <c r="X1881" s="20" t="str">
        <f t="shared" si="413"/>
        <v/>
      </c>
      <c r="Y1881" s="20" t="str">
        <f t="shared" si="414"/>
        <v/>
      </c>
      <c r="Z1881" s="20" t="str">
        <f t="shared" si="415"/>
        <v/>
      </c>
      <c r="AA1881" s="20">
        <f t="shared" si="417"/>
        <v>1</v>
      </c>
      <c r="AB1881" s="20">
        <f t="shared" si="418"/>
        <v>0</v>
      </c>
      <c r="AC1881" s="20">
        <f t="shared" si="419"/>
        <v>3</v>
      </c>
      <c r="AD1881" s="16">
        <f t="shared" si="416"/>
        <v>1</v>
      </c>
      <c r="AE1881" s="16">
        <f>IF(ISBLANK(T1881),AE1880,IF(COUNTIF(T$2:T1881,T1881)&gt;1,AE1880,1+MAX(AE1880,0)))</f>
        <v>58</v>
      </c>
    </row>
    <row r="1882" spans="1:31" x14ac:dyDescent="0.25">
      <c r="A1882" s="42">
        <v>131</v>
      </c>
      <c r="B1882" s="42" t="s">
        <v>65</v>
      </c>
      <c r="C1882" s="42" t="s">
        <v>759</v>
      </c>
      <c r="E1882" s="20">
        <v>2</v>
      </c>
      <c r="F1882" s="20">
        <v>3</v>
      </c>
      <c r="G1882" s="20">
        <v>1</v>
      </c>
      <c r="H1882" s="20">
        <v>1</v>
      </c>
      <c r="I1882" s="20">
        <v>0</v>
      </c>
      <c r="J1882" s="20">
        <v>0</v>
      </c>
      <c r="K1882" s="20">
        <v>1</v>
      </c>
      <c r="L1882" s="20">
        <v>1</v>
      </c>
      <c r="M1882" s="225" t="s">
        <v>769</v>
      </c>
      <c r="O1882" s="101">
        <f>IF(ISBLANK(C1882),O1881,IF(COUNTIF(C$2:C1882,C1882)&gt;1,O1881,1+MAX(O1881,0)))</f>
        <v>52</v>
      </c>
      <c r="P1882" s="45">
        <f t="shared" si="406"/>
        <v>31</v>
      </c>
      <c r="Q1882" s="33" t="str">
        <f t="shared" si="407"/>
        <v/>
      </c>
      <c r="R1882" s="33">
        <f t="shared" si="408"/>
        <v>7</v>
      </c>
      <c r="S1882" s="33" t="str">
        <f t="shared" si="409"/>
        <v>131_7</v>
      </c>
      <c r="T1882" s="35" t="str">
        <f t="shared" si="410"/>
        <v>131AM</v>
      </c>
      <c r="U1882" s="35" t="str">
        <f t="shared" si="411"/>
        <v>131AMNS</v>
      </c>
      <c r="W1882" s="20" t="str">
        <f t="shared" si="412"/>
        <v/>
      </c>
      <c r="X1882" s="20" t="str">
        <f t="shared" si="413"/>
        <v/>
      </c>
      <c r="Y1882" s="20" t="str">
        <f t="shared" si="414"/>
        <v/>
      </c>
      <c r="Z1882" s="20" t="str">
        <f t="shared" si="415"/>
        <v/>
      </c>
      <c r="AA1882" s="20">
        <f t="shared" si="417"/>
        <v>1</v>
      </c>
      <c r="AB1882" s="20">
        <f t="shared" si="418"/>
        <v>0</v>
      </c>
      <c r="AC1882" s="20">
        <f t="shared" si="419"/>
        <v>0</v>
      </c>
      <c r="AD1882" s="16">
        <f t="shared" si="416"/>
        <v>0</v>
      </c>
      <c r="AE1882" s="16">
        <f>IF(ISBLANK(T1882),AE1881,IF(COUNTIF(T$2:T1882,T1882)&gt;1,AE1881,1+MAX(AE1881,0)))</f>
        <v>58</v>
      </c>
    </row>
    <row r="1883" spans="1:31" x14ac:dyDescent="0.25">
      <c r="A1883" s="42">
        <v>131</v>
      </c>
      <c r="B1883" s="42" t="s">
        <v>65</v>
      </c>
      <c r="C1883" s="42" t="s">
        <v>759</v>
      </c>
      <c r="E1883" s="20">
        <v>2</v>
      </c>
      <c r="F1883" s="20">
        <v>3</v>
      </c>
      <c r="G1883" s="20">
        <v>2</v>
      </c>
      <c r="H1883" s="20">
        <v>22</v>
      </c>
      <c r="I1883" s="20">
        <v>3</v>
      </c>
      <c r="J1883" s="20">
        <v>2</v>
      </c>
      <c r="K1883" s="20">
        <v>2</v>
      </c>
      <c r="L1883" s="20">
        <v>22</v>
      </c>
      <c r="M1883" s="225" t="s">
        <v>769</v>
      </c>
      <c r="O1883" s="101">
        <f>IF(ISBLANK(C1883),O1882,IF(COUNTIF(C$2:C1883,C1883)&gt;1,O1882,1+MAX(O1882,0)))</f>
        <v>52</v>
      </c>
      <c r="P1883" s="45">
        <f t="shared" si="406"/>
        <v>31</v>
      </c>
      <c r="Q1883" s="33" t="str">
        <f t="shared" si="407"/>
        <v/>
      </c>
      <c r="R1883" s="33">
        <f t="shared" si="408"/>
        <v>7</v>
      </c>
      <c r="S1883" s="33" t="str">
        <f t="shared" si="409"/>
        <v>131_7</v>
      </c>
      <c r="T1883" s="35" t="str">
        <f t="shared" si="410"/>
        <v>131AM</v>
      </c>
      <c r="U1883" s="35" t="str">
        <f t="shared" si="411"/>
        <v>131AMNS</v>
      </c>
      <c r="W1883" s="20" t="str">
        <f t="shared" si="412"/>
        <v/>
      </c>
      <c r="X1883" s="20" t="str">
        <f t="shared" si="413"/>
        <v/>
      </c>
      <c r="Y1883" s="20" t="str">
        <f t="shared" si="414"/>
        <v/>
      </c>
      <c r="Z1883" s="20" t="str">
        <f t="shared" si="415"/>
        <v/>
      </c>
      <c r="AA1883" s="20">
        <f t="shared" si="417"/>
        <v>0</v>
      </c>
      <c r="AB1883" s="20">
        <f t="shared" si="418"/>
        <v>0</v>
      </c>
      <c r="AC1883" s="20">
        <f t="shared" si="419"/>
        <v>0</v>
      </c>
      <c r="AD1883" s="16">
        <f t="shared" si="416"/>
        <v>0</v>
      </c>
      <c r="AE1883" s="16">
        <f>IF(ISBLANK(T1883),AE1882,IF(COUNTIF(T$2:T1883,T1883)&gt;1,AE1882,1+MAX(AE1882,0)))</f>
        <v>58</v>
      </c>
    </row>
    <row r="1884" spans="1:31" x14ac:dyDescent="0.25">
      <c r="A1884" s="42">
        <v>131</v>
      </c>
      <c r="B1884" s="42" t="s">
        <v>65</v>
      </c>
      <c r="C1884" s="42" t="s">
        <v>759</v>
      </c>
      <c r="E1884" s="20">
        <v>2</v>
      </c>
      <c r="F1884" s="20">
        <v>3</v>
      </c>
      <c r="G1884" s="20">
        <v>3</v>
      </c>
      <c r="H1884" s="20">
        <v>10</v>
      </c>
      <c r="I1884" s="20">
        <v>2</v>
      </c>
      <c r="J1884" s="20">
        <v>2</v>
      </c>
      <c r="K1884" s="20">
        <v>0</v>
      </c>
      <c r="L1884" s="20">
        <v>2</v>
      </c>
      <c r="M1884" s="225" t="s">
        <v>769</v>
      </c>
      <c r="O1884" s="101">
        <f>IF(ISBLANK(C1884),O1883,IF(COUNTIF(C$2:C1884,C1884)&gt;1,O1883,1+MAX(O1883,0)))</f>
        <v>52</v>
      </c>
      <c r="P1884" s="45">
        <f t="shared" si="406"/>
        <v>31</v>
      </c>
      <c r="Q1884" s="33" t="str">
        <f t="shared" si="407"/>
        <v/>
      </c>
      <c r="R1884" s="33">
        <f t="shared" si="408"/>
        <v>7</v>
      </c>
      <c r="S1884" s="33" t="str">
        <f t="shared" si="409"/>
        <v>131_7</v>
      </c>
      <c r="T1884" s="35" t="str">
        <f t="shared" si="410"/>
        <v>131AM</v>
      </c>
      <c r="U1884" s="35" t="str">
        <f t="shared" si="411"/>
        <v>131AMEW</v>
      </c>
      <c r="W1884" s="20" t="str">
        <f t="shared" si="412"/>
        <v/>
      </c>
      <c r="X1884" s="20" t="str">
        <f t="shared" si="413"/>
        <v/>
      </c>
      <c r="Y1884" s="20" t="str">
        <f t="shared" si="414"/>
        <v/>
      </c>
      <c r="Z1884" s="20" t="str">
        <f t="shared" si="415"/>
        <v/>
      </c>
      <c r="AA1884" s="20">
        <f t="shared" si="417"/>
        <v>0</v>
      </c>
      <c r="AB1884" s="20">
        <f t="shared" si="418"/>
        <v>0</v>
      </c>
      <c r="AC1884" s="20">
        <f t="shared" si="419"/>
        <v>3</v>
      </c>
      <c r="AD1884" s="16">
        <f t="shared" si="416"/>
        <v>1</v>
      </c>
      <c r="AE1884" s="16">
        <f>IF(ISBLANK(T1884),AE1883,IF(COUNTIF(T$2:T1884,T1884)&gt;1,AE1883,1+MAX(AE1883,0)))</f>
        <v>58</v>
      </c>
    </row>
    <row r="1885" spans="1:31" x14ac:dyDescent="0.25">
      <c r="A1885" s="42">
        <v>131</v>
      </c>
      <c r="B1885" s="42" t="s">
        <v>65</v>
      </c>
      <c r="C1885" s="42" t="s">
        <v>759</v>
      </c>
      <c r="E1885" s="20">
        <v>2</v>
      </c>
      <c r="F1885" s="20">
        <v>3</v>
      </c>
      <c r="G1885" s="20">
        <v>4</v>
      </c>
      <c r="H1885" s="20">
        <v>3</v>
      </c>
      <c r="I1885" s="20">
        <v>1</v>
      </c>
      <c r="J1885" s="20">
        <v>0</v>
      </c>
      <c r="K1885" s="20">
        <v>2</v>
      </c>
      <c r="L1885" s="20">
        <v>3</v>
      </c>
      <c r="M1885" s="225" t="s">
        <v>769</v>
      </c>
      <c r="O1885" s="101">
        <f>IF(ISBLANK(C1885),O1884,IF(COUNTIF(C$2:C1885,C1885)&gt;1,O1884,1+MAX(O1884,0)))</f>
        <v>52</v>
      </c>
      <c r="P1885" s="45">
        <f t="shared" si="406"/>
        <v>31</v>
      </c>
      <c r="Q1885" s="33" t="str">
        <f t="shared" si="407"/>
        <v/>
      </c>
      <c r="R1885" s="33">
        <f t="shared" si="408"/>
        <v>7</v>
      </c>
      <c r="S1885" s="33" t="str">
        <f t="shared" si="409"/>
        <v>131_7</v>
      </c>
      <c r="T1885" s="35" t="str">
        <f t="shared" si="410"/>
        <v>131AM</v>
      </c>
      <c r="U1885" s="35" t="str">
        <f t="shared" si="411"/>
        <v>131AMEW</v>
      </c>
      <c r="W1885" s="20" t="str">
        <f t="shared" si="412"/>
        <v/>
      </c>
      <c r="X1885" s="20" t="str">
        <f t="shared" si="413"/>
        <v/>
      </c>
      <c r="Y1885" s="20" t="str">
        <f t="shared" si="414"/>
        <v/>
      </c>
      <c r="Z1885" s="20" t="str">
        <f t="shared" si="415"/>
        <v/>
      </c>
      <c r="AA1885" s="20">
        <f t="shared" si="417"/>
        <v>1</v>
      </c>
      <c r="AB1885" s="20">
        <f t="shared" si="418"/>
        <v>0</v>
      </c>
      <c r="AC1885" s="20">
        <f t="shared" si="419"/>
        <v>3</v>
      </c>
      <c r="AD1885" s="16">
        <f t="shared" si="416"/>
        <v>1</v>
      </c>
      <c r="AE1885" s="16">
        <f>IF(ISBLANK(T1885),AE1884,IF(COUNTIF(T$2:T1885,T1885)&gt;1,AE1884,1+MAX(AE1884,0)))</f>
        <v>58</v>
      </c>
    </row>
    <row r="1886" spans="1:31" x14ac:dyDescent="0.25">
      <c r="A1886" s="42">
        <v>131</v>
      </c>
      <c r="B1886" s="42" t="s">
        <v>65</v>
      </c>
      <c r="C1886" s="42" t="s">
        <v>759</v>
      </c>
      <c r="E1886" s="20">
        <v>2</v>
      </c>
      <c r="F1886" s="20">
        <v>4</v>
      </c>
      <c r="G1886" s="20">
        <v>1</v>
      </c>
      <c r="H1886" s="20">
        <v>1</v>
      </c>
      <c r="I1886" s="20">
        <v>0</v>
      </c>
      <c r="J1886" s="20">
        <v>0</v>
      </c>
      <c r="K1886" s="20">
        <v>1</v>
      </c>
      <c r="L1886" s="20">
        <v>1</v>
      </c>
      <c r="M1886" s="225" t="s">
        <v>769</v>
      </c>
      <c r="O1886" s="101">
        <f>IF(ISBLANK(C1886),O1885,IF(COUNTIF(C$2:C1886,C1886)&gt;1,O1885,1+MAX(O1885,0)))</f>
        <v>52</v>
      </c>
      <c r="P1886" s="45">
        <f t="shared" si="406"/>
        <v>31</v>
      </c>
      <c r="Q1886" s="33" t="str">
        <f t="shared" si="407"/>
        <v/>
      </c>
      <c r="R1886" s="33">
        <f t="shared" si="408"/>
        <v>8</v>
      </c>
      <c r="S1886" s="33" t="str">
        <f t="shared" si="409"/>
        <v>131_8</v>
      </c>
      <c r="T1886" s="35" t="str">
        <f t="shared" si="410"/>
        <v>131AM</v>
      </c>
      <c r="U1886" s="35" t="str">
        <f t="shared" si="411"/>
        <v>131AMNS</v>
      </c>
      <c r="W1886" s="20" t="str">
        <f t="shared" si="412"/>
        <v/>
      </c>
      <c r="X1886" s="20" t="str">
        <f t="shared" si="413"/>
        <v/>
      </c>
      <c r="Y1886" s="20" t="str">
        <f t="shared" si="414"/>
        <v/>
      </c>
      <c r="Z1886" s="20" t="str">
        <f t="shared" si="415"/>
        <v/>
      </c>
      <c r="AA1886" s="20">
        <f t="shared" si="417"/>
        <v>1</v>
      </c>
      <c r="AB1886" s="20">
        <f t="shared" si="418"/>
        <v>0</v>
      </c>
      <c r="AC1886" s="20">
        <f t="shared" si="419"/>
        <v>0</v>
      </c>
      <c r="AD1886" s="16">
        <f t="shared" si="416"/>
        <v>0</v>
      </c>
      <c r="AE1886" s="16">
        <f>IF(ISBLANK(T1886),AE1885,IF(COUNTIF(T$2:T1886,T1886)&gt;1,AE1885,1+MAX(AE1885,0)))</f>
        <v>58</v>
      </c>
    </row>
    <row r="1887" spans="1:31" x14ac:dyDescent="0.25">
      <c r="A1887" s="42">
        <v>131</v>
      </c>
      <c r="B1887" s="42" t="s">
        <v>65</v>
      </c>
      <c r="C1887" s="42" t="s">
        <v>759</v>
      </c>
      <c r="E1887" s="20">
        <v>2</v>
      </c>
      <c r="F1887" s="20">
        <v>4</v>
      </c>
      <c r="G1887" s="20">
        <v>2</v>
      </c>
      <c r="H1887" s="20">
        <v>36</v>
      </c>
      <c r="I1887" s="20">
        <v>10</v>
      </c>
      <c r="J1887" s="20">
        <v>4</v>
      </c>
      <c r="K1887" s="20">
        <v>4</v>
      </c>
      <c r="L1887" s="20">
        <v>36</v>
      </c>
      <c r="M1887" s="225" t="s">
        <v>769</v>
      </c>
      <c r="O1887" s="101">
        <f>IF(ISBLANK(C1887),O1886,IF(COUNTIF(C$2:C1887,C1887)&gt;1,O1886,1+MAX(O1886,0)))</f>
        <v>52</v>
      </c>
      <c r="P1887" s="45">
        <f t="shared" si="406"/>
        <v>31</v>
      </c>
      <c r="Q1887" s="33" t="str">
        <f t="shared" si="407"/>
        <v/>
      </c>
      <c r="R1887" s="33">
        <f t="shared" si="408"/>
        <v>8</v>
      </c>
      <c r="S1887" s="33" t="str">
        <f t="shared" si="409"/>
        <v>131_8</v>
      </c>
      <c r="T1887" s="35" t="str">
        <f t="shared" si="410"/>
        <v>131AM</v>
      </c>
      <c r="U1887" s="35" t="str">
        <f t="shared" si="411"/>
        <v>131AMNS</v>
      </c>
      <c r="W1887" s="20" t="str">
        <f t="shared" si="412"/>
        <v/>
      </c>
      <c r="X1887" s="20" t="str">
        <f t="shared" si="413"/>
        <v/>
      </c>
      <c r="Y1887" s="20" t="str">
        <f t="shared" si="414"/>
        <v/>
      </c>
      <c r="Z1887" s="20" t="str">
        <f t="shared" si="415"/>
        <v/>
      </c>
      <c r="AA1887" s="20">
        <f t="shared" si="417"/>
        <v>0</v>
      </c>
      <c r="AB1887" s="20">
        <f t="shared" si="418"/>
        <v>0</v>
      </c>
      <c r="AC1887" s="20">
        <f t="shared" si="419"/>
        <v>0</v>
      </c>
      <c r="AD1887" s="16">
        <f t="shared" si="416"/>
        <v>0</v>
      </c>
      <c r="AE1887" s="16">
        <f>IF(ISBLANK(T1887),AE1886,IF(COUNTIF(T$2:T1887,T1887)&gt;1,AE1886,1+MAX(AE1886,0)))</f>
        <v>58</v>
      </c>
    </row>
    <row r="1888" spans="1:31" x14ac:dyDescent="0.25">
      <c r="A1888" s="42">
        <v>131</v>
      </c>
      <c r="B1888" s="42" t="s">
        <v>65</v>
      </c>
      <c r="C1888" s="42" t="s">
        <v>759</v>
      </c>
      <c r="E1888" s="20">
        <v>2</v>
      </c>
      <c r="F1888" s="20">
        <v>4</v>
      </c>
      <c r="G1888" s="20">
        <v>3</v>
      </c>
      <c r="H1888" s="20">
        <v>22</v>
      </c>
      <c r="I1888" s="20">
        <v>8</v>
      </c>
      <c r="J1888" s="20">
        <v>0</v>
      </c>
      <c r="K1888" s="20">
        <v>3</v>
      </c>
      <c r="L1888" s="20">
        <v>11</v>
      </c>
      <c r="M1888" s="225" t="s">
        <v>769</v>
      </c>
      <c r="O1888" s="101">
        <f>IF(ISBLANK(C1888),O1887,IF(COUNTIF(C$2:C1888,C1888)&gt;1,O1887,1+MAX(O1887,0)))</f>
        <v>52</v>
      </c>
      <c r="P1888" s="45">
        <f t="shared" si="406"/>
        <v>31</v>
      </c>
      <c r="Q1888" s="33" t="str">
        <f t="shared" si="407"/>
        <v/>
      </c>
      <c r="R1888" s="33">
        <f t="shared" si="408"/>
        <v>8</v>
      </c>
      <c r="S1888" s="33" t="str">
        <f t="shared" si="409"/>
        <v>131_8</v>
      </c>
      <c r="T1888" s="35" t="str">
        <f t="shared" si="410"/>
        <v>131AM</v>
      </c>
      <c r="U1888" s="35" t="str">
        <f t="shared" si="411"/>
        <v>131AMEW</v>
      </c>
      <c r="W1888" s="20" t="str">
        <f t="shared" si="412"/>
        <v/>
      </c>
      <c r="X1888" s="20" t="str">
        <f t="shared" si="413"/>
        <v/>
      </c>
      <c r="Y1888" s="20" t="str">
        <f t="shared" si="414"/>
        <v/>
      </c>
      <c r="Z1888" s="20" t="str">
        <f t="shared" si="415"/>
        <v/>
      </c>
      <c r="AA1888" s="20">
        <f t="shared" si="417"/>
        <v>0</v>
      </c>
      <c r="AB1888" s="20">
        <f t="shared" si="418"/>
        <v>0</v>
      </c>
      <c r="AC1888" s="20">
        <f t="shared" si="419"/>
        <v>3</v>
      </c>
      <c r="AD1888" s="16">
        <f t="shared" si="416"/>
        <v>1</v>
      </c>
      <c r="AE1888" s="16">
        <f>IF(ISBLANK(T1888),AE1887,IF(COUNTIF(T$2:T1888,T1888)&gt;1,AE1887,1+MAX(AE1887,0)))</f>
        <v>58</v>
      </c>
    </row>
    <row r="1889" spans="1:31" x14ac:dyDescent="0.25">
      <c r="A1889" s="42">
        <v>131</v>
      </c>
      <c r="B1889" s="42" t="s">
        <v>65</v>
      </c>
      <c r="C1889" s="42" t="s">
        <v>759</v>
      </c>
      <c r="E1889" s="20">
        <v>2</v>
      </c>
      <c r="F1889" s="20">
        <v>4</v>
      </c>
      <c r="G1889" s="20">
        <v>4</v>
      </c>
      <c r="H1889" s="20">
        <v>0</v>
      </c>
      <c r="I1889" s="20">
        <v>0</v>
      </c>
      <c r="J1889" s="20">
        <v>0</v>
      </c>
      <c r="K1889" s="20">
        <v>0</v>
      </c>
      <c r="L1889" s="20">
        <v>0</v>
      </c>
      <c r="M1889" s="225" t="s">
        <v>769</v>
      </c>
      <c r="O1889" s="101">
        <f>IF(ISBLANK(C1889),O1888,IF(COUNTIF(C$2:C1889,C1889)&gt;1,O1888,1+MAX(O1888,0)))</f>
        <v>52</v>
      </c>
      <c r="P1889" s="45">
        <f t="shared" si="406"/>
        <v>31</v>
      </c>
      <c r="Q1889" s="33" t="str">
        <f t="shared" si="407"/>
        <v/>
      </c>
      <c r="R1889" s="33">
        <f t="shared" si="408"/>
        <v>8</v>
      </c>
      <c r="S1889" s="33" t="str">
        <f t="shared" si="409"/>
        <v>131_8</v>
      </c>
      <c r="T1889" s="35" t="str">
        <f t="shared" si="410"/>
        <v>131AM</v>
      </c>
      <c r="U1889" s="35" t="str">
        <f t="shared" si="411"/>
        <v>131AMEW</v>
      </c>
      <c r="W1889" s="20" t="str">
        <f t="shared" si="412"/>
        <v/>
      </c>
      <c r="X1889" s="20" t="str">
        <f t="shared" si="413"/>
        <v/>
      </c>
      <c r="Y1889" s="20" t="str">
        <f t="shared" si="414"/>
        <v/>
      </c>
      <c r="Z1889" s="20" t="str">
        <f t="shared" si="415"/>
        <v/>
      </c>
      <c r="AA1889" s="20">
        <f t="shared" si="417"/>
        <v>1</v>
      </c>
      <c r="AB1889" s="20">
        <f t="shared" si="418"/>
        <v>0</v>
      </c>
      <c r="AC1889" s="20">
        <f t="shared" si="419"/>
        <v>3</v>
      </c>
      <c r="AD1889" s="16">
        <f t="shared" si="416"/>
        <v>1</v>
      </c>
      <c r="AE1889" s="16">
        <f>IF(ISBLANK(T1889),AE1888,IF(COUNTIF(T$2:T1889,T1889)&gt;1,AE1888,1+MAX(AE1888,0)))</f>
        <v>58</v>
      </c>
    </row>
    <row r="1890" spans="1:31" x14ac:dyDescent="0.25">
      <c r="A1890" s="42">
        <v>131</v>
      </c>
      <c r="B1890" s="42" t="s">
        <v>66</v>
      </c>
      <c r="C1890" s="42" t="s">
        <v>690</v>
      </c>
      <c r="E1890" s="20">
        <v>1</v>
      </c>
      <c r="F1890" s="20">
        <v>1</v>
      </c>
      <c r="G1890" s="20">
        <v>1</v>
      </c>
      <c r="H1890" s="20">
        <v>8</v>
      </c>
      <c r="I1890" s="20">
        <v>2</v>
      </c>
      <c r="J1890" s="20">
        <v>0</v>
      </c>
      <c r="K1890" s="20">
        <v>0</v>
      </c>
      <c r="L1890" s="20">
        <v>8</v>
      </c>
      <c r="O1890" s="101">
        <f>IF(ISBLANK(C1890),O1889,IF(COUNTIF(C$2:C1890,C1890)&gt;1,O1889,1+MAX(O1889,0)))</f>
        <v>52</v>
      </c>
      <c r="P1890" s="45">
        <f t="shared" si="406"/>
        <v>31</v>
      </c>
      <c r="Q1890" s="33" t="str">
        <f t="shared" si="407"/>
        <v/>
      </c>
      <c r="R1890" s="33">
        <f t="shared" si="408"/>
        <v>9</v>
      </c>
      <c r="S1890" s="33" t="str">
        <f t="shared" si="409"/>
        <v>131_9</v>
      </c>
      <c r="T1890" s="35" t="str">
        <f t="shared" si="410"/>
        <v>131PM</v>
      </c>
      <c r="U1890" s="35" t="str">
        <f t="shared" si="411"/>
        <v>131PMNS</v>
      </c>
      <c r="W1890" s="20" t="str">
        <f t="shared" si="412"/>
        <v/>
      </c>
      <c r="X1890" s="20" t="str">
        <f t="shared" si="413"/>
        <v/>
      </c>
      <c r="Y1890" s="20" t="str">
        <f t="shared" si="414"/>
        <v/>
      </c>
      <c r="Z1890" s="20" t="str">
        <f t="shared" si="415"/>
        <v/>
      </c>
      <c r="AA1890" s="20">
        <f t="shared" si="417"/>
        <v>0</v>
      </c>
      <c r="AB1890" s="20">
        <f t="shared" si="418"/>
        <v>0</v>
      </c>
      <c r="AC1890" s="20">
        <f t="shared" si="419"/>
        <v>0</v>
      </c>
      <c r="AD1890" s="16">
        <f t="shared" si="416"/>
        <v>0</v>
      </c>
      <c r="AE1890" s="16">
        <f>IF(ISBLANK(T1890),AE1889,IF(COUNTIF(T$2:T1890,T1890)&gt;1,AE1889,1+MAX(AE1889,0)))</f>
        <v>59</v>
      </c>
    </row>
    <row r="1891" spans="1:31" x14ac:dyDescent="0.25">
      <c r="A1891" s="42">
        <v>131</v>
      </c>
      <c r="B1891" s="42" t="s">
        <v>66</v>
      </c>
      <c r="C1891" s="42" t="s">
        <v>690</v>
      </c>
      <c r="E1891" s="20">
        <v>1</v>
      </c>
      <c r="F1891" s="20">
        <v>1</v>
      </c>
      <c r="G1891" s="20">
        <v>2</v>
      </c>
      <c r="H1891" s="20">
        <v>14</v>
      </c>
      <c r="I1891" s="20">
        <v>4</v>
      </c>
      <c r="J1891" s="20">
        <v>0</v>
      </c>
      <c r="K1891" s="20">
        <v>5</v>
      </c>
      <c r="L1891" s="20">
        <v>14</v>
      </c>
      <c r="O1891" s="101">
        <f>IF(ISBLANK(C1891),O1890,IF(COUNTIF(C$2:C1891,C1891)&gt;1,O1890,1+MAX(O1890,0)))</f>
        <v>52</v>
      </c>
      <c r="P1891" s="45">
        <f t="shared" si="406"/>
        <v>31</v>
      </c>
      <c r="Q1891" s="33" t="str">
        <f t="shared" si="407"/>
        <v/>
      </c>
      <c r="R1891" s="33">
        <f t="shared" si="408"/>
        <v>9</v>
      </c>
      <c r="S1891" s="33" t="str">
        <f t="shared" si="409"/>
        <v>131_9</v>
      </c>
      <c r="T1891" s="35" t="str">
        <f t="shared" si="410"/>
        <v>131PM</v>
      </c>
      <c r="U1891" s="35" t="str">
        <f t="shared" si="411"/>
        <v>131PMNS</v>
      </c>
      <c r="W1891" s="20" t="str">
        <f t="shared" si="412"/>
        <v/>
      </c>
      <c r="X1891" s="20" t="str">
        <f t="shared" si="413"/>
        <v/>
      </c>
      <c r="Y1891" s="20" t="str">
        <f t="shared" si="414"/>
        <v/>
      </c>
      <c r="Z1891" s="20" t="str">
        <f t="shared" si="415"/>
        <v/>
      </c>
      <c r="AA1891" s="20">
        <f t="shared" si="417"/>
        <v>0</v>
      </c>
      <c r="AB1891" s="20">
        <f t="shared" si="418"/>
        <v>1</v>
      </c>
      <c r="AC1891" s="20">
        <f t="shared" si="419"/>
        <v>0</v>
      </c>
      <c r="AD1891" s="16">
        <f t="shared" si="416"/>
        <v>0</v>
      </c>
      <c r="AE1891" s="16">
        <f>IF(ISBLANK(T1891),AE1890,IF(COUNTIF(T$2:T1891,T1891)&gt;1,AE1890,1+MAX(AE1890,0)))</f>
        <v>59</v>
      </c>
    </row>
    <row r="1892" spans="1:31" x14ac:dyDescent="0.25">
      <c r="A1892" s="42">
        <v>131</v>
      </c>
      <c r="B1892" s="42" t="s">
        <v>66</v>
      </c>
      <c r="C1892" s="42" t="s">
        <v>690</v>
      </c>
      <c r="E1892" s="20">
        <v>1</v>
      </c>
      <c r="F1892" s="20">
        <v>1</v>
      </c>
      <c r="G1892" s="20">
        <v>3</v>
      </c>
      <c r="H1892" s="20">
        <v>17</v>
      </c>
      <c r="I1892" s="20">
        <v>6</v>
      </c>
      <c r="J1892" s="20">
        <v>5</v>
      </c>
      <c r="K1892" s="20">
        <v>9</v>
      </c>
      <c r="L1892" s="20">
        <v>13</v>
      </c>
      <c r="O1892" s="101">
        <f>IF(ISBLANK(C1892),O1891,IF(COUNTIF(C$2:C1892,C1892)&gt;1,O1891,1+MAX(O1891,0)))</f>
        <v>52</v>
      </c>
      <c r="P1892" s="45">
        <f t="shared" si="406"/>
        <v>31</v>
      </c>
      <c r="Q1892" s="33" t="str">
        <f t="shared" si="407"/>
        <v/>
      </c>
      <c r="R1892" s="33">
        <f t="shared" si="408"/>
        <v>9</v>
      </c>
      <c r="S1892" s="33" t="str">
        <f t="shared" si="409"/>
        <v>131_9</v>
      </c>
      <c r="T1892" s="35" t="str">
        <f t="shared" si="410"/>
        <v>131PM</v>
      </c>
      <c r="U1892" s="35" t="str">
        <f t="shared" si="411"/>
        <v>131PMEW</v>
      </c>
      <c r="W1892" s="20" t="str">
        <f t="shared" si="412"/>
        <v/>
      </c>
      <c r="X1892" s="20" t="str">
        <f t="shared" si="413"/>
        <v/>
      </c>
      <c r="Y1892" s="20" t="str">
        <f t="shared" si="414"/>
        <v/>
      </c>
      <c r="Z1892" s="20" t="str">
        <f t="shared" si="415"/>
        <v/>
      </c>
      <c r="AA1892" s="20">
        <f t="shared" si="417"/>
        <v>0</v>
      </c>
      <c r="AB1892" s="20">
        <f t="shared" si="418"/>
        <v>1</v>
      </c>
      <c r="AC1892" s="20">
        <f t="shared" si="419"/>
        <v>0</v>
      </c>
      <c r="AD1892" s="16">
        <f t="shared" si="416"/>
        <v>0</v>
      </c>
      <c r="AE1892" s="16">
        <f>IF(ISBLANK(T1892),AE1891,IF(COUNTIF(T$2:T1892,T1892)&gt;1,AE1891,1+MAX(AE1891,0)))</f>
        <v>59</v>
      </c>
    </row>
    <row r="1893" spans="1:31" x14ac:dyDescent="0.25">
      <c r="A1893" s="42">
        <v>131</v>
      </c>
      <c r="B1893" s="42" t="s">
        <v>66</v>
      </c>
      <c r="C1893" s="42" t="s">
        <v>690</v>
      </c>
      <c r="E1893" s="20">
        <v>1</v>
      </c>
      <c r="F1893" s="20">
        <v>1</v>
      </c>
      <c r="G1893" s="20">
        <v>4</v>
      </c>
      <c r="H1893" s="20">
        <v>6</v>
      </c>
      <c r="I1893" s="20">
        <v>2</v>
      </c>
      <c r="J1893" s="20">
        <v>0</v>
      </c>
      <c r="K1893" s="20">
        <v>1</v>
      </c>
      <c r="L1893" s="20">
        <v>3</v>
      </c>
      <c r="O1893" s="101">
        <f>IF(ISBLANK(C1893),O1892,IF(COUNTIF(C$2:C1893,C1893)&gt;1,O1892,1+MAX(O1892,0)))</f>
        <v>52</v>
      </c>
      <c r="P1893" s="45">
        <f t="shared" si="406"/>
        <v>31</v>
      </c>
      <c r="Q1893" s="33" t="str">
        <f t="shared" si="407"/>
        <v/>
      </c>
      <c r="R1893" s="33">
        <f t="shared" si="408"/>
        <v>9</v>
      </c>
      <c r="S1893" s="33" t="str">
        <f t="shared" si="409"/>
        <v>131_9</v>
      </c>
      <c r="T1893" s="35" t="str">
        <f t="shared" si="410"/>
        <v>131PM</v>
      </c>
      <c r="U1893" s="35" t="str">
        <f t="shared" si="411"/>
        <v>131PMEW</v>
      </c>
      <c r="W1893" s="20" t="str">
        <f t="shared" si="412"/>
        <v/>
      </c>
      <c r="X1893" s="20" t="str">
        <f t="shared" si="413"/>
        <v/>
      </c>
      <c r="Y1893" s="20" t="str">
        <f t="shared" si="414"/>
        <v/>
      </c>
      <c r="Z1893" s="20" t="str">
        <f t="shared" si="415"/>
        <v/>
      </c>
      <c r="AA1893" s="20">
        <f t="shared" si="417"/>
        <v>0</v>
      </c>
      <c r="AB1893" s="20">
        <f t="shared" si="418"/>
        <v>0</v>
      </c>
      <c r="AC1893" s="20">
        <f t="shared" si="419"/>
        <v>0</v>
      </c>
      <c r="AD1893" s="16">
        <f t="shared" si="416"/>
        <v>0</v>
      </c>
      <c r="AE1893" s="16">
        <f>IF(ISBLANK(T1893),AE1892,IF(COUNTIF(T$2:T1893,T1893)&gt;1,AE1892,1+MAX(AE1892,0)))</f>
        <v>59</v>
      </c>
    </row>
    <row r="1894" spans="1:31" x14ac:dyDescent="0.25">
      <c r="A1894" s="42">
        <v>131</v>
      </c>
      <c r="B1894" s="42" t="s">
        <v>66</v>
      </c>
      <c r="C1894" s="42" t="s">
        <v>690</v>
      </c>
      <c r="E1894" s="20">
        <v>1</v>
      </c>
      <c r="F1894" s="20">
        <v>2</v>
      </c>
      <c r="G1894" s="20">
        <v>1</v>
      </c>
      <c r="H1894" s="20">
        <v>9</v>
      </c>
      <c r="I1894" s="20">
        <v>4</v>
      </c>
      <c r="J1894" s="20">
        <v>0</v>
      </c>
      <c r="K1894" s="20">
        <v>3</v>
      </c>
      <c r="L1894" s="20">
        <v>9</v>
      </c>
      <c r="O1894" s="101">
        <f>IF(ISBLANK(C1894),O1893,IF(COUNTIF(C$2:C1894,C1894)&gt;1,O1893,1+MAX(O1893,0)))</f>
        <v>52</v>
      </c>
      <c r="P1894" s="45">
        <f t="shared" si="406"/>
        <v>31</v>
      </c>
      <c r="Q1894" s="33" t="str">
        <f t="shared" si="407"/>
        <v/>
      </c>
      <c r="R1894" s="33">
        <f t="shared" si="408"/>
        <v>10</v>
      </c>
      <c r="S1894" s="33" t="str">
        <f t="shared" si="409"/>
        <v>131_10</v>
      </c>
      <c r="T1894" s="35" t="str">
        <f t="shared" si="410"/>
        <v>131PM</v>
      </c>
      <c r="U1894" s="35" t="str">
        <f t="shared" si="411"/>
        <v>131PMNS</v>
      </c>
      <c r="W1894" s="20" t="str">
        <f t="shared" si="412"/>
        <v/>
      </c>
      <c r="X1894" s="20" t="str">
        <f t="shared" si="413"/>
        <v/>
      </c>
      <c r="Y1894" s="20" t="str">
        <f t="shared" si="414"/>
        <v/>
      </c>
      <c r="Z1894" s="20" t="str">
        <f t="shared" si="415"/>
        <v/>
      </c>
      <c r="AA1894" s="20">
        <f t="shared" si="417"/>
        <v>0</v>
      </c>
      <c r="AB1894" s="20">
        <f t="shared" si="418"/>
        <v>0</v>
      </c>
      <c r="AC1894" s="20">
        <f t="shared" si="419"/>
        <v>0</v>
      </c>
      <c r="AD1894" s="16">
        <f t="shared" si="416"/>
        <v>0</v>
      </c>
      <c r="AE1894" s="16">
        <f>IF(ISBLANK(T1894),AE1893,IF(COUNTIF(T$2:T1894,T1894)&gt;1,AE1893,1+MAX(AE1893,0)))</f>
        <v>59</v>
      </c>
    </row>
    <row r="1895" spans="1:31" x14ac:dyDescent="0.25">
      <c r="A1895" s="42">
        <v>131</v>
      </c>
      <c r="B1895" s="42" t="s">
        <v>66</v>
      </c>
      <c r="C1895" s="42" t="s">
        <v>690</v>
      </c>
      <c r="E1895" s="20">
        <v>1</v>
      </c>
      <c r="F1895" s="20">
        <v>2</v>
      </c>
      <c r="G1895" s="20">
        <v>2</v>
      </c>
      <c r="H1895" s="20">
        <v>22</v>
      </c>
      <c r="I1895" s="20">
        <v>5</v>
      </c>
      <c r="J1895" s="20">
        <v>1</v>
      </c>
      <c r="K1895" s="20">
        <v>3</v>
      </c>
      <c r="L1895" s="20">
        <v>21</v>
      </c>
      <c r="O1895" s="101">
        <f>IF(ISBLANK(C1895),O1894,IF(COUNTIF(C$2:C1895,C1895)&gt;1,O1894,1+MAX(O1894,0)))</f>
        <v>52</v>
      </c>
      <c r="P1895" s="45">
        <f t="shared" si="406"/>
        <v>31</v>
      </c>
      <c r="Q1895" s="33" t="str">
        <f t="shared" si="407"/>
        <v/>
      </c>
      <c r="R1895" s="33">
        <f t="shared" si="408"/>
        <v>10</v>
      </c>
      <c r="S1895" s="33" t="str">
        <f t="shared" si="409"/>
        <v>131_10</v>
      </c>
      <c r="T1895" s="35" t="str">
        <f t="shared" si="410"/>
        <v>131PM</v>
      </c>
      <c r="U1895" s="35" t="str">
        <f t="shared" si="411"/>
        <v>131PMNS</v>
      </c>
      <c r="W1895" s="20" t="str">
        <f t="shared" si="412"/>
        <v/>
      </c>
      <c r="X1895" s="20" t="str">
        <f t="shared" si="413"/>
        <v/>
      </c>
      <c r="Y1895" s="20" t="str">
        <f t="shared" si="414"/>
        <v/>
      </c>
      <c r="Z1895" s="20" t="str">
        <f t="shared" si="415"/>
        <v/>
      </c>
      <c r="AA1895" s="20">
        <f t="shared" si="417"/>
        <v>0</v>
      </c>
      <c r="AB1895" s="20">
        <f t="shared" si="418"/>
        <v>1</v>
      </c>
      <c r="AC1895" s="20">
        <f t="shared" si="419"/>
        <v>0</v>
      </c>
      <c r="AD1895" s="16">
        <f t="shared" si="416"/>
        <v>0</v>
      </c>
      <c r="AE1895" s="16">
        <f>IF(ISBLANK(T1895),AE1894,IF(COUNTIF(T$2:T1895,T1895)&gt;1,AE1894,1+MAX(AE1894,0)))</f>
        <v>59</v>
      </c>
    </row>
    <row r="1896" spans="1:31" x14ac:dyDescent="0.25">
      <c r="A1896" s="42">
        <v>131</v>
      </c>
      <c r="B1896" s="42" t="s">
        <v>66</v>
      </c>
      <c r="C1896" s="42" t="s">
        <v>690</v>
      </c>
      <c r="E1896" s="20">
        <v>1</v>
      </c>
      <c r="F1896" s="20">
        <v>2</v>
      </c>
      <c r="G1896" s="20">
        <v>3</v>
      </c>
      <c r="H1896" s="20">
        <v>19</v>
      </c>
      <c r="I1896" s="20">
        <v>9</v>
      </c>
      <c r="J1896" s="20">
        <v>3</v>
      </c>
      <c r="K1896" s="20">
        <v>7</v>
      </c>
      <c r="L1896" s="20">
        <v>12</v>
      </c>
      <c r="O1896" s="101">
        <f>IF(ISBLANK(C1896),O1895,IF(COUNTIF(C$2:C1896,C1896)&gt;1,O1895,1+MAX(O1895,0)))</f>
        <v>52</v>
      </c>
      <c r="P1896" s="45">
        <f t="shared" si="406"/>
        <v>31</v>
      </c>
      <c r="Q1896" s="33" t="str">
        <f t="shared" si="407"/>
        <v/>
      </c>
      <c r="R1896" s="33">
        <f t="shared" si="408"/>
        <v>10</v>
      </c>
      <c r="S1896" s="33" t="str">
        <f t="shared" si="409"/>
        <v>131_10</v>
      </c>
      <c r="T1896" s="35" t="str">
        <f t="shared" si="410"/>
        <v>131PM</v>
      </c>
      <c r="U1896" s="35" t="str">
        <f t="shared" si="411"/>
        <v>131PMEW</v>
      </c>
      <c r="W1896" s="20" t="str">
        <f t="shared" si="412"/>
        <v/>
      </c>
      <c r="X1896" s="20" t="str">
        <f t="shared" si="413"/>
        <v/>
      </c>
      <c r="Y1896" s="20" t="str">
        <f t="shared" si="414"/>
        <v/>
      </c>
      <c r="Z1896" s="20" t="str">
        <f t="shared" si="415"/>
        <v/>
      </c>
      <c r="AA1896" s="20">
        <f t="shared" si="417"/>
        <v>0</v>
      </c>
      <c r="AB1896" s="20">
        <f t="shared" si="418"/>
        <v>1</v>
      </c>
      <c r="AC1896" s="20">
        <f t="shared" si="419"/>
        <v>0</v>
      </c>
      <c r="AD1896" s="16">
        <f t="shared" si="416"/>
        <v>0</v>
      </c>
      <c r="AE1896" s="16">
        <f>IF(ISBLANK(T1896),AE1895,IF(COUNTIF(T$2:T1896,T1896)&gt;1,AE1895,1+MAX(AE1895,0)))</f>
        <v>59</v>
      </c>
    </row>
    <row r="1897" spans="1:31" x14ac:dyDescent="0.25">
      <c r="A1897" s="42">
        <v>131</v>
      </c>
      <c r="B1897" s="42" t="s">
        <v>66</v>
      </c>
      <c r="C1897" s="42" t="s">
        <v>690</v>
      </c>
      <c r="E1897" s="20">
        <v>1</v>
      </c>
      <c r="F1897" s="20">
        <v>2</v>
      </c>
      <c r="G1897" s="20">
        <v>4</v>
      </c>
      <c r="H1897" s="20">
        <v>5</v>
      </c>
      <c r="I1897" s="20">
        <v>1</v>
      </c>
      <c r="J1897" s="20">
        <v>0</v>
      </c>
      <c r="K1897" s="20">
        <v>0</v>
      </c>
      <c r="L1897" s="20">
        <v>4</v>
      </c>
      <c r="O1897" s="101">
        <f>IF(ISBLANK(C1897),O1896,IF(COUNTIF(C$2:C1897,C1897)&gt;1,O1896,1+MAX(O1896,0)))</f>
        <v>52</v>
      </c>
      <c r="P1897" s="45">
        <f t="shared" si="406"/>
        <v>31</v>
      </c>
      <c r="Q1897" s="33" t="str">
        <f t="shared" si="407"/>
        <v/>
      </c>
      <c r="R1897" s="33">
        <f t="shared" si="408"/>
        <v>10</v>
      </c>
      <c r="S1897" s="33" t="str">
        <f t="shared" si="409"/>
        <v>131_10</v>
      </c>
      <c r="T1897" s="35" t="str">
        <f t="shared" si="410"/>
        <v>131PM</v>
      </c>
      <c r="U1897" s="35" t="str">
        <f t="shared" si="411"/>
        <v>131PMEW</v>
      </c>
      <c r="W1897" s="20" t="str">
        <f t="shared" si="412"/>
        <v/>
      </c>
      <c r="X1897" s="20" t="str">
        <f t="shared" si="413"/>
        <v/>
      </c>
      <c r="Y1897" s="20" t="str">
        <f t="shared" si="414"/>
        <v/>
      </c>
      <c r="Z1897" s="20" t="str">
        <f t="shared" si="415"/>
        <v/>
      </c>
      <c r="AA1897" s="20">
        <f t="shared" si="417"/>
        <v>0</v>
      </c>
      <c r="AB1897" s="20">
        <f t="shared" si="418"/>
        <v>0</v>
      </c>
      <c r="AC1897" s="20">
        <f t="shared" si="419"/>
        <v>0</v>
      </c>
      <c r="AD1897" s="16">
        <f t="shared" si="416"/>
        <v>0</v>
      </c>
      <c r="AE1897" s="16">
        <f>IF(ISBLANK(T1897),AE1896,IF(COUNTIF(T$2:T1897,T1897)&gt;1,AE1896,1+MAX(AE1896,0)))</f>
        <v>59</v>
      </c>
    </row>
    <row r="1898" spans="1:31" x14ac:dyDescent="0.25">
      <c r="A1898" s="42">
        <v>131</v>
      </c>
      <c r="B1898" s="42" t="s">
        <v>66</v>
      </c>
      <c r="C1898" s="42" t="s">
        <v>690</v>
      </c>
      <c r="E1898" s="20">
        <v>1</v>
      </c>
      <c r="F1898" s="20">
        <v>3</v>
      </c>
      <c r="G1898" s="20">
        <v>1</v>
      </c>
      <c r="H1898" s="20">
        <v>12</v>
      </c>
      <c r="I1898" s="20">
        <v>2</v>
      </c>
      <c r="J1898" s="20">
        <v>4</v>
      </c>
      <c r="K1898" s="20">
        <v>2</v>
      </c>
      <c r="L1898" s="20">
        <v>8</v>
      </c>
      <c r="O1898" s="101">
        <f>IF(ISBLANK(C1898),O1897,IF(COUNTIF(C$2:C1898,C1898)&gt;1,O1897,1+MAX(O1897,0)))</f>
        <v>52</v>
      </c>
      <c r="P1898" s="45">
        <f t="shared" si="406"/>
        <v>31</v>
      </c>
      <c r="Q1898" s="33" t="str">
        <f t="shared" si="407"/>
        <v/>
      </c>
      <c r="R1898" s="33">
        <f t="shared" si="408"/>
        <v>11</v>
      </c>
      <c r="S1898" s="33" t="str">
        <f t="shared" si="409"/>
        <v>131_11</v>
      </c>
      <c r="T1898" s="35" t="str">
        <f t="shared" si="410"/>
        <v>131PM</v>
      </c>
      <c r="U1898" s="35" t="str">
        <f t="shared" si="411"/>
        <v>131PMNS</v>
      </c>
      <c r="W1898" s="20" t="str">
        <f t="shared" si="412"/>
        <v/>
      </c>
      <c r="X1898" s="20" t="str">
        <f t="shared" si="413"/>
        <v/>
      </c>
      <c r="Y1898" s="20" t="str">
        <f t="shared" si="414"/>
        <v/>
      </c>
      <c r="Z1898" s="20" t="str">
        <f t="shared" si="415"/>
        <v/>
      </c>
      <c r="AA1898" s="20">
        <f t="shared" si="417"/>
        <v>0</v>
      </c>
      <c r="AB1898" s="20">
        <f t="shared" si="418"/>
        <v>0</v>
      </c>
      <c r="AC1898" s="20">
        <f t="shared" si="419"/>
        <v>0</v>
      </c>
      <c r="AD1898" s="16">
        <f t="shared" si="416"/>
        <v>0</v>
      </c>
      <c r="AE1898" s="16">
        <f>IF(ISBLANK(T1898),AE1897,IF(COUNTIF(T$2:T1898,T1898)&gt;1,AE1897,1+MAX(AE1897,0)))</f>
        <v>59</v>
      </c>
    </row>
    <row r="1899" spans="1:31" x14ac:dyDescent="0.25">
      <c r="A1899" s="42">
        <v>131</v>
      </c>
      <c r="B1899" s="42" t="s">
        <v>66</v>
      </c>
      <c r="C1899" s="42" t="s">
        <v>690</v>
      </c>
      <c r="E1899" s="20">
        <v>1</v>
      </c>
      <c r="F1899" s="20">
        <v>3</v>
      </c>
      <c r="G1899" s="20">
        <v>2</v>
      </c>
      <c r="H1899" s="20">
        <v>13</v>
      </c>
      <c r="I1899" s="20">
        <v>4</v>
      </c>
      <c r="J1899" s="20">
        <v>2</v>
      </c>
      <c r="K1899" s="20">
        <v>4</v>
      </c>
      <c r="L1899" s="20">
        <v>12</v>
      </c>
      <c r="O1899" s="101">
        <f>IF(ISBLANK(C1899),O1898,IF(COUNTIF(C$2:C1899,C1899)&gt;1,O1898,1+MAX(O1898,0)))</f>
        <v>52</v>
      </c>
      <c r="P1899" s="45">
        <f t="shared" si="406"/>
        <v>31</v>
      </c>
      <c r="Q1899" s="33" t="str">
        <f t="shared" si="407"/>
        <v/>
      </c>
      <c r="R1899" s="33">
        <f t="shared" si="408"/>
        <v>11</v>
      </c>
      <c r="S1899" s="33" t="str">
        <f t="shared" si="409"/>
        <v>131_11</v>
      </c>
      <c r="T1899" s="35" t="str">
        <f t="shared" si="410"/>
        <v>131PM</v>
      </c>
      <c r="U1899" s="35" t="str">
        <f t="shared" si="411"/>
        <v>131PMNS</v>
      </c>
      <c r="W1899" s="20" t="str">
        <f t="shared" si="412"/>
        <v/>
      </c>
      <c r="X1899" s="20" t="str">
        <f t="shared" si="413"/>
        <v/>
      </c>
      <c r="Y1899" s="20" t="str">
        <f t="shared" si="414"/>
        <v/>
      </c>
      <c r="Z1899" s="20" t="str">
        <f t="shared" si="415"/>
        <v/>
      </c>
      <c r="AA1899" s="20">
        <f t="shared" si="417"/>
        <v>0</v>
      </c>
      <c r="AB1899" s="20">
        <f t="shared" si="418"/>
        <v>1</v>
      </c>
      <c r="AC1899" s="20">
        <f t="shared" si="419"/>
        <v>0</v>
      </c>
      <c r="AD1899" s="16">
        <f t="shared" si="416"/>
        <v>0</v>
      </c>
      <c r="AE1899" s="16">
        <f>IF(ISBLANK(T1899),AE1898,IF(COUNTIF(T$2:T1899,T1899)&gt;1,AE1898,1+MAX(AE1898,0)))</f>
        <v>59</v>
      </c>
    </row>
    <row r="1900" spans="1:31" x14ac:dyDescent="0.25">
      <c r="A1900" s="42">
        <v>131</v>
      </c>
      <c r="B1900" s="42" t="s">
        <v>66</v>
      </c>
      <c r="C1900" s="42" t="s">
        <v>690</v>
      </c>
      <c r="E1900" s="20">
        <v>1</v>
      </c>
      <c r="F1900" s="20">
        <v>3</v>
      </c>
      <c r="G1900" s="20">
        <v>3</v>
      </c>
      <c r="H1900" s="20">
        <v>10</v>
      </c>
      <c r="I1900" s="20">
        <v>0</v>
      </c>
      <c r="J1900" s="20">
        <v>2</v>
      </c>
      <c r="K1900" s="20">
        <v>7</v>
      </c>
      <c r="L1900" s="20">
        <v>7</v>
      </c>
      <c r="O1900" s="101">
        <f>IF(ISBLANK(C1900),O1899,IF(COUNTIF(C$2:C1900,C1900)&gt;1,O1899,1+MAX(O1899,0)))</f>
        <v>52</v>
      </c>
      <c r="P1900" s="45">
        <f t="shared" si="406"/>
        <v>31</v>
      </c>
      <c r="Q1900" s="33" t="str">
        <f t="shared" si="407"/>
        <v/>
      </c>
      <c r="R1900" s="33">
        <f t="shared" si="408"/>
        <v>11</v>
      </c>
      <c r="S1900" s="33" t="str">
        <f t="shared" si="409"/>
        <v>131_11</v>
      </c>
      <c r="T1900" s="35" t="str">
        <f t="shared" si="410"/>
        <v>131PM</v>
      </c>
      <c r="U1900" s="35" t="str">
        <f t="shared" si="411"/>
        <v>131PMEW</v>
      </c>
      <c r="W1900" s="20" t="str">
        <f t="shared" si="412"/>
        <v/>
      </c>
      <c r="X1900" s="20" t="str">
        <f t="shared" si="413"/>
        <v/>
      </c>
      <c r="Y1900" s="20" t="str">
        <f t="shared" si="414"/>
        <v/>
      </c>
      <c r="Z1900" s="20" t="str">
        <f t="shared" si="415"/>
        <v/>
      </c>
      <c r="AA1900" s="20">
        <f t="shared" si="417"/>
        <v>0</v>
      </c>
      <c r="AB1900" s="20">
        <f t="shared" si="418"/>
        <v>1</v>
      </c>
      <c r="AC1900" s="20">
        <f t="shared" si="419"/>
        <v>0</v>
      </c>
      <c r="AD1900" s="16">
        <f t="shared" si="416"/>
        <v>0</v>
      </c>
      <c r="AE1900" s="16">
        <f>IF(ISBLANK(T1900),AE1899,IF(COUNTIF(T$2:T1900,T1900)&gt;1,AE1899,1+MAX(AE1899,0)))</f>
        <v>59</v>
      </c>
    </row>
    <row r="1901" spans="1:31" x14ac:dyDescent="0.25">
      <c r="A1901" s="42">
        <v>131</v>
      </c>
      <c r="B1901" s="42" t="s">
        <v>66</v>
      </c>
      <c r="C1901" s="42" t="s">
        <v>690</v>
      </c>
      <c r="E1901" s="20">
        <v>1</v>
      </c>
      <c r="F1901" s="20">
        <v>3</v>
      </c>
      <c r="G1901" s="20">
        <v>4</v>
      </c>
      <c r="H1901" s="20">
        <v>3</v>
      </c>
      <c r="I1901" s="20">
        <v>1</v>
      </c>
      <c r="J1901" s="20">
        <v>0</v>
      </c>
      <c r="K1901" s="20">
        <v>0</v>
      </c>
      <c r="L1901" s="20">
        <v>1</v>
      </c>
      <c r="O1901" s="101">
        <f>IF(ISBLANK(C1901),O1900,IF(COUNTIF(C$2:C1901,C1901)&gt;1,O1900,1+MAX(O1900,0)))</f>
        <v>52</v>
      </c>
      <c r="P1901" s="45">
        <f t="shared" si="406"/>
        <v>31</v>
      </c>
      <c r="Q1901" s="33" t="str">
        <f t="shared" si="407"/>
        <v/>
      </c>
      <c r="R1901" s="33">
        <f t="shared" si="408"/>
        <v>11</v>
      </c>
      <c r="S1901" s="33" t="str">
        <f t="shared" si="409"/>
        <v>131_11</v>
      </c>
      <c r="T1901" s="35" t="str">
        <f t="shared" si="410"/>
        <v>131PM</v>
      </c>
      <c r="U1901" s="35" t="str">
        <f t="shared" si="411"/>
        <v>131PMEW</v>
      </c>
      <c r="W1901" s="20" t="str">
        <f t="shared" si="412"/>
        <v/>
      </c>
      <c r="X1901" s="20" t="str">
        <f t="shared" si="413"/>
        <v/>
      </c>
      <c r="Y1901" s="20" t="str">
        <f t="shared" si="414"/>
        <v/>
      </c>
      <c r="Z1901" s="20" t="str">
        <f t="shared" si="415"/>
        <v/>
      </c>
      <c r="AA1901" s="20">
        <f t="shared" si="417"/>
        <v>0</v>
      </c>
      <c r="AB1901" s="20">
        <f t="shared" si="418"/>
        <v>0</v>
      </c>
      <c r="AC1901" s="20">
        <f t="shared" si="419"/>
        <v>0</v>
      </c>
      <c r="AD1901" s="16">
        <f t="shared" si="416"/>
        <v>0</v>
      </c>
      <c r="AE1901" s="16">
        <f>IF(ISBLANK(T1901),AE1900,IF(COUNTIF(T$2:T1901,T1901)&gt;1,AE1900,1+MAX(AE1900,0)))</f>
        <v>59</v>
      </c>
    </row>
    <row r="1902" spans="1:31" x14ac:dyDescent="0.25">
      <c r="A1902" s="42">
        <v>131</v>
      </c>
      <c r="B1902" s="42" t="s">
        <v>66</v>
      </c>
      <c r="C1902" s="42" t="s">
        <v>690</v>
      </c>
      <c r="E1902" s="20">
        <v>1</v>
      </c>
      <c r="F1902" s="20">
        <v>4</v>
      </c>
      <c r="G1902" s="20">
        <v>1</v>
      </c>
      <c r="H1902" s="20">
        <v>11</v>
      </c>
      <c r="I1902" s="20">
        <v>2</v>
      </c>
      <c r="J1902" s="20">
        <v>1</v>
      </c>
      <c r="K1902" s="20">
        <v>3</v>
      </c>
      <c r="L1902" s="20">
        <v>11</v>
      </c>
      <c r="O1902" s="101">
        <f>IF(ISBLANK(C1902),O1901,IF(COUNTIF(C$2:C1902,C1902)&gt;1,O1901,1+MAX(O1901,0)))</f>
        <v>52</v>
      </c>
      <c r="P1902" s="45">
        <f t="shared" si="406"/>
        <v>31</v>
      </c>
      <c r="Q1902" s="33" t="str">
        <f t="shared" si="407"/>
        <v/>
      </c>
      <c r="R1902" s="33">
        <f t="shared" si="408"/>
        <v>12</v>
      </c>
      <c r="S1902" s="33" t="str">
        <f t="shared" si="409"/>
        <v>131_12</v>
      </c>
      <c r="T1902" s="35" t="str">
        <f t="shared" si="410"/>
        <v>131PM</v>
      </c>
      <c r="U1902" s="35" t="str">
        <f t="shared" si="411"/>
        <v>131PMNS</v>
      </c>
      <c r="W1902" s="20" t="str">
        <f t="shared" si="412"/>
        <v/>
      </c>
      <c r="X1902" s="20" t="str">
        <f t="shared" si="413"/>
        <v/>
      </c>
      <c r="Y1902" s="20" t="str">
        <f t="shared" si="414"/>
        <v/>
      </c>
      <c r="Z1902" s="20" t="str">
        <f t="shared" si="415"/>
        <v/>
      </c>
      <c r="AA1902" s="20">
        <f t="shared" si="417"/>
        <v>0</v>
      </c>
      <c r="AB1902" s="20">
        <f t="shared" si="418"/>
        <v>0</v>
      </c>
      <c r="AC1902" s="20">
        <f t="shared" si="419"/>
        <v>0</v>
      </c>
      <c r="AD1902" s="16">
        <f t="shared" si="416"/>
        <v>0</v>
      </c>
      <c r="AE1902" s="16">
        <f>IF(ISBLANK(T1902),AE1901,IF(COUNTIF(T$2:T1902,T1902)&gt;1,AE1901,1+MAX(AE1901,0)))</f>
        <v>59</v>
      </c>
    </row>
    <row r="1903" spans="1:31" x14ac:dyDescent="0.25">
      <c r="A1903" s="42">
        <v>131</v>
      </c>
      <c r="B1903" s="42" t="s">
        <v>66</v>
      </c>
      <c r="C1903" s="42" t="s">
        <v>690</v>
      </c>
      <c r="E1903" s="20">
        <v>1</v>
      </c>
      <c r="F1903" s="20">
        <v>4</v>
      </c>
      <c r="G1903" s="20">
        <v>2</v>
      </c>
      <c r="H1903" s="20">
        <v>8</v>
      </c>
      <c r="I1903" s="20">
        <v>0</v>
      </c>
      <c r="J1903" s="20">
        <v>0</v>
      </c>
      <c r="K1903" s="20">
        <v>1</v>
      </c>
      <c r="L1903" s="20">
        <v>8</v>
      </c>
      <c r="O1903" s="101">
        <f>IF(ISBLANK(C1903),O1902,IF(COUNTIF(C$2:C1903,C1903)&gt;1,O1902,1+MAX(O1902,0)))</f>
        <v>52</v>
      </c>
      <c r="P1903" s="45">
        <f t="shared" si="406"/>
        <v>31</v>
      </c>
      <c r="Q1903" s="33" t="str">
        <f t="shared" si="407"/>
        <v/>
      </c>
      <c r="R1903" s="33">
        <f t="shared" si="408"/>
        <v>12</v>
      </c>
      <c r="S1903" s="33" t="str">
        <f t="shared" si="409"/>
        <v>131_12</v>
      </c>
      <c r="T1903" s="35" t="str">
        <f t="shared" si="410"/>
        <v>131PM</v>
      </c>
      <c r="U1903" s="35" t="str">
        <f t="shared" si="411"/>
        <v>131PMNS</v>
      </c>
      <c r="W1903" s="20" t="str">
        <f t="shared" si="412"/>
        <v/>
      </c>
      <c r="X1903" s="20" t="str">
        <f t="shared" si="413"/>
        <v/>
      </c>
      <c r="Y1903" s="20" t="str">
        <f t="shared" si="414"/>
        <v/>
      </c>
      <c r="Z1903" s="20" t="str">
        <f t="shared" si="415"/>
        <v/>
      </c>
      <c r="AA1903" s="20">
        <f t="shared" si="417"/>
        <v>0</v>
      </c>
      <c r="AB1903" s="20">
        <f t="shared" si="418"/>
        <v>1</v>
      </c>
      <c r="AC1903" s="20">
        <f t="shared" si="419"/>
        <v>0</v>
      </c>
      <c r="AD1903" s="16">
        <f t="shared" si="416"/>
        <v>0</v>
      </c>
      <c r="AE1903" s="16">
        <f>IF(ISBLANK(T1903),AE1902,IF(COUNTIF(T$2:T1903,T1903)&gt;1,AE1902,1+MAX(AE1902,0)))</f>
        <v>59</v>
      </c>
    </row>
    <row r="1904" spans="1:31" x14ac:dyDescent="0.25">
      <c r="A1904" s="42">
        <v>131</v>
      </c>
      <c r="B1904" s="42" t="s">
        <v>66</v>
      </c>
      <c r="C1904" s="42" t="s">
        <v>690</v>
      </c>
      <c r="E1904" s="20">
        <v>1</v>
      </c>
      <c r="F1904" s="20">
        <v>4</v>
      </c>
      <c r="G1904" s="20">
        <v>3</v>
      </c>
      <c r="H1904" s="20">
        <v>10</v>
      </c>
      <c r="I1904" s="20">
        <v>2</v>
      </c>
      <c r="J1904" s="20">
        <v>0</v>
      </c>
      <c r="K1904" s="20">
        <v>2</v>
      </c>
      <c r="L1904" s="20">
        <v>4</v>
      </c>
      <c r="O1904" s="101">
        <f>IF(ISBLANK(C1904),O1903,IF(COUNTIF(C$2:C1904,C1904)&gt;1,O1903,1+MAX(O1903,0)))</f>
        <v>52</v>
      </c>
      <c r="P1904" s="45">
        <f t="shared" si="406"/>
        <v>31</v>
      </c>
      <c r="Q1904" s="33" t="str">
        <f t="shared" si="407"/>
        <v/>
      </c>
      <c r="R1904" s="33">
        <f t="shared" si="408"/>
        <v>12</v>
      </c>
      <c r="S1904" s="33" t="str">
        <f t="shared" si="409"/>
        <v>131_12</v>
      </c>
      <c r="T1904" s="35" t="str">
        <f t="shared" si="410"/>
        <v>131PM</v>
      </c>
      <c r="U1904" s="35" t="str">
        <f t="shared" si="411"/>
        <v>131PMEW</v>
      </c>
      <c r="W1904" s="20" t="str">
        <f t="shared" si="412"/>
        <v/>
      </c>
      <c r="X1904" s="20" t="str">
        <f t="shared" si="413"/>
        <v/>
      </c>
      <c r="Y1904" s="20" t="str">
        <f t="shared" si="414"/>
        <v/>
      </c>
      <c r="Z1904" s="20" t="str">
        <f t="shared" si="415"/>
        <v/>
      </c>
      <c r="AA1904" s="20">
        <f t="shared" si="417"/>
        <v>0</v>
      </c>
      <c r="AB1904" s="20">
        <f t="shared" si="418"/>
        <v>1</v>
      </c>
      <c r="AC1904" s="20">
        <f t="shared" si="419"/>
        <v>0</v>
      </c>
      <c r="AD1904" s="16">
        <f t="shared" si="416"/>
        <v>0</v>
      </c>
      <c r="AE1904" s="16">
        <f>IF(ISBLANK(T1904),AE1903,IF(COUNTIF(T$2:T1904,T1904)&gt;1,AE1903,1+MAX(AE1903,0)))</f>
        <v>59</v>
      </c>
    </row>
    <row r="1905" spans="1:31" x14ac:dyDescent="0.25">
      <c r="A1905" s="42">
        <v>131</v>
      </c>
      <c r="B1905" s="42" t="s">
        <v>66</v>
      </c>
      <c r="C1905" s="42" t="s">
        <v>690</v>
      </c>
      <c r="E1905" s="20">
        <v>1</v>
      </c>
      <c r="F1905" s="20">
        <v>4</v>
      </c>
      <c r="G1905" s="20">
        <v>4</v>
      </c>
      <c r="H1905" s="20">
        <v>10</v>
      </c>
      <c r="I1905" s="20">
        <v>2</v>
      </c>
      <c r="J1905" s="20">
        <v>1</v>
      </c>
      <c r="K1905" s="20">
        <v>2</v>
      </c>
      <c r="L1905" s="20">
        <v>9</v>
      </c>
      <c r="O1905" s="101">
        <f>IF(ISBLANK(C1905),O1904,IF(COUNTIF(C$2:C1905,C1905)&gt;1,O1904,1+MAX(O1904,0)))</f>
        <v>52</v>
      </c>
      <c r="P1905" s="45">
        <f t="shared" si="406"/>
        <v>31</v>
      </c>
      <c r="Q1905" s="33" t="str">
        <f t="shared" si="407"/>
        <v/>
      </c>
      <c r="R1905" s="33">
        <f t="shared" si="408"/>
        <v>12</v>
      </c>
      <c r="S1905" s="33" t="str">
        <f t="shared" si="409"/>
        <v>131_12</v>
      </c>
      <c r="T1905" s="35" t="str">
        <f t="shared" si="410"/>
        <v>131PM</v>
      </c>
      <c r="U1905" s="35" t="str">
        <f t="shared" si="411"/>
        <v>131PMEW</v>
      </c>
      <c r="W1905" s="20" t="str">
        <f t="shared" si="412"/>
        <v/>
      </c>
      <c r="X1905" s="20" t="str">
        <f t="shared" si="413"/>
        <v/>
      </c>
      <c r="Y1905" s="20" t="str">
        <f t="shared" si="414"/>
        <v/>
      </c>
      <c r="Z1905" s="20" t="str">
        <f t="shared" si="415"/>
        <v/>
      </c>
      <c r="AA1905" s="20">
        <f t="shared" si="417"/>
        <v>0</v>
      </c>
      <c r="AB1905" s="20">
        <f t="shared" si="418"/>
        <v>0</v>
      </c>
      <c r="AC1905" s="20">
        <f t="shared" si="419"/>
        <v>0</v>
      </c>
      <c r="AD1905" s="16">
        <f t="shared" si="416"/>
        <v>0</v>
      </c>
      <c r="AE1905" s="16">
        <f>IF(ISBLANK(T1905),AE1904,IF(COUNTIF(T$2:T1905,T1905)&gt;1,AE1904,1+MAX(AE1904,0)))</f>
        <v>59</v>
      </c>
    </row>
    <row r="1906" spans="1:31" x14ac:dyDescent="0.25">
      <c r="A1906" s="42">
        <v>131</v>
      </c>
      <c r="B1906" s="42" t="s">
        <v>66</v>
      </c>
      <c r="C1906" s="42" t="s">
        <v>690</v>
      </c>
      <c r="E1906" s="20">
        <v>2</v>
      </c>
      <c r="F1906" s="20">
        <v>1</v>
      </c>
      <c r="G1906" s="20">
        <v>1</v>
      </c>
      <c r="H1906" s="20">
        <v>4</v>
      </c>
      <c r="I1906" s="20">
        <v>0</v>
      </c>
      <c r="J1906" s="20">
        <v>0</v>
      </c>
      <c r="K1906" s="20">
        <v>2</v>
      </c>
      <c r="L1906" s="20">
        <v>4</v>
      </c>
      <c r="O1906" s="101">
        <f>IF(ISBLANK(C1906),O1905,IF(COUNTIF(C$2:C1906,C1906)&gt;1,O1905,1+MAX(O1905,0)))</f>
        <v>52</v>
      </c>
      <c r="P1906" s="45">
        <f t="shared" si="406"/>
        <v>31</v>
      </c>
      <c r="Q1906" s="33" t="str">
        <f t="shared" si="407"/>
        <v/>
      </c>
      <c r="R1906" s="33">
        <f t="shared" si="408"/>
        <v>13</v>
      </c>
      <c r="S1906" s="33" t="str">
        <f t="shared" si="409"/>
        <v>131_13</v>
      </c>
      <c r="T1906" s="35" t="str">
        <f t="shared" si="410"/>
        <v>131PM</v>
      </c>
      <c r="U1906" s="35" t="str">
        <f t="shared" si="411"/>
        <v>131PMNS</v>
      </c>
      <c r="W1906" s="20" t="str">
        <f t="shared" si="412"/>
        <v/>
      </c>
      <c r="X1906" s="20" t="str">
        <f t="shared" si="413"/>
        <v/>
      </c>
      <c r="Y1906" s="20" t="str">
        <f t="shared" si="414"/>
        <v/>
      </c>
      <c r="Z1906" s="20" t="str">
        <f t="shared" si="415"/>
        <v/>
      </c>
      <c r="AA1906" s="20">
        <f t="shared" si="417"/>
        <v>0</v>
      </c>
      <c r="AB1906" s="20">
        <f t="shared" si="418"/>
        <v>0</v>
      </c>
      <c r="AC1906" s="20">
        <f t="shared" si="419"/>
        <v>0</v>
      </c>
      <c r="AD1906" s="16">
        <f t="shared" si="416"/>
        <v>0</v>
      </c>
      <c r="AE1906" s="16">
        <f>IF(ISBLANK(T1906),AE1905,IF(COUNTIF(T$2:T1906,T1906)&gt;1,AE1905,1+MAX(AE1905,0)))</f>
        <v>59</v>
      </c>
    </row>
    <row r="1907" spans="1:31" x14ac:dyDescent="0.25">
      <c r="A1907" s="42">
        <v>131</v>
      </c>
      <c r="B1907" s="42" t="s">
        <v>66</v>
      </c>
      <c r="C1907" s="42" t="s">
        <v>690</v>
      </c>
      <c r="E1907" s="20">
        <v>2</v>
      </c>
      <c r="F1907" s="20">
        <v>1</v>
      </c>
      <c r="G1907" s="20">
        <v>2</v>
      </c>
      <c r="H1907" s="20">
        <v>11</v>
      </c>
      <c r="I1907" s="20">
        <v>2</v>
      </c>
      <c r="J1907" s="20">
        <v>2</v>
      </c>
      <c r="K1907" s="20">
        <v>2</v>
      </c>
      <c r="L1907" s="20">
        <v>11</v>
      </c>
      <c r="O1907" s="101">
        <f>IF(ISBLANK(C1907),O1906,IF(COUNTIF(C$2:C1907,C1907)&gt;1,O1906,1+MAX(O1906,0)))</f>
        <v>52</v>
      </c>
      <c r="P1907" s="45">
        <f t="shared" si="406"/>
        <v>31</v>
      </c>
      <c r="Q1907" s="33" t="str">
        <f t="shared" si="407"/>
        <v/>
      </c>
      <c r="R1907" s="33">
        <f t="shared" si="408"/>
        <v>13</v>
      </c>
      <c r="S1907" s="33" t="str">
        <f t="shared" si="409"/>
        <v>131_13</v>
      </c>
      <c r="T1907" s="35" t="str">
        <f t="shared" si="410"/>
        <v>131PM</v>
      </c>
      <c r="U1907" s="35" t="str">
        <f t="shared" si="411"/>
        <v>131PMNS</v>
      </c>
      <c r="W1907" s="20" t="str">
        <f t="shared" si="412"/>
        <v/>
      </c>
      <c r="X1907" s="20" t="str">
        <f t="shared" si="413"/>
        <v/>
      </c>
      <c r="Y1907" s="20" t="str">
        <f t="shared" si="414"/>
        <v/>
      </c>
      <c r="Z1907" s="20" t="str">
        <f t="shared" si="415"/>
        <v/>
      </c>
      <c r="AA1907" s="20">
        <f t="shared" si="417"/>
        <v>0</v>
      </c>
      <c r="AB1907" s="20">
        <f t="shared" si="418"/>
        <v>1</v>
      </c>
      <c r="AC1907" s="20">
        <f t="shared" si="419"/>
        <v>0</v>
      </c>
      <c r="AD1907" s="16">
        <f t="shared" si="416"/>
        <v>0</v>
      </c>
      <c r="AE1907" s="16">
        <f>IF(ISBLANK(T1907),AE1906,IF(COUNTIF(T$2:T1907,T1907)&gt;1,AE1906,1+MAX(AE1906,0)))</f>
        <v>59</v>
      </c>
    </row>
    <row r="1908" spans="1:31" x14ac:dyDescent="0.25">
      <c r="A1908" s="42">
        <v>131</v>
      </c>
      <c r="B1908" s="42" t="s">
        <v>66</v>
      </c>
      <c r="C1908" s="42" t="s">
        <v>690</v>
      </c>
      <c r="E1908" s="20">
        <v>2</v>
      </c>
      <c r="F1908" s="20">
        <v>1</v>
      </c>
      <c r="G1908" s="20">
        <v>3</v>
      </c>
      <c r="H1908" s="20">
        <v>16</v>
      </c>
      <c r="I1908" s="20">
        <v>4</v>
      </c>
      <c r="J1908" s="20">
        <v>1</v>
      </c>
      <c r="K1908" s="20">
        <v>7</v>
      </c>
      <c r="L1908" s="20">
        <v>13</v>
      </c>
      <c r="O1908" s="101">
        <f>IF(ISBLANK(C1908),O1907,IF(COUNTIF(C$2:C1908,C1908)&gt;1,O1907,1+MAX(O1907,0)))</f>
        <v>52</v>
      </c>
      <c r="P1908" s="45">
        <f t="shared" si="406"/>
        <v>31</v>
      </c>
      <c r="Q1908" s="33" t="str">
        <f t="shared" si="407"/>
        <v/>
      </c>
      <c r="R1908" s="33">
        <f t="shared" si="408"/>
        <v>13</v>
      </c>
      <c r="S1908" s="33" t="str">
        <f t="shared" si="409"/>
        <v>131_13</v>
      </c>
      <c r="T1908" s="35" t="str">
        <f t="shared" si="410"/>
        <v>131PM</v>
      </c>
      <c r="U1908" s="35" t="str">
        <f t="shared" si="411"/>
        <v>131PMEW</v>
      </c>
      <c r="W1908" s="20" t="str">
        <f t="shared" si="412"/>
        <v/>
      </c>
      <c r="X1908" s="20" t="str">
        <f t="shared" si="413"/>
        <v/>
      </c>
      <c r="Y1908" s="20" t="str">
        <f t="shared" si="414"/>
        <v/>
      </c>
      <c r="Z1908" s="20" t="str">
        <f t="shared" si="415"/>
        <v/>
      </c>
      <c r="AA1908" s="20">
        <f t="shared" si="417"/>
        <v>0</v>
      </c>
      <c r="AB1908" s="20">
        <f t="shared" si="418"/>
        <v>1</v>
      </c>
      <c r="AC1908" s="20">
        <f t="shared" si="419"/>
        <v>0</v>
      </c>
      <c r="AD1908" s="16">
        <f t="shared" si="416"/>
        <v>0</v>
      </c>
      <c r="AE1908" s="16">
        <f>IF(ISBLANK(T1908),AE1907,IF(COUNTIF(T$2:T1908,T1908)&gt;1,AE1907,1+MAX(AE1907,0)))</f>
        <v>59</v>
      </c>
    </row>
    <row r="1909" spans="1:31" x14ac:dyDescent="0.25">
      <c r="A1909" s="42">
        <v>131</v>
      </c>
      <c r="B1909" s="42" t="s">
        <v>66</v>
      </c>
      <c r="C1909" s="42" t="s">
        <v>690</v>
      </c>
      <c r="E1909" s="20">
        <v>2</v>
      </c>
      <c r="F1909" s="20">
        <v>1</v>
      </c>
      <c r="G1909" s="20">
        <v>4</v>
      </c>
      <c r="H1909" s="20">
        <v>9</v>
      </c>
      <c r="I1909" s="20">
        <v>1</v>
      </c>
      <c r="J1909" s="20">
        <v>0</v>
      </c>
      <c r="K1909" s="20">
        <v>0</v>
      </c>
      <c r="L1909" s="20">
        <v>5</v>
      </c>
      <c r="O1909" s="101">
        <f>IF(ISBLANK(C1909),O1908,IF(COUNTIF(C$2:C1909,C1909)&gt;1,O1908,1+MAX(O1908,0)))</f>
        <v>52</v>
      </c>
      <c r="P1909" s="45">
        <f t="shared" si="406"/>
        <v>31</v>
      </c>
      <c r="Q1909" s="33" t="str">
        <f t="shared" si="407"/>
        <v/>
      </c>
      <c r="R1909" s="33">
        <f t="shared" si="408"/>
        <v>13</v>
      </c>
      <c r="S1909" s="33" t="str">
        <f t="shared" si="409"/>
        <v>131_13</v>
      </c>
      <c r="T1909" s="35" t="str">
        <f t="shared" si="410"/>
        <v>131PM</v>
      </c>
      <c r="U1909" s="35" t="str">
        <f t="shared" si="411"/>
        <v>131PMEW</v>
      </c>
      <c r="W1909" s="20" t="str">
        <f t="shared" si="412"/>
        <v/>
      </c>
      <c r="X1909" s="20" t="str">
        <f t="shared" si="413"/>
        <v/>
      </c>
      <c r="Y1909" s="20" t="str">
        <f t="shared" si="414"/>
        <v/>
      </c>
      <c r="Z1909" s="20" t="str">
        <f t="shared" si="415"/>
        <v/>
      </c>
      <c r="AA1909" s="20">
        <f t="shared" si="417"/>
        <v>0</v>
      </c>
      <c r="AB1909" s="20">
        <f t="shared" si="418"/>
        <v>0</v>
      </c>
      <c r="AC1909" s="20">
        <f t="shared" si="419"/>
        <v>0</v>
      </c>
      <c r="AD1909" s="16">
        <f t="shared" si="416"/>
        <v>0</v>
      </c>
      <c r="AE1909" s="16">
        <f>IF(ISBLANK(T1909),AE1908,IF(COUNTIF(T$2:T1909,T1909)&gt;1,AE1908,1+MAX(AE1908,0)))</f>
        <v>59</v>
      </c>
    </row>
    <row r="1910" spans="1:31" x14ac:dyDescent="0.25">
      <c r="A1910" s="42">
        <v>131</v>
      </c>
      <c r="B1910" s="42" t="s">
        <v>66</v>
      </c>
      <c r="C1910" s="42" t="s">
        <v>690</v>
      </c>
      <c r="E1910" s="20">
        <v>2</v>
      </c>
      <c r="F1910" s="20">
        <v>2</v>
      </c>
      <c r="G1910" s="20">
        <v>1</v>
      </c>
      <c r="H1910" s="20">
        <v>4</v>
      </c>
      <c r="I1910" s="20">
        <v>1</v>
      </c>
      <c r="J1910" s="20">
        <v>0</v>
      </c>
      <c r="K1910" s="20">
        <v>1</v>
      </c>
      <c r="L1910" s="20">
        <v>4</v>
      </c>
      <c r="O1910" s="101">
        <f>IF(ISBLANK(C1910),O1909,IF(COUNTIF(C$2:C1910,C1910)&gt;1,O1909,1+MAX(O1909,0)))</f>
        <v>52</v>
      </c>
      <c r="P1910" s="45">
        <f t="shared" si="406"/>
        <v>31</v>
      </c>
      <c r="Q1910" s="33" t="str">
        <f t="shared" si="407"/>
        <v/>
      </c>
      <c r="R1910" s="33">
        <f t="shared" si="408"/>
        <v>14</v>
      </c>
      <c r="S1910" s="33" t="str">
        <f t="shared" si="409"/>
        <v>131_14</v>
      </c>
      <c r="T1910" s="35" t="str">
        <f t="shared" si="410"/>
        <v>131PM</v>
      </c>
      <c r="U1910" s="35" t="str">
        <f t="shared" si="411"/>
        <v>131PMNS</v>
      </c>
      <c r="W1910" s="20" t="str">
        <f t="shared" si="412"/>
        <v/>
      </c>
      <c r="X1910" s="20" t="str">
        <f t="shared" si="413"/>
        <v/>
      </c>
      <c r="Y1910" s="20" t="str">
        <f t="shared" si="414"/>
        <v/>
      </c>
      <c r="Z1910" s="20" t="str">
        <f t="shared" si="415"/>
        <v/>
      </c>
      <c r="AA1910" s="20">
        <f t="shared" si="417"/>
        <v>0</v>
      </c>
      <c r="AB1910" s="20">
        <f t="shared" si="418"/>
        <v>0</v>
      </c>
      <c r="AC1910" s="20">
        <f t="shared" si="419"/>
        <v>0</v>
      </c>
      <c r="AD1910" s="16">
        <f t="shared" si="416"/>
        <v>0</v>
      </c>
      <c r="AE1910" s="16">
        <f>IF(ISBLANK(T1910),AE1909,IF(COUNTIF(T$2:T1910,T1910)&gt;1,AE1909,1+MAX(AE1909,0)))</f>
        <v>59</v>
      </c>
    </row>
    <row r="1911" spans="1:31" x14ac:dyDescent="0.25">
      <c r="A1911" s="42">
        <v>131</v>
      </c>
      <c r="B1911" s="42" t="s">
        <v>66</v>
      </c>
      <c r="C1911" s="42" t="s">
        <v>690</v>
      </c>
      <c r="E1911" s="20">
        <v>2</v>
      </c>
      <c r="F1911" s="20">
        <v>2</v>
      </c>
      <c r="G1911" s="20">
        <v>2</v>
      </c>
      <c r="H1911" s="20">
        <v>13</v>
      </c>
      <c r="I1911" s="20">
        <v>2</v>
      </c>
      <c r="J1911" s="20">
        <v>2</v>
      </c>
      <c r="K1911" s="20">
        <v>2</v>
      </c>
      <c r="L1911" s="20">
        <v>12</v>
      </c>
      <c r="O1911" s="101">
        <f>IF(ISBLANK(C1911),O1910,IF(COUNTIF(C$2:C1911,C1911)&gt;1,O1910,1+MAX(O1910,0)))</f>
        <v>52</v>
      </c>
      <c r="P1911" s="45">
        <f t="shared" si="406"/>
        <v>31</v>
      </c>
      <c r="Q1911" s="33" t="str">
        <f t="shared" si="407"/>
        <v/>
      </c>
      <c r="R1911" s="33">
        <f t="shared" si="408"/>
        <v>14</v>
      </c>
      <c r="S1911" s="33" t="str">
        <f t="shared" si="409"/>
        <v>131_14</v>
      </c>
      <c r="T1911" s="35" t="str">
        <f t="shared" si="410"/>
        <v>131PM</v>
      </c>
      <c r="U1911" s="35" t="str">
        <f t="shared" si="411"/>
        <v>131PMNS</v>
      </c>
      <c r="W1911" s="20" t="str">
        <f t="shared" si="412"/>
        <v/>
      </c>
      <c r="X1911" s="20" t="str">
        <f t="shared" si="413"/>
        <v/>
      </c>
      <c r="Y1911" s="20" t="str">
        <f t="shared" si="414"/>
        <v/>
      </c>
      <c r="Z1911" s="20" t="str">
        <f t="shared" si="415"/>
        <v/>
      </c>
      <c r="AA1911" s="20">
        <f t="shared" si="417"/>
        <v>0</v>
      </c>
      <c r="AB1911" s="20">
        <f t="shared" si="418"/>
        <v>1</v>
      </c>
      <c r="AC1911" s="20">
        <f t="shared" si="419"/>
        <v>0</v>
      </c>
      <c r="AD1911" s="16">
        <f t="shared" si="416"/>
        <v>0</v>
      </c>
      <c r="AE1911" s="16">
        <f>IF(ISBLANK(T1911),AE1910,IF(COUNTIF(T$2:T1911,T1911)&gt;1,AE1910,1+MAX(AE1910,0)))</f>
        <v>59</v>
      </c>
    </row>
    <row r="1912" spans="1:31" x14ac:dyDescent="0.25">
      <c r="A1912" s="42">
        <v>131</v>
      </c>
      <c r="B1912" s="42" t="s">
        <v>66</v>
      </c>
      <c r="C1912" s="42" t="s">
        <v>690</v>
      </c>
      <c r="E1912" s="20">
        <v>2</v>
      </c>
      <c r="F1912" s="20">
        <v>2</v>
      </c>
      <c r="G1912" s="20">
        <v>3</v>
      </c>
      <c r="H1912" s="20">
        <v>17</v>
      </c>
      <c r="I1912" s="20">
        <v>7</v>
      </c>
      <c r="J1912" s="20">
        <v>1</v>
      </c>
      <c r="K1912" s="20">
        <v>5</v>
      </c>
      <c r="L1912" s="20">
        <v>8</v>
      </c>
      <c r="O1912" s="101">
        <f>IF(ISBLANK(C1912),O1911,IF(COUNTIF(C$2:C1912,C1912)&gt;1,O1911,1+MAX(O1911,0)))</f>
        <v>52</v>
      </c>
      <c r="P1912" s="45">
        <f t="shared" si="406"/>
        <v>31</v>
      </c>
      <c r="Q1912" s="33" t="str">
        <f t="shared" si="407"/>
        <v/>
      </c>
      <c r="R1912" s="33">
        <f t="shared" si="408"/>
        <v>14</v>
      </c>
      <c r="S1912" s="33" t="str">
        <f t="shared" si="409"/>
        <v>131_14</v>
      </c>
      <c r="T1912" s="35" t="str">
        <f t="shared" si="410"/>
        <v>131PM</v>
      </c>
      <c r="U1912" s="35" t="str">
        <f t="shared" si="411"/>
        <v>131PMEW</v>
      </c>
      <c r="W1912" s="20" t="str">
        <f t="shared" si="412"/>
        <v/>
      </c>
      <c r="X1912" s="20" t="str">
        <f t="shared" si="413"/>
        <v/>
      </c>
      <c r="Y1912" s="20" t="str">
        <f t="shared" si="414"/>
        <v/>
      </c>
      <c r="Z1912" s="20" t="str">
        <f t="shared" si="415"/>
        <v/>
      </c>
      <c r="AA1912" s="20">
        <f t="shared" si="417"/>
        <v>0</v>
      </c>
      <c r="AB1912" s="20">
        <f t="shared" si="418"/>
        <v>1</v>
      </c>
      <c r="AC1912" s="20">
        <f t="shared" si="419"/>
        <v>0</v>
      </c>
      <c r="AD1912" s="16">
        <f t="shared" si="416"/>
        <v>0</v>
      </c>
      <c r="AE1912" s="16">
        <f>IF(ISBLANK(T1912),AE1911,IF(COUNTIF(T$2:T1912,T1912)&gt;1,AE1911,1+MAX(AE1911,0)))</f>
        <v>59</v>
      </c>
    </row>
    <row r="1913" spans="1:31" x14ac:dyDescent="0.25">
      <c r="A1913" s="42">
        <v>131</v>
      </c>
      <c r="B1913" s="42" t="s">
        <v>66</v>
      </c>
      <c r="C1913" s="42" t="s">
        <v>690</v>
      </c>
      <c r="E1913" s="20">
        <v>2</v>
      </c>
      <c r="F1913" s="20">
        <v>2</v>
      </c>
      <c r="G1913" s="20">
        <v>4</v>
      </c>
      <c r="H1913" s="20">
        <v>4</v>
      </c>
      <c r="I1913" s="20">
        <v>0</v>
      </c>
      <c r="J1913" s="20">
        <v>0</v>
      </c>
      <c r="K1913" s="20">
        <v>2</v>
      </c>
      <c r="L1913" s="20">
        <v>3</v>
      </c>
      <c r="O1913" s="101">
        <f>IF(ISBLANK(C1913),O1912,IF(COUNTIF(C$2:C1913,C1913)&gt;1,O1912,1+MAX(O1912,0)))</f>
        <v>52</v>
      </c>
      <c r="P1913" s="45">
        <f t="shared" si="406"/>
        <v>31</v>
      </c>
      <c r="Q1913" s="33" t="str">
        <f t="shared" si="407"/>
        <v/>
      </c>
      <c r="R1913" s="33">
        <f t="shared" si="408"/>
        <v>14</v>
      </c>
      <c r="S1913" s="33" t="str">
        <f t="shared" si="409"/>
        <v>131_14</v>
      </c>
      <c r="T1913" s="35" t="str">
        <f t="shared" si="410"/>
        <v>131PM</v>
      </c>
      <c r="U1913" s="35" t="str">
        <f t="shared" si="411"/>
        <v>131PMEW</v>
      </c>
      <c r="W1913" s="20" t="str">
        <f t="shared" si="412"/>
        <v/>
      </c>
      <c r="X1913" s="20" t="str">
        <f t="shared" si="413"/>
        <v/>
      </c>
      <c r="Y1913" s="20" t="str">
        <f t="shared" si="414"/>
        <v/>
      </c>
      <c r="Z1913" s="20" t="str">
        <f t="shared" si="415"/>
        <v/>
      </c>
      <c r="AA1913" s="20">
        <f t="shared" si="417"/>
        <v>0</v>
      </c>
      <c r="AB1913" s="20">
        <f t="shared" si="418"/>
        <v>0</v>
      </c>
      <c r="AC1913" s="20">
        <f t="shared" si="419"/>
        <v>0</v>
      </c>
      <c r="AD1913" s="16">
        <f t="shared" si="416"/>
        <v>0</v>
      </c>
      <c r="AE1913" s="16">
        <f>IF(ISBLANK(T1913),AE1912,IF(COUNTIF(T$2:T1913,T1913)&gt;1,AE1912,1+MAX(AE1912,0)))</f>
        <v>59</v>
      </c>
    </row>
    <row r="1914" spans="1:31" x14ac:dyDescent="0.25">
      <c r="A1914" s="42">
        <v>131</v>
      </c>
      <c r="B1914" s="42" t="s">
        <v>66</v>
      </c>
      <c r="C1914" s="42" t="s">
        <v>690</v>
      </c>
      <c r="E1914" s="20">
        <v>2</v>
      </c>
      <c r="F1914" s="20">
        <v>3</v>
      </c>
      <c r="G1914" s="20">
        <v>1</v>
      </c>
      <c r="H1914" s="20">
        <v>10</v>
      </c>
      <c r="I1914" s="20">
        <v>2</v>
      </c>
      <c r="J1914" s="20">
        <v>0</v>
      </c>
      <c r="K1914" s="20">
        <v>3</v>
      </c>
      <c r="L1914" s="20">
        <v>10</v>
      </c>
      <c r="O1914" s="101">
        <f>IF(ISBLANK(C1914),O1913,IF(COUNTIF(C$2:C1914,C1914)&gt;1,O1913,1+MAX(O1913,0)))</f>
        <v>52</v>
      </c>
      <c r="P1914" s="45">
        <f t="shared" si="406"/>
        <v>31</v>
      </c>
      <c r="Q1914" s="33" t="str">
        <f t="shared" si="407"/>
        <v/>
      </c>
      <c r="R1914" s="33">
        <f t="shared" si="408"/>
        <v>15</v>
      </c>
      <c r="S1914" s="33" t="str">
        <f t="shared" si="409"/>
        <v>131_15</v>
      </c>
      <c r="T1914" s="35" t="str">
        <f t="shared" si="410"/>
        <v>131PM</v>
      </c>
      <c r="U1914" s="35" t="str">
        <f t="shared" si="411"/>
        <v>131PMNS</v>
      </c>
      <c r="W1914" s="20" t="str">
        <f t="shared" si="412"/>
        <v/>
      </c>
      <c r="X1914" s="20" t="str">
        <f t="shared" si="413"/>
        <v/>
      </c>
      <c r="Y1914" s="20" t="str">
        <f t="shared" si="414"/>
        <v/>
      </c>
      <c r="Z1914" s="20" t="str">
        <f t="shared" si="415"/>
        <v/>
      </c>
      <c r="AA1914" s="20">
        <f t="shared" si="417"/>
        <v>0</v>
      </c>
      <c r="AB1914" s="20">
        <f t="shared" si="418"/>
        <v>0</v>
      </c>
      <c r="AC1914" s="20">
        <f t="shared" si="419"/>
        <v>0</v>
      </c>
      <c r="AD1914" s="16">
        <f t="shared" si="416"/>
        <v>0</v>
      </c>
      <c r="AE1914" s="16">
        <f>IF(ISBLANK(T1914),AE1913,IF(COUNTIF(T$2:T1914,T1914)&gt;1,AE1913,1+MAX(AE1913,0)))</f>
        <v>59</v>
      </c>
    </row>
    <row r="1915" spans="1:31" x14ac:dyDescent="0.25">
      <c r="A1915" s="42">
        <v>131</v>
      </c>
      <c r="B1915" s="42" t="s">
        <v>66</v>
      </c>
      <c r="C1915" s="42" t="s">
        <v>690</v>
      </c>
      <c r="E1915" s="20">
        <v>2</v>
      </c>
      <c r="F1915" s="20">
        <v>3</v>
      </c>
      <c r="G1915" s="20">
        <v>2</v>
      </c>
      <c r="H1915" s="20">
        <v>16</v>
      </c>
      <c r="I1915" s="20">
        <v>8</v>
      </c>
      <c r="J1915" s="20">
        <v>0</v>
      </c>
      <c r="K1915" s="20">
        <v>4</v>
      </c>
      <c r="L1915" s="20">
        <v>16</v>
      </c>
      <c r="O1915" s="101">
        <f>IF(ISBLANK(C1915),O1914,IF(COUNTIF(C$2:C1915,C1915)&gt;1,O1914,1+MAX(O1914,0)))</f>
        <v>52</v>
      </c>
      <c r="P1915" s="45">
        <f t="shared" si="406"/>
        <v>31</v>
      </c>
      <c r="Q1915" s="33" t="str">
        <f t="shared" si="407"/>
        <v/>
      </c>
      <c r="R1915" s="33">
        <f t="shared" si="408"/>
        <v>15</v>
      </c>
      <c r="S1915" s="33" t="str">
        <f t="shared" si="409"/>
        <v>131_15</v>
      </c>
      <c r="T1915" s="35" t="str">
        <f t="shared" si="410"/>
        <v>131PM</v>
      </c>
      <c r="U1915" s="35" t="str">
        <f t="shared" si="411"/>
        <v>131PMNS</v>
      </c>
      <c r="W1915" s="20" t="str">
        <f t="shared" si="412"/>
        <v/>
      </c>
      <c r="X1915" s="20" t="str">
        <f t="shared" si="413"/>
        <v/>
      </c>
      <c r="Y1915" s="20" t="str">
        <f t="shared" si="414"/>
        <v/>
      </c>
      <c r="Z1915" s="20" t="str">
        <f t="shared" si="415"/>
        <v/>
      </c>
      <c r="AA1915" s="20">
        <f t="shared" si="417"/>
        <v>0</v>
      </c>
      <c r="AB1915" s="20">
        <f t="shared" si="418"/>
        <v>1</v>
      </c>
      <c r="AC1915" s="20">
        <f t="shared" si="419"/>
        <v>0</v>
      </c>
      <c r="AD1915" s="16">
        <f t="shared" si="416"/>
        <v>0</v>
      </c>
      <c r="AE1915" s="16">
        <f>IF(ISBLANK(T1915),AE1914,IF(COUNTIF(T$2:T1915,T1915)&gt;1,AE1914,1+MAX(AE1914,0)))</f>
        <v>59</v>
      </c>
    </row>
    <row r="1916" spans="1:31" x14ac:dyDescent="0.25">
      <c r="A1916" s="42">
        <v>131</v>
      </c>
      <c r="B1916" s="42" t="s">
        <v>66</v>
      </c>
      <c r="C1916" s="42" t="s">
        <v>690</v>
      </c>
      <c r="E1916" s="20">
        <v>2</v>
      </c>
      <c r="F1916" s="20">
        <v>3</v>
      </c>
      <c r="G1916" s="20">
        <v>3</v>
      </c>
      <c r="H1916" s="20">
        <v>12</v>
      </c>
      <c r="I1916" s="20">
        <v>3</v>
      </c>
      <c r="J1916" s="20">
        <v>1</v>
      </c>
      <c r="K1916" s="20">
        <v>7</v>
      </c>
      <c r="L1916" s="20">
        <v>9</v>
      </c>
      <c r="O1916" s="101">
        <f>IF(ISBLANK(C1916),O1915,IF(COUNTIF(C$2:C1916,C1916)&gt;1,O1915,1+MAX(O1915,0)))</f>
        <v>52</v>
      </c>
      <c r="P1916" s="45">
        <f t="shared" si="406"/>
        <v>31</v>
      </c>
      <c r="Q1916" s="33" t="str">
        <f t="shared" si="407"/>
        <v/>
      </c>
      <c r="R1916" s="33">
        <f t="shared" si="408"/>
        <v>15</v>
      </c>
      <c r="S1916" s="33" t="str">
        <f t="shared" si="409"/>
        <v>131_15</v>
      </c>
      <c r="T1916" s="35" t="str">
        <f t="shared" si="410"/>
        <v>131PM</v>
      </c>
      <c r="U1916" s="35" t="str">
        <f t="shared" si="411"/>
        <v>131PMEW</v>
      </c>
      <c r="W1916" s="20" t="str">
        <f t="shared" si="412"/>
        <v/>
      </c>
      <c r="X1916" s="20" t="str">
        <f t="shared" si="413"/>
        <v/>
      </c>
      <c r="Y1916" s="20" t="str">
        <f t="shared" si="414"/>
        <v/>
      </c>
      <c r="Z1916" s="20" t="str">
        <f t="shared" si="415"/>
        <v/>
      </c>
      <c r="AA1916" s="20">
        <f t="shared" si="417"/>
        <v>0</v>
      </c>
      <c r="AB1916" s="20">
        <f t="shared" si="418"/>
        <v>1</v>
      </c>
      <c r="AC1916" s="20">
        <f t="shared" si="419"/>
        <v>0</v>
      </c>
      <c r="AD1916" s="16">
        <f t="shared" si="416"/>
        <v>0</v>
      </c>
      <c r="AE1916" s="16">
        <f>IF(ISBLANK(T1916),AE1915,IF(COUNTIF(T$2:T1916,T1916)&gt;1,AE1915,1+MAX(AE1915,0)))</f>
        <v>59</v>
      </c>
    </row>
    <row r="1917" spans="1:31" x14ac:dyDescent="0.25">
      <c r="A1917" s="42">
        <v>131</v>
      </c>
      <c r="B1917" s="42" t="s">
        <v>66</v>
      </c>
      <c r="C1917" s="42" t="s">
        <v>690</v>
      </c>
      <c r="E1917" s="20">
        <v>2</v>
      </c>
      <c r="F1917" s="20">
        <v>3</v>
      </c>
      <c r="G1917" s="20">
        <v>4</v>
      </c>
      <c r="H1917" s="20">
        <v>12</v>
      </c>
      <c r="I1917" s="20">
        <v>2</v>
      </c>
      <c r="J1917" s="20">
        <v>1</v>
      </c>
      <c r="K1917" s="20">
        <v>1</v>
      </c>
      <c r="L1917" s="20">
        <v>5</v>
      </c>
      <c r="O1917" s="101">
        <f>IF(ISBLANK(C1917),O1916,IF(COUNTIF(C$2:C1917,C1917)&gt;1,O1916,1+MAX(O1916,0)))</f>
        <v>52</v>
      </c>
      <c r="P1917" s="45">
        <f t="shared" si="406"/>
        <v>31</v>
      </c>
      <c r="Q1917" s="33" t="str">
        <f t="shared" si="407"/>
        <v/>
      </c>
      <c r="R1917" s="33">
        <f t="shared" si="408"/>
        <v>15</v>
      </c>
      <c r="S1917" s="33" t="str">
        <f t="shared" si="409"/>
        <v>131_15</v>
      </c>
      <c r="T1917" s="35" t="str">
        <f t="shared" si="410"/>
        <v>131PM</v>
      </c>
      <c r="U1917" s="35" t="str">
        <f t="shared" si="411"/>
        <v>131PMEW</v>
      </c>
      <c r="W1917" s="20" t="str">
        <f t="shared" si="412"/>
        <v/>
      </c>
      <c r="X1917" s="20" t="str">
        <f t="shared" si="413"/>
        <v/>
      </c>
      <c r="Y1917" s="20" t="str">
        <f t="shared" si="414"/>
        <v/>
      </c>
      <c r="Z1917" s="20" t="str">
        <f t="shared" si="415"/>
        <v/>
      </c>
      <c r="AA1917" s="20">
        <f t="shared" si="417"/>
        <v>0</v>
      </c>
      <c r="AB1917" s="20">
        <f t="shared" si="418"/>
        <v>0</v>
      </c>
      <c r="AC1917" s="20">
        <f t="shared" si="419"/>
        <v>0</v>
      </c>
      <c r="AD1917" s="16">
        <f t="shared" si="416"/>
        <v>0</v>
      </c>
      <c r="AE1917" s="16">
        <f>IF(ISBLANK(T1917),AE1916,IF(COUNTIF(T$2:T1917,T1917)&gt;1,AE1916,1+MAX(AE1916,0)))</f>
        <v>59</v>
      </c>
    </row>
    <row r="1918" spans="1:31" x14ac:dyDescent="0.25">
      <c r="A1918" s="42">
        <v>131</v>
      </c>
      <c r="B1918" s="42" t="s">
        <v>66</v>
      </c>
      <c r="C1918" s="42" t="s">
        <v>690</v>
      </c>
      <c r="E1918" s="20">
        <v>2</v>
      </c>
      <c r="F1918" s="20">
        <v>4</v>
      </c>
      <c r="G1918" s="20">
        <v>1</v>
      </c>
      <c r="H1918" s="20">
        <v>9</v>
      </c>
      <c r="I1918" s="20">
        <v>3</v>
      </c>
      <c r="J1918" s="20">
        <v>2</v>
      </c>
      <c r="K1918" s="20">
        <v>2</v>
      </c>
      <c r="L1918" s="20">
        <v>9</v>
      </c>
      <c r="O1918" s="101">
        <f>IF(ISBLANK(C1918),O1917,IF(COUNTIF(C$2:C1918,C1918)&gt;1,O1917,1+MAX(O1917,0)))</f>
        <v>52</v>
      </c>
      <c r="P1918" s="45">
        <f t="shared" si="406"/>
        <v>31</v>
      </c>
      <c r="Q1918" s="33" t="str">
        <f t="shared" si="407"/>
        <v/>
      </c>
      <c r="R1918" s="33">
        <f t="shared" si="408"/>
        <v>16</v>
      </c>
      <c r="S1918" s="33" t="str">
        <f t="shared" si="409"/>
        <v>131_16</v>
      </c>
      <c r="T1918" s="35" t="str">
        <f t="shared" si="410"/>
        <v>131PM</v>
      </c>
      <c r="U1918" s="35" t="str">
        <f t="shared" si="411"/>
        <v>131PMNS</v>
      </c>
      <c r="W1918" s="20" t="str">
        <f t="shared" si="412"/>
        <v/>
      </c>
      <c r="X1918" s="20" t="str">
        <f t="shared" si="413"/>
        <v/>
      </c>
      <c r="Y1918" s="20" t="str">
        <f t="shared" si="414"/>
        <v/>
      </c>
      <c r="Z1918" s="20" t="str">
        <f t="shared" si="415"/>
        <v/>
      </c>
      <c r="AA1918" s="20">
        <f t="shared" si="417"/>
        <v>0</v>
      </c>
      <c r="AB1918" s="20">
        <f t="shared" si="418"/>
        <v>0</v>
      </c>
      <c r="AC1918" s="20">
        <f t="shared" si="419"/>
        <v>0</v>
      </c>
      <c r="AD1918" s="16">
        <f t="shared" si="416"/>
        <v>0</v>
      </c>
      <c r="AE1918" s="16">
        <f>IF(ISBLANK(T1918),AE1917,IF(COUNTIF(T$2:T1918,T1918)&gt;1,AE1917,1+MAX(AE1917,0)))</f>
        <v>59</v>
      </c>
    </row>
    <row r="1919" spans="1:31" x14ac:dyDescent="0.25">
      <c r="A1919" s="42">
        <v>131</v>
      </c>
      <c r="B1919" s="42" t="s">
        <v>66</v>
      </c>
      <c r="C1919" s="42" t="s">
        <v>690</v>
      </c>
      <c r="E1919" s="20">
        <v>2</v>
      </c>
      <c r="F1919" s="20">
        <v>4</v>
      </c>
      <c r="G1919" s="20">
        <v>2</v>
      </c>
      <c r="H1919" s="20">
        <v>19</v>
      </c>
      <c r="I1919" s="20">
        <v>0</v>
      </c>
      <c r="J1919" s="20">
        <v>2</v>
      </c>
      <c r="K1919" s="20">
        <v>3</v>
      </c>
      <c r="L1919" s="20">
        <v>16</v>
      </c>
      <c r="O1919" s="101">
        <f>IF(ISBLANK(C1919),O1918,IF(COUNTIF(C$2:C1919,C1919)&gt;1,O1918,1+MAX(O1918,0)))</f>
        <v>52</v>
      </c>
      <c r="P1919" s="45">
        <f t="shared" si="406"/>
        <v>31</v>
      </c>
      <c r="Q1919" s="33" t="str">
        <f t="shared" si="407"/>
        <v/>
      </c>
      <c r="R1919" s="33">
        <f t="shared" si="408"/>
        <v>16</v>
      </c>
      <c r="S1919" s="33" t="str">
        <f t="shared" si="409"/>
        <v>131_16</v>
      </c>
      <c r="T1919" s="35" t="str">
        <f t="shared" si="410"/>
        <v>131PM</v>
      </c>
      <c r="U1919" s="35" t="str">
        <f t="shared" si="411"/>
        <v>131PMNS</v>
      </c>
      <c r="W1919" s="20" t="str">
        <f t="shared" si="412"/>
        <v/>
      </c>
      <c r="X1919" s="20" t="str">
        <f t="shared" si="413"/>
        <v/>
      </c>
      <c r="Y1919" s="20" t="str">
        <f t="shared" si="414"/>
        <v/>
      </c>
      <c r="Z1919" s="20" t="str">
        <f t="shared" si="415"/>
        <v/>
      </c>
      <c r="AA1919" s="20">
        <f t="shared" si="417"/>
        <v>0</v>
      </c>
      <c r="AB1919" s="20">
        <f t="shared" si="418"/>
        <v>1</v>
      </c>
      <c r="AC1919" s="20">
        <f t="shared" si="419"/>
        <v>0</v>
      </c>
      <c r="AD1919" s="16">
        <f t="shared" si="416"/>
        <v>0</v>
      </c>
      <c r="AE1919" s="16">
        <f>IF(ISBLANK(T1919),AE1918,IF(COUNTIF(T$2:T1919,T1919)&gt;1,AE1918,1+MAX(AE1918,0)))</f>
        <v>59</v>
      </c>
    </row>
    <row r="1920" spans="1:31" x14ac:dyDescent="0.25">
      <c r="A1920" s="42">
        <v>131</v>
      </c>
      <c r="B1920" s="42" t="s">
        <v>66</v>
      </c>
      <c r="C1920" s="42" t="s">
        <v>690</v>
      </c>
      <c r="E1920" s="20">
        <v>2</v>
      </c>
      <c r="F1920" s="20">
        <v>4</v>
      </c>
      <c r="G1920" s="20">
        <v>3</v>
      </c>
      <c r="H1920" s="20">
        <v>15</v>
      </c>
      <c r="I1920" s="20">
        <v>5</v>
      </c>
      <c r="J1920" s="20">
        <v>0</v>
      </c>
      <c r="K1920" s="20">
        <v>10</v>
      </c>
      <c r="L1920" s="20">
        <v>13</v>
      </c>
      <c r="O1920" s="101">
        <f>IF(ISBLANK(C1920),O1919,IF(COUNTIF(C$2:C1920,C1920)&gt;1,O1919,1+MAX(O1919,0)))</f>
        <v>52</v>
      </c>
      <c r="P1920" s="45">
        <f t="shared" si="406"/>
        <v>31</v>
      </c>
      <c r="Q1920" s="33" t="str">
        <f t="shared" si="407"/>
        <v/>
      </c>
      <c r="R1920" s="33">
        <f t="shared" si="408"/>
        <v>16</v>
      </c>
      <c r="S1920" s="33" t="str">
        <f t="shared" si="409"/>
        <v>131_16</v>
      </c>
      <c r="T1920" s="35" t="str">
        <f t="shared" si="410"/>
        <v>131PM</v>
      </c>
      <c r="U1920" s="35" t="str">
        <f t="shared" si="411"/>
        <v>131PMEW</v>
      </c>
      <c r="W1920" s="20" t="str">
        <f t="shared" si="412"/>
        <v/>
      </c>
      <c r="X1920" s="20" t="str">
        <f t="shared" si="413"/>
        <v/>
      </c>
      <c r="Y1920" s="20" t="str">
        <f t="shared" si="414"/>
        <v/>
      </c>
      <c r="Z1920" s="20" t="str">
        <f t="shared" si="415"/>
        <v/>
      </c>
      <c r="AA1920" s="20">
        <f t="shared" si="417"/>
        <v>0</v>
      </c>
      <c r="AB1920" s="20">
        <f t="shared" si="418"/>
        <v>1</v>
      </c>
      <c r="AC1920" s="20">
        <f t="shared" si="419"/>
        <v>0</v>
      </c>
      <c r="AD1920" s="16">
        <f t="shared" si="416"/>
        <v>0</v>
      </c>
      <c r="AE1920" s="16">
        <f>IF(ISBLANK(T1920),AE1919,IF(COUNTIF(T$2:T1920,T1920)&gt;1,AE1919,1+MAX(AE1919,0)))</f>
        <v>59</v>
      </c>
    </row>
    <row r="1921" spans="1:31" x14ac:dyDescent="0.25">
      <c r="A1921" s="42">
        <v>131</v>
      </c>
      <c r="B1921" s="42" t="s">
        <v>66</v>
      </c>
      <c r="C1921" s="42" t="s">
        <v>690</v>
      </c>
      <c r="E1921" s="20">
        <v>2</v>
      </c>
      <c r="F1921" s="20">
        <v>4</v>
      </c>
      <c r="G1921" s="20">
        <v>4</v>
      </c>
      <c r="H1921" s="20">
        <v>8</v>
      </c>
      <c r="I1921" s="20">
        <v>3</v>
      </c>
      <c r="J1921" s="20">
        <v>0</v>
      </c>
      <c r="K1921" s="20">
        <v>0</v>
      </c>
      <c r="L1921" s="20">
        <v>2</v>
      </c>
      <c r="O1921" s="101">
        <f>IF(ISBLANK(C1921),O1920,IF(COUNTIF(C$2:C1921,C1921)&gt;1,O1920,1+MAX(O1920,0)))</f>
        <v>52</v>
      </c>
      <c r="P1921" s="45">
        <f t="shared" si="406"/>
        <v>31</v>
      </c>
      <c r="Q1921" s="33" t="str">
        <f t="shared" si="407"/>
        <v/>
      </c>
      <c r="R1921" s="33">
        <f t="shared" si="408"/>
        <v>16</v>
      </c>
      <c r="S1921" s="33" t="str">
        <f t="shared" si="409"/>
        <v>131_16</v>
      </c>
      <c r="T1921" s="35" t="str">
        <f t="shared" si="410"/>
        <v>131PM</v>
      </c>
      <c r="U1921" s="35" t="str">
        <f t="shared" si="411"/>
        <v>131PMEW</v>
      </c>
      <c r="W1921" s="20" t="str">
        <f t="shared" si="412"/>
        <v/>
      </c>
      <c r="X1921" s="20" t="str">
        <f t="shared" si="413"/>
        <v/>
      </c>
      <c r="Y1921" s="20" t="str">
        <f t="shared" si="414"/>
        <v/>
      </c>
      <c r="Z1921" s="20" t="str">
        <f t="shared" si="415"/>
        <v/>
      </c>
      <c r="AA1921" s="20">
        <f t="shared" si="417"/>
        <v>0</v>
      </c>
      <c r="AB1921" s="20">
        <f t="shared" si="418"/>
        <v>0</v>
      </c>
      <c r="AC1921" s="20">
        <f t="shared" si="419"/>
        <v>0</v>
      </c>
      <c r="AD1921" s="16">
        <f t="shared" si="416"/>
        <v>0</v>
      </c>
      <c r="AE1921" s="16">
        <f>IF(ISBLANK(T1921),AE1920,IF(COUNTIF(T$2:T1921,T1921)&gt;1,AE1920,1+MAX(AE1920,0)))</f>
        <v>59</v>
      </c>
    </row>
    <row r="1922" spans="1:31" x14ac:dyDescent="0.25">
      <c r="A1922" s="42">
        <v>132</v>
      </c>
      <c r="B1922" s="42" t="s">
        <v>65</v>
      </c>
      <c r="C1922" s="42" t="s">
        <v>770</v>
      </c>
      <c r="E1922" s="20">
        <v>1</v>
      </c>
      <c r="F1922" s="20">
        <v>1</v>
      </c>
      <c r="G1922" s="20">
        <v>1</v>
      </c>
      <c r="H1922" s="20">
        <v>0</v>
      </c>
      <c r="I1922" s="20">
        <v>0</v>
      </c>
      <c r="J1922" s="20">
        <v>0</v>
      </c>
      <c r="K1922" s="20">
        <v>0</v>
      </c>
      <c r="L1922" s="20">
        <v>0</v>
      </c>
      <c r="M1922" s="225" t="s">
        <v>771</v>
      </c>
      <c r="O1922" s="101">
        <f>IF(ISBLANK(C1922),O1921,IF(COUNTIF(C$2:C1922,C1922)&gt;1,O1921,1+MAX(O1921,0)))</f>
        <v>53</v>
      </c>
      <c r="P1922" s="45">
        <f t="shared" ref="P1922:P1985" si="420">IF(A1922=A1921,P1921,IF(ISNUMBER(P1921),P1921+1,1))</f>
        <v>32</v>
      </c>
      <c r="Q1922" s="33">
        <f t="shared" ref="Q1922:Q1985" si="421">IF(OR(P1922=P1921,LEN(A1922)&lt;1),"",P1922)</f>
        <v>32</v>
      </c>
      <c r="R1922" s="33">
        <f t="shared" ref="R1922:R1985" si="422">IF(ISNUMBER(F1922),F1922+4*(E1922-1)+8*IF(B1922="PM",1,0),"")</f>
        <v>1</v>
      </c>
      <c r="S1922" s="33" t="str">
        <f t="shared" ref="S1922:S1985" si="423">IF(ISNUMBER(R1922),A1922&amp;"_"&amp;R1922,"")</f>
        <v>132_1</v>
      </c>
      <c r="T1922" s="35" t="str">
        <f t="shared" ref="T1922:T1985" si="424">A1922&amp;B1922</f>
        <v>132AM</v>
      </c>
      <c r="U1922" s="35" t="str">
        <f t="shared" ref="U1922:U1985" si="425">IF(OR(G1922=1,G1922=2),T1922&amp;"NS",IF(OR(G1922=3,G1922=4),T1922&amp;"EW",""))</f>
        <v>132AMNS</v>
      </c>
      <c r="W1922" s="20" t="str">
        <f t="shared" ref="W1922:W1985" si="426">IF(I1922&gt;$H1922,1,"")</f>
        <v/>
      </c>
      <c r="X1922" s="20" t="str">
        <f t="shared" ref="X1922:X1985" si="427">IF(J1922&gt;$H1922,1,"")</f>
        <v/>
      </c>
      <c r="Y1922" s="20" t="str">
        <f t="shared" ref="Y1922:Y1985" si="428">IF(K1922&gt;$H1922,1,"")</f>
        <v/>
      </c>
      <c r="Z1922" s="20" t="str">
        <f t="shared" ref="Z1922:Z1985" si="429">IF(L1922&gt;$H1922,1,"")</f>
        <v/>
      </c>
      <c r="AA1922" s="20">
        <f t="shared" si="417"/>
        <v>0</v>
      </c>
      <c r="AB1922" s="20">
        <f t="shared" si="418"/>
        <v>0</v>
      </c>
      <c r="AC1922" s="20">
        <f t="shared" si="419"/>
        <v>0</v>
      </c>
      <c r="AD1922" s="16">
        <f t="shared" ref="AD1922:AD1985" si="430">IF(AND(AC1922&gt;0,ISNUMBER(AC1922)),1,0)</f>
        <v>0</v>
      </c>
      <c r="AE1922" s="16">
        <f>IF(ISBLANK(T1922),AE1921,IF(COUNTIF(T$2:T1922,T1922)&gt;1,AE1921,1+MAX(AE1921,0)))</f>
        <v>60</v>
      </c>
    </row>
    <row r="1923" spans="1:31" x14ac:dyDescent="0.25">
      <c r="A1923" s="42">
        <v>132</v>
      </c>
      <c r="B1923" s="42" t="s">
        <v>65</v>
      </c>
      <c r="C1923" s="42" t="s">
        <v>770</v>
      </c>
      <c r="E1923" s="20">
        <v>1</v>
      </c>
      <c r="F1923" s="20">
        <v>1</v>
      </c>
      <c r="G1923" s="20">
        <v>2</v>
      </c>
      <c r="H1923" s="20">
        <v>1</v>
      </c>
      <c r="I1923" s="20">
        <v>0</v>
      </c>
      <c r="J1923" s="20">
        <v>0</v>
      </c>
      <c r="K1923" s="20">
        <v>1</v>
      </c>
      <c r="L1923" s="20">
        <v>0</v>
      </c>
      <c r="M1923" s="225" t="s">
        <v>771</v>
      </c>
      <c r="O1923" s="101">
        <f>IF(ISBLANK(C1923),O1922,IF(COUNTIF(C$2:C1923,C1923)&gt;1,O1922,1+MAX(O1922,0)))</f>
        <v>53</v>
      </c>
      <c r="P1923" s="45">
        <f t="shared" si="420"/>
        <v>32</v>
      </c>
      <c r="Q1923" s="33" t="str">
        <f t="shared" si="421"/>
        <v/>
      </c>
      <c r="R1923" s="33">
        <f t="shared" si="422"/>
        <v>1</v>
      </c>
      <c r="S1923" s="33" t="str">
        <f t="shared" si="423"/>
        <v>132_1</v>
      </c>
      <c r="T1923" s="35" t="str">
        <f t="shared" si="424"/>
        <v>132AM</v>
      </c>
      <c r="U1923" s="35" t="str">
        <f t="shared" si="425"/>
        <v>132AMNS</v>
      </c>
      <c r="W1923" s="20" t="str">
        <f t="shared" si="426"/>
        <v/>
      </c>
      <c r="X1923" s="20" t="str">
        <f t="shared" si="427"/>
        <v/>
      </c>
      <c r="Y1923" s="20" t="str">
        <f t="shared" si="428"/>
        <v/>
      </c>
      <c r="Z1923" s="20" t="str">
        <f t="shared" si="429"/>
        <v/>
      </c>
      <c r="AA1923" s="20">
        <f t="shared" ref="AA1923:AA1986" si="431">IF(AND(ISNUMBER($G1923),$B1923="AM"),INDEX(Cordon,MATCH($A1923,loc_ID,0),$G1923),0)</f>
        <v>0</v>
      </c>
      <c r="AB1923" s="20">
        <f t="shared" ref="AB1923:AB1986" si="432">IF(AND(ISNUMBER($G1923),$B1923="PM"),INDEX(Cordon,MATCH($A1923,loc_ID,0),VLOOKUP($G1923,Reverse_dir,2,FALSE)),0)</f>
        <v>0</v>
      </c>
      <c r="AC1923" s="20">
        <f t="shared" ref="AC1923:AC1986" si="433">IF(AND(ISNUMBER($G1923),$B1923="AM"),INDEX(Lane,MATCH($A1923,loc_ID,0),$G1923),0)</f>
        <v>0</v>
      </c>
      <c r="AD1923" s="16">
        <f t="shared" si="430"/>
        <v>0</v>
      </c>
      <c r="AE1923" s="16">
        <f>IF(ISBLANK(T1923),AE1922,IF(COUNTIF(T$2:T1923,T1923)&gt;1,AE1922,1+MAX(AE1922,0)))</f>
        <v>60</v>
      </c>
    </row>
    <row r="1924" spans="1:31" x14ac:dyDescent="0.25">
      <c r="A1924" s="42">
        <v>132</v>
      </c>
      <c r="B1924" s="42" t="s">
        <v>65</v>
      </c>
      <c r="C1924" s="42" t="s">
        <v>770</v>
      </c>
      <c r="E1924" s="20">
        <v>1</v>
      </c>
      <c r="F1924" s="20">
        <v>1</v>
      </c>
      <c r="G1924" s="20">
        <v>3</v>
      </c>
      <c r="H1924" s="20">
        <v>2</v>
      </c>
      <c r="I1924" s="20">
        <v>0</v>
      </c>
      <c r="J1924" s="20">
        <v>1</v>
      </c>
      <c r="K1924" s="20">
        <v>1</v>
      </c>
      <c r="L1924" s="20">
        <v>0</v>
      </c>
      <c r="M1924" s="225" t="s">
        <v>771</v>
      </c>
      <c r="O1924" s="101">
        <f>IF(ISBLANK(C1924),O1923,IF(COUNTIF(C$2:C1924,C1924)&gt;1,O1923,1+MAX(O1923,0)))</f>
        <v>53</v>
      </c>
      <c r="P1924" s="45">
        <f t="shared" si="420"/>
        <v>32</v>
      </c>
      <c r="Q1924" s="33" t="str">
        <f t="shared" si="421"/>
        <v/>
      </c>
      <c r="R1924" s="33">
        <f t="shared" si="422"/>
        <v>1</v>
      </c>
      <c r="S1924" s="33" t="str">
        <f t="shared" si="423"/>
        <v>132_1</v>
      </c>
      <c r="T1924" s="35" t="str">
        <f t="shared" si="424"/>
        <v>132AM</v>
      </c>
      <c r="U1924" s="35" t="str">
        <f t="shared" si="425"/>
        <v>132AMEW</v>
      </c>
      <c r="W1924" s="20" t="str">
        <f t="shared" si="426"/>
        <v/>
      </c>
      <c r="X1924" s="20" t="str">
        <f t="shared" si="427"/>
        <v/>
      </c>
      <c r="Y1924" s="20" t="str">
        <f t="shared" si="428"/>
        <v/>
      </c>
      <c r="Z1924" s="20" t="str">
        <f t="shared" si="429"/>
        <v/>
      </c>
      <c r="AA1924" s="20">
        <f t="shared" si="431"/>
        <v>0</v>
      </c>
      <c r="AB1924" s="20">
        <f t="shared" si="432"/>
        <v>0</v>
      </c>
      <c r="AC1924" s="20">
        <f t="shared" si="433"/>
        <v>3</v>
      </c>
      <c r="AD1924" s="16">
        <f t="shared" si="430"/>
        <v>1</v>
      </c>
      <c r="AE1924" s="16">
        <f>IF(ISBLANK(T1924),AE1923,IF(COUNTIF(T$2:T1924,T1924)&gt;1,AE1923,1+MAX(AE1923,0)))</f>
        <v>60</v>
      </c>
    </row>
    <row r="1925" spans="1:31" x14ac:dyDescent="0.25">
      <c r="A1925" s="42">
        <v>132</v>
      </c>
      <c r="B1925" s="42" t="s">
        <v>65</v>
      </c>
      <c r="C1925" s="42" t="s">
        <v>770</v>
      </c>
      <c r="E1925" s="20">
        <v>1</v>
      </c>
      <c r="F1925" s="20">
        <v>1</v>
      </c>
      <c r="G1925" s="20">
        <v>4</v>
      </c>
      <c r="H1925" s="20">
        <v>5</v>
      </c>
      <c r="I1925" s="20">
        <v>0</v>
      </c>
      <c r="J1925" s="20">
        <v>1</v>
      </c>
      <c r="K1925" s="20">
        <v>2</v>
      </c>
      <c r="L1925" s="20">
        <v>3</v>
      </c>
      <c r="M1925" s="225" t="s">
        <v>771</v>
      </c>
      <c r="O1925" s="101">
        <f>IF(ISBLANK(C1925),O1924,IF(COUNTIF(C$2:C1925,C1925)&gt;1,O1924,1+MAX(O1924,0)))</f>
        <v>53</v>
      </c>
      <c r="P1925" s="45">
        <f t="shared" si="420"/>
        <v>32</v>
      </c>
      <c r="Q1925" s="33" t="str">
        <f t="shared" si="421"/>
        <v/>
      </c>
      <c r="R1925" s="33">
        <f t="shared" si="422"/>
        <v>1</v>
      </c>
      <c r="S1925" s="33" t="str">
        <f t="shared" si="423"/>
        <v>132_1</v>
      </c>
      <c r="T1925" s="35" t="str">
        <f t="shared" si="424"/>
        <v>132AM</v>
      </c>
      <c r="U1925" s="35" t="str">
        <f t="shared" si="425"/>
        <v>132AMEW</v>
      </c>
      <c r="W1925" s="20" t="str">
        <f t="shared" si="426"/>
        <v/>
      </c>
      <c r="X1925" s="20" t="str">
        <f t="shared" si="427"/>
        <v/>
      </c>
      <c r="Y1925" s="20" t="str">
        <f t="shared" si="428"/>
        <v/>
      </c>
      <c r="Z1925" s="20" t="str">
        <f t="shared" si="429"/>
        <v/>
      </c>
      <c r="AA1925" s="20">
        <f t="shared" si="431"/>
        <v>0</v>
      </c>
      <c r="AB1925" s="20">
        <f t="shared" si="432"/>
        <v>0</v>
      </c>
      <c r="AC1925" s="20">
        <f t="shared" si="433"/>
        <v>3</v>
      </c>
      <c r="AD1925" s="16">
        <f t="shared" si="430"/>
        <v>1</v>
      </c>
      <c r="AE1925" s="16">
        <f>IF(ISBLANK(T1925),AE1924,IF(COUNTIF(T$2:T1925,T1925)&gt;1,AE1924,1+MAX(AE1924,0)))</f>
        <v>60</v>
      </c>
    </row>
    <row r="1926" spans="1:31" x14ac:dyDescent="0.25">
      <c r="A1926" s="42">
        <v>132</v>
      </c>
      <c r="B1926" s="42" t="s">
        <v>65</v>
      </c>
      <c r="C1926" s="42" t="s">
        <v>770</v>
      </c>
      <c r="E1926" s="20">
        <v>1</v>
      </c>
      <c r="F1926" s="20">
        <v>2</v>
      </c>
      <c r="G1926" s="20">
        <v>1</v>
      </c>
      <c r="H1926" s="20">
        <v>0</v>
      </c>
      <c r="I1926" s="20">
        <v>0</v>
      </c>
      <c r="J1926" s="20">
        <v>0</v>
      </c>
      <c r="K1926" s="20">
        <v>0</v>
      </c>
      <c r="L1926" s="20">
        <v>0</v>
      </c>
      <c r="M1926" s="225" t="s">
        <v>771</v>
      </c>
      <c r="O1926" s="101">
        <f>IF(ISBLANK(C1926),O1925,IF(COUNTIF(C$2:C1926,C1926)&gt;1,O1925,1+MAX(O1925,0)))</f>
        <v>53</v>
      </c>
      <c r="P1926" s="45">
        <f t="shared" si="420"/>
        <v>32</v>
      </c>
      <c r="Q1926" s="33" t="str">
        <f t="shared" si="421"/>
        <v/>
      </c>
      <c r="R1926" s="33">
        <f t="shared" si="422"/>
        <v>2</v>
      </c>
      <c r="S1926" s="33" t="str">
        <f t="shared" si="423"/>
        <v>132_2</v>
      </c>
      <c r="T1926" s="35" t="str">
        <f t="shared" si="424"/>
        <v>132AM</v>
      </c>
      <c r="U1926" s="35" t="str">
        <f t="shared" si="425"/>
        <v>132AMNS</v>
      </c>
      <c r="W1926" s="20" t="str">
        <f t="shared" si="426"/>
        <v/>
      </c>
      <c r="X1926" s="20" t="str">
        <f t="shared" si="427"/>
        <v/>
      </c>
      <c r="Y1926" s="20" t="str">
        <f t="shared" si="428"/>
        <v/>
      </c>
      <c r="Z1926" s="20" t="str">
        <f t="shared" si="429"/>
        <v/>
      </c>
      <c r="AA1926" s="20">
        <f t="shared" si="431"/>
        <v>0</v>
      </c>
      <c r="AB1926" s="20">
        <f t="shared" si="432"/>
        <v>0</v>
      </c>
      <c r="AC1926" s="20">
        <f t="shared" si="433"/>
        <v>0</v>
      </c>
      <c r="AD1926" s="16">
        <f t="shared" si="430"/>
        <v>0</v>
      </c>
      <c r="AE1926" s="16">
        <f>IF(ISBLANK(T1926),AE1925,IF(COUNTIF(T$2:T1926,T1926)&gt;1,AE1925,1+MAX(AE1925,0)))</f>
        <v>60</v>
      </c>
    </row>
    <row r="1927" spans="1:31" x14ac:dyDescent="0.25">
      <c r="A1927" s="42">
        <v>132</v>
      </c>
      <c r="B1927" s="42" t="s">
        <v>65</v>
      </c>
      <c r="C1927" s="42" t="s">
        <v>770</v>
      </c>
      <c r="E1927" s="20">
        <v>1</v>
      </c>
      <c r="F1927" s="20">
        <v>2</v>
      </c>
      <c r="G1927" s="20">
        <v>2</v>
      </c>
      <c r="H1927" s="20">
        <v>0</v>
      </c>
      <c r="I1927" s="20">
        <v>0</v>
      </c>
      <c r="J1927" s="20">
        <v>0</v>
      </c>
      <c r="K1927" s="20">
        <v>0</v>
      </c>
      <c r="L1927" s="20">
        <v>0</v>
      </c>
      <c r="M1927" s="225" t="s">
        <v>771</v>
      </c>
      <c r="O1927" s="101">
        <f>IF(ISBLANK(C1927),O1926,IF(COUNTIF(C$2:C1927,C1927)&gt;1,O1926,1+MAX(O1926,0)))</f>
        <v>53</v>
      </c>
      <c r="P1927" s="45">
        <f t="shared" si="420"/>
        <v>32</v>
      </c>
      <c r="Q1927" s="33" t="str">
        <f t="shared" si="421"/>
        <v/>
      </c>
      <c r="R1927" s="33">
        <f t="shared" si="422"/>
        <v>2</v>
      </c>
      <c r="S1927" s="33" t="str">
        <f t="shared" si="423"/>
        <v>132_2</v>
      </c>
      <c r="T1927" s="35" t="str">
        <f t="shared" si="424"/>
        <v>132AM</v>
      </c>
      <c r="U1927" s="35" t="str">
        <f t="shared" si="425"/>
        <v>132AMNS</v>
      </c>
      <c r="W1927" s="20" t="str">
        <f t="shared" si="426"/>
        <v/>
      </c>
      <c r="X1927" s="20" t="str">
        <f t="shared" si="427"/>
        <v/>
      </c>
      <c r="Y1927" s="20" t="str">
        <f t="shared" si="428"/>
        <v/>
      </c>
      <c r="Z1927" s="20" t="str">
        <f t="shared" si="429"/>
        <v/>
      </c>
      <c r="AA1927" s="20">
        <f t="shared" si="431"/>
        <v>0</v>
      </c>
      <c r="AB1927" s="20">
        <f t="shared" si="432"/>
        <v>0</v>
      </c>
      <c r="AC1927" s="20">
        <f t="shared" si="433"/>
        <v>0</v>
      </c>
      <c r="AD1927" s="16">
        <f t="shared" si="430"/>
        <v>0</v>
      </c>
      <c r="AE1927" s="16">
        <f>IF(ISBLANK(T1927),AE1926,IF(COUNTIF(T$2:T1927,T1927)&gt;1,AE1926,1+MAX(AE1926,0)))</f>
        <v>60</v>
      </c>
    </row>
    <row r="1928" spans="1:31" x14ac:dyDescent="0.25">
      <c r="A1928" s="42">
        <v>132</v>
      </c>
      <c r="B1928" s="42" t="s">
        <v>65</v>
      </c>
      <c r="C1928" s="42" t="s">
        <v>770</v>
      </c>
      <c r="E1928" s="20">
        <v>1</v>
      </c>
      <c r="F1928" s="20">
        <v>2</v>
      </c>
      <c r="G1928" s="20">
        <v>3</v>
      </c>
      <c r="H1928" s="20">
        <v>3</v>
      </c>
      <c r="I1928" s="20">
        <v>0</v>
      </c>
      <c r="J1928" s="20">
        <v>1</v>
      </c>
      <c r="K1928" s="20">
        <v>0</v>
      </c>
      <c r="L1928" s="20">
        <v>1</v>
      </c>
      <c r="M1928" s="225" t="s">
        <v>771</v>
      </c>
      <c r="O1928" s="101">
        <f>IF(ISBLANK(C1928),O1927,IF(COUNTIF(C$2:C1928,C1928)&gt;1,O1927,1+MAX(O1927,0)))</f>
        <v>53</v>
      </c>
      <c r="P1928" s="45">
        <f t="shared" si="420"/>
        <v>32</v>
      </c>
      <c r="Q1928" s="33" t="str">
        <f t="shared" si="421"/>
        <v/>
      </c>
      <c r="R1928" s="33">
        <f t="shared" si="422"/>
        <v>2</v>
      </c>
      <c r="S1928" s="33" t="str">
        <f t="shared" si="423"/>
        <v>132_2</v>
      </c>
      <c r="T1928" s="35" t="str">
        <f t="shared" si="424"/>
        <v>132AM</v>
      </c>
      <c r="U1928" s="35" t="str">
        <f t="shared" si="425"/>
        <v>132AMEW</v>
      </c>
      <c r="W1928" s="20" t="str">
        <f t="shared" si="426"/>
        <v/>
      </c>
      <c r="X1928" s="20" t="str">
        <f t="shared" si="427"/>
        <v/>
      </c>
      <c r="Y1928" s="20" t="str">
        <f t="shared" si="428"/>
        <v/>
      </c>
      <c r="Z1928" s="20" t="str">
        <f t="shared" si="429"/>
        <v/>
      </c>
      <c r="AA1928" s="20">
        <f t="shared" si="431"/>
        <v>0</v>
      </c>
      <c r="AB1928" s="20">
        <f t="shared" si="432"/>
        <v>0</v>
      </c>
      <c r="AC1928" s="20">
        <f t="shared" si="433"/>
        <v>3</v>
      </c>
      <c r="AD1928" s="16">
        <f t="shared" si="430"/>
        <v>1</v>
      </c>
      <c r="AE1928" s="16">
        <f>IF(ISBLANK(T1928),AE1927,IF(COUNTIF(T$2:T1928,T1928)&gt;1,AE1927,1+MAX(AE1927,0)))</f>
        <v>60</v>
      </c>
    </row>
    <row r="1929" spans="1:31" x14ac:dyDescent="0.25">
      <c r="A1929" s="42">
        <v>132</v>
      </c>
      <c r="B1929" s="42" t="s">
        <v>65</v>
      </c>
      <c r="C1929" s="42" t="s">
        <v>770</v>
      </c>
      <c r="E1929" s="20">
        <v>1</v>
      </c>
      <c r="F1929" s="20">
        <v>2</v>
      </c>
      <c r="G1929" s="20">
        <v>4</v>
      </c>
      <c r="H1929" s="20">
        <v>4</v>
      </c>
      <c r="I1929" s="20">
        <v>0</v>
      </c>
      <c r="J1929" s="20">
        <v>0</v>
      </c>
      <c r="K1929" s="20">
        <v>2</v>
      </c>
      <c r="L1929" s="20">
        <v>3</v>
      </c>
      <c r="M1929" s="225" t="s">
        <v>771</v>
      </c>
      <c r="O1929" s="101">
        <f>IF(ISBLANK(C1929),O1928,IF(COUNTIF(C$2:C1929,C1929)&gt;1,O1928,1+MAX(O1928,0)))</f>
        <v>53</v>
      </c>
      <c r="P1929" s="45">
        <f t="shared" si="420"/>
        <v>32</v>
      </c>
      <c r="Q1929" s="33" t="str">
        <f t="shared" si="421"/>
        <v/>
      </c>
      <c r="R1929" s="33">
        <f t="shared" si="422"/>
        <v>2</v>
      </c>
      <c r="S1929" s="33" t="str">
        <f t="shared" si="423"/>
        <v>132_2</v>
      </c>
      <c r="T1929" s="35" t="str">
        <f t="shared" si="424"/>
        <v>132AM</v>
      </c>
      <c r="U1929" s="35" t="str">
        <f t="shared" si="425"/>
        <v>132AMEW</v>
      </c>
      <c r="W1929" s="20" t="str">
        <f t="shared" si="426"/>
        <v/>
      </c>
      <c r="X1929" s="20" t="str">
        <f t="shared" si="427"/>
        <v/>
      </c>
      <c r="Y1929" s="20" t="str">
        <f t="shared" si="428"/>
        <v/>
      </c>
      <c r="Z1929" s="20" t="str">
        <f t="shared" si="429"/>
        <v/>
      </c>
      <c r="AA1929" s="20">
        <f t="shared" si="431"/>
        <v>0</v>
      </c>
      <c r="AB1929" s="20">
        <f t="shared" si="432"/>
        <v>0</v>
      </c>
      <c r="AC1929" s="20">
        <f t="shared" si="433"/>
        <v>3</v>
      </c>
      <c r="AD1929" s="16">
        <f t="shared" si="430"/>
        <v>1</v>
      </c>
      <c r="AE1929" s="16">
        <f>IF(ISBLANK(T1929),AE1928,IF(COUNTIF(T$2:T1929,T1929)&gt;1,AE1928,1+MAX(AE1928,0)))</f>
        <v>60</v>
      </c>
    </row>
    <row r="1930" spans="1:31" x14ac:dyDescent="0.25">
      <c r="A1930" s="42">
        <v>132</v>
      </c>
      <c r="B1930" s="42" t="s">
        <v>65</v>
      </c>
      <c r="C1930" s="42" t="s">
        <v>770</v>
      </c>
      <c r="E1930" s="20">
        <v>1</v>
      </c>
      <c r="F1930" s="20">
        <v>3</v>
      </c>
      <c r="G1930" s="20">
        <v>1</v>
      </c>
      <c r="H1930" s="20">
        <v>0</v>
      </c>
      <c r="I1930" s="20">
        <v>0</v>
      </c>
      <c r="J1930" s="20">
        <v>0</v>
      </c>
      <c r="K1930" s="20">
        <v>0</v>
      </c>
      <c r="L1930" s="20">
        <v>0</v>
      </c>
      <c r="M1930" s="225" t="s">
        <v>771</v>
      </c>
      <c r="O1930" s="101">
        <f>IF(ISBLANK(C1930),O1929,IF(COUNTIF(C$2:C1930,C1930)&gt;1,O1929,1+MAX(O1929,0)))</f>
        <v>53</v>
      </c>
      <c r="P1930" s="45">
        <f t="shared" si="420"/>
        <v>32</v>
      </c>
      <c r="Q1930" s="33" t="str">
        <f t="shared" si="421"/>
        <v/>
      </c>
      <c r="R1930" s="33">
        <f t="shared" si="422"/>
        <v>3</v>
      </c>
      <c r="S1930" s="33" t="str">
        <f t="shared" si="423"/>
        <v>132_3</v>
      </c>
      <c r="T1930" s="35" t="str">
        <f t="shared" si="424"/>
        <v>132AM</v>
      </c>
      <c r="U1930" s="35" t="str">
        <f t="shared" si="425"/>
        <v>132AMNS</v>
      </c>
      <c r="W1930" s="20" t="str">
        <f t="shared" si="426"/>
        <v/>
      </c>
      <c r="X1930" s="20" t="str">
        <f t="shared" si="427"/>
        <v/>
      </c>
      <c r="Y1930" s="20" t="str">
        <f t="shared" si="428"/>
        <v/>
      </c>
      <c r="Z1930" s="20" t="str">
        <f t="shared" si="429"/>
        <v/>
      </c>
      <c r="AA1930" s="20">
        <f t="shared" si="431"/>
        <v>0</v>
      </c>
      <c r="AB1930" s="20">
        <f t="shared" si="432"/>
        <v>0</v>
      </c>
      <c r="AC1930" s="20">
        <f t="shared" si="433"/>
        <v>0</v>
      </c>
      <c r="AD1930" s="16">
        <f t="shared" si="430"/>
        <v>0</v>
      </c>
      <c r="AE1930" s="16">
        <f>IF(ISBLANK(T1930),AE1929,IF(COUNTIF(T$2:T1930,T1930)&gt;1,AE1929,1+MAX(AE1929,0)))</f>
        <v>60</v>
      </c>
    </row>
    <row r="1931" spans="1:31" x14ac:dyDescent="0.25">
      <c r="A1931" s="42">
        <v>132</v>
      </c>
      <c r="B1931" s="42" t="s">
        <v>65</v>
      </c>
      <c r="C1931" s="42" t="s">
        <v>770</v>
      </c>
      <c r="E1931" s="20">
        <v>1</v>
      </c>
      <c r="F1931" s="20">
        <v>3</v>
      </c>
      <c r="G1931" s="20">
        <v>2</v>
      </c>
      <c r="H1931" s="20">
        <v>1</v>
      </c>
      <c r="I1931" s="20">
        <v>1</v>
      </c>
      <c r="J1931" s="20">
        <v>0</v>
      </c>
      <c r="K1931" s="20">
        <v>0</v>
      </c>
      <c r="L1931" s="20">
        <v>0</v>
      </c>
      <c r="M1931" s="225" t="s">
        <v>771</v>
      </c>
      <c r="O1931" s="101">
        <f>IF(ISBLANK(C1931),O1930,IF(COUNTIF(C$2:C1931,C1931)&gt;1,O1930,1+MAX(O1930,0)))</f>
        <v>53</v>
      </c>
      <c r="P1931" s="45">
        <f t="shared" si="420"/>
        <v>32</v>
      </c>
      <c r="Q1931" s="33" t="str">
        <f t="shared" si="421"/>
        <v/>
      </c>
      <c r="R1931" s="33">
        <f t="shared" si="422"/>
        <v>3</v>
      </c>
      <c r="S1931" s="33" t="str">
        <f t="shared" si="423"/>
        <v>132_3</v>
      </c>
      <c r="T1931" s="35" t="str">
        <f t="shared" si="424"/>
        <v>132AM</v>
      </c>
      <c r="U1931" s="35" t="str">
        <f t="shared" si="425"/>
        <v>132AMNS</v>
      </c>
      <c r="W1931" s="20" t="str">
        <f t="shared" si="426"/>
        <v/>
      </c>
      <c r="X1931" s="20" t="str">
        <f t="shared" si="427"/>
        <v/>
      </c>
      <c r="Y1931" s="20" t="str">
        <f t="shared" si="428"/>
        <v/>
      </c>
      <c r="Z1931" s="20" t="str">
        <f t="shared" si="429"/>
        <v/>
      </c>
      <c r="AA1931" s="20">
        <f t="shared" si="431"/>
        <v>0</v>
      </c>
      <c r="AB1931" s="20">
        <f t="shared" si="432"/>
        <v>0</v>
      </c>
      <c r="AC1931" s="20">
        <f t="shared" si="433"/>
        <v>0</v>
      </c>
      <c r="AD1931" s="16">
        <f t="shared" si="430"/>
        <v>0</v>
      </c>
      <c r="AE1931" s="16">
        <f>IF(ISBLANK(T1931),AE1930,IF(COUNTIF(T$2:T1931,T1931)&gt;1,AE1930,1+MAX(AE1930,0)))</f>
        <v>60</v>
      </c>
    </row>
    <row r="1932" spans="1:31" x14ac:dyDescent="0.25">
      <c r="A1932" s="42">
        <v>132</v>
      </c>
      <c r="B1932" s="42" t="s">
        <v>65</v>
      </c>
      <c r="C1932" s="42" t="s">
        <v>770</v>
      </c>
      <c r="E1932" s="20">
        <v>1</v>
      </c>
      <c r="F1932" s="20">
        <v>3</v>
      </c>
      <c r="G1932" s="20">
        <v>3</v>
      </c>
      <c r="H1932" s="20">
        <v>1</v>
      </c>
      <c r="I1932" s="20">
        <v>0</v>
      </c>
      <c r="J1932" s="20">
        <v>0</v>
      </c>
      <c r="K1932" s="20">
        <v>1</v>
      </c>
      <c r="L1932" s="20">
        <v>1</v>
      </c>
      <c r="M1932" s="225" t="s">
        <v>771</v>
      </c>
      <c r="O1932" s="101">
        <f>IF(ISBLANK(C1932),O1931,IF(COUNTIF(C$2:C1932,C1932)&gt;1,O1931,1+MAX(O1931,0)))</f>
        <v>53</v>
      </c>
      <c r="P1932" s="45">
        <f t="shared" si="420"/>
        <v>32</v>
      </c>
      <c r="Q1932" s="33" t="str">
        <f t="shared" si="421"/>
        <v/>
      </c>
      <c r="R1932" s="33">
        <f t="shared" si="422"/>
        <v>3</v>
      </c>
      <c r="S1932" s="33" t="str">
        <f t="shared" si="423"/>
        <v>132_3</v>
      </c>
      <c r="T1932" s="35" t="str">
        <f t="shared" si="424"/>
        <v>132AM</v>
      </c>
      <c r="U1932" s="35" t="str">
        <f t="shared" si="425"/>
        <v>132AMEW</v>
      </c>
      <c r="W1932" s="20" t="str">
        <f t="shared" si="426"/>
        <v/>
      </c>
      <c r="X1932" s="20" t="str">
        <f t="shared" si="427"/>
        <v/>
      </c>
      <c r="Y1932" s="20" t="str">
        <f t="shared" si="428"/>
        <v/>
      </c>
      <c r="Z1932" s="20" t="str">
        <f t="shared" si="429"/>
        <v/>
      </c>
      <c r="AA1932" s="20">
        <f t="shared" si="431"/>
        <v>0</v>
      </c>
      <c r="AB1932" s="20">
        <f t="shared" si="432"/>
        <v>0</v>
      </c>
      <c r="AC1932" s="20">
        <f t="shared" si="433"/>
        <v>3</v>
      </c>
      <c r="AD1932" s="16">
        <f t="shared" si="430"/>
        <v>1</v>
      </c>
      <c r="AE1932" s="16">
        <f>IF(ISBLANK(T1932),AE1931,IF(COUNTIF(T$2:T1932,T1932)&gt;1,AE1931,1+MAX(AE1931,0)))</f>
        <v>60</v>
      </c>
    </row>
    <row r="1933" spans="1:31" x14ac:dyDescent="0.25">
      <c r="A1933" s="42">
        <v>132</v>
      </c>
      <c r="B1933" s="42" t="s">
        <v>65</v>
      </c>
      <c r="C1933" s="42" t="s">
        <v>770</v>
      </c>
      <c r="E1933" s="20">
        <v>1</v>
      </c>
      <c r="F1933" s="20">
        <v>3</v>
      </c>
      <c r="G1933" s="20">
        <v>4</v>
      </c>
      <c r="H1933" s="20">
        <v>8</v>
      </c>
      <c r="I1933" s="20">
        <v>1</v>
      </c>
      <c r="J1933" s="20">
        <v>1</v>
      </c>
      <c r="K1933" s="20">
        <v>4</v>
      </c>
      <c r="L1933" s="20">
        <v>4</v>
      </c>
      <c r="M1933" s="225" t="s">
        <v>771</v>
      </c>
      <c r="O1933" s="101">
        <f>IF(ISBLANK(C1933),O1932,IF(COUNTIF(C$2:C1933,C1933)&gt;1,O1932,1+MAX(O1932,0)))</f>
        <v>53</v>
      </c>
      <c r="P1933" s="45">
        <f t="shared" si="420"/>
        <v>32</v>
      </c>
      <c r="Q1933" s="33" t="str">
        <f t="shared" si="421"/>
        <v/>
      </c>
      <c r="R1933" s="33">
        <f t="shared" si="422"/>
        <v>3</v>
      </c>
      <c r="S1933" s="33" t="str">
        <f t="shared" si="423"/>
        <v>132_3</v>
      </c>
      <c r="T1933" s="35" t="str">
        <f t="shared" si="424"/>
        <v>132AM</v>
      </c>
      <c r="U1933" s="35" t="str">
        <f t="shared" si="425"/>
        <v>132AMEW</v>
      </c>
      <c r="W1933" s="20" t="str">
        <f t="shared" si="426"/>
        <v/>
      </c>
      <c r="X1933" s="20" t="str">
        <f t="shared" si="427"/>
        <v/>
      </c>
      <c r="Y1933" s="20" t="str">
        <f t="shared" si="428"/>
        <v/>
      </c>
      <c r="Z1933" s="20" t="str">
        <f t="shared" si="429"/>
        <v/>
      </c>
      <c r="AA1933" s="20">
        <f t="shared" si="431"/>
        <v>0</v>
      </c>
      <c r="AB1933" s="20">
        <f t="shared" si="432"/>
        <v>0</v>
      </c>
      <c r="AC1933" s="20">
        <f t="shared" si="433"/>
        <v>3</v>
      </c>
      <c r="AD1933" s="16">
        <f t="shared" si="430"/>
        <v>1</v>
      </c>
      <c r="AE1933" s="16">
        <f>IF(ISBLANK(T1933),AE1932,IF(COUNTIF(T$2:T1933,T1933)&gt;1,AE1932,1+MAX(AE1932,0)))</f>
        <v>60</v>
      </c>
    </row>
    <row r="1934" spans="1:31" x14ac:dyDescent="0.25">
      <c r="A1934" s="42">
        <v>132</v>
      </c>
      <c r="B1934" s="42" t="s">
        <v>65</v>
      </c>
      <c r="C1934" s="42" t="s">
        <v>770</v>
      </c>
      <c r="E1934" s="20">
        <v>1</v>
      </c>
      <c r="F1934" s="20">
        <v>4</v>
      </c>
      <c r="G1934" s="20">
        <v>1</v>
      </c>
      <c r="H1934" s="20">
        <v>0</v>
      </c>
      <c r="I1934" s="20">
        <v>0</v>
      </c>
      <c r="J1934" s="20">
        <v>0</v>
      </c>
      <c r="K1934" s="20">
        <v>0</v>
      </c>
      <c r="L1934" s="20">
        <v>0</v>
      </c>
      <c r="M1934" s="225" t="s">
        <v>771</v>
      </c>
      <c r="O1934" s="101">
        <f>IF(ISBLANK(C1934),O1933,IF(COUNTIF(C$2:C1934,C1934)&gt;1,O1933,1+MAX(O1933,0)))</f>
        <v>53</v>
      </c>
      <c r="P1934" s="45">
        <f t="shared" si="420"/>
        <v>32</v>
      </c>
      <c r="Q1934" s="33" t="str">
        <f t="shared" si="421"/>
        <v/>
      </c>
      <c r="R1934" s="33">
        <f t="shared" si="422"/>
        <v>4</v>
      </c>
      <c r="S1934" s="33" t="str">
        <f t="shared" si="423"/>
        <v>132_4</v>
      </c>
      <c r="T1934" s="35" t="str">
        <f t="shared" si="424"/>
        <v>132AM</v>
      </c>
      <c r="U1934" s="35" t="str">
        <f t="shared" si="425"/>
        <v>132AMNS</v>
      </c>
      <c r="W1934" s="20" t="str">
        <f t="shared" si="426"/>
        <v/>
      </c>
      <c r="X1934" s="20" t="str">
        <f t="shared" si="427"/>
        <v/>
      </c>
      <c r="Y1934" s="20" t="str">
        <f t="shared" si="428"/>
        <v/>
      </c>
      <c r="Z1934" s="20" t="str">
        <f t="shared" si="429"/>
        <v/>
      </c>
      <c r="AA1934" s="20">
        <f t="shared" si="431"/>
        <v>0</v>
      </c>
      <c r="AB1934" s="20">
        <f t="shared" si="432"/>
        <v>0</v>
      </c>
      <c r="AC1934" s="20">
        <f t="shared" si="433"/>
        <v>0</v>
      </c>
      <c r="AD1934" s="16">
        <f t="shared" si="430"/>
        <v>0</v>
      </c>
      <c r="AE1934" s="16">
        <f>IF(ISBLANK(T1934),AE1933,IF(COUNTIF(T$2:T1934,T1934)&gt;1,AE1933,1+MAX(AE1933,0)))</f>
        <v>60</v>
      </c>
    </row>
    <row r="1935" spans="1:31" x14ac:dyDescent="0.25">
      <c r="A1935" s="42">
        <v>132</v>
      </c>
      <c r="B1935" s="42" t="s">
        <v>65</v>
      </c>
      <c r="C1935" s="42" t="s">
        <v>770</v>
      </c>
      <c r="E1935" s="20">
        <v>1</v>
      </c>
      <c r="F1935" s="20">
        <v>4</v>
      </c>
      <c r="G1935" s="20">
        <v>2</v>
      </c>
      <c r="H1935" s="20">
        <v>2</v>
      </c>
      <c r="I1935" s="20">
        <v>0</v>
      </c>
      <c r="J1935" s="20">
        <v>0</v>
      </c>
      <c r="K1935" s="20">
        <v>1</v>
      </c>
      <c r="L1935" s="20">
        <v>0</v>
      </c>
      <c r="M1935" s="225" t="s">
        <v>771</v>
      </c>
      <c r="O1935" s="101">
        <f>IF(ISBLANK(C1935),O1934,IF(COUNTIF(C$2:C1935,C1935)&gt;1,O1934,1+MAX(O1934,0)))</f>
        <v>53</v>
      </c>
      <c r="P1935" s="45">
        <f t="shared" si="420"/>
        <v>32</v>
      </c>
      <c r="Q1935" s="33" t="str">
        <f t="shared" si="421"/>
        <v/>
      </c>
      <c r="R1935" s="33">
        <f t="shared" si="422"/>
        <v>4</v>
      </c>
      <c r="S1935" s="33" t="str">
        <f t="shared" si="423"/>
        <v>132_4</v>
      </c>
      <c r="T1935" s="35" t="str">
        <f t="shared" si="424"/>
        <v>132AM</v>
      </c>
      <c r="U1935" s="35" t="str">
        <f t="shared" si="425"/>
        <v>132AMNS</v>
      </c>
      <c r="W1935" s="20" t="str">
        <f t="shared" si="426"/>
        <v/>
      </c>
      <c r="X1935" s="20" t="str">
        <f t="shared" si="427"/>
        <v/>
      </c>
      <c r="Y1935" s="20" t="str">
        <f t="shared" si="428"/>
        <v/>
      </c>
      <c r="Z1935" s="20" t="str">
        <f t="shared" si="429"/>
        <v/>
      </c>
      <c r="AA1935" s="20">
        <f t="shared" si="431"/>
        <v>0</v>
      </c>
      <c r="AB1935" s="20">
        <f t="shared" si="432"/>
        <v>0</v>
      </c>
      <c r="AC1935" s="20">
        <f t="shared" si="433"/>
        <v>0</v>
      </c>
      <c r="AD1935" s="16">
        <f t="shared" si="430"/>
        <v>0</v>
      </c>
      <c r="AE1935" s="16">
        <f>IF(ISBLANK(T1935),AE1934,IF(COUNTIF(T$2:T1935,T1935)&gt;1,AE1934,1+MAX(AE1934,0)))</f>
        <v>60</v>
      </c>
    </row>
    <row r="1936" spans="1:31" x14ac:dyDescent="0.25">
      <c r="A1936" s="42">
        <v>132</v>
      </c>
      <c r="B1936" s="42" t="s">
        <v>65</v>
      </c>
      <c r="C1936" s="42" t="s">
        <v>770</v>
      </c>
      <c r="E1936" s="20">
        <v>1</v>
      </c>
      <c r="F1936" s="20">
        <v>4</v>
      </c>
      <c r="G1936" s="20">
        <v>3</v>
      </c>
      <c r="H1936" s="20">
        <v>4</v>
      </c>
      <c r="I1936" s="20">
        <v>0</v>
      </c>
      <c r="J1936" s="20">
        <v>0</v>
      </c>
      <c r="K1936" s="20">
        <v>3</v>
      </c>
      <c r="L1936" s="20">
        <v>4</v>
      </c>
      <c r="M1936" s="225" t="s">
        <v>771</v>
      </c>
      <c r="O1936" s="101">
        <f>IF(ISBLANK(C1936),O1935,IF(COUNTIF(C$2:C1936,C1936)&gt;1,O1935,1+MAX(O1935,0)))</f>
        <v>53</v>
      </c>
      <c r="P1936" s="45">
        <f t="shared" si="420"/>
        <v>32</v>
      </c>
      <c r="Q1936" s="33" t="str">
        <f t="shared" si="421"/>
        <v/>
      </c>
      <c r="R1936" s="33">
        <f t="shared" si="422"/>
        <v>4</v>
      </c>
      <c r="S1936" s="33" t="str">
        <f t="shared" si="423"/>
        <v>132_4</v>
      </c>
      <c r="T1936" s="35" t="str">
        <f t="shared" si="424"/>
        <v>132AM</v>
      </c>
      <c r="U1936" s="35" t="str">
        <f t="shared" si="425"/>
        <v>132AMEW</v>
      </c>
      <c r="W1936" s="20" t="str">
        <f t="shared" si="426"/>
        <v/>
      </c>
      <c r="X1936" s="20" t="str">
        <f t="shared" si="427"/>
        <v/>
      </c>
      <c r="Y1936" s="20" t="str">
        <f t="shared" si="428"/>
        <v/>
      </c>
      <c r="Z1936" s="20" t="str">
        <f t="shared" si="429"/>
        <v/>
      </c>
      <c r="AA1936" s="20">
        <f t="shared" si="431"/>
        <v>0</v>
      </c>
      <c r="AB1936" s="20">
        <f t="shared" si="432"/>
        <v>0</v>
      </c>
      <c r="AC1936" s="20">
        <f t="shared" si="433"/>
        <v>3</v>
      </c>
      <c r="AD1936" s="16">
        <f t="shared" si="430"/>
        <v>1</v>
      </c>
      <c r="AE1936" s="16">
        <f>IF(ISBLANK(T1936),AE1935,IF(COUNTIF(T$2:T1936,T1936)&gt;1,AE1935,1+MAX(AE1935,0)))</f>
        <v>60</v>
      </c>
    </row>
    <row r="1937" spans="1:31" x14ac:dyDescent="0.25">
      <c r="A1937" s="42">
        <v>132</v>
      </c>
      <c r="B1937" s="42" t="s">
        <v>65</v>
      </c>
      <c r="C1937" s="42" t="s">
        <v>770</v>
      </c>
      <c r="E1937" s="20">
        <v>1</v>
      </c>
      <c r="F1937" s="20">
        <v>4</v>
      </c>
      <c r="G1937" s="20">
        <v>4</v>
      </c>
      <c r="H1937" s="20">
        <v>10</v>
      </c>
      <c r="I1937" s="20">
        <v>2</v>
      </c>
      <c r="J1937" s="20">
        <v>4</v>
      </c>
      <c r="K1937" s="20">
        <v>1</v>
      </c>
      <c r="L1937" s="20">
        <v>1</v>
      </c>
      <c r="M1937" s="225" t="s">
        <v>771</v>
      </c>
      <c r="O1937" s="101">
        <f>IF(ISBLANK(C1937),O1936,IF(COUNTIF(C$2:C1937,C1937)&gt;1,O1936,1+MAX(O1936,0)))</f>
        <v>53</v>
      </c>
      <c r="P1937" s="45">
        <f t="shared" si="420"/>
        <v>32</v>
      </c>
      <c r="Q1937" s="33" t="str">
        <f t="shared" si="421"/>
        <v/>
      </c>
      <c r="R1937" s="33">
        <f t="shared" si="422"/>
        <v>4</v>
      </c>
      <c r="S1937" s="33" t="str">
        <f t="shared" si="423"/>
        <v>132_4</v>
      </c>
      <c r="T1937" s="35" t="str">
        <f t="shared" si="424"/>
        <v>132AM</v>
      </c>
      <c r="U1937" s="35" t="str">
        <f t="shared" si="425"/>
        <v>132AMEW</v>
      </c>
      <c r="W1937" s="20" t="str">
        <f t="shared" si="426"/>
        <v/>
      </c>
      <c r="X1937" s="20" t="str">
        <f t="shared" si="427"/>
        <v/>
      </c>
      <c r="Y1937" s="20" t="str">
        <f t="shared" si="428"/>
        <v/>
      </c>
      <c r="Z1937" s="20" t="str">
        <f t="shared" si="429"/>
        <v/>
      </c>
      <c r="AA1937" s="20">
        <f t="shared" si="431"/>
        <v>0</v>
      </c>
      <c r="AB1937" s="20">
        <f t="shared" si="432"/>
        <v>0</v>
      </c>
      <c r="AC1937" s="20">
        <f t="shared" si="433"/>
        <v>3</v>
      </c>
      <c r="AD1937" s="16">
        <f t="shared" si="430"/>
        <v>1</v>
      </c>
      <c r="AE1937" s="16">
        <f>IF(ISBLANK(T1937),AE1936,IF(COUNTIF(T$2:T1937,T1937)&gt;1,AE1936,1+MAX(AE1936,0)))</f>
        <v>60</v>
      </c>
    </row>
    <row r="1938" spans="1:31" x14ac:dyDescent="0.25">
      <c r="A1938" s="42">
        <v>132</v>
      </c>
      <c r="B1938" s="42" t="s">
        <v>65</v>
      </c>
      <c r="C1938" s="42" t="s">
        <v>772</v>
      </c>
      <c r="E1938" s="20">
        <v>2</v>
      </c>
      <c r="F1938" s="20">
        <v>1</v>
      </c>
      <c r="G1938" s="20">
        <v>1</v>
      </c>
      <c r="H1938" s="20">
        <v>0</v>
      </c>
      <c r="I1938" s="20">
        <v>0</v>
      </c>
      <c r="J1938" s="20">
        <v>0</v>
      </c>
      <c r="K1938" s="20">
        <v>0</v>
      </c>
      <c r="L1938" s="20">
        <v>0</v>
      </c>
      <c r="M1938" s="225" t="s">
        <v>771</v>
      </c>
      <c r="O1938" s="101">
        <f>IF(ISBLANK(C1938),O1937,IF(COUNTIF(C$2:C1938,C1938)&gt;1,O1937,1+MAX(O1937,0)))</f>
        <v>54</v>
      </c>
      <c r="P1938" s="45">
        <f t="shared" si="420"/>
        <v>32</v>
      </c>
      <c r="Q1938" s="33" t="str">
        <f t="shared" si="421"/>
        <v/>
      </c>
      <c r="R1938" s="33">
        <f t="shared" si="422"/>
        <v>5</v>
      </c>
      <c r="S1938" s="33" t="str">
        <f t="shared" si="423"/>
        <v>132_5</v>
      </c>
      <c r="T1938" s="35" t="str">
        <f t="shared" si="424"/>
        <v>132AM</v>
      </c>
      <c r="U1938" s="35" t="str">
        <f t="shared" si="425"/>
        <v>132AMNS</v>
      </c>
      <c r="W1938" s="20" t="str">
        <f t="shared" si="426"/>
        <v/>
      </c>
      <c r="X1938" s="20" t="str">
        <f t="shared" si="427"/>
        <v/>
      </c>
      <c r="Y1938" s="20" t="str">
        <f t="shared" si="428"/>
        <v/>
      </c>
      <c r="Z1938" s="20" t="str">
        <f t="shared" si="429"/>
        <v/>
      </c>
      <c r="AA1938" s="20">
        <f t="shared" si="431"/>
        <v>0</v>
      </c>
      <c r="AB1938" s="20">
        <f t="shared" si="432"/>
        <v>0</v>
      </c>
      <c r="AC1938" s="20">
        <f t="shared" si="433"/>
        <v>0</v>
      </c>
      <c r="AD1938" s="16">
        <f t="shared" si="430"/>
        <v>0</v>
      </c>
      <c r="AE1938" s="16">
        <f>IF(ISBLANK(T1938),AE1937,IF(COUNTIF(T$2:T1938,T1938)&gt;1,AE1937,1+MAX(AE1937,0)))</f>
        <v>60</v>
      </c>
    </row>
    <row r="1939" spans="1:31" x14ac:dyDescent="0.25">
      <c r="A1939" s="42">
        <v>132</v>
      </c>
      <c r="B1939" s="42" t="s">
        <v>65</v>
      </c>
      <c r="C1939" s="42" t="s">
        <v>772</v>
      </c>
      <c r="E1939" s="20">
        <v>2</v>
      </c>
      <c r="F1939" s="20">
        <v>1</v>
      </c>
      <c r="G1939" s="20">
        <v>2</v>
      </c>
      <c r="H1939" s="20">
        <v>2</v>
      </c>
      <c r="I1939" s="20">
        <v>0</v>
      </c>
      <c r="J1939" s="20">
        <v>1</v>
      </c>
      <c r="K1939" s="20">
        <v>2</v>
      </c>
      <c r="L1939" s="20">
        <v>2</v>
      </c>
      <c r="M1939" s="225" t="s">
        <v>771</v>
      </c>
      <c r="O1939" s="101">
        <f>IF(ISBLANK(C1939),O1938,IF(COUNTIF(C$2:C1939,C1939)&gt;1,O1938,1+MAX(O1938,0)))</f>
        <v>54</v>
      </c>
      <c r="P1939" s="45">
        <f t="shared" si="420"/>
        <v>32</v>
      </c>
      <c r="Q1939" s="33" t="str">
        <f t="shared" si="421"/>
        <v/>
      </c>
      <c r="R1939" s="33">
        <f t="shared" si="422"/>
        <v>5</v>
      </c>
      <c r="S1939" s="33" t="str">
        <f t="shared" si="423"/>
        <v>132_5</v>
      </c>
      <c r="T1939" s="35" t="str">
        <f t="shared" si="424"/>
        <v>132AM</v>
      </c>
      <c r="U1939" s="35" t="str">
        <f t="shared" si="425"/>
        <v>132AMNS</v>
      </c>
      <c r="W1939" s="20" t="str">
        <f t="shared" si="426"/>
        <v/>
      </c>
      <c r="X1939" s="20" t="str">
        <f t="shared" si="427"/>
        <v/>
      </c>
      <c r="Y1939" s="20" t="str">
        <f t="shared" si="428"/>
        <v/>
      </c>
      <c r="Z1939" s="20" t="str">
        <f t="shared" si="429"/>
        <v/>
      </c>
      <c r="AA1939" s="20">
        <f t="shared" si="431"/>
        <v>0</v>
      </c>
      <c r="AB1939" s="20">
        <f t="shared" si="432"/>
        <v>0</v>
      </c>
      <c r="AC1939" s="20">
        <f t="shared" si="433"/>
        <v>0</v>
      </c>
      <c r="AD1939" s="16">
        <f t="shared" si="430"/>
        <v>0</v>
      </c>
      <c r="AE1939" s="16">
        <f>IF(ISBLANK(T1939),AE1938,IF(COUNTIF(T$2:T1939,T1939)&gt;1,AE1938,1+MAX(AE1938,0)))</f>
        <v>60</v>
      </c>
    </row>
    <row r="1940" spans="1:31" x14ac:dyDescent="0.25">
      <c r="A1940" s="42">
        <v>132</v>
      </c>
      <c r="B1940" s="42" t="s">
        <v>65</v>
      </c>
      <c r="C1940" s="42" t="s">
        <v>772</v>
      </c>
      <c r="E1940" s="20">
        <v>2</v>
      </c>
      <c r="F1940" s="20">
        <v>1</v>
      </c>
      <c r="G1940" s="20">
        <v>3</v>
      </c>
      <c r="H1940" s="20">
        <v>0</v>
      </c>
      <c r="I1940" s="20">
        <v>0</v>
      </c>
      <c r="J1940" s="20">
        <v>0</v>
      </c>
      <c r="K1940" s="20">
        <v>0</v>
      </c>
      <c r="L1940" s="20">
        <v>0</v>
      </c>
      <c r="M1940" s="225" t="s">
        <v>771</v>
      </c>
      <c r="O1940" s="101">
        <f>IF(ISBLANK(C1940),O1939,IF(COUNTIF(C$2:C1940,C1940)&gt;1,O1939,1+MAX(O1939,0)))</f>
        <v>54</v>
      </c>
      <c r="P1940" s="45">
        <f t="shared" si="420"/>
        <v>32</v>
      </c>
      <c r="Q1940" s="33" t="str">
        <f t="shared" si="421"/>
        <v/>
      </c>
      <c r="R1940" s="33">
        <f t="shared" si="422"/>
        <v>5</v>
      </c>
      <c r="S1940" s="33" t="str">
        <f t="shared" si="423"/>
        <v>132_5</v>
      </c>
      <c r="T1940" s="35" t="str">
        <f t="shared" si="424"/>
        <v>132AM</v>
      </c>
      <c r="U1940" s="35" t="str">
        <f t="shared" si="425"/>
        <v>132AMEW</v>
      </c>
      <c r="W1940" s="20" t="str">
        <f t="shared" si="426"/>
        <v/>
      </c>
      <c r="X1940" s="20" t="str">
        <f t="shared" si="427"/>
        <v/>
      </c>
      <c r="Y1940" s="20" t="str">
        <f t="shared" si="428"/>
        <v/>
      </c>
      <c r="Z1940" s="20" t="str">
        <f t="shared" si="429"/>
        <v/>
      </c>
      <c r="AA1940" s="20">
        <f t="shared" si="431"/>
        <v>0</v>
      </c>
      <c r="AB1940" s="20">
        <f t="shared" si="432"/>
        <v>0</v>
      </c>
      <c r="AC1940" s="20">
        <f t="shared" si="433"/>
        <v>3</v>
      </c>
      <c r="AD1940" s="16">
        <f t="shared" si="430"/>
        <v>1</v>
      </c>
      <c r="AE1940" s="16">
        <f>IF(ISBLANK(T1940),AE1939,IF(COUNTIF(T$2:T1940,T1940)&gt;1,AE1939,1+MAX(AE1939,0)))</f>
        <v>60</v>
      </c>
    </row>
    <row r="1941" spans="1:31" x14ac:dyDescent="0.25">
      <c r="A1941" s="42">
        <v>132</v>
      </c>
      <c r="B1941" s="42" t="s">
        <v>65</v>
      </c>
      <c r="C1941" s="42" t="s">
        <v>772</v>
      </c>
      <c r="E1941" s="20">
        <v>2</v>
      </c>
      <c r="F1941" s="20">
        <v>1</v>
      </c>
      <c r="G1941" s="20">
        <v>4</v>
      </c>
      <c r="H1941" s="20">
        <v>8</v>
      </c>
      <c r="I1941" s="20">
        <v>5</v>
      </c>
      <c r="J1941" s="20">
        <v>1</v>
      </c>
      <c r="K1941" s="20">
        <v>0</v>
      </c>
      <c r="L1941" s="20">
        <v>1</v>
      </c>
      <c r="M1941" s="225" t="s">
        <v>771</v>
      </c>
      <c r="O1941" s="101">
        <f>IF(ISBLANK(C1941),O1940,IF(COUNTIF(C$2:C1941,C1941)&gt;1,O1940,1+MAX(O1940,0)))</f>
        <v>54</v>
      </c>
      <c r="P1941" s="45">
        <f t="shared" si="420"/>
        <v>32</v>
      </c>
      <c r="Q1941" s="33" t="str">
        <f t="shared" si="421"/>
        <v/>
      </c>
      <c r="R1941" s="33">
        <f t="shared" si="422"/>
        <v>5</v>
      </c>
      <c r="S1941" s="33" t="str">
        <f t="shared" si="423"/>
        <v>132_5</v>
      </c>
      <c r="T1941" s="35" t="str">
        <f t="shared" si="424"/>
        <v>132AM</v>
      </c>
      <c r="U1941" s="35" t="str">
        <f t="shared" si="425"/>
        <v>132AMEW</v>
      </c>
      <c r="W1941" s="20" t="str">
        <f t="shared" si="426"/>
        <v/>
      </c>
      <c r="X1941" s="20" t="str">
        <f t="shared" si="427"/>
        <v/>
      </c>
      <c r="Y1941" s="20" t="str">
        <f t="shared" si="428"/>
        <v/>
      </c>
      <c r="Z1941" s="20" t="str">
        <f t="shared" si="429"/>
        <v/>
      </c>
      <c r="AA1941" s="20">
        <f t="shared" si="431"/>
        <v>0</v>
      </c>
      <c r="AB1941" s="20">
        <f t="shared" si="432"/>
        <v>0</v>
      </c>
      <c r="AC1941" s="20">
        <f t="shared" si="433"/>
        <v>3</v>
      </c>
      <c r="AD1941" s="16">
        <f t="shared" si="430"/>
        <v>1</v>
      </c>
      <c r="AE1941" s="16">
        <f>IF(ISBLANK(T1941),AE1940,IF(COUNTIF(T$2:T1941,T1941)&gt;1,AE1940,1+MAX(AE1940,0)))</f>
        <v>60</v>
      </c>
    </row>
    <row r="1942" spans="1:31" x14ac:dyDescent="0.25">
      <c r="A1942" s="42">
        <v>132</v>
      </c>
      <c r="B1942" s="42" t="s">
        <v>65</v>
      </c>
      <c r="C1942" s="42" t="s">
        <v>772</v>
      </c>
      <c r="E1942" s="20">
        <v>2</v>
      </c>
      <c r="F1942" s="20">
        <v>2</v>
      </c>
      <c r="G1942" s="20">
        <v>1</v>
      </c>
      <c r="H1942" s="20">
        <v>0</v>
      </c>
      <c r="I1942" s="20">
        <v>0</v>
      </c>
      <c r="J1942" s="20">
        <v>0</v>
      </c>
      <c r="K1942" s="20">
        <v>0</v>
      </c>
      <c r="L1942" s="20">
        <v>0</v>
      </c>
      <c r="M1942" s="225" t="s">
        <v>771</v>
      </c>
      <c r="O1942" s="101">
        <f>IF(ISBLANK(C1942),O1941,IF(COUNTIF(C$2:C1942,C1942)&gt;1,O1941,1+MAX(O1941,0)))</f>
        <v>54</v>
      </c>
      <c r="P1942" s="45">
        <f t="shared" si="420"/>
        <v>32</v>
      </c>
      <c r="Q1942" s="33" t="str">
        <f t="shared" si="421"/>
        <v/>
      </c>
      <c r="R1942" s="33">
        <f t="shared" si="422"/>
        <v>6</v>
      </c>
      <c r="S1942" s="33" t="str">
        <f t="shared" si="423"/>
        <v>132_6</v>
      </c>
      <c r="T1942" s="35" t="str">
        <f t="shared" si="424"/>
        <v>132AM</v>
      </c>
      <c r="U1942" s="35" t="str">
        <f t="shared" si="425"/>
        <v>132AMNS</v>
      </c>
      <c r="W1942" s="20" t="str">
        <f t="shared" si="426"/>
        <v/>
      </c>
      <c r="X1942" s="20" t="str">
        <f t="shared" si="427"/>
        <v/>
      </c>
      <c r="Y1942" s="20" t="str">
        <f t="shared" si="428"/>
        <v/>
      </c>
      <c r="Z1942" s="20" t="str">
        <f t="shared" si="429"/>
        <v/>
      </c>
      <c r="AA1942" s="20">
        <f t="shared" si="431"/>
        <v>0</v>
      </c>
      <c r="AB1942" s="20">
        <f t="shared" si="432"/>
        <v>0</v>
      </c>
      <c r="AC1942" s="20">
        <f t="shared" si="433"/>
        <v>0</v>
      </c>
      <c r="AD1942" s="16">
        <f t="shared" si="430"/>
        <v>0</v>
      </c>
      <c r="AE1942" s="16">
        <f>IF(ISBLANK(T1942),AE1941,IF(COUNTIF(T$2:T1942,T1942)&gt;1,AE1941,1+MAX(AE1941,0)))</f>
        <v>60</v>
      </c>
    </row>
    <row r="1943" spans="1:31" x14ac:dyDescent="0.25">
      <c r="A1943" s="42">
        <v>132</v>
      </c>
      <c r="B1943" s="42" t="s">
        <v>65</v>
      </c>
      <c r="C1943" s="42" t="s">
        <v>772</v>
      </c>
      <c r="E1943" s="20">
        <v>2</v>
      </c>
      <c r="F1943" s="20">
        <v>2</v>
      </c>
      <c r="G1943" s="20">
        <v>2</v>
      </c>
      <c r="H1943" s="20">
        <v>2</v>
      </c>
      <c r="I1943" s="20">
        <v>0</v>
      </c>
      <c r="J1943" s="20">
        <v>0</v>
      </c>
      <c r="K1943" s="20">
        <v>1</v>
      </c>
      <c r="L1943" s="20">
        <v>1</v>
      </c>
      <c r="M1943" s="225" t="s">
        <v>771</v>
      </c>
      <c r="O1943" s="101">
        <f>IF(ISBLANK(C1943),O1942,IF(COUNTIF(C$2:C1943,C1943)&gt;1,O1942,1+MAX(O1942,0)))</f>
        <v>54</v>
      </c>
      <c r="P1943" s="45">
        <f t="shared" si="420"/>
        <v>32</v>
      </c>
      <c r="Q1943" s="33" t="str">
        <f t="shared" si="421"/>
        <v/>
      </c>
      <c r="R1943" s="33">
        <f t="shared" si="422"/>
        <v>6</v>
      </c>
      <c r="S1943" s="33" t="str">
        <f t="shared" si="423"/>
        <v>132_6</v>
      </c>
      <c r="T1943" s="35" t="str">
        <f t="shared" si="424"/>
        <v>132AM</v>
      </c>
      <c r="U1943" s="35" t="str">
        <f t="shared" si="425"/>
        <v>132AMNS</v>
      </c>
      <c r="W1943" s="20" t="str">
        <f t="shared" si="426"/>
        <v/>
      </c>
      <c r="X1943" s="20" t="str">
        <f t="shared" si="427"/>
        <v/>
      </c>
      <c r="Y1943" s="20" t="str">
        <f t="shared" si="428"/>
        <v/>
      </c>
      <c r="Z1943" s="20" t="str">
        <f t="shared" si="429"/>
        <v/>
      </c>
      <c r="AA1943" s="20">
        <f t="shared" si="431"/>
        <v>0</v>
      </c>
      <c r="AB1943" s="20">
        <f t="shared" si="432"/>
        <v>0</v>
      </c>
      <c r="AC1943" s="20">
        <f t="shared" si="433"/>
        <v>0</v>
      </c>
      <c r="AD1943" s="16">
        <f t="shared" si="430"/>
        <v>0</v>
      </c>
      <c r="AE1943" s="16">
        <f>IF(ISBLANK(T1943),AE1942,IF(COUNTIF(T$2:T1943,T1943)&gt;1,AE1942,1+MAX(AE1942,0)))</f>
        <v>60</v>
      </c>
    </row>
    <row r="1944" spans="1:31" x14ac:dyDescent="0.25">
      <c r="A1944" s="42">
        <v>132</v>
      </c>
      <c r="B1944" s="42" t="s">
        <v>65</v>
      </c>
      <c r="C1944" s="42" t="s">
        <v>772</v>
      </c>
      <c r="E1944" s="20">
        <v>2</v>
      </c>
      <c r="F1944" s="20">
        <v>2</v>
      </c>
      <c r="G1944" s="20">
        <v>3</v>
      </c>
      <c r="H1944" s="20">
        <v>1</v>
      </c>
      <c r="I1944" s="20">
        <v>0</v>
      </c>
      <c r="J1944" s="20">
        <v>0</v>
      </c>
      <c r="K1944" s="20">
        <v>0</v>
      </c>
      <c r="L1944" s="20">
        <v>0</v>
      </c>
      <c r="M1944" s="225" t="s">
        <v>771</v>
      </c>
      <c r="O1944" s="101">
        <f>IF(ISBLANK(C1944),O1943,IF(COUNTIF(C$2:C1944,C1944)&gt;1,O1943,1+MAX(O1943,0)))</f>
        <v>54</v>
      </c>
      <c r="P1944" s="45">
        <f t="shared" si="420"/>
        <v>32</v>
      </c>
      <c r="Q1944" s="33" t="str">
        <f t="shared" si="421"/>
        <v/>
      </c>
      <c r="R1944" s="33">
        <f t="shared" si="422"/>
        <v>6</v>
      </c>
      <c r="S1944" s="33" t="str">
        <f t="shared" si="423"/>
        <v>132_6</v>
      </c>
      <c r="T1944" s="35" t="str">
        <f t="shared" si="424"/>
        <v>132AM</v>
      </c>
      <c r="U1944" s="35" t="str">
        <f t="shared" si="425"/>
        <v>132AMEW</v>
      </c>
      <c r="W1944" s="20" t="str">
        <f t="shared" si="426"/>
        <v/>
      </c>
      <c r="X1944" s="20" t="str">
        <f t="shared" si="427"/>
        <v/>
      </c>
      <c r="Y1944" s="20" t="str">
        <f t="shared" si="428"/>
        <v/>
      </c>
      <c r="Z1944" s="20" t="str">
        <f t="shared" si="429"/>
        <v/>
      </c>
      <c r="AA1944" s="20">
        <f t="shared" si="431"/>
        <v>0</v>
      </c>
      <c r="AB1944" s="20">
        <f t="shared" si="432"/>
        <v>0</v>
      </c>
      <c r="AC1944" s="20">
        <f t="shared" si="433"/>
        <v>3</v>
      </c>
      <c r="AD1944" s="16">
        <f t="shared" si="430"/>
        <v>1</v>
      </c>
      <c r="AE1944" s="16">
        <f>IF(ISBLANK(T1944),AE1943,IF(COUNTIF(T$2:T1944,T1944)&gt;1,AE1943,1+MAX(AE1943,0)))</f>
        <v>60</v>
      </c>
    </row>
    <row r="1945" spans="1:31" x14ac:dyDescent="0.25">
      <c r="A1945" s="42">
        <v>132</v>
      </c>
      <c r="B1945" s="42" t="s">
        <v>65</v>
      </c>
      <c r="C1945" s="42" t="s">
        <v>772</v>
      </c>
      <c r="E1945" s="20">
        <v>2</v>
      </c>
      <c r="F1945" s="20">
        <v>2</v>
      </c>
      <c r="G1945" s="20">
        <v>4</v>
      </c>
      <c r="H1945" s="20">
        <v>11</v>
      </c>
      <c r="I1945" s="20">
        <v>4</v>
      </c>
      <c r="J1945" s="20">
        <v>2</v>
      </c>
      <c r="K1945" s="20">
        <v>0</v>
      </c>
      <c r="L1945" s="20">
        <v>4</v>
      </c>
      <c r="M1945" s="225" t="s">
        <v>771</v>
      </c>
      <c r="O1945" s="101">
        <f>IF(ISBLANK(C1945),O1944,IF(COUNTIF(C$2:C1945,C1945)&gt;1,O1944,1+MAX(O1944,0)))</f>
        <v>54</v>
      </c>
      <c r="P1945" s="45">
        <f t="shared" si="420"/>
        <v>32</v>
      </c>
      <c r="Q1945" s="33" t="str">
        <f t="shared" si="421"/>
        <v/>
      </c>
      <c r="R1945" s="33">
        <f t="shared" si="422"/>
        <v>6</v>
      </c>
      <c r="S1945" s="33" t="str">
        <f t="shared" si="423"/>
        <v>132_6</v>
      </c>
      <c r="T1945" s="35" t="str">
        <f t="shared" si="424"/>
        <v>132AM</v>
      </c>
      <c r="U1945" s="35" t="str">
        <f t="shared" si="425"/>
        <v>132AMEW</v>
      </c>
      <c r="W1945" s="20" t="str">
        <f t="shared" si="426"/>
        <v/>
      </c>
      <c r="X1945" s="20" t="str">
        <f t="shared" si="427"/>
        <v/>
      </c>
      <c r="Y1945" s="20" t="str">
        <f t="shared" si="428"/>
        <v/>
      </c>
      <c r="Z1945" s="20" t="str">
        <f t="shared" si="429"/>
        <v/>
      </c>
      <c r="AA1945" s="20">
        <f t="shared" si="431"/>
        <v>0</v>
      </c>
      <c r="AB1945" s="20">
        <f t="shared" si="432"/>
        <v>0</v>
      </c>
      <c r="AC1945" s="20">
        <f t="shared" si="433"/>
        <v>3</v>
      </c>
      <c r="AD1945" s="16">
        <f t="shared" si="430"/>
        <v>1</v>
      </c>
      <c r="AE1945" s="16">
        <f>IF(ISBLANK(T1945),AE1944,IF(COUNTIF(T$2:T1945,T1945)&gt;1,AE1944,1+MAX(AE1944,0)))</f>
        <v>60</v>
      </c>
    </row>
    <row r="1946" spans="1:31" x14ac:dyDescent="0.25">
      <c r="A1946" s="42">
        <v>132</v>
      </c>
      <c r="B1946" s="42" t="s">
        <v>65</v>
      </c>
      <c r="C1946" s="42" t="s">
        <v>772</v>
      </c>
      <c r="E1946" s="20">
        <v>2</v>
      </c>
      <c r="F1946" s="20">
        <v>3</v>
      </c>
      <c r="G1946" s="20">
        <v>1</v>
      </c>
      <c r="H1946" s="20">
        <v>0</v>
      </c>
      <c r="I1946" s="20">
        <v>0</v>
      </c>
      <c r="J1946" s="20">
        <v>0</v>
      </c>
      <c r="K1946" s="20">
        <v>0</v>
      </c>
      <c r="L1946" s="20">
        <v>0</v>
      </c>
      <c r="M1946" s="225" t="s">
        <v>771</v>
      </c>
      <c r="O1946" s="101">
        <f>IF(ISBLANK(C1946),O1945,IF(COUNTIF(C$2:C1946,C1946)&gt;1,O1945,1+MAX(O1945,0)))</f>
        <v>54</v>
      </c>
      <c r="P1946" s="45">
        <f t="shared" si="420"/>
        <v>32</v>
      </c>
      <c r="Q1946" s="33" t="str">
        <f t="shared" si="421"/>
        <v/>
      </c>
      <c r="R1946" s="33">
        <f t="shared" si="422"/>
        <v>7</v>
      </c>
      <c r="S1946" s="33" t="str">
        <f t="shared" si="423"/>
        <v>132_7</v>
      </c>
      <c r="T1946" s="35" t="str">
        <f t="shared" si="424"/>
        <v>132AM</v>
      </c>
      <c r="U1946" s="35" t="str">
        <f t="shared" si="425"/>
        <v>132AMNS</v>
      </c>
      <c r="W1946" s="20" t="str">
        <f t="shared" si="426"/>
        <v/>
      </c>
      <c r="X1946" s="20" t="str">
        <f t="shared" si="427"/>
        <v/>
      </c>
      <c r="Y1946" s="20" t="str">
        <f t="shared" si="428"/>
        <v/>
      </c>
      <c r="Z1946" s="20" t="str">
        <f t="shared" si="429"/>
        <v/>
      </c>
      <c r="AA1946" s="20">
        <f t="shared" si="431"/>
        <v>0</v>
      </c>
      <c r="AB1946" s="20">
        <f t="shared" si="432"/>
        <v>0</v>
      </c>
      <c r="AC1946" s="20">
        <f t="shared" si="433"/>
        <v>0</v>
      </c>
      <c r="AD1946" s="16">
        <f t="shared" si="430"/>
        <v>0</v>
      </c>
      <c r="AE1946" s="16">
        <f>IF(ISBLANK(T1946),AE1945,IF(COUNTIF(T$2:T1946,T1946)&gt;1,AE1945,1+MAX(AE1945,0)))</f>
        <v>60</v>
      </c>
    </row>
    <row r="1947" spans="1:31" x14ac:dyDescent="0.25">
      <c r="A1947" s="42">
        <v>132</v>
      </c>
      <c r="B1947" s="42" t="s">
        <v>65</v>
      </c>
      <c r="C1947" s="42" t="s">
        <v>772</v>
      </c>
      <c r="E1947" s="20">
        <v>2</v>
      </c>
      <c r="F1947" s="20">
        <v>3</v>
      </c>
      <c r="G1947" s="20">
        <v>2</v>
      </c>
      <c r="H1947" s="20">
        <v>1</v>
      </c>
      <c r="I1947" s="20">
        <v>0</v>
      </c>
      <c r="J1947" s="20">
        <v>0</v>
      </c>
      <c r="K1947" s="20">
        <v>0</v>
      </c>
      <c r="L1947" s="20">
        <v>0</v>
      </c>
      <c r="M1947" s="225" t="s">
        <v>771</v>
      </c>
      <c r="O1947" s="101">
        <f>IF(ISBLANK(C1947),O1946,IF(COUNTIF(C$2:C1947,C1947)&gt;1,O1946,1+MAX(O1946,0)))</f>
        <v>54</v>
      </c>
      <c r="P1947" s="45">
        <f t="shared" si="420"/>
        <v>32</v>
      </c>
      <c r="Q1947" s="33" t="str">
        <f t="shared" si="421"/>
        <v/>
      </c>
      <c r="R1947" s="33">
        <f t="shared" si="422"/>
        <v>7</v>
      </c>
      <c r="S1947" s="33" t="str">
        <f t="shared" si="423"/>
        <v>132_7</v>
      </c>
      <c r="T1947" s="35" t="str">
        <f t="shared" si="424"/>
        <v>132AM</v>
      </c>
      <c r="U1947" s="35" t="str">
        <f t="shared" si="425"/>
        <v>132AMNS</v>
      </c>
      <c r="W1947" s="20" t="str">
        <f t="shared" si="426"/>
        <v/>
      </c>
      <c r="X1947" s="20" t="str">
        <f t="shared" si="427"/>
        <v/>
      </c>
      <c r="Y1947" s="20" t="str">
        <f t="shared" si="428"/>
        <v/>
      </c>
      <c r="Z1947" s="20" t="str">
        <f t="shared" si="429"/>
        <v/>
      </c>
      <c r="AA1947" s="20">
        <f t="shared" si="431"/>
        <v>0</v>
      </c>
      <c r="AB1947" s="20">
        <f t="shared" si="432"/>
        <v>0</v>
      </c>
      <c r="AC1947" s="20">
        <f t="shared" si="433"/>
        <v>0</v>
      </c>
      <c r="AD1947" s="16">
        <f t="shared" si="430"/>
        <v>0</v>
      </c>
      <c r="AE1947" s="16">
        <f>IF(ISBLANK(T1947),AE1946,IF(COUNTIF(T$2:T1947,T1947)&gt;1,AE1946,1+MAX(AE1946,0)))</f>
        <v>60</v>
      </c>
    </row>
    <row r="1948" spans="1:31" x14ac:dyDescent="0.25">
      <c r="A1948" s="42">
        <v>132</v>
      </c>
      <c r="B1948" s="42" t="s">
        <v>65</v>
      </c>
      <c r="C1948" s="42" t="s">
        <v>772</v>
      </c>
      <c r="E1948" s="20">
        <v>2</v>
      </c>
      <c r="F1948" s="20">
        <v>3</v>
      </c>
      <c r="G1948" s="20">
        <v>3</v>
      </c>
      <c r="H1948" s="20">
        <v>3</v>
      </c>
      <c r="I1948" s="20">
        <v>1</v>
      </c>
      <c r="J1948" s="20">
        <v>2</v>
      </c>
      <c r="K1948" s="20">
        <v>2</v>
      </c>
      <c r="L1948" s="20">
        <v>1</v>
      </c>
      <c r="M1948" s="225" t="s">
        <v>771</v>
      </c>
      <c r="O1948" s="101">
        <f>IF(ISBLANK(C1948),O1947,IF(COUNTIF(C$2:C1948,C1948)&gt;1,O1947,1+MAX(O1947,0)))</f>
        <v>54</v>
      </c>
      <c r="P1948" s="45">
        <f t="shared" si="420"/>
        <v>32</v>
      </c>
      <c r="Q1948" s="33" t="str">
        <f t="shared" si="421"/>
        <v/>
      </c>
      <c r="R1948" s="33">
        <f t="shared" si="422"/>
        <v>7</v>
      </c>
      <c r="S1948" s="33" t="str">
        <f t="shared" si="423"/>
        <v>132_7</v>
      </c>
      <c r="T1948" s="35" t="str">
        <f t="shared" si="424"/>
        <v>132AM</v>
      </c>
      <c r="U1948" s="35" t="str">
        <f t="shared" si="425"/>
        <v>132AMEW</v>
      </c>
      <c r="W1948" s="20" t="str">
        <f t="shared" si="426"/>
        <v/>
      </c>
      <c r="X1948" s="20" t="str">
        <f t="shared" si="427"/>
        <v/>
      </c>
      <c r="Y1948" s="20" t="str">
        <f t="shared" si="428"/>
        <v/>
      </c>
      <c r="Z1948" s="20" t="str">
        <f t="shared" si="429"/>
        <v/>
      </c>
      <c r="AA1948" s="20">
        <f t="shared" si="431"/>
        <v>0</v>
      </c>
      <c r="AB1948" s="20">
        <f t="shared" si="432"/>
        <v>0</v>
      </c>
      <c r="AC1948" s="20">
        <f t="shared" si="433"/>
        <v>3</v>
      </c>
      <c r="AD1948" s="16">
        <f t="shared" si="430"/>
        <v>1</v>
      </c>
      <c r="AE1948" s="16">
        <f>IF(ISBLANK(T1948),AE1947,IF(COUNTIF(T$2:T1948,T1948)&gt;1,AE1947,1+MAX(AE1947,0)))</f>
        <v>60</v>
      </c>
    </row>
    <row r="1949" spans="1:31" x14ac:dyDescent="0.25">
      <c r="A1949" s="42">
        <v>132</v>
      </c>
      <c r="B1949" s="42" t="s">
        <v>65</v>
      </c>
      <c r="C1949" s="42" t="s">
        <v>772</v>
      </c>
      <c r="E1949" s="20">
        <v>2</v>
      </c>
      <c r="F1949" s="20">
        <v>3</v>
      </c>
      <c r="G1949" s="20">
        <v>4</v>
      </c>
      <c r="H1949" s="20">
        <v>6</v>
      </c>
      <c r="I1949" s="20">
        <v>2</v>
      </c>
      <c r="J1949" s="20">
        <v>0</v>
      </c>
      <c r="K1949" s="20">
        <v>3</v>
      </c>
      <c r="L1949" s="20">
        <v>4</v>
      </c>
      <c r="M1949" s="225" t="s">
        <v>771</v>
      </c>
      <c r="O1949" s="101">
        <f>IF(ISBLANK(C1949),O1948,IF(COUNTIF(C$2:C1949,C1949)&gt;1,O1948,1+MAX(O1948,0)))</f>
        <v>54</v>
      </c>
      <c r="P1949" s="45">
        <f t="shared" si="420"/>
        <v>32</v>
      </c>
      <c r="Q1949" s="33" t="str">
        <f t="shared" si="421"/>
        <v/>
      </c>
      <c r="R1949" s="33">
        <f t="shared" si="422"/>
        <v>7</v>
      </c>
      <c r="S1949" s="33" t="str">
        <f t="shared" si="423"/>
        <v>132_7</v>
      </c>
      <c r="T1949" s="35" t="str">
        <f t="shared" si="424"/>
        <v>132AM</v>
      </c>
      <c r="U1949" s="35" t="str">
        <f t="shared" si="425"/>
        <v>132AMEW</v>
      </c>
      <c r="W1949" s="20" t="str">
        <f t="shared" si="426"/>
        <v/>
      </c>
      <c r="X1949" s="20" t="str">
        <f t="shared" si="427"/>
        <v/>
      </c>
      <c r="Y1949" s="20" t="str">
        <f t="shared" si="428"/>
        <v/>
      </c>
      <c r="Z1949" s="20" t="str">
        <f t="shared" si="429"/>
        <v/>
      </c>
      <c r="AA1949" s="20">
        <f t="shared" si="431"/>
        <v>0</v>
      </c>
      <c r="AB1949" s="20">
        <f t="shared" si="432"/>
        <v>0</v>
      </c>
      <c r="AC1949" s="20">
        <f t="shared" si="433"/>
        <v>3</v>
      </c>
      <c r="AD1949" s="16">
        <f t="shared" si="430"/>
        <v>1</v>
      </c>
      <c r="AE1949" s="16">
        <f>IF(ISBLANK(T1949),AE1948,IF(COUNTIF(T$2:T1949,T1949)&gt;1,AE1948,1+MAX(AE1948,0)))</f>
        <v>60</v>
      </c>
    </row>
    <row r="1950" spans="1:31" x14ac:dyDescent="0.25">
      <c r="A1950" s="42">
        <v>132</v>
      </c>
      <c r="B1950" s="42" t="s">
        <v>65</v>
      </c>
      <c r="C1950" s="42" t="s">
        <v>772</v>
      </c>
      <c r="E1950" s="20">
        <v>2</v>
      </c>
      <c r="F1950" s="20">
        <v>4</v>
      </c>
      <c r="G1950" s="20">
        <v>1</v>
      </c>
      <c r="H1950" s="20">
        <v>0</v>
      </c>
      <c r="I1950" s="20">
        <v>0</v>
      </c>
      <c r="J1950" s="20">
        <v>0</v>
      </c>
      <c r="K1950" s="20">
        <v>0</v>
      </c>
      <c r="L1950" s="20">
        <v>0</v>
      </c>
      <c r="M1950" s="225" t="s">
        <v>771</v>
      </c>
      <c r="O1950" s="101">
        <f>IF(ISBLANK(C1950),O1949,IF(COUNTIF(C$2:C1950,C1950)&gt;1,O1949,1+MAX(O1949,0)))</f>
        <v>54</v>
      </c>
      <c r="P1950" s="45">
        <f t="shared" si="420"/>
        <v>32</v>
      </c>
      <c r="Q1950" s="33" t="str">
        <f t="shared" si="421"/>
        <v/>
      </c>
      <c r="R1950" s="33">
        <f t="shared" si="422"/>
        <v>8</v>
      </c>
      <c r="S1950" s="33" t="str">
        <f t="shared" si="423"/>
        <v>132_8</v>
      </c>
      <c r="T1950" s="35" t="str">
        <f t="shared" si="424"/>
        <v>132AM</v>
      </c>
      <c r="U1950" s="35" t="str">
        <f t="shared" si="425"/>
        <v>132AMNS</v>
      </c>
      <c r="W1950" s="20" t="str">
        <f t="shared" si="426"/>
        <v/>
      </c>
      <c r="X1950" s="20" t="str">
        <f t="shared" si="427"/>
        <v/>
      </c>
      <c r="Y1950" s="20" t="str">
        <f t="shared" si="428"/>
        <v/>
      </c>
      <c r="Z1950" s="20" t="str">
        <f t="shared" si="429"/>
        <v/>
      </c>
      <c r="AA1950" s="20">
        <f t="shared" si="431"/>
        <v>0</v>
      </c>
      <c r="AB1950" s="20">
        <f t="shared" si="432"/>
        <v>0</v>
      </c>
      <c r="AC1950" s="20">
        <f t="shared" si="433"/>
        <v>0</v>
      </c>
      <c r="AD1950" s="16">
        <f t="shared" si="430"/>
        <v>0</v>
      </c>
      <c r="AE1950" s="16">
        <f>IF(ISBLANK(T1950),AE1949,IF(COUNTIF(T$2:T1950,T1950)&gt;1,AE1949,1+MAX(AE1949,0)))</f>
        <v>60</v>
      </c>
    </row>
    <row r="1951" spans="1:31" x14ac:dyDescent="0.25">
      <c r="A1951" s="42">
        <v>132</v>
      </c>
      <c r="B1951" s="42" t="s">
        <v>65</v>
      </c>
      <c r="C1951" s="42" t="s">
        <v>772</v>
      </c>
      <c r="E1951" s="20">
        <v>2</v>
      </c>
      <c r="F1951" s="20">
        <v>4</v>
      </c>
      <c r="G1951" s="20">
        <v>2</v>
      </c>
      <c r="H1951" s="20">
        <v>0</v>
      </c>
      <c r="I1951" s="20">
        <v>0</v>
      </c>
      <c r="J1951" s="20">
        <v>0</v>
      </c>
      <c r="K1951" s="20">
        <v>0</v>
      </c>
      <c r="L1951" s="20">
        <v>0</v>
      </c>
      <c r="M1951" s="225" t="s">
        <v>771</v>
      </c>
      <c r="O1951" s="101">
        <f>IF(ISBLANK(C1951),O1950,IF(COUNTIF(C$2:C1951,C1951)&gt;1,O1950,1+MAX(O1950,0)))</f>
        <v>54</v>
      </c>
      <c r="P1951" s="45">
        <f t="shared" si="420"/>
        <v>32</v>
      </c>
      <c r="Q1951" s="33" t="str">
        <f t="shared" si="421"/>
        <v/>
      </c>
      <c r="R1951" s="33">
        <f t="shared" si="422"/>
        <v>8</v>
      </c>
      <c r="S1951" s="33" t="str">
        <f t="shared" si="423"/>
        <v>132_8</v>
      </c>
      <c r="T1951" s="35" t="str">
        <f t="shared" si="424"/>
        <v>132AM</v>
      </c>
      <c r="U1951" s="35" t="str">
        <f t="shared" si="425"/>
        <v>132AMNS</v>
      </c>
      <c r="W1951" s="20" t="str">
        <f t="shared" si="426"/>
        <v/>
      </c>
      <c r="X1951" s="20" t="str">
        <f t="shared" si="427"/>
        <v/>
      </c>
      <c r="Y1951" s="20" t="str">
        <f t="shared" si="428"/>
        <v/>
      </c>
      <c r="Z1951" s="20" t="str">
        <f t="shared" si="429"/>
        <v/>
      </c>
      <c r="AA1951" s="20">
        <f t="shared" si="431"/>
        <v>0</v>
      </c>
      <c r="AB1951" s="20">
        <f t="shared" si="432"/>
        <v>0</v>
      </c>
      <c r="AC1951" s="20">
        <f t="shared" si="433"/>
        <v>0</v>
      </c>
      <c r="AD1951" s="16">
        <f t="shared" si="430"/>
        <v>0</v>
      </c>
      <c r="AE1951" s="16">
        <f>IF(ISBLANK(T1951),AE1950,IF(COUNTIF(T$2:T1951,T1951)&gt;1,AE1950,1+MAX(AE1950,0)))</f>
        <v>60</v>
      </c>
    </row>
    <row r="1952" spans="1:31" x14ac:dyDescent="0.25">
      <c r="A1952" s="42">
        <v>132</v>
      </c>
      <c r="B1952" s="42" t="s">
        <v>65</v>
      </c>
      <c r="C1952" s="42" t="s">
        <v>772</v>
      </c>
      <c r="E1952" s="20">
        <v>2</v>
      </c>
      <c r="F1952" s="20">
        <v>4</v>
      </c>
      <c r="G1952" s="20">
        <v>3</v>
      </c>
      <c r="H1952" s="20">
        <v>3</v>
      </c>
      <c r="I1952" s="20">
        <v>0</v>
      </c>
      <c r="J1952" s="20">
        <v>0</v>
      </c>
      <c r="K1952" s="20">
        <v>3</v>
      </c>
      <c r="L1952" s="20">
        <v>3</v>
      </c>
      <c r="M1952" s="225" t="s">
        <v>771</v>
      </c>
      <c r="O1952" s="101">
        <f>IF(ISBLANK(C1952),O1951,IF(COUNTIF(C$2:C1952,C1952)&gt;1,O1951,1+MAX(O1951,0)))</f>
        <v>54</v>
      </c>
      <c r="P1952" s="45">
        <f t="shared" si="420"/>
        <v>32</v>
      </c>
      <c r="Q1952" s="33" t="str">
        <f t="shared" si="421"/>
        <v/>
      </c>
      <c r="R1952" s="33">
        <f t="shared" si="422"/>
        <v>8</v>
      </c>
      <c r="S1952" s="33" t="str">
        <f t="shared" si="423"/>
        <v>132_8</v>
      </c>
      <c r="T1952" s="35" t="str">
        <f t="shared" si="424"/>
        <v>132AM</v>
      </c>
      <c r="U1952" s="35" t="str">
        <f t="shared" si="425"/>
        <v>132AMEW</v>
      </c>
      <c r="W1952" s="20" t="str">
        <f t="shared" si="426"/>
        <v/>
      </c>
      <c r="X1952" s="20" t="str">
        <f t="shared" si="427"/>
        <v/>
      </c>
      <c r="Y1952" s="20" t="str">
        <f t="shared" si="428"/>
        <v/>
      </c>
      <c r="Z1952" s="20" t="str">
        <f t="shared" si="429"/>
        <v/>
      </c>
      <c r="AA1952" s="20">
        <f t="shared" si="431"/>
        <v>0</v>
      </c>
      <c r="AB1952" s="20">
        <f t="shared" si="432"/>
        <v>0</v>
      </c>
      <c r="AC1952" s="20">
        <f t="shared" si="433"/>
        <v>3</v>
      </c>
      <c r="AD1952" s="16">
        <f t="shared" si="430"/>
        <v>1</v>
      </c>
      <c r="AE1952" s="16">
        <f>IF(ISBLANK(T1952),AE1951,IF(COUNTIF(T$2:T1952,T1952)&gt;1,AE1951,1+MAX(AE1951,0)))</f>
        <v>60</v>
      </c>
    </row>
    <row r="1953" spans="1:32" x14ac:dyDescent="0.25">
      <c r="A1953" s="42">
        <v>132</v>
      </c>
      <c r="B1953" s="42" t="s">
        <v>65</v>
      </c>
      <c r="C1953" s="42" t="s">
        <v>772</v>
      </c>
      <c r="E1953" s="20">
        <v>2</v>
      </c>
      <c r="F1953" s="20">
        <v>4</v>
      </c>
      <c r="G1953" s="20">
        <v>4</v>
      </c>
      <c r="H1953" s="20">
        <v>13</v>
      </c>
      <c r="I1953" s="20">
        <v>3</v>
      </c>
      <c r="J1953" s="20">
        <v>3</v>
      </c>
      <c r="K1953" s="20">
        <v>3</v>
      </c>
      <c r="L1953" s="20">
        <v>4</v>
      </c>
      <c r="M1953" s="225" t="s">
        <v>771</v>
      </c>
      <c r="O1953" s="101">
        <f>IF(ISBLANK(C1953),O1952,IF(COUNTIF(C$2:C1953,C1953)&gt;1,O1952,1+MAX(O1952,0)))</f>
        <v>54</v>
      </c>
      <c r="P1953" s="45">
        <f t="shared" si="420"/>
        <v>32</v>
      </c>
      <c r="Q1953" s="33" t="str">
        <f t="shared" si="421"/>
        <v/>
      </c>
      <c r="R1953" s="33">
        <f t="shared" si="422"/>
        <v>8</v>
      </c>
      <c r="S1953" s="33" t="str">
        <f t="shared" si="423"/>
        <v>132_8</v>
      </c>
      <c r="T1953" s="35" t="str">
        <f t="shared" si="424"/>
        <v>132AM</v>
      </c>
      <c r="U1953" s="35" t="str">
        <f t="shared" si="425"/>
        <v>132AMEW</v>
      </c>
      <c r="W1953" s="20" t="str">
        <f t="shared" si="426"/>
        <v/>
      </c>
      <c r="X1953" s="20" t="str">
        <f t="shared" si="427"/>
        <v/>
      </c>
      <c r="Y1953" s="20" t="str">
        <f t="shared" si="428"/>
        <v/>
      </c>
      <c r="Z1953" s="20" t="str">
        <f t="shared" si="429"/>
        <v/>
      </c>
      <c r="AA1953" s="20">
        <f t="shared" si="431"/>
        <v>0</v>
      </c>
      <c r="AB1953" s="20">
        <f t="shared" si="432"/>
        <v>0</v>
      </c>
      <c r="AC1953" s="20">
        <f t="shared" si="433"/>
        <v>3</v>
      </c>
      <c r="AD1953" s="16">
        <f t="shared" si="430"/>
        <v>1</v>
      </c>
      <c r="AE1953" s="16">
        <f>IF(ISBLANK(T1953),AE1952,IF(COUNTIF(T$2:T1953,T1953)&gt;1,AE1952,1+MAX(AE1952,0)))</f>
        <v>60</v>
      </c>
    </row>
    <row r="1954" spans="1:32" x14ac:dyDescent="0.25">
      <c r="A1954" s="42">
        <v>132</v>
      </c>
      <c r="B1954" s="42" t="s">
        <v>66</v>
      </c>
      <c r="C1954" s="42" t="s">
        <v>773</v>
      </c>
      <c r="E1954" s="20">
        <v>1</v>
      </c>
      <c r="F1954" s="20">
        <v>1</v>
      </c>
      <c r="G1954" s="20">
        <v>1</v>
      </c>
      <c r="H1954" s="20">
        <v>0</v>
      </c>
      <c r="I1954" s="20">
        <v>0</v>
      </c>
      <c r="J1954" s="20">
        <v>0</v>
      </c>
      <c r="K1954" s="20">
        <v>0</v>
      </c>
      <c r="L1954" s="20">
        <v>0</v>
      </c>
      <c r="M1954" s="225" t="s">
        <v>774</v>
      </c>
      <c r="O1954" s="101">
        <f>IF(ISBLANK(C1954),O1953,IF(COUNTIF(C$2:C1954,C1954)&gt;1,O1953,1+MAX(O1953,0)))</f>
        <v>55</v>
      </c>
      <c r="P1954" s="45">
        <f t="shared" si="420"/>
        <v>32</v>
      </c>
      <c r="Q1954" s="33" t="str">
        <f t="shared" si="421"/>
        <v/>
      </c>
      <c r="R1954" s="33">
        <f t="shared" si="422"/>
        <v>9</v>
      </c>
      <c r="S1954" s="33" t="str">
        <f t="shared" si="423"/>
        <v>132_9</v>
      </c>
      <c r="T1954" s="35" t="str">
        <f t="shared" si="424"/>
        <v>132PM</v>
      </c>
      <c r="U1954" s="35" t="str">
        <f t="shared" si="425"/>
        <v>132PMNS</v>
      </c>
      <c r="W1954" s="20" t="str">
        <f t="shared" si="426"/>
        <v/>
      </c>
      <c r="X1954" s="20" t="str">
        <f t="shared" si="427"/>
        <v/>
      </c>
      <c r="Y1954" s="20" t="str">
        <f t="shared" si="428"/>
        <v/>
      </c>
      <c r="Z1954" s="20" t="str">
        <f t="shared" si="429"/>
        <v/>
      </c>
      <c r="AA1954" s="20">
        <f t="shared" si="431"/>
        <v>0</v>
      </c>
      <c r="AB1954" s="20">
        <f t="shared" si="432"/>
        <v>0</v>
      </c>
      <c r="AC1954" s="20">
        <f t="shared" si="433"/>
        <v>0</v>
      </c>
      <c r="AD1954" s="16">
        <f t="shared" si="430"/>
        <v>0</v>
      </c>
      <c r="AE1954" s="16">
        <f>IF(ISBLANK(T1954),AE1953,IF(COUNTIF(T$2:T1954,T1954)&gt;1,AE1953,1+MAX(AE1953,0)))</f>
        <v>61</v>
      </c>
    </row>
    <row r="1955" spans="1:32" x14ac:dyDescent="0.25">
      <c r="A1955" s="42">
        <v>132</v>
      </c>
      <c r="B1955" s="42" t="s">
        <v>66</v>
      </c>
      <c r="C1955" s="42" t="s">
        <v>773</v>
      </c>
      <c r="E1955" s="20">
        <v>1</v>
      </c>
      <c r="F1955" s="20">
        <v>1</v>
      </c>
      <c r="G1955" s="20">
        <v>2</v>
      </c>
      <c r="H1955" s="20">
        <v>2</v>
      </c>
      <c r="I1955" s="20">
        <v>0</v>
      </c>
      <c r="J1955" s="20">
        <v>0</v>
      </c>
      <c r="K1955" s="20">
        <v>0</v>
      </c>
      <c r="L1955" s="20">
        <v>0</v>
      </c>
      <c r="M1955" s="225" t="s">
        <v>774</v>
      </c>
      <c r="O1955" s="101">
        <f>IF(ISBLANK(C1955),O1954,IF(COUNTIF(C$2:C1955,C1955)&gt;1,O1954,1+MAX(O1954,0)))</f>
        <v>55</v>
      </c>
      <c r="P1955" s="45">
        <f t="shared" si="420"/>
        <v>32</v>
      </c>
      <c r="Q1955" s="33" t="str">
        <f t="shared" si="421"/>
        <v/>
      </c>
      <c r="R1955" s="33">
        <f t="shared" si="422"/>
        <v>9</v>
      </c>
      <c r="S1955" s="33" t="str">
        <f t="shared" si="423"/>
        <v>132_9</v>
      </c>
      <c r="T1955" s="35" t="str">
        <f t="shared" si="424"/>
        <v>132PM</v>
      </c>
      <c r="U1955" s="35" t="str">
        <f t="shared" si="425"/>
        <v>132PMNS</v>
      </c>
      <c r="W1955" s="20" t="str">
        <f t="shared" si="426"/>
        <v/>
      </c>
      <c r="X1955" s="20" t="str">
        <f t="shared" si="427"/>
        <v/>
      </c>
      <c r="Y1955" s="20" t="str">
        <f t="shared" si="428"/>
        <v/>
      </c>
      <c r="Z1955" s="20" t="str">
        <f t="shared" si="429"/>
        <v/>
      </c>
      <c r="AA1955" s="20">
        <f t="shared" si="431"/>
        <v>0</v>
      </c>
      <c r="AB1955" s="20">
        <f t="shared" si="432"/>
        <v>0</v>
      </c>
      <c r="AC1955" s="20">
        <f t="shared" si="433"/>
        <v>0</v>
      </c>
      <c r="AD1955" s="16">
        <f t="shared" si="430"/>
        <v>0</v>
      </c>
      <c r="AE1955" s="16">
        <f>IF(ISBLANK(T1955),AE1954,IF(COUNTIF(T$2:T1955,T1955)&gt;1,AE1954,1+MAX(AE1954,0)))</f>
        <v>61</v>
      </c>
    </row>
    <row r="1956" spans="1:32" x14ac:dyDescent="0.25">
      <c r="A1956" s="42">
        <v>132</v>
      </c>
      <c r="B1956" s="42" t="s">
        <v>66</v>
      </c>
      <c r="C1956" s="42" t="s">
        <v>773</v>
      </c>
      <c r="E1956" s="20">
        <v>1</v>
      </c>
      <c r="F1956" s="20">
        <v>1</v>
      </c>
      <c r="G1956" s="20">
        <v>3</v>
      </c>
      <c r="H1956" s="20">
        <v>10</v>
      </c>
      <c r="I1956" s="20">
        <v>4</v>
      </c>
      <c r="J1956" s="20">
        <v>1</v>
      </c>
      <c r="K1956" s="20">
        <v>3</v>
      </c>
      <c r="L1956" s="20">
        <v>3</v>
      </c>
      <c r="M1956" s="225" t="s">
        <v>774</v>
      </c>
      <c r="O1956" s="101">
        <f>IF(ISBLANK(C1956),O1955,IF(COUNTIF(C$2:C1956,C1956)&gt;1,O1955,1+MAX(O1955,0)))</f>
        <v>55</v>
      </c>
      <c r="P1956" s="45">
        <f t="shared" si="420"/>
        <v>32</v>
      </c>
      <c r="Q1956" s="33" t="str">
        <f t="shared" si="421"/>
        <v/>
      </c>
      <c r="R1956" s="33">
        <f t="shared" si="422"/>
        <v>9</v>
      </c>
      <c r="S1956" s="33" t="str">
        <f t="shared" si="423"/>
        <v>132_9</v>
      </c>
      <c r="T1956" s="35" t="str">
        <f t="shared" si="424"/>
        <v>132PM</v>
      </c>
      <c r="U1956" s="35" t="str">
        <f t="shared" si="425"/>
        <v>132PMEW</v>
      </c>
      <c r="W1956" s="20" t="str">
        <f t="shared" si="426"/>
        <v/>
      </c>
      <c r="X1956" s="20" t="str">
        <f t="shared" si="427"/>
        <v/>
      </c>
      <c r="Y1956" s="20" t="str">
        <f t="shared" si="428"/>
        <v/>
      </c>
      <c r="Z1956" s="20" t="str">
        <f t="shared" si="429"/>
        <v/>
      </c>
      <c r="AA1956" s="20">
        <f t="shared" si="431"/>
        <v>0</v>
      </c>
      <c r="AB1956" s="20">
        <f t="shared" si="432"/>
        <v>0</v>
      </c>
      <c r="AC1956" s="20">
        <f t="shared" si="433"/>
        <v>0</v>
      </c>
      <c r="AD1956" s="16">
        <f t="shared" si="430"/>
        <v>0</v>
      </c>
      <c r="AE1956" s="16">
        <f>IF(ISBLANK(T1956),AE1955,IF(COUNTIF(T$2:T1956,T1956)&gt;1,AE1955,1+MAX(AE1955,0)))</f>
        <v>61</v>
      </c>
    </row>
    <row r="1957" spans="1:32" ht="26.4" x14ac:dyDescent="0.25">
      <c r="A1957" s="244">
        <v>132</v>
      </c>
      <c r="B1957" s="244" t="s">
        <v>66</v>
      </c>
      <c r="C1957" s="244" t="s">
        <v>773</v>
      </c>
      <c r="D1957" s="244"/>
      <c r="E1957" s="246">
        <v>1</v>
      </c>
      <c r="F1957" s="246">
        <v>1</v>
      </c>
      <c r="G1957" s="246">
        <v>4</v>
      </c>
      <c r="H1957" s="248">
        <v>2</v>
      </c>
      <c r="I1957" s="246">
        <v>0</v>
      </c>
      <c r="J1957" s="246">
        <v>0</v>
      </c>
      <c r="K1957" s="246">
        <v>0</v>
      </c>
      <c r="L1957" s="246">
        <v>2</v>
      </c>
      <c r="M1957" s="225" t="s">
        <v>774</v>
      </c>
      <c r="O1957" s="101">
        <f>IF(ISBLANK(C1957),O1956,IF(COUNTIF(C$2:C1957,C1957)&gt;1,O1956,1+MAX(O1956,0)))</f>
        <v>55</v>
      </c>
      <c r="P1957" s="45">
        <f t="shared" si="420"/>
        <v>32</v>
      </c>
      <c r="Q1957" s="33" t="str">
        <f t="shared" si="421"/>
        <v/>
      </c>
      <c r="R1957" s="33">
        <f t="shared" si="422"/>
        <v>9</v>
      </c>
      <c r="S1957" s="33" t="str">
        <f t="shared" si="423"/>
        <v>132_9</v>
      </c>
      <c r="T1957" s="35" t="str">
        <f t="shared" si="424"/>
        <v>132PM</v>
      </c>
      <c r="U1957" s="35" t="str">
        <f t="shared" si="425"/>
        <v>132PMEW</v>
      </c>
      <c r="W1957" s="20" t="str">
        <f t="shared" si="426"/>
        <v/>
      </c>
      <c r="X1957" s="20" t="str">
        <f t="shared" si="427"/>
        <v/>
      </c>
      <c r="Y1957" s="20" t="str">
        <f t="shared" si="428"/>
        <v/>
      </c>
      <c r="Z1957" s="20" t="str">
        <f t="shared" si="429"/>
        <v/>
      </c>
      <c r="AA1957" s="20">
        <f t="shared" si="431"/>
        <v>0</v>
      </c>
      <c r="AB1957" s="20">
        <f t="shared" si="432"/>
        <v>0</v>
      </c>
      <c r="AC1957" s="20">
        <f t="shared" si="433"/>
        <v>0</v>
      </c>
      <c r="AD1957" s="16">
        <f t="shared" si="430"/>
        <v>0</v>
      </c>
      <c r="AE1957" s="16">
        <f>IF(ISBLANK(T1957),AE1956,IF(COUNTIF(T$2:T1957,T1957)&gt;1,AE1956,1+MAX(AE1956,0)))</f>
        <v>61</v>
      </c>
      <c r="AF1957" s="53" t="s">
        <v>863</v>
      </c>
    </row>
    <row r="1958" spans="1:32" x14ac:dyDescent="0.25">
      <c r="A1958" s="42">
        <v>132</v>
      </c>
      <c r="B1958" s="42" t="s">
        <v>66</v>
      </c>
      <c r="C1958" s="42" t="s">
        <v>773</v>
      </c>
      <c r="E1958" s="20">
        <v>1</v>
      </c>
      <c r="F1958" s="20">
        <v>2</v>
      </c>
      <c r="G1958" s="20">
        <v>1</v>
      </c>
      <c r="H1958" s="20">
        <v>0</v>
      </c>
      <c r="I1958" s="20">
        <v>0</v>
      </c>
      <c r="J1958" s="20">
        <v>0</v>
      </c>
      <c r="K1958" s="20">
        <v>0</v>
      </c>
      <c r="L1958" s="20">
        <v>0</v>
      </c>
      <c r="M1958" s="225" t="s">
        <v>774</v>
      </c>
      <c r="O1958" s="101">
        <f>IF(ISBLANK(C1958),O1957,IF(COUNTIF(C$2:C1958,C1958)&gt;1,O1957,1+MAX(O1957,0)))</f>
        <v>55</v>
      </c>
      <c r="P1958" s="45">
        <f t="shared" si="420"/>
        <v>32</v>
      </c>
      <c r="Q1958" s="33" t="str">
        <f t="shared" si="421"/>
        <v/>
      </c>
      <c r="R1958" s="33">
        <f t="shared" si="422"/>
        <v>10</v>
      </c>
      <c r="S1958" s="33" t="str">
        <f t="shared" si="423"/>
        <v>132_10</v>
      </c>
      <c r="T1958" s="35" t="str">
        <f t="shared" si="424"/>
        <v>132PM</v>
      </c>
      <c r="U1958" s="35" t="str">
        <f t="shared" si="425"/>
        <v>132PMNS</v>
      </c>
      <c r="W1958" s="20" t="str">
        <f t="shared" si="426"/>
        <v/>
      </c>
      <c r="X1958" s="20" t="str">
        <f t="shared" si="427"/>
        <v/>
      </c>
      <c r="Y1958" s="20" t="str">
        <f t="shared" si="428"/>
        <v/>
      </c>
      <c r="Z1958" s="20" t="str">
        <f t="shared" si="429"/>
        <v/>
      </c>
      <c r="AA1958" s="20">
        <f t="shared" si="431"/>
        <v>0</v>
      </c>
      <c r="AB1958" s="20">
        <f t="shared" si="432"/>
        <v>0</v>
      </c>
      <c r="AC1958" s="20">
        <f t="shared" si="433"/>
        <v>0</v>
      </c>
      <c r="AD1958" s="16">
        <f t="shared" si="430"/>
        <v>0</v>
      </c>
      <c r="AE1958" s="16">
        <f>IF(ISBLANK(T1958),AE1957,IF(COUNTIF(T$2:T1958,T1958)&gt;1,AE1957,1+MAX(AE1957,0)))</f>
        <v>61</v>
      </c>
    </row>
    <row r="1959" spans="1:32" x14ac:dyDescent="0.25">
      <c r="A1959" s="42">
        <v>132</v>
      </c>
      <c r="B1959" s="42" t="s">
        <v>66</v>
      </c>
      <c r="C1959" s="42" t="s">
        <v>773</v>
      </c>
      <c r="E1959" s="20">
        <v>1</v>
      </c>
      <c r="F1959" s="20">
        <v>2</v>
      </c>
      <c r="G1959" s="20">
        <v>2</v>
      </c>
      <c r="H1959" s="20">
        <v>6</v>
      </c>
      <c r="I1959" s="20">
        <v>0</v>
      </c>
      <c r="J1959" s="20">
        <v>0</v>
      </c>
      <c r="K1959" s="20">
        <v>2</v>
      </c>
      <c r="L1959" s="20">
        <v>3</v>
      </c>
      <c r="M1959" s="225" t="s">
        <v>774</v>
      </c>
      <c r="O1959" s="101">
        <f>IF(ISBLANK(C1959),O1958,IF(COUNTIF(C$2:C1959,C1959)&gt;1,O1958,1+MAX(O1958,0)))</f>
        <v>55</v>
      </c>
      <c r="P1959" s="45">
        <f t="shared" si="420"/>
        <v>32</v>
      </c>
      <c r="Q1959" s="33" t="str">
        <f t="shared" si="421"/>
        <v/>
      </c>
      <c r="R1959" s="33">
        <f t="shared" si="422"/>
        <v>10</v>
      </c>
      <c r="S1959" s="33" t="str">
        <f t="shared" si="423"/>
        <v>132_10</v>
      </c>
      <c r="T1959" s="35" t="str">
        <f t="shared" si="424"/>
        <v>132PM</v>
      </c>
      <c r="U1959" s="35" t="str">
        <f t="shared" si="425"/>
        <v>132PMNS</v>
      </c>
      <c r="W1959" s="20" t="str">
        <f t="shared" si="426"/>
        <v/>
      </c>
      <c r="X1959" s="20" t="str">
        <f t="shared" si="427"/>
        <v/>
      </c>
      <c r="Y1959" s="20" t="str">
        <f t="shared" si="428"/>
        <v/>
      </c>
      <c r="Z1959" s="20" t="str">
        <f t="shared" si="429"/>
        <v/>
      </c>
      <c r="AA1959" s="20">
        <f t="shared" si="431"/>
        <v>0</v>
      </c>
      <c r="AB1959" s="20">
        <f t="shared" si="432"/>
        <v>0</v>
      </c>
      <c r="AC1959" s="20">
        <f t="shared" si="433"/>
        <v>0</v>
      </c>
      <c r="AD1959" s="16">
        <f t="shared" si="430"/>
        <v>0</v>
      </c>
      <c r="AE1959" s="16">
        <f>IF(ISBLANK(T1959),AE1958,IF(COUNTIF(T$2:T1959,T1959)&gt;1,AE1958,1+MAX(AE1958,0)))</f>
        <v>61</v>
      </c>
    </row>
    <row r="1960" spans="1:32" x14ac:dyDescent="0.25">
      <c r="A1960" s="42">
        <v>132</v>
      </c>
      <c r="B1960" s="42" t="s">
        <v>66</v>
      </c>
      <c r="C1960" s="42" t="s">
        <v>773</v>
      </c>
      <c r="E1960" s="20">
        <v>1</v>
      </c>
      <c r="F1960" s="20">
        <v>2</v>
      </c>
      <c r="G1960" s="20">
        <v>3</v>
      </c>
      <c r="H1960" s="20">
        <v>12</v>
      </c>
      <c r="I1960" s="20">
        <v>4</v>
      </c>
      <c r="J1960" s="20">
        <v>1</v>
      </c>
      <c r="K1960" s="20">
        <v>6</v>
      </c>
      <c r="L1960" s="20">
        <v>7</v>
      </c>
      <c r="M1960" s="225" t="s">
        <v>774</v>
      </c>
      <c r="O1960" s="101">
        <f>IF(ISBLANK(C1960),O1959,IF(COUNTIF(C$2:C1960,C1960)&gt;1,O1959,1+MAX(O1959,0)))</f>
        <v>55</v>
      </c>
      <c r="P1960" s="45">
        <f t="shared" si="420"/>
        <v>32</v>
      </c>
      <c r="Q1960" s="33" t="str">
        <f t="shared" si="421"/>
        <v/>
      </c>
      <c r="R1960" s="33">
        <f t="shared" si="422"/>
        <v>10</v>
      </c>
      <c r="S1960" s="33" t="str">
        <f t="shared" si="423"/>
        <v>132_10</v>
      </c>
      <c r="T1960" s="35" t="str">
        <f t="shared" si="424"/>
        <v>132PM</v>
      </c>
      <c r="U1960" s="35" t="str">
        <f t="shared" si="425"/>
        <v>132PMEW</v>
      </c>
      <c r="W1960" s="20" t="str">
        <f t="shared" si="426"/>
        <v/>
      </c>
      <c r="X1960" s="20" t="str">
        <f t="shared" si="427"/>
        <v/>
      </c>
      <c r="Y1960" s="20" t="str">
        <f t="shared" si="428"/>
        <v/>
      </c>
      <c r="Z1960" s="20" t="str">
        <f t="shared" si="429"/>
        <v/>
      </c>
      <c r="AA1960" s="20">
        <f t="shared" si="431"/>
        <v>0</v>
      </c>
      <c r="AB1960" s="20">
        <f t="shared" si="432"/>
        <v>0</v>
      </c>
      <c r="AC1960" s="20">
        <f t="shared" si="433"/>
        <v>0</v>
      </c>
      <c r="AD1960" s="16">
        <f t="shared" si="430"/>
        <v>0</v>
      </c>
      <c r="AE1960" s="16">
        <f>IF(ISBLANK(T1960),AE1959,IF(COUNTIF(T$2:T1960,T1960)&gt;1,AE1959,1+MAX(AE1959,0)))</f>
        <v>61</v>
      </c>
    </row>
    <row r="1961" spans="1:32" x14ac:dyDescent="0.25">
      <c r="A1961" s="42">
        <v>132</v>
      </c>
      <c r="B1961" s="42" t="s">
        <v>66</v>
      </c>
      <c r="C1961" s="42" t="s">
        <v>773</v>
      </c>
      <c r="E1961" s="20">
        <v>1</v>
      </c>
      <c r="F1961" s="20">
        <v>2</v>
      </c>
      <c r="G1961" s="20">
        <v>4</v>
      </c>
      <c r="H1961" s="20">
        <v>3</v>
      </c>
      <c r="I1961" s="20">
        <v>0</v>
      </c>
      <c r="J1961" s="20">
        <v>0</v>
      </c>
      <c r="K1961" s="20">
        <v>3</v>
      </c>
      <c r="L1961" s="20">
        <v>2</v>
      </c>
      <c r="M1961" s="225" t="s">
        <v>774</v>
      </c>
      <c r="O1961" s="101">
        <f>IF(ISBLANK(C1961),O1960,IF(COUNTIF(C$2:C1961,C1961)&gt;1,O1960,1+MAX(O1960,0)))</f>
        <v>55</v>
      </c>
      <c r="P1961" s="45">
        <f t="shared" si="420"/>
        <v>32</v>
      </c>
      <c r="Q1961" s="33" t="str">
        <f t="shared" si="421"/>
        <v/>
      </c>
      <c r="R1961" s="33">
        <f t="shared" si="422"/>
        <v>10</v>
      </c>
      <c r="S1961" s="33" t="str">
        <f t="shared" si="423"/>
        <v>132_10</v>
      </c>
      <c r="T1961" s="35" t="str">
        <f t="shared" si="424"/>
        <v>132PM</v>
      </c>
      <c r="U1961" s="35" t="str">
        <f t="shared" si="425"/>
        <v>132PMEW</v>
      </c>
      <c r="W1961" s="20" t="str">
        <f t="shared" si="426"/>
        <v/>
      </c>
      <c r="X1961" s="20" t="str">
        <f t="shared" si="427"/>
        <v/>
      </c>
      <c r="Y1961" s="20" t="str">
        <f t="shared" si="428"/>
        <v/>
      </c>
      <c r="Z1961" s="20" t="str">
        <f t="shared" si="429"/>
        <v/>
      </c>
      <c r="AA1961" s="20">
        <f t="shared" si="431"/>
        <v>0</v>
      </c>
      <c r="AB1961" s="20">
        <f t="shared" si="432"/>
        <v>0</v>
      </c>
      <c r="AC1961" s="20">
        <f t="shared" si="433"/>
        <v>0</v>
      </c>
      <c r="AD1961" s="16">
        <f t="shared" si="430"/>
        <v>0</v>
      </c>
      <c r="AE1961" s="16">
        <f>IF(ISBLANK(T1961),AE1960,IF(COUNTIF(T$2:T1961,T1961)&gt;1,AE1960,1+MAX(AE1960,0)))</f>
        <v>61</v>
      </c>
    </row>
    <row r="1962" spans="1:32" x14ac:dyDescent="0.25">
      <c r="A1962" s="42">
        <v>132</v>
      </c>
      <c r="B1962" s="42" t="s">
        <v>66</v>
      </c>
      <c r="C1962" s="42" t="s">
        <v>773</v>
      </c>
      <c r="E1962" s="20">
        <v>1</v>
      </c>
      <c r="F1962" s="20">
        <v>3</v>
      </c>
      <c r="G1962" s="20">
        <v>1</v>
      </c>
      <c r="H1962" s="20">
        <v>0</v>
      </c>
      <c r="I1962" s="20">
        <v>0</v>
      </c>
      <c r="J1962" s="20">
        <v>0</v>
      </c>
      <c r="K1962" s="20">
        <v>0</v>
      </c>
      <c r="L1962" s="20">
        <v>0</v>
      </c>
      <c r="M1962" s="225" t="s">
        <v>774</v>
      </c>
      <c r="O1962" s="101">
        <f>IF(ISBLANK(C1962),O1961,IF(COUNTIF(C$2:C1962,C1962)&gt;1,O1961,1+MAX(O1961,0)))</f>
        <v>55</v>
      </c>
      <c r="P1962" s="45">
        <f t="shared" si="420"/>
        <v>32</v>
      </c>
      <c r="Q1962" s="33" t="str">
        <f t="shared" si="421"/>
        <v/>
      </c>
      <c r="R1962" s="33">
        <f t="shared" si="422"/>
        <v>11</v>
      </c>
      <c r="S1962" s="33" t="str">
        <f t="shared" si="423"/>
        <v>132_11</v>
      </c>
      <c r="T1962" s="35" t="str">
        <f t="shared" si="424"/>
        <v>132PM</v>
      </c>
      <c r="U1962" s="35" t="str">
        <f t="shared" si="425"/>
        <v>132PMNS</v>
      </c>
      <c r="W1962" s="20" t="str">
        <f t="shared" si="426"/>
        <v/>
      </c>
      <c r="X1962" s="20" t="str">
        <f t="shared" si="427"/>
        <v/>
      </c>
      <c r="Y1962" s="20" t="str">
        <f t="shared" si="428"/>
        <v/>
      </c>
      <c r="Z1962" s="20" t="str">
        <f t="shared" si="429"/>
        <v/>
      </c>
      <c r="AA1962" s="20">
        <f t="shared" si="431"/>
        <v>0</v>
      </c>
      <c r="AB1962" s="20">
        <f t="shared" si="432"/>
        <v>0</v>
      </c>
      <c r="AC1962" s="20">
        <f t="shared" si="433"/>
        <v>0</v>
      </c>
      <c r="AD1962" s="16">
        <f t="shared" si="430"/>
        <v>0</v>
      </c>
      <c r="AE1962" s="16">
        <f>IF(ISBLANK(T1962),AE1961,IF(COUNTIF(T$2:T1962,T1962)&gt;1,AE1961,1+MAX(AE1961,0)))</f>
        <v>61</v>
      </c>
    </row>
    <row r="1963" spans="1:32" x14ac:dyDescent="0.25">
      <c r="A1963" s="42">
        <v>132</v>
      </c>
      <c r="B1963" s="42" t="s">
        <v>66</v>
      </c>
      <c r="C1963" s="42" t="s">
        <v>773</v>
      </c>
      <c r="E1963" s="20">
        <v>1</v>
      </c>
      <c r="F1963" s="20">
        <v>3</v>
      </c>
      <c r="G1963" s="20">
        <v>2</v>
      </c>
      <c r="H1963" s="20">
        <v>9</v>
      </c>
      <c r="I1963" s="20">
        <v>2</v>
      </c>
      <c r="J1963" s="20">
        <v>0</v>
      </c>
      <c r="K1963" s="20">
        <v>1</v>
      </c>
      <c r="L1963" s="20">
        <v>2</v>
      </c>
      <c r="M1963" s="225" t="s">
        <v>774</v>
      </c>
      <c r="O1963" s="101">
        <f>IF(ISBLANK(C1963),O1962,IF(COUNTIF(C$2:C1963,C1963)&gt;1,O1962,1+MAX(O1962,0)))</f>
        <v>55</v>
      </c>
      <c r="P1963" s="45">
        <f t="shared" si="420"/>
        <v>32</v>
      </c>
      <c r="Q1963" s="33" t="str">
        <f t="shared" si="421"/>
        <v/>
      </c>
      <c r="R1963" s="33">
        <f t="shared" si="422"/>
        <v>11</v>
      </c>
      <c r="S1963" s="33" t="str">
        <f t="shared" si="423"/>
        <v>132_11</v>
      </c>
      <c r="T1963" s="35" t="str">
        <f t="shared" si="424"/>
        <v>132PM</v>
      </c>
      <c r="U1963" s="35" t="str">
        <f t="shared" si="425"/>
        <v>132PMNS</v>
      </c>
      <c r="W1963" s="20" t="str">
        <f t="shared" si="426"/>
        <v/>
      </c>
      <c r="X1963" s="20" t="str">
        <f t="shared" si="427"/>
        <v/>
      </c>
      <c r="Y1963" s="20" t="str">
        <f t="shared" si="428"/>
        <v/>
      </c>
      <c r="Z1963" s="20" t="str">
        <f t="shared" si="429"/>
        <v/>
      </c>
      <c r="AA1963" s="20">
        <f t="shared" si="431"/>
        <v>0</v>
      </c>
      <c r="AB1963" s="20">
        <f t="shared" si="432"/>
        <v>0</v>
      </c>
      <c r="AC1963" s="20">
        <f t="shared" si="433"/>
        <v>0</v>
      </c>
      <c r="AD1963" s="16">
        <f t="shared" si="430"/>
        <v>0</v>
      </c>
      <c r="AE1963" s="16">
        <f>IF(ISBLANK(T1963),AE1962,IF(COUNTIF(T$2:T1963,T1963)&gt;1,AE1962,1+MAX(AE1962,0)))</f>
        <v>61</v>
      </c>
    </row>
    <row r="1964" spans="1:32" x14ac:dyDescent="0.25">
      <c r="A1964" s="42">
        <v>132</v>
      </c>
      <c r="B1964" s="42" t="s">
        <v>66</v>
      </c>
      <c r="C1964" s="42" t="s">
        <v>773</v>
      </c>
      <c r="E1964" s="20">
        <v>1</v>
      </c>
      <c r="F1964" s="20">
        <v>3</v>
      </c>
      <c r="G1964" s="20">
        <v>3</v>
      </c>
      <c r="H1964" s="20">
        <v>19</v>
      </c>
      <c r="I1964" s="20">
        <v>3</v>
      </c>
      <c r="J1964" s="20">
        <v>3</v>
      </c>
      <c r="K1964" s="20">
        <v>8</v>
      </c>
      <c r="L1964" s="20">
        <v>11</v>
      </c>
      <c r="M1964" s="225" t="s">
        <v>774</v>
      </c>
      <c r="O1964" s="101">
        <f>IF(ISBLANK(C1964),O1963,IF(COUNTIF(C$2:C1964,C1964)&gt;1,O1963,1+MAX(O1963,0)))</f>
        <v>55</v>
      </c>
      <c r="P1964" s="45">
        <f t="shared" si="420"/>
        <v>32</v>
      </c>
      <c r="Q1964" s="33" t="str">
        <f t="shared" si="421"/>
        <v/>
      </c>
      <c r="R1964" s="33">
        <f t="shared" si="422"/>
        <v>11</v>
      </c>
      <c r="S1964" s="33" t="str">
        <f t="shared" si="423"/>
        <v>132_11</v>
      </c>
      <c r="T1964" s="35" t="str">
        <f t="shared" si="424"/>
        <v>132PM</v>
      </c>
      <c r="U1964" s="35" t="str">
        <f t="shared" si="425"/>
        <v>132PMEW</v>
      </c>
      <c r="W1964" s="20" t="str">
        <f t="shared" si="426"/>
        <v/>
      </c>
      <c r="X1964" s="20" t="str">
        <f t="shared" si="427"/>
        <v/>
      </c>
      <c r="Y1964" s="20" t="str">
        <f t="shared" si="428"/>
        <v/>
      </c>
      <c r="Z1964" s="20" t="str">
        <f t="shared" si="429"/>
        <v/>
      </c>
      <c r="AA1964" s="20">
        <f t="shared" si="431"/>
        <v>0</v>
      </c>
      <c r="AB1964" s="20">
        <f t="shared" si="432"/>
        <v>0</v>
      </c>
      <c r="AC1964" s="20">
        <f t="shared" si="433"/>
        <v>0</v>
      </c>
      <c r="AD1964" s="16">
        <f t="shared" si="430"/>
        <v>0</v>
      </c>
      <c r="AE1964" s="16">
        <f>IF(ISBLANK(T1964),AE1963,IF(COUNTIF(T$2:T1964,T1964)&gt;1,AE1963,1+MAX(AE1963,0)))</f>
        <v>61</v>
      </c>
    </row>
    <row r="1965" spans="1:32" x14ac:dyDescent="0.25">
      <c r="A1965" s="42">
        <v>132</v>
      </c>
      <c r="B1965" s="42" t="s">
        <v>66</v>
      </c>
      <c r="C1965" s="42" t="s">
        <v>773</v>
      </c>
      <c r="E1965" s="20">
        <v>1</v>
      </c>
      <c r="F1965" s="20">
        <v>3</v>
      </c>
      <c r="G1965" s="20">
        <v>4</v>
      </c>
      <c r="H1965" s="20">
        <v>6</v>
      </c>
      <c r="I1965" s="20">
        <v>1</v>
      </c>
      <c r="J1965" s="20">
        <v>1</v>
      </c>
      <c r="K1965" s="20">
        <v>5</v>
      </c>
      <c r="L1965" s="20">
        <v>6</v>
      </c>
      <c r="M1965" s="225" t="s">
        <v>774</v>
      </c>
      <c r="O1965" s="101">
        <f>IF(ISBLANK(C1965),O1964,IF(COUNTIF(C$2:C1965,C1965)&gt;1,O1964,1+MAX(O1964,0)))</f>
        <v>55</v>
      </c>
      <c r="P1965" s="45">
        <f t="shared" si="420"/>
        <v>32</v>
      </c>
      <c r="Q1965" s="33" t="str">
        <f t="shared" si="421"/>
        <v/>
      </c>
      <c r="R1965" s="33">
        <f t="shared" si="422"/>
        <v>11</v>
      </c>
      <c r="S1965" s="33" t="str">
        <f t="shared" si="423"/>
        <v>132_11</v>
      </c>
      <c r="T1965" s="35" t="str">
        <f t="shared" si="424"/>
        <v>132PM</v>
      </c>
      <c r="U1965" s="35" t="str">
        <f t="shared" si="425"/>
        <v>132PMEW</v>
      </c>
      <c r="W1965" s="20" t="str">
        <f t="shared" si="426"/>
        <v/>
      </c>
      <c r="X1965" s="20" t="str">
        <f t="shared" si="427"/>
        <v/>
      </c>
      <c r="Y1965" s="20" t="str">
        <f t="shared" si="428"/>
        <v/>
      </c>
      <c r="Z1965" s="20" t="str">
        <f t="shared" si="429"/>
        <v/>
      </c>
      <c r="AA1965" s="20">
        <f t="shared" si="431"/>
        <v>0</v>
      </c>
      <c r="AB1965" s="20">
        <f t="shared" si="432"/>
        <v>0</v>
      </c>
      <c r="AC1965" s="20">
        <f t="shared" si="433"/>
        <v>0</v>
      </c>
      <c r="AD1965" s="16">
        <f t="shared" si="430"/>
        <v>0</v>
      </c>
      <c r="AE1965" s="16">
        <f>IF(ISBLANK(T1965),AE1964,IF(COUNTIF(T$2:T1965,T1965)&gt;1,AE1964,1+MAX(AE1964,0)))</f>
        <v>61</v>
      </c>
    </row>
    <row r="1966" spans="1:32" x14ac:dyDescent="0.25">
      <c r="A1966" s="42">
        <v>132</v>
      </c>
      <c r="B1966" s="42" t="s">
        <v>66</v>
      </c>
      <c r="C1966" s="42" t="s">
        <v>773</v>
      </c>
      <c r="E1966" s="20">
        <v>1</v>
      </c>
      <c r="F1966" s="20">
        <v>4</v>
      </c>
      <c r="G1966" s="20">
        <v>1</v>
      </c>
      <c r="H1966" s="20">
        <v>0</v>
      </c>
      <c r="I1966" s="20">
        <v>0</v>
      </c>
      <c r="J1966" s="20">
        <v>0</v>
      </c>
      <c r="K1966" s="20">
        <v>0</v>
      </c>
      <c r="L1966" s="20">
        <v>0</v>
      </c>
      <c r="M1966" s="225" t="s">
        <v>774</v>
      </c>
      <c r="O1966" s="101">
        <f>IF(ISBLANK(C1966),O1965,IF(COUNTIF(C$2:C1966,C1966)&gt;1,O1965,1+MAX(O1965,0)))</f>
        <v>55</v>
      </c>
      <c r="P1966" s="45">
        <f t="shared" si="420"/>
        <v>32</v>
      </c>
      <c r="Q1966" s="33" t="str">
        <f t="shared" si="421"/>
        <v/>
      </c>
      <c r="R1966" s="33">
        <f t="shared" si="422"/>
        <v>12</v>
      </c>
      <c r="S1966" s="33" t="str">
        <f t="shared" si="423"/>
        <v>132_12</v>
      </c>
      <c r="T1966" s="35" t="str">
        <f t="shared" si="424"/>
        <v>132PM</v>
      </c>
      <c r="U1966" s="35" t="str">
        <f t="shared" si="425"/>
        <v>132PMNS</v>
      </c>
      <c r="W1966" s="20" t="str">
        <f t="shared" si="426"/>
        <v/>
      </c>
      <c r="X1966" s="20" t="str">
        <f t="shared" si="427"/>
        <v/>
      </c>
      <c r="Y1966" s="20" t="str">
        <f t="shared" si="428"/>
        <v/>
      </c>
      <c r="Z1966" s="20" t="str">
        <f t="shared" si="429"/>
        <v/>
      </c>
      <c r="AA1966" s="20">
        <f t="shared" si="431"/>
        <v>0</v>
      </c>
      <c r="AB1966" s="20">
        <f t="shared" si="432"/>
        <v>0</v>
      </c>
      <c r="AC1966" s="20">
        <f t="shared" si="433"/>
        <v>0</v>
      </c>
      <c r="AD1966" s="16">
        <f t="shared" si="430"/>
        <v>0</v>
      </c>
      <c r="AE1966" s="16">
        <f>IF(ISBLANK(T1966),AE1965,IF(COUNTIF(T$2:T1966,T1966)&gt;1,AE1965,1+MAX(AE1965,0)))</f>
        <v>61</v>
      </c>
    </row>
    <row r="1967" spans="1:32" x14ac:dyDescent="0.25">
      <c r="A1967" s="42">
        <v>132</v>
      </c>
      <c r="B1967" s="42" t="s">
        <v>66</v>
      </c>
      <c r="C1967" s="42" t="s">
        <v>773</v>
      </c>
      <c r="E1967" s="20">
        <v>1</v>
      </c>
      <c r="F1967" s="20">
        <v>4</v>
      </c>
      <c r="G1967" s="20">
        <v>2</v>
      </c>
      <c r="H1967" s="20">
        <v>1</v>
      </c>
      <c r="I1967" s="20">
        <v>1</v>
      </c>
      <c r="J1967" s="20">
        <v>0</v>
      </c>
      <c r="K1967" s="20">
        <v>1</v>
      </c>
      <c r="L1967" s="20">
        <v>1</v>
      </c>
      <c r="M1967" s="225" t="s">
        <v>774</v>
      </c>
      <c r="O1967" s="101">
        <f>IF(ISBLANK(C1967),O1966,IF(COUNTIF(C$2:C1967,C1967)&gt;1,O1966,1+MAX(O1966,0)))</f>
        <v>55</v>
      </c>
      <c r="P1967" s="45">
        <f t="shared" si="420"/>
        <v>32</v>
      </c>
      <c r="Q1967" s="33" t="str">
        <f t="shared" si="421"/>
        <v/>
      </c>
      <c r="R1967" s="33">
        <f t="shared" si="422"/>
        <v>12</v>
      </c>
      <c r="S1967" s="33" t="str">
        <f t="shared" si="423"/>
        <v>132_12</v>
      </c>
      <c r="T1967" s="35" t="str">
        <f t="shared" si="424"/>
        <v>132PM</v>
      </c>
      <c r="U1967" s="35" t="str">
        <f t="shared" si="425"/>
        <v>132PMNS</v>
      </c>
      <c r="W1967" s="20" t="str">
        <f t="shared" si="426"/>
        <v/>
      </c>
      <c r="X1967" s="20" t="str">
        <f t="shared" si="427"/>
        <v/>
      </c>
      <c r="Y1967" s="20" t="str">
        <f t="shared" si="428"/>
        <v/>
      </c>
      <c r="Z1967" s="20" t="str">
        <f t="shared" si="429"/>
        <v/>
      </c>
      <c r="AA1967" s="20">
        <f t="shared" si="431"/>
        <v>0</v>
      </c>
      <c r="AB1967" s="20">
        <f t="shared" si="432"/>
        <v>0</v>
      </c>
      <c r="AC1967" s="20">
        <f t="shared" si="433"/>
        <v>0</v>
      </c>
      <c r="AD1967" s="16">
        <f t="shared" si="430"/>
        <v>0</v>
      </c>
      <c r="AE1967" s="16">
        <f>IF(ISBLANK(T1967),AE1966,IF(COUNTIF(T$2:T1967,T1967)&gt;1,AE1966,1+MAX(AE1966,0)))</f>
        <v>61</v>
      </c>
    </row>
    <row r="1968" spans="1:32" x14ac:dyDescent="0.25">
      <c r="A1968" s="42">
        <v>132</v>
      </c>
      <c r="B1968" s="42" t="s">
        <v>66</v>
      </c>
      <c r="C1968" s="42" t="s">
        <v>773</v>
      </c>
      <c r="E1968" s="20">
        <v>1</v>
      </c>
      <c r="F1968" s="20">
        <v>4</v>
      </c>
      <c r="G1968" s="20">
        <v>3</v>
      </c>
      <c r="H1968" s="20">
        <v>10</v>
      </c>
      <c r="I1968" s="20">
        <v>1</v>
      </c>
      <c r="J1968" s="20">
        <v>1</v>
      </c>
      <c r="K1968" s="20">
        <v>4</v>
      </c>
      <c r="L1968" s="20">
        <v>8</v>
      </c>
      <c r="M1968" s="225" t="s">
        <v>774</v>
      </c>
      <c r="O1968" s="101">
        <f>IF(ISBLANK(C1968),O1967,IF(COUNTIF(C$2:C1968,C1968)&gt;1,O1967,1+MAX(O1967,0)))</f>
        <v>55</v>
      </c>
      <c r="P1968" s="45">
        <f t="shared" si="420"/>
        <v>32</v>
      </c>
      <c r="Q1968" s="33" t="str">
        <f t="shared" si="421"/>
        <v/>
      </c>
      <c r="R1968" s="33">
        <f t="shared" si="422"/>
        <v>12</v>
      </c>
      <c r="S1968" s="33" t="str">
        <f t="shared" si="423"/>
        <v>132_12</v>
      </c>
      <c r="T1968" s="35" t="str">
        <f t="shared" si="424"/>
        <v>132PM</v>
      </c>
      <c r="U1968" s="35" t="str">
        <f t="shared" si="425"/>
        <v>132PMEW</v>
      </c>
      <c r="W1968" s="20" t="str">
        <f t="shared" si="426"/>
        <v/>
      </c>
      <c r="X1968" s="20" t="str">
        <f t="shared" si="427"/>
        <v/>
      </c>
      <c r="Y1968" s="20" t="str">
        <f t="shared" si="428"/>
        <v/>
      </c>
      <c r="Z1968" s="20" t="str">
        <f t="shared" si="429"/>
        <v/>
      </c>
      <c r="AA1968" s="20">
        <f t="shared" si="431"/>
        <v>0</v>
      </c>
      <c r="AB1968" s="20">
        <f t="shared" si="432"/>
        <v>0</v>
      </c>
      <c r="AC1968" s="20">
        <f t="shared" si="433"/>
        <v>0</v>
      </c>
      <c r="AD1968" s="16">
        <f t="shared" si="430"/>
        <v>0</v>
      </c>
      <c r="AE1968" s="16">
        <f>IF(ISBLANK(T1968),AE1967,IF(COUNTIF(T$2:T1968,T1968)&gt;1,AE1967,1+MAX(AE1967,0)))</f>
        <v>61</v>
      </c>
    </row>
    <row r="1969" spans="1:31" x14ac:dyDescent="0.25">
      <c r="A1969" s="42">
        <v>132</v>
      </c>
      <c r="B1969" s="42" t="s">
        <v>66</v>
      </c>
      <c r="C1969" s="42" t="s">
        <v>773</v>
      </c>
      <c r="E1969" s="20">
        <v>1</v>
      </c>
      <c r="F1969" s="20">
        <v>4</v>
      </c>
      <c r="G1969" s="20">
        <v>4</v>
      </c>
      <c r="H1969" s="20">
        <v>4</v>
      </c>
      <c r="I1969" s="20">
        <v>0</v>
      </c>
      <c r="J1969" s="20">
        <v>0</v>
      </c>
      <c r="K1969" s="20">
        <v>2</v>
      </c>
      <c r="L1969" s="20">
        <v>3</v>
      </c>
      <c r="M1969" s="225" t="s">
        <v>774</v>
      </c>
      <c r="O1969" s="101">
        <f>IF(ISBLANK(C1969),O1968,IF(COUNTIF(C$2:C1969,C1969)&gt;1,O1968,1+MAX(O1968,0)))</f>
        <v>55</v>
      </c>
      <c r="P1969" s="45">
        <f t="shared" si="420"/>
        <v>32</v>
      </c>
      <c r="Q1969" s="33" t="str">
        <f t="shared" si="421"/>
        <v/>
      </c>
      <c r="R1969" s="33">
        <f t="shared" si="422"/>
        <v>12</v>
      </c>
      <c r="S1969" s="33" t="str">
        <f t="shared" si="423"/>
        <v>132_12</v>
      </c>
      <c r="T1969" s="35" t="str">
        <f t="shared" si="424"/>
        <v>132PM</v>
      </c>
      <c r="U1969" s="35" t="str">
        <f t="shared" si="425"/>
        <v>132PMEW</v>
      </c>
      <c r="W1969" s="20" t="str">
        <f t="shared" si="426"/>
        <v/>
      </c>
      <c r="X1969" s="20" t="str">
        <f t="shared" si="427"/>
        <v/>
      </c>
      <c r="Y1969" s="20" t="str">
        <f t="shared" si="428"/>
        <v/>
      </c>
      <c r="Z1969" s="20" t="str">
        <f t="shared" si="429"/>
        <v/>
      </c>
      <c r="AA1969" s="20">
        <f t="shared" si="431"/>
        <v>0</v>
      </c>
      <c r="AB1969" s="20">
        <f t="shared" si="432"/>
        <v>0</v>
      </c>
      <c r="AC1969" s="20">
        <f t="shared" si="433"/>
        <v>0</v>
      </c>
      <c r="AD1969" s="16">
        <f t="shared" si="430"/>
        <v>0</v>
      </c>
      <c r="AE1969" s="16">
        <f>IF(ISBLANK(T1969),AE1968,IF(COUNTIF(T$2:T1969,T1969)&gt;1,AE1968,1+MAX(AE1968,0)))</f>
        <v>61</v>
      </c>
    </row>
    <row r="1970" spans="1:31" x14ac:dyDescent="0.25">
      <c r="A1970" s="42">
        <v>132</v>
      </c>
      <c r="B1970" s="42" t="s">
        <v>66</v>
      </c>
      <c r="C1970" s="42" t="s">
        <v>773</v>
      </c>
      <c r="E1970" s="20">
        <v>2</v>
      </c>
      <c r="F1970" s="20">
        <v>1</v>
      </c>
      <c r="G1970" s="20">
        <v>1</v>
      </c>
      <c r="H1970" s="20">
        <v>0</v>
      </c>
      <c r="I1970" s="20">
        <v>0</v>
      </c>
      <c r="J1970" s="20">
        <v>0</v>
      </c>
      <c r="K1970" s="20">
        <v>0</v>
      </c>
      <c r="L1970" s="20">
        <v>0</v>
      </c>
      <c r="M1970" s="225" t="s">
        <v>775</v>
      </c>
      <c r="O1970" s="101">
        <f>IF(ISBLANK(C1970),O1969,IF(COUNTIF(C$2:C1970,C1970)&gt;1,O1969,1+MAX(O1969,0)))</f>
        <v>55</v>
      </c>
      <c r="P1970" s="45">
        <f t="shared" si="420"/>
        <v>32</v>
      </c>
      <c r="Q1970" s="33" t="str">
        <f t="shared" si="421"/>
        <v/>
      </c>
      <c r="R1970" s="33">
        <f t="shared" si="422"/>
        <v>13</v>
      </c>
      <c r="S1970" s="33" t="str">
        <f t="shared" si="423"/>
        <v>132_13</v>
      </c>
      <c r="T1970" s="35" t="str">
        <f t="shared" si="424"/>
        <v>132PM</v>
      </c>
      <c r="U1970" s="35" t="str">
        <f t="shared" si="425"/>
        <v>132PMNS</v>
      </c>
      <c r="W1970" s="20" t="str">
        <f t="shared" si="426"/>
        <v/>
      </c>
      <c r="X1970" s="20" t="str">
        <f t="shared" si="427"/>
        <v/>
      </c>
      <c r="Y1970" s="20" t="str">
        <f t="shared" si="428"/>
        <v/>
      </c>
      <c r="Z1970" s="20" t="str">
        <f t="shared" si="429"/>
        <v/>
      </c>
      <c r="AA1970" s="20">
        <f t="shared" si="431"/>
        <v>0</v>
      </c>
      <c r="AB1970" s="20">
        <f t="shared" si="432"/>
        <v>0</v>
      </c>
      <c r="AC1970" s="20">
        <f t="shared" si="433"/>
        <v>0</v>
      </c>
      <c r="AD1970" s="16">
        <f t="shared" si="430"/>
        <v>0</v>
      </c>
      <c r="AE1970" s="16">
        <f>IF(ISBLANK(T1970),AE1969,IF(COUNTIF(T$2:T1970,T1970)&gt;1,AE1969,1+MAX(AE1969,0)))</f>
        <v>61</v>
      </c>
    </row>
    <row r="1971" spans="1:31" x14ac:dyDescent="0.25">
      <c r="A1971" s="42">
        <v>132</v>
      </c>
      <c r="B1971" s="42" t="s">
        <v>66</v>
      </c>
      <c r="C1971" s="42" t="s">
        <v>773</v>
      </c>
      <c r="E1971" s="20">
        <v>2</v>
      </c>
      <c r="F1971" s="20">
        <v>1</v>
      </c>
      <c r="G1971" s="20">
        <v>2</v>
      </c>
      <c r="H1971" s="20">
        <v>2</v>
      </c>
      <c r="I1971" s="20">
        <v>0</v>
      </c>
      <c r="J1971" s="20">
        <v>1</v>
      </c>
      <c r="K1971" s="20">
        <v>1</v>
      </c>
      <c r="L1971" s="20">
        <v>0</v>
      </c>
      <c r="M1971" s="225" t="s">
        <v>775</v>
      </c>
      <c r="O1971" s="101">
        <f>IF(ISBLANK(C1971),O1970,IF(COUNTIF(C$2:C1971,C1971)&gt;1,O1970,1+MAX(O1970,0)))</f>
        <v>55</v>
      </c>
      <c r="P1971" s="45">
        <f t="shared" si="420"/>
        <v>32</v>
      </c>
      <c r="Q1971" s="33" t="str">
        <f t="shared" si="421"/>
        <v/>
      </c>
      <c r="R1971" s="33">
        <f t="shared" si="422"/>
        <v>13</v>
      </c>
      <c r="S1971" s="33" t="str">
        <f t="shared" si="423"/>
        <v>132_13</v>
      </c>
      <c r="T1971" s="35" t="str">
        <f t="shared" si="424"/>
        <v>132PM</v>
      </c>
      <c r="U1971" s="35" t="str">
        <f t="shared" si="425"/>
        <v>132PMNS</v>
      </c>
      <c r="W1971" s="20" t="str">
        <f t="shared" si="426"/>
        <v/>
      </c>
      <c r="X1971" s="20" t="str">
        <f t="shared" si="427"/>
        <v/>
      </c>
      <c r="Y1971" s="20" t="str">
        <f t="shared" si="428"/>
        <v/>
      </c>
      <c r="Z1971" s="20" t="str">
        <f t="shared" si="429"/>
        <v/>
      </c>
      <c r="AA1971" s="20">
        <f t="shared" si="431"/>
        <v>0</v>
      </c>
      <c r="AB1971" s="20">
        <f t="shared" si="432"/>
        <v>0</v>
      </c>
      <c r="AC1971" s="20">
        <f t="shared" si="433"/>
        <v>0</v>
      </c>
      <c r="AD1971" s="16">
        <f t="shared" si="430"/>
        <v>0</v>
      </c>
      <c r="AE1971" s="16">
        <f>IF(ISBLANK(T1971),AE1970,IF(COUNTIF(T$2:T1971,T1971)&gt;1,AE1970,1+MAX(AE1970,0)))</f>
        <v>61</v>
      </c>
    </row>
    <row r="1972" spans="1:31" x14ac:dyDescent="0.25">
      <c r="A1972" s="42">
        <v>132</v>
      </c>
      <c r="B1972" s="42" t="s">
        <v>66</v>
      </c>
      <c r="C1972" s="42" t="s">
        <v>773</v>
      </c>
      <c r="E1972" s="20">
        <v>2</v>
      </c>
      <c r="F1972" s="20">
        <v>1</v>
      </c>
      <c r="G1972" s="20">
        <v>3</v>
      </c>
      <c r="H1972" s="20">
        <v>14</v>
      </c>
      <c r="I1972" s="20">
        <v>3</v>
      </c>
      <c r="J1972" s="20">
        <v>1</v>
      </c>
      <c r="K1972" s="20">
        <v>7</v>
      </c>
      <c r="L1972" s="20">
        <v>6</v>
      </c>
      <c r="M1972" s="225" t="s">
        <v>775</v>
      </c>
      <c r="O1972" s="101">
        <f>IF(ISBLANK(C1972),O1971,IF(COUNTIF(C$2:C1972,C1972)&gt;1,O1971,1+MAX(O1971,0)))</f>
        <v>55</v>
      </c>
      <c r="P1972" s="45">
        <f t="shared" si="420"/>
        <v>32</v>
      </c>
      <c r="Q1972" s="33" t="str">
        <f t="shared" si="421"/>
        <v/>
      </c>
      <c r="R1972" s="33">
        <f t="shared" si="422"/>
        <v>13</v>
      </c>
      <c r="S1972" s="33" t="str">
        <f t="shared" si="423"/>
        <v>132_13</v>
      </c>
      <c r="T1972" s="35" t="str">
        <f t="shared" si="424"/>
        <v>132PM</v>
      </c>
      <c r="U1972" s="35" t="str">
        <f t="shared" si="425"/>
        <v>132PMEW</v>
      </c>
      <c r="W1972" s="20" t="str">
        <f t="shared" si="426"/>
        <v/>
      </c>
      <c r="X1972" s="20" t="str">
        <f t="shared" si="427"/>
        <v/>
      </c>
      <c r="Y1972" s="20" t="str">
        <f t="shared" si="428"/>
        <v/>
      </c>
      <c r="Z1972" s="20" t="str">
        <f t="shared" si="429"/>
        <v/>
      </c>
      <c r="AA1972" s="20">
        <f t="shared" si="431"/>
        <v>0</v>
      </c>
      <c r="AB1972" s="20">
        <f t="shared" si="432"/>
        <v>0</v>
      </c>
      <c r="AC1972" s="20">
        <f t="shared" si="433"/>
        <v>0</v>
      </c>
      <c r="AD1972" s="16">
        <f t="shared" si="430"/>
        <v>0</v>
      </c>
      <c r="AE1972" s="16">
        <f>IF(ISBLANK(T1972),AE1971,IF(COUNTIF(T$2:T1972,T1972)&gt;1,AE1971,1+MAX(AE1971,0)))</f>
        <v>61</v>
      </c>
    </row>
    <row r="1973" spans="1:31" x14ac:dyDescent="0.25">
      <c r="A1973" s="42">
        <v>132</v>
      </c>
      <c r="B1973" s="42" t="s">
        <v>66</v>
      </c>
      <c r="C1973" s="42" t="s">
        <v>773</v>
      </c>
      <c r="E1973" s="20">
        <v>2</v>
      </c>
      <c r="F1973" s="20">
        <v>1</v>
      </c>
      <c r="G1973" s="20">
        <v>4</v>
      </c>
      <c r="H1973" s="20">
        <v>11</v>
      </c>
      <c r="I1973" s="20">
        <v>2</v>
      </c>
      <c r="J1973" s="20">
        <v>1</v>
      </c>
      <c r="K1973" s="20">
        <v>0</v>
      </c>
      <c r="L1973" s="20">
        <v>2</v>
      </c>
      <c r="M1973" s="225" t="s">
        <v>775</v>
      </c>
      <c r="O1973" s="101">
        <f>IF(ISBLANK(C1973),O1972,IF(COUNTIF(C$2:C1973,C1973)&gt;1,O1972,1+MAX(O1972,0)))</f>
        <v>55</v>
      </c>
      <c r="P1973" s="45">
        <f t="shared" si="420"/>
        <v>32</v>
      </c>
      <c r="Q1973" s="33" t="str">
        <f t="shared" si="421"/>
        <v/>
      </c>
      <c r="R1973" s="33">
        <f t="shared" si="422"/>
        <v>13</v>
      </c>
      <c r="S1973" s="33" t="str">
        <f t="shared" si="423"/>
        <v>132_13</v>
      </c>
      <c r="T1973" s="35" t="str">
        <f t="shared" si="424"/>
        <v>132PM</v>
      </c>
      <c r="U1973" s="35" t="str">
        <f t="shared" si="425"/>
        <v>132PMEW</v>
      </c>
      <c r="W1973" s="20" t="str">
        <f t="shared" si="426"/>
        <v/>
      </c>
      <c r="X1973" s="20" t="str">
        <f t="shared" si="427"/>
        <v/>
      </c>
      <c r="Y1973" s="20" t="str">
        <f t="shared" si="428"/>
        <v/>
      </c>
      <c r="Z1973" s="20" t="str">
        <f t="shared" si="429"/>
        <v/>
      </c>
      <c r="AA1973" s="20">
        <f t="shared" si="431"/>
        <v>0</v>
      </c>
      <c r="AB1973" s="20">
        <f t="shared" si="432"/>
        <v>0</v>
      </c>
      <c r="AC1973" s="20">
        <f t="shared" si="433"/>
        <v>0</v>
      </c>
      <c r="AD1973" s="16">
        <f t="shared" si="430"/>
        <v>0</v>
      </c>
      <c r="AE1973" s="16">
        <f>IF(ISBLANK(T1973),AE1972,IF(COUNTIF(T$2:T1973,T1973)&gt;1,AE1972,1+MAX(AE1972,0)))</f>
        <v>61</v>
      </c>
    </row>
    <row r="1974" spans="1:31" x14ac:dyDescent="0.25">
      <c r="A1974" s="42">
        <v>132</v>
      </c>
      <c r="B1974" s="42" t="s">
        <v>66</v>
      </c>
      <c r="C1974" s="42" t="s">
        <v>773</v>
      </c>
      <c r="E1974" s="20">
        <v>2</v>
      </c>
      <c r="F1974" s="20">
        <v>2</v>
      </c>
      <c r="G1974" s="20">
        <v>1</v>
      </c>
      <c r="H1974" s="20">
        <v>0</v>
      </c>
      <c r="I1974" s="20">
        <v>0</v>
      </c>
      <c r="J1974" s="20">
        <v>0</v>
      </c>
      <c r="K1974" s="20">
        <v>0</v>
      </c>
      <c r="L1974" s="20">
        <v>0</v>
      </c>
      <c r="M1974" s="225" t="s">
        <v>775</v>
      </c>
      <c r="O1974" s="101">
        <f>IF(ISBLANK(C1974),O1973,IF(COUNTIF(C$2:C1974,C1974)&gt;1,O1973,1+MAX(O1973,0)))</f>
        <v>55</v>
      </c>
      <c r="P1974" s="45">
        <f t="shared" si="420"/>
        <v>32</v>
      </c>
      <c r="Q1974" s="33" t="str">
        <f t="shared" si="421"/>
        <v/>
      </c>
      <c r="R1974" s="33">
        <f t="shared" si="422"/>
        <v>14</v>
      </c>
      <c r="S1974" s="33" t="str">
        <f t="shared" si="423"/>
        <v>132_14</v>
      </c>
      <c r="T1974" s="35" t="str">
        <f t="shared" si="424"/>
        <v>132PM</v>
      </c>
      <c r="U1974" s="35" t="str">
        <f t="shared" si="425"/>
        <v>132PMNS</v>
      </c>
      <c r="W1974" s="20" t="str">
        <f t="shared" si="426"/>
        <v/>
      </c>
      <c r="X1974" s="20" t="str">
        <f t="shared" si="427"/>
        <v/>
      </c>
      <c r="Y1974" s="20" t="str">
        <f t="shared" si="428"/>
        <v/>
      </c>
      <c r="Z1974" s="20" t="str">
        <f t="shared" si="429"/>
        <v/>
      </c>
      <c r="AA1974" s="20">
        <f t="shared" si="431"/>
        <v>0</v>
      </c>
      <c r="AB1974" s="20">
        <f t="shared" si="432"/>
        <v>0</v>
      </c>
      <c r="AC1974" s="20">
        <f t="shared" si="433"/>
        <v>0</v>
      </c>
      <c r="AD1974" s="16">
        <f t="shared" si="430"/>
        <v>0</v>
      </c>
      <c r="AE1974" s="16">
        <f>IF(ISBLANK(T1974),AE1973,IF(COUNTIF(T$2:T1974,T1974)&gt;1,AE1973,1+MAX(AE1973,0)))</f>
        <v>61</v>
      </c>
    </row>
    <row r="1975" spans="1:31" x14ac:dyDescent="0.25">
      <c r="A1975" s="42">
        <v>132</v>
      </c>
      <c r="B1975" s="42" t="s">
        <v>66</v>
      </c>
      <c r="C1975" s="42" t="s">
        <v>773</v>
      </c>
      <c r="E1975" s="20">
        <v>2</v>
      </c>
      <c r="F1975" s="20">
        <v>2</v>
      </c>
      <c r="G1975" s="20">
        <v>2</v>
      </c>
      <c r="H1975" s="20">
        <v>3</v>
      </c>
      <c r="I1975" s="20">
        <v>0</v>
      </c>
      <c r="J1975" s="20">
        <v>0</v>
      </c>
      <c r="K1975" s="20">
        <v>0</v>
      </c>
      <c r="L1975" s="20">
        <v>0</v>
      </c>
      <c r="M1975" s="225" t="s">
        <v>775</v>
      </c>
      <c r="O1975" s="101">
        <f>IF(ISBLANK(C1975),O1974,IF(COUNTIF(C$2:C1975,C1975)&gt;1,O1974,1+MAX(O1974,0)))</f>
        <v>55</v>
      </c>
      <c r="P1975" s="45">
        <f t="shared" si="420"/>
        <v>32</v>
      </c>
      <c r="Q1975" s="33" t="str">
        <f t="shared" si="421"/>
        <v/>
      </c>
      <c r="R1975" s="33">
        <f t="shared" si="422"/>
        <v>14</v>
      </c>
      <c r="S1975" s="33" t="str">
        <f t="shared" si="423"/>
        <v>132_14</v>
      </c>
      <c r="T1975" s="35" t="str">
        <f t="shared" si="424"/>
        <v>132PM</v>
      </c>
      <c r="U1975" s="35" t="str">
        <f t="shared" si="425"/>
        <v>132PMNS</v>
      </c>
      <c r="W1975" s="20" t="str">
        <f t="shared" si="426"/>
        <v/>
      </c>
      <c r="X1975" s="20" t="str">
        <f t="shared" si="427"/>
        <v/>
      </c>
      <c r="Y1975" s="20" t="str">
        <f t="shared" si="428"/>
        <v/>
      </c>
      <c r="Z1975" s="20" t="str">
        <f t="shared" si="429"/>
        <v/>
      </c>
      <c r="AA1975" s="20">
        <f t="shared" si="431"/>
        <v>0</v>
      </c>
      <c r="AB1975" s="20">
        <f t="shared" si="432"/>
        <v>0</v>
      </c>
      <c r="AC1975" s="20">
        <f t="shared" si="433"/>
        <v>0</v>
      </c>
      <c r="AD1975" s="16">
        <f t="shared" si="430"/>
        <v>0</v>
      </c>
      <c r="AE1975" s="16">
        <f>IF(ISBLANK(T1975),AE1974,IF(COUNTIF(T$2:T1975,T1975)&gt;1,AE1974,1+MAX(AE1974,0)))</f>
        <v>61</v>
      </c>
    </row>
    <row r="1976" spans="1:31" x14ac:dyDescent="0.25">
      <c r="A1976" s="42">
        <v>132</v>
      </c>
      <c r="B1976" s="42" t="s">
        <v>66</v>
      </c>
      <c r="C1976" s="42" t="s">
        <v>773</v>
      </c>
      <c r="E1976" s="20">
        <v>2</v>
      </c>
      <c r="F1976" s="20">
        <v>2</v>
      </c>
      <c r="G1976" s="20">
        <v>3</v>
      </c>
      <c r="H1976" s="20">
        <v>13</v>
      </c>
      <c r="I1976" s="20">
        <v>5</v>
      </c>
      <c r="J1976" s="20">
        <v>2</v>
      </c>
      <c r="K1976" s="20">
        <v>2</v>
      </c>
      <c r="L1976" s="20">
        <v>4</v>
      </c>
      <c r="M1976" s="225" t="s">
        <v>775</v>
      </c>
      <c r="O1976" s="101">
        <f>IF(ISBLANK(C1976),O1975,IF(COUNTIF(C$2:C1976,C1976)&gt;1,O1975,1+MAX(O1975,0)))</f>
        <v>55</v>
      </c>
      <c r="P1976" s="45">
        <f t="shared" si="420"/>
        <v>32</v>
      </c>
      <c r="Q1976" s="33" t="str">
        <f t="shared" si="421"/>
        <v/>
      </c>
      <c r="R1976" s="33">
        <f t="shared" si="422"/>
        <v>14</v>
      </c>
      <c r="S1976" s="33" t="str">
        <f t="shared" si="423"/>
        <v>132_14</v>
      </c>
      <c r="T1976" s="35" t="str">
        <f t="shared" si="424"/>
        <v>132PM</v>
      </c>
      <c r="U1976" s="35" t="str">
        <f t="shared" si="425"/>
        <v>132PMEW</v>
      </c>
      <c r="W1976" s="20" t="str">
        <f t="shared" si="426"/>
        <v/>
      </c>
      <c r="X1976" s="20" t="str">
        <f t="shared" si="427"/>
        <v/>
      </c>
      <c r="Y1976" s="20" t="str">
        <f t="shared" si="428"/>
        <v/>
      </c>
      <c r="Z1976" s="20" t="str">
        <f t="shared" si="429"/>
        <v/>
      </c>
      <c r="AA1976" s="20">
        <f t="shared" si="431"/>
        <v>0</v>
      </c>
      <c r="AB1976" s="20">
        <f t="shared" si="432"/>
        <v>0</v>
      </c>
      <c r="AC1976" s="20">
        <f t="shared" si="433"/>
        <v>0</v>
      </c>
      <c r="AD1976" s="16">
        <f t="shared" si="430"/>
        <v>0</v>
      </c>
      <c r="AE1976" s="16">
        <f>IF(ISBLANK(T1976),AE1975,IF(COUNTIF(T$2:T1976,T1976)&gt;1,AE1975,1+MAX(AE1975,0)))</f>
        <v>61</v>
      </c>
    </row>
    <row r="1977" spans="1:31" x14ac:dyDescent="0.25">
      <c r="A1977" s="42">
        <v>132</v>
      </c>
      <c r="B1977" s="42" t="s">
        <v>66</v>
      </c>
      <c r="C1977" s="42" t="s">
        <v>773</v>
      </c>
      <c r="E1977" s="20">
        <v>2</v>
      </c>
      <c r="F1977" s="20">
        <v>2</v>
      </c>
      <c r="G1977" s="20">
        <v>4</v>
      </c>
      <c r="H1977" s="20">
        <v>8</v>
      </c>
      <c r="I1977" s="20">
        <v>1</v>
      </c>
      <c r="J1977" s="20">
        <v>0</v>
      </c>
      <c r="K1977" s="20">
        <v>1</v>
      </c>
      <c r="L1977" s="20">
        <v>2</v>
      </c>
      <c r="M1977" s="225" t="s">
        <v>775</v>
      </c>
      <c r="O1977" s="101">
        <f>IF(ISBLANK(C1977),O1976,IF(COUNTIF(C$2:C1977,C1977)&gt;1,O1976,1+MAX(O1976,0)))</f>
        <v>55</v>
      </c>
      <c r="P1977" s="45">
        <f t="shared" si="420"/>
        <v>32</v>
      </c>
      <c r="Q1977" s="33" t="str">
        <f t="shared" si="421"/>
        <v/>
      </c>
      <c r="R1977" s="33">
        <f t="shared" si="422"/>
        <v>14</v>
      </c>
      <c r="S1977" s="33" t="str">
        <f t="shared" si="423"/>
        <v>132_14</v>
      </c>
      <c r="T1977" s="35" t="str">
        <f t="shared" si="424"/>
        <v>132PM</v>
      </c>
      <c r="U1977" s="35" t="str">
        <f t="shared" si="425"/>
        <v>132PMEW</v>
      </c>
      <c r="W1977" s="20" t="str">
        <f t="shared" si="426"/>
        <v/>
      </c>
      <c r="X1977" s="20" t="str">
        <f t="shared" si="427"/>
        <v/>
      </c>
      <c r="Y1977" s="20" t="str">
        <f t="shared" si="428"/>
        <v/>
      </c>
      <c r="Z1977" s="20" t="str">
        <f t="shared" si="429"/>
        <v/>
      </c>
      <c r="AA1977" s="20">
        <f t="shared" si="431"/>
        <v>0</v>
      </c>
      <c r="AB1977" s="20">
        <f t="shared" si="432"/>
        <v>0</v>
      </c>
      <c r="AC1977" s="20">
        <f t="shared" si="433"/>
        <v>0</v>
      </c>
      <c r="AD1977" s="16">
        <f t="shared" si="430"/>
        <v>0</v>
      </c>
      <c r="AE1977" s="16">
        <f>IF(ISBLANK(T1977),AE1976,IF(COUNTIF(T$2:T1977,T1977)&gt;1,AE1976,1+MAX(AE1976,0)))</f>
        <v>61</v>
      </c>
    </row>
    <row r="1978" spans="1:31" x14ac:dyDescent="0.25">
      <c r="A1978" s="42">
        <v>132</v>
      </c>
      <c r="B1978" s="42" t="s">
        <v>66</v>
      </c>
      <c r="C1978" s="42" t="s">
        <v>773</v>
      </c>
      <c r="E1978" s="20">
        <v>2</v>
      </c>
      <c r="F1978" s="20">
        <v>3</v>
      </c>
      <c r="G1978" s="20">
        <v>1</v>
      </c>
      <c r="H1978" s="20">
        <v>0</v>
      </c>
      <c r="I1978" s="20">
        <v>0</v>
      </c>
      <c r="J1978" s="20">
        <v>0</v>
      </c>
      <c r="K1978" s="20">
        <v>0</v>
      </c>
      <c r="L1978" s="20">
        <v>0</v>
      </c>
      <c r="M1978" s="225" t="s">
        <v>775</v>
      </c>
      <c r="O1978" s="101">
        <f>IF(ISBLANK(C1978),O1977,IF(COUNTIF(C$2:C1978,C1978)&gt;1,O1977,1+MAX(O1977,0)))</f>
        <v>55</v>
      </c>
      <c r="P1978" s="45">
        <f t="shared" si="420"/>
        <v>32</v>
      </c>
      <c r="Q1978" s="33" t="str">
        <f t="shared" si="421"/>
        <v/>
      </c>
      <c r="R1978" s="33">
        <f t="shared" si="422"/>
        <v>15</v>
      </c>
      <c r="S1978" s="33" t="str">
        <f t="shared" si="423"/>
        <v>132_15</v>
      </c>
      <c r="T1978" s="35" t="str">
        <f t="shared" si="424"/>
        <v>132PM</v>
      </c>
      <c r="U1978" s="35" t="str">
        <f t="shared" si="425"/>
        <v>132PMNS</v>
      </c>
      <c r="W1978" s="20" t="str">
        <f t="shared" si="426"/>
        <v/>
      </c>
      <c r="X1978" s="20" t="str">
        <f t="shared" si="427"/>
        <v/>
      </c>
      <c r="Y1978" s="20" t="str">
        <f t="shared" si="428"/>
        <v/>
      </c>
      <c r="Z1978" s="20" t="str">
        <f t="shared" si="429"/>
        <v/>
      </c>
      <c r="AA1978" s="20">
        <f t="shared" si="431"/>
        <v>0</v>
      </c>
      <c r="AB1978" s="20">
        <f t="shared" si="432"/>
        <v>0</v>
      </c>
      <c r="AC1978" s="20">
        <f t="shared" si="433"/>
        <v>0</v>
      </c>
      <c r="AD1978" s="16">
        <f t="shared" si="430"/>
        <v>0</v>
      </c>
      <c r="AE1978" s="16">
        <f>IF(ISBLANK(T1978),AE1977,IF(COUNTIF(T$2:T1978,T1978)&gt;1,AE1977,1+MAX(AE1977,0)))</f>
        <v>61</v>
      </c>
    </row>
    <row r="1979" spans="1:31" x14ac:dyDescent="0.25">
      <c r="A1979" s="42">
        <v>132</v>
      </c>
      <c r="B1979" s="42" t="s">
        <v>66</v>
      </c>
      <c r="C1979" s="42" t="s">
        <v>773</v>
      </c>
      <c r="E1979" s="20">
        <v>2</v>
      </c>
      <c r="F1979" s="20">
        <v>3</v>
      </c>
      <c r="G1979" s="20">
        <v>2</v>
      </c>
      <c r="H1979" s="20">
        <v>2</v>
      </c>
      <c r="I1979" s="20">
        <v>1</v>
      </c>
      <c r="J1979" s="20">
        <v>0</v>
      </c>
      <c r="K1979" s="20">
        <v>1</v>
      </c>
      <c r="L1979" s="20">
        <v>1</v>
      </c>
      <c r="M1979" s="225" t="s">
        <v>775</v>
      </c>
      <c r="O1979" s="101">
        <f>IF(ISBLANK(C1979),O1978,IF(COUNTIF(C$2:C1979,C1979)&gt;1,O1978,1+MAX(O1978,0)))</f>
        <v>55</v>
      </c>
      <c r="P1979" s="45">
        <f t="shared" si="420"/>
        <v>32</v>
      </c>
      <c r="Q1979" s="33" t="str">
        <f t="shared" si="421"/>
        <v/>
      </c>
      <c r="R1979" s="33">
        <f t="shared" si="422"/>
        <v>15</v>
      </c>
      <c r="S1979" s="33" t="str">
        <f t="shared" si="423"/>
        <v>132_15</v>
      </c>
      <c r="T1979" s="35" t="str">
        <f t="shared" si="424"/>
        <v>132PM</v>
      </c>
      <c r="U1979" s="35" t="str">
        <f t="shared" si="425"/>
        <v>132PMNS</v>
      </c>
      <c r="W1979" s="20" t="str">
        <f t="shared" si="426"/>
        <v/>
      </c>
      <c r="X1979" s="20" t="str">
        <f t="shared" si="427"/>
        <v/>
      </c>
      <c r="Y1979" s="20" t="str">
        <f t="shared" si="428"/>
        <v/>
      </c>
      <c r="Z1979" s="20" t="str">
        <f t="shared" si="429"/>
        <v/>
      </c>
      <c r="AA1979" s="20">
        <f t="shared" si="431"/>
        <v>0</v>
      </c>
      <c r="AB1979" s="20">
        <f t="shared" si="432"/>
        <v>0</v>
      </c>
      <c r="AC1979" s="20">
        <f t="shared" si="433"/>
        <v>0</v>
      </c>
      <c r="AD1979" s="16">
        <f t="shared" si="430"/>
        <v>0</v>
      </c>
      <c r="AE1979" s="16">
        <f>IF(ISBLANK(T1979),AE1978,IF(COUNTIF(T$2:T1979,T1979)&gt;1,AE1978,1+MAX(AE1978,0)))</f>
        <v>61</v>
      </c>
    </row>
    <row r="1980" spans="1:31" x14ac:dyDescent="0.25">
      <c r="A1980" s="42">
        <v>132</v>
      </c>
      <c r="B1980" s="42" t="s">
        <v>66</v>
      </c>
      <c r="C1980" s="42" t="s">
        <v>773</v>
      </c>
      <c r="E1980" s="20">
        <v>2</v>
      </c>
      <c r="F1980" s="20">
        <v>3</v>
      </c>
      <c r="G1980" s="20">
        <v>3</v>
      </c>
      <c r="H1980" s="20">
        <v>4</v>
      </c>
      <c r="I1980" s="20">
        <v>1</v>
      </c>
      <c r="J1980" s="20">
        <v>2</v>
      </c>
      <c r="K1980" s="20">
        <v>1</v>
      </c>
      <c r="L1980" s="20">
        <v>3</v>
      </c>
      <c r="M1980" s="225" t="s">
        <v>775</v>
      </c>
      <c r="O1980" s="101">
        <f>IF(ISBLANK(C1980),O1979,IF(COUNTIF(C$2:C1980,C1980)&gt;1,O1979,1+MAX(O1979,0)))</f>
        <v>55</v>
      </c>
      <c r="P1980" s="45">
        <f t="shared" si="420"/>
        <v>32</v>
      </c>
      <c r="Q1980" s="33" t="str">
        <f t="shared" si="421"/>
        <v/>
      </c>
      <c r="R1980" s="33">
        <f t="shared" si="422"/>
        <v>15</v>
      </c>
      <c r="S1980" s="33" t="str">
        <f t="shared" si="423"/>
        <v>132_15</v>
      </c>
      <c r="T1980" s="35" t="str">
        <f t="shared" si="424"/>
        <v>132PM</v>
      </c>
      <c r="U1980" s="35" t="str">
        <f t="shared" si="425"/>
        <v>132PMEW</v>
      </c>
      <c r="W1980" s="20" t="str">
        <f t="shared" si="426"/>
        <v/>
      </c>
      <c r="X1980" s="20" t="str">
        <f t="shared" si="427"/>
        <v/>
      </c>
      <c r="Y1980" s="20" t="str">
        <f t="shared" si="428"/>
        <v/>
      </c>
      <c r="Z1980" s="20" t="str">
        <f t="shared" si="429"/>
        <v/>
      </c>
      <c r="AA1980" s="20">
        <f t="shared" si="431"/>
        <v>0</v>
      </c>
      <c r="AB1980" s="20">
        <f t="shared" si="432"/>
        <v>0</v>
      </c>
      <c r="AC1980" s="20">
        <f t="shared" si="433"/>
        <v>0</v>
      </c>
      <c r="AD1980" s="16">
        <f t="shared" si="430"/>
        <v>0</v>
      </c>
      <c r="AE1980" s="16">
        <f>IF(ISBLANK(T1980),AE1979,IF(COUNTIF(T$2:T1980,T1980)&gt;1,AE1979,1+MAX(AE1979,0)))</f>
        <v>61</v>
      </c>
    </row>
    <row r="1981" spans="1:31" x14ac:dyDescent="0.25">
      <c r="A1981" s="42">
        <v>132</v>
      </c>
      <c r="B1981" s="42" t="s">
        <v>66</v>
      </c>
      <c r="C1981" s="42" t="s">
        <v>773</v>
      </c>
      <c r="E1981" s="20">
        <v>2</v>
      </c>
      <c r="F1981" s="20">
        <v>3</v>
      </c>
      <c r="G1981" s="20">
        <v>4</v>
      </c>
      <c r="H1981" s="20">
        <v>7</v>
      </c>
      <c r="I1981" s="20">
        <v>3</v>
      </c>
      <c r="J1981" s="20">
        <v>1</v>
      </c>
      <c r="K1981" s="20">
        <v>2</v>
      </c>
      <c r="L1981" s="20">
        <v>2</v>
      </c>
      <c r="M1981" s="225" t="s">
        <v>775</v>
      </c>
      <c r="O1981" s="101">
        <f>IF(ISBLANK(C1981),O1980,IF(COUNTIF(C$2:C1981,C1981)&gt;1,O1980,1+MAX(O1980,0)))</f>
        <v>55</v>
      </c>
      <c r="P1981" s="45">
        <f t="shared" si="420"/>
        <v>32</v>
      </c>
      <c r="Q1981" s="33" t="str">
        <f t="shared" si="421"/>
        <v/>
      </c>
      <c r="R1981" s="33">
        <f t="shared" si="422"/>
        <v>15</v>
      </c>
      <c r="S1981" s="33" t="str">
        <f t="shared" si="423"/>
        <v>132_15</v>
      </c>
      <c r="T1981" s="35" t="str">
        <f t="shared" si="424"/>
        <v>132PM</v>
      </c>
      <c r="U1981" s="35" t="str">
        <f t="shared" si="425"/>
        <v>132PMEW</v>
      </c>
      <c r="W1981" s="20" t="str">
        <f t="shared" si="426"/>
        <v/>
      </c>
      <c r="X1981" s="20" t="str">
        <f t="shared" si="427"/>
        <v/>
      </c>
      <c r="Y1981" s="20" t="str">
        <f t="shared" si="428"/>
        <v/>
      </c>
      <c r="Z1981" s="20" t="str">
        <f t="shared" si="429"/>
        <v/>
      </c>
      <c r="AA1981" s="20">
        <f t="shared" si="431"/>
        <v>0</v>
      </c>
      <c r="AB1981" s="20">
        <f t="shared" si="432"/>
        <v>0</v>
      </c>
      <c r="AC1981" s="20">
        <f t="shared" si="433"/>
        <v>0</v>
      </c>
      <c r="AD1981" s="16">
        <f t="shared" si="430"/>
        <v>0</v>
      </c>
      <c r="AE1981" s="16">
        <f>IF(ISBLANK(T1981),AE1980,IF(COUNTIF(T$2:T1981,T1981)&gt;1,AE1980,1+MAX(AE1980,0)))</f>
        <v>61</v>
      </c>
    </row>
    <row r="1982" spans="1:31" x14ac:dyDescent="0.25">
      <c r="A1982" s="42">
        <v>132</v>
      </c>
      <c r="B1982" s="42" t="s">
        <v>66</v>
      </c>
      <c r="C1982" s="42" t="s">
        <v>773</v>
      </c>
      <c r="E1982" s="20">
        <v>2</v>
      </c>
      <c r="F1982" s="20">
        <v>4</v>
      </c>
      <c r="G1982" s="20">
        <v>1</v>
      </c>
      <c r="H1982" s="20">
        <v>0</v>
      </c>
      <c r="I1982" s="20">
        <v>0</v>
      </c>
      <c r="J1982" s="20">
        <v>0</v>
      </c>
      <c r="K1982" s="20">
        <v>0</v>
      </c>
      <c r="L1982" s="20">
        <v>0</v>
      </c>
      <c r="M1982" s="225" t="s">
        <v>775</v>
      </c>
      <c r="O1982" s="101">
        <f>IF(ISBLANK(C1982),O1981,IF(COUNTIF(C$2:C1982,C1982)&gt;1,O1981,1+MAX(O1981,0)))</f>
        <v>55</v>
      </c>
      <c r="P1982" s="45">
        <f t="shared" si="420"/>
        <v>32</v>
      </c>
      <c r="Q1982" s="33" t="str">
        <f t="shared" si="421"/>
        <v/>
      </c>
      <c r="R1982" s="33">
        <f t="shared" si="422"/>
        <v>16</v>
      </c>
      <c r="S1982" s="33" t="str">
        <f t="shared" si="423"/>
        <v>132_16</v>
      </c>
      <c r="T1982" s="35" t="str">
        <f t="shared" si="424"/>
        <v>132PM</v>
      </c>
      <c r="U1982" s="35" t="str">
        <f t="shared" si="425"/>
        <v>132PMNS</v>
      </c>
      <c r="W1982" s="20" t="str">
        <f t="shared" si="426"/>
        <v/>
      </c>
      <c r="X1982" s="20" t="str">
        <f t="shared" si="427"/>
        <v/>
      </c>
      <c r="Y1982" s="20" t="str">
        <f t="shared" si="428"/>
        <v/>
      </c>
      <c r="Z1982" s="20" t="str">
        <f t="shared" si="429"/>
        <v/>
      </c>
      <c r="AA1982" s="20">
        <f t="shared" si="431"/>
        <v>0</v>
      </c>
      <c r="AB1982" s="20">
        <f t="shared" si="432"/>
        <v>0</v>
      </c>
      <c r="AC1982" s="20">
        <f t="shared" si="433"/>
        <v>0</v>
      </c>
      <c r="AD1982" s="16">
        <f t="shared" si="430"/>
        <v>0</v>
      </c>
      <c r="AE1982" s="16">
        <f>IF(ISBLANK(T1982),AE1981,IF(COUNTIF(T$2:T1982,T1982)&gt;1,AE1981,1+MAX(AE1981,0)))</f>
        <v>61</v>
      </c>
    </row>
    <row r="1983" spans="1:31" x14ac:dyDescent="0.25">
      <c r="A1983" s="42">
        <v>132</v>
      </c>
      <c r="B1983" s="42" t="s">
        <v>66</v>
      </c>
      <c r="C1983" s="42" t="s">
        <v>773</v>
      </c>
      <c r="E1983" s="20">
        <v>2</v>
      </c>
      <c r="F1983" s="20">
        <v>4</v>
      </c>
      <c r="G1983" s="20">
        <v>2</v>
      </c>
      <c r="H1983" s="20">
        <v>2</v>
      </c>
      <c r="I1983" s="20">
        <v>0</v>
      </c>
      <c r="J1983" s="20">
        <v>0</v>
      </c>
      <c r="K1983" s="20">
        <v>2</v>
      </c>
      <c r="L1983" s="20">
        <v>2</v>
      </c>
      <c r="M1983" s="225" t="s">
        <v>775</v>
      </c>
      <c r="O1983" s="101">
        <f>IF(ISBLANK(C1983),O1982,IF(COUNTIF(C$2:C1983,C1983)&gt;1,O1982,1+MAX(O1982,0)))</f>
        <v>55</v>
      </c>
      <c r="P1983" s="45">
        <f t="shared" si="420"/>
        <v>32</v>
      </c>
      <c r="Q1983" s="33" t="str">
        <f t="shared" si="421"/>
        <v/>
      </c>
      <c r="R1983" s="33">
        <f t="shared" si="422"/>
        <v>16</v>
      </c>
      <c r="S1983" s="33" t="str">
        <f t="shared" si="423"/>
        <v>132_16</v>
      </c>
      <c r="T1983" s="35" t="str">
        <f t="shared" si="424"/>
        <v>132PM</v>
      </c>
      <c r="U1983" s="35" t="str">
        <f t="shared" si="425"/>
        <v>132PMNS</v>
      </c>
      <c r="W1983" s="20" t="str">
        <f t="shared" si="426"/>
        <v/>
      </c>
      <c r="X1983" s="20" t="str">
        <f t="shared" si="427"/>
        <v/>
      </c>
      <c r="Y1983" s="20" t="str">
        <f t="shared" si="428"/>
        <v/>
      </c>
      <c r="Z1983" s="20" t="str">
        <f t="shared" si="429"/>
        <v/>
      </c>
      <c r="AA1983" s="20">
        <f t="shared" si="431"/>
        <v>0</v>
      </c>
      <c r="AB1983" s="20">
        <f t="shared" si="432"/>
        <v>0</v>
      </c>
      <c r="AC1983" s="20">
        <f t="shared" si="433"/>
        <v>0</v>
      </c>
      <c r="AD1983" s="16">
        <f t="shared" si="430"/>
        <v>0</v>
      </c>
      <c r="AE1983" s="16">
        <f>IF(ISBLANK(T1983),AE1982,IF(COUNTIF(T$2:T1983,T1983)&gt;1,AE1982,1+MAX(AE1982,0)))</f>
        <v>61</v>
      </c>
    </row>
    <row r="1984" spans="1:31" x14ac:dyDescent="0.25">
      <c r="A1984" s="42">
        <v>132</v>
      </c>
      <c r="B1984" s="42" t="s">
        <v>66</v>
      </c>
      <c r="C1984" s="42" t="s">
        <v>773</v>
      </c>
      <c r="E1984" s="20">
        <v>2</v>
      </c>
      <c r="F1984" s="20">
        <v>4</v>
      </c>
      <c r="G1984" s="20">
        <v>3</v>
      </c>
      <c r="H1984" s="20">
        <v>6</v>
      </c>
      <c r="I1984" s="20">
        <v>0</v>
      </c>
      <c r="J1984" s="20">
        <v>0</v>
      </c>
      <c r="K1984" s="20">
        <v>2</v>
      </c>
      <c r="L1984" s="20">
        <v>4</v>
      </c>
      <c r="M1984" s="225" t="s">
        <v>775</v>
      </c>
      <c r="O1984" s="101">
        <f>IF(ISBLANK(C1984),O1983,IF(COUNTIF(C$2:C1984,C1984)&gt;1,O1983,1+MAX(O1983,0)))</f>
        <v>55</v>
      </c>
      <c r="P1984" s="45">
        <f t="shared" si="420"/>
        <v>32</v>
      </c>
      <c r="Q1984" s="33" t="str">
        <f t="shared" si="421"/>
        <v/>
      </c>
      <c r="R1984" s="33">
        <f t="shared" si="422"/>
        <v>16</v>
      </c>
      <c r="S1984" s="33" t="str">
        <f t="shared" si="423"/>
        <v>132_16</v>
      </c>
      <c r="T1984" s="35" t="str">
        <f t="shared" si="424"/>
        <v>132PM</v>
      </c>
      <c r="U1984" s="35" t="str">
        <f t="shared" si="425"/>
        <v>132PMEW</v>
      </c>
      <c r="W1984" s="20" t="str">
        <f t="shared" si="426"/>
        <v/>
      </c>
      <c r="X1984" s="20" t="str">
        <f t="shared" si="427"/>
        <v/>
      </c>
      <c r="Y1984" s="20" t="str">
        <f t="shared" si="428"/>
        <v/>
      </c>
      <c r="Z1984" s="20" t="str">
        <f t="shared" si="429"/>
        <v/>
      </c>
      <c r="AA1984" s="20">
        <f t="shared" si="431"/>
        <v>0</v>
      </c>
      <c r="AB1984" s="20">
        <f t="shared" si="432"/>
        <v>0</v>
      </c>
      <c r="AC1984" s="20">
        <f t="shared" si="433"/>
        <v>0</v>
      </c>
      <c r="AD1984" s="16">
        <f t="shared" si="430"/>
        <v>0</v>
      </c>
      <c r="AE1984" s="16">
        <f>IF(ISBLANK(T1984),AE1983,IF(COUNTIF(T$2:T1984,T1984)&gt;1,AE1983,1+MAX(AE1983,0)))</f>
        <v>61</v>
      </c>
    </row>
    <row r="1985" spans="1:31" x14ac:dyDescent="0.25">
      <c r="A1985" s="42">
        <v>132</v>
      </c>
      <c r="B1985" s="42" t="s">
        <v>66</v>
      </c>
      <c r="C1985" s="42" t="s">
        <v>773</v>
      </c>
      <c r="E1985" s="20">
        <v>2</v>
      </c>
      <c r="F1985" s="20">
        <v>4</v>
      </c>
      <c r="G1985" s="20">
        <v>4</v>
      </c>
      <c r="H1985" s="20">
        <v>9</v>
      </c>
      <c r="I1985" s="20">
        <v>3</v>
      </c>
      <c r="J1985" s="20">
        <v>1</v>
      </c>
      <c r="K1985" s="20">
        <v>3</v>
      </c>
      <c r="L1985" s="20">
        <v>4</v>
      </c>
      <c r="M1985" s="225" t="s">
        <v>775</v>
      </c>
      <c r="O1985" s="101">
        <f>IF(ISBLANK(C1985),O1984,IF(COUNTIF(C$2:C1985,C1985)&gt;1,O1984,1+MAX(O1984,0)))</f>
        <v>55</v>
      </c>
      <c r="P1985" s="45">
        <f t="shared" si="420"/>
        <v>32</v>
      </c>
      <c r="Q1985" s="33" t="str">
        <f t="shared" si="421"/>
        <v/>
      </c>
      <c r="R1985" s="33">
        <f t="shared" si="422"/>
        <v>16</v>
      </c>
      <c r="S1985" s="33" t="str">
        <f t="shared" si="423"/>
        <v>132_16</v>
      </c>
      <c r="T1985" s="35" t="str">
        <f t="shared" si="424"/>
        <v>132PM</v>
      </c>
      <c r="U1985" s="35" t="str">
        <f t="shared" si="425"/>
        <v>132PMEW</v>
      </c>
      <c r="W1985" s="20" t="str">
        <f t="shared" si="426"/>
        <v/>
      </c>
      <c r="X1985" s="20" t="str">
        <f t="shared" si="427"/>
        <v/>
      </c>
      <c r="Y1985" s="20" t="str">
        <f t="shared" si="428"/>
        <v/>
      </c>
      <c r="Z1985" s="20" t="str">
        <f t="shared" si="429"/>
        <v/>
      </c>
      <c r="AA1985" s="20">
        <f t="shared" si="431"/>
        <v>0</v>
      </c>
      <c r="AB1985" s="20">
        <f t="shared" si="432"/>
        <v>0</v>
      </c>
      <c r="AC1985" s="20">
        <f t="shared" si="433"/>
        <v>0</v>
      </c>
      <c r="AD1985" s="16">
        <f t="shared" si="430"/>
        <v>0</v>
      </c>
      <c r="AE1985" s="16">
        <f>IF(ISBLANK(T1985),AE1984,IF(COUNTIF(T$2:T1985,T1985)&gt;1,AE1984,1+MAX(AE1984,0)))</f>
        <v>61</v>
      </c>
    </row>
    <row r="1986" spans="1:31" x14ac:dyDescent="0.25">
      <c r="A1986" s="42">
        <v>133</v>
      </c>
      <c r="B1986" s="42" t="s">
        <v>65</v>
      </c>
      <c r="C1986" s="42" t="s">
        <v>777</v>
      </c>
      <c r="E1986" s="20">
        <v>2</v>
      </c>
      <c r="F1986" s="20">
        <v>1</v>
      </c>
      <c r="G1986" s="20">
        <v>1</v>
      </c>
      <c r="H1986" s="20">
        <v>0</v>
      </c>
      <c r="I1986" s="20">
        <v>0</v>
      </c>
      <c r="J1986" s="20">
        <v>0</v>
      </c>
      <c r="K1986" s="20">
        <v>0</v>
      </c>
      <c r="L1986" s="20">
        <v>0</v>
      </c>
      <c r="O1986" s="101">
        <f>IF(ISBLANK(C1986),O1985,IF(COUNTIF(C$2:C1986,C1986)&gt;1,O1985,1+MAX(O1985,0)))</f>
        <v>56</v>
      </c>
      <c r="P1986" s="45">
        <f t="shared" ref="P1986:P2049" si="434">IF(A1986=A1985,P1985,IF(ISNUMBER(P1985),P1985+1,1))</f>
        <v>33</v>
      </c>
      <c r="Q1986" s="33">
        <f t="shared" ref="Q1986:Q2049" si="435">IF(OR(P1986=P1985,LEN(A1986)&lt;1),"",P1986)</f>
        <v>33</v>
      </c>
      <c r="R1986" s="33">
        <f t="shared" ref="R1986:R2049" si="436">IF(ISNUMBER(F1986),F1986+4*(E1986-1)+8*IF(B1986="PM",1,0),"")</f>
        <v>5</v>
      </c>
      <c r="S1986" s="33" t="str">
        <f t="shared" ref="S1986:S2049" si="437">IF(ISNUMBER(R1986),A1986&amp;"_"&amp;R1986,"")</f>
        <v>133_5</v>
      </c>
      <c r="T1986" s="35" t="str">
        <f t="shared" ref="T1986:T2049" si="438">A1986&amp;B1986</f>
        <v>133AM</v>
      </c>
      <c r="U1986" s="35" t="str">
        <f t="shared" ref="U1986:U2049" si="439">IF(OR(G1986=1,G1986=2),T1986&amp;"NS",IF(OR(G1986=3,G1986=4),T1986&amp;"EW",""))</f>
        <v>133AMNS</v>
      </c>
      <c r="W1986" s="20" t="str">
        <f t="shared" ref="W1986:W2049" si="440">IF(I1986&gt;$H1986,1,"")</f>
        <v/>
      </c>
      <c r="X1986" s="20" t="str">
        <f t="shared" ref="X1986:X2049" si="441">IF(J1986&gt;$H1986,1,"")</f>
        <v/>
      </c>
      <c r="Y1986" s="20" t="str">
        <f t="shared" ref="Y1986:Y2049" si="442">IF(K1986&gt;$H1986,1,"")</f>
        <v/>
      </c>
      <c r="Z1986" s="20" t="str">
        <f t="shared" ref="Z1986:Z2049" si="443">IF(L1986&gt;$H1986,1,"")</f>
        <v/>
      </c>
      <c r="AA1986" s="20">
        <f t="shared" si="431"/>
        <v>1</v>
      </c>
      <c r="AB1986" s="20">
        <f t="shared" si="432"/>
        <v>0</v>
      </c>
      <c r="AC1986" s="20">
        <f t="shared" si="433"/>
        <v>3</v>
      </c>
      <c r="AD1986" s="16">
        <f t="shared" ref="AD1986:AD2049" si="444">IF(AND(AC1986&gt;0,ISNUMBER(AC1986)),1,0)</f>
        <v>1</v>
      </c>
      <c r="AE1986" s="16">
        <f>IF(ISBLANK(T1986),AE1985,IF(COUNTIF(T$2:T1986,T1986)&gt;1,AE1985,1+MAX(AE1985,0)))</f>
        <v>62</v>
      </c>
    </row>
    <row r="1987" spans="1:31" x14ac:dyDescent="0.25">
      <c r="A1987" s="42">
        <v>133</v>
      </c>
      <c r="B1987" s="42" t="s">
        <v>65</v>
      </c>
      <c r="C1987" s="42" t="s">
        <v>777</v>
      </c>
      <c r="E1987" s="20">
        <v>2</v>
      </c>
      <c r="F1987" s="20">
        <v>1</v>
      </c>
      <c r="G1987" s="20">
        <v>2</v>
      </c>
      <c r="H1987" s="20">
        <v>0</v>
      </c>
      <c r="I1987" s="20">
        <v>0</v>
      </c>
      <c r="J1987" s="20">
        <v>0</v>
      </c>
      <c r="K1987" s="20">
        <v>0</v>
      </c>
      <c r="L1987" s="20">
        <v>0</v>
      </c>
      <c r="O1987" s="101">
        <f>IF(ISBLANK(C1987),O1986,IF(COUNTIF(C$2:C1987,C1987)&gt;1,O1986,1+MAX(O1986,0)))</f>
        <v>56</v>
      </c>
      <c r="P1987" s="45">
        <f t="shared" si="434"/>
        <v>33</v>
      </c>
      <c r="Q1987" s="33" t="str">
        <f t="shared" si="435"/>
        <v/>
      </c>
      <c r="R1987" s="33">
        <f t="shared" si="436"/>
        <v>5</v>
      </c>
      <c r="S1987" s="33" t="str">
        <f t="shared" si="437"/>
        <v>133_5</v>
      </c>
      <c r="T1987" s="35" t="str">
        <f t="shared" si="438"/>
        <v>133AM</v>
      </c>
      <c r="U1987" s="35" t="str">
        <f t="shared" si="439"/>
        <v>133AMNS</v>
      </c>
      <c r="W1987" s="20" t="str">
        <f t="shared" si="440"/>
        <v/>
      </c>
      <c r="X1987" s="20" t="str">
        <f t="shared" si="441"/>
        <v/>
      </c>
      <c r="Y1987" s="20" t="str">
        <f t="shared" si="442"/>
        <v/>
      </c>
      <c r="Z1987" s="20" t="str">
        <f t="shared" si="443"/>
        <v/>
      </c>
      <c r="AA1987" s="20">
        <f t="shared" ref="AA1987:AA2050" si="445">IF(AND(ISNUMBER($G1987),$B1987="AM"),INDEX(Cordon,MATCH($A1987,loc_ID,0),$G1987),0)</f>
        <v>0</v>
      </c>
      <c r="AB1987" s="20">
        <f t="shared" ref="AB1987:AB2050" si="446">IF(AND(ISNUMBER($G1987),$B1987="PM"),INDEX(Cordon,MATCH($A1987,loc_ID,0),VLOOKUP($G1987,Reverse_dir,2,FALSE)),0)</f>
        <v>0</v>
      </c>
      <c r="AC1987" s="20">
        <f t="shared" ref="AC1987:AC2050" si="447">IF(AND(ISNUMBER($G1987),$B1987="AM"),INDEX(Lane,MATCH($A1987,loc_ID,0),$G1987),0)</f>
        <v>3</v>
      </c>
      <c r="AD1987" s="16">
        <f t="shared" si="444"/>
        <v>1</v>
      </c>
      <c r="AE1987" s="16">
        <f>IF(ISBLANK(T1987),AE1986,IF(COUNTIF(T$2:T1987,T1987)&gt;1,AE1986,1+MAX(AE1986,0)))</f>
        <v>62</v>
      </c>
    </row>
    <row r="1988" spans="1:31" x14ac:dyDescent="0.25">
      <c r="A1988" s="42">
        <v>133</v>
      </c>
      <c r="B1988" s="42" t="s">
        <v>65</v>
      </c>
      <c r="C1988" s="42" t="s">
        <v>777</v>
      </c>
      <c r="E1988" s="20">
        <v>2</v>
      </c>
      <c r="F1988" s="20">
        <v>1</v>
      </c>
      <c r="G1988" s="20">
        <v>3</v>
      </c>
      <c r="H1988" s="20">
        <v>5</v>
      </c>
      <c r="I1988" s="20">
        <v>3</v>
      </c>
      <c r="J1988" s="20">
        <v>1</v>
      </c>
      <c r="K1988" s="20">
        <v>0</v>
      </c>
      <c r="L1988" s="20">
        <v>0</v>
      </c>
      <c r="O1988" s="101">
        <f>IF(ISBLANK(C1988),O1987,IF(COUNTIF(C$2:C1988,C1988)&gt;1,O1987,1+MAX(O1987,0)))</f>
        <v>56</v>
      </c>
      <c r="P1988" s="45">
        <f t="shared" si="434"/>
        <v>33</v>
      </c>
      <c r="Q1988" s="33" t="str">
        <f t="shared" si="435"/>
        <v/>
      </c>
      <c r="R1988" s="33">
        <f t="shared" si="436"/>
        <v>5</v>
      </c>
      <c r="S1988" s="33" t="str">
        <f t="shared" si="437"/>
        <v>133_5</v>
      </c>
      <c r="T1988" s="35" t="str">
        <f t="shared" si="438"/>
        <v>133AM</v>
      </c>
      <c r="U1988" s="35" t="str">
        <f t="shared" si="439"/>
        <v>133AMEW</v>
      </c>
      <c r="W1988" s="20" t="str">
        <f t="shared" si="440"/>
        <v/>
      </c>
      <c r="X1988" s="20" t="str">
        <f t="shared" si="441"/>
        <v/>
      </c>
      <c r="Y1988" s="20" t="str">
        <f t="shared" si="442"/>
        <v/>
      </c>
      <c r="Z1988" s="20" t="str">
        <f t="shared" si="443"/>
        <v/>
      </c>
      <c r="AA1988" s="20">
        <f t="shared" si="445"/>
        <v>0</v>
      </c>
      <c r="AB1988" s="20">
        <f t="shared" si="446"/>
        <v>0</v>
      </c>
      <c r="AC1988" s="20">
        <f t="shared" si="447"/>
        <v>3</v>
      </c>
      <c r="AD1988" s="16">
        <f t="shared" si="444"/>
        <v>1</v>
      </c>
      <c r="AE1988" s="16">
        <f>IF(ISBLANK(T1988),AE1987,IF(COUNTIF(T$2:T1988,T1988)&gt;1,AE1987,1+MAX(AE1987,0)))</f>
        <v>62</v>
      </c>
    </row>
    <row r="1989" spans="1:31" x14ac:dyDescent="0.25">
      <c r="A1989" s="42">
        <v>133</v>
      </c>
      <c r="B1989" s="42" t="s">
        <v>65</v>
      </c>
      <c r="C1989" s="42" t="s">
        <v>777</v>
      </c>
      <c r="E1989" s="20">
        <v>2</v>
      </c>
      <c r="F1989" s="20">
        <v>1</v>
      </c>
      <c r="G1989" s="20">
        <v>4</v>
      </c>
      <c r="H1989" s="20">
        <v>10</v>
      </c>
      <c r="I1989" s="20">
        <v>4</v>
      </c>
      <c r="J1989" s="20">
        <v>3</v>
      </c>
      <c r="K1989" s="20">
        <v>1</v>
      </c>
      <c r="L1989" s="20">
        <v>1</v>
      </c>
      <c r="O1989" s="101">
        <f>IF(ISBLANK(C1989),O1988,IF(COUNTIF(C$2:C1989,C1989)&gt;1,O1988,1+MAX(O1988,0)))</f>
        <v>56</v>
      </c>
      <c r="P1989" s="45">
        <f t="shared" si="434"/>
        <v>33</v>
      </c>
      <c r="Q1989" s="33" t="str">
        <f t="shared" si="435"/>
        <v/>
      </c>
      <c r="R1989" s="33">
        <f t="shared" si="436"/>
        <v>5</v>
      </c>
      <c r="S1989" s="33" t="str">
        <f t="shared" si="437"/>
        <v>133_5</v>
      </c>
      <c r="T1989" s="35" t="str">
        <f t="shared" si="438"/>
        <v>133AM</v>
      </c>
      <c r="U1989" s="35" t="str">
        <f t="shared" si="439"/>
        <v>133AMEW</v>
      </c>
      <c r="W1989" s="20" t="str">
        <f t="shared" si="440"/>
        <v/>
      </c>
      <c r="X1989" s="20" t="str">
        <f t="shared" si="441"/>
        <v/>
      </c>
      <c r="Y1989" s="20" t="str">
        <f t="shared" si="442"/>
        <v/>
      </c>
      <c r="Z1989" s="20" t="str">
        <f t="shared" si="443"/>
        <v/>
      </c>
      <c r="AA1989" s="20">
        <f t="shared" si="445"/>
        <v>0</v>
      </c>
      <c r="AB1989" s="20">
        <f t="shared" si="446"/>
        <v>0</v>
      </c>
      <c r="AC1989" s="20">
        <f t="shared" si="447"/>
        <v>3</v>
      </c>
      <c r="AD1989" s="16">
        <f t="shared" si="444"/>
        <v>1</v>
      </c>
      <c r="AE1989" s="16">
        <f>IF(ISBLANK(T1989),AE1988,IF(COUNTIF(T$2:T1989,T1989)&gt;1,AE1988,1+MAX(AE1988,0)))</f>
        <v>62</v>
      </c>
    </row>
    <row r="1990" spans="1:31" x14ac:dyDescent="0.25">
      <c r="A1990" s="42">
        <v>133</v>
      </c>
      <c r="B1990" s="42" t="s">
        <v>65</v>
      </c>
      <c r="C1990" s="42" t="s">
        <v>777</v>
      </c>
      <c r="E1990" s="20">
        <v>2</v>
      </c>
      <c r="F1990" s="20">
        <v>2</v>
      </c>
      <c r="G1990" s="20">
        <v>1</v>
      </c>
      <c r="H1990" s="20">
        <v>0</v>
      </c>
      <c r="I1990" s="20">
        <v>0</v>
      </c>
      <c r="J1990" s="20">
        <v>0</v>
      </c>
      <c r="K1990" s="20">
        <v>0</v>
      </c>
      <c r="L1990" s="20">
        <v>0</v>
      </c>
      <c r="O1990" s="101">
        <f>IF(ISBLANK(C1990),O1989,IF(COUNTIF(C$2:C1990,C1990)&gt;1,O1989,1+MAX(O1989,0)))</f>
        <v>56</v>
      </c>
      <c r="P1990" s="45">
        <f t="shared" si="434"/>
        <v>33</v>
      </c>
      <c r="Q1990" s="33" t="str">
        <f t="shared" si="435"/>
        <v/>
      </c>
      <c r="R1990" s="33">
        <f t="shared" si="436"/>
        <v>6</v>
      </c>
      <c r="S1990" s="33" t="str">
        <f t="shared" si="437"/>
        <v>133_6</v>
      </c>
      <c r="T1990" s="35" t="str">
        <f t="shared" si="438"/>
        <v>133AM</v>
      </c>
      <c r="U1990" s="35" t="str">
        <f t="shared" si="439"/>
        <v>133AMNS</v>
      </c>
      <c r="W1990" s="20" t="str">
        <f t="shared" si="440"/>
        <v/>
      </c>
      <c r="X1990" s="20" t="str">
        <f t="shared" si="441"/>
        <v/>
      </c>
      <c r="Y1990" s="20" t="str">
        <f t="shared" si="442"/>
        <v/>
      </c>
      <c r="Z1990" s="20" t="str">
        <f t="shared" si="443"/>
        <v/>
      </c>
      <c r="AA1990" s="20">
        <f t="shared" si="445"/>
        <v>1</v>
      </c>
      <c r="AB1990" s="20">
        <f t="shared" si="446"/>
        <v>0</v>
      </c>
      <c r="AC1990" s="20">
        <f t="shared" si="447"/>
        <v>3</v>
      </c>
      <c r="AD1990" s="16">
        <f t="shared" si="444"/>
        <v>1</v>
      </c>
      <c r="AE1990" s="16">
        <f>IF(ISBLANK(T1990),AE1989,IF(COUNTIF(T$2:T1990,T1990)&gt;1,AE1989,1+MAX(AE1989,0)))</f>
        <v>62</v>
      </c>
    </row>
    <row r="1991" spans="1:31" x14ac:dyDescent="0.25">
      <c r="A1991" s="42">
        <v>133</v>
      </c>
      <c r="B1991" s="42" t="s">
        <v>65</v>
      </c>
      <c r="C1991" s="42" t="s">
        <v>777</v>
      </c>
      <c r="E1991" s="20">
        <v>2</v>
      </c>
      <c r="F1991" s="20">
        <v>2</v>
      </c>
      <c r="G1991" s="20">
        <v>2</v>
      </c>
      <c r="H1991" s="20">
        <v>0</v>
      </c>
      <c r="I1991" s="20">
        <v>0</v>
      </c>
      <c r="J1991" s="20">
        <v>0</v>
      </c>
      <c r="K1991" s="20">
        <v>0</v>
      </c>
      <c r="L1991" s="20">
        <v>0</v>
      </c>
      <c r="O1991" s="101">
        <f>IF(ISBLANK(C1991),O1990,IF(COUNTIF(C$2:C1991,C1991)&gt;1,O1990,1+MAX(O1990,0)))</f>
        <v>56</v>
      </c>
      <c r="P1991" s="45">
        <f t="shared" si="434"/>
        <v>33</v>
      </c>
      <c r="Q1991" s="33" t="str">
        <f t="shared" si="435"/>
        <v/>
      </c>
      <c r="R1991" s="33">
        <f t="shared" si="436"/>
        <v>6</v>
      </c>
      <c r="S1991" s="33" t="str">
        <f t="shared" si="437"/>
        <v>133_6</v>
      </c>
      <c r="T1991" s="35" t="str">
        <f t="shared" si="438"/>
        <v>133AM</v>
      </c>
      <c r="U1991" s="35" t="str">
        <f t="shared" si="439"/>
        <v>133AMNS</v>
      </c>
      <c r="W1991" s="20" t="str">
        <f t="shared" si="440"/>
        <v/>
      </c>
      <c r="X1991" s="20" t="str">
        <f t="shared" si="441"/>
        <v/>
      </c>
      <c r="Y1991" s="20" t="str">
        <f t="shared" si="442"/>
        <v/>
      </c>
      <c r="Z1991" s="20" t="str">
        <f t="shared" si="443"/>
        <v/>
      </c>
      <c r="AA1991" s="20">
        <f t="shared" si="445"/>
        <v>0</v>
      </c>
      <c r="AB1991" s="20">
        <f t="shared" si="446"/>
        <v>0</v>
      </c>
      <c r="AC1991" s="20">
        <f t="shared" si="447"/>
        <v>3</v>
      </c>
      <c r="AD1991" s="16">
        <f t="shared" si="444"/>
        <v>1</v>
      </c>
      <c r="AE1991" s="16">
        <f>IF(ISBLANK(T1991),AE1990,IF(COUNTIF(T$2:T1991,T1991)&gt;1,AE1990,1+MAX(AE1990,0)))</f>
        <v>62</v>
      </c>
    </row>
    <row r="1992" spans="1:31" x14ac:dyDescent="0.25">
      <c r="A1992" s="42">
        <v>133</v>
      </c>
      <c r="B1992" s="42" t="s">
        <v>65</v>
      </c>
      <c r="C1992" s="42" t="s">
        <v>777</v>
      </c>
      <c r="E1992" s="20">
        <v>2</v>
      </c>
      <c r="F1992" s="20">
        <v>2</v>
      </c>
      <c r="G1992" s="20">
        <v>3</v>
      </c>
      <c r="H1992" s="20">
        <v>3</v>
      </c>
      <c r="I1992" s="20">
        <v>0</v>
      </c>
      <c r="J1992" s="20">
        <v>3</v>
      </c>
      <c r="K1992" s="20">
        <v>0</v>
      </c>
      <c r="L1992" s="20">
        <v>0</v>
      </c>
      <c r="O1992" s="101">
        <f>IF(ISBLANK(C1992),O1991,IF(COUNTIF(C$2:C1992,C1992)&gt;1,O1991,1+MAX(O1991,0)))</f>
        <v>56</v>
      </c>
      <c r="P1992" s="45">
        <f t="shared" si="434"/>
        <v>33</v>
      </c>
      <c r="Q1992" s="33" t="str">
        <f t="shared" si="435"/>
        <v/>
      </c>
      <c r="R1992" s="33">
        <f t="shared" si="436"/>
        <v>6</v>
      </c>
      <c r="S1992" s="33" t="str">
        <f t="shared" si="437"/>
        <v>133_6</v>
      </c>
      <c r="T1992" s="35" t="str">
        <f t="shared" si="438"/>
        <v>133AM</v>
      </c>
      <c r="U1992" s="35" t="str">
        <f t="shared" si="439"/>
        <v>133AMEW</v>
      </c>
      <c r="W1992" s="20" t="str">
        <f t="shared" si="440"/>
        <v/>
      </c>
      <c r="X1992" s="20" t="str">
        <f t="shared" si="441"/>
        <v/>
      </c>
      <c r="Y1992" s="20" t="str">
        <f t="shared" si="442"/>
        <v/>
      </c>
      <c r="Z1992" s="20" t="str">
        <f t="shared" si="443"/>
        <v/>
      </c>
      <c r="AA1992" s="20">
        <f t="shared" si="445"/>
        <v>0</v>
      </c>
      <c r="AB1992" s="20">
        <f t="shared" si="446"/>
        <v>0</v>
      </c>
      <c r="AC1992" s="20">
        <f t="shared" si="447"/>
        <v>3</v>
      </c>
      <c r="AD1992" s="16">
        <f t="shared" si="444"/>
        <v>1</v>
      </c>
      <c r="AE1992" s="16">
        <f>IF(ISBLANK(T1992),AE1991,IF(COUNTIF(T$2:T1992,T1992)&gt;1,AE1991,1+MAX(AE1991,0)))</f>
        <v>62</v>
      </c>
    </row>
    <row r="1993" spans="1:31" x14ac:dyDescent="0.25">
      <c r="A1993" s="42">
        <v>133</v>
      </c>
      <c r="B1993" s="42" t="s">
        <v>65</v>
      </c>
      <c r="C1993" s="42" t="s">
        <v>777</v>
      </c>
      <c r="E1993" s="20">
        <v>2</v>
      </c>
      <c r="F1993" s="20">
        <v>2</v>
      </c>
      <c r="G1993" s="20">
        <v>4</v>
      </c>
      <c r="H1993" s="20">
        <v>10</v>
      </c>
      <c r="I1993" s="20">
        <v>8</v>
      </c>
      <c r="J1993" s="20">
        <v>0</v>
      </c>
      <c r="K1993" s="20">
        <v>1</v>
      </c>
      <c r="L1993" s="20">
        <v>5</v>
      </c>
      <c r="O1993" s="101">
        <f>IF(ISBLANK(C1993),O1992,IF(COUNTIF(C$2:C1993,C1993)&gt;1,O1992,1+MAX(O1992,0)))</f>
        <v>56</v>
      </c>
      <c r="P1993" s="45">
        <f t="shared" si="434"/>
        <v>33</v>
      </c>
      <c r="Q1993" s="33" t="str">
        <f t="shared" si="435"/>
        <v/>
      </c>
      <c r="R1993" s="33">
        <f t="shared" si="436"/>
        <v>6</v>
      </c>
      <c r="S1993" s="33" t="str">
        <f t="shared" si="437"/>
        <v>133_6</v>
      </c>
      <c r="T1993" s="35" t="str">
        <f t="shared" si="438"/>
        <v>133AM</v>
      </c>
      <c r="U1993" s="35" t="str">
        <f t="shared" si="439"/>
        <v>133AMEW</v>
      </c>
      <c r="W1993" s="20" t="str">
        <f t="shared" si="440"/>
        <v/>
      </c>
      <c r="X1993" s="20" t="str">
        <f t="shared" si="441"/>
        <v/>
      </c>
      <c r="Y1993" s="20" t="str">
        <f t="shared" si="442"/>
        <v/>
      </c>
      <c r="Z1993" s="20" t="str">
        <f t="shared" si="443"/>
        <v/>
      </c>
      <c r="AA1993" s="20">
        <f t="shared" si="445"/>
        <v>0</v>
      </c>
      <c r="AB1993" s="20">
        <f t="shared" si="446"/>
        <v>0</v>
      </c>
      <c r="AC1993" s="20">
        <f t="shared" si="447"/>
        <v>3</v>
      </c>
      <c r="AD1993" s="16">
        <f t="shared" si="444"/>
        <v>1</v>
      </c>
      <c r="AE1993" s="16">
        <f>IF(ISBLANK(T1993),AE1992,IF(COUNTIF(T$2:T1993,T1993)&gt;1,AE1992,1+MAX(AE1992,0)))</f>
        <v>62</v>
      </c>
    </row>
    <row r="1994" spans="1:31" x14ac:dyDescent="0.25">
      <c r="A1994" s="42">
        <v>133</v>
      </c>
      <c r="B1994" s="42" t="s">
        <v>65</v>
      </c>
      <c r="C1994" s="42" t="s">
        <v>777</v>
      </c>
      <c r="E1994" s="20">
        <v>2</v>
      </c>
      <c r="F1994" s="20">
        <v>3</v>
      </c>
      <c r="G1994" s="20">
        <v>1</v>
      </c>
      <c r="H1994" s="20">
        <v>0</v>
      </c>
      <c r="I1994" s="20">
        <v>0</v>
      </c>
      <c r="J1994" s="20">
        <v>0</v>
      </c>
      <c r="K1994" s="20">
        <v>0</v>
      </c>
      <c r="L1994" s="20">
        <v>0</v>
      </c>
      <c r="O1994" s="101">
        <f>IF(ISBLANK(C1994),O1993,IF(COUNTIF(C$2:C1994,C1994)&gt;1,O1993,1+MAX(O1993,0)))</f>
        <v>56</v>
      </c>
      <c r="P1994" s="45">
        <f t="shared" si="434"/>
        <v>33</v>
      </c>
      <c r="Q1994" s="33" t="str">
        <f t="shared" si="435"/>
        <v/>
      </c>
      <c r="R1994" s="33">
        <f t="shared" si="436"/>
        <v>7</v>
      </c>
      <c r="S1994" s="33" t="str">
        <f t="shared" si="437"/>
        <v>133_7</v>
      </c>
      <c r="T1994" s="35" t="str">
        <f t="shared" si="438"/>
        <v>133AM</v>
      </c>
      <c r="U1994" s="35" t="str">
        <f t="shared" si="439"/>
        <v>133AMNS</v>
      </c>
      <c r="W1994" s="20" t="str">
        <f t="shared" si="440"/>
        <v/>
      </c>
      <c r="X1994" s="20" t="str">
        <f t="shared" si="441"/>
        <v/>
      </c>
      <c r="Y1994" s="20" t="str">
        <f t="shared" si="442"/>
        <v/>
      </c>
      <c r="Z1994" s="20" t="str">
        <f t="shared" si="443"/>
        <v/>
      </c>
      <c r="AA1994" s="20">
        <f t="shared" si="445"/>
        <v>1</v>
      </c>
      <c r="AB1994" s="20">
        <f t="shared" si="446"/>
        <v>0</v>
      </c>
      <c r="AC1994" s="20">
        <f t="shared" si="447"/>
        <v>3</v>
      </c>
      <c r="AD1994" s="16">
        <f t="shared" si="444"/>
        <v>1</v>
      </c>
      <c r="AE1994" s="16">
        <f>IF(ISBLANK(T1994),AE1993,IF(COUNTIF(T$2:T1994,T1994)&gt;1,AE1993,1+MAX(AE1993,0)))</f>
        <v>62</v>
      </c>
    </row>
    <row r="1995" spans="1:31" x14ac:dyDescent="0.25">
      <c r="A1995" s="42">
        <v>133</v>
      </c>
      <c r="B1995" s="42" t="s">
        <v>65</v>
      </c>
      <c r="C1995" s="42" t="s">
        <v>777</v>
      </c>
      <c r="E1995" s="20">
        <v>2</v>
      </c>
      <c r="F1995" s="20">
        <v>3</v>
      </c>
      <c r="G1995" s="20">
        <v>2</v>
      </c>
      <c r="H1995" s="20">
        <v>0</v>
      </c>
      <c r="I1995" s="20">
        <v>0</v>
      </c>
      <c r="J1995" s="20">
        <v>0</v>
      </c>
      <c r="K1995" s="20">
        <v>0</v>
      </c>
      <c r="L1995" s="20">
        <v>0</v>
      </c>
      <c r="O1995" s="101">
        <f>IF(ISBLANK(C1995),O1994,IF(COUNTIF(C$2:C1995,C1995)&gt;1,O1994,1+MAX(O1994,0)))</f>
        <v>56</v>
      </c>
      <c r="P1995" s="45">
        <f t="shared" si="434"/>
        <v>33</v>
      </c>
      <c r="Q1995" s="33" t="str">
        <f t="shared" si="435"/>
        <v/>
      </c>
      <c r="R1995" s="33">
        <f t="shared" si="436"/>
        <v>7</v>
      </c>
      <c r="S1995" s="33" t="str">
        <f t="shared" si="437"/>
        <v>133_7</v>
      </c>
      <c r="T1995" s="35" t="str">
        <f t="shared" si="438"/>
        <v>133AM</v>
      </c>
      <c r="U1995" s="35" t="str">
        <f t="shared" si="439"/>
        <v>133AMNS</v>
      </c>
      <c r="W1995" s="20" t="str">
        <f t="shared" si="440"/>
        <v/>
      </c>
      <c r="X1995" s="20" t="str">
        <f t="shared" si="441"/>
        <v/>
      </c>
      <c r="Y1995" s="20" t="str">
        <f t="shared" si="442"/>
        <v/>
      </c>
      <c r="Z1995" s="20" t="str">
        <f t="shared" si="443"/>
        <v/>
      </c>
      <c r="AA1995" s="20">
        <f t="shared" si="445"/>
        <v>0</v>
      </c>
      <c r="AB1995" s="20">
        <f t="shared" si="446"/>
        <v>0</v>
      </c>
      <c r="AC1995" s="20">
        <f t="shared" si="447"/>
        <v>3</v>
      </c>
      <c r="AD1995" s="16">
        <f t="shared" si="444"/>
        <v>1</v>
      </c>
      <c r="AE1995" s="16">
        <f>IF(ISBLANK(T1995),AE1994,IF(COUNTIF(T$2:T1995,T1995)&gt;1,AE1994,1+MAX(AE1994,0)))</f>
        <v>62</v>
      </c>
    </row>
    <row r="1996" spans="1:31" x14ac:dyDescent="0.25">
      <c r="A1996" s="42">
        <v>133</v>
      </c>
      <c r="B1996" s="42" t="s">
        <v>65</v>
      </c>
      <c r="C1996" s="42" t="s">
        <v>777</v>
      </c>
      <c r="E1996" s="20">
        <v>2</v>
      </c>
      <c r="F1996" s="20">
        <v>3</v>
      </c>
      <c r="G1996" s="20">
        <v>3</v>
      </c>
      <c r="H1996" s="20">
        <v>3</v>
      </c>
      <c r="I1996" s="20">
        <v>1</v>
      </c>
      <c r="J1996" s="20">
        <v>3</v>
      </c>
      <c r="K1996" s="20">
        <v>0</v>
      </c>
      <c r="L1996" s="20">
        <v>0</v>
      </c>
      <c r="O1996" s="101">
        <f>IF(ISBLANK(C1996),O1995,IF(COUNTIF(C$2:C1996,C1996)&gt;1,O1995,1+MAX(O1995,0)))</f>
        <v>56</v>
      </c>
      <c r="P1996" s="45">
        <f t="shared" si="434"/>
        <v>33</v>
      </c>
      <c r="Q1996" s="33" t="str">
        <f t="shared" si="435"/>
        <v/>
      </c>
      <c r="R1996" s="33">
        <f t="shared" si="436"/>
        <v>7</v>
      </c>
      <c r="S1996" s="33" t="str">
        <f t="shared" si="437"/>
        <v>133_7</v>
      </c>
      <c r="T1996" s="35" t="str">
        <f t="shared" si="438"/>
        <v>133AM</v>
      </c>
      <c r="U1996" s="35" t="str">
        <f t="shared" si="439"/>
        <v>133AMEW</v>
      </c>
      <c r="W1996" s="20" t="str">
        <f t="shared" si="440"/>
        <v/>
      </c>
      <c r="X1996" s="20" t="str">
        <f t="shared" si="441"/>
        <v/>
      </c>
      <c r="Y1996" s="20" t="str">
        <f t="shared" si="442"/>
        <v/>
      </c>
      <c r="Z1996" s="20" t="str">
        <f t="shared" si="443"/>
        <v/>
      </c>
      <c r="AA1996" s="20">
        <f t="shared" si="445"/>
        <v>0</v>
      </c>
      <c r="AB1996" s="20">
        <f t="shared" si="446"/>
        <v>0</v>
      </c>
      <c r="AC1996" s="20">
        <f t="shared" si="447"/>
        <v>3</v>
      </c>
      <c r="AD1996" s="16">
        <f t="shared" si="444"/>
        <v>1</v>
      </c>
      <c r="AE1996" s="16">
        <f>IF(ISBLANK(T1996),AE1995,IF(COUNTIF(T$2:T1996,T1996)&gt;1,AE1995,1+MAX(AE1995,0)))</f>
        <v>62</v>
      </c>
    </row>
    <row r="1997" spans="1:31" x14ac:dyDescent="0.25">
      <c r="A1997" s="42">
        <v>133</v>
      </c>
      <c r="B1997" s="42" t="s">
        <v>65</v>
      </c>
      <c r="C1997" s="42" t="s">
        <v>777</v>
      </c>
      <c r="E1997" s="20">
        <v>2</v>
      </c>
      <c r="F1997" s="20">
        <v>3</v>
      </c>
      <c r="G1997" s="20">
        <v>4</v>
      </c>
      <c r="H1997" s="20">
        <v>20</v>
      </c>
      <c r="I1997" s="20">
        <v>10</v>
      </c>
      <c r="J1997" s="20">
        <v>4</v>
      </c>
      <c r="K1997" s="20">
        <v>3</v>
      </c>
      <c r="L1997" s="20">
        <v>9</v>
      </c>
      <c r="O1997" s="101">
        <f>IF(ISBLANK(C1997),O1996,IF(COUNTIF(C$2:C1997,C1997)&gt;1,O1996,1+MAX(O1996,0)))</f>
        <v>56</v>
      </c>
      <c r="P1997" s="45">
        <f t="shared" si="434"/>
        <v>33</v>
      </c>
      <c r="Q1997" s="33" t="str">
        <f t="shared" si="435"/>
        <v/>
      </c>
      <c r="R1997" s="33">
        <f t="shared" si="436"/>
        <v>7</v>
      </c>
      <c r="S1997" s="33" t="str">
        <f t="shared" si="437"/>
        <v>133_7</v>
      </c>
      <c r="T1997" s="35" t="str">
        <f t="shared" si="438"/>
        <v>133AM</v>
      </c>
      <c r="U1997" s="35" t="str">
        <f t="shared" si="439"/>
        <v>133AMEW</v>
      </c>
      <c r="W1997" s="20" t="str">
        <f t="shared" si="440"/>
        <v/>
      </c>
      <c r="X1997" s="20" t="str">
        <f t="shared" si="441"/>
        <v/>
      </c>
      <c r="Y1997" s="20" t="str">
        <f t="shared" si="442"/>
        <v/>
      </c>
      <c r="Z1997" s="20" t="str">
        <f t="shared" si="443"/>
        <v/>
      </c>
      <c r="AA1997" s="20">
        <f t="shared" si="445"/>
        <v>0</v>
      </c>
      <c r="AB1997" s="20">
        <f t="shared" si="446"/>
        <v>0</v>
      </c>
      <c r="AC1997" s="20">
        <f t="shared" si="447"/>
        <v>3</v>
      </c>
      <c r="AD1997" s="16">
        <f t="shared" si="444"/>
        <v>1</v>
      </c>
      <c r="AE1997" s="16">
        <f>IF(ISBLANK(T1997),AE1996,IF(COUNTIF(T$2:T1997,T1997)&gt;1,AE1996,1+MAX(AE1996,0)))</f>
        <v>62</v>
      </c>
    </row>
    <row r="1998" spans="1:31" x14ac:dyDescent="0.25">
      <c r="A1998" s="42">
        <v>133</v>
      </c>
      <c r="B1998" s="42" t="s">
        <v>65</v>
      </c>
      <c r="C1998" s="42" t="s">
        <v>777</v>
      </c>
      <c r="E1998" s="20">
        <v>2</v>
      </c>
      <c r="F1998" s="20">
        <v>4</v>
      </c>
      <c r="G1998" s="20">
        <v>1</v>
      </c>
      <c r="H1998" s="20">
        <v>0</v>
      </c>
      <c r="I1998" s="20">
        <v>0</v>
      </c>
      <c r="J1998" s="20">
        <v>0</v>
      </c>
      <c r="K1998" s="20">
        <v>0</v>
      </c>
      <c r="L1998" s="20">
        <v>0</v>
      </c>
      <c r="O1998" s="101">
        <f>IF(ISBLANK(C1998),O1997,IF(COUNTIF(C$2:C1998,C1998)&gt;1,O1997,1+MAX(O1997,0)))</f>
        <v>56</v>
      </c>
      <c r="P1998" s="45">
        <f t="shared" si="434"/>
        <v>33</v>
      </c>
      <c r="Q1998" s="33" t="str">
        <f t="shared" si="435"/>
        <v/>
      </c>
      <c r="R1998" s="33">
        <f t="shared" si="436"/>
        <v>8</v>
      </c>
      <c r="S1998" s="33" t="str">
        <f t="shared" si="437"/>
        <v>133_8</v>
      </c>
      <c r="T1998" s="35" t="str">
        <f t="shared" si="438"/>
        <v>133AM</v>
      </c>
      <c r="U1998" s="35" t="str">
        <f t="shared" si="439"/>
        <v>133AMNS</v>
      </c>
      <c r="W1998" s="20" t="str">
        <f t="shared" si="440"/>
        <v/>
      </c>
      <c r="X1998" s="20" t="str">
        <f t="shared" si="441"/>
        <v/>
      </c>
      <c r="Y1998" s="20" t="str">
        <f t="shared" si="442"/>
        <v/>
      </c>
      <c r="Z1998" s="20" t="str">
        <f t="shared" si="443"/>
        <v/>
      </c>
      <c r="AA1998" s="20">
        <f t="shared" si="445"/>
        <v>1</v>
      </c>
      <c r="AB1998" s="20">
        <f t="shared" si="446"/>
        <v>0</v>
      </c>
      <c r="AC1998" s="20">
        <f t="shared" si="447"/>
        <v>3</v>
      </c>
      <c r="AD1998" s="16">
        <f t="shared" si="444"/>
        <v>1</v>
      </c>
      <c r="AE1998" s="16">
        <f>IF(ISBLANK(T1998),AE1997,IF(COUNTIF(T$2:T1998,T1998)&gt;1,AE1997,1+MAX(AE1997,0)))</f>
        <v>62</v>
      </c>
    </row>
    <row r="1999" spans="1:31" x14ac:dyDescent="0.25">
      <c r="A1999" s="42">
        <v>133</v>
      </c>
      <c r="B1999" s="42" t="s">
        <v>65</v>
      </c>
      <c r="C1999" s="42" t="s">
        <v>777</v>
      </c>
      <c r="E1999" s="20">
        <v>2</v>
      </c>
      <c r="F1999" s="20">
        <v>4</v>
      </c>
      <c r="G1999" s="20">
        <v>2</v>
      </c>
      <c r="H1999" s="20">
        <v>0</v>
      </c>
      <c r="I1999" s="20">
        <v>0</v>
      </c>
      <c r="J1999" s="20">
        <v>0</v>
      </c>
      <c r="K1999" s="20">
        <v>0</v>
      </c>
      <c r="L1999" s="20">
        <v>0</v>
      </c>
      <c r="O1999" s="101">
        <f>IF(ISBLANK(C1999),O1998,IF(COUNTIF(C$2:C1999,C1999)&gt;1,O1998,1+MAX(O1998,0)))</f>
        <v>56</v>
      </c>
      <c r="P1999" s="45">
        <f t="shared" si="434"/>
        <v>33</v>
      </c>
      <c r="Q1999" s="33" t="str">
        <f t="shared" si="435"/>
        <v/>
      </c>
      <c r="R1999" s="33">
        <f t="shared" si="436"/>
        <v>8</v>
      </c>
      <c r="S1999" s="33" t="str">
        <f t="shared" si="437"/>
        <v>133_8</v>
      </c>
      <c r="T1999" s="35" t="str">
        <f t="shared" si="438"/>
        <v>133AM</v>
      </c>
      <c r="U1999" s="35" t="str">
        <f t="shared" si="439"/>
        <v>133AMNS</v>
      </c>
      <c r="W1999" s="20" t="str">
        <f t="shared" si="440"/>
        <v/>
      </c>
      <c r="X1999" s="20" t="str">
        <f t="shared" si="441"/>
        <v/>
      </c>
      <c r="Y1999" s="20" t="str">
        <f t="shared" si="442"/>
        <v/>
      </c>
      <c r="Z1999" s="20" t="str">
        <f t="shared" si="443"/>
        <v/>
      </c>
      <c r="AA1999" s="20">
        <f t="shared" si="445"/>
        <v>0</v>
      </c>
      <c r="AB1999" s="20">
        <f t="shared" si="446"/>
        <v>0</v>
      </c>
      <c r="AC1999" s="20">
        <f t="shared" si="447"/>
        <v>3</v>
      </c>
      <c r="AD1999" s="16">
        <f t="shared" si="444"/>
        <v>1</v>
      </c>
      <c r="AE1999" s="16">
        <f>IF(ISBLANK(T1999),AE1998,IF(COUNTIF(T$2:T1999,T1999)&gt;1,AE1998,1+MAX(AE1998,0)))</f>
        <v>62</v>
      </c>
    </row>
    <row r="2000" spans="1:31" x14ac:dyDescent="0.25">
      <c r="A2000" s="42">
        <v>133</v>
      </c>
      <c r="B2000" s="42" t="s">
        <v>65</v>
      </c>
      <c r="C2000" s="42" t="s">
        <v>777</v>
      </c>
      <c r="E2000" s="20">
        <v>2</v>
      </c>
      <c r="F2000" s="20">
        <v>4</v>
      </c>
      <c r="G2000" s="20">
        <v>3</v>
      </c>
      <c r="H2000" s="20">
        <v>21</v>
      </c>
      <c r="I2000" s="20">
        <v>8</v>
      </c>
      <c r="J2000" s="20">
        <v>4</v>
      </c>
      <c r="K2000" s="20">
        <v>5</v>
      </c>
      <c r="L2000" s="20">
        <v>9</v>
      </c>
      <c r="O2000" s="101">
        <f>IF(ISBLANK(C2000),O1999,IF(COUNTIF(C$2:C2000,C2000)&gt;1,O1999,1+MAX(O1999,0)))</f>
        <v>56</v>
      </c>
      <c r="P2000" s="45">
        <f t="shared" si="434"/>
        <v>33</v>
      </c>
      <c r="Q2000" s="33" t="str">
        <f t="shared" si="435"/>
        <v/>
      </c>
      <c r="R2000" s="33">
        <f t="shared" si="436"/>
        <v>8</v>
      </c>
      <c r="S2000" s="33" t="str">
        <f t="shared" si="437"/>
        <v>133_8</v>
      </c>
      <c r="T2000" s="35" t="str">
        <f t="shared" si="438"/>
        <v>133AM</v>
      </c>
      <c r="U2000" s="35" t="str">
        <f t="shared" si="439"/>
        <v>133AMEW</v>
      </c>
      <c r="W2000" s="20" t="str">
        <f t="shared" si="440"/>
        <v/>
      </c>
      <c r="X2000" s="20" t="str">
        <f t="shared" si="441"/>
        <v/>
      </c>
      <c r="Y2000" s="20" t="str">
        <f t="shared" si="442"/>
        <v/>
      </c>
      <c r="Z2000" s="20" t="str">
        <f t="shared" si="443"/>
        <v/>
      </c>
      <c r="AA2000" s="20">
        <f t="shared" si="445"/>
        <v>0</v>
      </c>
      <c r="AB2000" s="20">
        <f t="shared" si="446"/>
        <v>0</v>
      </c>
      <c r="AC2000" s="20">
        <f t="shared" si="447"/>
        <v>3</v>
      </c>
      <c r="AD2000" s="16">
        <f t="shared" si="444"/>
        <v>1</v>
      </c>
      <c r="AE2000" s="16">
        <f>IF(ISBLANK(T2000),AE1999,IF(COUNTIF(T$2:T2000,T2000)&gt;1,AE1999,1+MAX(AE1999,0)))</f>
        <v>62</v>
      </c>
    </row>
    <row r="2001" spans="1:31" x14ac:dyDescent="0.25">
      <c r="A2001" s="42">
        <v>133</v>
      </c>
      <c r="B2001" s="42" t="s">
        <v>65</v>
      </c>
      <c r="C2001" s="42" t="s">
        <v>777</v>
      </c>
      <c r="E2001" s="20">
        <v>2</v>
      </c>
      <c r="F2001" s="20">
        <v>4</v>
      </c>
      <c r="G2001" s="20">
        <v>4</v>
      </c>
      <c r="H2001" s="20">
        <v>33</v>
      </c>
      <c r="I2001" s="20">
        <v>15</v>
      </c>
      <c r="J2001" s="20">
        <v>2</v>
      </c>
      <c r="K2001" s="20">
        <v>8</v>
      </c>
      <c r="L2001" s="20">
        <v>13</v>
      </c>
      <c r="O2001" s="101">
        <f>IF(ISBLANK(C2001),O2000,IF(COUNTIF(C$2:C2001,C2001)&gt;1,O2000,1+MAX(O2000,0)))</f>
        <v>56</v>
      </c>
      <c r="P2001" s="45">
        <f t="shared" si="434"/>
        <v>33</v>
      </c>
      <c r="Q2001" s="33" t="str">
        <f t="shared" si="435"/>
        <v/>
      </c>
      <c r="R2001" s="33">
        <f t="shared" si="436"/>
        <v>8</v>
      </c>
      <c r="S2001" s="33" t="str">
        <f t="shared" si="437"/>
        <v>133_8</v>
      </c>
      <c r="T2001" s="35" t="str">
        <f t="shared" si="438"/>
        <v>133AM</v>
      </c>
      <c r="U2001" s="35" t="str">
        <f t="shared" si="439"/>
        <v>133AMEW</v>
      </c>
      <c r="W2001" s="20" t="str">
        <f t="shared" si="440"/>
        <v/>
      </c>
      <c r="X2001" s="20" t="str">
        <f t="shared" si="441"/>
        <v/>
      </c>
      <c r="Y2001" s="20" t="str">
        <f t="shared" si="442"/>
        <v/>
      </c>
      <c r="Z2001" s="20" t="str">
        <f t="shared" si="443"/>
        <v/>
      </c>
      <c r="AA2001" s="20">
        <f t="shared" si="445"/>
        <v>0</v>
      </c>
      <c r="AB2001" s="20">
        <f t="shared" si="446"/>
        <v>0</v>
      </c>
      <c r="AC2001" s="20">
        <f t="shared" si="447"/>
        <v>3</v>
      </c>
      <c r="AD2001" s="16">
        <f t="shared" si="444"/>
        <v>1</v>
      </c>
      <c r="AE2001" s="16">
        <f>IF(ISBLANK(T2001),AE2000,IF(COUNTIF(T$2:T2001,T2001)&gt;1,AE2000,1+MAX(AE2000,0)))</f>
        <v>62</v>
      </c>
    </row>
    <row r="2002" spans="1:31" x14ac:dyDescent="0.25">
      <c r="A2002" s="42">
        <v>133</v>
      </c>
      <c r="B2002" s="42" t="s">
        <v>65</v>
      </c>
      <c r="C2002" s="42" t="s">
        <v>777</v>
      </c>
      <c r="E2002" s="20">
        <v>1</v>
      </c>
      <c r="F2002" s="20">
        <v>1</v>
      </c>
      <c r="G2002" s="20">
        <v>1</v>
      </c>
      <c r="H2002" s="20">
        <v>0</v>
      </c>
      <c r="I2002" s="20">
        <v>0</v>
      </c>
      <c r="J2002" s="20">
        <v>0</v>
      </c>
      <c r="K2002" s="20">
        <v>0</v>
      </c>
      <c r="L2002" s="20">
        <v>0</v>
      </c>
      <c r="O2002" s="101">
        <f>IF(ISBLANK(C2002),O2001,IF(COUNTIF(C$2:C2002,C2002)&gt;1,O2001,1+MAX(O2001,0)))</f>
        <v>56</v>
      </c>
      <c r="P2002" s="45">
        <f t="shared" si="434"/>
        <v>33</v>
      </c>
      <c r="Q2002" s="33" t="str">
        <f t="shared" si="435"/>
        <v/>
      </c>
      <c r="R2002" s="33">
        <f t="shared" si="436"/>
        <v>1</v>
      </c>
      <c r="S2002" s="33" t="str">
        <f t="shared" si="437"/>
        <v>133_1</v>
      </c>
      <c r="T2002" s="35" t="str">
        <f t="shared" si="438"/>
        <v>133AM</v>
      </c>
      <c r="U2002" s="35" t="str">
        <f t="shared" si="439"/>
        <v>133AMNS</v>
      </c>
      <c r="W2002" s="20" t="str">
        <f t="shared" si="440"/>
        <v/>
      </c>
      <c r="X2002" s="20" t="str">
        <f t="shared" si="441"/>
        <v/>
      </c>
      <c r="Y2002" s="20" t="str">
        <f t="shared" si="442"/>
        <v/>
      </c>
      <c r="Z2002" s="20" t="str">
        <f t="shared" si="443"/>
        <v/>
      </c>
      <c r="AA2002" s="20">
        <f t="shared" si="445"/>
        <v>1</v>
      </c>
      <c r="AB2002" s="20">
        <f t="shared" si="446"/>
        <v>0</v>
      </c>
      <c r="AC2002" s="20">
        <f t="shared" si="447"/>
        <v>3</v>
      </c>
      <c r="AD2002" s="16">
        <f t="shared" si="444"/>
        <v>1</v>
      </c>
      <c r="AE2002" s="16">
        <f>IF(ISBLANK(T2002),AE2001,IF(COUNTIF(T$2:T2002,T2002)&gt;1,AE2001,1+MAX(AE2001,0)))</f>
        <v>62</v>
      </c>
    </row>
    <row r="2003" spans="1:31" x14ac:dyDescent="0.25">
      <c r="A2003" s="42">
        <v>133</v>
      </c>
      <c r="B2003" s="42" t="s">
        <v>65</v>
      </c>
      <c r="C2003" s="42" t="s">
        <v>777</v>
      </c>
      <c r="E2003" s="20">
        <v>1</v>
      </c>
      <c r="F2003" s="20">
        <v>1</v>
      </c>
      <c r="G2003" s="20">
        <v>2</v>
      </c>
      <c r="H2003" s="20">
        <v>0</v>
      </c>
      <c r="I2003" s="20">
        <v>0</v>
      </c>
      <c r="J2003" s="20">
        <v>0</v>
      </c>
      <c r="K2003" s="20">
        <v>0</v>
      </c>
      <c r="L2003" s="20">
        <v>0</v>
      </c>
      <c r="O2003" s="101">
        <f>IF(ISBLANK(C2003),O2002,IF(COUNTIF(C$2:C2003,C2003)&gt;1,O2002,1+MAX(O2002,0)))</f>
        <v>56</v>
      </c>
      <c r="P2003" s="45">
        <f t="shared" si="434"/>
        <v>33</v>
      </c>
      <c r="Q2003" s="33" t="str">
        <f t="shared" si="435"/>
        <v/>
      </c>
      <c r="R2003" s="33">
        <f t="shared" si="436"/>
        <v>1</v>
      </c>
      <c r="S2003" s="33" t="str">
        <f t="shared" si="437"/>
        <v>133_1</v>
      </c>
      <c r="T2003" s="35" t="str">
        <f t="shared" si="438"/>
        <v>133AM</v>
      </c>
      <c r="U2003" s="35" t="str">
        <f t="shared" si="439"/>
        <v>133AMNS</v>
      </c>
      <c r="W2003" s="20" t="str">
        <f t="shared" si="440"/>
        <v/>
      </c>
      <c r="X2003" s="20" t="str">
        <f t="shared" si="441"/>
        <v/>
      </c>
      <c r="Y2003" s="20" t="str">
        <f t="shared" si="442"/>
        <v/>
      </c>
      <c r="Z2003" s="20" t="str">
        <f t="shared" si="443"/>
        <v/>
      </c>
      <c r="AA2003" s="20">
        <f t="shared" si="445"/>
        <v>0</v>
      </c>
      <c r="AB2003" s="20">
        <f t="shared" si="446"/>
        <v>0</v>
      </c>
      <c r="AC2003" s="20">
        <f t="shared" si="447"/>
        <v>3</v>
      </c>
      <c r="AD2003" s="16">
        <f t="shared" si="444"/>
        <v>1</v>
      </c>
      <c r="AE2003" s="16">
        <f>IF(ISBLANK(T2003),AE2002,IF(COUNTIF(T$2:T2003,T2003)&gt;1,AE2002,1+MAX(AE2002,0)))</f>
        <v>62</v>
      </c>
    </row>
    <row r="2004" spans="1:31" x14ac:dyDescent="0.25">
      <c r="A2004" s="42">
        <v>133</v>
      </c>
      <c r="B2004" s="42" t="s">
        <v>65</v>
      </c>
      <c r="C2004" s="42" t="s">
        <v>777</v>
      </c>
      <c r="E2004" s="20">
        <v>1</v>
      </c>
      <c r="F2004" s="20">
        <v>1</v>
      </c>
      <c r="G2004" s="20">
        <v>3</v>
      </c>
      <c r="H2004" s="20">
        <v>0</v>
      </c>
      <c r="I2004" s="20">
        <v>0</v>
      </c>
      <c r="J2004" s="20">
        <v>0</v>
      </c>
      <c r="K2004" s="20">
        <v>0</v>
      </c>
      <c r="L2004" s="20">
        <v>0</v>
      </c>
      <c r="O2004" s="101">
        <f>IF(ISBLANK(C2004),O2003,IF(COUNTIF(C$2:C2004,C2004)&gt;1,O2003,1+MAX(O2003,0)))</f>
        <v>56</v>
      </c>
      <c r="P2004" s="45">
        <f t="shared" si="434"/>
        <v>33</v>
      </c>
      <c r="Q2004" s="33" t="str">
        <f t="shared" si="435"/>
        <v/>
      </c>
      <c r="R2004" s="33">
        <f t="shared" si="436"/>
        <v>1</v>
      </c>
      <c r="S2004" s="33" t="str">
        <f t="shared" si="437"/>
        <v>133_1</v>
      </c>
      <c r="T2004" s="35" t="str">
        <f t="shared" si="438"/>
        <v>133AM</v>
      </c>
      <c r="U2004" s="35" t="str">
        <f t="shared" si="439"/>
        <v>133AMEW</v>
      </c>
      <c r="W2004" s="20" t="str">
        <f t="shared" si="440"/>
        <v/>
      </c>
      <c r="X2004" s="20" t="str">
        <f t="shared" si="441"/>
        <v/>
      </c>
      <c r="Y2004" s="20" t="str">
        <f t="shared" si="442"/>
        <v/>
      </c>
      <c r="Z2004" s="20" t="str">
        <f t="shared" si="443"/>
        <v/>
      </c>
      <c r="AA2004" s="20">
        <f t="shared" si="445"/>
        <v>0</v>
      </c>
      <c r="AB2004" s="20">
        <f t="shared" si="446"/>
        <v>0</v>
      </c>
      <c r="AC2004" s="20">
        <f t="shared" si="447"/>
        <v>3</v>
      </c>
      <c r="AD2004" s="16">
        <f t="shared" si="444"/>
        <v>1</v>
      </c>
      <c r="AE2004" s="16">
        <f>IF(ISBLANK(T2004),AE2003,IF(COUNTIF(T$2:T2004,T2004)&gt;1,AE2003,1+MAX(AE2003,0)))</f>
        <v>62</v>
      </c>
    </row>
    <row r="2005" spans="1:31" x14ac:dyDescent="0.25">
      <c r="A2005" s="42">
        <v>133</v>
      </c>
      <c r="B2005" s="42" t="s">
        <v>65</v>
      </c>
      <c r="C2005" s="42" t="s">
        <v>777</v>
      </c>
      <c r="E2005" s="20">
        <v>1</v>
      </c>
      <c r="F2005" s="20">
        <v>1</v>
      </c>
      <c r="G2005" s="20">
        <v>4</v>
      </c>
      <c r="H2005" s="20">
        <v>7</v>
      </c>
      <c r="I2005" s="20">
        <v>4</v>
      </c>
      <c r="J2005" s="20">
        <v>2</v>
      </c>
      <c r="K2005" s="20">
        <v>3</v>
      </c>
      <c r="L2005" s="20">
        <v>3</v>
      </c>
      <c r="O2005" s="101">
        <f>IF(ISBLANK(C2005),O2004,IF(COUNTIF(C$2:C2005,C2005)&gt;1,O2004,1+MAX(O2004,0)))</f>
        <v>56</v>
      </c>
      <c r="P2005" s="45">
        <f t="shared" si="434"/>
        <v>33</v>
      </c>
      <c r="Q2005" s="33" t="str">
        <f t="shared" si="435"/>
        <v/>
      </c>
      <c r="R2005" s="33">
        <f t="shared" si="436"/>
        <v>1</v>
      </c>
      <c r="S2005" s="33" t="str">
        <f t="shared" si="437"/>
        <v>133_1</v>
      </c>
      <c r="T2005" s="35" t="str">
        <f t="shared" si="438"/>
        <v>133AM</v>
      </c>
      <c r="U2005" s="35" t="str">
        <f t="shared" si="439"/>
        <v>133AMEW</v>
      </c>
      <c r="W2005" s="20" t="str">
        <f t="shared" si="440"/>
        <v/>
      </c>
      <c r="X2005" s="20" t="str">
        <f t="shared" si="441"/>
        <v/>
      </c>
      <c r="Y2005" s="20" t="str">
        <f t="shared" si="442"/>
        <v/>
      </c>
      <c r="Z2005" s="20" t="str">
        <f t="shared" si="443"/>
        <v/>
      </c>
      <c r="AA2005" s="20">
        <f t="shared" si="445"/>
        <v>0</v>
      </c>
      <c r="AB2005" s="20">
        <f t="shared" si="446"/>
        <v>0</v>
      </c>
      <c r="AC2005" s="20">
        <f t="shared" si="447"/>
        <v>3</v>
      </c>
      <c r="AD2005" s="16">
        <f t="shared" si="444"/>
        <v>1</v>
      </c>
      <c r="AE2005" s="16">
        <f>IF(ISBLANK(T2005),AE2004,IF(COUNTIF(T$2:T2005,T2005)&gt;1,AE2004,1+MAX(AE2004,0)))</f>
        <v>62</v>
      </c>
    </row>
    <row r="2006" spans="1:31" x14ac:dyDescent="0.25">
      <c r="A2006" s="42">
        <v>133</v>
      </c>
      <c r="B2006" s="42" t="s">
        <v>65</v>
      </c>
      <c r="C2006" s="42" t="s">
        <v>777</v>
      </c>
      <c r="E2006" s="20">
        <v>1</v>
      </c>
      <c r="F2006" s="20">
        <v>2</v>
      </c>
      <c r="G2006" s="20">
        <v>1</v>
      </c>
      <c r="H2006" s="20">
        <v>0</v>
      </c>
      <c r="I2006" s="20">
        <v>0</v>
      </c>
      <c r="J2006" s="20">
        <v>0</v>
      </c>
      <c r="K2006" s="20">
        <v>0</v>
      </c>
      <c r="L2006" s="20">
        <v>0</v>
      </c>
      <c r="O2006" s="101">
        <f>IF(ISBLANK(C2006),O2005,IF(COUNTIF(C$2:C2006,C2006)&gt;1,O2005,1+MAX(O2005,0)))</f>
        <v>56</v>
      </c>
      <c r="P2006" s="45">
        <f t="shared" si="434"/>
        <v>33</v>
      </c>
      <c r="Q2006" s="33" t="str">
        <f t="shared" si="435"/>
        <v/>
      </c>
      <c r="R2006" s="33">
        <f t="shared" si="436"/>
        <v>2</v>
      </c>
      <c r="S2006" s="33" t="str">
        <f t="shared" si="437"/>
        <v>133_2</v>
      </c>
      <c r="T2006" s="35" t="str">
        <f t="shared" si="438"/>
        <v>133AM</v>
      </c>
      <c r="U2006" s="35" t="str">
        <f t="shared" si="439"/>
        <v>133AMNS</v>
      </c>
      <c r="W2006" s="20" t="str">
        <f t="shared" si="440"/>
        <v/>
      </c>
      <c r="X2006" s="20" t="str">
        <f t="shared" si="441"/>
        <v/>
      </c>
      <c r="Y2006" s="20" t="str">
        <f t="shared" si="442"/>
        <v/>
      </c>
      <c r="Z2006" s="20" t="str">
        <f t="shared" si="443"/>
        <v/>
      </c>
      <c r="AA2006" s="20">
        <f t="shared" si="445"/>
        <v>1</v>
      </c>
      <c r="AB2006" s="20">
        <f t="shared" si="446"/>
        <v>0</v>
      </c>
      <c r="AC2006" s="20">
        <f t="shared" si="447"/>
        <v>3</v>
      </c>
      <c r="AD2006" s="16">
        <f t="shared" si="444"/>
        <v>1</v>
      </c>
      <c r="AE2006" s="16">
        <f>IF(ISBLANK(T2006),AE2005,IF(COUNTIF(T$2:T2006,T2006)&gt;1,AE2005,1+MAX(AE2005,0)))</f>
        <v>62</v>
      </c>
    </row>
    <row r="2007" spans="1:31" x14ac:dyDescent="0.25">
      <c r="A2007" s="42">
        <v>133</v>
      </c>
      <c r="B2007" s="42" t="s">
        <v>65</v>
      </c>
      <c r="C2007" s="42" t="s">
        <v>777</v>
      </c>
      <c r="E2007" s="20">
        <v>1</v>
      </c>
      <c r="F2007" s="20">
        <v>2</v>
      </c>
      <c r="G2007" s="20">
        <v>2</v>
      </c>
      <c r="H2007" s="20">
        <v>0</v>
      </c>
      <c r="I2007" s="20">
        <v>0</v>
      </c>
      <c r="J2007" s="20">
        <v>0</v>
      </c>
      <c r="K2007" s="20">
        <v>0</v>
      </c>
      <c r="L2007" s="20">
        <v>0</v>
      </c>
      <c r="O2007" s="101">
        <f>IF(ISBLANK(C2007),O2006,IF(COUNTIF(C$2:C2007,C2007)&gt;1,O2006,1+MAX(O2006,0)))</f>
        <v>56</v>
      </c>
      <c r="P2007" s="45">
        <f t="shared" si="434"/>
        <v>33</v>
      </c>
      <c r="Q2007" s="33" t="str">
        <f t="shared" si="435"/>
        <v/>
      </c>
      <c r="R2007" s="33">
        <f t="shared" si="436"/>
        <v>2</v>
      </c>
      <c r="S2007" s="33" t="str">
        <f t="shared" si="437"/>
        <v>133_2</v>
      </c>
      <c r="T2007" s="35" t="str">
        <f t="shared" si="438"/>
        <v>133AM</v>
      </c>
      <c r="U2007" s="35" t="str">
        <f t="shared" si="439"/>
        <v>133AMNS</v>
      </c>
      <c r="W2007" s="20" t="str">
        <f t="shared" si="440"/>
        <v/>
      </c>
      <c r="X2007" s="20" t="str">
        <f t="shared" si="441"/>
        <v/>
      </c>
      <c r="Y2007" s="20" t="str">
        <f t="shared" si="442"/>
        <v/>
      </c>
      <c r="Z2007" s="20" t="str">
        <f t="shared" si="443"/>
        <v/>
      </c>
      <c r="AA2007" s="20">
        <f t="shared" si="445"/>
        <v>0</v>
      </c>
      <c r="AB2007" s="20">
        <f t="shared" si="446"/>
        <v>0</v>
      </c>
      <c r="AC2007" s="20">
        <f t="shared" si="447"/>
        <v>3</v>
      </c>
      <c r="AD2007" s="16">
        <f t="shared" si="444"/>
        <v>1</v>
      </c>
      <c r="AE2007" s="16">
        <f>IF(ISBLANK(T2007),AE2006,IF(COUNTIF(T$2:T2007,T2007)&gt;1,AE2006,1+MAX(AE2006,0)))</f>
        <v>62</v>
      </c>
    </row>
    <row r="2008" spans="1:31" x14ac:dyDescent="0.25">
      <c r="A2008" s="42">
        <v>133</v>
      </c>
      <c r="B2008" s="42" t="s">
        <v>65</v>
      </c>
      <c r="C2008" s="42" t="s">
        <v>777</v>
      </c>
      <c r="E2008" s="20">
        <v>1</v>
      </c>
      <c r="F2008" s="20">
        <v>2</v>
      </c>
      <c r="G2008" s="20">
        <v>3</v>
      </c>
      <c r="H2008" s="20">
        <v>2</v>
      </c>
      <c r="I2008" s="20">
        <v>0</v>
      </c>
      <c r="J2008" s="20">
        <v>1</v>
      </c>
      <c r="K2008" s="20">
        <v>0</v>
      </c>
      <c r="L2008" s="20">
        <v>2</v>
      </c>
      <c r="O2008" s="101">
        <f>IF(ISBLANK(C2008),O2007,IF(COUNTIF(C$2:C2008,C2008)&gt;1,O2007,1+MAX(O2007,0)))</f>
        <v>56</v>
      </c>
      <c r="P2008" s="45">
        <f t="shared" si="434"/>
        <v>33</v>
      </c>
      <c r="Q2008" s="33" t="str">
        <f t="shared" si="435"/>
        <v/>
      </c>
      <c r="R2008" s="33">
        <f t="shared" si="436"/>
        <v>2</v>
      </c>
      <c r="S2008" s="33" t="str">
        <f t="shared" si="437"/>
        <v>133_2</v>
      </c>
      <c r="T2008" s="35" t="str">
        <f t="shared" si="438"/>
        <v>133AM</v>
      </c>
      <c r="U2008" s="35" t="str">
        <f t="shared" si="439"/>
        <v>133AMEW</v>
      </c>
      <c r="W2008" s="20" t="str">
        <f t="shared" si="440"/>
        <v/>
      </c>
      <c r="X2008" s="20" t="str">
        <f t="shared" si="441"/>
        <v/>
      </c>
      <c r="Y2008" s="20" t="str">
        <f t="shared" si="442"/>
        <v/>
      </c>
      <c r="Z2008" s="20" t="str">
        <f t="shared" si="443"/>
        <v/>
      </c>
      <c r="AA2008" s="20">
        <f t="shared" si="445"/>
        <v>0</v>
      </c>
      <c r="AB2008" s="20">
        <f t="shared" si="446"/>
        <v>0</v>
      </c>
      <c r="AC2008" s="20">
        <f t="shared" si="447"/>
        <v>3</v>
      </c>
      <c r="AD2008" s="16">
        <f t="shared" si="444"/>
        <v>1</v>
      </c>
      <c r="AE2008" s="16">
        <f>IF(ISBLANK(T2008),AE2007,IF(COUNTIF(T$2:T2008,T2008)&gt;1,AE2007,1+MAX(AE2007,0)))</f>
        <v>62</v>
      </c>
    </row>
    <row r="2009" spans="1:31" x14ac:dyDescent="0.25">
      <c r="A2009" s="42">
        <v>133</v>
      </c>
      <c r="B2009" s="42" t="s">
        <v>65</v>
      </c>
      <c r="C2009" s="42" t="s">
        <v>777</v>
      </c>
      <c r="E2009" s="20">
        <v>1</v>
      </c>
      <c r="F2009" s="20">
        <v>2</v>
      </c>
      <c r="G2009" s="20">
        <v>4</v>
      </c>
      <c r="H2009" s="20">
        <v>14</v>
      </c>
      <c r="I2009" s="20">
        <v>2</v>
      </c>
      <c r="J2009" s="20">
        <v>0</v>
      </c>
      <c r="K2009" s="20">
        <v>3</v>
      </c>
      <c r="L2009" s="20">
        <v>4</v>
      </c>
      <c r="O2009" s="101">
        <f>IF(ISBLANK(C2009),O2008,IF(COUNTIF(C$2:C2009,C2009)&gt;1,O2008,1+MAX(O2008,0)))</f>
        <v>56</v>
      </c>
      <c r="P2009" s="45">
        <f t="shared" si="434"/>
        <v>33</v>
      </c>
      <c r="Q2009" s="33" t="str">
        <f t="shared" si="435"/>
        <v/>
      </c>
      <c r="R2009" s="33">
        <f t="shared" si="436"/>
        <v>2</v>
      </c>
      <c r="S2009" s="33" t="str">
        <f t="shared" si="437"/>
        <v>133_2</v>
      </c>
      <c r="T2009" s="35" t="str">
        <f t="shared" si="438"/>
        <v>133AM</v>
      </c>
      <c r="U2009" s="35" t="str">
        <f t="shared" si="439"/>
        <v>133AMEW</v>
      </c>
      <c r="W2009" s="20" t="str">
        <f t="shared" si="440"/>
        <v/>
      </c>
      <c r="X2009" s="20" t="str">
        <f t="shared" si="441"/>
        <v/>
      </c>
      <c r="Y2009" s="20" t="str">
        <f t="shared" si="442"/>
        <v/>
      </c>
      <c r="Z2009" s="20" t="str">
        <f t="shared" si="443"/>
        <v/>
      </c>
      <c r="AA2009" s="20">
        <f t="shared" si="445"/>
        <v>0</v>
      </c>
      <c r="AB2009" s="20">
        <f t="shared" si="446"/>
        <v>0</v>
      </c>
      <c r="AC2009" s="20">
        <f t="shared" si="447"/>
        <v>3</v>
      </c>
      <c r="AD2009" s="16">
        <f t="shared" si="444"/>
        <v>1</v>
      </c>
      <c r="AE2009" s="16">
        <f>IF(ISBLANK(T2009),AE2008,IF(COUNTIF(T$2:T2009,T2009)&gt;1,AE2008,1+MAX(AE2008,0)))</f>
        <v>62</v>
      </c>
    </row>
    <row r="2010" spans="1:31" x14ac:dyDescent="0.25">
      <c r="A2010" s="42">
        <v>133</v>
      </c>
      <c r="B2010" s="42" t="s">
        <v>65</v>
      </c>
      <c r="C2010" s="42" t="s">
        <v>777</v>
      </c>
      <c r="E2010" s="20">
        <v>1</v>
      </c>
      <c r="F2010" s="20">
        <v>3</v>
      </c>
      <c r="G2010" s="20">
        <v>1</v>
      </c>
      <c r="H2010" s="20">
        <v>0</v>
      </c>
      <c r="I2010" s="20">
        <v>0</v>
      </c>
      <c r="J2010" s="20">
        <v>0</v>
      </c>
      <c r="K2010" s="20">
        <v>0</v>
      </c>
      <c r="L2010" s="20">
        <v>0</v>
      </c>
      <c r="O2010" s="101">
        <f>IF(ISBLANK(C2010),O2009,IF(COUNTIF(C$2:C2010,C2010)&gt;1,O2009,1+MAX(O2009,0)))</f>
        <v>56</v>
      </c>
      <c r="P2010" s="45">
        <f t="shared" si="434"/>
        <v>33</v>
      </c>
      <c r="Q2010" s="33" t="str">
        <f t="shared" si="435"/>
        <v/>
      </c>
      <c r="R2010" s="33">
        <f t="shared" si="436"/>
        <v>3</v>
      </c>
      <c r="S2010" s="33" t="str">
        <f t="shared" si="437"/>
        <v>133_3</v>
      </c>
      <c r="T2010" s="35" t="str">
        <f t="shared" si="438"/>
        <v>133AM</v>
      </c>
      <c r="U2010" s="35" t="str">
        <f t="shared" si="439"/>
        <v>133AMNS</v>
      </c>
      <c r="W2010" s="20" t="str">
        <f t="shared" si="440"/>
        <v/>
      </c>
      <c r="X2010" s="20" t="str">
        <f t="shared" si="441"/>
        <v/>
      </c>
      <c r="Y2010" s="20" t="str">
        <f t="shared" si="442"/>
        <v/>
      </c>
      <c r="Z2010" s="20" t="str">
        <f t="shared" si="443"/>
        <v/>
      </c>
      <c r="AA2010" s="20">
        <f t="shared" si="445"/>
        <v>1</v>
      </c>
      <c r="AB2010" s="20">
        <f t="shared" si="446"/>
        <v>0</v>
      </c>
      <c r="AC2010" s="20">
        <f t="shared" si="447"/>
        <v>3</v>
      </c>
      <c r="AD2010" s="16">
        <f t="shared" si="444"/>
        <v>1</v>
      </c>
      <c r="AE2010" s="16">
        <f>IF(ISBLANK(T2010),AE2009,IF(COUNTIF(T$2:T2010,T2010)&gt;1,AE2009,1+MAX(AE2009,0)))</f>
        <v>62</v>
      </c>
    </row>
    <row r="2011" spans="1:31" x14ac:dyDescent="0.25">
      <c r="A2011" s="42">
        <v>133</v>
      </c>
      <c r="B2011" s="42" t="s">
        <v>65</v>
      </c>
      <c r="C2011" s="42" t="s">
        <v>777</v>
      </c>
      <c r="E2011" s="20">
        <v>1</v>
      </c>
      <c r="F2011" s="20">
        <v>3</v>
      </c>
      <c r="G2011" s="20">
        <v>2</v>
      </c>
      <c r="H2011" s="20">
        <v>0</v>
      </c>
      <c r="I2011" s="20">
        <v>0</v>
      </c>
      <c r="J2011" s="20">
        <v>0</v>
      </c>
      <c r="K2011" s="20">
        <v>0</v>
      </c>
      <c r="L2011" s="20">
        <v>0</v>
      </c>
      <c r="O2011" s="101">
        <f>IF(ISBLANK(C2011),O2010,IF(COUNTIF(C$2:C2011,C2011)&gt;1,O2010,1+MAX(O2010,0)))</f>
        <v>56</v>
      </c>
      <c r="P2011" s="45">
        <f t="shared" si="434"/>
        <v>33</v>
      </c>
      <c r="Q2011" s="33" t="str">
        <f t="shared" si="435"/>
        <v/>
      </c>
      <c r="R2011" s="33">
        <f t="shared" si="436"/>
        <v>3</v>
      </c>
      <c r="S2011" s="33" t="str">
        <f t="shared" si="437"/>
        <v>133_3</v>
      </c>
      <c r="T2011" s="35" t="str">
        <f t="shared" si="438"/>
        <v>133AM</v>
      </c>
      <c r="U2011" s="35" t="str">
        <f t="shared" si="439"/>
        <v>133AMNS</v>
      </c>
      <c r="W2011" s="20" t="str">
        <f t="shared" si="440"/>
        <v/>
      </c>
      <c r="X2011" s="20" t="str">
        <f t="shared" si="441"/>
        <v/>
      </c>
      <c r="Y2011" s="20" t="str">
        <f t="shared" si="442"/>
        <v/>
      </c>
      <c r="Z2011" s="20" t="str">
        <f t="shared" si="443"/>
        <v/>
      </c>
      <c r="AA2011" s="20">
        <f t="shared" si="445"/>
        <v>0</v>
      </c>
      <c r="AB2011" s="20">
        <f t="shared" si="446"/>
        <v>0</v>
      </c>
      <c r="AC2011" s="20">
        <f t="shared" si="447"/>
        <v>3</v>
      </c>
      <c r="AD2011" s="16">
        <f t="shared" si="444"/>
        <v>1</v>
      </c>
      <c r="AE2011" s="16">
        <f>IF(ISBLANK(T2011),AE2010,IF(COUNTIF(T$2:T2011,T2011)&gt;1,AE2010,1+MAX(AE2010,0)))</f>
        <v>62</v>
      </c>
    </row>
    <row r="2012" spans="1:31" x14ac:dyDescent="0.25">
      <c r="A2012" s="42">
        <v>133</v>
      </c>
      <c r="B2012" s="42" t="s">
        <v>65</v>
      </c>
      <c r="C2012" s="42" t="s">
        <v>777</v>
      </c>
      <c r="E2012" s="20">
        <v>1</v>
      </c>
      <c r="F2012" s="20">
        <v>3</v>
      </c>
      <c r="G2012" s="20">
        <v>3</v>
      </c>
      <c r="H2012" s="20">
        <v>1</v>
      </c>
      <c r="I2012" s="20">
        <v>0</v>
      </c>
      <c r="J2012" s="20">
        <v>0</v>
      </c>
      <c r="K2012" s="20">
        <v>0</v>
      </c>
      <c r="L2012" s="20">
        <v>1</v>
      </c>
      <c r="O2012" s="101">
        <f>IF(ISBLANK(C2012),O2011,IF(COUNTIF(C$2:C2012,C2012)&gt;1,O2011,1+MAX(O2011,0)))</f>
        <v>56</v>
      </c>
      <c r="P2012" s="45">
        <f t="shared" si="434"/>
        <v>33</v>
      </c>
      <c r="Q2012" s="33" t="str">
        <f t="shared" si="435"/>
        <v/>
      </c>
      <c r="R2012" s="33">
        <f t="shared" si="436"/>
        <v>3</v>
      </c>
      <c r="S2012" s="33" t="str">
        <f t="shared" si="437"/>
        <v>133_3</v>
      </c>
      <c r="T2012" s="35" t="str">
        <f t="shared" si="438"/>
        <v>133AM</v>
      </c>
      <c r="U2012" s="35" t="str">
        <f t="shared" si="439"/>
        <v>133AMEW</v>
      </c>
      <c r="W2012" s="20" t="str">
        <f t="shared" si="440"/>
        <v/>
      </c>
      <c r="X2012" s="20" t="str">
        <f t="shared" si="441"/>
        <v/>
      </c>
      <c r="Y2012" s="20" t="str">
        <f t="shared" si="442"/>
        <v/>
      </c>
      <c r="Z2012" s="20" t="str">
        <f t="shared" si="443"/>
        <v/>
      </c>
      <c r="AA2012" s="20">
        <f t="shared" si="445"/>
        <v>0</v>
      </c>
      <c r="AB2012" s="20">
        <f t="shared" si="446"/>
        <v>0</v>
      </c>
      <c r="AC2012" s="20">
        <f t="shared" si="447"/>
        <v>3</v>
      </c>
      <c r="AD2012" s="16">
        <f t="shared" si="444"/>
        <v>1</v>
      </c>
      <c r="AE2012" s="16">
        <f>IF(ISBLANK(T2012),AE2011,IF(COUNTIF(T$2:T2012,T2012)&gt;1,AE2011,1+MAX(AE2011,0)))</f>
        <v>62</v>
      </c>
    </row>
    <row r="2013" spans="1:31" x14ac:dyDescent="0.25">
      <c r="A2013" s="42">
        <v>133</v>
      </c>
      <c r="B2013" s="42" t="s">
        <v>65</v>
      </c>
      <c r="C2013" s="42" t="s">
        <v>777</v>
      </c>
      <c r="E2013" s="20">
        <v>1</v>
      </c>
      <c r="F2013" s="20">
        <v>3</v>
      </c>
      <c r="G2013" s="20">
        <v>4</v>
      </c>
      <c r="H2013" s="20">
        <v>7</v>
      </c>
      <c r="I2013" s="20">
        <v>4</v>
      </c>
      <c r="J2013" s="20">
        <v>1</v>
      </c>
      <c r="K2013" s="20">
        <v>1</v>
      </c>
      <c r="L2013" s="20">
        <v>1</v>
      </c>
      <c r="O2013" s="101">
        <f>IF(ISBLANK(C2013),O2012,IF(COUNTIF(C$2:C2013,C2013)&gt;1,O2012,1+MAX(O2012,0)))</f>
        <v>56</v>
      </c>
      <c r="P2013" s="45">
        <f t="shared" si="434"/>
        <v>33</v>
      </c>
      <c r="Q2013" s="33" t="str">
        <f t="shared" si="435"/>
        <v/>
      </c>
      <c r="R2013" s="33">
        <f t="shared" si="436"/>
        <v>3</v>
      </c>
      <c r="S2013" s="33" t="str">
        <f t="shared" si="437"/>
        <v>133_3</v>
      </c>
      <c r="T2013" s="35" t="str">
        <f t="shared" si="438"/>
        <v>133AM</v>
      </c>
      <c r="U2013" s="35" t="str">
        <f t="shared" si="439"/>
        <v>133AMEW</v>
      </c>
      <c r="W2013" s="20" t="str">
        <f t="shared" si="440"/>
        <v/>
      </c>
      <c r="X2013" s="20" t="str">
        <f t="shared" si="441"/>
        <v/>
      </c>
      <c r="Y2013" s="20" t="str">
        <f t="shared" si="442"/>
        <v/>
      </c>
      <c r="Z2013" s="20" t="str">
        <f t="shared" si="443"/>
        <v/>
      </c>
      <c r="AA2013" s="20">
        <f t="shared" si="445"/>
        <v>0</v>
      </c>
      <c r="AB2013" s="20">
        <f t="shared" si="446"/>
        <v>0</v>
      </c>
      <c r="AC2013" s="20">
        <f t="shared" si="447"/>
        <v>3</v>
      </c>
      <c r="AD2013" s="16">
        <f t="shared" si="444"/>
        <v>1</v>
      </c>
      <c r="AE2013" s="16">
        <f>IF(ISBLANK(T2013),AE2012,IF(COUNTIF(T$2:T2013,T2013)&gt;1,AE2012,1+MAX(AE2012,0)))</f>
        <v>62</v>
      </c>
    </row>
    <row r="2014" spans="1:31" x14ac:dyDescent="0.25">
      <c r="A2014" s="42">
        <v>133</v>
      </c>
      <c r="B2014" s="42" t="s">
        <v>65</v>
      </c>
      <c r="C2014" s="42" t="s">
        <v>777</v>
      </c>
      <c r="E2014" s="20">
        <v>1</v>
      </c>
      <c r="F2014" s="20">
        <v>4</v>
      </c>
      <c r="G2014" s="20">
        <v>1</v>
      </c>
      <c r="H2014" s="20">
        <v>0</v>
      </c>
      <c r="I2014" s="20">
        <v>0</v>
      </c>
      <c r="J2014" s="20">
        <v>0</v>
      </c>
      <c r="K2014" s="20">
        <v>0</v>
      </c>
      <c r="L2014" s="20">
        <v>0</v>
      </c>
      <c r="O2014" s="101">
        <f>IF(ISBLANK(C2014),O2013,IF(COUNTIF(C$2:C2014,C2014)&gt;1,O2013,1+MAX(O2013,0)))</f>
        <v>56</v>
      </c>
      <c r="P2014" s="45">
        <f t="shared" si="434"/>
        <v>33</v>
      </c>
      <c r="Q2014" s="33" t="str">
        <f t="shared" si="435"/>
        <v/>
      </c>
      <c r="R2014" s="33">
        <f t="shared" si="436"/>
        <v>4</v>
      </c>
      <c r="S2014" s="33" t="str">
        <f t="shared" si="437"/>
        <v>133_4</v>
      </c>
      <c r="T2014" s="35" t="str">
        <f t="shared" si="438"/>
        <v>133AM</v>
      </c>
      <c r="U2014" s="35" t="str">
        <f t="shared" si="439"/>
        <v>133AMNS</v>
      </c>
      <c r="W2014" s="20" t="str">
        <f t="shared" si="440"/>
        <v/>
      </c>
      <c r="X2014" s="20" t="str">
        <f t="shared" si="441"/>
        <v/>
      </c>
      <c r="Y2014" s="20" t="str">
        <f t="shared" si="442"/>
        <v/>
      </c>
      <c r="Z2014" s="20" t="str">
        <f t="shared" si="443"/>
        <v/>
      </c>
      <c r="AA2014" s="20">
        <f t="shared" si="445"/>
        <v>1</v>
      </c>
      <c r="AB2014" s="20">
        <f t="shared" si="446"/>
        <v>0</v>
      </c>
      <c r="AC2014" s="20">
        <f t="shared" si="447"/>
        <v>3</v>
      </c>
      <c r="AD2014" s="16">
        <f t="shared" si="444"/>
        <v>1</v>
      </c>
      <c r="AE2014" s="16">
        <f>IF(ISBLANK(T2014),AE2013,IF(COUNTIF(T$2:T2014,T2014)&gt;1,AE2013,1+MAX(AE2013,0)))</f>
        <v>62</v>
      </c>
    </row>
    <row r="2015" spans="1:31" x14ac:dyDescent="0.25">
      <c r="A2015" s="42">
        <v>133</v>
      </c>
      <c r="B2015" s="42" t="s">
        <v>65</v>
      </c>
      <c r="C2015" s="42" t="s">
        <v>777</v>
      </c>
      <c r="E2015" s="20">
        <v>1</v>
      </c>
      <c r="F2015" s="20">
        <v>4</v>
      </c>
      <c r="G2015" s="20">
        <v>2</v>
      </c>
      <c r="H2015" s="20">
        <v>0</v>
      </c>
      <c r="I2015" s="20">
        <v>0</v>
      </c>
      <c r="J2015" s="20">
        <v>0</v>
      </c>
      <c r="K2015" s="20">
        <v>0</v>
      </c>
      <c r="L2015" s="20">
        <v>0</v>
      </c>
      <c r="O2015" s="101">
        <f>IF(ISBLANK(C2015),O2014,IF(COUNTIF(C$2:C2015,C2015)&gt;1,O2014,1+MAX(O2014,0)))</f>
        <v>56</v>
      </c>
      <c r="P2015" s="45">
        <f t="shared" si="434"/>
        <v>33</v>
      </c>
      <c r="Q2015" s="33" t="str">
        <f t="shared" si="435"/>
        <v/>
      </c>
      <c r="R2015" s="33">
        <f t="shared" si="436"/>
        <v>4</v>
      </c>
      <c r="S2015" s="33" t="str">
        <f t="shared" si="437"/>
        <v>133_4</v>
      </c>
      <c r="T2015" s="35" t="str">
        <f t="shared" si="438"/>
        <v>133AM</v>
      </c>
      <c r="U2015" s="35" t="str">
        <f t="shared" si="439"/>
        <v>133AMNS</v>
      </c>
      <c r="W2015" s="20" t="str">
        <f t="shared" si="440"/>
        <v/>
      </c>
      <c r="X2015" s="20" t="str">
        <f t="shared" si="441"/>
        <v/>
      </c>
      <c r="Y2015" s="20" t="str">
        <f t="shared" si="442"/>
        <v/>
      </c>
      <c r="Z2015" s="20" t="str">
        <f t="shared" si="443"/>
        <v/>
      </c>
      <c r="AA2015" s="20">
        <f t="shared" si="445"/>
        <v>0</v>
      </c>
      <c r="AB2015" s="20">
        <f t="shared" si="446"/>
        <v>0</v>
      </c>
      <c r="AC2015" s="20">
        <f t="shared" si="447"/>
        <v>3</v>
      </c>
      <c r="AD2015" s="16">
        <f t="shared" si="444"/>
        <v>1</v>
      </c>
      <c r="AE2015" s="16">
        <f>IF(ISBLANK(T2015),AE2014,IF(COUNTIF(T$2:T2015,T2015)&gt;1,AE2014,1+MAX(AE2014,0)))</f>
        <v>62</v>
      </c>
    </row>
    <row r="2016" spans="1:31" x14ac:dyDescent="0.25">
      <c r="A2016" s="42">
        <v>133</v>
      </c>
      <c r="B2016" s="42" t="s">
        <v>65</v>
      </c>
      <c r="C2016" s="42" t="s">
        <v>777</v>
      </c>
      <c r="E2016" s="20">
        <v>1</v>
      </c>
      <c r="F2016" s="20">
        <v>4</v>
      </c>
      <c r="G2016" s="20">
        <v>3</v>
      </c>
      <c r="H2016" s="20">
        <v>2</v>
      </c>
      <c r="I2016" s="20">
        <v>0</v>
      </c>
      <c r="J2016" s="20">
        <v>0</v>
      </c>
      <c r="K2016" s="20">
        <v>0</v>
      </c>
      <c r="L2016" s="20">
        <v>0</v>
      </c>
      <c r="O2016" s="101">
        <f>IF(ISBLANK(C2016),O2015,IF(COUNTIF(C$2:C2016,C2016)&gt;1,O2015,1+MAX(O2015,0)))</f>
        <v>56</v>
      </c>
      <c r="P2016" s="45">
        <f t="shared" si="434"/>
        <v>33</v>
      </c>
      <c r="Q2016" s="33" t="str">
        <f t="shared" si="435"/>
        <v/>
      </c>
      <c r="R2016" s="33">
        <f t="shared" si="436"/>
        <v>4</v>
      </c>
      <c r="S2016" s="33" t="str">
        <f t="shared" si="437"/>
        <v>133_4</v>
      </c>
      <c r="T2016" s="35" t="str">
        <f t="shared" si="438"/>
        <v>133AM</v>
      </c>
      <c r="U2016" s="35" t="str">
        <f t="shared" si="439"/>
        <v>133AMEW</v>
      </c>
      <c r="W2016" s="20" t="str">
        <f t="shared" si="440"/>
        <v/>
      </c>
      <c r="X2016" s="20" t="str">
        <f t="shared" si="441"/>
        <v/>
      </c>
      <c r="Y2016" s="20" t="str">
        <f t="shared" si="442"/>
        <v/>
      </c>
      <c r="Z2016" s="20" t="str">
        <f t="shared" si="443"/>
        <v/>
      </c>
      <c r="AA2016" s="20">
        <f t="shared" si="445"/>
        <v>0</v>
      </c>
      <c r="AB2016" s="20">
        <f t="shared" si="446"/>
        <v>0</v>
      </c>
      <c r="AC2016" s="20">
        <f t="shared" si="447"/>
        <v>3</v>
      </c>
      <c r="AD2016" s="16">
        <f t="shared" si="444"/>
        <v>1</v>
      </c>
      <c r="AE2016" s="16">
        <f>IF(ISBLANK(T2016),AE2015,IF(COUNTIF(T$2:T2016,T2016)&gt;1,AE2015,1+MAX(AE2015,0)))</f>
        <v>62</v>
      </c>
    </row>
    <row r="2017" spans="1:31" x14ac:dyDescent="0.25">
      <c r="A2017" s="42">
        <v>133</v>
      </c>
      <c r="B2017" s="42" t="s">
        <v>65</v>
      </c>
      <c r="C2017" s="42" t="s">
        <v>777</v>
      </c>
      <c r="E2017" s="20">
        <v>1</v>
      </c>
      <c r="F2017" s="20">
        <v>4</v>
      </c>
      <c r="G2017" s="20">
        <v>4</v>
      </c>
      <c r="H2017" s="20">
        <v>18</v>
      </c>
      <c r="I2017" s="20">
        <v>12</v>
      </c>
      <c r="J2017" s="20">
        <v>0</v>
      </c>
      <c r="K2017" s="20">
        <v>4</v>
      </c>
      <c r="L2017" s="20">
        <v>9</v>
      </c>
      <c r="O2017" s="101">
        <f>IF(ISBLANK(C2017),O2016,IF(COUNTIF(C$2:C2017,C2017)&gt;1,O2016,1+MAX(O2016,0)))</f>
        <v>56</v>
      </c>
      <c r="P2017" s="45">
        <f t="shared" si="434"/>
        <v>33</v>
      </c>
      <c r="Q2017" s="33" t="str">
        <f t="shared" si="435"/>
        <v/>
      </c>
      <c r="R2017" s="33">
        <f t="shared" si="436"/>
        <v>4</v>
      </c>
      <c r="S2017" s="33" t="str">
        <f t="shared" si="437"/>
        <v>133_4</v>
      </c>
      <c r="T2017" s="35" t="str">
        <f t="shared" si="438"/>
        <v>133AM</v>
      </c>
      <c r="U2017" s="35" t="str">
        <f t="shared" si="439"/>
        <v>133AMEW</v>
      </c>
      <c r="W2017" s="20" t="str">
        <f t="shared" si="440"/>
        <v/>
      </c>
      <c r="X2017" s="20" t="str">
        <f t="shared" si="441"/>
        <v/>
      </c>
      <c r="Y2017" s="20" t="str">
        <f t="shared" si="442"/>
        <v/>
      </c>
      <c r="Z2017" s="20" t="str">
        <f t="shared" si="443"/>
        <v/>
      </c>
      <c r="AA2017" s="20">
        <f t="shared" si="445"/>
        <v>0</v>
      </c>
      <c r="AB2017" s="20">
        <f t="shared" si="446"/>
        <v>0</v>
      </c>
      <c r="AC2017" s="20">
        <f t="shared" si="447"/>
        <v>3</v>
      </c>
      <c r="AD2017" s="16">
        <f t="shared" si="444"/>
        <v>1</v>
      </c>
      <c r="AE2017" s="16">
        <f>IF(ISBLANK(T2017),AE2016,IF(COUNTIF(T$2:T2017,T2017)&gt;1,AE2016,1+MAX(AE2016,0)))</f>
        <v>62</v>
      </c>
    </row>
    <row r="2018" spans="1:31" x14ac:dyDescent="0.25">
      <c r="A2018" s="42">
        <v>133</v>
      </c>
      <c r="B2018" s="42" t="s">
        <v>66</v>
      </c>
      <c r="C2018" s="42" t="s">
        <v>883</v>
      </c>
      <c r="E2018" s="20">
        <v>1</v>
      </c>
      <c r="F2018" s="20">
        <v>1</v>
      </c>
      <c r="G2018" s="20">
        <v>1</v>
      </c>
      <c r="H2018" s="20">
        <v>10</v>
      </c>
      <c r="I2018" s="20">
        <v>3</v>
      </c>
      <c r="J2018" s="20">
        <v>1</v>
      </c>
      <c r="K2018" s="20">
        <v>1</v>
      </c>
      <c r="L2018" s="20">
        <v>0</v>
      </c>
      <c r="M2018" s="225" t="s">
        <v>871</v>
      </c>
      <c r="O2018" s="101">
        <f>IF(ISBLANK(C2018),O2017,IF(COUNTIF(C$2:C2018,C2018)&gt;1,O2017,1+MAX(O2017,0)))</f>
        <v>57</v>
      </c>
      <c r="P2018" s="45">
        <f t="shared" si="434"/>
        <v>33</v>
      </c>
      <c r="Q2018" s="33" t="str">
        <f t="shared" si="435"/>
        <v/>
      </c>
      <c r="R2018" s="33">
        <f t="shared" si="436"/>
        <v>9</v>
      </c>
      <c r="S2018" s="33" t="str">
        <f t="shared" si="437"/>
        <v>133_9</v>
      </c>
      <c r="T2018" s="35" t="str">
        <f t="shared" si="438"/>
        <v>133PM</v>
      </c>
      <c r="U2018" s="35" t="str">
        <f t="shared" si="439"/>
        <v>133PMNS</v>
      </c>
      <c r="W2018" s="20" t="str">
        <f t="shared" si="440"/>
        <v/>
      </c>
      <c r="X2018" s="20" t="str">
        <f t="shared" si="441"/>
        <v/>
      </c>
      <c r="Y2018" s="20" t="str">
        <f t="shared" si="442"/>
        <v/>
      </c>
      <c r="Z2018" s="20" t="str">
        <f t="shared" si="443"/>
        <v/>
      </c>
      <c r="AA2018" s="20">
        <f t="shared" si="445"/>
        <v>0</v>
      </c>
      <c r="AB2018" s="20">
        <f t="shared" si="446"/>
        <v>0</v>
      </c>
      <c r="AC2018" s="20">
        <f t="shared" si="447"/>
        <v>0</v>
      </c>
      <c r="AD2018" s="16">
        <f t="shared" si="444"/>
        <v>0</v>
      </c>
      <c r="AE2018" s="16">
        <f>IF(ISBLANK(T2018),AE2017,IF(COUNTIF(T$2:T2018,T2018)&gt;1,AE2017,1+MAX(AE2017,0)))</f>
        <v>63</v>
      </c>
    </row>
    <row r="2019" spans="1:31" x14ac:dyDescent="0.25">
      <c r="A2019" s="42">
        <v>133</v>
      </c>
      <c r="B2019" s="42" t="s">
        <v>66</v>
      </c>
      <c r="C2019" s="42" t="s">
        <v>883</v>
      </c>
      <c r="E2019" s="20">
        <v>1</v>
      </c>
      <c r="F2019" s="20">
        <v>1</v>
      </c>
      <c r="G2019" s="20">
        <v>2</v>
      </c>
      <c r="H2019" s="20">
        <v>26</v>
      </c>
      <c r="I2019" s="20">
        <v>11</v>
      </c>
      <c r="J2019" s="20">
        <v>7</v>
      </c>
      <c r="K2019" s="20">
        <v>4</v>
      </c>
      <c r="L2019" s="20">
        <v>4</v>
      </c>
      <c r="M2019" s="225" t="s">
        <v>871</v>
      </c>
      <c r="O2019" s="101">
        <f>IF(ISBLANK(C2019),O2018,IF(COUNTIF(C$2:C2019,C2019)&gt;1,O2018,1+MAX(O2018,0)))</f>
        <v>57</v>
      </c>
      <c r="P2019" s="45">
        <f t="shared" si="434"/>
        <v>33</v>
      </c>
      <c r="Q2019" s="33" t="str">
        <f t="shared" si="435"/>
        <v/>
      </c>
      <c r="R2019" s="33">
        <f t="shared" si="436"/>
        <v>9</v>
      </c>
      <c r="S2019" s="33" t="str">
        <f t="shared" si="437"/>
        <v>133_9</v>
      </c>
      <c r="T2019" s="35" t="str">
        <f t="shared" si="438"/>
        <v>133PM</v>
      </c>
      <c r="U2019" s="35" t="str">
        <f t="shared" si="439"/>
        <v>133PMNS</v>
      </c>
      <c r="W2019" s="20" t="str">
        <f t="shared" si="440"/>
        <v/>
      </c>
      <c r="X2019" s="20" t="str">
        <f t="shared" si="441"/>
        <v/>
      </c>
      <c r="Y2019" s="20" t="str">
        <f t="shared" si="442"/>
        <v/>
      </c>
      <c r="Z2019" s="20" t="str">
        <f t="shared" si="443"/>
        <v/>
      </c>
      <c r="AA2019" s="20">
        <f t="shared" si="445"/>
        <v>0</v>
      </c>
      <c r="AB2019" s="20">
        <f t="shared" si="446"/>
        <v>1</v>
      </c>
      <c r="AC2019" s="20">
        <f t="shared" si="447"/>
        <v>0</v>
      </c>
      <c r="AD2019" s="16">
        <f t="shared" si="444"/>
        <v>0</v>
      </c>
      <c r="AE2019" s="16">
        <f>IF(ISBLANK(T2019),AE2018,IF(COUNTIF(T$2:T2019,T2019)&gt;1,AE2018,1+MAX(AE2018,0)))</f>
        <v>63</v>
      </c>
    </row>
    <row r="2020" spans="1:31" x14ac:dyDescent="0.25">
      <c r="A2020" s="42">
        <v>133</v>
      </c>
      <c r="B2020" s="42" t="s">
        <v>66</v>
      </c>
      <c r="C2020" s="42" t="s">
        <v>883</v>
      </c>
      <c r="E2020" s="20">
        <v>1</v>
      </c>
      <c r="F2020" s="20">
        <v>1</v>
      </c>
      <c r="G2020" s="20">
        <v>3</v>
      </c>
      <c r="H2020" s="20">
        <v>5</v>
      </c>
      <c r="I2020" s="20">
        <v>0</v>
      </c>
      <c r="J2020" s="20">
        <v>1</v>
      </c>
      <c r="K2020" s="20">
        <v>0</v>
      </c>
      <c r="L2020" s="20">
        <v>0</v>
      </c>
      <c r="M2020" s="225" t="s">
        <v>871</v>
      </c>
      <c r="O2020" s="101">
        <f>IF(ISBLANK(C2020),O2019,IF(COUNTIF(C$2:C2020,C2020)&gt;1,O2019,1+MAX(O2019,0)))</f>
        <v>57</v>
      </c>
      <c r="P2020" s="45">
        <f t="shared" si="434"/>
        <v>33</v>
      </c>
      <c r="Q2020" s="33" t="str">
        <f t="shared" si="435"/>
        <v/>
      </c>
      <c r="R2020" s="33">
        <f t="shared" si="436"/>
        <v>9</v>
      </c>
      <c r="S2020" s="33" t="str">
        <f t="shared" si="437"/>
        <v>133_9</v>
      </c>
      <c r="T2020" s="35" t="str">
        <f t="shared" si="438"/>
        <v>133PM</v>
      </c>
      <c r="U2020" s="35" t="str">
        <f t="shared" si="439"/>
        <v>133PMEW</v>
      </c>
      <c r="W2020" s="20" t="str">
        <f t="shared" si="440"/>
        <v/>
      </c>
      <c r="X2020" s="20" t="str">
        <f t="shared" si="441"/>
        <v/>
      </c>
      <c r="Y2020" s="20" t="str">
        <f t="shared" si="442"/>
        <v/>
      </c>
      <c r="Z2020" s="20" t="str">
        <f t="shared" si="443"/>
        <v/>
      </c>
      <c r="AA2020" s="20">
        <f t="shared" si="445"/>
        <v>0</v>
      </c>
      <c r="AB2020" s="20">
        <f t="shared" si="446"/>
        <v>0</v>
      </c>
      <c r="AC2020" s="20">
        <f t="shared" si="447"/>
        <v>0</v>
      </c>
      <c r="AD2020" s="16">
        <f t="shared" si="444"/>
        <v>0</v>
      </c>
      <c r="AE2020" s="16">
        <f>IF(ISBLANK(T2020),AE2019,IF(COUNTIF(T$2:T2020,T2020)&gt;1,AE2019,1+MAX(AE2019,0)))</f>
        <v>63</v>
      </c>
    </row>
    <row r="2021" spans="1:31" x14ac:dyDescent="0.25">
      <c r="A2021" s="42">
        <v>133</v>
      </c>
      <c r="B2021" s="42" t="s">
        <v>66</v>
      </c>
      <c r="C2021" s="42" t="s">
        <v>883</v>
      </c>
      <c r="E2021" s="20">
        <v>1</v>
      </c>
      <c r="F2021" s="20">
        <v>1</v>
      </c>
      <c r="G2021" s="20">
        <v>4</v>
      </c>
      <c r="H2021" s="20">
        <v>8</v>
      </c>
      <c r="I2021" s="20">
        <v>6</v>
      </c>
      <c r="J2021" s="20">
        <v>2</v>
      </c>
      <c r="K2021" s="20">
        <v>0</v>
      </c>
      <c r="L2021" s="20">
        <v>2</v>
      </c>
      <c r="M2021" s="225" t="s">
        <v>871</v>
      </c>
      <c r="O2021" s="101">
        <f>IF(ISBLANK(C2021),O2020,IF(COUNTIF(C$2:C2021,C2021)&gt;1,O2020,1+MAX(O2020,0)))</f>
        <v>57</v>
      </c>
      <c r="P2021" s="45">
        <f t="shared" si="434"/>
        <v>33</v>
      </c>
      <c r="Q2021" s="33" t="str">
        <f t="shared" si="435"/>
        <v/>
      </c>
      <c r="R2021" s="33">
        <f t="shared" si="436"/>
        <v>9</v>
      </c>
      <c r="S2021" s="33" t="str">
        <f t="shared" si="437"/>
        <v>133_9</v>
      </c>
      <c r="T2021" s="35" t="str">
        <f t="shared" si="438"/>
        <v>133PM</v>
      </c>
      <c r="U2021" s="35" t="str">
        <f t="shared" si="439"/>
        <v>133PMEW</v>
      </c>
      <c r="W2021" s="20" t="str">
        <f t="shared" si="440"/>
        <v/>
      </c>
      <c r="X2021" s="20" t="str">
        <f t="shared" si="441"/>
        <v/>
      </c>
      <c r="Y2021" s="20" t="str">
        <f t="shared" si="442"/>
        <v/>
      </c>
      <c r="Z2021" s="20" t="str">
        <f t="shared" si="443"/>
        <v/>
      </c>
      <c r="AA2021" s="20">
        <f t="shared" si="445"/>
        <v>0</v>
      </c>
      <c r="AB2021" s="20">
        <f t="shared" si="446"/>
        <v>0</v>
      </c>
      <c r="AC2021" s="20">
        <f t="shared" si="447"/>
        <v>0</v>
      </c>
      <c r="AD2021" s="16">
        <f t="shared" si="444"/>
        <v>0</v>
      </c>
      <c r="AE2021" s="16">
        <f>IF(ISBLANK(T2021),AE2020,IF(COUNTIF(T$2:T2021,T2021)&gt;1,AE2020,1+MAX(AE2020,0)))</f>
        <v>63</v>
      </c>
    </row>
    <row r="2022" spans="1:31" x14ac:dyDescent="0.25">
      <c r="A2022" s="42">
        <v>133</v>
      </c>
      <c r="B2022" s="42" t="s">
        <v>66</v>
      </c>
      <c r="C2022" s="42" t="s">
        <v>883</v>
      </c>
      <c r="E2022" s="20">
        <v>1</v>
      </c>
      <c r="F2022" s="20">
        <v>2</v>
      </c>
      <c r="G2022" s="20">
        <v>1</v>
      </c>
      <c r="H2022" s="20">
        <v>20</v>
      </c>
      <c r="I2022" s="20">
        <v>5</v>
      </c>
      <c r="J2022" s="20">
        <v>2</v>
      </c>
      <c r="K2022" s="20">
        <v>1</v>
      </c>
      <c r="L2022" s="20">
        <v>1</v>
      </c>
      <c r="M2022" s="225" t="s">
        <v>871</v>
      </c>
      <c r="O2022" s="101">
        <f>IF(ISBLANK(C2022),O2021,IF(COUNTIF(C$2:C2022,C2022)&gt;1,O2021,1+MAX(O2021,0)))</f>
        <v>57</v>
      </c>
      <c r="P2022" s="45">
        <f t="shared" si="434"/>
        <v>33</v>
      </c>
      <c r="Q2022" s="33" t="str">
        <f t="shared" si="435"/>
        <v/>
      </c>
      <c r="R2022" s="33">
        <f t="shared" si="436"/>
        <v>10</v>
      </c>
      <c r="S2022" s="33" t="str">
        <f t="shared" si="437"/>
        <v>133_10</v>
      </c>
      <c r="T2022" s="35" t="str">
        <f t="shared" si="438"/>
        <v>133PM</v>
      </c>
      <c r="U2022" s="35" t="str">
        <f t="shared" si="439"/>
        <v>133PMNS</v>
      </c>
      <c r="W2022" s="20" t="str">
        <f t="shared" si="440"/>
        <v/>
      </c>
      <c r="X2022" s="20" t="str">
        <f t="shared" si="441"/>
        <v/>
      </c>
      <c r="Y2022" s="20" t="str">
        <f t="shared" si="442"/>
        <v/>
      </c>
      <c r="Z2022" s="20" t="str">
        <f t="shared" si="443"/>
        <v/>
      </c>
      <c r="AA2022" s="20">
        <f t="shared" si="445"/>
        <v>0</v>
      </c>
      <c r="AB2022" s="20">
        <f t="shared" si="446"/>
        <v>0</v>
      </c>
      <c r="AC2022" s="20">
        <f t="shared" si="447"/>
        <v>0</v>
      </c>
      <c r="AD2022" s="16">
        <f t="shared" si="444"/>
        <v>0</v>
      </c>
      <c r="AE2022" s="16">
        <f>IF(ISBLANK(T2022),AE2021,IF(COUNTIF(T$2:T2022,T2022)&gt;1,AE2021,1+MAX(AE2021,0)))</f>
        <v>63</v>
      </c>
    </row>
    <row r="2023" spans="1:31" x14ac:dyDescent="0.25">
      <c r="A2023" s="42">
        <v>133</v>
      </c>
      <c r="B2023" s="42" t="s">
        <v>66</v>
      </c>
      <c r="C2023" s="42" t="s">
        <v>883</v>
      </c>
      <c r="E2023" s="20">
        <v>1</v>
      </c>
      <c r="F2023" s="20">
        <v>2</v>
      </c>
      <c r="G2023" s="20">
        <v>2</v>
      </c>
      <c r="H2023" s="20">
        <v>60</v>
      </c>
      <c r="I2023" s="20">
        <v>21</v>
      </c>
      <c r="J2023" s="20">
        <v>4</v>
      </c>
      <c r="K2023" s="20">
        <v>10</v>
      </c>
      <c r="L2023" s="20">
        <v>10</v>
      </c>
      <c r="M2023" s="225" t="s">
        <v>871</v>
      </c>
      <c r="O2023" s="101">
        <f>IF(ISBLANK(C2023),O2022,IF(COUNTIF(C$2:C2023,C2023)&gt;1,O2022,1+MAX(O2022,0)))</f>
        <v>57</v>
      </c>
      <c r="P2023" s="45">
        <f t="shared" si="434"/>
        <v>33</v>
      </c>
      <c r="Q2023" s="33" t="str">
        <f t="shared" si="435"/>
        <v/>
      </c>
      <c r="R2023" s="33">
        <f t="shared" si="436"/>
        <v>10</v>
      </c>
      <c r="S2023" s="33" t="str">
        <f t="shared" si="437"/>
        <v>133_10</v>
      </c>
      <c r="T2023" s="35" t="str">
        <f t="shared" si="438"/>
        <v>133PM</v>
      </c>
      <c r="U2023" s="35" t="str">
        <f t="shared" si="439"/>
        <v>133PMNS</v>
      </c>
      <c r="W2023" s="20" t="str">
        <f t="shared" si="440"/>
        <v/>
      </c>
      <c r="X2023" s="20" t="str">
        <f t="shared" si="441"/>
        <v/>
      </c>
      <c r="Y2023" s="20" t="str">
        <f t="shared" si="442"/>
        <v/>
      </c>
      <c r="Z2023" s="20" t="str">
        <f t="shared" si="443"/>
        <v/>
      </c>
      <c r="AA2023" s="20">
        <f t="shared" si="445"/>
        <v>0</v>
      </c>
      <c r="AB2023" s="20">
        <f t="shared" si="446"/>
        <v>1</v>
      </c>
      <c r="AC2023" s="20">
        <f t="shared" si="447"/>
        <v>0</v>
      </c>
      <c r="AD2023" s="16">
        <f t="shared" si="444"/>
        <v>0</v>
      </c>
      <c r="AE2023" s="16">
        <f>IF(ISBLANK(T2023),AE2022,IF(COUNTIF(T$2:T2023,T2023)&gt;1,AE2022,1+MAX(AE2022,0)))</f>
        <v>63</v>
      </c>
    </row>
    <row r="2024" spans="1:31" x14ac:dyDescent="0.25">
      <c r="A2024" s="42">
        <v>133</v>
      </c>
      <c r="B2024" s="42" t="s">
        <v>66</v>
      </c>
      <c r="C2024" s="42" t="s">
        <v>883</v>
      </c>
      <c r="E2024" s="20">
        <v>1</v>
      </c>
      <c r="F2024" s="20">
        <v>2</v>
      </c>
      <c r="G2024" s="20">
        <v>3</v>
      </c>
      <c r="H2024" s="20">
        <v>8</v>
      </c>
      <c r="I2024" s="20">
        <v>0</v>
      </c>
      <c r="J2024" s="20">
        <v>0</v>
      </c>
      <c r="K2024" s="20">
        <v>0</v>
      </c>
      <c r="L2024" s="20">
        <v>1</v>
      </c>
      <c r="M2024" s="225" t="s">
        <v>871</v>
      </c>
      <c r="O2024" s="101">
        <f>IF(ISBLANK(C2024),O2023,IF(COUNTIF(C$2:C2024,C2024)&gt;1,O2023,1+MAX(O2023,0)))</f>
        <v>57</v>
      </c>
      <c r="P2024" s="45">
        <f t="shared" si="434"/>
        <v>33</v>
      </c>
      <c r="Q2024" s="33" t="str">
        <f t="shared" si="435"/>
        <v/>
      </c>
      <c r="R2024" s="33">
        <f t="shared" si="436"/>
        <v>10</v>
      </c>
      <c r="S2024" s="33" t="str">
        <f t="shared" si="437"/>
        <v>133_10</v>
      </c>
      <c r="T2024" s="35" t="str">
        <f t="shared" si="438"/>
        <v>133PM</v>
      </c>
      <c r="U2024" s="35" t="str">
        <f t="shared" si="439"/>
        <v>133PMEW</v>
      </c>
      <c r="W2024" s="20" t="str">
        <f t="shared" si="440"/>
        <v/>
      </c>
      <c r="X2024" s="20" t="str">
        <f t="shared" si="441"/>
        <v/>
      </c>
      <c r="Y2024" s="20" t="str">
        <f t="shared" si="442"/>
        <v/>
      </c>
      <c r="Z2024" s="20" t="str">
        <f t="shared" si="443"/>
        <v/>
      </c>
      <c r="AA2024" s="20">
        <f t="shared" si="445"/>
        <v>0</v>
      </c>
      <c r="AB2024" s="20">
        <f t="shared" si="446"/>
        <v>0</v>
      </c>
      <c r="AC2024" s="20">
        <f t="shared" si="447"/>
        <v>0</v>
      </c>
      <c r="AD2024" s="16">
        <f t="shared" si="444"/>
        <v>0</v>
      </c>
      <c r="AE2024" s="16">
        <f>IF(ISBLANK(T2024),AE2023,IF(COUNTIF(T$2:T2024,T2024)&gt;1,AE2023,1+MAX(AE2023,0)))</f>
        <v>63</v>
      </c>
    </row>
    <row r="2025" spans="1:31" x14ac:dyDescent="0.25">
      <c r="A2025" s="42">
        <v>133</v>
      </c>
      <c r="B2025" s="42" t="s">
        <v>66</v>
      </c>
      <c r="C2025" s="42" t="s">
        <v>883</v>
      </c>
      <c r="E2025" s="20">
        <v>1</v>
      </c>
      <c r="F2025" s="20">
        <v>2</v>
      </c>
      <c r="G2025" s="20">
        <v>4</v>
      </c>
      <c r="H2025" s="20">
        <v>13</v>
      </c>
      <c r="I2025" s="20">
        <v>5</v>
      </c>
      <c r="J2025" s="20">
        <v>2</v>
      </c>
      <c r="K2025" s="20">
        <v>0</v>
      </c>
      <c r="L2025" s="20">
        <v>6</v>
      </c>
      <c r="M2025" s="225" t="s">
        <v>871</v>
      </c>
      <c r="O2025" s="101">
        <f>IF(ISBLANK(C2025),O2024,IF(COUNTIF(C$2:C2025,C2025)&gt;1,O2024,1+MAX(O2024,0)))</f>
        <v>57</v>
      </c>
      <c r="P2025" s="45">
        <f t="shared" si="434"/>
        <v>33</v>
      </c>
      <c r="Q2025" s="33" t="str">
        <f t="shared" si="435"/>
        <v/>
      </c>
      <c r="R2025" s="33">
        <f t="shared" si="436"/>
        <v>10</v>
      </c>
      <c r="S2025" s="33" t="str">
        <f t="shared" si="437"/>
        <v>133_10</v>
      </c>
      <c r="T2025" s="35" t="str">
        <f t="shared" si="438"/>
        <v>133PM</v>
      </c>
      <c r="U2025" s="35" t="str">
        <f t="shared" si="439"/>
        <v>133PMEW</v>
      </c>
      <c r="W2025" s="20" t="str">
        <f t="shared" si="440"/>
        <v/>
      </c>
      <c r="X2025" s="20" t="str">
        <f t="shared" si="441"/>
        <v/>
      </c>
      <c r="Y2025" s="20" t="str">
        <f t="shared" si="442"/>
        <v/>
      </c>
      <c r="Z2025" s="20" t="str">
        <f t="shared" si="443"/>
        <v/>
      </c>
      <c r="AA2025" s="20">
        <f t="shared" si="445"/>
        <v>0</v>
      </c>
      <c r="AB2025" s="20">
        <f t="shared" si="446"/>
        <v>0</v>
      </c>
      <c r="AC2025" s="20">
        <f t="shared" si="447"/>
        <v>0</v>
      </c>
      <c r="AD2025" s="16">
        <f t="shared" si="444"/>
        <v>0</v>
      </c>
      <c r="AE2025" s="16">
        <f>IF(ISBLANK(T2025),AE2024,IF(COUNTIF(T$2:T2025,T2025)&gt;1,AE2024,1+MAX(AE2024,0)))</f>
        <v>63</v>
      </c>
    </row>
    <row r="2026" spans="1:31" x14ac:dyDescent="0.25">
      <c r="A2026" s="42">
        <v>133</v>
      </c>
      <c r="B2026" s="42" t="s">
        <v>66</v>
      </c>
      <c r="C2026" s="42" t="s">
        <v>883</v>
      </c>
      <c r="E2026" s="20">
        <v>1</v>
      </c>
      <c r="F2026" s="20">
        <v>3</v>
      </c>
      <c r="G2026" s="20">
        <v>1</v>
      </c>
      <c r="H2026" s="20">
        <v>6</v>
      </c>
      <c r="I2026" s="20">
        <v>1</v>
      </c>
      <c r="J2026" s="20">
        <v>1</v>
      </c>
      <c r="K2026" s="20">
        <v>0</v>
      </c>
      <c r="L2026" s="20">
        <v>0</v>
      </c>
      <c r="M2026" s="225" t="s">
        <v>871</v>
      </c>
      <c r="O2026" s="101">
        <f>IF(ISBLANK(C2026),O2025,IF(COUNTIF(C$2:C2026,C2026)&gt;1,O2025,1+MAX(O2025,0)))</f>
        <v>57</v>
      </c>
      <c r="P2026" s="45">
        <f t="shared" si="434"/>
        <v>33</v>
      </c>
      <c r="Q2026" s="33" t="str">
        <f t="shared" si="435"/>
        <v/>
      </c>
      <c r="R2026" s="33">
        <f t="shared" si="436"/>
        <v>11</v>
      </c>
      <c r="S2026" s="33" t="str">
        <f t="shared" si="437"/>
        <v>133_11</v>
      </c>
      <c r="T2026" s="35" t="str">
        <f t="shared" si="438"/>
        <v>133PM</v>
      </c>
      <c r="U2026" s="35" t="str">
        <f t="shared" si="439"/>
        <v>133PMNS</v>
      </c>
      <c r="W2026" s="20" t="str">
        <f t="shared" si="440"/>
        <v/>
      </c>
      <c r="X2026" s="20" t="str">
        <f t="shared" si="441"/>
        <v/>
      </c>
      <c r="Y2026" s="20" t="str">
        <f t="shared" si="442"/>
        <v/>
      </c>
      <c r="Z2026" s="20" t="str">
        <f t="shared" si="443"/>
        <v/>
      </c>
      <c r="AA2026" s="20">
        <f t="shared" si="445"/>
        <v>0</v>
      </c>
      <c r="AB2026" s="20">
        <f t="shared" si="446"/>
        <v>0</v>
      </c>
      <c r="AC2026" s="20">
        <f t="shared" si="447"/>
        <v>0</v>
      </c>
      <c r="AD2026" s="16">
        <f t="shared" si="444"/>
        <v>0</v>
      </c>
      <c r="AE2026" s="16">
        <f>IF(ISBLANK(T2026),AE2025,IF(COUNTIF(T$2:T2026,T2026)&gt;1,AE2025,1+MAX(AE2025,0)))</f>
        <v>63</v>
      </c>
    </row>
    <row r="2027" spans="1:31" x14ac:dyDescent="0.25">
      <c r="A2027" s="42">
        <v>133</v>
      </c>
      <c r="B2027" s="42" t="s">
        <v>66</v>
      </c>
      <c r="C2027" s="42" t="s">
        <v>883</v>
      </c>
      <c r="E2027" s="20">
        <v>1</v>
      </c>
      <c r="F2027" s="20">
        <v>3</v>
      </c>
      <c r="G2027" s="20">
        <v>2</v>
      </c>
      <c r="H2027" s="20">
        <v>22</v>
      </c>
      <c r="I2027" s="20">
        <v>10</v>
      </c>
      <c r="J2027" s="20">
        <v>5</v>
      </c>
      <c r="K2027" s="20">
        <v>4</v>
      </c>
      <c r="L2027" s="20">
        <v>4</v>
      </c>
      <c r="M2027" s="225" t="s">
        <v>871</v>
      </c>
      <c r="O2027" s="101">
        <f>IF(ISBLANK(C2027),O2026,IF(COUNTIF(C$2:C2027,C2027)&gt;1,O2026,1+MAX(O2026,0)))</f>
        <v>57</v>
      </c>
      <c r="P2027" s="45">
        <f t="shared" si="434"/>
        <v>33</v>
      </c>
      <c r="Q2027" s="33" t="str">
        <f t="shared" si="435"/>
        <v/>
      </c>
      <c r="R2027" s="33">
        <f t="shared" si="436"/>
        <v>11</v>
      </c>
      <c r="S2027" s="33" t="str">
        <f t="shared" si="437"/>
        <v>133_11</v>
      </c>
      <c r="T2027" s="35" t="str">
        <f t="shared" si="438"/>
        <v>133PM</v>
      </c>
      <c r="U2027" s="35" t="str">
        <f t="shared" si="439"/>
        <v>133PMNS</v>
      </c>
      <c r="W2027" s="20" t="str">
        <f t="shared" si="440"/>
        <v/>
      </c>
      <c r="X2027" s="20" t="str">
        <f t="shared" si="441"/>
        <v/>
      </c>
      <c r="Y2027" s="20" t="str">
        <f t="shared" si="442"/>
        <v/>
      </c>
      <c r="Z2027" s="20" t="str">
        <f t="shared" si="443"/>
        <v/>
      </c>
      <c r="AA2027" s="20">
        <f t="shared" si="445"/>
        <v>0</v>
      </c>
      <c r="AB2027" s="20">
        <f t="shared" si="446"/>
        <v>1</v>
      </c>
      <c r="AC2027" s="20">
        <f t="shared" si="447"/>
        <v>0</v>
      </c>
      <c r="AD2027" s="16">
        <f t="shared" si="444"/>
        <v>0</v>
      </c>
      <c r="AE2027" s="16">
        <f>IF(ISBLANK(T2027),AE2026,IF(COUNTIF(T$2:T2027,T2027)&gt;1,AE2026,1+MAX(AE2026,0)))</f>
        <v>63</v>
      </c>
    </row>
    <row r="2028" spans="1:31" x14ac:dyDescent="0.25">
      <c r="A2028" s="42">
        <v>133</v>
      </c>
      <c r="B2028" s="42" t="s">
        <v>66</v>
      </c>
      <c r="C2028" s="42" t="s">
        <v>883</v>
      </c>
      <c r="E2028" s="20">
        <v>1</v>
      </c>
      <c r="F2028" s="20">
        <v>3</v>
      </c>
      <c r="G2028" s="20">
        <v>3</v>
      </c>
      <c r="H2028" s="20">
        <v>9</v>
      </c>
      <c r="I2028" s="20">
        <v>0</v>
      </c>
      <c r="J2028" s="20">
        <v>0</v>
      </c>
      <c r="K2028" s="20">
        <v>1</v>
      </c>
      <c r="L2028" s="20">
        <v>1</v>
      </c>
      <c r="M2028" s="225" t="s">
        <v>871</v>
      </c>
      <c r="O2028" s="101">
        <f>IF(ISBLANK(C2028),O2027,IF(COUNTIF(C$2:C2028,C2028)&gt;1,O2027,1+MAX(O2027,0)))</f>
        <v>57</v>
      </c>
      <c r="P2028" s="45">
        <f t="shared" si="434"/>
        <v>33</v>
      </c>
      <c r="Q2028" s="33" t="str">
        <f t="shared" si="435"/>
        <v/>
      </c>
      <c r="R2028" s="33">
        <f t="shared" si="436"/>
        <v>11</v>
      </c>
      <c r="S2028" s="33" t="str">
        <f t="shared" si="437"/>
        <v>133_11</v>
      </c>
      <c r="T2028" s="35" t="str">
        <f t="shared" si="438"/>
        <v>133PM</v>
      </c>
      <c r="U2028" s="35" t="str">
        <f t="shared" si="439"/>
        <v>133PMEW</v>
      </c>
      <c r="W2028" s="20" t="str">
        <f t="shared" si="440"/>
        <v/>
      </c>
      <c r="X2028" s="20" t="str">
        <f t="shared" si="441"/>
        <v/>
      </c>
      <c r="Y2028" s="20" t="str">
        <f t="shared" si="442"/>
        <v/>
      </c>
      <c r="Z2028" s="20" t="str">
        <f t="shared" si="443"/>
        <v/>
      </c>
      <c r="AA2028" s="20">
        <f t="shared" si="445"/>
        <v>0</v>
      </c>
      <c r="AB2028" s="20">
        <f t="shared" si="446"/>
        <v>0</v>
      </c>
      <c r="AC2028" s="20">
        <f t="shared" si="447"/>
        <v>0</v>
      </c>
      <c r="AD2028" s="16">
        <f t="shared" si="444"/>
        <v>0</v>
      </c>
      <c r="AE2028" s="16">
        <f>IF(ISBLANK(T2028),AE2027,IF(COUNTIF(T$2:T2028,T2028)&gt;1,AE2027,1+MAX(AE2027,0)))</f>
        <v>63</v>
      </c>
    </row>
    <row r="2029" spans="1:31" x14ac:dyDescent="0.25">
      <c r="A2029" s="42">
        <v>133</v>
      </c>
      <c r="B2029" s="42" t="s">
        <v>66</v>
      </c>
      <c r="C2029" s="42" t="s">
        <v>883</v>
      </c>
      <c r="E2029" s="20">
        <v>1</v>
      </c>
      <c r="F2029" s="20">
        <v>3</v>
      </c>
      <c r="G2029" s="20">
        <v>4</v>
      </c>
      <c r="H2029" s="20">
        <v>4</v>
      </c>
      <c r="I2029" s="20">
        <v>2</v>
      </c>
      <c r="J2029" s="20">
        <v>1</v>
      </c>
      <c r="K2029" s="20">
        <v>3</v>
      </c>
      <c r="L2029" s="20">
        <v>3</v>
      </c>
      <c r="M2029" s="225" t="s">
        <v>871</v>
      </c>
      <c r="O2029" s="101">
        <f>IF(ISBLANK(C2029),O2028,IF(COUNTIF(C$2:C2029,C2029)&gt;1,O2028,1+MAX(O2028,0)))</f>
        <v>57</v>
      </c>
      <c r="P2029" s="45">
        <f t="shared" si="434"/>
        <v>33</v>
      </c>
      <c r="Q2029" s="33" t="str">
        <f t="shared" si="435"/>
        <v/>
      </c>
      <c r="R2029" s="33">
        <f t="shared" si="436"/>
        <v>11</v>
      </c>
      <c r="S2029" s="33" t="str">
        <f t="shared" si="437"/>
        <v>133_11</v>
      </c>
      <c r="T2029" s="35" t="str">
        <f t="shared" si="438"/>
        <v>133PM</v>
      </c>
      <c r="U2029" s="35" t="str">
        <f t="shared" si="439"/>
        <v>133PMEW</v>
      </c>
      <c r="W2029" s="20" t="str">
        <f t="shared" si="440"/>
        <v/>
      </c>
      <c r="X2029" s="20" t="str">
        <f t="shared" si="441"/>
        <v/>
      </c>
      <c r="Y2029" s="20" t="str">
        <f t="shared" si="442"/>
        <v/>
      </c>
      <c r="Z2029" s="20" t="str">
        <f t="shared" si="443"/>
        <v/>
      </c>
      <c r="AA2029" s="20">
        <f t="shared" si="445"/>
        <v>0</v>
      </c>
      <c r="AB2029" s="20">
        <f t="shared" si="446"/>
        <v>0</v>
      </c>
      <c r="AC2029" s="20">
        <f t="shared" si="447"/>
        <v>0</v>
      </c>
      <c r="AD2029" s="16">
        <f t="shared" si="444"/>
        <v>0</v>
      </c>
      <c r="AE2029" s="16">
        <f>IF(ISBLANK(T2029),AE2028,IF(COUNTIF(T$2:T2029,T2029)&gt;1,AE2028,1+MAX(AE2028,0)))</f>
        <v>63</v>
      </c>
    </row>
    <row r="2030" spans="1:31" x14ac:dyDescent="0.25">
      <c r="A2030" s="42">
        <v>133</v>
      </c>
      <c r="B2030" s="42" t="s">
        <v>66</v>
      </c>
      <c r="C2030" s="42" t="s">
        <v>883</v>
      </c>
      <c r="E2030" s="20">
        <v>1</v>
      </c>
      <c r="F2030" s="20">
        <v>4</v>
      </c>
      <c r="G2030" s="20">
        <v>1</v>
      </c>
      <c r="H2030" s="20">
        <v>11</v>
      </c>
      <c r="I2030" s="20">
        <v>5</v>
      </c>
      <c r="J2030" s="20">
        <v>0</v>
      </c>
      <c r="K2030" s="20">
        <v>3</v>
      </c>
      <c r="L2030" s="20">
        <v>3</v>
      </c>
      <c r="M2030" s="225" t="s">
        <v>871</v>
      </c>
      <c r="O2030" s="101">
        <f>IF(ISBLANK(C2030),O2029,IF(COUNTIF(C$2:C2030,C2030)&gt;1,O2029,1+MAX(O2029,0)))</f>
        <v>57</v>
      </c>
      <c r="P2030" s="45">
        <f t="shared" si="434"/>
        <v>33</v>
      </c>
      <c r="Q2030" s="33" t="str">
        <f t="shared" si="435"/>
        <v/>
      </c>
      <c r="R2030" s="33">
        <f t="shared" si="436"/>
        <v>12</v>
      </c>
      <c r="S2030" s="33" t="str">
        <f t="shared" si="437"/>
        <v>133_12</v>
      </c>
      <c r="T2030" s="35" t="str">
        <f t="shared" si="438"/>
        <v>133PM</v>
      </c>
      <c r="U2030" s="35" t="str">
        <f t="shared" si="439"/>
        <v>133PMNS</v>
      </c>
      <c r="W2030" s="20" t="str">
        <f t="shared" si="440"/>
        <v/>
      </c>
      <c r="X2030" s="20" t="str">
        <f t="shared" si="441"/>
        <v/>
      </c>
      <c r="Y2030" s="20" t="str">
        <f t="shared" si="442"/>
        <v/>
      </c>
      <c r="Z2030" s="20" t="str">
        <f t="shared" si="443"/>
        <v/>
      </c>
      <c r="AA2030" s="20">
        <f t="shared" si="445"/>
        <v>0</v>
      </c>
      <c r="AB2030" s="20">
        <f t="shared" si="446"/>
        <v>0</v>
      </c>
      <c r="AC2030" s="20">
        <f t="shared" si="447"/>
        <v>0</v>
      </c>
      <c r="AD2030" s="16">
        <f t="shared" si="444"/>
        <v>0</v>
      </c>
      <c r="AE2030" s="16">
        <f>IF(ISBLANK(T2030),AE2029,IF(COUNTIF(T$2:T2030,T2030)&gt;1,AE2029,1+MAX(AE2029,0)))</f>
        <v>63</v>
      </c>
    </row>
    <row r="2031" spans="1:31" x14ac:dyDescent="0.25">
      <c r="A2031" s="42">
        <v>133</v>
      </c>
      <c r="B2031" s="42" t="s">
        <v>66</v>
      </c>
      <c r="C2031" s="42" t="s">
        <v>883</v>
      </c>
      <c r="E2031" s="20">
        <v>1</v>
      </c>
      <c r="F2031" s="20">
        <v>4</v>
      </c>
      <c r="G2031" s="20">
        <v>2</v>
      </c>
      <c r="H2031" s="20">
        <v>31</v>
      </c>
      <c r="I2031" s="20">
        <v>11</v>
      </c>
      <c r="J2031" s="20">
        <v>8</v>
      </c>
      <c r="K2031" s="20">
        <v>3</v>
      </c>
      <c r="L2031" s="20">
        <v>3</v>
      </c>
      <c r="M2031" s="225" t="s">
        <v>871</v>
      </c>
      <c r="O2031" s="101">
        <f>IF(ISBLANK(C2031),O2030,IF(COUNTIF(C$2:C2031,C2031)&gt;1,O2030,1+MAX(O2030,0)))</f>
        <v>57</v>
      </c>
      <c r="P2031" s="45">
        <f t="shared" si="434"/>
        <v>33</v>
      </c>
      <c r="Q2031" s="33" t="str">
        <f t="shared" si="435"/>
        <v/>
      </c>
      <c r="R2031" s="33">
        <f t="shared" si="436"/>
        <v>12</v>
      </c>
      <c r="S2031" s="33" t="str">
        <f t="shared" si="437"/>
        <v>133_12</v>
      </c>
      <c r="T2031" s="35" t="str">
        <f t="shared" si="438"/>
        <v>133PM</v>
      </c>
      <c r="U2031" s="35" t="str">
        <f t="shared" si="439"/>
        <v>133PMNS</v>
      </c>
      <c r="W2031" s="20" t="str">
        <f t="shared" si="440"/>
        <v/>
      </c>
      <c r="X2031" s="20" t="str">
        <f t="shared" si="441"/>
        <v/>
      </c>
      <c r="Y2031" s="20" t="str">
        <f t="shared" si="442"/>
        <v/>
      </c>
      <c r="Z2031" s="20" t="str">
        <f t="shared" si="443"/>
        <v/>
      </c>
      <c r="AA2031" s="20">
        <f t="shared" si="445"/>
        <v>0</v>
      </c>
      <c r="AB2031" s="20">
        <f t="shared" si="446"/>
        <v>1</v>
      </c>
      <c r="AC2031" s="20">
        <f t="shared" si="447"/>
        <v>0</v>
      </c>
      <c r="AD2031" s="16">
        <f t="shared" si="444"/>
        <v>0</v>
      </c>
      <c r="AE2031" s="16">
        <f>IF(ISBLANK(T2031),AE2030,IF(COUNTIF(T$2:T2031,T2031)&gt;1,AE2030,1+MAX(AE2030,0)))</f>
        <v>63</v>
      </c>
    </row>
    <row r="2032" spans="1:31" x14ac:dyDescent="0.25">
      <c r="A2032" s="42">
        <v>133</v>
      </c>
      <c r="B2032" s="42" t="s">
        <v>66</v>
      </c>
      <c r="C2032" s="42" t="s">
        <v>883</v>
      </c>
      <c r="E2032" s="20">
        <v>1</v>
      </c>
      <c r="F2032" s="20">
        <v>4</v>
      </c>
      <c r="G2032" s="20">
        <v>3</v>
      </c>
      <c r="H2032" s="20">
        <v>10</v>
      </c>
      <c r="I2032" s="20">
        <v>0</v>
      </c>
      <c r="J2032" s="20">
        <v>1</v>
      </c>
      <c r="K2032" s="20">
        <v>0</v>
      </c>
      <c r="L2032" s="20">
        <v>0</v>
      </c>
      <c r="M2032" s="225" t="s">
        <v>871</v>
      </c>
      <c r="O2032" s="101">
        <f>IF(ISBLANK(C2032),O2031,IF(COUNTIF(C$2:C2032,C2032)&gt;1,O2031,1+MAX(O2031,0)))</f>
        <v>57</v>
      </c>
      <c r="P2032" s="45">
        <f t="shared" si="434"/>
        <v>33</v>
      </c>
      <c r="Q2032" s="33" t="str">
        <f t="shared" si="435"/>
        <v/>
      </c>
      <c r="R2032" s="33">
        <f t="shared" si="436"/>
        <v>12</v>
      </c>
      <c r="S2032" s="33" t="str">
        <f t="shared" si="437"/>
        <v>133_12</v>
      </c>
      <c r="T2032" s="35" t="str">
        <f t="shared" si="438"/>
        <v>133PM</v>
      </c>
      <c r="U2032" s="35" t="str">
        <f t="shared" si="439"/>
        <v>133PMEW</v>
      </c>
      <c r="W2032" s="20" t="str">
        <f t="shared" si="440"/>
        <v/>
      </c>
      <c r="X2032" s="20" t="str">
        <f t="shared" si="441"/>
        <v/>
      </c>
      <c r="Y2032" s="20" t="str">
        <f t="shared" si="442"/>
        <v/>
      </c>
      <c r="Z2032" s="20" t="str">
        <f t="shared" si="443"/>
        <v/>
      </c>
      <c r="AA2032" s="20">
        <f t="shared" si="445"/>
        <v>0</v>
      </c>
      <c r="AB2032" s="20">
        <f t="shared" si="446"/>
        <v>0</v>
      </c>
      <c r="AC2032" s="20">
        <f t="shared" si="447"/>
        <v>0</v>
      </c>
      <c r="AD2032" s="16">
        <f t="shared" si="444"/>
        <v>0</v>
      </c>
      <c r="AE2032" s="16">
        <f>IF(ISBLANK(T2032),AE2031,IF(COUNTIF(T$2:T2032,T2032)&gt;1,AE2031,1+MAX(AE2031,0)))</f>
        <v>63</v>
      </c>
    </row>
    <row r="2033" spans="1:31" x14ac:dyDescent="0.25">
      <c r="A2033" s="42">
        <v>133</v>
      </c>
      <c r="B2033" s="42" t="s">
        <v>66</v>
      </c>
      <c r="C2033" s="42" t="s">
        <v>883</v>
      </c>
      <c r="E2033" s="20">
        <v>1</v>
      </c>
      <c r="F2033" s="20">
        <v>4</v>
      </c>
      <c r="G2033" s="20">
        <v>4</v>
      </c>
      <c r="H2033" s="20">
        <v>10</v>
      </c>
      <c r="I2033" s="20">
        <v>5</v>
      </c>
      <c r="J2033" s="20">
        <v>4</v>
      </c>
      <c r="K2033" s="20">
        <v>0</v>
      </c>
      <c r="L2033" s="20">
        <v>5</v>
      </c>
      <c r="M2033" s="225" t="s">
        <v>871</v>
      </c>
      <c r="O2033" s="101">
        <f>IF(ISBLANK(C2033),O2032,IF(COUNTIF(C$2:C2033,C2033)&gt;1,O2032,1+MAX(O2032,0)))</f>
        <v>57</v>
      </c>
      <c r="P2033" s="45">
        <f t="shared" si="434"/>
        <v>33</v>
      </c>
      <c r="Q2033" s="33" t="str">
        <f t="shared" si="435"/>
        <v/>
      </c>
      <c r="R2033" s="33">
        <f t="shared" si="436"/>
        <v>12</v>
      </c>
      <c r="S2033" s="33" t="str">
        <f t="shared" si="437"/>
        <v>133_12</v>
      </c>
      <c r="T2033" s="35" t="str">
        <f t="shared" si="438"/>
        <v>133PM</v>
      </c>
      <c r="U2033" s="35" t="str">
        <f t="shared" si="439"/>
        <v>133PMEW</v>
      </c>
      <c r="W2033" s="20" t="str">
        <f t="shared" si="440"/>
        <v/>
      </c>
      <c r="X2033" s="20" t="str">
        <f t="shared" si="441"/>
        <v/>
      </c>
      <c r="Y2033" s="20" t="str">
        <f t="shared" si="442"/>
        <v/>
      </c>
      <c r="Z2033" s="20" t="str">
        <f t="shared" si="443"/>
        <v/>
      </c>
      <c r="AA2033" s="20">
        <f t="shared" si="445"/>
        <v>0</v>
      </c>
      <c r="AB2033" s="20">
        <f t="shared" si="446"/>
        <v>0</v>
      </c>
      <c r="AC2033" s="20">
        <f t="shared" si="447"/>
        <v>0</v>
      </c>
      <c r="AD2033" s="16">
        <f t="shared" si="444"/>
        <v>0</v>
      </c>
      <c r="AE2033" s="16">
        <f>IF(ISBLANK(T2033),AE2032,IF(COUNTIF(T$2:T2033,T2033)&gt;1,AE2032,1+MAX(AE2032,0)))</f>
        <v>63</v>
      </c>
    </row>
    <row r="2034" spans="1:31" x14ac:dyDescent="0.25">
      <c r="A2034" s="42">
        <v>133</v>
      </c>
      <c r="B2034" s="42" t="s">
        <v>66</v>
      </c>
      <c r="C2034" s="42" t="s">
        <v>884</v>
      </c>
      <c r="E2034" s="20">
        <v>2</v>
      </c>
      <c r="F2034" s="20">
        <v>1</v>
      </c>
      <c r="G2034" s="20">
        <v>1</v>
      </c>
      <c r="H2034" s="20">
        <v>10</v>
      </c>
      <c r="I2034" s="20">
        <v>4</v>
      </c>
      <c r="J2034" s="20">
        <v>1</v>
      </c>
      <c r="K2034" s="20">
        <v>1</v>
      </c>
      <c r="L2034" s="20">
        <v>2</v>
      </c>
      <c r="M2034" s="225" t="s">
        <v>871</v>
      </c>
      <c r="O2034" s="101">
        <f>IF(ISBLANK(C2034),O2033,IF(COUNTIF(C$2:C2034,C2034)&gt;1,O2033,1+MAX(O2033,0)))</f>
        <v>58</v>
      </c>
      <c r="P2034" s="45">
        <f t="shared" si="434"/>
        <v>33</v>
      </c>
      <c r="Q2034" s="33" t="str">
        <f t="shared" si="435"/>
        <v/>
      </c>
      <c r="R2034" s="33">
        <f t="shared" si="436"/>
        <v>13</v>
      </c>
      <c r="S2034" s="33" t="str">
        <f t="shared" si="437"/>
        <v>133_13</v>
      </c>
      <c r="T2034" s="35" t="str">
        <f t="shared" si="438"/>
        <v>133PM</v>
      </c>
      <c r="U2034" s="35" t="str">
        <f t="shared" si="439"/>
        <v>133PMNS</v>
      </c>
      <c r="W2034" s="20" t="str">
        <f t="shared" si="440"/>
        <v/>
      </c>
      <c r="X2034" s="20" t="str">
        <f t="shared" si="441"/>
        <v/>
      </c>
      <c r="Y2034" s="20" t="str">
        <f t="shared" si="442"/>
        <v/>
      </c>
      <c r="Z2034" s="20" t="str">
        <f t="shared" si="443"/>
        <v/>
      </c>
      <c r="AA2034" s="20">
        <f t="shared" si="445"/>
        <v>0</v>
      </c>
      <c r="AB2034" s="20">
        <f t="shared" si="446"/>
        <v>0</v>
      </c>
      <c r="AC2034" s="20">
        <f t="shared" si="447"/>
        <v>0</v>
      </c>
      <c r="AD2034" s="16">
        <f t="shared" si="444"/>
        <v>0</v>
      </c>
      <c r="AE2034" s="16">
        <f>IF(ISBLANK(T2034),AE2033,IF(COUNTIF(T$2:T2034,T2034)&gt;1,AE2033,1+MAX(AE2033,0)))</f>
        <v>63</v>
      </c>
    </row>
    <row r="2035" spans="1:31" x14ac:dyDescent="0.25">
      <c r="A2035" s="42">
        <v>133</v>
      </c>
      <c r="B2035" s="42" t="s">
        <v>66</v>
      </c>
      <c r="C2035" s="42" t="s">
        <v>884</v>
      </c>
      <c r="E2035" s="20">
        <v>2</v>
      </c>
      <c r="F2035" s="20">
        <v>1</v>
      </c>
      <c r="G2035" s="20">
        <v>2</v>
      </c>
      <c r="H2035" s="20">
        <v>26</v>
      </c>
      <c r="I2035" s="20">
        <v>8</v>
      </c>
      <c r="J2035" s="20">
        <v>8</v>
      </c>
      <c r="K2035" s="20">
        <v>1</v>
      </c>
      <c r="L2035" s="20">
        <v>1</v>
      </c>
      <c r="M2035" s="225" t="s">
        <v>871</v>
      </c>
      <c r="O2035" s="101">
        <f>IF(ISBLANK(C2035),O2034,IF(COUNTIF(C$2:C2035,C2035)&gt;1,O2034,1+MAX(O2034,0)))</f>
        <v>58</v>
      </c>
      <c r="P2035" s="45">
        <f t="shared" si="434"/>
        <v>33</v>
      </c>
      <c r="Q2035" s="33" t="str">
        <f t="shared" si="435"/>
        <v/>
      </c>
      <c r="R2035" s="33">
        <f t="shared" si="436"/>
        <v>13</v>
      </c>
      <c r="S2035" s="33" t="str">
        <f t="shared" si="437"/>
        <v>133_13</v>
      </c>
      <c r="T2035" s="35" t="str">
        <f t="shared" si="438"/>
        <v>133PM</v>
      </c>
      <c r="U2035" s="35" t="str">
        <f t="shared" si="439"/>
        <v>133PMNS</v>
      </c>
      <c r="W2035" s="20" t="str">
        <f t="shared" si="440"/>
        <v/>
      </c>
      <c r="X2035" s="20" t="str">
        <f t="shared" si="441"/>
        <v/>
      </c>
      <c r="Y2035" s="20" t="str">
        <f t="shared" si="442"/>
        <v/>
      </c>
      <c r="Z2035" s="20" t="str">
        <f t="shared" si="443"/>
        <v/>
      </c>
      <c r="AA2035" s="20">
        <f t="shared" si="445"/>
        <v>0</v>
      </c>
      <c r="AB2035" s="20">
        <f t="shared" si="446"/>
        <v>1</v>
      </c>
      <c r="AC2035" s="20">
        <f t="shared" si="447"/>
        <v>0</v>
      </c>
      <c r="AD2035" s="16">
        <f t="shared" si="444"/>
        <v>0</v>
      </c>
      <c r="AE2035" s="16">
        <f>IF(ISBLANK(T2035),AE2034,IF(COUNTIF(T$2:T2035,T2035)&gt;1,AE2034,1+MAX(AE2034,0)))</f>
        <v>63</v>
      </c>
    </row>
    <row r="2036" spans="1:31" x14ac:dyDescent="0.25">
      <c r="A2036" s="42">
        <v>133</v>
      </c>
      <c r="B2036" s="42" t="s">
        <v>66</v>
      </c>
      <c r="C2036" s="42" t="s">
        <v>884</v>
      </c>
      <c r="E2036" s="20">
        <v>2</v>
      </c>
      <c r="F2036" s="20">
        <v>1</v>
      </c>
      <c r="G2036" s="20">
        <v>3</v>
      </c>
      <c r="H2036" s="20">
        <v>11</v>
      </c>
      <c r="I2036" s="20">
        <v>6</v>
      </c>
      <c r="J2036" s="20">
        <v>0</v>
      </c>
      <c r="K2036" s="20">
        <v>0</v>
      </c>
      <c r="L2036" s="20">
        <v>6</v>
      </c>
      <c r="M2036" s="225" t="s">
        <v>871</v>
      </c>
      <c r="O2036" s="101">
        <f>IF(ISBLANK(C2036),O2035,IF(COUNTIF(C$2:C2036,C2036)&gt;1,O2035,1+MAX(O2035,0)))</f>
        <v>58</v>
      </c>
      <c r="P2036" s="45">
        <f t="shared" si="434"/>
        <v>33</v>
      </c>
      <c r="Q2036" s="33" t="str">
        <f t="shared" si="435"/>
        <v/>
      </c>
      <c r="R2036" s="33">
        <f t="shared" si="436"/>
        <v>13</v>
      </c>
      <c r="S2036" s="33" t="str">
        <f t="shared" si="437"/>
        <v>133_13</v>
      </c>
      <c r="T2036" s="35" t="str">
        <f t="shared" si="438"/>
        <v>133PM</v>
      </c>
      <c r="U2036" s="35" t="str">
        <f t="shared" si="439"/>
        <v>133PMEW</v>
      </c>
      <c r="W2036" s="20" t="str">
        <f t="shared" si="440"/>
        <v/>
      </c>
      <c r="X2036" s="20" t="str">
        <f t="shared" si="441"/>
        <v/>
      </c>
      <c r="Y2036" s="20" t="str">
        <f t="shared" si="442"/>
        <v/>
      </c>
      <c r="Z2036" s="20" t="str">
        <f t="shared" si="443"/>
        <v/>
      </c>
      <c r="AA2036" s="20">
        <f t="shared" si="445"/>
        <v>0</v>
      </c>
      <c r="AB2036" s="20">
        <f t="shared" si="446"/>
        <v>0</v>
      </c>
      <c r="AC2036" s="20">
        <f t="shared" si="447"/>
        <v>0</v>
      </c>
      <c r="AD2036" s="16">
        <f t="shared" si="444"/>
        <v>0</v>
      </c>
      <c r="AE2036" s="16">
        <f>IF(ISBLANK(T2036),AE2035,IF(COUNTIF(T$2:T2036,T2036)&gt;1,AE2035,1+MAX(AE2035,0)))</f>
        <v>63</v>
      </c>
    </row>
    <row r="2037" spans="1:31" x14ac:dyDescent="0.25">
      <c r="A2037" s="42">
        <v>133</v>
      </c>
      <c r="B2037" s="42" t="s">
        <v>66</v>
      </c>
      <c r="C2037" s="42" t="s">
        <v>884</v>
      </c>
      <c r="E2037" s="20">
        <v>2</v>
      </c>
      <c r="F2037" s="20">
        <v>1</v>
      </c>
      <c r="G2037" s="20">
        <v>4</v>
      </c>
      <c r="H2037" s="20">
        <v>8</v>
      </c>
      <c r="I2037" s="20">
        <v>2</v>
      </c>
      <c r="J2037" s="20">
        <v>0</v>
      </c>
      <c r="K2037" s="20">
        <v>3</v>
      </c>
      <c r="L2037" s="20">
        <v>3</v>
      </c>
      <c r="M2037" s="225" t="s">
        <v>871</v>
      </c>
      <c r="O2037" s="101">
        <f>IF(ISBLANK(C2037),O2036,IF(COUNTIF(C$2:C2037,C2037)&gt;1,O2036,1+MAX(O2036,0)))</f>
        <v>58</v>
      </c>
      <c r="P2037" s="45">
        <f t="shared" si="434"/>
        <v>33</v>
      </c>
      <c r="Q2037" s="33" t="str">
        <f t="shared" si="435"/>
        <v/>
      </c>
      <c r="R2037" s="33">
        <f t="shared" si="436"/>
        <v>13</v>
      </c>
      <c r="S2037" s="33" t="str">
        <f t="shared" si="437"/>
        <v>133_13</v>
      </c>
      <c r="T2037" s="35" t="str">
        <f t="shared" si="438"/>
        <v>133PM</v>
      </c>
      <c r="U2037" s="35" t="str">
        <f t="shared" si="439"/>
        <v>133PMEW</v>
      </c>
      <c r="W2037" s="20" t="str">
        <f t="shared" si="440"/>
        <v/>
      </c>
      <c r="X2037" s="20" t="str">
        <f t="shared" si="441"/>
        <v/>
      </c>
      <c r="Y2037" s="20" t="str">
        <f t="shared" si="442"/>
        <v/>
      </c>
      <c r="Z2037" s="20" t="str">
        <f t="shared" si="443"/>
        <v/>
      </c>
      <c r="AA2037" s="20">
        <f t="shared" si="445"/>
        <v>0</v>
      </c>
      <c r="AB2037" s="20">
        <f t="shared" si="446"/>
        <v>0</v>
      </c>
      <c r="AC2037" s="20">
        <f t="shared" si="447"/>
        <v>0</v>
      </c>
      <c r="AD2037" s="16">
        <f t="shared" si="444"/>
        <v>0</v>
      </c>
      <c r="AE2037" s="16">
        <f>IF(ISBLANK(T2037),AE2036,IF(COUNTIF(T$2:T2037,T2037)&gt;1,AE2036,1+MAX(AE2036,0)))</f>
        <v>63</v>
      </c>
    </row>
    <row r="2038" spans="1:31" x14ac:dyDescent="0.25">
      <c r="A2038" s="42">
        <v>133</v>
      </c>
      <c r="B2038" s="42" t="s">
        <v>66</v>
      </c>
      <c r="C2038" s="42" t="s">
        <v>884</v>
      </c>
      <c r="E2038" s="20">
        <v>2</v>
      </c>
      <c r="F2038" s="20">
        <v>2</v>
      </c>
      <c r="G2038" s="20">
        <v>1</v>
      </c>
      <c r="H2038" s="20">
        <v>10</v>
      </c>
      <c r="I2038" s="20">
        <v>6</v>
      </c>
      <c r="J2038" s="20">
        <v>4</v>
      </c>
      <c r="K2038" s="20">
        <v>2</v>
      </c>
      <c r="L2038" s="20">
        <v>2</v>
      </c>
      <c r="M2038" s="225" t="s">
        <v>871</v>
      </c>
      <c r="O2038" s="101">
        <f>IF(ISBLANK(C2038),O2037,IF(COUNTIF(C$2:C2038,C2038)&gt;1,O2037,1+MAX(O2037,0)))</f>
        <v>58</v>
      </c>
      <c r="P2038" s="45">
        <f t="shared" si="434"/>
        <v>33</v>
      </c>
      <c r="Q2038" s="33" t="str">
        <f t="shared" si="435"/>
        <v/>
      </c>
      <c r="R2038" s="33">
        <f t="shared" si="436"/>
        <v>14</v>
      </c>
      <c r="S2038" s="33" t="str">
        <f t="shared" si="437"/>
        <v>133_14</v>
      </c>
      <c r="T2038" s="35" t="str">
        <f t="shared" si="438"/>
        <v>133PM</v>
      </c>
      <c r="U2038" s="35" t="str">
        <f t="shared" si="439"/>
        <v>133PMNS</v>
      </c>
      <c r="W2038" s="20" t="str">
        <f t="shared" si="440"/>
        <v/>
      </c>
      <c r="X2038" s="20" t="str">
        <f t="shared" si="441"/>
        <v/>
      </c>
      <c r="Y2038" s="20" t="str">
        <f t="shared" si="442"/>
        <v/>
      </c>
      <c r="Z2038" s="20" t="str">
        <f t="shared" si="443"/>
        <v/>
      </c>
      <c r="AA2038" s="20">
        <f t="shared" si="445"/>
        <v>0</v>
      </c>
      <c r="AB2038" s="20">
        <f t="shared" si="446"/>
        <v>0</v>
      </c>
      <c r="AC2038" s="20">
        <f t="shared" si="447"/>
        <v>0</v>
      </c>
      <c r="AD2038" s="16">
        <f t="shared" si="444"/>
        <v>0</v>
      </c>
      <c r="AE2038" s="16">
        <f>IF(ISBLANK(T2038),AE2037,IF(COUNTIF(T$2:T2038,T2038)&gt;1,AE2037,1+MAX(AE2037,0)))</f>
        <v>63</v>
      </c>
    </row>
    <row r="2039" spans="1:31" x14ac:dyDescent="0.25">
      <c r="A2039" s="42">
        <v>133</v>
      </c>
      <c r="B2039" s="42" t="s">
        <v>66</v>
      </c>
      <c r="C2039" s="42" t="s">
        <v>884</v>
      </c>
      <c r="E2039" s="20">
        <v>2</v>
      </c>
      <c r="F2039" s="20">
        <v>2</v>
      </c>
      <c r="G2039" s="20">
        <v>2</v>
      </c>
      <c r="H2039" s="20">
        <v>43</v>
      </c>
      <c r="I2039" s="20">
        <v>8</v>
      </c>
      <c r="J2039" s="20">
        <v>11</v>
      </c>
      <c r="K2039" s="20">
        <v>3</v>
      </c>
      <c r="L2039" s="20">
        <v>4</v>
      </c>
      <c r="M2039" s="225" t="s">
        <v>871</v>
      </c>
      <c r="O2039" s="101">
        <f>IF(ISBLANK(C2039),O2038,IF(COUNTIF(C$2:C2039,C2039)&gt;1,O2038,1+MAX(O2038,0)))</f>
        <v>58</v>
      </c>
      <c r="P2039" s="45">
        <f t="shared" si="434"/>
        <v>33</v>
      </c>
      <c r="Q2039" s="33" t="str">
        <f t="shared" si="435"/>
        <v/>
      </c>
      <c r="R2039" s="33">
        <f t="shared" si="436"/>
        <v>14</v>
      </c>
      <c r="S2039" s="33" t="str">
        <f t="shared" si="437"/>
        <v>133_14</v>
      </c>
      <c r="T2039" s="35" t="str">
        <f t="shared" si="438"/>
        <v>133PM</v>
      </c>
      <c r="U2039" s="35" t="str">
        <f t="shared" si="439"/>
        <v>133PMNS</v>
      </c>
      <c r="W2039" s="20" t="str">
        <f t="shared" si="440"/>
        <v/>
      </c>
      <c r="X2039" s="20" t="str">
        <f t="shared" si="441"/>
        <v/>
      </c>
      <c r="Y2039" s="20" t="str">
        <f t="shared" si="442"/>
        <v/>
      </c>
      <c r="Z2039" s="20" t="str">
        <f t="shared" si="443"/>
        <v/>
      </c>
      <c r="AA2039" s="20">
        <f t="shared" si="445"/>
        <v>0</v>
      </c>
      <c r="AB2039" s="20">
        <f t="shared" si="446"/>
        <v>1</v>
      </c>
      <c r="AC2039" s="20">
        <f t="shared" si="447"/>
        <v>0</v>
      </c>
      <c r="AD2039" s="16">
        <f t="shared" si="444"/>
        <v>0</v>
      </c>
      <c r="AE2039" s="16">
        <f>IF(ISBLANK(T2039),AE2038,IF(COUNTIF(T$2:T2039,T2039)&gt;1,AE2038,1+MAX(AE2038,0)))</f>
        <v>63</v>
      </c>
    </row>
    <row r="2040" spans="1:31" x14ac:dyDescent="0.25">
      <c r="A2040" s="42">
        <v>133</v>
      </c>
      <c r="B2040" s="42" t="s">
        <v>66</v>
      </c>
      <c r="C2040" s="42" t="s">
        <v>884</v>
      </c>
      <c r="E2040" s="20">
        <v>2</v>
      </c>
      <c r="F2040" s="20">
        <v>2</v>
      </c>
      <c r="G2040" s="20">
        <v>3</v>
      </c>
      <c r="H2040" s="20">
        <v>3</v>
      </c>
      <c r="I2040" s="20">
        <v>1</v>
      </c>
      <c r="J2040" s="20">
        <v>1</v>
      </c>
      <c r="K2040" s="20">
        <v>0</v>
      </c>
      <c r="L2040" s="20">
        <v>0</v>
      </c>
      <c r="M2040" s="225" t="s">
        <v>871</v>
      </c>
      <c r="O2040" s="101">
        <f>IF(ISBLANK(C2040),O2039,IF(COUNTIF(C$2:C2040,C2040)&gt;1,O2039,1+MAX(O2039,0)))</f>
        <v>58</v>
      </c>
      <c r="P2040" s="45">
        <f t="shared" si="434"/>
        <v>33</v>
      </c>
      <c r="Q2040" s="33" t="str">
        <f t="shared" si="435"/>
        <v/>
      </c>
      <c r="R2040" s="33">
        <f t="shared" si="436"/>
        <v>14</v>
      </c>
      <c r="S2040" s="33" t="str">
        <f t="shared" si="437"/>
        <v>133_14</v>
      </c>
      <c r="T2040" s="35" t="str">
        <f t="shared" si="438"/>
        <v>133PM</v>
      </c>
      <c r="U2040" s="35" t="str">
        <f t="shared" si="439"/>
        <v>133PMEW</v>
      </c>
      <c r="W2040" s="20" t="str">
        <f t="shared" si="440"/>
        <v/>
      </c>
      <c r="X2040" s="20" t="str">
        <f t="shared" si="441"/>
        <v/>
      </c>
      <c r="Y2040" s="20" t="str">
        <f t="shared" si="442"/>
        <v/>
      </c>
      <c r="Z2040" s="20" t="str">
        <f t="shared" si="443"/>
        <v/>
      </c>
      <c r="AA2040" s="20">
        <f t="shared" si="445"/>
        <v>0</v>
      </c>
      <c r="AB2040" s="20">
        <f t="shared" si="446"/>
        <v>0</v>
      </c>
      <c r="AC2040" s="20">
        <f t="shared" si="447"/>
        <v>0</v>
      </c>
      <c r="AD2040" s="16">
        <f t="shared" si="444"/>
        <v>0</v>
      </c>
      <c r="AE2040" s="16">
        <f>IF(ISBLANK(T2040),AE2039,IF(COUNTIF(T$2:T2040,T2040)&gt;1,AE2039,1+MAX(AE2039,0)))</f>
        <v>63</v>
      </c>
    </row>
    <row r="2041" spans="1:31" x14ac:dyDescent="0.25">
      <c r="A2041" s="42">
        <v>133</v>
      </c>
      <c r="B2041" s="42" t="s">
        <v>66</v>
      </c>
      <c r="C2041" s="42" t="s">
        <v>884</v>
      </c>
      <c r="E2041" s="20">
        <v>2</v>
      </c>
      <c r="F2041" s="20">
        <v>2</v>
      </c>
      <c r="G2041" s="20">
        <v>4</v>
      </c>
      <c r="H2041" s="20">
        <v>3</v>
      </c>
      <c r="I2041" s="20">
        <v>0</v>
      </c>
      <c r="J2041" s="20">
        <v>0</v>
      </c>
      <c r="K2041" s="20">
        <v>0</v>
      </c>
      <c r="L2041" s="20">
        <v>2</v>
      </c>
      <c r="M2041" s="225" t="s">
        <v>871</v>
      </c>
      <c r="O2041" s="101">
        <f>IF(ISBLANK(C2041),O2040,IF(COUNTIF(C$2:C2041,C2041)&gt;1,O2040,1+MAX(O2040,0)))</f>
        <v>58</v>
      </c>
      <c r="P2041" s="45">
        <f t="shared" si="434"/>
        <v>33</v>
      </c>
      <c r="Q2041" s="33" t="str">
        <f t="shared" si="435"/>
        <v/>
      </c>
      <c r="R2041" s="33">
        <f t="shared" si="436"/>
        <v>14</v>
      </c>
      <c r="S2041" s="33" t="str">
        <f t="shared" si="437"/>
        <v>133_14</v>
      </c>
      <c r="T2041" s="35" t="str">
        <f t="shared" si="438"/>
        <v>133PM</v>
      </c>
      <c r="U2041" s="35" t="str">
        <f t="shared" si="439"/>
        <v>133PMEW</v>
      </c>
      <c r="W2041" s="20" t="str">
        <f t="shared" si="440"/>
        <v/>
      </c>
      <c r="X2041" s="20" t="str">
        <f t="shared" si="441"/>
        <v/>
      </c>
      <c r="Y2041" s="20" t="str">
        <f t="shared" si="442"/>
        <v/>
      </c>
      <c r="Z2041" s="20" t="str">
        <f t="shared" si="443"/>
        <v/>
      </c>
      <c r="AA2041" s="20">
        <f t="shared" si="445"/>
        <v>0</v>
      </c>
      <c r="AB2041" s="20">
        <f t="shared" si="446"/>
        <v>0</v>
      </c>
      <c r="AC2041" s="20">
        <f t="shared" si="447"/>
        <v>0</v>
      </c>
      <c r="AD2041" s="16">
        <f t="shared" si="444"/>
        <v>0</v>
      </c>
      <c r="AE2041" s="16">
        <f>IF(ISBLANK(T2041),AE2040,IF(COUNTIF(T$2:T2041,T2041)&gt;1,AE2040,1+MAX(AE2040,0)))</f>
        <v>63</v>
      </c>
    </row>
    <row r="2042" spans="1:31" x14ac:dyDescent="0.25">
      <c r="A2042" s="42">
        <v>133</v>
      </c>
      <c r="B2042" s="42" t="s">
        <v>66</v>
      </c>
      <c r="C2042" s="42" t="s">
        <v>884</v>
      </c>
      <c r="E2042" s="20">
        <v>2</v>
      </c>
      <c r="F2042" s="20">
        <v>3</v>
      </c>
      <c r="G2042" s="20">
        <v>1</v>
      </c>
      <c r="H2042" s="20">
        <v>6</v>
      </c>
      <c r="I2042" s="20">
        <v>3</v>
      </c>
      <c r="J2042" s="20">
        <v>0</v>
      </c>
      <c r="K2042" s="20">
        <v>1</v>
      </c>
      <c r="L2042" s="20">
        <v>1</v>
      </c>
      <c r="M2042" s="225" t="s">
        <v>871</v>
      </c>
      <c r="O2042" s="101">
        <f>IF(ISBLANK(C2042),O2041,IF(COUNTIF(C$2:C2042,C2042)&gt;1,O2041,1+MAX(O2041,0)))</f>
        <v>58</v>
      </c>
      <c r="P2042" s="45">
        <f t="shared" si="434"/>
        <v>33</v>
      </c>
      <c r="Q2042" s="33" t="str">
        <f t="shared" si="435"/>
        <v/>
      </c>
      <c r="R2042" s="33">
        <f t="shared" si="436"/>
        <v>15</v>
      </c>
      <c r="S2042" s="33" t="str">
        <f t="shared" si="437"/>
        <v>133_15</v>
      </c>
      <c r="T2042" s="35" t="str">
        <f t="shared" si="438"/>
        <v>133PM</v>
      </c>
      <c r="U2042" s="35" t="str">
        <f t="shared" si="439"/>
        <v>133PMNS</v>
      </c>
      <c r="W2042" s="20" t="str">
        <f t="shared" si="440"/>
        <v/>
      </c>
      <c r="X2042" s="20" t="str">
        <f t="shared" si="441"/>
        <v/>
      </c>
      <c r="Y2042" s="20" t="str">
        <f t="shared" si="442"/>
        <v/>
      </c>
      <c r="Z2042" s="20" t="str">
        <f t="shared" si="443"/>
        <v/>
      </c>
      <c r="AA2042" s="20">
        <f t="shared" si="445"/>
        <v>0</v>
      </c>
      <c r="AB2042" s="20">
        <f t="shared" si="446"/>
        <v>0</v>
      </c>
      <c r="AC2042" s="20">
        <f t="shared" si="447"/>
        <v>0</v>
      </c>
      <c r="AD2042" s="16">
        <f t="shared" si="444"/>
        <v>0</v>
      </c>
      <c r="AE2042" s="16">
        <f>IF(ISBLANK(T2042),AE2041,IF(COUNTIF(T$2:T2042,T2042)&gt;1,AE2041,1+MAX(AE2041,0)))</f>
        <v>63</v>
      </c>
    </row>
    <row r="2043" spans="1:31" x14ac:dyDescent="0.25">
      <c r="A2043" s="42">
        <v>133</v>
      </c>
      <c r="B2043" s="42" t="s">
        <v>66</v>
      </c>
      <c r="C2043" s="42" t="s">
        <v>884</v>
      </c>
      <c r="E2043" s="20">
        <v>2</v>
      </c>
      <c r="F2043" s="20">
        <v>3</v>
      </c>
      <c r="G2043" s="20">
        <v>2</v>
      </c>
      <c r="H2043" s="20">
        <v>36</v>
      </c>
      <c r="I2043" s="20">
        <v>11</v>
      </c>
      <c r="J2043" s="20">
        <v>10</v>
      </c>
      <c r="K2043" s="20">
        <v>3</v>
      </c>
      <c r="L2043" s="20">
        <v>3</v>
      </c>
      <c r="M2043" s="225" t="s">
        <v>871</v>
      </c>
      <c r="O2043" s="101">
        <f>IF(ISBLANK(C2043),O2042,IF(COUNTIF(C$2:C2043,C2043)&gt;1,O2042,1+MAX(O2042,0)))</f>
        <v>58</v>
      </c>
      <c r="P2043" s="45">
        <f t="shared" si="434"/>
        <v>33</v>
      </c>
      <c r="Q2043" s="33" t="str">
        <f t="shared" si="435"/>
        <v/>
      </c>
      <c r="R2043" s="33">
        <f t="shared" si="436"/>
        <v>15</v>
      </c>
      <c r="S2043" s="33" t="str">
        <f t="shared" si="437"/>
        <v>133_15</v>
      </c>
      <c r="T2043" s="35" t="str">
        <f t="shared" si="438"/>
        <v>133PM</v>
      </c>
      <c r="U2043" s="35" t="str">
        <f t="shared" si="439"/>
        <v>133PMNS</v>
      </c>
      <c r="W2043" s="20" t="str">
        <f t="shared" si="440"/>
        <v/>
      </c>
      <c r="X2043" s="20" t="str">
        <f t="shared" si="441"/>
        <v/>
      </c>
      <c r="Y2043" s="20" t="str">
        <f t="shared" si="442"/>
        <v/>
      </c>
      <c r="Z2043" s="20" t="str">
        <f t="shared" si="443"/>
        <v/>
      </c>
      <c r="AA2043" s="20">
        <f t="shared" si="445"/>
        <v>0</v>
      </c>
      <c r="AB2043" s="20">
        <f t="shared" si="446"/>
        <v>1</v>
      </c>
      <c r="AC2043" s="20">
        <f t="shared" si="447"/>
        <v>0</v>
      </c>
      <c r="AD2043" s="16">
        <f t="shared" si="444"/>
        <v>0</v>
      </c>
      <c r="AE2043" s="16">
        <f>IF(ISBLANK(T2043),AE2042,IF(COUNTIF(T$2:T2043,T2043)&gt;1,AE2042,1+MAX(AE2042,0)))</f>
        <v>63</v>
      </c>
    </row>
    <row r="2044" spans="1:31" x14ac:dyDescent="0.25">
      <c r="A2044" s="42">
        <v>133</v>
      </c>
      <c r="B2044" s="42" t="s">
        <v>66</v>
      </c>
      <c r="C2044" s="42" t="s">
        <v>884</v>
      </c>
      <c r="E2044" s="20">
        <v>2</v>
      </c>
      <c r="F2044" s="20">
        <v>3</v>
      </c>
      <c r="G2044" s="20">
        <v>3</v>
      </c>
      <c r="H2044" s="20">
        <v>6</v>
      </c>
      <c r="I2044" s="20">
        <v>4</v>
      </c>
      <c r="J2044" s="20">
        <v>0</v>
      </c>
      <c r="K2044" s="20">
        <v>1</v>
      </c>
      <c r="L2044" s="20">
        <v>4</v>
      </c>
      <c r="M2044" s="225" t="s">
        <v>871</v>
      </c>
      <c r="O2044" s="101">
        <f>IF(ISBLANK(C2044),O2043,IF(COUNTIF(C$2:C2044,C2044)&gt;1,O2043,1+MAX(O2043,0)))</f>
        <v>58</v>
      </c>
      <c r="P2044" s="45">
        <f t="shared" si="434"/>
        <v>33</v>
      </c>
      <c r="Q2044" s="33" t="str">
        <f t="shared" si="435"/>
        <v/>
      </c>
      <c r="R2044" s="33">
        <f t="shared" si="436"/>
        <v>15</v>
      </c>
      <c r="S2044" s="33" t="str">
        <f t="shared" si="437"/>
        <v>133_15</v>
      </c>
      <c r="T2044" s="35" t="str">
        <f t="shared" si="438"/>
        <v>133PM</v>
      </c>
      <c r="U2044" s="35" t="str">
        <f t="shared" si="439"/>
        <v>133PMEW</v>
      </c>
      <c r="W2044" s="20" t="str">
        <f t="shared" si="440"/>
        <v/>
      </c>
      <c r="X2044" s="20" t="str">
        <f t="shared" si="441"/>
        <v/>
      </c>
      <c r="Y2044" s="20" t="str">
        <f t="shared" si="442"/>
        <v/>
      </c>
      <c r="Z2044" s="20" t="str">
        <f t="shared" si="443"/>
        <v/>
      </c>
      <c r="AA2044" s="20">
        <f t="shared" si="445"/>
        <v>0</v>
      </c>
      <c r="AB2044" s="20">
        <f t="shared" si="446"/>
        <v>0</v>
      </c>
      <c r="AC2044" s="20">
        <f t="shared" si="447"/>
        <v>0</v>
      </c>
      <c r="AD2044" s="16">
        <f t="shared" si="444"/>
        <v>0</v>
      </c>
      <c r="AE2044" s="16">
        <f>IF(ISBLANK(T2044),AE2043,IF(COUNTIF(T$2:T2044,T2044)&gt;1,AE2043,1+MAX(AE2043,0)))</f>
        <v>63</v>
      </c>
    </row>
    <row r="2045" spans="1:31" x14ac:dyDescent="0.25">
      <c r="A2045" s="42">
        <v>133</v>
      </c>
      <c r="B2045" s="42" t="s">
        <v>66</v>
      </c>
      <c r="C2045" s="42" t="s">
        <v>884</v>
      </c>
      <c r="E2045" s="20">
        <v>2</v>
      </c>
      <c r="F2045" s="20">
        <v>3</v>
      </c>
      <c r="G2045" s="20">
        <v>4</v>
      </c>
      <c r="H2045" s="20">
        <v>4</v>
      </c>
      <c r="I2045" s="20">
        <v>0</v>
      </c>
      <c r="J2045" s="20">
        <v>2</v>
      </c>
      <c r="K2045" s="20">
        <v>1</v>
      </c>
      <c r="L2045" s="20">
        <v>3</v>
      </c>
      <c r="M2045" s="225" t="s">
        <v>871</v>
      </c>
      <c r="O2045" s="101">
        <f>IF(ISBLANK(C2045),O2044,IF(COUNTIF(C$2:C2045,C2045)&gt;1,O2044,1+MAX(O2044,0)))</f>
        <v>58</v>
      </c>
      <c r="P2045" s="45">
        <f t="shared" si="434"/>
        <v>33</v>
      </c>
      <c r="Q2045" s="33" t="str">
        <f t="shared" si="435"/>
        <v/>
      </c>
      <c r="R2045" s="33">
        <f t="shared" si="436"/>
        <v>15</v>
      </c>
      <c r="S2045" s="33" t="str">
        <f t="shared" si="437"/>
        <v>133_15</v>
      </c>
      <c r="T2045" s="35" t="str">
        <f t="shared" si="438"/>
        <v>133PM</v>
      </c>
      <c r="U2045" s="35" t="str">
        <f t="shared" si="439"/>
        <v>133PMEW</v>
      </c>
      <c r="W2045" s="20" t="str">
        <f t="shared" si="440"/>
        <v/>
      </c>
      <c r="X2045" s="20" t="str">
        <f t="shared" si="441"/>
        <v/>
      </c>
      <c r="Y2045" s="20" t="str">
        <f t="shared" si="442"/>
        <v/>
      </c>
      <c r="Z2045" s="20" t="str">
        <f t="shared" si="443"/>
        <v/>
      </c>
      <c r="AA2045" s="20">
        <f t="shared" si="445"/>
        <v>0</v>
      </c>
      <c r="AB2045" s="20">
        <f t="shared" si="446"/>
        <v>0</v>
      </c>
      <c r="AC2045" s="20">
        <f t="shared" si="447"/>
        <v>0</v>
      </c>
      <c r="AD2045" s="16">
        <f t="shared" si="444"/>
        <v>0</v>
      </c>
      <c r="AE2045" s="16">
        <f>IF(ISBLANK(T2045),AE2044,IF(COUNTIF(T$2:T2045,T2045)&gt;1,AE2044,1+MAX(AE2044,0)))</f>
        <v>63</v>
      </c>
    </row>
    <row r="2046" spans="1:31" x14ac:dyDescent="0.25">
      <c r="A2046" s="42">
        <v>133</v>
      </c>
      <c r="B2046" s="42" t="s">
        <v>66</v>
      </c>
      <c r="C2046" s="42" t="s">
        <v>884</v>
      </c>
      <c r="E2046" s="20">
        <v>2</v>
      </c>
      <c r="F2046" s="20">
        <v>4</v>
      </c>
      <c r="G2046" s="20">
        <v>1</v>
      </c>
      <c r="H2046" s="20">
        <v>13</v>
      </c>
      <c r="I2046" s="20">
        <v>3</v>
      </c>
      <c r="J2046" s="20">
        <v>1</v>
      </c>
      <c r="K2046" s="20">
        <v>0</v>
      </c>
      <c r="L2046" s="20">
        <v>3</v>
      </c>
      <c r="M2046" s="225" t="s">
        <v>871</v>
      </c>
      <c r="O2046" s="101">
        <f>IF(ISBLANK(C2046),O2045,IF(COUNTIF(C$2:C2046,C2046)&gt;1,O2045,1+MAX(O2045,0)))</f>
        <v>58</v>
      </c>
      <c r="P2046" s="45">
        <f t="shared" si="434"/>
        <v>33</v>
      </c>
      <c r="Q2046" s="33" t="str">
        <f t="shared" si="435"/>
        <v/>
      </c>
      <c r="R2046" s="33">
        <f t="shared" si="436"/>
        <v>16</v>
      </c>
      <c r="S2046" s="33" t="str">
        <f t="shared" si="437"/>
        <v>133_16</v>
      </c>
      <c r="T2046" s="35" t="str">
        <f t="shared" si="438"/>
        <v>133PM</v>
      </c>
      <c r="U2046" s="35" t="str">
        <f t="shared" si="439"/>
        <v>133PMNS</v>
      </c>
      <c r="W2046" s="20" t="str">
        <f t="shared" si="440"/>
        <v/>
      </c>
      <c r="X2046" s="20" t="str">
        <f t="shared" si="441"/>
        <v/>
      </c>
      <c r="Y2046" s="20" t="str">
        <f t="shared" si="442"/>
        <v/>
      </c>
      <c r="Z2046" s="20" t="str">
        <f t="shared" si="443"/>
        <v/>
      </c>
      <c r="AA2046" s="20">
        <f t="shared" si="445"/>
        <v>0</v>
      </c>
      <c r="AB2046" s="20">
        <f t="shared" si="446"/>
        <v>0</v>
      </c>
      <c r="AC2046" s="20">
        <f t="shared" si="447"/>
        <v>0</v>
      </c>
      <c r="AD2046" s="16">
        <f t="shared" si="444"/>
        <v>0</v>
      </c>
      <c r="AE2046" s="16">
        <f>IF(ISBLANK(T2046),AE2045,IF(COUNTIF(T$2:T2046,T2046)&gt;1,AE2045,1+MAX(AE2045,0)))</f>
        <v>63</v>
      </c>
    </row>
    <row r="2047" spans="1:31" x14ac:dyDescent="0.25">
      <c r="A2047" s="42">
        <v>133</v>
      </c>
      <c r="B2047" s="42" t="s">
        <v>66</v>
      </c>
      <c r="C2047" s="42" t="s">
        <v>884</v>
      </c>
      <c r="E2047" s="20">
        <v>2</v>
      </c>
      <c r="F2047" s="20">
        <v>4</v>
      </c>
      <c r="G2047" s="20">
        <v>2</v>
      </c>
      <c r="H2047" s="20">
        <v>52</v>
      </c>
      <c r="I2047" s="20">
        <v>19</v>
      </c>
      <c r="J2047" s="20">
        <v>13</v>
      </c>
      <c r="K2047" s="20">
        <v>4</v>
      </c>
      <c r="L2047" s="20">
        <v>8</v>
      </c>
      <c r="M2047" s="225" t="s">
        <v>871</v>
      </c>
      <c r="O2047" s="101">
        <f>IF(ISBLANK(C2047),O2046,IF(COUNTIF(C$2:C2047,C2047)&gt;1,O2046,1+MAX(O2046,0)))</f>
        <v>58</v>
      </c>
      <c r="P2047" s="45">
        <f t="shared" si="434"/>
        <v>33</v>
      </c>
      <c r="Q2047" s="33" t="str">
        <f t="shared" si="435"/>
        <v/>
      </c>
      <c r="R2047" s="33">
        <f t="shared" si="436"/>
        <v>16</v>
      </c>
      <c r="S2047" s="33" t="str">
        <f t="shared" si="437"/>
        <v>133_16</v>
      </c>
      <c r="T2047" s="35" t="str">
        <f t="shared" si="438"/>
        <v>133PM</v>
      </c>
      <c r="U2047" s="35" t="str">
        <f t="shared" si="439"/>
        <v>133PMNS</v>
      </c>
      <c r="W2047" s="20" t="str">
        <f t="shared" si="440"/>
        <v/>
      </c>
      <c r="X2047" s="20" t="str">
        <f t="shared" si="441"/>
        <v/>
      </c>
      <c r="Y2047" s="20" t="str">
        <f t="shared" si="442"/>
        <v/>
      </c>
      <c r="Z2047" s="20" t="str">
        <f t="shared" si="443"/>
        <v/>
      </c>
      <c r="AA2047" s="20">
        <f t="shared" si="445"/>
        <v>0</v>
      </c>
      <c r="AB2047" s="20">
        <f t="shared" si="446"/>
        <v>1</v>
      </c>
      <c r="AC2047" s="20">
        <f t="shared" si="447"/>
        <v>0</v>
      </c>
      <c r="AD2047" s="16">
        <f t="shared" si="444"/>
        <v>0</v>
      </c>
      <c r="AE2047" s="16">
        <f>IF(ISBLANK(T2047),AE2046,IF(COUNTIF(T$2:T2047,T2047)&gt;1,AE2046,1+MAX(AE2046,0)))</f>
        <v>63</v>
      </c>
    </row>
    <row r="2048" spans="1:31" x14ac:dyDescent="0.25">
      <c r="A2048" s="42">
        <v>133</v>
      </c>
      <c r="B2048" s="42" t="s">
        <v>66</v>
      </c>
      <c r="C2048" s="42" t="s">
        <v>884</v>
      </c>
      <c r="E2048" s="20">
        <v>2</v>
      </c>
      <c r="F2048" s="20">
        <v>4</v>
      </c>
      <c r="G2048" s="20">
        <v>3</v>
      </c>
      <c r="H2048" s="20">
        <v>4</v>
      </c>
      <c r="I2048" s="20">
        <v>1</v>
      </c>
      <c r="J2048" s="20">
        <v>0</v>
      </c>
      <c r="K2048" s="20">
        <v>0</v>
      </c>
      <c r="L2048" s="20">
        <v>0</v>
      </c>
      <c r="M2048" s="225" t="s">
        <v>871</v>
      </c>
      <c r="O2048" s="101">
        <f>IF(ISBLANK(C2048),O2047,IF(COUNTIF(C$2:C2048,C2048)&gt;1,O2047,1+MAX(O2047,0)))</f>
        <v>58</v>
      </c>
      <c r="P2048" s="45">
        <f t="shared" si="434"/>
        <v>33</v>
      </c>
      <c r="Q2048" s="33" t="str">
        <f t="shared" si="435"/>
        <v/>
      </c>
      <c r="R2048" s="33">
        <f t="shared" si="436"/>
        <v>16</v>
      </c>
      <c r="S2048" s="33" t="str">
        <f t="shared" si="437"/>
        <v>133_16</v>
      </c>
      <c r="T2048" s="35" t="str">
        <f t="shared" si="438"/>
        <v>133PM</v>
      </c>
      <c r="U2048" s="35" t="str">
        <f t="shared" si="439"/>
        <v>133PMEW</v>
      </c>
      <c r="W2048" s="20" t="str">
        <f t="shared" si="440"/>
        <v/>
      </c>
      <c r="X2048" s="20" t="str">
        <f t="shared" si="441"/>
        <v/>
      </c>
      <c r="Y2048" s="20" t="str">
        <f t="shared" si="442"/>
        <v/>
      </c>
      <c r="Z2048" s="20" t="str">
        <f t="shared" si="443"/>
        <v/>
      </c>
      <c r="AA2048" s="20">
        <f t="shared" si="445"/>
        <v>0</v>
      </c>
      <c r="AB2048" s="20">
        <f t="shared" si="446"/>
        <v>0</v>
      </c>
      <c r="AC2048" s="20">
        <f t="shared" si="447"/>
        <v>0</v>
      </c>
      <c r="AD2048" s="16">
        <f t="shared" si="444"/>
        <v>0</v>
      </c>
      <c r="AE2048" s="16">
        <f>IF(ISBLANK(T2048),AE2047,IF(COUNTIF(T$2:T2048,T2048)&gt;1,AE2047,1+MAX(AE2047,0)))</f>
        <v>63</v>
      </c>
    </row>
    <row r="2049" spans="1:31" x14ac:dyDescent="0.25">
      <c r="A2049" s="42">
        <v>133</v>
      </c>
      <c r="B2049" s="42" t="s">
        <v>66</v>
      </c>
      <c r="C2049" s="42" t="s">
        <v>884</v>
      </c>
      <c r="E2049" s="20">
        <v>2</v>
      </c>
      <c r="F2049" s="20">
        <v>4</v>
      </c>
      <c r="G2049" s="20">
        <v>4</v>
      </c>
      <c r="H2049" s="20">
        <v>11</v>
      </c>
      <c r="I2049" s="20">
        <v>3</v>
      </c>
      <c r="J2049" s="20">
        <v>0</v>
      </c>
      <c r="K2049" s="20">
        <v>5</v>
      </c>
      <c r="L2049" s="20">
        <v>7</v>
      </c>
      <c r="M2049" s="225" t="s">
        <v>871</v>
      </c>
      <c r="O2049" s="101">
        <f>IF(ISBLANK(C2049),O2048,IF(COUNTIF(C$2:C2049,C2049)&gt;1,O2048,1+MAX(O2048,0)))</f>
        <v>58</v>
      </c>
      <c r="P2049" s="45">
        <f t="shared" si="434"/>
        <v>33</v>
      </c>
      <c r="Q2049" s="33" t="str">
        <f t="shared" si="435"/>
        <v/>
      </c>
      <c r="R2049" s="33">
        <f t="shared" si="436"/>
        <v>16</v>
      </c>
      <c r="S2049" s="33" t="str">
        <f t="shared" si="437"/>
        <v>133_16</v>
      </c>
      <c r="T2049" s="35" t="str">
        <f t="shared" si="438"/>
        <v>133PM</v>
      </c>
      <c r="U2049" s="35" t="str">
        <f t="shared" si="439"/>
        <v>133PMEW</v>
      </c>
      <c r="W2049" s="20" t="str">
        <f t="shared" si="440"/>
        <v/>
      </c>
      <c r="X2049" s="20" t="str">
        <f t="shared" si="441"/>
        <v/>
      </c>
      <c r="Y2049" s="20" t="str">
        <f t="shared" si="442"/>
        <v/>
      </c>
      <c r="Z2049" s="20" t="str">
        <f t="shared" si="443"/>
        <v/>
      </c>
      <c r="AA2049" s="20">
        <f t="shared" si="445"/>
        <v>0</v>
      </c>
      <c r="AB2049" s="20">
        <f t="shared" si="446"/>
        <v>0</v>
      </c>
      <c r="AC2049" s="20">
        <f t="shared" si="447"/>
        <v>0</v>
      </c>
      <c r="AD2049" s="16">
        <f t="shared" si="444"/>
        <v>0</v>
      </c>
      <c r="AE2049" s="16">
        <f>IF(ISBLANK(T2049),AE2048,IF(COUNTIF(T$2:T2049,T2049)&gt;1,AE2048,1+MAX(AE2048,0)))</f>
        <v>63</v>
      </c>
    </row>
    <row r="2050" spans="1:31" x14ac:dyDescent="0.25">
      <c r="A2050" s="42">
        <v>134</v>
      </c>
      <c r="B2050" s="42" t="s">
        <v>65</v>
      </c>
      <c r="C2050" s="42" t="s">
        <v>780</v>
      </c>
      <c r="E2050" s="20">
        <v>2</v>
      </c>
      <c r="F2050" s="20">
        <v>1</v>
      </c>
      <c r="G2050" s="20">
        <v>1</v>
      </c>
      <c r="H2050" s="20">
        <v>12</v>
      </c>
      <c r="I2050" s="20">
        <v>4</v>
      </c>
      <c r="J2050" s="20">
        <v>1</v>
      </c>
      <c r="K2050" s="20">
        <v>0</v>
      </c>
      <c r="L2050" s="20">
        <v>0</v>
      </c>
      <c r="M2050" s="225" t="s">
        <v>781</v>
      </c>
      <c r="O2050" s="101">
        <f>IF(ISBLANK(C2050),O2049,IF(COUNTIF(C$2:C2050,C2050)&gt;1,O2049,1+MAX(O2049,0)))</f>
        <v>59</v>
      </c>
      <c r="P2050" s="45">
        <f t="shared" ref="P2050:P2113" si="448">IF(A2050=A2049,P2049,IF(ISNUMBER(P2049),P2049+1,1))</f>
        <v>34</v>
      </c>
      <c r="Q2050" s="33">
        <f t="shared" ref="Q2050:Q2113" si="449">IF(OR(P2050=P2049,LEN(A2050)&lt;1),"",P2050)</f>
        <v>34</v>
      </c>
      <c r="R2050" s="33">
        <f t="shared" ref="R2050:R2113" si="450">IF(ISNUMBER(F2050),F2050+4*(E2050-1)+8*IF(B2050="PM",1,0),"")</f>
        <v>5</v>
      </c>
      <c r="S2050" s="33" t="str">
        <f t="shared" ref="S2050:S2113" si="451">IF(ISNUMBER(R2050),A2050&amp;"_"&amp;R2050,"")</f>
        <v>134_5</v>
      </c>
      <c r="T2050" s="35" t="str">
        <f t="shared" ref="T2050:T2113" si="452">A2050&amp;B2050</f>
        <v>134AM</v>
      </c>
      <c r="U2050" s="35" t="str">
        <f t="shared" ref="U2050:U2113" si="453">IF(OR(G2050=1,G2050=2),T2050&amp;"NS",IF(OR(G2050=3,G2050=4),T2050&amp;"EW",""))</f>
        <v>134AMNS</v>
      </c>
      <c r="W2050" s="20" t="str">
        <f t="shared" ref="W2050:W2113" si="454">IF(I2050&gt;$H2050,1,"")</f>
        <v/>
      </c>
      <c r="X2050" s="20" t="str">
        <f t="shared" ref="X2050:X2113" si="455">IF(J2050&gt;$H2050,1,"")</f>
        <v/>
      </c>
      <c r="Y2050" s="20" t="str">
        <f t="shared" ref="Y2050:Y2113" si="456">IF(K2050&gt;$H2050,1,"")</f>
        <v/>
      </c>
      <c r="Z2050" s="20" t="str">
        <f t="shared" ref="Z2050:Z2113" si="457">IF(L2050&gt;$H2050,1,"")</f>
        <v/>
      </c>
      <c r="AA2050" s="20">
        <f t="shared" si="445"/>
        <v>1</v>
      </c>
      <c r="AB2050" s="20">
        <f t="shared" si="446"/>
        <v>0</v>
      </c>
      <c r="AC2050" s="20">
        <f t="shared" si="447"/>
        <v>5</v>
      </c>
      <c r="AD2050" s="16">
        <f t="shared" ref="AD2050:AD2113" si="458">IF(AND(AC2050&gt;0,ISNUMBER(AC2050)),1,0)</f>
        <v>1</v>
      </c>
      <c r="AE2050" s="16">
        <f>IF(ISBLANK(T2050),AE2049,IF(COUNTIF(T$2:T2050,T2050)&gt;1,AE2049,1+MAX(AE2049,0)))</f>
        <v>64</v>
      </c>
    </row>
    <row r="2051" spans="1:31" x14ac:dyDescent="0.25">
      <c r="A2051" s="42">
        <v>134</v>
      </c>
      <c r="B2051" s="42" t="s">
        <v>65</v>
      </c>
      <c r="C2051" s="42" t="s">
        <v>780</v>
      </c>
      <c r="E2051" s="20">
        <v>2</v>
      </c>
      <c r="F2051" s="20">
        <v>1</v>
      </c>
      <c r="G2051" s="20">
        <v>2</v>
      </c>
      <c r="H2051" s="20">
        <v>4</v>
      </c>
      <c r="I2051" s="20">
        <v>1</v>
      </c>
      <c r="J2051" s="20">
        <v>0</v>
      </c>
      <c r="K2051" s="20">
        <v>0</v>
      </c>
      <c r="L2051" s="20">
        <v>0</v>
      </c>
      <c r="M2051" s="225" t="s">
        <v>781</v>
      </c>
      <c r="O2051" s="101">
        <f>IF(ISBLANK(C2051),O2050,IF(COUNTIF(C$2:C2051,C2051)&gt;1,O2050,1+MAX(O2050,0)))</f>
        <v>59</v>
      </c>
      <c r="P2051" s="45">
        <f t="shared" si="448"/>
        <v>34</v>
      </c>
      <c r="Q2051" s="33" t="str">
        <f t="shared" si="449"/>
        <v/>
      </c>
      <c r="R2051" s="33">
        <f t="shared" si="450"/>
        <v>5</v>
      </c>
      <c r="S2051" s="33" t="str">
        <f t="shared" si="451"/>
        <v>134_5</v>
      </c>
      <c r="T2051" s="35" t="str">
        <f t="shared" si="452"/>
        <v>134AM</v>
      </c>
      <c r="U2051" s="35" t="str">
        <f t="shared" si="453"/>
        <v>134AMNS</v>
      </c>
      <c r="W2051" s="20" t="str">
        <f t="shared" si="454"/>
        <v/>
      </c>
      <c r="X2051" s="20" t="str">
        <f t="shared" si="455"/>
        <v/>
      </c>
      <c r="Y2051" s="20" t="str">
        <f t="shared" si="456"/>
        <v/>
      </c>
      <c r="Z2051" s="20" t="str">
        <f t="shared" si="457"/>
        <v/>
      </c>
      <c r="AA2051" s="20">
        <f t="shared" ref="AA2051:AA2114" si="459">IF(AND(ISNUMBER($G2051),$B2051="AM"),INDEX(Cordon,MATCH($A2051,loc_ID,0),$G2051),0)</f>
        <v>0</v>
      </c>
      <c r="AB2051" s="20">
        <f t="shared" ref="AB2051:AB2114" si="460">IF(AND(ISNUMBER($G2051),$B2051="PM"),INDEX(Cordon,MATCH($A2051,loc_ID,0),VLOOKUP($G2051,Reverse_dir,2,FALSE)),0)</f>
        <v>0</v>
      </c>
      <c r="AC2051" s="20">
        <f t="shared" ref="AC2051:AC2114" si="461">IF(AND(ISNUMBER($G2051),$B2051="AM"),INDEX(Lane,MATCH($A2051,loc_ID,0),$G2051),0)</f>
        <v>5</v>
      </c>
      <c r="AD2051" s="16">
        <f t="shared" si="458"/>
        <v>1</v>
      </c>
      <c r="AE2051" s="16">
        <f>IF(ISBLANK(T2051),AE2050,IF(COUNTIF(T$2:T2051,T2051)&gt;1,AE2050,1+MAX(AE2050,0)))</f>
        <v>64</v>
      </c>
    </row>
    <row r="2052" spans="1:31" x14ac:dyDescent="0.25">
      <c r="A2052" s="42">
        <v>134</v>
      </c>
      <c r="B2052" s="42" t="s">
        <v>65</v>
      </c>
      <c r="C2052" s="42" t="s">
        <v>780</v>
      </c>
      <c r="E2052" s="20">
        <v>2</v>
      </c>
      <c r="F2052" s="20">
        <v>1</v>
      </c>
      <c r="G2052" s="20">
        <v>3</v>
      </c>
      <c r="H2052" s="20">
        <v>0</v>
      </c>
      <c r="I2052" s="20">
        <v>0</v>
      </c>
      <c r="J2052" s="20">
        <v>0</v>
      </c>
      <c r="K2052" s="20">
        <v>0</v>
      </c>
      <c r="L2052" s="20">
        <v>0</v>
      </c>
      <c r="M2052" s="225" t="s">
        <v>781</v>
      </c>
      <c r="O2052" s="101">
        <f>IF(ISBLANK(C2052),O2051,IF(COUNTIF(C$2:C2052,C2052)&gt;1,O2051,1+MAX(O2051,0)))</f>
        <v>59</v>
      </c>
      <c r="P2052" s="45">
        <f t="shared" si="448"/>
        <v>34</v>
      </c>
      <c r="Q2052" s="33" t="str">
        <f t="shared" si="449"/>
        <v/>
      </c>
      <c r="R2052" s="33">
        <f t="shared" si="450"/>
        <v>5</v>
      </c>
      <c r="S2052" s="33" t="str">
        <f t="shared" si="451"/>
        <v>134_5</v>
      </c>
      <c r="T2052" s="35" t="str">
        <f t="shared" si="452"/>
        <v>134AM</v>
      </c>
      <c r="U2052" s="35" t="str">
        <f t="shared" si="453"/>
        <v>134AMEW</v>
      </c>
      <c r="W2052" s="20" t="str">
        <f t="shared" si="454"/>
        <v/>
      </c>
      <c r="X2052" s="20" t="str">
        <f t="shared" si="455"/>
        <v/>
      </c>
      <c r="Y2052" s="20" t="str">
        <f t="shared" si="456"/>
        <v/>
      </c>
      <c r="Z2052" s="20" t="str">
        <f t="shared" si="457"/>
        <v/>
      </c>
      <c r="AA2052" s="20">
        <f t="shared" si="459"/>
        <v>0</v>
      </c>
      <c r="AB2052" s="20">
        <f t="shared" si="460"/>
        <v>0</v>
      </c>
      <c r="AC2052" s="20">
        <f t="shared" si="461"/>
        <v>3</v>
      </c>
      <c r="AD2052" s="16">
        <f t="shared" si="458"/>
        <v>1</v>
      </c>
      <c r="AE2052" s="16">
        <f>IF(ISBLANK(T2052),AE2051,IF(COUNTIF(T$2:T2052,T2052)&gt;1,AE2051,1+MAX(AE2051,0)))</f>
        <v>64</v>
      </c>
    </row>
    <row r="2053" spans="1:31" x14ac:dyDescent="0.25">
      <c r="A2053" s="42">
        <v>134</v>
      </c>
      <c r="B2053" s="42" t="s">
        <v>65</v>
      </c>
      <c r="C2053" s="42" t="s">
        <v>780</v>
      </c>
      <c r="E2053" s="20">
        <v>2</v>
      </c>
      <c r="F2053" s="20">
        <v>1</v>
      </c>
      <c r="G2053" s="20">
        <v>4</v>
      </c>
      <c r="H2053" s="20">
        <v>15</v>
      </c>
      <c r="I2053" s="20">
        <v>1</v>
      </c>
      <c r="J2053" s="20">
        <v>2</v>
      </c>
      <c r="K2053" s="20">
        <v>3</v>
      </c>
      <c r="L2053" s="20">
        <v>5</v>
      </c>
      <c r="M2053" s="225" t="s">
        <v>781</v>
      </c>
      <c r="O2053" s="101">
        <f>IF(ISBLANK(C2053),O2052,IF(COUNTIF(C$2:C2053,C2053)&gt;1,O2052,1+MAX(O2052,0)))</f>
        <v>59</v>
      </c>
      <c r="P2053" s="45">
        <f t="shared" si="448"/>
        <v>34</v>
      </c>
      <c r="Q2053" s="33" t="str">
        <f t="shared" si="449"/>
        <v/>
      </c>
      <c r="R2053" s="33">
        <f t="shared" si="450"/>
        <v>5</v>
      </c>
      <c r="S2053" s="33" t="str">
        <f t="shared" si="451"/>
        <v>134_5</v>
      </c>
      <c r="T2053" s="35" t="str">
        <f t="shared" si="452"/>
        <v>134AM</v>
      </c>
      <c r="U2053" s="35" t="str">
        <f t="shared" si="453"/>
        <v>134AMEW</v>
      </c>
      <c r="W2053" s="20" t="str">
        <f t="shared" si="454"/>
        <v/>
      </c>
      <c r="X2053" s="20" t="str">
        <f t="shared" si="455"/>
        <v/>
      </c>
      <c r="Y2053" s="20" t="str">
        <f t="shared" si="456"/>
        <v/>
      </c>
      <c r="Z2053" s="20" t="str">
        <f t="shared" si="457"/>
        <v/>
      </c>
      <c r="AA2053" s="20">
        <f t="shared" si="459"/>
        <v>0</v>
      </c>
      <c r="AB2053" s="20">
        <f t="shared" si="460"/>
        <v>0</v>
      </c>
      <c r="AC2053" s="20">
        <f t="shared" si="461"/>
        <v>3</v>
      </c>
      <c r="AD2053" s="16">
        <f t="shared" si="458"/>
        <v>1</v>
      </c>
      <c r="AE2053" s="16">
        <f>IF(ISBLANK(T2053),AE2052,IF(COUNTIF(T$2:T2053,T2053)&gt;1,AE2052,1+MAX(AE2052,0)))</f>
        <v>64</v>
      </c>
    </row>
    <row r="2054" spans="1:31" x14ac:dyDescent="0.25">
      <c r="A2054" s="42">
        <v>134</v>
      </c>
      <c r="B2054" s="42" t="s">
        <v>65</v>
      </c>
      <c r="C2054" s="42" t="s">
        <v>780</v>
      </c>
      <c r="E2054" s="20">
        <v>2</v>
      </c>
      <c r="F2054" s="20">
        <v>2</v>
      </c>
      <c r="G2054" s="20">
        <v>1</v>
      </c>
      <c r="H2054" s="20">
        <v>4</v>
      </c>
      <c r="I2054" s="20">
        <v>2</v>
      </c>
      <c r="J2054" s="20">
        <v>1</v>
      </c>
      <c r="K2054" s="20">
        <v>0</v>
      </c>
      <c r="L2054" s="20">
        <v>0</v>
      </c>
      <c r="M2054" s="225" t="s">
        <v>781</v>
      </c>
      <c r="O2054" s="101">
        <f>IF(ISBLANK(C2054),O2053,IF(COUNTIF(C$2:C2054,C2054)&gt;1,O2053,1+MAX(O2053,0)))</f>
        <v>59</v>
      </c>
      <c r="P2054" s="45">
        <f t="shared" si="448"/>
        <v>34</v>
      </c>
      <c r="Q2054" s="33" t="str">
        <f t="shared" si="449"/>
        <v/>
      </c>
      <c r="R2054" s="33">
        <f t="shared" si="450"/>
        <v>6</v>
      </c>
      <c r="S2054" s="33" t="str">
        <f t="shared" si="451"/>
        <v>134_6</v>
      </c>
      <c r="T2054" s="35" t="str">
        <f t="shared" si="452"/>
        <v>134AM</v>
      </c>
      <c r="U2054" s="35" t="str">
        <f t="shared" si="453"/>
        <v>134AMNS</v>
      </c>
      <c r="W2054" s="20" t="str">
        <f t="shared" si="454"/>
        <v/>
      </c>
      <c r="X2054" s="20" t="str">
        <f t="shared" si="455"/>
        <v/>
      </c>
      <c r="Y2054" s="20" t="str">
        <f t="shared" si="456"/>
        <v/>
      </c>
      <c r="Z2054" s="20" t="str">
        <f t="shared" si="457"/>
        <v/>
      </c>
      <c r="AA2054" s="20">
        <f t="shared" si="459"/>
        <v>1</v>
      </c>
      <c r="AB2054" s="20">
        <f t="shared" si="460"/>
        <v>0</v>
      </c>
      <c r="AC2054" s="20">
        <f t="shared" si="461"/>
        <v>5</v>
      </c>
      <c r="AD2054" s="16">
        <f t="shared" si="458"/>
        <v>1</v>
      </c>
      <c r="AE2054" s="16">
        <f>IF(ISBLANK(T2054),AE2053,IF(COUNTIF(T$2:T2054,T2054)&gt;1,AE2053,1+MAX(AE2053,0)))</f>
        <v>64</v>
      </c>
    </row>
    <row r="2055" spans="1:31" x14ac:dyDescent="0.25">
      <c r="A2055" s="42">
        <v>134</v>
      </c>
      <c r="B2055" s="42" t="s">
        <v>65</v>
      </c>
      <c r="C2055" s="42" t="s">
        <v>780</v>
      </c>
      <c r="E2055" s="20">
        <v>2</v>
      </c>
      <c r="F2055" s="20">
        <v>2</v>
      </c>
      <c r="G2055" s="20">
        <v>2</v>
      </c>
      <c r="H2055" s="20">
        <v>2</v>
      </c>
      <c r="I2055" s="20">
        <v>0</v>
      </c>
      <c r="J2055" s="20">
        <v>0</v>
      </c>
      <c r="K2055" s="20">
        <v>0</v>
      </c>
      <c r="L2055" s="20">
        <v>0</v>
      </c>
      <c r="M2055" s="225" t="s">
        <v>781</v>
      </c>
      <c r="O2055" s="101">
        <f>IF(ISBLANK(C2055),O2054,IF(COUNTIF(C$2:C2055,C2055)&gt;1,O2054,1+MAX(O2054,0)))</f>
        <v>59</v>
      </c>
      <c r="P2055" s="45">
        <f t="shared" si="448"/>
        <v>34</v>
      </c>
      <c r="Q2055" s="33" t="str">
        <f t="shared" si="449"/>
        <v/>
      </c>
      <c r="R2055" s="33">
        <f t="shared" si="450"/>
        <v>6</v>
      </c>
      <c r="S2055" s="33" t="str">
        <f t="shared" si="451"/>
        <v>134_6</v>
      </c>
      <c r="T2055" s="35" t="str">
        <f t="shared" si="452"/>
        <v>134AM</v>
      </c>
      <c r="U2055" s="35" t="str">
        <f t="shared" si="453"/>
        <v>134AMNS</v>
      </c>
      <c r="W2055" s="20" t="str">
        <f t="shared" si="454"/>
        <v/>
      </c>
      <c r="X2055" s="20" t="str">
        <f t="shared" si="455"/>
        <v/>
      </c>
      <c r="Y2055" s="20" t="str">
        <f t="shared" si="456"/>
        <v/>
      </c>
      <c r="Z2055" s="20" t="str">
        <f t="shared" si="457"/>
        <v/>
      </c>
      <c r="AA2055" s="20">
        <f t="shared" si="459"/>
        <v>0</v>
      </c>
      <c r="AB2055" s="20">
        <f t="shared" si="460"/>
        <v>0</v>
      </c>
      <c r="AC2055" s="20">
        <f t="shared" si="461"/>
        <v>5</v>
      </c>
      <c r="AD2055" s="16">
        <f t="shared" si="458"/>
        <v>1</v>
      </c>
      <c r="AE2055" s="16">
        <f>IF(ISBLANK(T2055),AE2054,IF(COUNTIF(T$2:T2055,T2055)&gt;1,AE2054,1+MAX(AE2054,0)))</f>
        <v>64</v>
      </c>
    </row>
    <row r="2056" spans="1:31" x14ac:dyDescent="0.25">
      <c r="A2056" s="42">
        <v>134</v>
      </c>
      <c r="B2056" s="42" t="s">
        <v>65</v>
      </c>
      <c r="C2056" s="42" t="s">
        <v>780</v>
      </c>
      <c r="E2056" s="20">
        <v>2</v>
      </c>
      <c r="F2056" s="20">
        <v>2</v>
      </c>
      <c r="G2056" s="20">
        <v>3</v>
      </c>
      <c r="H2056" s="20">
        <v>5</v>
      </c>
      <c r="I2056" s="20">
        <v>0</v>
      </c>
      <c r="J2056" s="20">
        <v>1</v>
      </c>
      <c r="K2056" s="20">
        <v>4</v>
      </c>
      <c r="L2056" s="20">
        <v>5</v>
      </c>
      <c r="M2056" s="225" t="s">
        <v>781</v>
      </c>
      <c r="O2056" s="101">
        <f>IF(ISBLANK(C2056),O2055,IF(COUNTIF(C$2:C2056,C2056)&gt;1,O2055,1+MAX(O2055,0)))</f>
        <v>59</v>
      </c>
      <c r="P2056" s="45">
        <f t="shared" si="448"/>
        <v>34</v>
      </c>
      <c r="Q2056" s="33" t="str">
        <f t="shared" si="449"/>
        <v/>
      </c>
      <c r="R2056" s="33">
        <f t="shared" si="450"/>
        <v>6</v>
      </c>
      <c r="S2056" s="33" t="str">
        <f t="shared" si="451"/>
        <v>134_6</v>
      </c>
      <c r="T2056" s="35" t="str">
        <f t="shared" si="452"/>
        <v>134AM</v>
      </c>
      <c r="U2056" s="35" t="str">
        <f t="shared" si="453"/>
        <v>134AMEW</v>
      </c>
      <c r="W2056" s="20" t="str">
        <f t="shared" si="454"/>
        <v/>
      </c>
      <c r="X2056" s="20" t="str">
        <f t="shared" si="455"/>
        <v/>
      </c>
      <c r="Y2056" s="20" t="str">
        <f t="shared" si="456"/>
        <v/>
      </c>
      <c r="Z2056" s="20" t="str">
        <f t="shared" si="457"/>
        <v/>
      </c>
      <c r="AA2056" s="20">
        <f t="shared" si="459"/>
        <v>0</v>
      </c>
      <c r="AB2056" s="20">
        <f t="shared" si="460"/>
        <v>0</v>
      </c>
      <c r="AC2056" s="20">
        <f t="shared" si="461"/>
        <v>3</v>
      </c>
      <c r="AD2056" s="16">
        <f t="shared" si="458"/>
        <v>1</v>
      </c>
      <c r="AE2056" s="16">
        <f>IF(ISBLANK(T2056),AE2055,IF(COUNTIF(T$2:T2056,T2056)&gt;1,AE2055,1+MAX(AE2055,0)))</f>
        <v>64</v>
      </c>
    </row>
    <row r="2057" spans="1:31" x14ac:dyDescent="0.25">
      <c r="A2057" s="42">
        <v>134</v>
      </c>
      <c r="B2057" s="42" t="s">
        <v>65</v>
      </c>
      <c r="C2057" s="42" t="s">
        <v>780</v>
      </c>
      <c r="E2057" s="20">
        <v>2</v>
      </c>
      <c r="F2057" s="20">
        <v>2</v>
      </c>
      <c r="G2057" s="20">
        <v>4</v>
      </c>
      <c r="H2057" s="20">
        <v>10</v>
      </c>
      <c r="I2057" s="20">
        <v>2</v>
      </c>
      <c r="J2057" s="20">
        <v>1</v>
      </c>
      <c r="K2057" s="20">
        <v>4</v>
      </c>
      <c r="L2057" s="20">
        <v>8</v>
      </c>
      <c r="M2057" s="225" t="s">
        <v>781</v>
      </c>
      <c r="O2057" s="101">
        <f>IF(ISBLANK(C2057),O2056,IF(COUNTIF(C$2:C2057,C2057)&gt;1,O2056,1+MAX(O2056,0)))</f>
        <v>59</v>
      </c>
      <c r="P2057" s="45">
        <f t="shared" si="448"/>
        <v>34</v>
      </c>
      <c r="Q2057" s="33" t="str">
        <f t="shared" si="449"/>
        <v/>
      </c>
      <c r="R2057" s="33">
        <f t="shared" si="450"/>
        <v>6</v>
      </c>
      <c r="S2057" s="33" t="str">
        <f t="shared" si="451"/>
        <v>134_6</v>
      </c>
      <c r="T2057" s="35" t="str">
        <f t="shared" si="452"/>
        <v>134AM</v>
      </c>
      <c r="U2057" s="35" t="str">
        <f t="shared" si="453"/>
        <v>134AMEW</v>
      </c>
      <c r="W2057" s="20" t="str">
        <f t="shared" si="454"/>
        <v/>
      </c>
      <c r="X2057" s="20" t="str">
        <f t="shared" si="455"/>
        <v/>
      </c>
      <c r="Y2057" s="20" t="str">
        <f t="shared" si="456"/>
        <v/>
      </c>
      <c r="Z2057" s="20" t="str">
        <f t="shared" si="457"/>
        <v/>
      </c>
      <c r="AA2057" s="20">
        <f t="shared" si="459"/>
        <v>0</v>
      </c>
      <c r="AB2057" s="20">
        <f t="shared" si="460"/>
        <v>0</v>
      </c>
      <c r="AC2057" s="20">
        <f t="shared" si="461"/>
        <v>3</v>
      </c>
      <c r="AD2057" s="16">
        <f t="shared" si="458"/>
        <v>1</v>
      </c>
      <c r="AE2057" s="16">
        <f>IF(ISBLANK(T2057),AE2056,IF(COUNTIF(T$2:T2057,T2057)&gt;1,AE2056,1+MAX(AE2056,0)))</f>
        <v>64</v>
      </c>
    </row>
    <row r="2058" spans="1:31" x14ac:dyDescent="0.25">
      <c r="A2058" s="42">
        <v>134</v>
      </c>
      <c r="B2058" s="42" t="s">
        <v>65</v>
      </c>
      <c r="C2058" s="42" t="s">
        <v>780</v>
      </c>
      <c r="E2058" s="20">
        <v>2</v>
      </c>
      <c r="F2058" s="20">
        <v>3</v>
      </c>
      <c r="G2058" s="20">
        <v>1</v>
      </c>
      <c r="H2058" s="20">
        <v>18</v>
      </c>
      <c r="I2058" s="20">
        <v>7</v>
      </c>
      <c r="J2058" s="20">
        <v>0</v>
      </c>
      <c r="K2058" s="20">
        <v>0</v>
      </c>
      <c r="L2058" s="20">
        <v>0</v>
      </c>
      <c r="M2058" s="225" t="s">
        <v>781</v>
      </c>
      <c r="O2058" s="101">
        <f>IF(ISBLANK(C2058),O2057,IF(COUNTIF(C$2:C2058,C2058)&gt;1,O2057,1+MAX(O2057,0)))</f>
        <v>59</v>
      </c>
      <c r="P2058" s="45">
        <f t="shared" si="448"/>
        <v>34</v>
      </c>
      <c r="Q2058" s="33" t="str">
        <f t="shared" si="449"/>
        <v/>
      </c>
      <c r="R2058" s="33">
        <f t="shared" si="450"/>
        <v>7</v>
      </c>
      <c r="S2058" s="33" t="str">
        <f t="shared" si="451"/>
        <v>134_7</v>
      </c>
      <c r="T2058" s="35" t="str">
        <f t="shared" si="452"/>
        <v>134AM</v>
      </c>
      <c r="U2058" s="35" t="str">
        <f t="shared" si="453"/>
        <v>134AMNS</v>
      </c>
      <c r="W2058" s="20" t="str">
        <f t="shared" si="454"/>
        <v/>
      </c>
      <c r="X2058" s="20" t="str">
        <f t="shared" si="455"/>
        <v/>
      </c>
      <c r="Y2058" s="20" t="str">
        <f t="shared" si="456"/>
        <v/>
      </c>
      <c r="Z2058" s="20" t="str">
        <f t="shared" si="457"/>
        <v/>
      </c>
      <c r="AA2058" s="20">
        <f t="shared" si="459"/>
        <v>1</v>
      </c>
      <c r="AB2058" s="20">
        <f t="shared" si="460"/>
        <v>0</v>
      </c>
      <c r="AC2058" s="20">
        <f t="shared" si="461"/>
        <v>5</v>
      </c>
      <c r="AD2058" s="16">
        <f t="shared" si="458"/>
        <v>1</v>
      </c>
      <c r="AE2058" s="16">
        <f>IF(ISBLANK(T2058),AE2057,IF(COUNTIF(T$2:T2058,T2058)&gt;1,AE2057,1+MAX(AE2057,0)))</f>
        <v>64</v>
      </c>
    </row>
    <row r="2059" spans="1:31" x14ac:dyDescent="0.25">
      <c r="A2059" s="42">
        <v>134</v>
      </c>
      <c r="B2059" s="42" t="s">
        <v>65</v>
      </c>
      <c r="C2059" s="42" t="s">
        <v>780</v>
      </c>
      <c r="E2059" s="20">
        <v>2</v>
      </c>
      <c r="F2059" s="20">
        <v>3</v>
      </c>
      <c r="G2059" s="20">
        <v>2</v>
      </c>
      <c r="H2059" s="20">
        <v>2</v>
      </c>
      <c r="I2059" s="20">
        <v>1</v>
      </c>
      <c r="J2059" s="20">
        <v>0</v>
      </c>
      <c r="K2059" s="20">
        <v>0</v>
      </c>
      <c r="L2059" s="20">
        <v>0</v>
      </c>
      <c r="M2059" s="225" t="s">
        <v>781</v>
      </c>
      <c r="O2059" s="101">
        <f>IF(ISBLANK(C2059),O2058,IF(COUNTIF(C$2:C2059,C2059)&gt;1,O2058,1+MAX(O2058,0)))</f>
        <v>59</v>
      </c>
      <c r="P2059" s="45">
        <f t="shared" si="448"/>
        <v>34</v>
      </c>
      <c r="Q2059" s="33" t="str">
        <f t="shared" si="449"/>
        <v/>
      </c>
      <c r="R2059" s="33">
        <f t="shared" si="450"/>
        <v>7</v>
      </c>
      <c r="S2059" s="33" t="str">
        <f t="shared" si="451"/>
        <v>134_7</v>
      </c>
      <c r="T2059" s="35" t="str">
        <f t="shared" si="452"/>
        <v>134AM</v>
      </c>
      <c r="U2059" s="35" t="str">
        <f t="shared" si="453"/>
        <v>134AMNS</v>
      </c>
      <c r="W2059" s="20" t="str">
        <f t="shared" si="454"/>
        <v/>
      </c>
      <c r="X2059" s="20" t="str">
        <f t="shared" si="455"/>
        <v/>
      </c>
      <c r="Y2059" s="20" t="str">
        <f t="shared" si="456"/>
        <v/>
      </c>
      <c r="Z2059" s="20" t="str">
        <f t="shared" si="457"/>
        <v/>
      </c>
      <c r="AA2059" s="20">
        <f t="shared" si="459"/>
        <v>0</v>
      </c>
      <c r="AB2059" s="20">
        <f t="shared" si="460"/>
        <v>0</v>
      </c>
      <c r="AC2059" s="20">
        <f t="shared" si="461"/>
        <v>5</v>
      </c>
      <c r="AD2059" s="16">
        <f t="shared" si="458"/>
        <v>1</v>
      </c>
      <c r="AE2059" s="16">
        <f>IF(ISBLANK(T2059),AE2058,IF(COUNTIF(T$2:T2059,T2059)&gt;1,AE2058,1+MAX(AE2058,0)))</f>
        <v>64</v>
      </c>
    </row>
    <row r="2060" spans="1:31" x14ac:dyDescent="0.25">
      <c r="A2060" s="42">
        <v>134</v>
      </c>
      <c r="B2060" s="42" t="s">
        <v>65</v>
      </c>
      <c r="C2060" s="42" t="s">
        <v>780</v>
      </c>
      <c r="E2060" s="20">
        <v>2</v>
      </c>
      <c r="F2060" s="20">
        <v>3</v>
      </c>
      <c r="G2060" s="20">
        <v>3</v>
      </c>
      <c r="H2060" s="20">
        <v>6</v>
      </c>
      <c r="I2060" s="20">
        <v>2</v>
      </c>
      <c r="J2060" s="20">
        <v>1</v>
      </c>
      <c r="K2060" s="20">
        <v>4</v>
      </c>
      <c r="L2060" s="20">
        <v>4</v>
      </c>
      <c r="M2060" s="225" t="s">
        <v>781</v>
      </c>
      <c r="O2060" s="101">
        <f>IF(ISBLANK(C2060),O2059,IF(COUNTIF(C$2:C2060,C2060)&gt;1,O2059,1+MAX(O2059,0)))</f>
        <v>59</v>
      </c>
      <c r="P2060" s="45">
        <f t="shared" si="448"/>
        <v>34</v>
      </c>
      <c r="Q2060" s="33" t="str">
        <f t="shared" si="449"/>
        <v/>
      </c>
      <c r="R2060" s="33">
        <f t="shared" si="450"/>
        <v>7</v>
      </c>
      <c r="S2060" s="33" t="str">
        <f t="shared" si="451"/>
        <v>134_7</v>
      </c>
      <c r="T2060" s="35" t="str">
        <f t="shared" si="452"/>
        <v>134AM</v>
      </c>
      <c r="U2060" s="35" t="str">
        <f t="shared" si="453"/>
        <v>134AMEW</v>
      </c>
      <c r="W2060" s="20" t="str">
        <f t="shared" si="454"/>
        <v/>
      </c>
      <c r="X2060" s="20" t="str">
        <f t="shared" si="455"/>
        <v/>
      </c>
      <c r="Y2060" s="20" t="str">
        <f t="shared" si="456"/>
        <v/>
      </c>
      <c r="Z2060" s="20" t="str">
        <f t="shared" si="457"/>
        <v/>
      </c>
      <c r="AA2060" s="20">
        <f t="shared" si="459"/>
        <v>0</v>
      </c>
      <c r="AB2060" s="20">
        <f t="shared" si="460"/>
        <v>0</v>
      </c>
      <c r="AC2060" s="20">
        <f t="shared" si="461"/>
        <v>3</v>
      </c>
      <c r="AD2060" s="16">
        <f t="shared" si="458"/>
        <v>1</v>
      </c>
      <c r="AE2060" s="16">
        <f>IF(ISBLANK(T2060),AE2059,IF(COUNTIF(T$2:T2060,T2060)&gt;1,AE2059,1+MAX(AE2059,0)))</f>
        <v>64</v>
      </c>
    </row>
    <row r="2061" spans="1:31" x14ac:dyDescent="0.25">
      <c r="A2061" s="42">
        <v>134</v>
      </c>
      <c r="B2061" s="42" t="s">
        <v>65</v>
      </c>
      <c r="C2061" s="42" t="s">
        <v>780</v>
      </c>
      <c r="E2061" s="20">
        <v>2</v>
      </c>
      <c r="F2061" s="20">
        <v>3</v>
      </c>
      <c r="G2061" s="20">
        <v>4</v>
      </c>
      <c r="H2061" s="20">
        <v>23</v>
      </c>
      <c r="I2061" s="20">
        <v>6</v>
      </c>
      <c r="J2061" s="20">
        <v>1</v>
      </c>
      <c r="K2061" s="20">
        <v>5</v>
      </c>
      <c r="L2061" s="20">
        <v>7</v>
      </c>
      <c r="M2061" s="225" t="s">
        <v>781</v>
      </c>
      <c r="O2061" s="101">
        <f>IF(ISBLANK(C2061),O2060,IF(COUNTIF(C$2:C2061,C2061)&gt;1,O2060,1+MAX(O2060,0)))</f>
        <v>59</v>
      </c>
      <c r="P2061" s="45">
        <f t="shared" si="448"/>
        <v>34</v>
      </c>
      <c r="Q2061" s="33" t="str">
        <f t="shared" si="449"/>
        <v/>
      </c>
      <c r="R2061" s="33">
        <f t="shared" si="450"/>
        <v>7</v>
      </c>
      <c r="S2061" s="33" t="str">
        <f t="shared" si="451"/>
        <v>134_7</v>
      </c>
      <c r="T2061" s="35" t="str">
        <f t="shared" si="452"/>
        <v>134AM</v>
      </c>
      <c r="U2061" s="35" t="str">
        <f t="shared" si="453"/>
        <v>134AMEW</v>
      </c>
      <c r="W2061" s="20" t="str">
        <f t="shared" si="454"/>
        <v/>
      </c>
      <c r="X2061" s="20" t="str">
        <f t="shared" si="455"/>
        <v/>
      </c>
      <c r="Y2061" s="20" t="str">
        <f t="shared" si="456"/>
        <v/>
      </c>
      <c r="Z2061" s="20" t="str">
        <f t="shared" si="457"/>
        <v/>
      </c>
      <c r="AA2061" s="20">
        <f t="shared" si="459"/>
        <v>0</v>
      </c>
      <c r="AB2061" s="20">
        <f t="shared" si="460"/>
        <v>0</v>
      </c>
      <c r="AC2061" s="20">
        <f t="shared" si="461"/>
        <v>3</v>
      </c>
      <c r="AD2061" s="16">
        <f t="shared" si="458"/>
        <v>1</v>
      </c>
      <c r="AE2061" s="16">
        <f>IF(ISBLANK(T2061),AE2060,IF(COUNTIF(T$2:T2061,T2061)&gt;1,AE2060,1+MAX(AE2060,0)))</f>
        <v>64</v>
      </c>
    </row>
    <row r="2062" spans="1:31" x14ac:dyDescent="0.25">
      <c r="A2062" s="42">
        <v>134</v>
      </c>
      <c r="B2062" s="42" t="s">
        <v>65</v>
      </c>
      <c r="C2062" s="42" t="s">
        <v>780</v>
      </c>
      <c r="E2062" s="20">
        <v>2</v>
      </c>
      <c r="F2062" s="20">
        <v>4</v>
      </c>
      <c r="G2062" s="20">
        <v>1</v>
      </c>
      <c r="H2062" s="20">
        <v>41</v>
      </c>
      <c r="I2062" s="20">
        <v>14</v>
      </c>
      <c r="J2062" s="20">
        <v>2</v>
      </c>
      <c r="K2062" s="20">
        <v>0</v>
      </c>
      <c r="L2062" s="20">
        <v>0</v>
      </c>
      <c r="M2062" s="225" t="s">
        <v>781</v>
      </c>
      <c r="O2062" s="101">
        <f>IF(ISBLANK(C2062),O2061,IF(COUNTIF(C$2:C2062,C2062)&gt;1,O2061,1+MAX(O2061,0)))</f>
        <v>59</v>
      </c>
      <c r="P2062" s="45">
        <f t="shared" si="448"/>
        <v>34</v>
      </c>
      <c r="Q2062" s="33" t="str">
        <f t="shared" si="449"/>
        <v/>
      </c>
      <c r="R2062" s="33">
        <f t="shared" si="450"/>
        <v>8</v>
      </c>
      <c r="S2062" s="33" t="str">
        <f t="shared" si="451"/>
        <v>134_8</v>
      </c>
      <c r="T2062" s="35" t="str">
        <f t="shared" si="452"/>
        <v>134AM</v>
      </c>
      <c r="U2062" s="35" t="str">
        <f t="shared" si="453"/>
        <v>134AMNS</v>
      </c>
      <c r="W2062" s="20" t="str">
        <f t="shared" si="454"/>
        <v/>
      </c>
      <c r="X2062" s="20" t="str">
        <f t="shared" si="455"/>
        <v/>
      </c>
      <c r="Y2062" s="20" t="str">
        <f t="shared" si="456"/>
        <v/>
      </c>
      <c r="Z2062" s="20" t="str">
        <f t="shared" si="457"/>
        <v/>
      </c>
      <c r="AA2062" s="20">
        <f t="shared" si="459"/>
        <v>1</v>
      </c>
      <c r="AB2062" s="20">
        <f t="shared" si="460"/>
        <v>0</v>
      </c>
      <c r="AC2062" s="20">
        <f t="shared" si="461"/>
        <v>5</v>
      </c>
      <c r="AD2062" s="16">
        <f t="shared" si="458"/>
        <v>1</v>
      </c>
      <c r="AE2062" s="16">
        <f>IF(ISBLANK(T2062),AE2061,IF(COUNTIF(T$2:T2062,T2062)&gt;1,AE2061,1+MAX(AE2061,0)))</f>
        <v>64</v>
      </c>
    </row>
    <row r="2063" spans="1:31" x14ac:dyDescent="0.25">
      <c r="A2063" s="42">
        <v>134</v>
      </c>
      <c r="B2063" s="42" t="s">
        <v>65</v>
      </c>
      <c r="C2063" s="42" t="s">
        <v>780</v>
      </c>
      <c r="E2063" s="20">
        <v>2</v>
      </c>
      <c r="F2063" s="20">
        <v>4</v>
      </c>
      <c r="G2063" s="20">
        <v>2</v>
      </c>
      <c r="H2063" s="20">
        <v>7</v>
      </c>
      <c r="I2063" s="20">
        <v>1</v>
      </c>
      <c r="J2063" s="20">
        <v>0</v>
      </c>
      <c r="K2063" s="20">
        <v>0</v>
      </c>
      <c r="L2063" s="20">
        <v>0</v>
      </c>
      <c r="M2063" s="225" t="s">
        <v>781</v>
      </c>
      <c r="O2063" s="101">
        <f>IF(ISBLANK(C2063),O2062,IF(COUNTIF(C$2:C2063,C2063)&gt;1,O2062,1+MAX(O2062,0)))</f>
        <v>59</v>
      </c>
      <c r="P2063" s="45">
        <f t="shared" si="448"/>
        <v>34</v>
      </c>
      <c r="Q2063" s="33" t="str">
        <f t="shared" si="449"/>
        <v/>
      </c>
      <c r="R2063" s="33">
        <f t="shared" si="450"/>
        <v>8</v>
      </c>
      <c r="S2063" s="33" t="str">
        <f t="shared" si="451"/>
        <v>134_8</v>
      </c>
      <c r="T2063" s="35" t="str">
        <f t="shared" si="452"/>
        <v>134AM</v>
      </c>
      <c r="U2063" s="35" t="str">
        <f t="shared" si="453"/>
        <v>134AMNS</v>
      </c>
      <c r="W2063" s="20" t="str">
        <f t="shared" si="454"/>
        <v/>
      </c>
      <c r="X2063" s="20" t="str">
        <f t="shared" si="455"/>
        <v/>
      </c>
      <c r="Y2063" s="20" t="str">
        <f t="shared" si="456"/>
        <v/>
      </c>
      <c r="Z2063" s="20" t="str">
        <f t="shared" si="457"/>
        <v/>
      </c>
      <c r="AA2063" s="20">
        <f t="shared" si="459"/>
        <v>0</v>
      </c>
      <c r="AB2063" s="20">
        <f t="shared" si="460"/>
        <v>0</v>
      </c>
      <c r="AC2063" s="20">
        <f t="shared" si="461"/>
        <v>5</v>
      </c>
      <c r="AD2063" s="16">
        <f t="shared" si="458"/>
        <v>1</v>
      </c>
      <c r="AE2063" s="16">
        <f>IF(ISBLANK(T2063),AE2062,IF(COUNTIF(T$2:T2063,T2063)&gt;1,AE2062,1+MAX(AE2062,0)))</f>
        <v>64</v>
      </c>
    </row>
    <row r="2064" spans="1:31" x14ac:dyDescent="0.25">
      <c r="A2064" s="42">
        <v>134</v>
      </c>
      <c r="B2064" s="42" t="s">
        <v>65</v>
      </c>
      <c r="C2064" s="42" t="s">
        <v>780</v>
      </c>
      <c r="E2064" s="20">
        <v>2</v>
      </c>
      <c r="F2064" s="20">
        <v>4</v>
      </c>
      <c r="G2064" s="20">
        <v>3</v>
      </c>
      <c r="H2064" s="20">
        <v>1</v>
      </c>
      <c r="I2064" s="20">
        <v>0</v>
      </c>
      <c r="J2064" s="20">
        <v>0</v>
      </c>
      <c r="K2064" s="20">
        <v>0</v>
      </c>
      <c r="L2064" s="20">
        <v>1</v>
      </c>
      <c r="M2064" s="225" t="s">
        <v>781</v>
      </c>
      <c r="O2064" s="101">
        <f>IF(ISBLANK(C2064),O2063,IF(COUNTIF(C$2:C2064,C2064)&gt;1,O2063,1+MAX(O2063,0)))</f>
        <v>59</v>
      </c>
      <c r="P2064" s="45">
        <f t="shared" si="448"/>
        <v>34</v>
      </c>
      <c r="Q2064" s="33" t="str">
        <f t="shared" si="449"/>
        <v/>
      </c>
      <c r="R2064" s="33">
        <f t="shared" si="450"/>
        <v>8</v>
      </c>
      <c r="S2064" s="33" t="str">
        <f t="shared" si="451"/>
        <v>134_8</v>
      </c>
      <c r="T2064" s="35" t="str">
        <f t="shared" si="452"/>
        <v>134AM</v>
      </c>
      <c r="U2064" s="35" t="str">
        <f t="shared" si="453"/>
        <v>134AMEW</v>
      </c>
      <c r="W2064" s="20" t="str">
        <f t="shared" si="454"/>
        <v/>
      </c>
      <c r="X2064" s="20" t="str">
        <f t="shared" si="455"/>
        <v/>
      </c>
      <c r="Y2064" s="20" t="str">
        <f t="shared" si="456"/>
        <v/>
      </c>
      <c r="Z2064" s="20" t="str">
        <f t="shared" si="457"/>
        <v/>
      </c>
      <c r="AA2064" s="20">
        <f t="shared" si="459"/>
        <v>0</v>
      </c>
      <c r="AB2064" s="20">
        <f t="shared" si="460"/>
        <v>0</v>
      </c>
      <c r="AC2064" s="20">
        <f t="shared" si="461"/>
        <v>3</v>
      </c>
      <c r="AD2064" s="16">
        <f t="shared" si="458"/>
        <v>1</v>
      </c>
      <c r="AE2064" s="16">
        <f>IF(ISBLANK(T2064),AE2063,IF(COUNTIF(T$2:T2064,T2064)&gt;1,AE2063,1+MAX(AE2063,0)))</f>
        <v>64</v>
      </c>
    </row>
    <row r="2065" spans="1:31" x14ac:dyDescent="0.25">
      <c r="A2065" s="42">
        <v>134</v>
      </c>
      <c r="B2065" s="42" t="s">
        <v>65</v>
      </c>
      <c r="C2065" s="42" t="s">
        <v>780</v>
      </c>
      <c r="E2065" s="20">
        <v>2</v>
      </c>
      <c r="F2065" s="20">
        <v>4</v>
      </c>
      <c r="G2065" s="20">
        <v>4</v>
      </c>
      <c r="H2065" s="20">
        <v>65</v>
      </c>
      <c r="I2065" s="20">
        <v>25</v>
      </c>
      <c r="J2065" s="20">
        <v>7</v>
      </c>
      <c r="K2065" s="20">
        <v>20</v>
      </c>
      <c r="L2065" s="20">
        <v>26</v>
      </c>
      <c r="M2065" s="225" t="s">
        <v>781</v>
      </c>
      <c r="O2065" s="101">
        <f>IF(ISBLANK(C2065),O2064,IF(COUNTIF(C$2:C2065,C2065)&gt;1,O2064,1+MAX(O2064,0)))</f>
        <v>59</v>
      </c>
      <c r="P2065" s="45">
        <f t="shared" si="448"/>
        <v>34</v>
      </c>
      <c r="Q2065" s="33" t="str">
        <f t="shared" si="449"/>
        <v/>
      </c>
      <c r="R2065" s="33">
        <f t="shared" si="450"/>
        <v>8</v>
      </c>
      <c r="S2065" s="33" t="str">
        <f t="shared" si="451"/>
        <v>134_8</v>
      </c>
      <c r="T2065" s="35" t="str">
        <f t="shared" si="452"/>
        <v>134AM</v>
      </c>
      <c r="U2065" s="35" t="str">
        <f t="shared" si="453"/>
        <v>134AMEW</v>
      </c>
      <c r="W2065" s="20" t="str">
        <f t="shared" si="454"/>
        <v/>
      </c>
      <c r="X2065" s="20" t="str">
        <f t="shared" si="455"/>
        <v/>
      </c>
      <c r="Y2065" s="20" t="str">
        <f t="shared" si="456"/>
        <v/>
      </c>
      <c r="Z2065" s="20" t="str">
        <f t="shared" si="457"/>
        <v/>
      </c>
      <c r="AA2065" s="20">
        <f t="shared" si="459"/>
        <v>0</v>
      </c>
      <c r="AB2065" s="20">
        <f t="shared" si="460"/>
        <v>0</v>
      </c>
      <c r="AC2065" s="20">
        <f t="shared" si="461"/>
        <v>3</v>
      </c>
      <c r="AD2065" s="16">
        <f t="shared" si="458"/>
        <v>1</v>
      </c>
      <c r="AE2065" s="16">
        <f>IF(ISBLANK(T2065),AE2064,IF(COUNTIF(T$2:T2065,T2065)&gt;1,AE2064,1+MAX(AE2064,0)))</f>
        <v>64</v>
      </c>
    </row>
    <row r="2066" spans="1:31" x14ac:dyDescent="0.25">
      <c r="A2066" s="42">
        <v>134</v>
      </c>
      <c r="B2066" s="42" t="s">
        <v>65</v>
      </c>
      <c r="C2066" s="42" t="s">
        <v>782</v>
      </c>
      <c r="E2066" s="20">
        <v>1</v>
      </c>
      <c r="F2066" s="20">
        <v>1</v>
      </c>
      <c r="G2066" s="20">
        <v>1</v>
      </c>
      <c r="H2066" s="20">
        <v>3</v>
      </c>
      <c r="I2066" s="20">
        <v>1</v>
      </c>
      <c r="J2066" s="20">
        <v>0</v>
      </c>
      <c r="K2066" s="20">
        <v>0</v>
      </c>
      <c r="L2066" s="20">
        <v>0</v>
      </c>
      <c r="M2066" s="225" t="s">
        <v>783</v>
      </c>
      <c r="O2066" s="101">
        <f>IF(ISBLANK(C2066),O2065,IF(COUNTIF(C$2:C2066,C2066)&gt;1,O2065,1+MAX(O2065,0)))</f>
        <v>60</v>
      </c>
      <c r="P2066" s="45">
        <f t="shared" si="448"/>
        <v>34</v>
      </c>
      <c r="Q2066" s="33" t="str">
        <f t="shared" si="449"/>
        <v/>
      </c>
      <c r="R2066" s="33">
        <f t="shared" si="450"/>
        <v>1</v>
      </c>
      <c r="S2066" s="33" t="str">
        <f t="shared" si="451"/>
        <v>134_1</v>
      </c>
      <c r="T2066" s="35" t="str">
        <f t="shared" si="452"/>
        <v>134AM</v>
      </c>
      <c r="U2066" s="35" t="str">
        <f t="shared" si="453"/>
        <v>134AMNS</v>
      </c>
      <c r="W2066" s="20" t="str">
        <f t="shared" si="454"/>
        <v/>
      </c>
      <c r="X2066" s="20" t="str">
        <f t="shared" si="455"/>
        <v/>
      </c>
      <c r="Y2066" s="20" t="str">
        <f t="shared" si="456"/>
        <v/>
      </c>
      <c r="Z2066" s="20" t="str">
        <f t="shared" si="457"/>
        <v/>
      </c>
      <c r="AA2066" s="20">
        <f t="shared" si="459"/>
        <v>1</v>
      </c>
      <c r="AB2066" s="20">
        <f t="shared" si="460"/>
        <v>0</v>
      </c>
      <c r="AC2066" s="20">
        <f t="shared" si="461"/>
        <v>5</v>
      </c>
      <c r="AD2066" s="16">
        <f t="shared" si="458"/>
        <v>1</v>
      </c>
      <c r="AE2066" s="16">
        <f>IF(ISBLANK(T2066),AE2065,IF(COUNTIF(T$2:T2066,T2066)&gt;1,AE2065,1+MAX(AE2065,0)))</f>
        <v>64</v>
      </c>
    </row>
    <row r="2067" spans="1:31" x14ac:dyDescent="0.25">
      <c r="A2067" s="42">
        <v>134</v>
      </c>
      <c r="B2067" s="42" t="s">
        <v>65</v>
      </c>
      <c r="C2067" s="42" t="s">
        <v>782</v>
      </c>
      <c r="E2067" s="20">
        <v>1</v>
      </c>
      <c r="F2067" s="20">
        <v>1</v>
      </c>
      <c r="G2067" s="20">
        <v>2</v>
      </c>
      <c r="H2067" s="20">
        <v>2</v>
      </c>
      <c r="I2067" s="20">
        <v>0</v>
      </c>
      <c r="J2067" s="20">
        <v>0</v>
      </c>
      <c r="K2067" s="20">
        <v>0</v>
      </c>
      <c r="L2067" s="20">
        <v>0</v>
      </c>
      <c r="M2067" s="225" t="s">
        <v>783</v>
      </c>
      <c r="O2067" s="101">
        <f>IF(ISBLANK(C2067),O2066,IF(COUNTIF(C$2:C2067,C2067)&gt;1,O2066,1+MAX(O2066,0)))</f>
        <v>60</v>
      </c>
      <c r="P2067" s="45">
        <f t="shared" si="448"/>
        <v>34</v>
      </c>
      <c r="Q2067" s="33" t="str">
        <f t="shared" si="449"/>
        <v/>
      </c>
      <c r="R2067" s="33">
        <f t="shared" si="450"/>
        <v>1</v>
      </c>
      <c r="S2067" s="33" t="str">
        <f t="shared" si="451"/>
        <v>134_1</v>
      </c>
      <c r="T2067" s="35" t="str">
        <f t="shared" si="452"/>
        <v>134AM</v>
      </c>
      <c r="U2067" s="35" t="str">
        <f t="shared" si="453"/>
        <v>134AMNS</v>
      </c>
      <c r="W2067" s="20" t="str">
        <f t="shared" si="454"/>
        <v/>
      </c>
      <c r="X2067" s="20" t="str">
        <f t="shared" si="455"/>
        <v/>
      </c>
      <c r="Y2067" s="20" t="str">
        <f t="shared" si="456"/>
        <v/>
      </c>
      <c r="Z2067" s="20" t="str">
        <f t="shared" si="457"/>
        <v/>
      </c>
      <c r="AA2067" s="20">
        <f t="shared" si="459"/>
        <v>0</v>
      </c>
      <c r="AB2067" s="20">
        <f t="shared" si="460"/>
        <v>0</v>
      </c>
      <c r="AC2067" s="20">
        <f t="shared" si="461"/>
        <v>5</v>
      </c>
      <c r="AD2067" s="16">
        <f t="shared" si="458"/>
        <v>1</v>
      </c>
      <c r="AE2067" s="16">
        <f>IF(ISBLANK(T2067),AE2066,IF(COUNTIF(T$2:T2067,T2067)&gt;1,AE2066,1+MAX(AE2066,0)))</f>
        <v>64</v>
      </c>
    </row>
    <row r="2068" spans="1:31" x14ac:dyDescent="0.25">
      <c r="A2068" s="42">
        <v>134</v>
      </c>
      <c r="B2068" s="42" t="s">
        <v>65</v>
      </c>
      <c r="C2068" s="42" t="s">
        <v>782</v>
      </c>
      <c r="E2068" s="20">
        <v>1</v>
      </c>
      <c r="F2068" s="20">
        <v>1</v>
      </c>
      <c r="G2068" s="20">
        <v>3</v>
      </c>
      <c r="H2068" s="20">
        <v>5</v>
      </c>
      <c r="I2068" s="20">
        <v>1</v>
      </c>
      <c r="J2068" s="20">
        <v>0</v>
      </c>
      <c r="K2068" s="20">
        <v>0</v>
      </c>
      <c r="L2068" s="20">
        <v>2</v>
      </c>
      <c r="M2068" s="225" t="s">
        <v>783</v>
      </c>
      <c r="O2068" s="101">
        <f>IF(ISBLANK(C2068),O2067,IF(COUNTIF(C$2:C2068,C2068)&gt;1,O2067,1+MAX(O2067,0)))</f>
        <v>60</v>
      </c>
      <c r="P2068" s="45">
        <f t="shared" si="448"/>
        <v>34</v>
      </c>
      <c r="Q2068" s="33" t="str">
        <f t="shared" si="449"/>
        <v/>
      </c>
      <c r="R2068" s="33">
        <f t="shared" si="450"/>
        <v>1</v>
      </c>
      <c r="S2068" s="33" t="str">
        <f t="shared" si="451"/>
        <v>134_1</v>
      </c>
      <c r="T2068" s="35" t="str">
        <f t="shared" si="452"/>
        <v>134AM</v>
      </c>
      <c r="U2068" s="35" t="str">
        <f t="shared" si="453"/>
        <v>134AMEW</v>
      </c>
      <c r="W2068" s="20" t="str">
        <f t="shared" si="454"/>
        <v/>
      </c>
      <c r="X2068" s="20" t="str">
        <f t="shared" si="455"/>
        <v/>
      </c>
      <c r="Y2068" s="20" t="str">
        <f t="shared" si="456"/>
        <v/>
      </c>
      <c r="Z2068" s="20" t="str">
        <f t="shared" si="457"/>
        <v/>
      </c>
      <c r="AA2068" s="20">
        <f t="shared" si="459"/>
        <v>0</v>
      </c>
      <c r="AB2068" s="20">
        <f t="shared" si="460"/>
        <v>0</v>
      </c>
      <c r="AC2068" s="20">
        <f t="shared" si="461"/>
        <v>3</v>
      </c>
      <c r="AD2068" s="16">
        <f t="shared" si="458"/>
        <v>1</v>
      </c>
      <c r="AE2068" s="16">
        <f>IF(ISBLANK(T2068),AE2067,IF(COUNTIF(T$2:T2068,T2068)&gt;1,AE2067,1+MAX(AE2067,0)))</f>
        <v>64</v>
      </c>
    </row>
    <row r="2069" spans="1:31" x14ac:dyDescent="0.25">
      <c r="A2069" s="42">
        <v>134</v>
      </c>
      <c r="B2069" s="42" t="s">
        <v>65</v>
      </c>
      <c r="C2069" s="42" t="s">
        <v>782</v>
      </c>
      <c r="E2069" s="20">
        <v>1</v>
      </c>
      <c r="F2069" s="20">
        <v>1</v>
      </c>
      <c r="G2069" s="20">
        <v>4</v>
      </c>
      <c r="H2069" s="20">
        <v>8</v>
      </c>
      <c r="I2069" s="20">
        <v>1</v>
      </c>
      <c r="J2069" s="20">
        <v>0</v>
      </c>
      <c r="K2069" s="20">
        <v>1</v>
      </c>
      <c r="L2069" s="20">
        <v>6</v>
      </c>
      <c r="M2069" s="225" t="s">
        <v>783</v>
      </c>
      <c r="O2069" s="101">
        <f>IF(ISBLANK(C2069),O2068,IF(COUNTIF(C$2:C2069,C2069)&gt;1,O2068,1+MAX(O2068,0)))</f>
        <v>60</v>
      </c>
      <c r="P2069" s="45">
        <f t="shared" si="448"/>
        <v>34</v>
      </c>
      <c r="Q2069" s="33" t="str">
        <f t="shared" si="449"/>
        <v/>
      </c>
      <c r="R2069" s="33">
        <f t="shared" si="450"/>
        <v>1</v>
      </c>
      <c r="S2069" s="33" t="str">
        <f t="shared" si="451"/>
        <v>134_1</v>
      </c>
      <c r="T2069" s="35" t="str">
        <f t="shared" si="452"/>
        <v>134AM</v>
      </c>
      <c r="U2069" s="35" t="str">
        <f t="shared" si="453"/>
        <v>134AMEW</v>
      </c>
      <c r="W2069" s="20" t="str">
        <f t="shared" si="454"/>
        <v/>
      </c>
      <c r="X2069" s="20" t="str">
        <f t="shared" si="455"/>
        <v/>
      </c>
      <c r="Y2069" s="20" t="str">
        <f t="shared" si="456"/>
        <v/>
      </c>
      <c r="Z2069" s="20" t="str">
        <f t="shared" si="457"/>
        <v/>
      </c>
      <c r="AA2069" s="20">
        <f t="shared" si="459"/>
        <v>0</v>
      </c>
      <c r="AB2069" s="20">
        <f t="shared" si="460"/>
        <v>0</v>
      </c>
      <c r="AC2069" s="20">
        <f t="shared" si="461"/>
        <v>3</v>
      </c>
      <c r="AD2069" s="16">
        <f t="shared" si="458"/>
        <v>1</v>
      </c>
      <c r="AE2069" s="16">
        <f>IF(ISBLANK(T2069),AE2068,IF(COUNTIF(T$2:T2069,T2069)&gt;1,AE2068,1+MAX(AE2068,0)))</f>
        <v>64</v>
      </c>
    </row>
    <row r="2070" spans="1:31" x14ac:dyDescent="0.25">
      <c r="A2070" s="42">
        <v>134</v>
      </c>
      <c r="B2070" s="42" t="s">
        <v>65</v>
      </c>
      <c r="C2070" s="42" t="s">
        <v>782</v>
      </c>
      <c r="E2070" s="20">
        <v>1</v>
      </c>
      <c r="F2070" s="20">
        <v>2</v>
      </c>
      <c r="G2070" s="20">
        <v>1</v>
      </c>
      <c r="H2070" s="20">
        <v>9</v>
      </c>
      <c r="I2070" s="20">
        <v>1</v>
      </c>
      <c r="J2070" s="20">
        <v>0</v>
      </c>
      <c r="K2070" s="20">
        <v>0</v>
      </c>
      <c r="L2070" s="20">
        <v>0</v>
      </c>
      <c r="M2070" s="225" t="s">
        <v>783</v>
      </c>
      <c r="O2070" s="101">
        <f>IF(ISBLANK(C2070),O2069,IF(COUNTIF(C$2:C2070,C2070)&gt;1,O2069,1+MAX(O2069,0)))</f>
        <v>60</v>
      </c>
      <c r="P2070" s="45">
        <f t="shared" si="448"/>
        <v>34</v>
      </c>
      <c r="Q2070" s="33" t="str">
        <f t="shared" si="449"/>
        <v/>
      </c>
      <c r="R2070" s="33">
        <f t="shared" si="450"/>
        <v>2</v>
      </c>
      <c r="S2070" s="33" t="str">
        <f t="shared" si="451"/>
        <v>134_2</v>
      </c>
      <c r="T2070" s="35" t="str">
        <f t="shared" si="452"/>
        <v>134AM</v>
      </c>
      <c r="U2070" s="35" t="str">
        <f t="shared" si="453"/>
        <v>134AMNS</v>
      </c>
      <c r="W2070" s="20" t="str">
        <f t="shared" si="454"/>
        <v/>
      </c>
      <c r="X2070" s="20" t="str">
        <f t="shared" si="455"/>
        <v/>
      </c>
      <c r="Y2070" s="20" t="str">
        <f t="shared" si="456"/>
        <v/>
      </c>
      <c r="Z2070" s="20" t="str">
        <f t="shared" si="457"/>
        <v/>
      </c>
      <c r="AA2070" s="20">
        <f t="shared" si="459"/>
        <v>1</v>
      </c>
      <c r="AB2070" s="20">
        <f t="shared" si="460"/>
        <v>0</v>
      </c>
      <c r="AC2070" s="20">
        <f t="shared" si="461"/>
        <v>5</v>
      </c>
      <c r="AD2070" s="16">
        <f t="shared" si="458"/>
        <v>1</v>
      </c>
      <c r="AE2070" s="16">
        <f>IF(ISBLANK(T2070),AE2069,IF(COUNTIF(T$2:T2070,T2070)&gt;1,AE2069,1+MAX(AE2069,0)))</f>
        <v>64</v>
      </c>
    </row>
    <row r="2071" spans="1:31" x14ac:dyDescent="0.25">
      <c r="A2071" s="42">
        <v>134</v>
      </c>
      <c r="B2071" s="42" t="s">
        <v>65</v>
      </c>
      <c r="C2071" s="42" t="s">
        <v>782</v>
      </c>
      <c r="E2071" s="20">
        <v>1</v>
      </c>
      <c r="F2071" s="20">
        <v>2</v>
      </c>
      <c r="G2071" s="20">
        <v>2</v>
      </c>
      <c r="H2071" s="20">
        <v>0</v>
      </c>
      <c r="I2071" s="20">
        <v>0</v>
      </c>
      <c r="J2071" s="20">
        <v>0</v>
      </c>
      <c r="K2071" s="20">
        <v>0</v>
      </c>
      <c r="L2071" s="20">
        <v>0</v>
      </c>
      <c r="M2071" s="225" t="s">
        <v>783</v>
      </c>
      <c r="O2071" s="101">
        <f>IF(ISBLANK(C2071),O2070,IF(COUNTIF(C$2:C2071,C2071)&gt;1,O2070,1+MAX(O2070,0)))</f>
        <v>60</v>
      </c>
      <c r="P2071" s="45">
        <f t="shared" si="448"/>
        <v>34</v>
      </c>
      <c r="Q2071" s="33" t="str">
        <f t="shared" si="449"/>
        <v/>
      </c>
      <c r="R2071" s="33">
        <f t="shared" si="450"/>
        <v>2</v>
      </c>
      <c r="S2071" s="33" t="str">
        <f t="shared" si="451"/>
        <v>134_2</v>
      </c>
      <c r="T2071" s="35" t="str">
        <f t="shared" si="452"/>
        <v>134AM</v>
      </c>
      <c r="U2071" s="35" t="str">
        <f t="shared" si="453"/>
        <v>134AMNS</v>
      </c>
      <c r="W2071" s="20" t="str">
        <f t="shared" si="454"/>
        <v/>
      </c>
      <c r="X2071" s="20" t="str">
        <f t="shared" si="455"/>
        <v/>
      </c>
      <c r="Y2071" s="20" t="str">
        <f t="shared" si="456"/>
        <v/>
      </c>
      <c r="Z2071" s="20" t="str">
        <f t="shared" si="457"/>
        <v/>
      </c>
      <c r="AA2071" s="20">
        <f t="shared" si="459"/>
        <v>0</v>
      </c>
      <c r="AB2071" s="20">
        <f t="shared" si="460"/>
        <v>0</v>
      </c>
      <c r="AC2071" s="20">
        <f t="shared" si="461"/>
        <v>5</v>
      </c>
      <c r="AD2071" s="16">
        <f t="shared" si="458"/>
        <v>1</v>
      </c>
      <c r="AE2071" s="16">
        <f>IF(ISBLANK(T2071),AE2070,IF(COUNTIF(T$2:T2071,T2071)&gt;1,AE2070,1+MAX(AE2070,0)))</f>
        <v>64</v>
      </c>
    </row>
    <row r="2072" spans="1:31" x14ac:dyDescent="0.25">
      <c r="A2072" s="42">
        <v>134</v>
      </c>
      <c r="B2072" s="42" t="s">
        <v>65</v>
      </c>
      <c r="C2072" s="42" t="s">
        <v>782</v>
      </c>
      <c r="E2072" s="20">
        <v>1</v>
      </c>
      <c r="F2072" s="20">
        <v>2</v>
      </c>
      <c r="G2072" s="20">
        <v>3</v>
      </c>
      <c r="H2072" s="20">
        <v>2</v>
      </c>
      <c r="I2072" s="20">
        <v>1</v>
      </c>
      <c r="J2072" s="20">
        <v>0</v>
      </c>
      <c r="K2072" s="20">
        <v>0</v>
      </c>
      <c r="L2072" s="20">
        <v>0</v>
      </c>
      <c r="M2072" s="225" t="s">
        <v>783</v>
      </c>
      <c r="O2072" s="101">
        <f>IF(ISBLANK(C2072),O2071,IF(COUNTIF(C$2:C2072,C2072)&gt;1,O2071,1+MAX(O2071,0)))</f>
        <v>60</v>
      </c>
      <c r="P2072" s="45">
        <f t="shared" si="448"/>
        <v>34</v>
      </c>
      <c r="Q2072" s="33" t="str">
        <f t="shared" si="449"/>
        <v/>
      </c>
      <c r="R2072" s="33">
        <f t="shared" si="450"/>
        <v>2</v>
      </c>
      <c r="S2072" s="33" t="str">
        <f t="shared" si="451"/>
        <v>134_2</v>
      </c>
      <c r="T2072" s="35" t="str">
        <f t="shared" si="452"/>
        <v>134AM</v>
      </c>
      <c r="U2072" s="35" t="str">
        <f t="shared" si="453"/>
        <v>134AMEW</v>
      </c>
      <c r="W2072" s="20" t="str">
        <f t="shared" si="454"/>
        <v/>
      </c>
      <c r="X2072" s="20" t="str">
        <f t="shared" si="455"/>
        <v/>
      </c>
      <c r="Y2072" s="20" t="str">
        <f t="shared" si="456"/>
        <v/>
      </c>
      <c r="Z2072" s="20" t="str">
        <f t="shared" si="457"/>
        <v/>
      </c>
      <c r="AA2072" s="20">
        <f t="shared" si="459"/>
        <v>0</v>
      </c>
      <c r="AB2072" s="20">
        <f t="shared" si="460"/>
        <v>0</v>
      </c>
      <c r="AC2072" s="20">
        <f t="shared" si="461"/>
        <v>3</v>
      </c>
      <c r="AD2072" s="16">
        <f t="shared" si="458"/>
        <v>1</v>
      </c>
      <c r="AE2072" s="16">
        <f>IF(ISBLANK(T2072),AE2071,IF(COUNTIF(T$2:T2072,T2072)&gt;1,AE2071,1+MAX(AE2071,0)))</f>
        <v>64</v>
      </c>
    </row>
    <row r="2073" spans="1:31" x14ac:dyDescent="0.25">
      <c r="A2073" s="42">
        <v>134</v>
      </c>
      <c r="B2073" s="42" t="s">
        <v>65</v>
      </c>
      <c r="C2073" s="42" t="s">
        <v>782</v>
      </c>
      <c r="E2073" s="20">
        <v>1</v>
      </c>
      <c r="F2073" s="20">
        <v>2</v>
      </c>
      <c r="G2073" s="20">
        <v>4</v>
      </c>
      <c r="H2073" s="20">
        <v>12</v>
      </c>
      <c r="I2073" s="20">
        <v>4</v>
      </c>
      <c r="J2073" s="20">
        <v>0</v>
      </c>
      <c r="K2073" s="20">
        <v>6</v>
      </c>
      <c r="L2073" s="20">
        <v>9</v>
      </c>
      <c r="M2073" s="225" t="s">
        <v>783</v>
      </c>
      <c r="O2073" s="101">
        <f>IF(ISBLANK(C2073),O2072,IF(COUNTIF(C$2:C2073,C2073)&gt;1,O2072,1+MAX(O2072,0)))</f>
        <v>60</v>
      </c>
      <c r="P2073" s="45">
        <f t="shared" si="448"/>
        <v>34</v>
      </c>
      <c r="Q2073" s="33" t="str">
        <f t="shared" si="449"/>
        <v/>
      </c>
      <c r="R2073" s="33">
        <f t="shared" si="450"/>
        <v>2</v>
      </c>
      <c r="S2073" s="33" t="str">
        <f t="shared" si="451"/>
        <v>134_2</v>
      </c>
      <c r="T2073" s="35" t="str">
        <f t="shared" si="452"/>
        <v>134AM</v>
      </c>
      <c r="U2073" s="35" t="str">
        <f t="shared" si="453"/>
        <v>134AMEW</v>
      </c>
      <c r="W2073" s="20" t="str">
        <f t="shared" si="454"/>
        <v/>
      </c>
      <c r="X2073" s="20" t="str">
        <f t="shared" si="455"/>
        <v/>
      </c>
      <c r="Y2073" s="20" t="str">
        <f t="shared" si="456"/>
        <v/>
      </c>
      <c r="Z2073" s="20" t="str">
        <f t="shared" si="457"/>
        <v/>
      </c>
      <c r="AA2073" s="20">
        <f t="shared" si="459"/>
        <v>0</v>
      </c>
      <c r="AB2073" s="20">
        <f t="shared" si="460"/>
        <v>0</v>
      </c>
      <c r="AC2073" s="20">
        <f t="shared" si="461"/>
        <v>3</v>
      </c>
      <c r="AD2073" s="16">
        <f t="shared" si="458"/>
        <v>1</v>
      </c>
      <c r="AE2073" s="16">
        <f>IF(ISBLANK(T2073),AE2072,IF(COUNTIF(T$2:T2073,T2073)&gt;1,AE2072,1+MAX(AE2072,0)))</f>
        <v>64</v>
      </c>
    </row>
    <row r="2074" spans="1:31" x14ac:dyDescent="0.25">
      <c r="A2074" s="42">
        <v>134</v>
      </c>
      <c r="B2074" s="42" t="s">
        <v>65</v>
      </c>
      <c r="C2074" s="42" t="s">
        <v>782</v>
      </c>
      <c r="E2074" s="20">
        <v>1</v>
      </c>
      <c r="F2074" s="20">
        <v>3</v>
      </c>
      <c r="G2074" s="20">
        <v>1</v>
      </c>
      <c r="H2074" s="20">
        <v>5</v>
      </c>
      <c r="I2074" s="20">
        <v>1</v>
      </c>
      <c r="J2074" s="20">
        <v>1</v>
      </c>
      <c r="K2074" s="20">
        <v>0</v>
      </c>
      <c r="L2074" s="20">
        <v>0</v>
      </c>
      <c r="M2074" s="225" t="s">
        <v>783</v>
      </c>
      <c r="O2074" s="101">
        <f>IF(ISBLANK(C2074),O2073,IF(COUNTIF(C$2:C2074,C2074)&gt;1,O2073,1+MAX(O2073,0)))</f>
        <v>60</v>
      </c>
      <c r="P2074" s="45">
        <f t="shared" si="448"/>
        <v>34</v>
      </c>
      <c r="Q2074" s="33" t="str">
        <f t="shared" si="449"/>
        <v/>
      </c>
      <c r="R2074" s="33">
        <f t="shared" si="450"/>
        <v>3</v>
      </c>
      <c r="S2074" s="33" t="str">
        <f t="shared" si="451"/>
        <v>134_3</v>
      </c>
      <c r="T2074" s="35" t="str">
        <f t="shared" si="452"/>
        <v>134AM</v>
      </c>
      <c r="U2074" s="35" t="str">
        <f t="shared" si="453"/>
        <v>134AMNS</v>
      </c>
      <c r="W2074" s="20" t="str">
        <f t="shared" si="454"/>
        <v/>
      </c>
      <c r="X2074" s="20" t="str">
        <f t="shared" si="455"/>
        <v/>
      </c>
      <c r="Y2074" s="20" t="str">
        <f t="shared" si="456"/>
        <v/>
      </c>
      <c r="Z2074" s="20" t="str">
        <f t="shared" si="457"/>
        <v/>
      </c>
      <c r="AA2074" s="20">
        <f t="shared" si="459"/>
        <v>1</v>
      </c>
      <c r="AB2074" s="20">
        <f t="shared" si="460"/>
        <v>0</v>
      </c>
      <c r="AC2074" s="20">
        <f t="shared" si="461"/>
        <v>5</v>
      </c>
      <c r="AD2074" s="16">
        <f t="shared" si="458"/>
        <v>1</v>
      </c>
      <c r="AE2074" s="16">
        <f>IF(ISBLANK(T2074),AE2073,IF(COUNTIF(T$2:T2074,T2074)&gt;1,AE2073,1+MAX(AE2073,0)))</f>
        <v>64</v>
      </c>
    </row>
    <row r="2075" spans="1:31" x14ac:dyDescent="0.25">
      <c r="A2075" s="42">
        <v>134</v>
      </c>
      <c r="B2075" s="42" t="s">
        <v>65</v>
      </c>
      <c r="C2075" s="42" t="s">
        <v>782</v>
      </c>
      <c r="E2075" s="20">
        <v>1</v>
      </c>
      <c r="F2075" s="20">
        <v>3</v>
      </c>
      <c r="G2075" s="20">
        <v>2</v>
      </c>
      <c r="H2075" s="20">
        <v>3</v>
      </c>
      <c r="I2075" s="20">
        <v>0</v>
      </c>
      <c r="J2075" s="20">
        <v>0</v>
      </c>
      <c r="K2075" s="20">
        <v>0</v>
      </c>
      <c r="L2075" s="20">
        <v>0</v>
      </c>
      <c r="M2075" s="225" t="s">
        <v>783</v>
      </c>
      <c r="O2075" s="101">
        <f>IF(ISBLANK(C2075),O2074,IF(COUNTIF(C$2:C2075,C2075)&gt;1,O2074,1+MAX(O2074,0)))</f>
        <v>60</v>
      </c>
      <c r="P2075" s="45">
        <f t="shared" si="448"/>
        <v>34</v>
      </c>
      <c r="Q2075" s="33" t="str">
        <f t="shared" si="449"/>
        <v/>
      </c>
      <c r="R2075" s="33">
        <f t="shared" si="450"/>
        <v>3</v>
      </c>
      <c r="S2075" s="33" t="str">
        <f t="shared" si="451"/>
        <v>134_3</v>
      </c>
      <c r="T2075" s="35" t="str">
        <f t="shared" si="452"/>
        <v>134AM</v>
      </c>
      <c r="U2075" s="35" t="str">
        <f t="shared" si="453"/>
        <v>134AMNS</v>
      </c>
      <c r="W2075" s="20" t="str">
        <f t="shared" si="454"/>
        <v/>
      </c>
      <c r="X2075" s="20" t="str">
        <f t="shared" si="455"/>
        <v/>
      </c>
      <c r="Y2075" s="20" t="str">
        <f t="shared" si="456"/>
        <v/>
      </c>
      <c r="Z2075" s="20" t="str">
        <f t="shared" si="457"/>
        <v/>
      </c>
      <c r="AA2075" s="20">
        <f t="shared" si="459"/>
        <v>0</v>
      </c>
      <c r="AB2075" s="20">
        <f t="shared" si="460"/>
        <v>0</v>
      </c>
      <c r="AC2075" s="20">
        <f t="shared" si="461"/>
        <v>5</v>
      </c>
      <c r="AD2075" s="16">
        <f t="shared" si="458"/>
        <v>1</v>
      </c>
      <c r="AE2075" s="16">
        <f>IF(ISBLANK(T2075),AE2074,IF(COUNTIF(T$2:T2075,T2075)&gt;1,AE2074,1+MAX(AE2074,0)))</f>
        <v>64</v>
      </c>
    </row>
    <row r="2076" spans="1:31" x14ac:dyDescent="0.25">
      <c r="A2076" s="42">
        <v>134</v>
      </c>
      <c r="B2076" s="42" t="s">
        <v>65</v>
      </c>
      <c r="C2076" s="42" t="s">
        <v>782</v>
      </c>
      <c r="E2076" s="20">
        <v>1</v>
      </c>
      <c r="F2076" s="20">
        <v>3</v>
      </c>
      <c r="G2076" s="20">
        <v>3</v>
      </c>
      <c r="H2076" s="20">
        <v>1</v>
      </c>
      <c r="I2076" s="20">
        <v>0</v>
      </c>
      <c r="J2076" s="20">
        <v>0</v>
      </c>
      <c r="K2076" s="20">
        <v>0</v>
      </c>
      <c r="L2076" s="20">
        <v>0</v>
      </c>
      <c r="M2076" s="225" t="s">
        <v>783</v>
      </c>
      <c r="O2076" s="101">
        <f>IF(ISBLANK(C2076),O2075,IF(COUNTIF(C$2:C2076,C2076)&gt;1,O2075,1+MAX(O2075,0)))</f>
        <v>60</v>
      </c>
      <c r="P2076" s="45">
        <f t="shared" si="448"/>
        <v>34</v>
      </c>
      <c r="Q2076" s="33" t="str">
        <f t="shared" si="449"/>
        <v/>
      </c>
      <c r="R2076" s="33">
        <f t="shared" si="450"/>
        <v>3</v>
      </c>
      <c r="S2076" s="33" t="str">
        <f t="shared" si="451"/>
        <v>134_3</v>
      </c>
      <c r="T2076" s="35" t="str">
        <f t="shared" si="452"/>
        <v>134AM</v>
      </c>
      <c r="U2076" s="35" t="str">
        <f t="shared" si="453"/>
        <v>134AMEW</v>
      </c>
      <c r="W2076" s="20" t="str">
        <f t="shared" si="454"/>
        <v/>
      </c>
      <c r="X2076" s="20" t="str">
        <f t="shared" si="455"/>
        <v/>
      </c>
      <c r="Y2076" s="20" t="str">
        <f t="shared" si="456"/>
        <v/>
      </c>
      <c r="Z2076" s="20" t="str">
        <f t="shared" si="457"/>
        <v/>
      </c>
      <c r="AA2076" s="20">
        <f t="shared" si="459"/>
        <v>0</v>
      </c>
      <c r="AB2076" s="20">
        <f t="shared" si="460"/>
        <v>0</v>
      </c>
      <c r="AC2076" s="20">
        <f t="shared" si="461"/>
        <v>3</v>
      </c>
      <c r="AD2076" s="16">
        <f t="shared" si="458"/>
        <v>1</v>
      </c>
      <c r="AE2076" s="16">
        <f>IF(ISBLANK(T2076),AE2075,IF(COUNTIF(T$2:T2076,T2076)&gt;1,AE2075,1+MAX(AE2075,0)))</f>
        <v>64</v>
      </c>
    </row>
    <row r="2077" spans="1:31" x14ac:dyDescent="0.25">
      <c r="A2077" s="42">
        <v>134</v>
      </c>
      <c r="B2077" s="42" t="s">
        <v>65</v>
      </c>
      <c r="C2077" s="42" t="s">
        <v>782</v>
      </c>
      <c r="E2077" s="20">
        <v>1</v>
      </c>
      <c r="F2077" s="20">
        <v>3</v>
      </c>
      <c r="G2077" s="20">
        <v>4</v>
      </c>
      <c r="H2077" s="20">
        <v>8</v>
      </c>
      <c r="I2077" s="20">
        <v>5</v>
      </c>
      <c r="J2077" s="20">
        <v>1</v>
      </c>
      <c r="K2077" s="20">
        <v>5</v>
      </c>
      <c r="L2077" s="20">
        <v>7</v>
      </c>
      <c r="M2077" s="225" t="s">
        <v>783</v>
      </c>
      <c r="O2077" s="101">
        <f>IF(ISBLANK(C2077),O2076,IF(COUNTIF(C$2:C2077,C2077)&gt;1,O2076,1+MAX(O2076,0)))</f>
        <v>60</v>
      </c>
      <c r="P2077" s="45">
        <f t="shared" si="448"/>
        <v>34</v>
      </c>
      <c r="Q2077" s="33" t="str">
        <f t="shared" si="449"/>
        <v/>
      </c>
      <c r="R2077" s="33">
        <f t="shared" si="450"/>
        <v>3</v>
      </c>
      <c r="S2077" s="33" t="str">
        <f t="shared" si="451"/>
        <v>134_3</v>
      </c>
      <c r="T2077" s="35" t="str">
        <f t="shared" si="452"/>
        <v>134AM</v>
      </c>
      <c r="U2077" s="35" t="str">
        <f t="shared" si="453"/>
        <v>134AMEW</v>
      </c>
      <c r="W2077" s="20" t="str">
        <f t="shared" si="454"/>
        <v/>
      </c>
      <c r="X2077" s="20" t="str">
        <f t="shared" si="455"/>
        <v/>
      </c>
      <c r="Y2077" s="20" t="str">
        <f t="shared" si="456"/>
        <v/>
      </c>
      <c r="Z2077" s="20" t="str">
        <f t="shared" si="457"/>
        <v/>
      </c>
      <c r="AA2077" s="20">
        <f t="shared" si="459"/>
        <v>0</v>
      </c>
      <c r="AB2077" s="20">
        <f t="shared" si="460"/>
        <v>0</v>
      </c>
      <c r="AC2077" s="20">
        <f t="shared" si="461"/>
        <v>3</v>
      </c>
      <c r="AD2077" s="16">
        <f t="shared" si="458"/>
        <v>1</v>
      </c>
      <c r="AE2077" s="16">
        <f>IF(ISBLANK(T2077),AE2076,IF(COUNTIF(T$2:T2077,T2077)&gt;1,AE2076,1+MAX(AE2076,0)))</f>
        <v>64</v>
      </c>
    </row>
    <row r="2078" spans="1:31" x14ac:dyDescent="0.25">
      <c r="A2078" s="42">
        <v>134</v>
      </c>
      <c r="B2078" s="42" t="s">
        <v>65</v>
      </c>
      <c r="C2078" s="42" t="s">
        <v>782</v>
      </c>
      <c r="E2078" s="20">
        <v>1</v>
      </c>
      <c r="F2078" s="20">
        <v>4</v>
      </c>
      <c r="G2078" s="20">
        <v>1</v>
      </c>
      <c r="H2078" s="20">
        <v>12</v>
      </c>
      <c r="I2078" s="20">
        <v>4</v>
      </c>
      <c r="J2078" s="20">
        <v>0</v>
      </c>
      <c r="K2078" s="20">
        <v>0</v>
      </c>
      <c r="L2078" s="20">
        <v>0</v>
      </c>
      <c r="M2078" s="225" t="s">
        <v>783</v>
      </c>
      <c r="O2078" s="101">
        <f>IF(ISBLANK(C2078),O2077,IF(COUNTIF(C$2:C2078,C2078)&gt;1,O2077,1+MAX(O2077,0)))</f>
        <v>60</v>
      </c>
      <c r="P2078" s="45">
        <f t="shared" si="448"/>
        <v>34</v>
      </c>
      <c r="Q2078" s="33" t="str">
        <f t="shared" si="449"/>
        <v/>
      </c>
      <c r="R2078" s="33">
        <f t="shared" si="450"/>
        <v>4</v>
      </c>
      <c r="S2078" s="33" t="str">
        <f t="shared" si="451"/>
        <v>134_4</v>
      </c>
      <c r="T2078" s="35" t="str">
        <f t="shared" si="452"/>
        <v>134AM</v>
      </c>
      <c r="U2078" s="35" t="str">
        <f t="shared" si="453"/>
        <v>134AMNS</v>
      </c>
      <c r="W2078" s="20" t="str">
        <f t="shared" si="454"/>
        <v/>
      </c>
      <c r="X2078" s="20" t="str">
        <f t="shared" si="455"/>
        <v/>
      </c>
      <c r="Y2078" s="20" t="str">
        <f t="shared" si="456"/>
        <v/>
      </c>
      <c r="Z2078" s="20" t="str">
        <f t="shared" si="457"/>
        <v/>
      </c>
      <c r="AA2078" s="20">
        <f t="shared" si="459"/>
        <v>1</v>
      </c>
      <c r="AB2078" s="20">
        <f t="shared" si="460"/>
        <v>0</v>
      </c>
      <c r="AC2078" s="20">
        <f t="shared" si="461"/>
        <v>5</v>
      </c>
      <c r="AD2078" s="16">
        <f t="shared" si="458"/>
        <v>1</v>
      </c>
      <c r="AE2078" s="16">
        <f>IF(ISBLANK(T2078),AE2077,IF(COUNTIF(T$2:T2078,T2078)&gt;1,AE2077,1+MAX(AE2077,0)))</f>
        <v>64</v>
      </c>
    </row>
    <row r="2079" spans="1:31" x14ac:dyDescent="0.25">
      <c r="A2079" s="42">
        <v>134</v>
      </c>
      <c r="B2079" s="42" t="s">
        <v>65</v>
      </c>
      <c r="C2079" s="42" t="s">
        <v>782</v>
      </c>
      <c r="E2079" s="20">
        <v>1</v>
      </c>
      <c r="F2079" s="20">
        <v>4</v>
      </c>
      <c r="G2079" s="20">
        <v>2</v>
      </c>
      <c r="H2079" s="20">
        <v>2</v>
      </c>
      <c r="I2079" s="20">
        <v>0</v>
      </c>
      <c r="J2079" s="20">
        <v>0</v>
      </c>
      <c r="K2079" s="20">
        <v>0</v>
      </c>
      <c r="L2079" s="20">
        <v>0</v>
      </c>
      <c r="M2079" s="225" t="s">
        <v>783</v>
      </c>
      <c r="O2079" s="101">
        <f>IF(ISBLANK(C2079),O2078,IF(COUNTIF(C$2:C2079,C2079)&gt;1,O2078,1+MAX(O2078,0)))</f>
        <v>60</v>
      </c>
      <c r="P2079" s="45">
        <f t="shared" si="448"/>
        <v>34</v>
      </c>
      <c r="Q2079" s="33" t="str">
        <f t="shared" si="449"/>
        <v/>
      </c>
      <c r="R2079" s="33">
        <f t="shared" si="450"/>
        <v>4</v>
      </c>
      <c r="S2079" s="33" t="str">
        <f t="shared" si="451"/>
        <v>134_4</v>
      </c>
      <c r="T2079" s="35" t="str">
        <f t="shared" si="452"/>
        <v>134AM</v>
      </c>
      <c r="U2079" s="35" t="str">
        <f t="shared" si="453"/>
        <v>134AMNS</v>
      </c>
      <c r="W2079" s="20" t="str">
        <f t="shared" si="454"/>
        <v/>
      </c>
      <c r="X2079" s="20" t="str">
        <f t="shared" si="455"/>
        <v/>
      </c>
      <c r="Y2079" s="20" t="str">
        <f t="shared" si="456"/>
        <v/>
      </c>
      <c r="Z2079" s="20" t="str">
        <f t="shared" si="457"/>
        <v/>
      </c>
      <c r="AA2079" s="20">
        <f t="shared" si="459"/>
        <v>0</v>
      </c>
      <c r="AB2079" s="20">
        <f t="shared" si="460"/>
        <v>0</v>
      </c>
      <c r="AC2079" s="20">
        <f t="shared" si="461"/>
        <v>5</v>
      </c>
      <c r="AD2079" s="16">
        <f t="shared" si="458"/>
        <v>1</v>
      </c>
      <c r="AE2079" s="16">
        <f>IF(ISBLANK(T2079),AE2078,IF(COUNTIF(T$2:T2079,T2079)&gt;1,AE2078,1+MAX(AE2078,0)))</f>
        <v>64</v>
      </c>
    </row>
    <row r="2080" spans="1:31" x14ac:dyDescent="0.25">
      <c r="A2080" s="42">
        <v>134</v>
      </c>
      <c r="B2080" s="42" t="s">
        <v>65</v>
      </c>
      <c r="C2080" s="42" t="s">
        <v>782</v>
      </c>
      <c r="E2080" s="20">
        <v>1</v>
      </c>
      <c r="F2080" s="20">
        <v>4</v>
      </c>
      <c r="G2080" s="20">
        <v>3</v>
      </c>
      <c r="H2080" s="20">
        <v>1</v>
      </c>
      <c r="I2080" s="20">
        <v>1</v>
      </c>
      <c r="J2080" s="20">
        <v>1</v>
      </c>
      <c r="K2080" s="20">
        <v>1</v>
      </c>
      <c r="L2080" s="20">
        <v>0</v>
      </c>
      <c r="M2080" s="225" t="s">
        <v>783</v>
      </c>
      <c r="O2080" s="101">
        <f>IF(ISBLANK(C2080),O2079,IF(COUNTIF(C$2:C2080,C2080)&gt;1,O2079,1+MAX(O2079,0)))</f>
        <v>60</v>
      </c>
      <c r="P2080" s="45">
        <f t="shared" si="448"/>
        <v>34</v>
      </c>
      <c r="Q2080" s="33" t="str">
        <f t="shared" si="449"/>
        <v/>
      </c>
      <c r="R2080" s="33">
        <f t="shared" si="450"/>
        <v>4</v>
      </c>
      <c r="S2080" s="33" t="str">
        <f t="shared" si="451"/>
        <v>134_4</v>
      </c>
      <c r="T2080" s="35" t="str">
        <f t="shared" si="452"/>
        <v>134AM</v>
      </c>
      <c r="U2080" s="35" t="str">
        <f t="shared" si="453"/>
        <v>134AMEW</v>
      </c>
      <c r="W2080" s="20" t="str">
        <f t="shared" si="454"/>
        <v/>
      </c>
      <c r="X2080" s="20" t="str">
        <f t="shared" si="455"/>
        <v/>
      </c>
      <c r="Y2080" s="20" t="str">
        <f t="shared" si="456"/>
        <v/>
      </c>
      <c r="Z2080" s="20" t="str">
        <f t="shared" si="457"/>
        <v/>
      </c>
      <c r="AA2080" s="20">
        <f t="shared" si="459"/>
        <v>0</v>
      </c>
      <c r="AB2080" s="20">
        <f t="shared" si="460"/>
        <v>0</v>
      </c>
      <c r="AC2080" s="20">
        <f t="shared" si="461"/>
        <v>3</v>
      </c>
      <c r="AD2080" s="16">
        <f t="shared" si="458"/>
        <v>1</v>
      </c>
      <c r="AE2080" s="16">
        <f>IF(ISBLANK(T2080),AE2079,IF(COUNTIF(T$2:T2080,T2080)&gt;1,AE2079,1+MAX(AE2079,0)))</f>
        <v>64</v>
      </c>
    </row>
    <row r="2081" spans="1:31" x14ac:dyDescent="0.25">
      <c r="A2081" s="42">
        <v>134</v>
      </c>
      <c r="B2081" s="42" t="s">
        <v>65</v>
      </c>
      <c r="C2081" s="42" t="s">
        <v>782</v>
      </c>
      <c r="E2081" s="20">
        <v>1</v>
      </c>
      <c r="F2081" s="20">
        <v>4</v>
      </c>
      <c r="G2081" s="20">
        <v>4</v>
      </c>
      <c r="H2081" s="20">
        <v>13</v>
      </c>
      <c r="I2081" s="20">
        <v>8</v>
      </c>
      <c r="J2081" s="20">
        <v>2</v>
      </c>
      <c r="K2081" s="20">
        <v>4</v>
      </c>
      <c r="L2081" s="20">
        <v>7</v>
      </c>
      <c r="M2081" s="225" t="s">
        <v>783</v>
      </c>
      <c r="O2081" s="101">
        <f>IF(ISBLANK(C2081),O2080,IF(COUNTIF(C$2:C2081,C2081)&gt;1,O2080,1+MAX(O2080,0)))</f>
        <v>60</v>
      </c>
      <c r="P2081" s="45">
        <f t="shared" si="448"/>
        <v>34</v>
      </c>
      <c r="Q2081" s="33" t="str">
        <f t="shared" si="449"/>
        <v/>
      </c>
      <c r="R2081" s="33">
        <f t="shared" si="450"/>
        <v>4</v>
      </c>
      <c r="S2081" s="33" t="str">
        <f t="shared" si="451"/>
        <v>134_4</v>
      </c>
      <c r="T2081" s="35" t="str">
        <f t="shared" si="452"/>
        <v>134AM</v>
      </c>
      <c r="U2081" s="35" t="str">
        <f t="shared" si="453"/>
        <v>134AMEW</v>
      </c>
      <c r="W2081" s="20" t="str">
        <f t="shared" si="454"/>
        <v/>
      </c>
      <c r="X2081" s="20" t="str">
        <f t="shared" si="455"/>
        <v/>
      </c>
      <c r="Y2081" s="20" t="str">
        <f t="shared" si="456"/>
        <v/>
      </c>
      <c r="Z2081" s="20" t="str">
        <f t="shared" si="457"/>
        <v/>
      </c>
      <c r="AA2081" s="20">
        <f t="shared" si="459"/>
        <v>0</v>
      </c>
      <c r="AB2081" s="20">
        <f t="shared" si="460"/>
        <v>0</v>
      </c>
      <c r="AC2081" s="20">
        <f t="shared" si="461"/>
        <v>3</v>
      </c>
      <c r="AD2081" s="16">
        <f t="shared" si="458"/>
        <v>1</v>
      </c>
      <c r="AE2081" s="16">
        <f>IF(ISBLANK(T2081),AE2080,IF(COUNTIF(T$2:T2081,T2081)&gt;1,AE2080,1+MAX(AE2080,0)))</f>
        <v>64</v>
      </c>
    </row>
    <row r="2082" spans="1:31" x14ac:dyDescent="0.25">
      <c r="A2082" s="42">
        <v>134</v>
      </c>
      <c r="B2082" s="42" t="s">
        <v>66</v>
      </c>
      <c r="C2082" s="42" t="s">
        <v>784</v>
      </c>
      <c r="E2082" s="20">
        <v>1</v>
      </c>
      <c r="F2082" s="20">
        <v>1</v>
      </c>
      <c r="G2082" s="20">
        <v>1</v>
      </c>
      <c r="H2082" s="20">
        <v>9</v>
      </c>
      <c r="I2082" s="20">
        <v>0</v>
      </c>
      <c r="J2082" s="20">
        <v>1</v>
      </c>
      <c r="K2082" s="20">
        <v>0</v>
      </c>
      <c r="L2082" s="20">
        <v>0</v>
      </c>
      <c r="M2082" s="225" t="s">
        <v>785</v>
      </c>
      <c r="O2082" s="101">
        <f>IF(ISBLANK(C2082),O2081,IF(COUNTIF(C$2:C2082,C2082)&gt;1,O2081,1+MAX(O2081,0)))</f>
        <v>61</v>
      </c>
      <c r="P2082" s="45">
        <f t="shared" si="448"/>
        <v>34</v>
      </c>
      <c r="Q2082" s="33" t="str">
        <f t="shared" si="449"/>
        <v/>
      </c>
      <c r="R2082" s="33">
        <f t="shared" si="450"/>
        <v>9</v>
      </c>
      <c r="S2082" s="33" t="str">
        <f t="shared" si="451"/>
        <v>134_9</v>
      </c>
      <c r="T2082" s="35" t="str">
        <f t="shared" si="452"/>
        <v>134PM</v>
      </c>
      <c r="U2082" s="35" t="str">
        <f t="shared" si="453"/>
        <v>134PMNS</v>
      </c>
      <c r="W2082" s="20" t="str">
        <f t="shared" si="454"/>
        <v/>
      </c>
      <c r="X2082" s="20" t="str">
        <f t="shared" si="455"/>
        <v/>
      </c>
      <c r="Y2082" s="20" t="str">
        <f t="shared" si="456"/>
        <v/>
      </c>
      <c r="Z2082" s="20" t="str">
        <f t="shared" si="457"/>
        <v/>
      </c>
      <c r="AA2082" s="20">
        <f t="shared" si="459"/>
        <v>0</v>
      </c>
      <c r="AB2082" s="20">
        <f t="shared" si="460"/>
        <v>0</v>
      </c>
      <c r="AC2082" s="20">
        <f t="shared" si="461"/>
        <v>0</v>
      </c>
      <c r="AD2082" s="16">
        <f t="shared" si="458"/>
        <v>0</v>
      </c>
      <c r="AE2082" s="16">
        <f>IF(ISBLANK(T2082),AE2081,IF(COUNTIF(T$2:T2082,T2082)&gt;1,AE2081,1+MAX(AE2081,0)))</f>
        <v>65</v>
      </c>
    </row>
    <row r="2083" spans="1:31" x14ac:dyDescent="0.25">
      <c r="A2083" s="42">
        <v>134</v>
      </c>
      <c r="B2083" s="42" t="s">
        <v>66</v>
      </c>
      <c r="C2083" s="42" t="s">
        <v>784</v>
      </c>
      <c r="E2083" s="20">
        <v>1</v>
      </c>
      <c r="F2083" s="20">
        <v>1</v>
      </c>
      <c r="G2083" s="20">
        <v>2</v>
      </c>
      <c r="H2083" s="20">
        <v>15</v>
      </c>
      <c r="I2083" s="20">
        <v>5</v>
      </c>
      <c r="J2083" s="20">
        <v>0</v>
      </c>
      <c r="K2083" s="20">
        <v>0</v>
      </c>
      <c r="L2083" s="20">
        <v>0</v>
      </c>
      <c r="M2083" s="225" t="s">
        <v>785</v>
      </c>
      <c r="O2083" s="101">
        <f>IF(ISBLANK(C2083),O2082,IF(COUNTIF(C$2:C2083,C2083)&gt;1,O2082,1+MAX(O2082,0)))</f>
        <v>61</v>
      </c>
      <c r="P2083" s="45">
        <f t="shared" si="448"/>
        <v>34</v>
      </c>
      <c r="Q2083" s="33" t="str">
        <f t="shared" si="449"/>
        <v/>
      </c>
      <c r="R2083" s="33">
        <f t="shared" si="450"/>
        <v>9</v>
      </c>
      <c r="S2083" s="33" t="str">
        <f t="shared" si="451"/>
        <v>134_9</v>
      </c>
      <c r="T2083" s="35" t="str">
        <f t="shared" si="452"/>
        <v>134PM</v>
      </c>
      <c r="U2083" s="35" t="str">
        <f t="shared" si="453"/>
        <v>134PMNS</v>
      </c>
      <c r="W2083" s="20" t="str">
        <f t="shared" si="454"/>
        <v/>
      </c>
      <c r="X2083" s="20" t="str">
        <f t="shared" si="455"/>
        <v/>
      </c>
      <c r="Y2083" s="20" t="str">
        <f t="shared" si="456"/>
        <v/>
      </c>
      <c r="Z2083" s="20" t="str">
        <f t="shared" si="457"/>
        <v/>
      </c>
      <c r="AA2083" s="20">
        <f t="shared" si="459"/>
        <v>0</v>
      </c>
      <c r="AB2083" s="20">
        <f t="shared" si="460"/>
        <v>1</v>
      </c>
      <c r="AC2083" s="20">
        <f t="shared" si="461"/>
        <v>0</v>
      </c>
      <c r="AD2083" s="16">
        <f t="shared" si="458"/>
        <v>0</v>
      </c>
      <c r="AE2083" s="16">
        <f>IF(ISBLANK(T2083),AE2082,IF(COUNTIF(T$2:T2083,T2083)&gt;1,AE2082,1+MAX(AE2082,0)))</f>
        <v>65</v>
      </c>
    </row>
    <row r="2084" spans="1:31" x14ac:dyDescent="0.25">
      <c r="A2084" s="42">
        <v>134</v>
      </c>
      <c r="B2084" s="42" t="s">
        <v>66</v>
      </c>
      <c r="C2084" s="42" t="s">
        <v>784</v>
      </c>
      <c r="E2084" s="20">
        <v>1</v>
      </c>
      <c r="F2084" s="20">
        <v>1</v>
      </c>
      <c r="G2084" s="20">
        <v>3</v>
      </c>
      <c r="H2084" s="20">
        <v>13</v>
      </c>
      <c r="I2084" s="20">
        <v>7</v>
      </c>
      <c r="J2084" s="20">
        <v>3</v>
      </c>
      <c r="K2084" s="20">
        <v>4</v>
      </c>
      <c r="L2084" s="20">
        <v>5</v>
      </c>
      <c r="M2084" s="225" t="s">
        <v>785</v>
      </c>
      <c r="O2084" s="101">
        <f>IF(ISBLANK(C2084),O2083,IF(COUNTIF(C$2:C2084,C2084)&gt;1,O2083,1+MAX(O2083,0)))</f>
        <v>61</v>
      </c>
      <c r="P2084" s="45">
        <f t="shared" si="448"/>
        <v>34</v>
      </c>
      <c r="Q2084" s="33" t="str">
        <f t="shared" si="449"/>
        <v/>
      </c>
      <c r="R2084" s="33">
        <f t="shared" si="450"/>
        <v>9</v>
      </c>
      <c r="S2084" s="33" t="str">
        <f t="shared" si="451"/>
        <v>134_9</v>
      </c>
      <c r="T2084" s="35" t="str">
        <f t="shared" si="452"/>
        <v>134PM</v>
      </c>
      <c r="U2084" s="35" t="str">
        <f t="shared" si="453"/>
        <v>134PMEW</v>
      </c>
      <c r="W2084" s="20" t="str">
        <f t="shared" si="454"/>
        <v/>
      </c>
      <c r="X2084" s="20" t="str">
        <f t="shared" si="455"/>
        <v/>
      </c>
      <c r="Y2084" s="20" t="str">
        <f t="shared" si="456"/>
        <v/>
      </c>
      <c r="Z2084" s="20" t="str">
        <f t="shared" si="457"/>
        <v/>
      </c>
      <c r="AA2084" s="20">
        <f t="shared" si="459"/>
        <v>0</v>
      </c>
      <c r="AB2084" s="20">
        <f t="shared" si="460"/>
        <v>0</v>
      </c>
      <c r="AC2084" s="20">
        <f t="shared" si="461"/>
        <v>0</v>
      </c>
      <c r="AD2084" s="16">
        <f t="shared" si="458"/>
        <v>0</v>
      </c>
      <c r="AE2084" s="16">
        <f>IF(ISBLANK(T2084),AE2083,IF(COUNTIF(T$2:T2084,T2084)&gt;1,AE2083,1+MAX(AE2083,0)))</f>
        <v>65</v>
      </c>
    </row>
    <row r="2085" spans="1:31" x14ac:dyDescent="0.25">
      <c r="A2085" s="42">
        <v>134</v>
      </c>
      <c r="B2085" s="42" t="s">
        <v>66</v>
      </c>
      <c r="C2085" s="42" t="s">
        <v>784</v>
      </c>
      <c r="E2085" s="20">
        <v>1</v>
      </c>
      <c r="F2085" s="20">
        <v>1</v>
      </c>
      <c r="G2085" s="20">
        <v>4</v>
      </c>
      <c r="H2085" s="20">
        <v>16</v>
      </c>
      <c r="I2085" s="20">
        <v>7</v>
      </c>
      <c r="J2085" s="20">
        <v>2</v>
      </c>
      <c r="K2085" s="20">
        <v>4</v>
      </c>
      <c r="L2085" s="20">
        <v>6</v>
      </c>
      <c r="M2085" s="225" t="s">
        <v>785</v>
      </c>
      <c r="O2085" s="101">
        <f>IF(ISBLANK(C2085),O2084,IF(COUNTIF(C$2:C2085,C2085)&gt;1,O2084,1+MAX(O2084,0)))</f>
        <v>61</v>
      </c>
      <c r="P2085" s="45">
        <f t="shared" si="448"/>
        <v>34</v>
      </c>
      <c r="Q2085" s="33" t="str">
        <f t="shared" si="449"/>
        <v/>
      </c>
      <c r="R2085" s="33">
        <f t="shared" si="450"/>
        <v>9</v>
      </c>
      <c r="S2085" s="33" t="str">
        <f t="shared" si="451"/>
        <v>134_9</v>
      </c>
      <c r="T2085" s="35" t="str">
        <f t="shared" si="452"/>
        <v>134PM</v>
      </c>
      <c r="U2085" s="35" t="str">
        <f t="shared" si="453"/>
        <v>134PMEW</v>
      </c>
      <c r="W2085" s="20" t="str">
        <f t="shared" si="454"/>
        <v/>
      </c>
      <c r="X2085" s="20" t="str">
        <f t="shared" si="455"/>
        <v/>
      </c>
      <c r="Y2085" s="20" t="str">
        <f t="shared" si="456"/>
        <v/>
      </c>
      <c r="Z2085" s="20" t="str">
        <f t="shared" si="457"/>
        <v/>
      </c>
      <c r="AA2085" s="20">
        <f t="shared" si="459"/>
        <v>0</v>
      </c>
      <c r="AB2085" s="20">
        <f t="shared" si="460"/>
        <v>0</v>
      </c>
      <c r="AC2085" s="20">
        <f t="shared" si="461"/>
        <v>0</v>
      </c>
      <c r="AD2085" s="16">
        <f t="shared" si="458"/>
        <v>0</v>
      </c>
      <c r="AE2085" s="16">
        <f>IF(ISBLANK(T2085),AE2084,IF(COUNTIF(T$2:T2085,T2085)&gt;1,AE2084,1+MAX(AE2084,0)))</f>
        <v>65</v>
      </c>
    </row>
    <row r="2086" spans="1:31" x14ac:dyDescent="0.25">
      <c r="A2086" s="42">
        <v>134</v>
      </c>
      <c r="B2086" s="42" t="s">
        <v>66</v>
      </c>
      <c r="C2086" s="42" t="s">
        <v>784</v>
      </c>
      <c r="E2086" s="20">
        <v>1</v>
      </c>
      <c r="F2086" s="20">
        <v>2</v>
      </c>
      <c r="G2086" s="20">
        <v>1</v>
      </c>
      <c r="H2086" s="20">
        <v>8</v>
      </c>
      <c r="I2086" s="20">
        <v>6</v>
      </c>
      <c r="J2086" s="20">
        <v>1</v>
      </c>
      <c r="K2086" s="20">
        <v>0</v>
      </c>
      <c r="L2086" s="20">
        <v>0</v>
      </c>
      <c r="M2086" s="225" t="s">
        <v>785</v>
      </c>
      <c r="O2086" s="101">
        <f>IF(ISBLANK(C2086),O2085,IF(COUNTIF(C$2:C2086,C2086)&gt;1,O2085,1+MAX(O2085,0)))</f>
        <v>61</v>
      </c>
      <c r="P2086" s="45">
        <f t="shared" si="448"/>
        <v>34</v>
      </c>
      <c r="Q2086" s="33" t="str">
        <f t="shared" si="449"/>
        <v/>
      </c>
      <c r="R2086" s="33">
        <f t="shared" si="450"/>
        <v>10</v>
      </c>
      <c r="S2086" s="33" t="str">
        <f t="shared" si="451"/>
        <v>134_10</v>
      </c>
      <c r="T2086" s="35" t="str">
        <f t="shared" si="452"/>
        <v>134PM</v>
      </c>
      <c r="U2086" s="35" t="str">
        <f t="shared" si="453"/>
        <v>134PMNS</v>
      </c>
      <c r="W2086" s="20" t="str">
        <f t="shared" si="454"/>
        <v/>
      </c>
      <c r="X2086" s="20" t="str">
        <f t="shared" si="455"/>
        <v/>
      </c>
      <c r="Y2086" s="20" t="str">
        <f t="shared" si="456"/>
        <v/>
      </c>
      <c r="Z2086" s="20" t="str">
        <f t="shared" si="457"/>
        <v/>
      </c>
      <c r="AA2086" s="20">
        <f t="shared" si="459"/>
        <v>0</v>
      </c>
      <c r="AB2086" s="20">
        <f t="shared" si="460"/>
        <v>0</v>
      </c>
      <c r="AC2086" s="20">
        <f t="shared" si="461"/>
        <v>0</v>
      </c>
      <c r="AD2086" s="16">
        <f t="shared" si="458"/>
        <v>0</v>
      </c>
      <c r="AE2086" s="16">
        <f>IF(ISBLANK(T2086),AE2085,IF(COUNTIF(T$2:T2086,T2086)&gt;1,AE2085,1+MAX(AE2085,0)))</f>
        <v>65</v>
      </c>
    </row>
    <row r="2087" spans="1:31" x14ac:dyDescent="0.25">
      <c r="A2087" s="42">
        <v>134</v>
      </c>
      <c r="B2087" s="42" t="s">
        <v>66</v>
      </c>
      <c r="C2087" s="42" t="s">
        <v>784</v>
      </c>
      <c r="E2087" s="20">
        <v>1</v>
      </c>
      <c r="F2087" s="20">
        <v>2</v>
      </c>
      <c r="G2087" s="20">
        <v>2</v>
      </c>
      <c r="H2087" s="20">
        <v>22</v>
      </c>
      <c r="I2087" s="20">
        <v>4</v>
      </c>
      <c r="J2087" s="20">
        <v>0</v>
      </c>
      <c r="K2087" s="20">
        <v>0</v>
      </c>
      <c r="L2087" s="20">
        <v>0</v>
      </c>
      <c r="M2087" s="225" t="s">
        <v>785</v>
      </c>
      <c r="O2087" s="101">
        <f>IF(ISBLANK(C2087),O2086,IF(COUNTIF(C$2:C2087,C2087)&gt;1,O2086,1+MAX(O2086,0)))</f>
        <v>61</v>
      </c>
      <c r="P2087" s="45">
        <f t="shared" si="448"/>
        <v>34</v>
      </c>
      <c r="Q2087" s="33" t="str">
        <f t="shared" si="449"/>
        <v/>
      </c>
      <c r="R2087" s="33">
        <f t="shared" si="450"/>
        <v>10</v>
      </c>
      <c r="S2087" s="33" t="str">
        <f t="shared" si="451"/>
        <v>134_10</v>
      </c>
      <c r="T2087" s="35" t="str">
        <f t="shared" si="452"/>
        <v>134PM</v>
      </c>
      <c r="U2087" s="35" t="str">
        <f t="shared" si="453"/>
        <v>134PMNS</v>
      </c>
      <c r="W2087" s="20" t="str">
        <f t="shared" si="454"/>
        <v/>
      </c>
      <c r="X2087" s="20" t="str">
        <f t="shared" si="455"/>
        <v/>
      </c>
      <c r="Y2087" s="20" t="str">
        <f t="shared" si="456"/>
        <v/>
      </c>
      <c r="Z2087" s="20" t="str">
        <f t="shared" si="457"/>
        <v/>
      </c>
      <c r="AA2087" s="20">
        <f t="shared" si="459"/>
        <v>0</v>
      </c>
      <c r="AB2087" s="20">
        <f t="shared" si="460"/>
        <v>1</v>
      </c>
      <c r="AC2087" s="20">
        <f t="shared" si="461"/>
        <v>0</v>
      </c>
      <c r="AD2087" s="16">
        <f t="shared" si="458"/>
        <v>0</v>
      </c>
      <c r="AE2087" s="16">
        <f>IF(ISBLANK(T2087),AE2086,IF(COUNTIF(T$2:T2087,T2087)&gt;1,AE2086,1+MAX(AE2086,0)))</f>
        <v>65</v>
      </c>
    </row>
    <row r="2088" spans="1:31" x14ac:dyDescent="0.25">
      <c r="A2088" s="42">
        <v>134</v>
      </c>
      <c r="B2088" s="42" t="s">
        <v>66</v>
      </c>
      <c r="C2088" s="42" t="s">
        <v>784</v>
      </c>
      <c r="E2088" s="20">
        <v>1</v>
      </c>
      <c r="F2088" s="20">
        <v>2</v>
      </c>
      <c r="G2088" s="20">
        <v>3</v>
      </c>
      <c r="H2088" s="20">
        <v>12</v>
      </c>
      <c r="I2088" s="20">
        <v>4</v>
      </c>
      <c r="J2088" s="20">
        <v>0</v>
      </c>
      <c r="K2088" s="20">
        <v>8</v>
      </c>
      <c r="L2088" s="20">
        <v>7</v>
      </c>
      <c r="M2088" s="225" t="s">
        <v>785</v>
      </c>
      <c r="O2088" s="101">
        <f>IF(ISBLANK(C2088),O2087,IF(COUNTIF(C$2:C2088,C2088)&gt;1,O2087,1+MAX(O2087,0)))</f>
        <v>61</v>
      </c>
      <c r="P2088" s="45">
        <f t="shared" si="448"/>
        <v>34</v>
      </c>
      <c r="Q2088" s="33" t="str">
        <f t="shared" si="449"/>
        <v/>
      </c>
      <c r="R2088" s="33">
        <f t="shared" si="450"/>
        <v>10</v>
      </c>
      <c r="S2088" s="33" t="str">
        <f t="shared" si="451"/>
        <v>134_10</v>
      </c>
      <c r="T2088" s="35" t="str">
        <f t="shared" si="452"/>
        <v>134PM</v>
      </c>
      <c r="U2088" s="35" t="str">
        <f t="shared" si="453"/>
        <v>134PMEW</v>
      </c>
      <c r="W2088" s="20" t="str">
        <f t="shared" si="454"/>
        <v/>
      </c>
      <c r="X2088" s="20" t="str">
        <f t="shared" si="455"/>
        <v/>
      </c>
      <c r="Y2088" s="20" t="str">
        <f t="shared" si="456"/>
        <v/>
      </c>
      <c r="Z2088" s="20" t="str">
        <f t="shared" si="457"/>
        <v/>
      </c>
      <c r="AA2088" s="20">
        <f t="shared" si="459"/>
        <v>0</v>
      </c>
      <c r="AB2088" s="20">
        <f t="shared" si="460"/>
        <v>0</v>
      </c>
      <c r="AC2088" s="20">
        <f t="shared" si="461"/>
        <v>0</v>
      </c>
      <c r="AD2088" s="16">
        <f t="shared" si="458"/>
        <v>0</v>
      </c>
      <c r="AE2088" s="16">
        <f>IF(ISBLANK(T2088),AE2087,IF(COUNTIF(T$2:T2088,T2088)&gt;1,AE2087,1+MAX(AE2087,0)))</f>
        <v>65</v>
      </c>
    </row>
    <row r="2089" spans="1:31" x14ac:dyDescent="0.25">
      <c r="A2089" s="42">
        <v>134</v>
      </c>
      <c r="B2089" s="42" t="s">
        <v>66</v>
      </c>
      <c r="C2089" s="42" t="s">
        <v>784</v>
      </c>
      <c r="E2089" s="20">
        <v>1</v>
      </c>
      <c r="F2089" s="20">
        <v>2</v>
      </c>
      <c r="G2089" s="20">
        <v>4</v>
      </c>
      <c r="H2089" s="20">
        <v>24</v>
      </c>
      <c r="I2089" s="20">
        <v>6</v>
      </c>
      <c r="J2089" s="20">
        <v>1</v>
      </c>
      <c r="K2089" s="20">
        <v>9</v>
      </c>
      <c r="L2089" s="20">
        <v>11</v>
      </c>
      <c r="M2089" s="225" t="s">
        <v>785</v>
      </c>
      <c r="O2089" s="101">
        <f>IF(ISBLANK(C2089),O2088,IF(COUNTIF(C$2:C2089,C2089)&gt;1,O2088,1+MAX(O2088,0)))</f>
        <v>61</v>
      </c>
      <c r="P2089" s="45">
        <f t="shared" si="448"/>
        <v>34</v>
      </c>
      <c r="Q2089" s="33" t="str">
        <f t="shared" si="449"/>
        <v/>
      </c>
      <c r="R2089" s="33">
        <f t="shared" si="450"/>
        <v>10</v>
      </c>
      <c r="S2089" s="33" t="str">
        <f t="shared" si="451"/>
        <v>134_10</v>
      </c>
      <c r="T2089" s="35" t="str">
        <f t="shared" si="452"/>
        <v>134PM</v>
      </c>
      <c r="U2089" s="35" t="str">
        <f t="shared" si="453"/>
        <v>134PMEW</v>
      </c>
      <c r="W2089" s="20" t="str">
        <f t="shared" si="454"/>
        <v/>
      </c>
      <c r="X2089" s="20" t="str">
        <f t="shared" si="455"/>
        <v/>
      </c>
      <c r="Y2089" s="20" t="str">
        <f t="shared" si="456"/>
        <v/>
      </c>
      <c r="Z2089" s="20" t="str">
        <f t="shared" si="457"/>
        <v/>
      </c>
      <c r="AA2089" s="20">
        <f t="shared" si="459"/>
        <v>0</v>
      </c>
      <c r="AB2089" s="20">
        <f t="shared" si="460"/>
        <v>0</v>
      </c>
      <c r="AC2089" s="20">
        <f t="shared" si="461"/>
        <v>0</v>
      </c>
      <c r="AD2089" s="16">
        <f t="shared" si="458"/>
        <v>0</v>
      </c>
      <c r="AE2089" s="16">
        <f>IF(ISBLANK(T2089),AE2088,IF(COUNTIF(T$2:T2089,T2089)&gt;1,AE2088,1+MAX(AE2088,0)))</f>
        <v>65</v>
      </c>
    </row>
    <row r="2090" spans="1:31" x14ac:dyDescent="0.25">
      <c r="A2090" s="42">
        <v>134</v>
      </c>
      <c r="B2090" s="42" t="s">
        <v>66</v>
      </c>
      <c r="C2090" s="42" t="s">
        <v>784</v>
      </c>
      <c r="E2090" s="20">
        <v>1</v>
      </c>
      <c r="F2090" s="20">
        <v>3</v>
      </c>
      <c r="G2090" s="20">
        <v>1</v>
      </c>
      <c r="H2090" s="20">
        <v>7</v>
      </c>
      <c r="I2090" s="20">
        <v>1</v>
      </c>
      <c r="J2090" s="20">
        <v>1</v>
      </c>
      <c r="K2090" s="20">
        <v>0</v>
      </c>
      <c r="L2090" s="20">
        <v>0</v>
      </c>
      <c r="M2090" s="225" t="s">
        <v>785</v>
      </c>
      <c r="O2090" s="101">
        <f>IF(ISBLANK(C2090),O2089,IF(COUNTIF(C$2:C2090,C2090)&gt;1,O2089,1+MAX(O2089,0)))</f>
        <v>61</v>
      </c>
      <c r="P2090" s="45">
        <f t="shared" si="448"/>
        <v>34</v>
      </c>
      <c r="Q2090" s="33" t="str">
        <f t="shared" si="449"/>
        <v/>
      </c>
      <c r="R2090" s="33">
        <f t="shared" si="450"/>
        <v>11</v>
      </c>
      <c r="S2090" s="33" t="str">
        <f t="shared" si="451"/>
        <v>134_11</v>
      </c>
      <c r="T2090" s="35" t="str">
        <f t="shared" si="452"/>
        <v>134PM</v>
      </c>
      <c r="U2090" s="35" t="str">
        <f t="shared" si="453"/>
        <v>134PMNS</v>
      </c>
      <c r="W2090" s="20" t="str">
        <f t="shared" si="454"/>
        <v/>
      </c>
      <c r="X2090" s="20" t="str">
        <f t="shared" si="455"/>
        <v/>
      </c>
      <c r="Y2090" s="20" t="str">
        <f t="shared" si="456"/>
        <v/>
      </c>
      <c r="Z2090" s="20" t="str">
        <f t="shared" si="457"/>
        <v/>
      </c>
      <c r="AA2090" s="20">
        <f t="shared" si="459"/>
        <v>0</v>
      </c>
      <c r="AB2090" s="20">
        <f t="shared" si="460"/>
        <v>0</v>
      </c>
      <c r="AC2090" s="20">
        <f t="shared" si="461"/>
        <v>0</v>
      </c>
      <c r="AD2090" s="16">
        <f t="shared" si="458"/>
        <v>0</v>
      </c>
      <c r="AE2090" s="16">
        <f>IF(ISBLANK(T2090),AE2089,IF(COUNTIF(T$2:T2090,T2090)&gt;1,AE2089,1+MAX(AE2089,0)))</f>
        <v>65</v>
      </c>
    </row>
    <row r="2091" spans="1:31" x14ac:dyDescent="0.25">
      <c r="A2091" s="42">
        <v>134</v>
      </c>
      <c r="B2091" s="42" t="s">
        <v>66</v>
      </c>
      <c r="C2091" s="42" t="s">
        <v>784</v>
      </c>
      <c r="E2091" s="20">
        <v>1</v>
      </c>
      <c r="F2091" s="20">
        <v>3</v>
      </c>
      <c r="G2091" s="20">
        <v>2</v>
      </c>
      <c r="H2091" s="20">
        <v>15</v>
      </c>
      <c r="I2091" s="20">
        <v>6</v>
      </c>
      <c r="J2091" s="20">
        <v>0</v>
      </c>
      <c r="K2091" s="20">
        <v>0</v>
      </c>
      <c r="L2091" s="20">
        <v>0</v>
      </c>
      <c r="M2091" s="225" t="s">
        <v>785</v>
      </c>
      <c r="O2091" s="101">
        <f>IF(ISBLANK(C2091),O2090,IF(COUNTIF(C$2:C2091,C2091)&gt;1,O2090,1+MAX(O2090,0)))</f>
        <v>61</v>
      </c>
      <c r="P2091" s="45">
        <f t="shared" si="448"/>
        <v>34</v>
      </c>
      <c r="Q2091" s="33" t="str">
        <f t="shared" si="449"/>
        <v/>
      </c>
      <c r="R2091" s="33">
        <f t="shared" si="450"/>
        <v>11</v>
      </c>
      <c r="S2091" s="33" t="str">
        <f t="shared" si="451"/>
        <v>134_11</v>
      </c>
      <c r="T2091" s="35" t="str">
        <f t="shared" si="452"/>
        <v>134PM</v>
      </c>
      <c r="U2091" s="35" t="str">
        <f t="shared" si="453"/>
        <v>134PMNS</v>
      </c>
      <c r="W2091" s="20" t="str">
        <f t="shared" si="454"/>
        <v/>
      </c>
      <c r="X2091" s="20" t="str">
        <f t="shared" si="455"/>
        <v/>
      </c>
      <c r="Y2091" s="20" t="str">
        <f t="shared" si="456"/>
        <v/>
      </c>
      <c r="Z2091" s="20" t="str">
        <f t="shared" si="457"/>
        <v/>
      </c>
      <c r="AA2091" s="20">
        <f t="shared" si="459"/>
        <v>0</v>
      </c>
      <c r="AB2091" s="20">
        <f t="shared" si="460"/>
        <v>1</v>
      </c>
      <c r="AC2091" s="20">
        <f t="shared" si="461"/>
        <v>0</v>
      </c>
      <c r="AD2091" s="16">
        <f t="shared" si="458"/>
        <v>0</v>
      </c>
      <c r="AE2091" s="16">
        <f>IF(ISBLANK(T2091),AE2090,IF(COUNTIF(T$2:T2091,T2091)&gt;1,AE2090,1+MAX(AE2090,0)))</f>
        <v>65</v>
      </c>
    </row>
    <row r="2092" spans="1:31" x14ac:dyDescent="0.25">
      <c r="A2092" s="42">
        <v>134</v>
      </c>
      <c r="B2092" s="42" t="s">
        <v>66</v>
      </c>
      <c r="C2092" s="42" t="s">
        <v>784</v>
      </c>
      <c r="E2092" s="20">
        <v>1</v>
      </c>
      <c r="F2092" s="20">
        <v>3</v>
      </c>
      <c r="G2092" s="20">
        <v>3</v>
      </c>
      <c r="H2092" s="20">
        <v>19</v>
      </c>
      <c r="I2092" s="20">
        <v>7</v>
      </c>
      <c r="J2092" s="20">
        <v>2</v>
      </c>
      <c r="K2092" s="20">
        <v>5</v>
      </c>
      <c r="L2092" s="20">
        <v>9</v>
      </c>
      <c r="M2092" s="225" t="s">
        <v>785</v>
      </c>
      <c r="O2092" s="101">
        <f>IF(ISBLANK(C2092),O2091,IF(COUNTIF(C$2:C2092,C2092)&gt;1,O2091,1+MAX(O2091,0)))</f>
        <v>61</v>
      </c>
      <c r="P2092" s="45">
        <f t="shared" si="448"/>
        <v>34</v>
      </c>
      <c r="Q2092" s="33" t="str">
        <f t="shared" si="449"/>
        <v/>
      </c>
      <c r="R2092" s="33">
        <f t="shared" si="450"/>
        <v>11</v>
      </c>
      <c r="S2092" s="33" t="str">
        <f t="shared" si="451"/>
        <v>134_11</v>
      </c>
      <c r="T2092" s="35" t="str">
        <f t="shared" si="452"/>
        <v>134PM</v>
      </c>
      <c r="U2092" s="35" t="str">
        <f t="shared" si="453"/>
        <v>134PMEW</v>
      </c>
      <c r="W2092" s="20" t="str">
        <f t="shared" si="454"/>
        <v/>
      </c>
      <c r="X2092" s="20" t="str">
        <f t="shared" si="455"/>
        <v/>
      </c>
      <c r="Y2092" s="20" t="str">
        <f t="shared" si="456"/>
        <v/>
      </c>
      <c r="Z2092" s="20" t="str">
        <f t="shared" si="457"/>
        <v/>
      </c>
      <c r="AA2092" s="20">
        <f t="shared" si="459"/>
        <v>0</v>
      </c>
      <c r="AB2092" s="20">
        <f t="shared" si="460"/>
        <v>0</v>
      </c>
      <c r="AC2092" s="20">
        <f t="shared" si="461"/>
        <v>0</v>
      </c>
      <c r="AD2092" s="16">
        <f t="shared" si="458"/>
        <v>0</v>
      </c>
      <c r="AE2092" s="16">
        <f>IF(ISBLANK(T2092),AE2091,IF(COUNTIF(T$2:T2092,T2092)&gt;1,AE2091,1+MAX(AE2091,0)))</f>
        <v>65</v>
      </c>
    </row>
    <row r="2093" spans="1:31" x14ac:dyDescent="0.25">
      <c r="A2093" s="42">
        <v>134</v>
      </c>
      <c r="B2093" s="42" t="s">
        <v>66</v>
      </c>
      <c r="C2093" s="42" t="s">
        <v>784</v>
      </c>
      <c r="E2093" s="20">
        <v>1</v>
      </c>
      <c r="F2093" s="20">
        <v>3</v>
      </c>
      <c r="G2093" s="20">
        <v>4</v>
      </c>
      <c r="H2093" s="20">
        <v>8</v>
      </c>
      <c r="I2093" s="20">
        <v>2</v>
      </c>
      <c r="J2093" s="20">
        <v>1</v>
      </c>
      <c r="K2093" s="20">
        <v>7</v>
      </c>
      <c r="L2093" s="20">
        <v>7</v>
      </c>
      <c r="M2093" s="225" t="s">
        <v>785</v>
      </c>
      <c r="O2093" s="101">
        <f>IF(ISBLANK(C2093),O2092,IF(COUNTIF(C$2:C2093,C2093)&gt;1,O2092,1+MAX(O2092,0)))</f>
        <v>61</v>
      </c>
      <c r="P2093" s="45">
        <f t="shared" si="448"/>
        <v>34</v>
      </c>
      <c r="Q2093" s="33" t="str">
        <f t="shared" si="449"/>
        <v/>
      </c>
      <c r="R2093" s="33">
        <f t="shared" si="450"/>
        <v>11</v>
      </c>
      <c r="S2093" s="33" t="str">
        <f t="shared" si="451"/>
        <v>134_11</v>
      </c>
      <c r="T2093" s="35" t="str">
        <f t="shared" si="452"/>
        <v>134PM</v>
      </c>
      <c r="U2093" s="35" t="str">
        <f t="shared" si="453"/>
        <v>134PMEW</v>
      </c>
      <c r="W2093" s="20" t="str">
        <f t="shared" si="454"/>
        <v/>
      </c>
      <c r="X2093" s="20" t="str">
        <f t="shared" si="455"/>
        <v/>
      </c>
      <c r="Y2093" s="20" t="str">
        <f t="shared" si="456"/>
        <v/>
      </c>
      <c r="Z2093" s="20" t="str">
        <f t="shared" si="457"/>
        <v/>
      </c>
      <c r="AA2093" s="20">
        <f t="shared" si="459"/>
        <v>0</v>
      </c>
      <c r="AB2093" s="20">
        <f t="shared" si="460"/>
        <v>0</v>
      </c>
      <c r="AC2093" s="20">
        <f t="shared" si="461"/>
        <v>0</v>
      </c>
      <c r="AD2093" s="16">
        <f t="shared" si="458"/>
        <v>0</v>
      </c>
      <c r="AE2093" s="16">
        <f>IF(ISBLANK(T2093),AE2092,IF(COUNTIF(T$2:T2093,T2093)&gt;1,AE2092,1+MAX(AE2092,0)))</f>
        <v>65</v>
      </c>
    </row>
    <row r="2094" spans="1:31" x14ac:dyDescent="0.25">
      <c r="A2094" s="42">
        <v>134</v>
      </c>
      <c r="B2094" s="42" t="s">
        <v>66</v>
      </c>
      <c r="C2094" s="42" t="s">
        <v>784</v>
      </c>
      <c r="E2094" s="20">
        <v>1</v>
      </c>
      <c r="F2094" s="20">
        <v>4</v>
      </c>
      <c r="G2094" s="20">
        <v>1</v>
      </c>
      <c r="H2094" s="20">
        <v>10</v>
      </c>
      <c r="I2094" s="20">
        <v>1</v>
      </c>
      <c r="J2094" s="20">
        <v>0</v>
      </c>
      <c r="K2094" s="20">
        <v>0</v>
      </c>
      <c r="L2094" s="20">
        <v>0</v>
      </c>
      <c r="M2094" s="225" t="s">
        <v>785</v>
      </c>
      <c r="O2094" s="101">
        <f>IF(ISBLANK(C2094),O2093,IF(COUNTIF(C$2:C2094,C2094)&gt;1,O2093,1+MAX(O2093,0)))</f>
        <v>61</v>
      </c>
      <c r="P2094" s="45">
        <f t="shared" si="448"/>
        <v>34</v>
      </c>
      <c r="Q2094" s="33" t="str">
        <f t="shared" si="449"/>
        <v/>
      </c>
      <c r="R2094" s="33">
        <f t="shared" si="450"/>
        <v>12</v>
      </c>
      <c r="S2094" s="33" t="str">
        <f t="shared" si="451"/>
        <v>134_12</v>
      </c>
      <c r="T2094" s="35" t="str">
        <f t="shared" si="452"/>
        <v>134PM</v>
      </c>
      <c r="U2094" s="35" t="str">
        <f t="shared" si="453"/>
        <v>134PMNS</v>
      </c>
      <c r="W2094" s="20" t="str">
        <f t="shared" si="454"/>
        <v/>
      </c>
      <c r="X2094" s="20" t="str">
        <f t="shared" si="455"/>
        <v/>
      </c>
      <c r="Y2094" s="20" t="str">
        <f t="shared" si="456"/>
        <v/>
      </c>
      <c r="Z2094" s="20" t="str">
        <f t="shared" si="457"/>
        <v/>
      </c>
      <c r="AA2094" s="20">
        <f t="shared" si="459"/>
        <v>0</v>
      </c>
      <c r="AB2094" s="20">
        <f t="shared" si="460"/>
        <v>0</v>
      </c>
      <c r="AC2094" s="20">
        <f t="shared" si="461"/>
        <v>0</v>
      </c>
      <c r="AD2094" s="16">
        <f t="shared" si="458"/>
        <v>0</v>
      </c>
      <c r="AE2094" s="16">
        <f>IF(ISBLANK(T2094),AE2093,IF(COUNTIF(T$2:T2094,T2094)&gt;1,AE2093,1+MAX(AE2093,0)))</f>
        <v>65</v>
      </c>
    </row>
    <row r="2095" spans="1:31" x14ac:dyDescent="0.25">
      <c r="A2095" s="42">
        <v>134</v>
      </c>
      <c r="B2095" s="42" t="s">
        <v>66</v>
      </c>
      <c r="C2095" s="42" t="s">
        <v>784</v>
      </c>
      <c r="E2095" s="20">
        <v>1</v>
      </c>
      <c r="F2095" s="20">
        <v>4</v>
      </c>
      <c r="G2095" s="20">
        <v>2</v>
      </c>
      <c r="H2095" s="20">
        <v>15</v>
      </c>
      <c r="I2095" s="20">
        <v>2</v>
      </c>
      <c r="J2095" s="20">
        <v>4</v>
      </c>
      <c r="K2095" s="20">
        <v>0</v>
      </c>
      <c r="L2095" s="20">
        <v>0</v>
      </c>
      <c r="M2095" s="225" t="s">
        <v>785</v>
      </c>
      <c r="O2095" s="101">
        <f>IF(ISBLANK(C2095),O2094,IF(COUNTIF(C$2:C2095,C2095)&gt;1,O2094,1+MAX(O2094,0)))</f>
        <v>61</v>
      </c>
      <c r="P2095" s="45">
        <f t="shared" si="448"/>
        <v>34</v>
      </c>
      <c r="Q2095" s="33" t="str">
        <f t="shared" si="449"/>
        <v/>
      </c>
      <c r="R2095" s="33">
        <f t="shared" si="450"/>
        <v>12</v>
      </c>
      <c r="S2095" s="33" t="str">
        <f t="shared" si="451"/>
        <v>134_12</v>
      </c>
      <c r="T2095" s="35" t="str">
        <f t="shared" si="452"/>
        <v>134PM</v>
      </c>
      <c r="U2095" s="35" t="str">
        <f t="shared" si="453"/>
        <v>134PMNS</v>
      </c>
      <c r="W2095" s="20" t="str">
        <f t="shared" si="454"/>
        <v/>
      </c>
      <c r="X2095" s="20" t="str">
        <f t="shared" si="455"/>
        <v/>
      </c>
      <c r="Y2095" s="20" t="str">
        <f t="shared" si="456"/>
        <v/>
      </c>
      <c r="Z2095" s="20" t="str">
        <f t="shared" si="457"/>
        <v/>
      </c>
      <c r="AA2095" s="20">
        <f t="shared" si="459"/>
        <v>0</v>
      </c>
      <c r="AB2095" s="20">
        <f t="shared" si="460"/>
        <v>1</v>
      </c>
      <c r="AC2095" s="20">
        <f t="shared" si="461"/>
        <v>0</v>
      </c>
      <c r="AD2095" s="16">
        <f t="shared" si="458"/>
        <v>0</v>
      </c>
      <c r="AE2095" s="16">
        <f>IF(ISBLANK(T2095),AE2094,IF(COUNTIF(T$2:T2095,T2095)&gt;1,AE2094,1+MAX(AE2094,0)))</f>
        <v>65</v>
      </c>
    </row>
    <row r="2096" spans="1:31" x14ac:dyDescent="0.25">
      <c r="A2096" s="42">
        <v>134</v>
      </c>
      <c r="B2096" s="42" t="s">
        <v>66</v>
      </c>
      <c r="C2096" s="42" t="s">
        <v>784</v>
      </c>
      <c r="E2096" s="20">
        <v>1</v>
      </c>
      <c r="F2096" s="20">
        <v>4</v>
      </c>
      <c r="G2096" s="20">
        <v>3</v>
      </c>
      <c r="H2096" s="20">
        <v>6</v>
      </c>
      <c r="I2096" s="20">
        <v>3</v>
      </c>
      <c r="J2096" s="20">
        <v>2</v>
      </c>
      <c r="K2096" s="20">
        <v>2</v>
      </c>
      <c r="L2096" s="20">
        <v>4</v>
      </c>
      <c r="M2096" s="225" t="s">
        <v>785</v>
      </c>
      <c r="O2096" s="101">
        <f>IF(ISBLANK(C2096),O2095,IF(COUNTIF(C$2:C2096,C2096)&gt;1,O2095,1+MAX(O2095,0)))</f>
        <v>61</v>
      </c>
      <c r="P2096" s="45">
        <f t="shared" si="448"/>
        <v>34</v>
      </c>
      <c r="Q2096" s="33" t="str">
        <f t="shared" si="449"/>
        <v/>
      </c>
      <c r="R2096" s="33">
        <f t="shared" si="450"/>
        <v>12</v>
      </c>
      <c r="S2096" s="33" t="str">
        <f t="shared" si="451"/>
        <v>134_12</v>
      </c>
      <c r="T2096" s="35" t="str">
        <f t="shared" si="452"/>
        <v>134PM</v>
      </c>
      <c r="U2096" s="35" t="str">
        <f t="shared" si="453"/>
        <v>134PMEW</v>
      </c>
      <c r="W2096" s="20" t="str">
        <f t="shared" si="454"/>
        <v/>
      </c>
      <c r="X2096" s="20" t="str">
        <f t="shared" si="455"/>
        <v/>
      </c>
      <c r="Y2096" s="20" t="str">
        <f t="shared" si="456"/>
        <v/>
      </c>
      <c r="Z2096" s="20" t="str">
        <f t="shared" si="457"/>
        <v/>
      </c>
      <c r="AA2096" s="20">
        <f t="shared" si="459"/>
        <v>0</v>
      </c>
      <c r="AB2096" s="20">
        <f t="shared" si="460"/>
        <v>0</v>
      </c>
      <c r="AC2096" s="20">
        <f t="shared" si="461"/>
        <v>0</v>
      </c>
      <c r="AD2096" s="16">
        <f t="shared" si="458"/>
        <v>0</v>
      </c>
      <c r="AE2096" s="16">
        <f>IF(ISBLANK(T2096),AE2095,IF(COUNTIF(T$2:T2096,T2096)&gt;1,AE2095,1+MAX(AE2095,0)))</f>
        <v>65</v>
      </c>
    </row>
    <row r="2097" spans="1:31" x14ac:dyDescent="0.25">
      <c r="A2097" s="42">
        <v>134</v>
      </c>
      <c r="B2097" s="42" t="s">
        <v>66</v>
      </c>
      <c r="C2097" s="42" t="s">
        <v>784</v>
      </c>
      <c r="E2097" s="20">
        <v>1</v>
      </c>
      <c r="F2097" s="20">
        <v>4</v>
      </c>
      <c r="G2097" s="20">
        <v>4</v>
      </c>
      <c r="H2097" s="20">
        <v>7</v>
      </c>
      <c r="I2097" s="20">
        <v>1</v>
      </c>
      <c r="J2097" s="20">
        <v>0</v>
      </c>
      <c r="K2097" s="20">
        <v>4</v>
      </c>
      <c r="L2097" s="20">
        <v>5</v>
      </c>
      <c r="M2097" s="225" t="s">
        <v>785</v>
      </c>
      <c r="O2097" s="101">
        <f>IF(ISBLANK(C2097),O2096,IF(COUNTIF(C$2:C2097,C2097)&gt;1,O2096,1+MAX(O2096,0)))</f>
        <v>61</v>
      </c>
      <c r="P2097" s="45">
        <f t="shared" si="448"/>
        <v>34</v>
      </c>
      <c r="Q2097" s="33" t="str">
        <f t="shared" si="449"/>
        <v/>
      </c>
      <c r="R2097" s="33">
        <f t="shared" si="450"/>
        <v>12</v>
      </c>
      <c r="S2097" s="33" t="str">
        <f t="shared" si="451"/>
        <v>134_12</v>
      </c>
      <c r="T2097" s="35" t="str">
        <f t="shared" si="452"/>
        <v>134PM</v>
      </c>
      <c r="U2097" s="35" t="str">
        <f t="shared" si="453"/>
        <v>134PMEW</v>
      </c>
      <c r="W2097" s="20" t="str">
        <f t="shared" si="454"/>
        <v/>
      </c>
      <c r="X2097" s="20" t="str">
        <f t="shared" si="455"/>
        <v/>
      </c>
      <c r="Y2097" s="20" t="str">
        <f t="shared" si="456"/>
        <v/>
      </c>
      <c r="Z2097" s="20" t="str">
        <f t="shared" si="457"/>
        <v/>
      </c>
      <c r="AA2097" s="20">
        <f t="shared" si="459"/>
        <v>0</v>
      </c>
      <c r="AB2097" s="20">
        <f t="shared" si="460"/>
        <v>0</v>
      </c>
      <c r="AC2097" s="20">
        <f t="shared" si="461"/>
        <v>0</v>
      </c>
      <c r="AD2097" s="16">
        <f t="shared" si="458"/>
        <v>0</v>
      </c>
      <c r="AE2097" s="16">
        <f>IF(ISBLANK(T2097),AE2096,IF(COUNTIF(T$2:T2097,T2097)&gt;1,AE2096,1+MAX(AE2096,0)))</f>
        <v>65</v>
      </c>
    </row>
    <row r="2098" spans="1:31" x14ac:dyDescent="0.25">
      <c r="A2098" s="42">
        <v>134</v>
      </c>
      <c r="B2098" s="42" t="s">
        <v>66</v>
      </c>
      <c r="C2098" s="42" t="s">
        <v>784</v>
      </c>
      <c r="E2098" s="20">
        <v>2</v>
      </c>
      <c r="F2098" s="20">
        <v>1</v>
      </c>
      <c r="G2098" s="20">
        <v>1</v>
      </c>
      <c r="H2098" s="20">
        <v>0</v>
      </c>
      <c r="I2098" s="20">
        <v>0</v>
      </c>
      <c r="J2098" s="20">
        <v>0</v>
      </c>
      <c r="K2098" s="20">
        <v>0</v>
      </c>
      <c r="L2098" s="20">
        <v>0</v>
      </c>
      <c r="O2098" s="101">
        <f>IF(ISBLANK(C2098),O2097,IF(COUNTIF(C$2:C2098,C2098)&gt;1,O2097,1+MAX(O2097,0)))</f>
        <v>61</v>
      </c>
      <c r="P2098" s="45">
        <f t="shared" si="448"/>
        <v>34</v>
      </c>
      <c r="Q2098" s="33" t="str">
        <f t="shared" si="449"/>
        <v/>
      </c>
      <c r="R2098" s="33">
        <f t="shared" si="450"/>
        <v>13</v>
      </c>
      <c r="S2098" s="33" t="str">
        <f t="shared" si="451"/>
        <v>134_13</v>
      </c>
      <c r="T2098" s="35" t="str">
        <f t="shared" si="452"/>
        <v>134PM</v>
      </c>
      <c r="U2098" s="35" t="str">
        <f t="shared" si="453"/>
        <v>134PMNS</v>
      </c>
      <c r="W2098" s="20" t="str">
        <f t="shared" si="454"/>
        <v/>
      </c>
      <c r="X2098" s="20" t="str">
        <f t="shared" si="455"/>
        <v/>
      </c>
      <c r="Y2098" s="20" t="str">
        <f t="shared" si="456"/>
        <v/>
      </c>
      <c r="Z2098" s="20" t="str">
        <f t="shared" si="457"/>
        <v/>
      </c>
      <c r="AA2098" s="20">
        <f t="shared" si="459"/>
        <v>0</v>
      </c>
      <c r="AB2098" s="20">
        <f t="shared" si="460"/>
        <v>0</v>
      </c>
      <c r="AC2098" s="20">
        <f t="shared" si="461"/>
        <v>0</v>
      </c>
      <c r="AD2098" s="16">
        <f t="shared" si="458"/>
        <v>0</v>
      </c>
      <c r="AE2098" s="16">
        <f>IF(ISBLANK(T2098),AE2097,IF(COUNTIF(T$2:T2098,T2098)&gt;1,AE2097,1+MAX(AE2097,0)))</f>
        <v>65</v>
      </c>
    </row>
    <row r="2099" spans="1:31" x14ac:dyDescent="0.25">
      <c r="A2099" s="42">
        <v>134</v>
      </c>
      <c r="B2099" s="42" t="s">
        <v>66</v>
      </c>
      <c r="C2099" s="42" t="s">
        <v>784</v>
      </c>
      <c r="E2099" s="20">
        <v>2</v>
      </c>
      <c r="F2099" s="20">
        <v>1</v>
      </c>
      <c r="G2099" s="20">
        <v>2</v>
      </c>
      <c r="H2099" s="20">
        <v>28</v>
      </c>
      <c r="I2099" s="20">
        <v>14</v>
      </c>
      <c r="J2099" s="20">
        <v>2</v>
      </c>
      <c r="K2099" s="20">
        <v>0</v>
      </c>
      <c r="L2099" s="20">
        <v>0</v>
      </c>
      <c r="O2099" s="101">
        <f>IF(ISBLANK(C2099),O2098,IF(COUNTIF(C$2:C2099,C2099)&gt;1,O2098,1+MAX(O2098,0)))</f>
        <v>61</v>
      </c>
      <c r="P2099" s="45">
        <f t="shared" si="448"/>
        <v>34</v>
      </c>
      <c r="Q2099" s="33" t="str">
        <f t="shared" si="449"/>
        <v/>
      </c>
      <c r="R2099" s="33">
        <f t="shared" si="450"/>
        <v>13</v>
      </c>
      <c r="S2099" s="33" t="str">
        <f t="shared" si="451"/>
        <v>134_13</v>
      </c>
      <c r="T2099" s="35" t="str">
        <f t="shared" si="452"/>
        <v>134PM</v>
      </c>
      <c r="U2099" s="35" t="str">
        <f t="shared" si="453"/>
        <v>134PMNS</v>
      </c>
      <c r="W2099" s="20" t="str">
        <f t="shared" si="454"/>
        <v/>
      </c>
      <c r="X2099" s="20" t="str">
        <f t="shared" si="455"/>
        <v/>
      </c>
      <c r="Y2099" s="20" t="str">
        <f t="shared" si="456"/>
        <v/>
      </c>
      <c r="Z2099" s="20" t="str">
        <f t="shared" si="457"/>
        <v/>
      </c>
      <c r="AA2099" s="20">
        <f t="shared" si="459"/>
        <v>0</v>
      </c>
      <c r="AB2099" s="20">
        <f t="shared" si="460"/>
        <v>1</v>
      </c>
      <c r="AC2099" s="20">
        <f t="shared" si="461"/>
        <v>0</v>
      </c>
      <c r="AD2099" s="16">
        <f t="shared" si="458"/>
        <v>0</v>
      </c>
      <c r="AE2099" s="16">
        <f>IF(ISBLANK(T2099),AE2098,IF(COUNTIF(T$2:T2099,T2099)&gt;1,AE2098,1+MAX(AE2098,0)))</f>
        <v>65</v>
      </c>
    </row>
    <row r="2100" spans="1:31" x14ac:dyDescent="0.25">
      <c r="A2100" s="42">
        <v>134</v>
      </c>
      <c r="B2100" s="42" t="s">
        <v>66</v>
      </c>
      <c r="C2100" s="42" t="s">
        <v>784</v>
      </c>
      <c r="E2100" s="20">
        <v>2</v>
      </c>
      <c r="F2100" s="20">
        <v>1</v>
      </c>
      <c r="G2100" s="20">
        <v>3</v>
      </c>
      <c r="H2100" s="20">
        <v>20</v>
      </c>
      <c r="I2100" s="20">
        <v>7</v>
      </c>
      <c r="J2100" s="20">
        <v>2</v>
      </c>
      <c r="K2100" s="20">
        <v>7</v>
      </c>
      <c r="L2100" s="20">
        <v>13</v>
      </c>
      <c r="O2100" s="101">
        <f>IF(ISBLANK(C2100),O2099,IF(COUNTIF(C$2:C2100,C2100)&gt;1,O2099,1+MAX(O2099,0)))</f>
        <v>61</v>
      </c>
      <c r="P2100" s="45">
        <f t="shared" si="448"/>
        <v>34</v>
      </c>
      <c r="Q2100" s="33" t="str">
        <f t="shared" si="449"/>
        <v/>
      </c>
      <c r="R2100" s="33">
        <f t="shared" si="450"/>
        <v>13</v>
      </c>
      <c r="S2100" s="33" t="str">
        <f t="shared" si="451"/>
        <v>134_13</v>
      </c>
      <c r="T2100" s="35" t="str">
        <f t="shared" si="452"/>
        <v>134PM</v>
      </c>
      <c r="U2100" s="35" t="str">
        <f t="shared" si="453"/>
        <v>134PMEW</v>
      </c>
      <c r="W2100" s="20" t="str">
        <f t="shared" si="454"/>
        <v/>
      </c>
      <c r="X2100" s="20" t="str">
        <f t="shared" si="455"/>
        <v/>
      </c>
      <c r="Y2100" s="20" t="str">
        <f t="shared" si="456"/>
        <v/>
      </c>
      <c r="Z2100" s="20" t="str">
        <f t="shared" si="457"/>
        <v/>
      </c>
      <c r="AA2100" s="20">
        <f t="shared" si="459"/>
        <v>0</v>
      </c>
      <c r="AB2100" s="20">
        <f t="shared" si="460"/>
        <v>0</v>
      </c>
      <c r="AC2100" s="20">
        <f t="shared" si="461"/>
        <v>0</v>
      </c>
      <c r="AD2100" s="16">
        <f t="shared" si="458"/>
        <v>0</v>
      </c>
      <c r="AE2100" s="16">
        <f>IF(ISBLANK(T2100),AE2099,IF(COUNTIF(T$2:T2100,T2100)&gt;1,AE2099,1+MAX(AE2099,0)))</f>
        <v>65</v>
      </c>
    </row>
    <row r="2101" spans="1:31" x14ac:dyDescent="0.25">
      <c r="A2101" s="42">
        <v>134</v>
      </c>
      <c r="B2101" s="42" t="s">
        <v>66</v>
      </c>
      <c r="C2101" s="42" t="s">
        <v>784</v>
      </c>
      <c r="E2101" s="20">
        <v>2</v>
      </c>
      <c r="F2101" s="20">
        <v>1</v>
      </c>
      <c r="G2101" s="20">
        <v>4</v>
      </c>
      <c r="H2101" s="20">
        <v>12</v>
      </c>
      <c r="I2101" s="20">
        <v>2</v>
      </c>
      <c r="J2101" s="20">
        <v>3</v>
      </c>
      <c r="K2101" s="20">
        <v>3</v>
      </c>
      <c r="L2101" s="20">
        <v>4</v>
      </c>
      <c r="O2101" s="101">
        <f>IF(ISBLANK(C2101),O2100,IF(COUNTIF(C$2:C2101,C2101)&gt;1,O2100,1+MAX(O2100,0)))</f>
        <v>61</v>
      </c>
      <c r="P2101" s="45">
        <f t="shared" si="448"/>
        <v>34</v>
      </c>
      <c r="Q2101" s="33" t="str">
        <f t="shared" si="449"/>
        <v/>
      </c>
      <c r="R2101" s="33">
        <f t="shared" si="450"/>
        <v>13</v>
      </c>
      <c r="S2101" s="33" t="str">
        <f t="shared" si="451"/>
        <v>134_13</v>
      </c>
      <c r="T2101" s="35" t="str">
        <f t="shared" si="452"/>
        <v>134PM</v>
      </c>
      <c r="U2101" s="35" t="str">
        <f t="shared" si="453"/>
        <v>134PMEW</v>
      </c>
      <c r="W2101" s="20" t="str">
        <f t="shared" si="454"/>
        <v/>
      </c>
      <c r="X2101" s="20" t="str">
        <f t="shared" si="455"/>
        <v/>
      </c>
      <c r="Y2101" s="20" t="str">
        <f t="shared" si="456"/>
        <v/>
      </c>
      <c r="Z2101" s="20" t="str">
        <f t="shared" si="457"/>
        <v/>
      </c>
      <c r="AA2101" s="20">
        <f t="shared" si="459"/>
        <v>0</v>
      </c>
      <c r="AB2101" s="20">
        <f t="shared" si="460"/>
        <v>0</v>
      </c>
      <c r="AC2101" s="20">
        <f t="shared" si="461"/>
        <v>0</v>
      </c>
      <c r="AD2101" s="16">
        <f t="shared" si="458"/>
        <v>0</v>
      </c>
      <c r="AE2101" s="16">
        <f>IF(ISBLANK(T2101),AE2100,IF(COUNTIF(T$2:T2101,T2101)&gt;1,AE2100,1+MAX(AE2100,0)))</f>
        <v>65</v>
      </c>
    </row>
    <row r="2102" spans="1:31" x14ac:dyDescent="0.25">
      <c r="A2102" s="42">
        <v>134</v>
      </c>
      <c r="B2102" s="42" t="s">
        <v>66</v>
      </c>
      <c r="C2102" s="42" t="s">
        <v>784</v>
      </c>
      <c r="E2102" s="20">
        <v>2</v>
      </c>
      <c r="F2102" s="20">
        <v>2</v>
      </c>
      <c r="G2102" s="20">
        <v>1</v>
      </c>
      <c r="H2102" s="20">
        <v>6</v>
      </c>
      <c r="I2102" s="20">
        <v>1</v>
      </c>
      <c r="J2102" s="20">
        <v>0</v>
      </c>
      <c r="K2102" s="20">
        <v>0</v>
      </c>
      <c r="L2102" s="20">
        <v>0</v>
      </c>
      <c r="O2102" s="101">
        <f>IF(ISBLANK(C2102),O2101,IF(COUNTIF(C$2:C2102,C2102)&gt;1,O2101,1+MAX(O2101,0)))</f>
        <v>61</v>
      </c>
      <c r="P2102" s="45">
        <f t="shared" si="448"/>
        <v>34</v>
      </c>
      <c r="Q2102" s="33" t="str">
        <f t="shared" si="449"/>
        <v/>
      </c>
      <c r="R2102" s="33">
        <f t="shared" si="450"/>
        <v>14</v>
      </c>
      <c r="S2102" s="33" t="str">
        <f t="shared" si="451"/>
        <v>134_14</v>
      </c>
      <c r="T2102" s="35" t="str">
        <f t="shared" si="452"/>
        <v>134PM</v>
      </c>
      <c r="U2102" s="35" t="str">
        <f t="shared" si="453"/>
        <v>134PMNS</v>
      </c>
      <c r="W2102" s="20" t="str">
        <f t="shared" si="454"/>
        <v/>
      </c>
      <c r="X2102" s="20" t="str">
        <f t="shared" si="455"/>
        <v/>
      </c>
      <c r="Y2102" s="20" t="str">
        <f t="shared" si="456"/>
        <v/>
      </c>
      <c r="Z2102" s="20" t="str">
        <f t="shared" si="457"/>
        <v/>
      </c>
      <c r="AA2102" s="20">
        <f t="shared" si="459"/>
        <v>0</v>
      </c>
      <c r="AB2102" s="20">
        <f t="shared" si="460"/>
        <v>0</v>
      </c>
      <c r="AC2102" s="20">
        <f t="shared" si="461"/>
        <v>0</v>
      </c>
      <c r="AD2102" s="16">
        <f t="shared" si="458"/>
        <v>0</v>
      </c>
      <c r="AE2102" s="16">
        <f>IF(ISBLANK(T2102),AE2101,IF(COUNTIF(T$2:T2102,T2102)&gt;1,AE2101,1+MAX(AE2101,0)))</f>
        <v>65</v>
      </c>
    </row>
    <row r="2103" spans="1:31" x14ac:dyDescent="0.25">
      <c r="A2103" s="42">
        <v>134</v>
      </c>
      <c r="B2103" s="42" t="s">
        <v>66</v>
      </c>
      <c r="C2103" s="42" t="s">
        <v>784</v>
      </c>
      <c r="E2103" s="20">
        <v>2</v>
      </c>
      <c r="F2103" s="20">
        <v>2</v>
      </c>
      <c r="G2103" s="20">
        <v>2</v>
      </c>
      <c r="H2103" s="20">
        <v>21</v>
      </c>
      <c r="I2103" s="20">
        <v>8</v>
      </c>
      <c r="J2103" s="20">
        <v>1</v>
      </c>
      <c r="K2103" s="20">
        <v>0</v>
      </c>
      <c r="L2103" s="20">
        <v>0</v>
      </c>
      <c r="O2103" s="101">
        <f>IF(ISBLANK(C2103),O2102,IF(COUNTIF(C$2:C2103,C2103)&gt;1,O2102,1+MAX(O2102,0)))</f>
        <v>61</v>
      </c>
      <c r="P2103" s="45">
        <f t="shared" si="448"/>
        <v>34</v>
      </c>
      <c r="Q2103" s="33" t="str">
        <f t="shared" si="449"/>
        <v/>
      </c>
      <c r="R2103" s="33">
        <f t="shared" si="450"/>
        <v>14</v>
      </c>
      <c r="S2103" s="33" t="str">
        <f t="shared" si="451"/>
        <v>134_14</v>
      </c>
      <c r="T2103" s="35" t="str">
        <f t="shared" si="452"/>
        <v>134PM</v>
      </c>
      <c r="U2103" s="35" t="str">
        <f t="shared" si="453"/>
        <v>134PMNS</v>
      </c>
      <c r="W2103" s="20" t="str">
        <f t="shared" si="454"/>
        <v/>
      </c>
      <c r="X2103" s="20" t="str">
        <f t="shared" si="455"/>
        <v/>
      </c>
      <c r="Y2103" s="20" t="str">
        <f t="shared" si="456"/>
        <v/>
      </c>
      <c r="Z2103" s="20" t="str">
        <f t="shared" si="457"/>
        <v/>
      </c>
      <c r="AA2103" s="20">
        <f t="shared" si="459"/>
        <v>0</v>
      </c>
      <c r="AB2103" s="20">
        <f t="shared" si="460"/>
        <v>1</v>
      </c>
      <c r="AC2103" s="20">
        <f t="shared" si="461"/>
        <v>0</v>
      </c>
      <c r="AD2103" s="16">
        <f t="shared" si="458"/>
        <v>0</v>
      </c>
      <c r="AE2103" s="16">
        <f>IF(ISBLANK(T2103),AE2102,IF(COUNTIF(T$2:T2103,T2103)&gt;1,AE2102,1+MAX(AE2102,0)))</f>
        <v>65</v>
      </c>
    </row>
    <row r="2104" spans="1:31" x14ac:dyDescent="0.25">
      <c r="A2104" s="42">
        <v>134</v>
      </c>
      <c r="B2104" s="42" t="s">
        <v>66</v>
      </c>
      <c r="C2104" s="42" t="s">
        <v>784</v>
      </c>
      <c r="E2104" s="20">
        <v>2</v>
      </c>
      <c r="F2104" s="20">
        <v>2</v>
      </c>
      <c r="G2104" s="20">
        <v>3</v>
      </c>
      <c r="H2104" s="20">
        <v>14</v>
      </c>
      <c r="I2104" s="20">
        <v>3</v>
      </c>
      <c r="J2104" s="20">
        <v>1</v>
      </c>
      <c r="K2104" s="20">
        <v>2</v>
      </c>
      <c r="L2104" s="20">
        <v>6</v>
      </c>
      <c r="O2104" s="101">
        <f>IF(ISBLANK(C2104),O2103,IF(COUNTIF(C$2:C2104,C2104)&gt;1,O2103,1+MAX(O2103,0)))</f>
        <v>61</v>
      </c>
      <c r="P2104" s="45">
        <f t="shared" si="448"/>
        <v>34</v>
      </c>
      <c r="Q2104" s="33" t="str">
        <f t="shared" si="449"/>
        <v/>
      </c>
      <c r="R2104" s="33">
        <f t="shared" si="450"/>
        <v>14</v>
      </c>
      <c r="S2104" s="33" t="str">
        <f t="shared" si="451"/>
        <v>134_14</v>
      </c>
      <c r="T2104" s="35" t="str">
        <f t="shared" si="452"/>
        <v>134PM</v>
      </c>
      <c r="U2104" s="35" t="str">
        <f t="shared" si="453"/>
        <v>134PMEW</v>
      </c>
      <c r="W2104" s="20" t="str">
        <f t="shared" si="454"/>
        <v/>
      </c>
      <c r="X2104" s="20" t="str">
        <f t="shared" si="455"/>
        <v/>
      </c>
      <c r="Y2104" s="20" t="str">
        <f t="shared" si="456"/>
        <v/>
      </c>
      <c r="Z2104" s="20" t="str">
        <f t="shared" si="457"/>
        <v/>
      </c>
      <c r="AA2104" s="20">
        <f t="shared" si="459"/>
        <v>0</v>
      </c>
      <c r="AB2104" s="20">
        <f t="shared" si="460"/>
        <v>0</v>
      </c>
      <c r="AC2104" s="20">
        <f t="shared" si="461"/>
        <v>0</v>
      </c>
      <c r="AD2104" s="16">
        <f t="shared" si="458"/>
        <v>0</v>
      </c>
      <c r="AE2104" s="16">
        <f>IF(ISBLANK(T2104),AE2103,IF(COUNTIF(T$2:T2104,T2104)&gt;1,AE2103,1+MAX(AE2103,0)))</f>
        <v>65</v>
      </c>
    </row>
    <row r="2105" spans="1:31" x14ac:dyDescent="0.25">
      <c r="A2105" s="42">
        <v>134</v>
      </c>
      <c r="B2105" s="42" t="s">
        <v>66</v>
      </c>
      <c r="C2105" s="42" t="s">
        <v>784</v>
      </c>
      <c r="E2105" s="20">
        <v>2</v>
      </c>
      <c r="F2105" s="20">
        <v>2</v>
      </c>
      <c r="G2105" s="20">
        <v>4</v>
      </c>
      <c r="H2105" s="20">
        <v>6</v>
      </c>
      <c r="I2105" s="20">
        <v>1</v>
      </c>
      <c r="J2105" s="20">
        <v>1</v>
      </c>
      <c r="K2105" s="20">
        <v>2</v>
      </c>
      <c r="L2105" s="20">
        <v>4</v>
      </c>
      <c r="O2105" s="101">
        <f>IF(ISBLANK(C2105),O2104,IF(COUNTIF(C$2:C2105,C2105)&gt;1,O2104,1+MAX(O2104,0)))</f>
        <v>61</v>
      </c>
      <c r="P2105" s="45">
        <f t="shared" si="448"/>
        <v>34</v>
      </c>
      <c r="Q2105" s="33" t="str">
        <f t="shared" si="449"/>
        <v/>
      </c>
      <c r="R2105" s="33">
        <f t="shared" si="450"/>
        <v>14</v>
      </c>
      <c r="S2105" s="33" t="str">
        <f t="shared" si="451"/>
        <v>134_14</v>
      </c>
      <c r="T2105" s="35" t="str">
        <f t="shared" si="452"/>
        <v>134PM</v>
      </c>
      <c r="U2105" s="35" t="str">
        <f t="shared" si="453"/>
        <v>134PMEW</v>
      </c>
      <c r="W2105" s="20" t="str">
        <f t="shared" si="454"/>
        <v/>
      </c>
      <c r="X2105" s="20" t="str">
        <f t="shared" si="455"/>
        <v/>
      </c>
      <c r="Y2105" s="20" t="str">
        <f t="shared" si="456"/>
        <v/>
      </c>
      <c r="Z2105" s="20" t="str">
        <f t="shared" si="457"/>
        <v/>
      </c>
      <c r="AA2105" s="20">
        <f t="shared" si="459"/>
        <v>0</v>
      </c>
      <c r="AB2105" s="20">
        <f t="shared" si="460"/>
        <v>0</v>
      </c>
      <c r="AC2105" s="20">
        <f t="shared" si="461"/>
        <v>0</v>
      </c>
      <c r="AD2105" s="16">
        <f t="shared" si="458"/>
        <v>0</v>
      </c>
      <c r="AE2105" s="16">
        <f>IF(ISBLANK(T2105),AE2104,IF(COUNTIF(T$2:T2105,T2105)&gt;1,AE2104,1+MAX(AE2104,0)))</f>
        <v>65</v>
      </c>
    </row>
    <row r="2106" spans="1:31" x14ac:dyDescent="0.25">
      <c r="A2106" s="42">
        <v>134</v>
      </c>
      <c r="B2106" s="42" t="s">
        <v>66</v>
      </c>
      <c r="C2106" s="42" t="s">
        <v>784</v>
      </c>
      <c r="E2106" s="20">
        <v>2</v>
      </c>
      <c r="F2106" s="20">
        <v>3</v>
      </c>
      <c r="G2106" s="20">
        <v>1</v>
      </c>
      <c r="H2106" s="20">
        <v>8</v>
      </c>
      <c r="I2106" s="20">
        <v>0</v>
      </c>
      <c r="J2106" s="20">
        <v>0</v>
      </c>
      <c r="K2106" s="20">
        <v>0</v>
      </c>
      <c r="L2106" s="20">
        <v>0</v>
      </c>
      <c r="O2106" s="101">
        <f>IF(ISBLANK(C2106),O2105,IF(COUNTIF(C$2:C2106,C2106)&gt;1,O2105,1+MAX(O2105,0)))</f>
        <v>61</v>
      </c>
      <c r="P2106" s="45">
        <f t="shared" si="448"/>
        <v>34</v>
      </c>
      <c r="Q2106" s="33" t="str">
        <f t="shared" si="449"/>
        <v/>
      </c>
      <c r="R2106" s="33">
        <f t="shared" si="450"/>
        <v>15</v>
      </c>
      <c r="S2106" s="33" t="str">
        <f t="shared" si="451"/>
        <v>134_15</v>
      </c>
      <c r="T2106" s="35" t="str">
        <f t="shared" si="452"/>
        <v>134PM</v>
      </c>
      <c r="U2106" s="35" t="str">
        <f t="shared" si="453"/>
        <v>134PMNS</v>
      </c>
      <c r="W2106" s="20" t="str">
        <f t="shared" si="454"/>
        <v/>
      </c>
      <c r="X2106" s="20" t="str">
        <f t="shared" si="455"/>
        <v/>
      </c>
      <c r="Y2106" s="20" t="str">
        <f t="shared" si="456"/>
        <v/>
      </c>
      <c r="Z2106" s="20" t="str">
        <f t="shared" si="457"/>
        <v/>
      </c>
      <c r="AA2106" s="20">
        <f t="shared" si="459"/>
        <v>0</v>
      </c>
      <c r="AB2106" s="20">
        <f t="shared" si="460"/>
        <v>0</v>
      </c>
      <c r="AC2106" s="20">
        <f t="shared" si="461"/>
        <v>0</v>
      </c>
      <c r="AD2106" s="16">
        <f t="shared" si="458"/>
        <v>0</v>
      </c>
      <c r="AE2106" s="16">
        <f>IF(ISBLANK(T2106),AE2105,IF(COUNTIF(T$2:T2106,T2106)&gt;1,AE2105,1+MAX(AE2105,0)))</f>
        <v>65</v>
      </c>
    </row>
    <row r="2107" spans="1:31" x14ac:dyDescent="0.25">
      <c r="A2107" s="42">
        <v>134</v>
      </c>
      <c r="B2107" s="42" t="s">
        <v>66</v>
      </c>
      <c r="C2107" s="42" t="s">
        <v>784</v>
      </c>
      <c r="E2107" s="20">
        <v>2</v>
      </c>
      <c r="F2107" s="20">
        <v>3</v>
      </c>
      <c r="G2107" s="20">
        <v>2</v>
      </c>
      <c r="H2107" s="20">
        <v>14</v>
      </c>
      <c r="I2107" s="20">
        <v>1</v>
      </c>
      <c r="J2107" s="20">
        <v>2</v>
      </c>
      <c r="K2107" s="20">
        <v>0</v>
      </c>
      <c r="L2107" s="20">
        <v>0</v>
      </c>
      <c r="O2107" s="101">
        <f>IF(ISBLANK(C2107),O2106,IF(COUNTIF(C$2:C2107,C2107)&gt;1,O2106,1+MAX(O2106,0)))</f>
        <v>61</v>
      </c>
      <c r="P2107" s="45">
        <f t="shared" si="448"/>
        <v>34</v>
      </c>
      <c r="Q2107" s="33" t="str">
        <f t="shared" si="449"/>
        <v/>
      </c>
      <c r="R2107" s="33">
        <f t="shared" si="450"/>
        <v>15</v>
      </c>
      <c r="S2107" s="33" t="str">
        <f t="shared" si="451"/>
        <v>134_15</v>
      </c>
      <c r="T2107" s="35" t="str">
        <f t="shared" si="452"/>
        <v>134PM</v>
      </c>
      <c r="U2107" s="35" t="str">
        <f t="shared" si="453"/>
        <v>134PMNS</v>
      </c>
      <c r="W2107" s="20" t="str">
        <f t="shared" si="454"/>
        <v/>
      </c>
      <c r="X2107" s="20" t="str">
        <f t="shared" si="455"/>
        <v/>
      </c>
      <c r="Y2107" s="20" t="str">
        <f t="shared" si="456"/>
        <v/>
      </c>
      <c r="Z2107" s="20" t="str">
        <f t="shared" si="457"/>
        <v/>
      </c>
      <c r="AA2107" s="20">
        <f t="shared" si="459"/>
        <v>0</v>
      </c>
      <c r="AB2107" s="20">
        <f t="shared" si="460"/>
        <v>1</v>
      </c>
      <c r="AC2107" s="20">
        <f t="shared" si="461"/>
        <v>0</v>
      </c>
      <c r="AD2107" s="16">
        <f t="shared" si="458"/>
        <v>0</v>
      </c>
      <c r="AE2107" s="16">
        <f>IF(ISBLANK(T2107),AE2106,IF(COUNTIF(T$2:T2107,T2107)&gt;1,AE2106,1+MAX(AE2106,0)))</f>
        <v>65</v>
      </c>
    </row>
    <row r="2108" spans="1:31" x14ac:dyDescent="0.25">
      <c r="A2108" s="42">
        <v>134</v>
      </c>
      <c r="B2108" s="42" t="s">
        <v>66</v>
      </c>
      <c r="C2108" s="42" t="s">
        <v>784</v>
      </c>
      <c r="E2108" s="20">
        <v>2</v>
      </c>
      <c r="F2108" s="20">
        <v>3</v>
      </c>
      <c r="G2108" s="20">
        <v>3</v>
      </c>
      <c r="H2108" s="20">
        <v>8</v>
      </c>
      <c r="I2108" s="20">
        <v>2</v>
      </c>
      <c r="J2108" s="20">
        <v>0</v>
      </c>
      <c r="K2108" s="20">
        <v>2</v>
      </c>
      <c r="L2108" s="20">
        <v>2</v>
      </c>
      <c r="O2108" s="101">
        <f>IF(ISBLANK(C2108),O2107,IF(COUNTIF(C$2:C2108,C2108)&gt;1,O2107,1+MAX(O2107,0)))</f>
        <v>61</v>
      </c>
      <c r="P2108" s="45">
        <f t="shared" si="448"/>
        <v>34</v>
      </c>
      <c r="Q2108" s="33" t="str">
        <f t="shared" si="449"/>
        <v/>
      </c>
      <c r="R2108" s="33">
        <f t="shared" si="450"/>
        <v>15</v>
      </c>
      <c r="S2108" s="33" t="str">
        <f t="shared" si="451"/>
        <v>134_15</v>
      </c>
      <c r="T2108" s="35" t="str">
        <f t="shared" si="452"/>
        <v>134PM</v>
      </c>
      <c r="U2108" s="35" t="str">
        <f t="shared" si="453"/>
        <v>134PMEW</v>
      </c>
      <c r="W2108" s="20" t="str">
        <f t="shared" si="454"/>
        <v/>
      </c>
      <c r="X2108" s="20" t="str">
        <f t="shared" si="455"/>
        <v/>
      </c>
      <c r="Y2108" s="20" t="str">
        <f t="shared" si="456"/>
        <v/>
      </c>
      <c r="Z2108" s="20" t="str">
        <f t="shared" si="457"/>
        <v/>
      </c>
      <c r="AA2108" s="20">
        <f t="shared" si="459"/>
        <v>0</v>
      </c>
      <c r="AB2108" s="20">
        <f t="shared" si="460"/>
        <v>0</v>
      </c>
      <c r="AC2108" s="20">
        <f t="shared" si="461"/>
        <v>0</v>
      </c>
      <c r="AD2108" s="16">
        <f t="shared" si="458"/>
        <v>0</v>
      </c>
      <c r="AE2108" s="16">
        <f>IF(ISBLANK(T2108),AE2107,IF(COUNTIF(T$2:T2108,T2108)&gt;1,AE2107,1+MAX(AE2107,0)))</f>
        <v>65</v>
      </c>
    </row>
    <row r="2109" spans="1:31" x14ac:dyDescent="0.25">
      <c r="A2109" s="42">
        <v>134</v>
      </c>
      <c r="B2109" s="42" t="s">
        <v>66</v>
      </c>
      <c r="C2109" s="42" t="s">
        <v>784</v>
      </c>
      <c r="E2109" s="20">
        <v>2</v>
      </c>
      <c r="F2109" s="20">
        <v>3</v>
      </c>
      <c r="G2109" s="20">
        <v>4</v>
      </c>
      <c r="H2109" s="20">
        <v>9</v>
      </c>
      <c r="I2109" s="20">
        <v>0</v>
      </c>
      <c r="J2109" s="20">
        <v>2</v>
      </c>
      <c r="K2109" s="20">
        <v>5</v>
      </c>
      <c r="L2109" s="20">
        <v>9</v>
      </c>
      <c r="O2109" s="101">
        <f>IF(ISBLANK(C2109),O2108,IF(COUNTIF(C$2:C2109,C2109)&gt;1,O2108,1+MAX(O2108,0)))</f>
        <v>61</v>
      </c>
      <c r="P2109" s="45">
        <f t="shared" si="448"/>
        <v>34</v>
      </c>
      <c r="Q2109" s="33" t="str">
        <f t="shared" si="449"/>
        <v/>
      </c>
      <c r="R2109" s="33">
        <f t="shared" si="450"/>
        <v>15</v>
      </c>
      <c r="S2109" s="33" t="str">
        <f t="shared" si="451"/>
        <v>134_15</v>
      </c>
      <c r="T2109" s="35" t="str">
        <f t="shared" si="452"/>
        <v>134PM</v>
      </c>
      <c r="U2109" s="35" t="str">
        <f t="shared" si="453"/>
        <v>134PMEW</v>
      </c>
      <c r="W2109" s="20" t="str">
        <f t="shared" si="454"/>
        <v/>
      </c>
      <c r="X2109" s="20" t="str">
        <f t="shared" si="455"/>
        <v/>
      </c>
      <c r="Y2109" s="20" t="str">
        <f t="shared" si="456"/>
        <v/>
      </c>
      <c r="Z2109" s="20" t="str">
        <f t="shared" si="457"/>
        <v/>
      </c>
      <c r="AA2109" s="20">
        <f t="shared" si="459"/>
        <v>0</v>
      </c>
      <c r="AB2109" s="20">
        <f t="shared" si="460"/>
        <v>0</v>
      </c>
      <c r="AC2109" s="20">
        <f t="shared" si="461"/>
        <v>0</v>
      </c>
      <c r="AD2109" s="16">
        <f t="shared" si="458"/>
        <v>0</v>
      </c>
      <c r="AE2109" s="16">
        <f>IF(ISBLANK(T2109),AE2108,IF(COUNTIF(T$2:T2109,T2109)&gt;1,AE2108,1+MAX(AE2108,0)))</f>
        <v>65</v>
      </c>
    </row>
    <row r="2110" spans="1:31" x14ac:dyDescent="0.25">
      <c r="A2110" s="42">
        <v>134</v>
      </c>
      <c r="B2110" s="42" t="s">
        <v>66</v>
      </c>
      <c r="C2110" s="42" t="s">
        <v>784</v>
      </c>
      <c r="E2110" s="20">
        <v>2</v>
      </c>
      <c r="F2110" s="20">
        <v>4</v>
      </c>
      <c r="G2110" s="20">
        <v>1</v>
      </c>
      <c r="H2110" s="20">
        <v>7</v>
      </c>
      <c r="I2110" s="20">
        <v>3</v>
      </c>
      <c r="J2110" s="20">
        <v>1</v>
      </c>
      <c r="K2110" s="20">
        <v>0</v>
      </c>
      <c r="L2110" s="20">
        <v>0</v>
      </c>
      <c r="O2110" s="101">
        <f>IF(ISBLANK(C2110),O2109,IF(COUNTIF(C$2:C2110,C2110)&gt;1,O2109,1+MAX(O2109,0)))</f>
        <v>61</v>
      </c>
      <c r="P2110" s="45">
        <f t="shared" si="448"/>
        <v>34</v>
      </c>
      <c r="Q2110" s="33" t="str">
        <f t="shared" si="449"/>
        <v/>
      </c>
      <c r="R2110" s="33">
        <f t="shared" si="450"/>
        <v>16</v>
      </c>
      <c r="S2110" s="33" t="str">
        <f t="shared" si="451"/>
        <v>134_16</v>
      </c>
      <c r="T2110" s="35" t="str">
        <f t="shared" si="452"/>
        <v>134PM</v>
      </c>
      <c r="U2110" s="35" t="str">
        <f t="shared" si="453"/>
        <v>134PMNS</v>
      </c>
      <c r="W2110" s="20" t="str">
        <f t="shared" si="454"/>
        <v/>
      </c>
      <c r="X2110" s="20" t="str">
        <f t="shared" si="455"/>
        <v/>
      </c>
      <c r="Y2110" s="20" t="str">
        <f t="shared" si="456"/>
        <v/>
      </c>
      <c r="Z2110" s="20" t="str">
        <f t="shared" si="457"/>
        <v/>
      </c>
      <c r="AA2110" s="20">
        <f t="shared" si="459"/>
        <v>0</v>
      </c>
      <c r="AB2110" s="20">
        <f t="shared" si="460"/>
        <v>0</v>
      </c>
      <c r="AC2110" s="20">
        <f t="shared" si="461"/>
        <v>0</v>
      </c>
      <c r="AD2110" s="16">
        <f t="shared" si="458"/>
        <v>0</v>
      </c>
      <c r="AE2110" s="16">
        <f>IF(ISBLANK(T2110),AE2109,IF(COUNTIF(T$2:T2110,T2110)&gt;1,AE2109,1+MAX(AE2109,0)))</f>
        <v>65</v>
      </c>
    </row>
    <row r="2111" spans="1:31" x14ac:dyDescent="0.25">
      <c r="A2111" s="42">
        <v>134</v>
      </c>
      <c r="B2111" s="42" t="s">
        <v>66</v>
      </c>
      <c r="C2111" s="42" t="s">
        <v>784</v>
      </c>
      <c r="E2111" s="20">
        <v>2</v>
      </c>
      <c r="F2111" s="20">
        <v>4</v>
      </c>
      <c r="G2111" s="20">
        <v>2</v>
      </c>
      <c r="H2111" s="20">
        <v>32</v>
      </c>
      <c r="I2111" s="20">
        <v>8</v>
      </c>
      <c r="J2111" s="20">
        <v>3</v>
      </c>
      <c r="K2111" s="20">
        <v>0</v>
      </c>
      <c r="L2111" s="20">
        <v>0</v>
      </c>
      <c r="O2111" s="101">
        <f>IF(ISBLANK(C2111),O2110,IF(COUNTIF(C$2:C2111,C2111)&gt;1,O2110,1+MAX(O2110,0)))</f>
        <v>61</v>
      </c>
      <c r="P2111" s="45">
        <f t="shared" si="448"/>
        <v>34</v>
      </c>
      <c r="Q2111" s="33" t="str">
        <f t="shared" si="449"/>
        <v/>
      </c>
      <c r="R2111" s="33">
        <f t="shared" si="450"/>
        <v>16</v>
      </c>
      <c r="S2111" s="33" t="str">
        <f t="shared" si="451"/>
        <v>134_16</v>
      </c>
      <c r="T2111" s="35" t="str">
        <f t="shared" si="452"/>
        <v>134PM</v>
      </c>
      <c r="U2111" s="35" t="str">
        <f t="shared" si="453"/>
        <v>134PMNS</v>
      </c>
      <c r="W2111" s="20" t="str">
        <f t="shared" si="454"/>
        <v/>
      </c>
      <c r="X2111" s="20" t="str">
        <f t="shared" si="455"/>
        <v/>
      </c>
      <c r="Y2111" s="20" t="str">
        <f t="shared" si="456"/>
        <v/>
      </c>
      <c r="Z2111" s="20" t="str">
        <f t="shared" si="457"/>
        <v/>
      </c>
      <c r="AA2111" s="20">
        <f t="shared" si="459"/>
        <v>0</v>
      </c>
      <c r="AB2111" s="20">
        <f t="shared" si="460"/>
        <v>1</v>
      </c>
      <c r="AC2111" s="20">
        <f t="shared" si="461"/>
        <v>0</v>
      </c>
      <c r="AD2111" s="16">
        <f t="shared" si="458"/>
        <v>0</v>
      </c>
      <c r="AE2111" s="16">
        <f>IF(ISBLANK(T2111),AE2110,IF(COUNTIF(T$2:T2111,T2111)&gt;1,AE2110,1+MAX(AE2110,0)))</f>
        <v>65</v>
      </c>
    </row>
    <row r="2112" spans="1:31" x14ac:dyDescent="0.25">
      <c r="A2112" s="42">
        <v>134</v>
      </c>
      <c r="B2112" s="42" t="s">
        <v>66</v>
      </c>
      <c r="C2112" s="42" t="s">
        <v>784</v>
      </c>
      <c r="E2112" s="20">
        <v>2</v>
      </c>
      <c r="F2112" s="20">
        <v>4</v>
      </c>
      <c r="G2112" s="20">
        <v>3</v>
      </c>
      <c r="H2112" s="20">
        <v>19</v>
      </c>
      <c r="I2112" s="20">
        <v>8</v>
      </c>
      <c r="J2112" s="20">
        <v>1</v>
      </c>
      <c r="K2112" s="20">
        <v>5</v>
      </c>
      <c r="L2112" s="20">
        <v>10</v>
      </c>
      <c r="O2112" s="101">
        <f>IF(ISBLANK(C2112),O2111,IF(COUNTIF(C$2:C2112,C2112)&gt;1,O2111,1+MAX(O2111,0)))</f>
        <v>61</v>
      </c>
      <c r="P2112" s="45">
        <f t="shared" si="448"/>
        <v>34</v>
      </c>
      <c r="Q2112" s="33" t="str">
        <f t="shared" si="449"/>
        <v/>
      </c>
      <c r="R2112" s="33">
        <f t="shared" si="450"/>
        <v>16</v>
      </c>
      <c r="S2112" s="33" t="str">
        <f t="shared" si="451"/>
        <v>134_16</v>
      </c>
      <c r="T2112" s="35" t="str">
        <f t="shared" si="452"/>
        <v>134PM</v>
      </c>
      <c r="U2112" s="35" t="str">
        <f t="shared" si="453"/>
        <v>134PMEW</v>
      </c>
      <c r="W2112" s="20" t="str">
        <f t="shared" si="454"/>
        <v/>
      </c>
      <c r="X2112" s="20" t="str">
        <f t="shared" si="455"/>
        <v/>
      </c>
      <c r="Y2112" s="20" t="str">
        <f t="shared" si="456"/>
        <v/>
      </c>
      <c r="Z2112" s="20" t="str">
        <f t="shared" si="457"/>
        <v/>
      </c>
      <c r="AA2112" s="20">
        <f t="shared" si="459"/>
        <v>0</v>
      </c>
      <c r="AB2112" s="20">
        <f t="shared" si="460"/>
        <v>0</v>
      </c>
      <c r="AC2112" s="20">
        <f t="shared" si="461"/>
        <v>0</v>
      </c>
      <c r="AD2112" s="16">
        <f t="shared" si="458"/>
        <v>0</v>
      </c>
      <c r="AE2112" s="16">
        <f>IF(ISBLANK(T2112),AE2111,IF(COUNTIF(T$2:T2112,T2112)&gt;1,AE2111,1+MAX(AE2111,0)))</f>
        <v>65</v>
      </c>
    </row>
    <row r="2113" spans="1:31" x14ac:dyDescent="0.25">
      <c r="A2113" s="42">
        <v>134</v>
      </c>
      <c r="B2113" s="42" t="s">
        <v>66</v>
      </c>
      <c r="C2113" s="42" t="s">
        <v>784</v>
      </c>
      <c r="E2113" s="20">
        <v>2</v>
      </c>
      <c r="F2113" s="20">
        <v>4</v>
      </c>
      <c r="G2113" s="20">
        <v>4</v>
      </c>
      <c r="H2113" s="20">
        <v>15</v>
      </c>
      <c r="I2113" s="20">
        <v>4</v>
      </c>
      <c r="J2113" s="20">
        <v>0</v>
      </c>
      <c r="K2113" s="20">
        <v>2</v>
      </c>
      <c r="L2113" s="20">
        <v>7</v>
      </c>
      <c r="O2113" s="101">
        <f>IF(ISBLANK(C2113),O2112,IF(COUNTIF(C$2:C2113,C2113)&gt;1,O2112,1+MAX(O2112,0)))</f>
        <v>61</v>
      </c>
      <c r="P2113" s="45">
        <f t="shared" si="448"/>
        <v>34</v>
      </c>
      <c r="Q2113" s="33" t="str">
        <f t="shared" si="449"/>
        <v/>
      </c>
      <c r="R2113" s="33">
        <f t="shared" si="450"/>
        <v>16</v>
      </c>
      <c r="S2113" s="33" t="str">
        <f t="shared" si="451"/>
        <v>134_16</v>
      </c>
      <c r="T2113" s="35" t="str">
        <f t="shared" si="452"/>
        <v>134PM</v>
      </c>
      <c r="U2113" s="35" t="str">
        <f t="shared" si="453"/>
        <v>134PMEW</v>
      </c>
      <c r="W2113" s="20" t="str">
        <f t="shared" si="454"/>
        <v/>
      </c>
      <c r="X2113" s="20" t="str">
        <f t="shared" si="455"/>
        <v/>
      </c>
      <c r="Y2113" s="20" t="str">
        <f t="shared" si="456"/>
        <v/>
      </c>
      <c r="Z2113" s="20" t="str">
        <f t="shared" si="457"/>
        <v/>
      </c>
      <c r="AA2113" s="20">
        <f t="shared" si="459"/>
        <v>0</v>
      </c>
      <c r="AB2113" s="20">
        <f t="shared" si="460"/>
        <v>0</v>
      </c>
      <c r="AC2113" s="20">
        <f t="shared" si="461"/>
        <v>0</v>
      </c>
      <c r="AD2113" s="16">
        <f t="shared" si="458"/>
        <v>0</v>
      </c>
      <c r="AE2113" s="16">
        <f>IF(ISBLANK(T2113),AE2112,IF(COUNTIF(T$2:T2113,T2113)&gt;1,AE2112,1+MAX(AE2112,0)))</f>
        <v>65</v>
      </c>
    </row>
    <row r="2114" spans="1:31" x14ac:dyDescent="0.25">
      <c r="A2114" s="42">
        <v>135</v>
      </c>
      <c r="B2114" s="42" t="s">
        <v>65</v>
      </c>
      <c r="C2114" s="42" t="s">
        <v>786</v>
      </c>
      <c r="E2114" s="20">
        <v>2</v>
      </c>
      <c r="F2114" s="20">
        <v>1</v>
      </c>
      <c r="G2114" s="20">
        <v>1</v>
      </c>
      <c r="H2114" s="20">
        <v>6</v>
      </c>
      <c r="I2114" s="20">
        <v>2</v>
      </c>
      <c r="J2114" s="20">
        <v>0</v>
      </c>
      <c r="K2114" s="20">
        <v>3</v>
      </c>
      <c r="L2114" s="20">
        <v>6</v>
      </c>
      <c r="O2114" s="101">
        <f>IF(ISBLANK(C2114),O2113,IF(COUNTIF(C$2:C2114,C2114)&gt;1,O2113,1+MAX(O2113,0)))</f>
        <v>62</v>
      </c>
      <c r="P2114" s="45">
        <f t="shared" ref="P2114:P2177" si="462">IF(A2114=A2113,P2113,IF(ISNUMBER(P2113),P2113+1,1))</f>
        <v>35</v>
      </c>
      <c r="Q2114" s="33">
        <f t="shared" ref="Q2114:Q2177" si="463">IF(OR(P2114=P2113,LEN(A2114)&lt;1),"",P2114)</f>
        <v>35</v>
      </c>
      <c r="R2114" s="33">
        <f t="shared" ref="R2114:R2177" si="464">IF(ISNUMBER(F2114),F2114+4*(E2114-1)+8*IF(B2114="PM",1,0),"")</f>
        <v>5</v>
      </c>
      <c r="S2114" s="33" t="str">
        <f t="shared" ref="S2114:S2177" si="465">IF(ISNUMBER(R2114),A2114&amp;"_"&amp;R2114,"")</f>
        <v>135_5</v>
      </c>
      <c r="T2114" s="35" t="str">
        <f t="shared" ref="T2114:T2177" si="466">A2114&amp;B2114</f>
        <v>135AM</v>
      </c>
      <c r="U2114" s="35" t="str">
        <f t="shared" ref="U2114:U2177" si="467">IF(OR(G2114=1,G2114=2),T2114&amp;"NS",IF(OR(G2114=3,G2114=4),T2114&amp;"EW",""))</f>
        <v>135AMNS</v>
      </c>
      <c r="W2114" s="20" t="str">
        <f t="shared" ref="W2114:W2177" si="468">IF(I2114&gt;$H2114,1,"")</f>
        <v/>
      </c>
      <c r="X2114" s="20" t="str">
        <f t="shared" ref="X2114:X2177" si="469">IF(J2114&gt;$H2114,1,"")</f>
        <v/>
      </c>
      <c r="Y2114" s="20" t="str">
        <f t="shared" ref="Y2114:Y2177" si="470">IF(K2114&gt;$H2114,1,"")</f>
        <v/>
      </c>
      <c r="Z2114" s="20" t="str">
        <f t="shared" ref="Z2114:Z2177" si="471">IF(L2114&gt;$H2114,1,"")</f>
        <v/>
      </c>
      <c r="AA2114" s="20">
        <f t="shared" si="459"/>
        <v>0</v>
      </c>
      <c r="AB2114" s="20">
        <f t="shared" si="460"/>
        <v>0</v>
      </c>
      <c r="AC2114" s="20">
        <f t="shared" si="461"/>
        <v>0</v>
      </c>
      <c r="AD2114" s="16">
        <f t="shared" ref="AD2114:AD2177" si="472">IF(AND(AC2114&gt;0,ISNUMBER(AC2114)),1,0)</f>
        <v>0</v>
      </c>
      <c r="AE2114" s="16">
        <f>IF(ISBLANK(T2114),AE2113,IF(COUNTIF(T$2:T2114,T2114)&gt;1,AE2113,1+MAX(AE2113,0)))</f>
        <v>66</v>
      </c>
    </row>
    <row r="2115" spans="1:31" x14ac:dyDescent="0.25">
      <c r="A2115" s="42">
        <v>135</v>
      </c>
      <c r="B2115" s="42" t="s">
        <v>65</v>
      </c>
      <c r="C2115" s="42" t="s">
        <v>786</v>
      </c>
      <c r="E2115" s="20">
        <v>2</v>
      </c>
      <c r="F2115" s="20">
        <v>1</v>
      </c>
      <c r="G2115" s="20">
        <v>2</v>
      </c>
      <c r="H2115" s="20">
        <v>2</v>
      </c>
      <c r="I2115" s="20">
        <v>0</v>
      </c>
      <c r="J2115" s="20">
        <v>0</v>
      </c>
      <c r="K2115" s="20">
        <v>1</v>
      </c>
      <c r="L2115" s="20">
        <v>2</v>
      </c>
      <c r="O2115" s="101">
        <f>IF(ISBLANK(C2115),O2114,IF(COUNTIF(C$2:C2115,C2115)&gt;1,O2114,1+MAX(O2114,0)))</f>
        <v>62</v>
      </c>
      <c r="P2115" s="45">
        <f t="shared" si="462"/>
        <v>35</v>
      </c>
      <c r="Q2115" s="33" t="str">
        <f t="shared" si="463"/>
        <v/>
      </c>
      <c r="R2115" s="33">
        <f t="shared" si="464"/>
        <v>5</v>
      </c>
      <c r="S2115" s="33" t="str">
        <f t="shared" si="465"/>
        <v>135_5</v>
      </c>
      <c r="T2115" s="35" t="str">
        <f t="shared" si="466"/>
        <v>135AM</v>
      </c>
      <c r="U2115" s="35" t="str">
        <f t="shared" si="467"/>
        <v>135AMNS</v>
      </c>
      <c r="W2115" s="20" t="str">
        <f t="shared" si="468"/>
        <v/>
      </c>
      <c r="X2115" s="20" t="str">
        <f t="shared" si="469"/>
        <v/>
      </c>
      <c r="Y2115" s="20" t="str">
        <f t="shared" si="470"/>
        <v/>
      </c>
      <c r="Z2115" s="20" t="str">
        <f t="shared" si="471"/>
        <v/>
      </c>
      <c r="AA2115" s="20">
        <f t="shared" ref="AA2115:AA2178" si="473">IF(AND(ISNUMBER($G2115),$B2115="AM"),INDEX(Cordon,MATCH($A2115,loc_ID,0),$G2115),0)</f>
        <v>0</v>
      </c>
      <c r="AB2115" s="20">
        <f t="shared" ref="AB2115:AB2178" si="474">IF(AND(ISNUMBER($G2115),$B2115="PM"),INDEX(Cordon,MATCH($A2115,loc_ID,0),VLOOKUP($G2115,Reverse_dir,2,FALSE)),0)</f>
        <v>0</v>
      </c>
      <c r="AC2115" s="20">
        <f t="shared" ref="AC2115:AC2178" si="475">IF(AND(ISNUMBER($G2115),$B2115="AM"),INDEX(Lane,MATCH($A2115,loc_ID,0),$G2115),0)</f>
        <v>0</v>
      </c>
      <c r="AD2115" s="16">
        <f t="shared" si="472"/>
        <v>0</v>
      </c>
      <c r="AE2115" s="16">
        <f>IF(ISBLANK(T2115),AE2114,IF(COUNTIF(T$2:T2115,T2115)&gt;1,AE2114,1+MAX(AE2114,0)))</f>
        <v>66</v>
      </c>
    </row>
    <row r="2116" spans="1:31" x14ac:dyDescent="0.25">
      <c r="A2116" s="42">
        <v>135</v>
      </c>
      <c r="B2116" s="42" t="s">
        <v>65</v>
      </c>
      <c r="C2116" s="42" t="s">
        <v>786</v>
      </c>
      <c r="E2116" s="20">
        <v>2</v>
      </c>
      <c r="F2116" s="20">
        <v>1</v>
      </c>
      <c r="G2116" s="20">
        <v>3</v>
      </c>
      <c r="H2116" s="20">
        <v>2</v>
      </c>
      <c r="I2116" s="20">
        <v>1</v>
      </c>
      <c r="J2116" s="20">
        <v>0</v>
      </c>
      <c r="K2116" s="20">
        <v>0</v>
      </c>
      <c r="L2116" s="20">
        <v>0</v>
      </c>
      <c r="O2116" s="101">
        <f>IF(ISBLANK(C2116),O2115,IF(COUNTIF(C$2:C2116,C2116)&gt;1,O2115,1+MAX(O2115,0)))</f>
        <v>62</v>
      </c>
      <c r="P2116" s="45">
        <f t="shared" si="462"/>
        <v>35</v>
      </c>
      <c r="Q2116" s="33" t="str">
        <f t="shared" si="463"/>
        <v/>
      </c>
      <c r="R2116" s="33">
        <f t="shared" si="464"/>
        <v>5</v>
      </c>
      <c r="S2116" s="33" t="str">
        <f t="shared" si="465"/>
        <v>135_5</v>
      </c>
      <c r="T2116" s="35" t="str">
        <f t="shared" si="466"/>
        <v>135AM</v>
      </c>
      <c r="U2116" s="35" t="str">
        <f t="shared" si="467"/>
        <v>135AMEW</v>
      </c>
      <c r="W2116" s="20" t="str">
        <f t="shared" si="468"/>
        <v/>
      </c>
      <c r="X2116" s="20" t="str">
        <f t="shared" si="469"/>
        <v/>
      </c>
      <c r="Y2116" s="20" t="str">
        <f t="shared" si="470"/>
        <v/>
      </c>
      <c r="Z2116" s="20" t="str">
        <f t="shared" si="471"/>
        <v/>
      </c>
      <c r="AA2116" s="20">
        <f t="shared" si="473"/>
        <v>0</v>
      </c>
      <c r="AB2116" s="20">
        <f t="shared" si="474"/>
        <v>0</v>
      </c>
      <c r="AC2116" s="20">
        <f t="shared" si="475"/>
        <v>3</v>
      </c>
      <c r="AD2116" s="16">
        <f t="shared" si="472"/>
        <v>1</v>
      </c>
      <c r="AE2116" s="16">
        <f>IF(ISBLANK(T2116),AE2115,IF(COUNTIF(T$2:T2116,T2116)&gt;1,AE2115,1+MAX(AE2115,0)))</f>
        <v>66</v>
      </c>
    </row>
    <row r="2117" spans="1:31" x14ac:dyDescent="0.25">
      <c r="A2117" s="42">
        <v>135</v>
      </c>
      <c r="B2117" s="42" t="s">
        <v>65</v>
      </c>
      <c r="C2117" s="42" t="s">
        <v>786</v>
      </c>
      <c r="E2117" s="20">
        <v>2</v>
      </c>
      <c r="F2117" s="20">
        <v>1</v>
      </c>
      <c r="G2117" s="20">
        <v>4</v>
      </c>
      <c r="H2117" s="20">
        <v>8</v>
      </c>
      <c r="I2117" s="20">
        <v>6</v>
      </c>
      <c r="J2117" s="20">
        <v>0</v>
      </c>
      <c r="K2117" s="20">
        <v>2</v>
      </c>
      <c r="L2117" s="20">
        <v>3</v>
      </c>
      <c r="O2117" s="101">
        <f>IF(ISBLANK(C2117),O2116,IF(COUNTIF(C$2:C2117,C2117)&gt;1,O2116,1+MAX(O2116,0)))</f>
        <v>62</v>
      </c>
      <c r="P2117" s="45">
        <f t="shared" si="462"/>
        <v>35</v>
      </c>
      <c r="Q2117" s="33" t="str">
        <f t="shared" si="463"/>
        <v/>
      </c>
      <c r="R2117" s="33">
        <f t="shared" si="464"/>
        <v>5</v>
      </c>
      <c r="S2117" s="33" t="str">
        <f t="shared" si="465"/>
        <v>135_5</v>
      </c>
      <c r="T2117" s="35" t="str">
        <f t="shared" si="466"/>
        <v>135AM</v>
      </c>
      <c r="U2117" s="35" t="str">
        <f t="shared" si="467"/>
        <v>135AMEW</v>
      </c>
      <c r="W2117" s="20" t="str">
        <f t="shared" si="468"/>
        <v/>
      </c>
      <c r="X2117" s="20" t="str">
        <f t="shared" si="469"/>
        <v/>
      </c>
      <c r="Y2117" s="20" t="str">
        <f t="shared" si="470"/>
        <v/>
      </c>
      <c r="Z2117" s="20" t="str">
        <f t="shared" si="471"/>
        <v/>
      </c>
      <c r="AA2117" s="20">
        <f t="shared" si="473"/>
        <v>1</v>
      </c>
      <c r="AB2117" s="20">
        <f t="shared" si="474"/>
        <v>0</v>
      </c>
      <c r="AC2117" s="20">
        <f t="shared" si="475"/>
        <v>3</v>
      </c>
      <c r="AD2117" s="16">
        <f t="shared" si="472"/>
        <v>1</v>
      </c>
      <c r="AE2117" s="16">
        <f>IF(ISBLANK(T2117),AE2116,IF(COUNTIF(T$2:T2117,T2117)&gt;1,AE2116,1+MAX(AE2116,0)))</f>
        <v>66</v>
      </c>
    </row>
    <row r="2118" spans="1:31" x14ac:dyDescent="0.25">
      <c r="A2118" s="42">
        <v>135</v>
      </c>
      <c r="B2118" s="42" t="s">
        <v>65</v>
      </c>
      <c r="C2118" s="42" t="s">
        <v>786</v>
      </c>
      <c r="E2118" s="20">
        <v>2</v>
      </c>
      <c r="F2118" s="20">
        <v>2</v>
      </c>
      <c r="G2118" s="20">
        <v>1</v>
      </c>
      <c r="H2118" s="20">
        <v>12</v>
      </c>
      <c r="I2118" s="20">
        <v>5</v>
      </c>
      <c r="J2118" s="20">
        <v>0</v>
      </c>
      <c r="K2118" s="20">
        <v>7</v>
      </c>
      <c r="L2118" s="20">
        <v>12</v>
      </c>
      <c r="O2118" s="101">
        <f>IF(ISBLANK(C2118),O2117,IF(COUNTIF(C$2:C2118,C2118)&gt;1,O2117,1+MAX(O2117,0)))</f>
        <v>62</v>
      </c>
      <c r="P2118" s="45">
        <f t="shared" si="462"/>
        <v>35</v>
      </c>
      <c r="Q2118" s="33" t="str">
        <f t="shared" si="463"/>
        <v/>
      </c>
      <c r="R2118" s="33">
        <f t="shared" si="464"/>
        <v>6</v>
      </c>
      <c r="S2118" s="33" t="str">
        <f t="shared" si="465"/>
        <v>135_6</v>
      </c>
      <c r="T2118" s="35" t="str">
        <f t="shared" si="466"/>
        <v>135AM</v>
      </c>
      <c r="U2118" s="35" t="str">
        <f t="shared" si="467"/>
        <v>135AMNS</v>
      </c>
      <c r="W2118" s="20" t="str">
        <f t="shared" si="468"/>
        <v/>
      </c>
      <c r="X2118" s="20" t="str">
        <f t="shared" si="469"/>
        <v/>
      </c>
      <c r="Y2118" s="20" t="str">
        <f t="shared" si="470"/>
        <v/>
      </c>
      <c r="Z2118" s="20" t="str">
        <f t="shared" si="471"/>
        <v/>
      </c>
      <c r="AA2118" s="20">
        <f t="shared" si="473"/>
        <v>0</v>
      </c>
      <c r="AB2118" s="20">
        <f t="shared" si="474"/>
        <v>0</v>
      </c>
      <c r="AC2118" s="20">
        <f t="shared" si="475"/>
        <v>0</v>
      </c>
      <c r="AD2118" s="16">
        <f t="shared" si="472"/>
        <v>0</v>
      </c>
      <c r="AE2118" s="16">
        <f>IF(ISBLANK(T2118),AE2117,IF(COUNTIF(T$2:T2118,T2118)&gt;1,AE2117,1+MAX(AE2117,0)))</f>
        <v>66</v>
      </c>
    </row>
    <row r="2119" spans="1:31" x14ac:dyDescent="0.25">
      <c r="A2119" s="42">
        <v>135</v>
      </c>
      <c r="B2119" s="42" t="s">
        <v>65</v>
      </c>
      <c r="C2119" s="42" t="s">
        <v>786</v>
      </c>
      <c r="E2119" s="20">
        <v>2</v>
      </c>
      <c r="F2119" s="20">
        <v>2</v>
      </c>
      <c r="G2119" s="20">
        <v>2</v>
      </c>
      <c r="H2119" s="20">
        <v>2</v>
      </c>
      <c r="I2119" s="20">
        <v>0</v>
      </c>
      <c r="J2119" s="20">
        <v>0</v>
      </c>
      <c r="K2119" s="20">
        <v>1</v>
      </c>
      <c r="L2119" s="20">
        <v>2</v>
      </c>
      <c r="O2119" s="101">
        <f>IF(ISBLANK(C2119),O2118,IF(COUNTIF(C$2:C2119,C2119)&gt;1,O2118,1+MAX(O2118,0)))</f>
        <v>62</v>
      </c>
      <c r="P2119" s="45">
        <f t="shared" si="462"/>
        <v>35</v>
      </c>
      <c r="Q2119" s="33" t="str">
        <f t="shared" si="463"/>
        <v/>
      </c>
      <c r="R2119" s="33">
        <f t="shared" si="464"/>
        <v>6</v>
      </c>
      <c r="S2119" s="33" t="str">
        <f t="shared" si="465"/>
        <v>135_6</v>
      </c>
      <c r="T2119" s="35" t="str">
        <f t="shared" si="466"/>
        <v>135AM</v>
      </c>
      <c r="U2119" s="35" t="str">
        <f t="shared" si="467"/>
        <v>135AMNS</v>
      </c>
      <c r="W2119" s="20" t="str">
        <f t="shared" si="468"/>
        <v/>
      </c>
      <c r="X2119" s="20" t="str">
        <f t="shared" si="469"/>
        <v/>
      </c>
      <c r="Y2119" s="20" t="str">
        <f t="shared" si="470"/>
        <v/>
      </c>
      <c r="Z2119" s="20" t="str">
        <f t="shared" si="471"/>
        <v/>
      </c>
      <c r="AA2119" s="20">
        <f t="shared" si="473"/>
        <v>0</v>
      </c>
      <c r="AB2119" s="20">
        <f t="shared" si="474"/>
        <v>0</v>
      </c>
      <c r="AC2119" s="20">
        <f t="shared" si="475"/>
        <v>0</v>
      </c>
      <c r="AD2119" s="16">
        <f t="shared" si="472"/>
        <v>0</v>
      </c>
      <c r="AE2119" s="16">
        <f>IF(ISBLANK(T2119),AE2118,IF(COUNTIF(T$2:T2119,T2119)&gt;1,AE2118,1+MAX(AE2118,0)))</f>
        <v>66</v>
      </c>
    </row>
    <row r="2120" spans="1:31" x14ac:dyDescent="0.25">
      <c r="A2120" s="42">
        <v>135</v>
      </c>
      <c r="B2120" s="42" t="s">
        <v>65</v>
      </c>
      <c r="C2120" s="42" t="s">
        <v>786</v>
      </c>
      <c r="E2120" s="20">
        <v>2</v>
      </c>
      <c r="F2120" s="20">
        <v>2</v>
      </c>
      <c r="G2120" s="20">
        <v>3</v>
      </c>
      <c r="H2120" s="20">
        <v>0</v>
      </c>
      <c r="I2120" s="20">
        <v>0</v>
      </c>
      <c r="J2120" s="20">
        <v>0</v>
      </c>
      <c r="K2120" s="20">
        <v>0</v>
      </c>
      <c r="L2120" s="20">
        <v>0</v>
      </c>
      <c r="O2120" s="101">
        <f>IF(ISBLANK(C2120),O2119,IF(COUNTIF(C$2:C2120,C2120)&gt;1,O2119,1+MAX(O2119,0)))</f>
        <v>62</v>
      </c>
      <c r="P2120" s="45">
        <f t="shared" si="462"/>
        <v>35</v>
      </c>
      <c r="Q2120" s="33" t="str">
        <f t="shared" si="463"/>
        <v/>
      </c>
      <c r="R2120" s="33">
        <f t="shared" si="464"/>
        <v>6</v>
      </c>
      <c r="S2120" s="33" t="str">
        <f t="shared" si="465"/>
        <v>135_6</v>
      </c>
      <c r="T2120" s="35" t="str">
        <f t="shared" si="466"/>
        <v>135AM</v>
      </c>
      <c r="U2120" s="35" t="str">
        <f t="shared" si="467"/>
        <v>135AMEW</v>
      </c>
      <c r="W2120" s="20" t="str">
        <f t="shared" si="468"/>
        <v/>
      </c>
      <c r="X2120" s="20" t="str">
        <f t="shared" si="469"/>
        <v/>
      </c>
      <c r="Y2120" s="20" t="str">
        <f t="shared" si="470"/>
        <v/>
      </c>
      <c r="Z2120" s="20" t="str">
        <f t="shared" si="471"/>
        <v/>
      </c>
      <c r="AA2120" s="20">
        <f t="shared" si="473"/>
        <v>0</v>
      </c>
      <c r="AB2120" s="20">
        <f t="shared" si="474"/>
        <v>0</v>
      </c>
      <c r="AC2120" s="20">
        <f t="shared" si="475"/>
        <v>3</v>
      </c>
      <c r="AD2120" s="16">
        <f t="shared" si="472"/>
        <v>1</v>
      </c>
      <c r="AE2120" s="16">
        <f>IF(ISBLANK(T2120),AE2119,IF(COUNTIF(T$2:T2120,T2120)&gt;1,AE2119,1+MAX(AE2119,0)))</f>
        <v>66</v>
      </c>
    </row>
    <row r="2121" spans="1:31" x14ac:dyDescent="0.25">
      <c r="A2121" s="42">
        <v>135</v>
      </c>
      <c r="B2121" s="42" t="s">
        <v>65</v>
      </c>
      <c r="C2121" s="42" t="s">
        <v>786</v>
      </c>
      <c r="E2121" s="20">
        <v>2</v>
      </c>
      <c r="F2121" s="20">
        <v>2</v>
      </c>
      <c r="G2121" s="20">
        <v>4</v>
      </c>
      <c r="H2121" s="20">
        <v>6</v>
      </c>
      <c r="I2121" s="20">
        <v>2</v>
      </c>
      <c r="J2121" s="20">
        <v>0</v>
      </c>
      <c r="K2121" s="20">
        <v>2</v>
      </c>
      <c r="L2121" s="20">
        <v>3</v>
      </c>
      <c r="O2121" s="101">
        <f>IF(ISBLANK(C2121),O2120,IF(COUNTIF(C$2:C2121,C2121)&gt;1,O2120,1+MAX(O2120,0)))</f>
        <v>62</v>
      </c>
      <c r="P2121" s="45">
        <f t="shared" si="462"/>
        <v>35</v>
      </c>
      <c r="Q2121" s="33" t="str">
        <f t="shared" si="463"/>
        <v/>
      </c>
      <c r="R2121" s="33">
        <f t="shared" si="464"/>
        <v>6</v>
      </c>
      <c r="S2121" s="33" t="str">
        <f t="shared" si="465"/>
        <v>135_6</v>
      </c>
      <c r="T2121" s="35" t="str">
        <f t="shared" si="466"/>
        <v>135AM</v>
      </c>
      <c r="U2121" s="35" t="str">
        <f t="shared" si="467"/>
        <v>135AMEW</v>
      </c>
      <c r="W2121" s="20" t="str">
        <f t="shared" si="468"/>
        <v/>
      </c>
      <c r="X2121" s="20" t="str">
        <f t="shared" si="469"/>
        <v/>
      </c>
      <c r="Y2121" s="20" t="str">
        <f t="shared" si="470"/>
        <v/>
      </c>
      <c r="Z2121" s="20" t="str">
        <f t="shared" si="471"/>
        <v/>
      </c>
      <c r="AA2121" s="20">
        <f t="shared" si="473"/>
        <v>1</v>
      </c>
      <c r="AB2121" s="20">
        <f t="shared" si="474"/>
        <v>0</v>
      </c>
      <c r="AC2121" s="20">
        <f t="shared" si="475"/>
        <v>3</v>
      </c>
      <c r="AD2121" s="16">
        <f t="shared" si="472"/>
        <v>1</v>
      </c>
      <c r="AE2121" s="16">
        <f>IF(ISBLANK(T2121),AE2120,IF(COUNTIF(T$2:T2121,T2121)&gt;1,AE2120,1+MAX(AE2120,0)))</f>
        <v>66</v>
      </c>
    </row>
    <row r="2122" spans="1:31" x14ac:dyDescent="0.25">
      <c r="A2122" s="42">
        <v>135</v>
      </c>
      <c r="B2122" s="42" t="s">
        <v>65</v>
      </c>
      <c r="C2122" s="42" t="s">
        <v>786</v>
      </c>
      <c r="E2122" s="20">
        <v>2</v>
      </c>
      <c r="F2122" s="20">
        <v>3</v>
      </c>
      <c r="G2122" s="20">
        <v>1</v>
      </c>
      <c r="H2122" s="20">
        <v>13</v>
      </c>
      <c r="I2122" s="20">
        <v>5</v>
      </c>
      <c r="J2122" s="20">
        <v>0</v>
      </c>
      <c r="K2122" s="20">
        <v>0</v>
      </c>
      <c r="L2122" s="20">
        <v>13</v>
      </c>
      <c r="O2122" s="101">
        <f>IF(ISBLANK(C2122),O2121,IF(COUNTIF(C$2:C2122,C2122)&gt;1,O2121,1+MAX(O2121,0)))</f>
        <v>62</v>
      </c>
      <c r="P2122" s="45">
        <f t="shared" si="462"/>
        <v>35</v>
      </c>
      <c r="Q2122" s="33" t="str">
        <f t="shared" si="463"/>
        <v/>
      </c>
      <c r="R2122" s="33">
        <f t="shared" si="464"/>
        <v>7</v>
      </c>
      <c r="S2122" s="33" t="str">
        <f t="shared" si="465"/>
        <v>135_7</v>
      </c>
      <c r="T2122" s="35" t="str">
        <f t="shared" si="466"/>
        <v>135AM</v>
      </c>
      <c r="U2122" s="35" t="str">
        <f t="shared" si="467"/>
        <v>135AMNS</v>
      </c>
      <c r="W2122" s="20" t="str">
        <f t="shared" si="468"/>
        <v/>
      </c>
      <c r="X2122" s="20" t="str">
        <f t="shared" si="469"/>
        <v/>
      </c>
      <c r="Y2122" s="20" t="str">
        <f t="shared" si="470"/>
        <v/>
      </c>
      <c r="Z2122" s="20" t="str">
        <f t="shared" si="471"/>
        <v/>
      </c>
      <c r="AA2122" s="20">
        <f t="shared" si="473"/>
        <v>0</v>
      </c>
      <c r="AB2122" s="20">
        <f t="shared" si="474"/>
        <v>0</v>
      </c>
      <c r="AC2122" s="20">
        <f t="shared" si="475"/>
        <v>0</v>
      </c>
      <c r="AD2122" s="16">
        <f t="shared" si="472"/>
        <v>0</v>
      </c>
      <c r="AE2122" s="16">
        <f>IF(ISBLANK(T2122),AE2121,IF(COUNTIF(T$2:T2122,T2122)&gt;1,AE2121,1+MAX(AE2121,0)))</f>
        <v>66</v>
      </c>
    </row>
    <row r="2123" spans="1:31" x14ac:dyDescent="0.25">
      <c r="A2123" s="42">
        <v>135</v>
      </c>
      <c r="B2123" s="42" t="s">
        <v>65</v>
      </c>
      <c r="C2123" s="42" t="s">
        <v>786</v>
      </c>
      <c r="E2123" s="20">
        <v>2</v>
      </c>
      <c r="F2123" s="20">
        <v>3</v>
      </c>
      <c r="G2123" s="20">
        <v>2</v>
      </c>
      <c r="H2123" s="20">
        <v>4</v>
      </c>
      <c r="I2123" s="20">
        <v>2</v>
      </c>
      <c r="J2123" s="20">
        <v>0</v>
      </c>
      <c r="K2123" s="20">
        <v>2</v>
      </c>
      <c r="L2123" s="20">
        <v>4</v>
      </c>
      <c r="O2123" s="101">
        <f>IF(ISBLANK(C2123),O2122,IF(COUNTIF(C$2:C2123,C2123)&gt;1,O2122,1+MAX(O2122,0)))</f>
        <v>62</v>
      </c>
      <c r="P2123" s="45">
        <f t="shared" si="462"/>
        <v>35</v>
      </c>
      <c r="Q2123" s="33" t="str">
        <f t="shared" si="463"/>
        <v/>
      </c>
      <c r="R2123" s="33">
        <f t="shared" si="464"/>
        <v>7</v>
      </c>
      <c r="S2123" s="33" t="str">
        <f t="shared" si="465"/>
        <v>135_7</v>
      </c>
      <c r="T2123" s="35" t="str">
        <f t="shared" si="466"/>
        <v>135AM</v>
      </c>
      <c r="U2123" s="35" t="str">
        <f t="shared" si="467"/>
        <v>135AMNS</v>
      </c>
      <c r="W2123" s="20" t="str">
        <f t="shared" si="468"/>
        <v/>
      </c>
      <c r="X2123" s="20" t="str">
        <f t="shared" si="469"/>
        <v/>
      </c>
      <c r="Y2123" s="20" t="str">
        <f t="shared" si="470"/>
        <v/>
      </c>
      <c r="Z2123" s="20" t="str">
        <f t="shared" si="471"/>
        <v/>
      </c>
      <c r="AA2123" s="20">
        <f t="shared" si="473"/>
        <v>0</v>
      </c>
      <c r="AB2123" s="20">
        <f t="shared" si="474"/>
        <v>0</v>
      </c>
      <c r="AC2123" s="20">
        <f t="shared" si="475"/>
        <v>0</v>
      </c>
      <c r="AD2123" s="16">
        <f t="shared" si="472"/>
        <v>0</v>
      </c>
      <c r="AE2123" s="16">
        <f>IF(ISBLANK(T2123),AE2122,IF(COUNTIF(T$2:T2123,T2123)&gt;1,AE2122,1+MAX(AE2122,0)))</f>
        <v>66</v>
      </c>
    </row>
    <row r="2124" spans="1:31" x14ac:dyDescent="0.25">
      <c r="A2124" s="42">
        <v>135</v>
      </c>
      <c r="B2124" s="42" t="s">
        <v>65</v>
      </c>
      <c r="C2124" s="42" t="s">
        <v>786</v>
      </c>
      <c r="E2124" s="20">
        <v>2</v>
      </c>
      <c r="F2124" s="20">
        <v>3</v>
      </c>
      <c r="G2124" s="20">
        <v>3</v>
      </c>
      <c r="H2124" s="20">
        <v>0</v>
      </c>
      <c r="I2124" s="20">
        <v>0</v>
      </c>
      <c r="J2124" s="20">
        <v>0</v>
      </c>
      <c r="K2124" s="20">
        <v>0</v>
      </c>
      <c r="L2124" s="20">
        <v>0</v>
      </c>
      <c r="O2124" s="101">
        <f>IF(ISBLANK(C2124),O2123,IF(COUNTIF(C$2:C2124,C2124)&gt;1,O2123,1+MAX(O2123,0)))</f>
        <v>62</v>
      </c>
      <c r="P2124" s="45">
        <f t="shared" si="462"/>
        <v>35</v>
      </c>
      <c r="Q2124" s="33" t="str">
        <f t="shared" si="463"/>
        <v/>
      </c>
      <c r="R2124" s="33">
        <f t="shared" si="464"/>
        <v>7</v>
      </c>
      <c r="S2124" s="33" t="str">
        <f t="shared" si="465"/>
        <v>135_7</v>
      </c>
      <c r="T2124" s="35" t="str">
        <f t="shared" si="466"/>
        <v>135AM</v>
      </c>
      <c r="U2124" s="35" t="str">
        <f t="shared" si="467"/>
        <v>135AMEW</v>
      </c>
      <c r="W2124" s="20" t="str">
        <f t="shared" si="468"/>
        <v/>
      </c>
      <c r="X2124" s="20" t="str">
        <f t="shared" si="469"/>
        <v/>
      </c>
      <c r="Y2124" s="20" t="str">
        <f t="shared" si="470"/>
        <v/>
      </c>
      <c r="Z2124" s="20" t="str">
        <f t="shared" si="471"/>
        <v/>
      </c>
      <c r="AA2124" s="20">
        <f t="shared" si="473"/>
        <v>0</v>
      </c>
      <c r="AB2124" s="20">
        <f t="shared" si="474"/>
        <v>0</v>
      </c>
      <c r="AC2124" s="20">
        <f t="shared" si="475"/>
        <v>3</v>
      </c>
      <c r="AD2124" s="16">
        <f t="shared" si="472"/>
        <v>1</v>
      </c>
      <c r="AE2124" s="16">
        <f>IF(ISBLANK(T2124),AE2123,IF(COUNTIF(T$2:T2124,T2124)&gt;1,AE2123,1+MAX(AE2123,0)))</f>
        <v>66</v>
      </c>
    </row>
    <row r="2125" spans="1:31" x14ac:dyDescent="0.25">
      <c r="A2125" s="42">
        <v>135</v>
      </c>
      <c r="B2125" s="42" t="s">
        <v>65</v>
      </c>
      <c r="C2125" s="42" t="s">
        <v>786</v>
      </c>
      <c r="E2125" s="20">
        <v>2</v>
      </c>
      <c r="F2125" s="20">
        <v>3</v>
      </c>
      <c r="G2125" s="20">
        <v>4</v>
      </c>
      <c r="H2125" s="20">
        <v>13</v>
      </c>
      <c r="I2125" s="20">
        <v>7</v>
      </c>
      <c r="J2125" s="20">
        <v>1</v>
      </c>
      <c r="K2125" s="20">
        <v>2</v>
      </c>
      <c r="L2125" s="20">
        <v>9</v>
      </c>
      <c r="O2125" s="101">
        <f>IF(ISBLANK(C2125),O2124,IF(COUNTIF(C$2:C2125,C2125)&gt;1,O2124,1+MAX(O2124,0)))</f>
        <v>62</v>
      </c>
      <c r="P2125" s="45">
        <f t="shared" si="462"/>
        <v>35</v>
      </c>
      <c r="Q2125" s="33" t="str">
        <f t="shared" si="463"/>
        <v/>
      </c>
      <c r="R2125" s="33">
        <f t="shared" si="464"/>
        <v>7</v>
      </c>
      <c r="S2125" s="33" t="str">
        <f t="shared" si="465"/>
        <v>135_7</v>
      </c>
      <c r="T2125" s="35" t="str">
        <f t="shared" si="466"/>
        <v>135AM</v>
      </c>
      <c r="U2125" s="35" t="str">
        <f t="shared" si="467"/>
        <v>135AMEW</v>
      </c>
      <c r="W2125" s="20" t="str">
        <f t="shared" si="468"/>
        <v/>
      </c>
      <c r="X2125" s="20" t="str">
        <f t="shared" si="469"/>
        <v/>
      </c>
      <c r="Y2125" s="20" t="str">
        <f t="shared" si="470"/>
        <v/>
      </c>
      <c r="Z2125" s="20" t="str">
        <f t="shared" si="471"/>
        <v/>
      </c>
      <c r="AA2125" s="20">
        <f t="shared" si="473"/>
        <v>1</v>
      </c>
      <c r="AB2125" s="20">
        <f t="shared" si="474"/>
        <v>0</v>
      </c>
      <c r="AC2125" s="20">
        <f t="shared" si="475"/>
        <v>3</v>
      </c>
      <c r="AD2125" s="16">
        <f t="shared" si="472"/>
        <v>1</v>
      </c>
      <c r="AE2125" s="16">
        <f>IF(ISBLANK(T2125),AE2124,IF(COUNTIF(T$2:T2125,T2125)&gt;1,AE2124,1+MAX(AE2124,0)))</f>
        <v>66</v>
      </c>
    </row>
    <row r="2126" spans="1:31" x14ac:dyDescent="0.25">
      <c r="A2126" s="42">
        <v>135</v>
      </c>
      <c r="B2126" s="42" t="s">
        <v>65</v>
      </c>
      <c r="C2126" s="42" t="s">
        <v>786</v>
      </c>
      <c r="E2126" s="20">
        <v>2</v>
      </c>
      <c r="F2126" s="20">
        <v>4</v>
      </c>
      <c r="G2126" s="20">
        <v>1</v>
      </c>
      <c r="H2126" s="20">
        <v>19</v>
      </c>
      <c r="I2126" s="20">
        <v>5</v>
      </c>
      <c r="J2126" s="20">
        <v>0</v>
      </c>
      <c r="K2126" s="20">
        <v>11</v>
      </c>
      <c r="L2126" s="20">
        <v>19</v>
      </c>
      <c r="O2126" s="101">
        <f>IF(ISBLANK(C2126),O2125,IF(COUNTIF(C$2:C2126,C2126)&gt;1,O2125,1+MAX(O2125,0)))</f>
        <v>62</v>
      </c>
      <c r="P2126" s="45">
        <f t="shared" si="462"/>
        <v>35</v>
      </c>
      <c r="Q2126" s="33" t="str">
        <f t="shared" si="463"/>
        <v/>
      </c>
      <c r="R2126" s="33">
        <f t="shared" si="464"/>
        <v>8</v>
      </c>
      <c r="S2126" s="33" t="str">
        <f t="shared" si="465"/>
        <v>135_8</v>
      </c>
      <c r="T2126" s="35" t="str">
        <f t="shared" si="466"/>
        <v>135AM</v>
      </c>
      <c r="U2126" s="35" t="str">
        <f t="shared" si="467"/>
        <v>135AMNS</v>
      </c>
      <c r="W2126" s="20" t="str">
        <f t="shared" si="468"/>
        <v/>
      </c>
      <c r="X2126" s="20" t="str">
        <f t="shared" si="469"/>
        <v/>
      </c>
      <c r="Y2126" s="20" t="str">
        <f t="shared" si="470"/>
        <v/>
      </c>
      <c r="Z2126" s="20" t="str">
        <f t="shared" si="471"/>
        <v/>
      </c>
      <c r="AA2126" s="20">
        <f t="shared" si="473"/>
        <v>0</v>
      </c>
      <c r="AB2126" s="20">
        <f t="shared" si="474"/>
        <v>0</v>
      </c>
      <c r="AC2126" s="20">
        <f t="shared" si="475"/>
        <v>0</v>
      </c>
      <c r="AD2126" s="16">
        <f t="shared" si="472"/>
        <v>0</v>
      </c>
      <c r="AE2126" s="16">
        <f>IF(ISBLANK(T2126),AE2125,IF(COUNTIF(T$2:T2126,T2126)&gt;1,AE2125,1+MAX(AE2125,0)))</f>
        <v>66</v>
      </c>
    </row>
    <row r="2127" spans="1:31" x14ac:dyDescent="0.25">
      <c r="A2127" s="42">
        <v>135</v>
      </c>
      <c r="B2127" s="42" t="s">
        <v>65</v>
      </c>
      <c r="C2127" s="42" t="s">
        <v>786</v>
      </c>
      <c r="E2127" s="20">
        <v>2</v>
      </c>
      <c r="F2127" s="20">
        <v>4</v>
      </c>
      <c r="G2127" s="20">
        <v>2</v>
      </c>
      <c r="H2127" s="20">
        <v>6</v>
      </c>
      <c r="I2127" s="20">
        <v>4</v>
      </c>
      <c r="J2127" s="20">
        <v>0</v>
      </c>
      <c r="K2127" s="20">
        <v>4</v>
      </c>
      <c r="L2127" s="20">
        <v>5</v>
      </c>
      <c r="O2127" s="101">
        <f>IF(ISBLANK(C2127),O2126,IF(COUNTIF(C$2:C2127,C2127)&gt;1,O2126,1+MAX(O2126,0)))</f>
        <v>62</v>
      </c>
      <c r="P2127" s="45">
        <f t="shared" si="462"/>
        <v>35</v>
      </c>
      <c r="Q2127" s="33" t="str">
        <f t="shared" si="463"/>
        <v/>
      </c>
      <c r="R2127" s="33">
        <f t="shared" si="464"/>
        <v>8</v>
      </c>
      <c r="S2127" s="33" t="str">
        <f t="shared" si="465"/>
        <v>135_8</v>
      </c>
      <c r="T2127" s="35" t="str">
        <f t="shared" si="466"/>
        <v>135AM</v>
      </c>
      <c r="U2127" s="35" t="str">
        <f t="shared" si="467"/>
        <v>135AMNS</v>
      </c>
      <c r="W2127" s="20" t="str">
        <f t="shared" si="468"/>
        <v/>
      </c>
      <c r="X2127" s="20" t="str">
        <f t="shared" si="469"/>
        <v/>
      </c>
      <c r="Y2127" s="20" t="str">
        <f t="shared" si="470"/>
        <v/>
      </c>
      <c r="Z2127" s="20" t="str">
        <f t="shared" si="471"/>
        <v/>
      </c>
      <c r="AA2127" s="20">
        <f t="shared" si="473"/>
        <v>0</v>
      </c>
      <c r="AB2127" s="20">
        <f t="shared" si="474"/>
        <v>0</v>
      </c>
      <c r="AC2127" s="20">
        <f t="shared" si="475"/>
        <v>0</v>
      </c>
      <c r="AD2127" s="16">
        <f t="shared" si="472"/>
        <v>0</v>
      </c>
      <c r="AE2127" s="16">
        <f>IF(ISBLANK(T2127),AE2126,IF(COUNTIF(T$2:T2127,T2127)&gt;1,AE2126,1+MAX(AE2126,0)))</f>
        <v>66</v>
      </c>
    </row>
    <row r="2128" spans="1:31" x14ac:dyDescent="0.25">
      <c r="A2128" s="42">
        <v>135</v>
      </c>
      <c r="B2128" s="42" t="s">
        <v>65</v>
      </c>
      <c r="C2128" s="42" t="s">
        <v>786</v>
      </c>
      <c r="E2128" s="20">
        <v>2</v>
      </c>
      <c r="F2128" s="20">
        <v>4</v>
      </c>
      <c r="G2128" s="20">
        <v>3</v>
      </c>
      <c r="H2128" s="20">
        <v>1</v>
      </c>
      <c r="I2128" s="20">
        <v>1</v>
      </c>
      <c r="J2128" s="20">
        <v>0</v>
      </c>
      <c r="K2128" s="20">
        <v>0</v>
      </c>
      <c r="L2128" s="20">
        <v>0</v>
      </c>
      <c r="O2128" s="101">
        <f>IF(ISBLANK(C2128),O2127,IF(COUNTIF(C$2:C2128,C2128)&gt;1,O2127,1+MAX(O2127,0)))</f>
        <v>62</v>
      </c>
      <c r="P2128" s="45">
        <f t="shared" si="462"/>
        <v>35</v>
      </c>
      <c r="Q2128" s="33" t="str">
        <f t="shared" si="463"/>
        <v/>
      </c>
      <c r="R2128" s="33">
        <f t="shared" si="464"/>
        <v>8</v>
      </c>
      <c r="S2128" s="33" t="str">
        <f t="shared" si="465"/>
        <v>135_8</v>
      </c>
      <c r="T2128" s="35" t="str">
        <f t="shared" si="466"/>
        <v>135AM</v>
      </c>
      <c r="U2128" s="35" t="str">
        <f t="shared" si="467"/>
        <v>135AMEW</v>
      </c>
      <c r="W2128" s="20" t="str">
        <f t="shared" si="468"/>
        <v/>
      </c>
      <c r="X2128" s="20" t="str">
        <f t="shared" si="469"/>
        <v/>
      </c>
      <c r="Y2128" s="20" t="str">
        <f t="shared" si="470"/>
        <v/>
      </c>
      <c r="Z2128" s="20" t="str">
        <f t="shared" si="471"/>
        <v/>
      </c>
      <c r="AA2128" s="20">
        <f t="shared" si="473"/>
        <v>0</v>
      </c>
      <c r="AB2128" s="20">
        <f t="shared" si="474"/>
        <v>0</v>
      </c>
      <c r="AC2128" s="20">
        <f t="shared" si="475"/>
        <v>3</v>
      </c>
      <c r="AD2128" s="16">
        <f t="shared" si="472"/>
        <v>1</v>
      </c>
      <c r="AE2128" s="16">
        <f>IF(ISBLANK(T2128),AE2127,IF(COUNTIF(T$2:T2128,T2128)&gt;1,AE2127,1+MAX(AE2127,0)))</f>
        <v>66</v>
      </c>
    </row>
    <row r="2129" spans="1:31" x14ac:dyDescent="0.25">
      <c r="A2129" s="42">
        <v>135</v>
      </c>
      <c r="B2129" s="42" t="s">
        <v>65</v>
      </c>
      <c r="C2129" s="42" t="s">
        <v>786</v>
      </c>
      <c r="E2129" s="20">
        <v>2</v>
      </c>
      <c r="F2129" s="20">
        <v>4</v>
      </c>
      <c r="G2129" s="20">
        <v>4</v>
      </c>
      <c r="H2129" s="20">
        <v>28</v>
      </c>
      <c r="I2129" s="20">
        <v>9</v>
      </c>
      <c r="J2129" s="20">
        <v>0</v>
      </c>
      <c r="K2129" s="20">
        <v>6</v>
      </c>
      <c r="L2129" s="20">
        <v>8</v>
      </c>
      <c r="O2129" s="101">
        <f>IF(ISBLANK(C2129),O2128,IF(COUNTIF(C$2:C2129,C2129)&gt;1,O2128,1+MAX(O2128,0)))</f>
        <v>62</v>
      </c>
      <c r="P2129" s="45">
        <f t="shared" si="462"/>
        <v>35</v>
      </c>
      <c r="Q2129" s="33" t="str">
        <f t="shared" si="463"/>
        <v/>
      </c>
      <c r="R2129" s="33">
        <f t="shared" si="464"/>
        <v>8</v>
      </c>
      <c r="S2129" s="33" t="str">
        <f t="shared" si="465"/>
        <v>135_8</v>
      </c>
      <c r="T2129" s="35" t="str">
        <f t="shared" si="466"/>
        <v>135AM</v>
      </c>
      <c r="U2129" s="35" t="str">
        <f t="shared" si="467"/>
        <v>135AMEW</v>
      </c>
      <c r="W2129" s="20" t="str">
        <f t="shared" si="468"/>
        <v/>
      </c>
      <c r="X2129" s="20" t="str">
        <f t="shared" si="469"/>
        <v/>
      </c>
      <c r="Y2129" s="20" t="str">
        <f t="shared" si="470"/>
        <v/>
      </c>
      <c r="Z2129" s="20" t="str">
        <f t="shared" si="471"/>
        <v/>
      </c>
      <c r="AA2129" s="20">
        <f t="shared" si="473"/>
        <v>1</v>
      </c>
      <c r="AB2129" s="20">
        <f t="shared" si="474"/>
        <v>0</v>
      </c>
      <c r="AC2129" s="20">
        <f t="shared" si="475"/>
        <v>3</v>
      </c>
      <c r="AD2129" s="16">
        <f t="shared" si="472"/>
        <v>1</v>
      </c>
      <c r="AE2129" s="16">
        <f>IF(ISBLANK(T2129),AE2128,IF(COUNTIF(T$2:T2129,T2129)&gt;1,AE2128,1+MAX(AE2128,0)))</f>
        <v>66</v>
      </c>
    </row>
    <row r="2130" spans="1:31" x14ac:dyDescent="0.25">
      <c r="A2130" s="42">
        <v>135</v>
      </c>
      <c r="B2130" s="42" t="s">
        <v>65</v>
      </c>
      <c r="C2130" s="42" t="s">
        <v>786</v>
      </c>
      <c r="E2130" s="20">
        <v>1</v>
      </c>
      <c r="F2130" s="20">
        <v>1</v>
      </c>
      <c r="G2130" s="20">
        <v>1</v>
      </c>
      <c r="H2130" s="20">
        <v>3</v>
      </c>
      <c r="I2130" s="20">
        <v>1</v>
      </c>
      <c r="J2130" s="20">
        <v>0</v>
      </c>
      <c r="K2130" s="20">
        <v>1</v>
      </c>
      <c r="L2130" s="20">
        <v>3</v>
      </c>
      <c r="M2130" s="225" t="s">
        <v>787</v>
      </c>
      <c r="O2130" s="101">
        <f>IF(ISBLANK(C2130),O2129,IF(COUNTIF(C$2:C2130,C2130)&gt;1,O2129,1+MAX(O2129,0)))</f>
        <v>62</v>
      </c>
      <c r="P2130" s="45">
        <f t="shared" si="462"/>
        <v>35</v>
      </c>
      <c r="Q2130" s="33" t="str">
        <f t="shared" si="463"/>
        <v/>
      </c>
      <c r="R2130" s="33">
        <f t="shared" si="464"/>
        <v>1</v>
      </c>
      <c r="S2130" s="33" t="str">
        <f t="shared" si="465"/>
        <v>135_1</v>
      </c>
      <c r="T2130" s="35" t="str">
        <f t="shared" si="466"/>
        <v>135AM</v>
      </c>
      <c r="U2130" s="35" t="str">
        <f t="shared" si="467"/>
        <v>135AMNS</v>
      </c>
      <c r="W2130" s="20" t="str">
        <f t="shared" si="468"/>
        <v/>
      </c>
      <c r="X2130" s="20" t="str">
        <f t="shared" si="469"/>
        <v/>
      </c>
      <c r="Y2130" s="20" t="str">
        <f t="shared" si="470"/>
        <v/>
      </c>
      <c r="Z2130" s="20" t="str">
        <f t="shared" si="471"/>
        <v/>
      </c>
      <c r="AA2130" s="20">
        <f t="shared" si="473"/>
        <v>0</v>
      </c>
      <c r="AB2130" s="20">
        <f t="shared" si="474"/>
        <v>0</v>
      </c>
      <c r="AC2130" s="20">
        <f t="shared" si="475"/>
        <v>0</v>
      </c>
      <c r="AD2130" s="16">
        <f t="shared" si="472"/>
        <v>0</v>
      </c>
      <c r="AE2130" s="16">
        <f>IF(ISBLANK(T2130),AE2129,IF(COUNTIF(T$2:T2130,T2130)&gt;1,AE2129,1+MAX(AE2129,0)))</f>
        <v>66</v>
      </c>
    </row>
    <row r="2131" spans="1:31" x14ac:dyDescent="0.25">
      <c r="A2131" s="42">
        <v>135</v>
      </c>
      <c r="B2131" s="42" t="s">
        <v>65</v>
      </c>
      <c r="C2131" s="42" t="s">
        <v>786</v>
      </c>
      <c r="E2131" s="20">
        <v>1</v>
      </c>
      <c r="F2131" s="20">
        <v>1</v>
      </c>
      <c r="G2131" s="20">
        <v>2</v>
      </c>
      <c r="H2131" s="20">
        <v>3</v>
      </c>
      <c r="I2131" s="20">
        <v>1</v>
      </c>
      <c r="J2131" s="20">
        <v>1</v>
      </c>
      <c r="K2131" s="20">
        <v>2</v>
      </c>
      <c r="L2131" s="20">
        <v>3</v>
      </c>
      <c r="M2131" s="225" t="s">
        <v>787</v>
      </c>
      <c r="O2131" s="101">
        <f>IF(ISBLANK(C2131),O2130,IF(COUNTIF(C$2:C2131,C2131)&gt;1,O2130,1+MAX(O2130,0)))</f>
        <v>62</v>
      </c>
      <c r="P2131" s="45">
        <f t="shared" si="462"/>
        <v>35</v>
      </c>
      <c r="Q2131" s="33" t="str">
        <f t="shared" si="463"/>
        <v/>
      </c>
      <c r="R2131" s="33">
        <f t="shared" si="464"/>
        <v>1</v>
      </c>
      <c r="S2131" s="33" t="str">
        <f t="shared" si="465"/>
        <v>135_1</v>
      </c>
      <c r="T2131" s="35" t="str">
        <f t="shared" si="466"/>
        <v>135AM</v>
      </c>
      <c r="U2131" s="35" t="str">
        <f t="shared" si="467"/>
        <v>135AMNS</v>
      </c>
      <c r="W2131" s="20" t="str">
        <f t="shared" si="468"/>
        <v/>
      </c>
      <c r="X2131" s="20" t="str">
        <f t="shared" si="469"/>
        <v/>
      </c>
      <c r="Y2131" s="20" t="str">
        <f t="shared" si="470"/>
        <v/>
      </c>
      <c r="Z2131" s="20" t="str">
        <f t="shared" si="471"/>
        <v/>
      </c>
      <c r="AA2131" s="20">
        <f t="shared" si="473"/>
        <v>0</v>
      </c>
      <c r="AB2131" s="20">
        <f t="shared" si="474"/>
        <v>0</v>
      </c>
      <c r="AC2131" s="20">
        <f t="shared" si="475"/>
        <v>0</v>
      </c>
      <c r="AD2131" s="16">
        <f t="shared" si="472"/>
        <v>0</v>
      </c>
      <c r="AE2131" s="16">
        <f>IF(ISBLANK(T2131),AE2130,IF(COUNTIF(T$2:T2131,T2131)&gt;1,AE2130,1+MAX(AE2130,0)))</f>
        <v>66</v>
      </c>
    </row>
    <row r="2132" spans="1:31" x14ac:dyDescent="0.25">
      <c r="A2132" s="42">
        <v>135</v>
      </c>
      <c r="B2132" s="42" t="s">
        <v>65</v>
      </c>
      <c r="C2132" s="42" t="s">
        <v>786</v>
      </c>
      <c r="E2132" s="20">
        <v>1</v>
      </c>
      <c r="F2132" s="20">
        <v>1</v>
      </c>
      <c r="G2132" s="20">
        <v>3</v>
      </c>
      <c r="H2132" s="20">
        <v>4</v>
      </c>
      <c r="I2132" s="20">
        <v>0</v>
      </c>
      <c r="J2132" s="20">
        <v>0</v>
      </c>
      <c r="K2132" s="20">
        <v>1</v>
      </c>
      <c r="L2132" s="20">
        <v>2</v>
      </c>
      <c r="M2132" s="225" t="s">
        <v>787</v>
      </c>
      <c r="O2132" s="101">
        <f>IF(ISBLANK(C2132),O2131,IF(COUNTIF(C$2:C2132,C2132)&gt;1,O2131,1+MAX(O2131,0)))</f>
        <v>62</v>
      </c>
      <c r="P2132" s="45">
        <f t="shared" si="462"/>
        <v>35</v>
      </c>
      <c r="Q2132" s="33" t="str">
        <f t="shared" si="463"/>
        <v/>
      </c>
      <c r="R2132" s="33">
        <f t="shared" si="464"/>
        <v>1</v>
      </c>
      <c r="S2132" s="33" t="str">
        <f t="shared" si="465"/>
        <v>135_1</v>
      </c>
      <c r="T2132" s="35" t="str">
        <f t="shared" si="466"/>
        <v>135AM</v>
      </c>
      <c r="U2132" s="35" t="str">
        <f t="shared" si="467"/>
        <v>135AMEW</v>
      </c>
      <c r="W2132" s="20" t="str">
        <f t="shared" si="468"/>
        <v/>
      </c>
      <c r="X2132" s="20" t="str">
        <f t="shared" si="469"/>
        <v/>
      </c>
      <c r="Y2132" s="20" t="str">
        <f t="shared" si="470"/>
        <v/>
      </c>
      <c r="Z2132" s="20" t="str">
        <f t="shared" si="471"/>
        <v/>
      </c>
      <c r="AA2132" s="20">
        <f t="shared" si="473"/>
        <v>0</v>
      </c>
      <c r="AB2132" s="20">
        <f t="shared" si="474"/>
        <v>0</v>
      </c>
      <c r="AC2132" s="20">
        <f t="shared" si="475"/>
        <v>3</v>
      </c>
      <c r="AD2132" s="16">
        <f t="shared" si="472"/>
        <v>1</v>
      </c>
      <c r="AE2132" s="16">
        <f>IF(ISBLANK(T2132),AE2131,IF(COUNTIF(T$2:T2132,T2132)&gt;1,AE2131,1+MAX(AE2131,0)))</f>
        <v>66</v>
      </c>
    </row>
    <row r="2133" spans="1:31" x14ac:dyDescent="0.25">
      <c r="A2133" s="42">
        <v>135</v>
      </c>
      <c r="B2133" s="42" t="s">
        <v>65</v>
      </c>
      <c r="C2133" s="42" t="s">
        <v>786</v>
      </c>
      <c r="E2133" s="20">
        <v>1</v>
      </c>
      <c r="F2133" s="20">
        <v>1</v>
      </c>
      <c r="G2133" s="20">
        <v>4</v>
      </c>
      <c r="H2133" s="20">
        <v>6</v>
      </c>
      <c r="I2133" s="20">
        <v>2</v>
      </c>
      <c r="J2133" s="20">
        <v>1</v>
      </c>
      <c r="K2133" s="20">
        <v>1</v>
      </c>
      <c r="L2133" s="20">
        <v>1</v>
      </c>
      <c r="M2133" s="225" t="s">
        <v>787</v>
      </c>
      <c r="O2133" s="101">
        <f>IF(ISBLANK(C2133),O2132,IF(COUNTIF(C$2:C2133,C2133)&gt;1,O2132,1+MAX(O2132,0)))</f>
        <v>62</v>
      </c>
      <c r="P2133" s="45">
        <f t="shared" si="462"/>
        <v>35</v>
      </c>
      <c r="Q2133" s="33" t="str">
        <f t="shared" si="463"/>
        <v/>
      </c>
      <c r="R2133" s="33">
        <f t="shared" si="464"/>
        <v>1</v>
      </c>
      <c r="S2133" s="33" t="str">
        <f t="shared" si="465"/>
        <v>135_1</v>
      </c>
      <c r="T2133" s="35" t="str">
        <f t="shared" si="466"/>
        <v>135AM</v>
      </c>
      <c r="U2133" s="35" t="str">
        <f t="shared" si="467"/>
        <v>135AMEW</v>
      </c>
      <c r="W2133" s="20" t="str">
        <f t="shared" si="468"/>
        <v/>
      </c>
      <c r="X2133" s="20" t="str">
        <f t="shared" si="469"/>
        <v/>
      </c>
      <c r="Y2133" s="20" t="str">
        <f t="shared" si="470"/>
        <v/>
      </c>
      <c r="Z2133" s="20" t="str">
        <f t="shared" si="471"/>
        <v/>
      </c>
      <c r="AA2133" s="20">
        <f t="shared" si="473"/>
        <v>1</v>
      </c>
      <c r="AB2133" s="20">
        <f t="shared" si="474"/>
        <v>0</v>
      </c>
      <c r="AC2133" s="20">
        <f t="shared" si="475"/>
        <v>3</v>
      </c>
      <c r="AD2133" s="16">
        <f t="shared" si="472"/>
        <v>1</v>
      </c>
      <c r="AE2133" s="16">
        <f>IF(ISBLANK(T2133),AE2132,IF(COUNTIF(T$2:T2133,T2133)&gt;1,AE2132,1+MAX(AE2132,0)))</f>
        <v>66</v>
      </c>
    </row>
    <row r="2134" spans="1:31" x14ac:dyDescent="0.25">
      <c r="A2134" s="42">
        <v>135</v>
      </c>
      <c r="B2134" s="42" t="s">
        <v>65</v>
      </c>
      <c r="C2134" s="42" t="s">
        <v>786</v>
      </c>
      <c r="E2134" s="20">
        <v>1</v>
      </c>
      <c r="F2134" s="20">
        <v>2</v>
      </c>
      <c r="G2134" s="20">
        <v>1</v>
      </c>
      <c r="H2134" s="20">
        <v>13</v>
      </c>
      <c r="I2134" s="20">
        <v>3</v>
      </c>
      <c r="J2134" s="20">
        <v>0</v>
      </c>
      <c r="K2134" s="20">
        <v>6</v>
      </c>
      <c r="L2134" s="20">
        <v>12</v>
      </c>
      <c r="M2134" s="225" t="s">
        <v>787</v>
      </c>
      <c r="O2134" s="101">
        <f>IF(ISBLANK(C2134),O2133,IF(COUNTIF(C$2:C2134,C2134)&gt;1,O2133,1+MAX(O2133,0)))</f>
        <v>62</v>
      </c>
      <c r="P2134" s="45">
        <f t="shared" si="462"/>
        <v>35</v>
      </c>
      <c r="Q2134" s="33" t="str">
        <f t="shared" si="463"/>
        <v/>
      </c>
      <c r="R2134" s="33">
        <f t="shared" si="464"/>
        <v>2</v>
      </c>
      <c r="S2134" s="33" t="str">
        <f t="shared" si="465"/>
        <v>135_2</v>
      </c>
      <c r="T2134" s="35" t="str">
        <f t="shared" si="466"/>
        <v>135AM</v>
      </c>
      <c r="U2134" s="35" t="str">
        <f t="shared" si="467"/>
        <v>135AMNS</v>
      </c>
      <c r="W2134" s="20" t="str">
        <f t="shared" si="468"/>
        <v/>
      </c>
      <c r="X2134" s="20" t="str">
        <f t="shared" si="469"/>
        <v/>
      </c>
      <c r="Y2134" s="20" t="str">
        <f t="shared" si="470"/>
        <v/>
      </c>
      <c r="Z2134" s="20" t="str">
        <f t="shared" si="471"/>
        <v/>
      </c>
      <c r="AA2134" s="20">
        <f t="shared" si="473"/>
        <v>0</v>
      </c>
      <c r="AB2134" s="20">
        <f t="shared" si="474"/>
        <v>0</v>
      </c>
      <c r="AC2134" s="20">
        <f t="shared" si="475"/>
        <v>0</v>
      </c>
      <c r="AD2134" s="16">
        <f t="shared" si="472"/>
        <v>0</v>
      </c>
      <c r="AE2134" s="16">
        <f>IF(ISBLANK(T2134),AE2133,IF(COUNTIF(T$2:T2134,T2134)&gt;1,AE2133,1+MAX(AE2133,0)))</f>
        <v>66</v>
      </c>
    </row>
    <row r="2135" spans="1:31" x14ac:dyDescent="0.25">
      <c r="A2135" s="42">
        <v>135</v>
      </c>
      <c r="B2135" s="42" t="s">
        <v>65</v>
      </c>
      <c r="C2135" s="42" t="s">
        <v>786</v>
      </c>
      <c r="E2135" s="20">
        <v>1</v>
      </c>
      <c r="F2135" s="20">
        <v>2</v>
      </c>
      <c r="G2135" s="20">
        <v>2</v>
      </c>
      <c r="H2135" s="20">
        <v>3</v>
      </c>
      <c r="I2135" s="20">
        <v>0</v>
      </c>
      <c r="J2135" s="20">
        <v>0</v>
      </c>
      <c r="K2135" s="20">
        <v>1</v>
      </c>
      <c r="L2135" s="20">
        <v>2</v>
      </c>
      <c r="M2135" s="225" t="s">
        <v>787</v>
      </c>
      <c r="O2135" s="101">
        <f>IF(ISBLANK(C2135),O2134,IF(COUNTIF(C$2:C2135,C2135)&gt;1,O2134,1+MAX(O2134,0)))</f>
        <v>62</v>
      </c>
      <c r="P2135" s="45">
        <f t="shared" si="462"/>
        <v>35</v>
      </c>
      <c r="Q2135" s="33" t="str">
        <f t="shared" si="463"/>
        <v/>
      </c>
      <c r="R2135" s="33">
        <f t="shared" si="464"/>
        <v>2</v>
      </c>
      <c r="S2135" s="33" t="str">
        <f t="shared" si="465"/>
        <v>135_2</v>
      </c>
      <c r="T2135" s="35" t="str">
        <f t="shared" si="466"/>
        <v>135AM</v>
      </c>
      <c r="U2135" s="35" t="str">
        <f t="shared" si="467"/>
        <v>135AMNS</v>
      </c>
      <c r="W2135" s="20" t="str">
        <f t="shared" si="468"/>
        <v/>
      </c>
      <c r="X2135" s="20" t="str">
        <f t="shared" si="469"/>
        <v/>
      </c>
      <c r="Y2135" s="20" t="str">
        <f t="shared" si="470"/>
        <v/>
      </c>
      <c r="Z2135" s="20" t="str">
        <f t="shared" si="471"/>
        <v/>
      </c>
      <c r="AA2135" s="20">
        <f t="shared" si="473"/>
        <v>0</v>
      </c>
      <c r="AB2135" s="20">
        <f t="shared" si="474"/>
        <v>0</v>
      </c>
      <c r="AC2135" s="20">
        <f t="shared" si="475"/>
        <v>0</v>
      </c>
      <c r="AD2135" s="16">
        <f t="shared" si="472"/>
        <v>0</v>
      </c>
      <c r="AE2135" s="16">
        <f>IF(ISBLANK(T2135),AE2134,IF(COUNTIF(T$2:T2135,T2135)&gt;1,AE2134,1+MAX(AE2134,0)))</f>
        <v>66</v>
      </c>
    </row>
    <row r="2136" spans="1:31" x14ac:dyDescent="0.25">
      <c r="A2136" s="42">
        <v>135</v>
      </c>
      <c r="B2136" s="42" t="s">
        <v>65</v>
      </c>
      <c r="C2136" s="42" t="s">
        <v>786</v>
      </c>
      <c r="E2136" s="20">
        <v>1</v>
      </c>
      <c r="F2136" s="20">
        <v>2</v>
      </c>
      <c r="G2136" s="20">
        <v>3</v>
      </c>
      <c r="H2136" s="20">
        <v>4</v>
      </c>
      <c r="I2136" s="20">
        <v>2</v>
      </c>
      <c r="J2136" s="20">
        <v>0</v>
      </c>
      <c r="K2136" s="20">
        <v>1</v>
      </c>
      <c r="L2136" s="20">
        <v>3</v>
      </c>
      <c r="M2136" s="225" t="s">
        <v>787</v>
      </c>
      <c r="O2136" s="101">
        <f>IF(ISBLANK(C2136),O2135,IF(COUNTIF(C$2:C2136,C2136)&gt;1,O2135,1+MAX(O2135,0)))</f>
        <v>62</v>
      </c>
      <c r="P2136" s="45">
        <f t="shared" si="462"/>
        <v>35</v>
      </c>
      <c r="Q2136" s="33" t="str">
        <f t="shared" si="463"/>
        <v/>
      </c>
      <c r="R2136" s="33">
        <f t="shared" si="464"/>
        <v>2</v>
      </c>
      <c r="S2136" s="33" t="str">
        <f t="shared" si="465"/>
        <v>135_2</v>
      </c>
      <c r="T2136" s="35" t="str">
        <f t="shared" si="466"/>
        <v>135AM</v>
      </c>
      <c r="U2136" s="35" t="str">
        <f t="shared" si="467"/>
        <v>135AMEW</v>
      </c>
      <c r="W2136" s="20" t="str">
        <f t="shared" si="468"/>
        <v/>
      </c>
      <c r="X2136" s="20" t="str">
        <f t="shared" si="469"/>
        <v/>
      </c>
      <c r="Y2136" s="20" t="str">
        <f t="shared" si="470"/>
        <v/>
      </c>
      <c r="Z2136" s="20" t="str">
        <f t="shared" si="471"/>
        <v/>
      </c>
      <c r="AA2136" s="20">
        <f t="shared" si="473"/>
        <v>0</v>
      </c>
      <c r="AB2136" s="20">
        <f t="shared" si="474"/>
        <v>0</v>
      </c>
      <c r="AC2136" s="20">
        <f t="shared" si="475"/>
        <v>3</v>
      </c>
      <c r="AD2136" s="16">
        <f t="shared" si="472"/>
        <v>1</v>
      </c>
      <c r="AE2136" s="16">
        <f>IF(ISBLANK(T2136),AE2135,IF(COUNTIF(T$2:T2136,T2136)&gt;1,AE2135,1+MAX(AE2135,0)))</f>
        <v>66</v>
      </c>
    </row>
    <row r="2137" spans="1:31" x14ac:dyDescent="0.25">
      <c r="A2137" s="42">
        <v>135</v>
      </c>
      <c r="B2137" s="42" t="s">
        <v>65</v>
      </c>
      <c r="C2137" s="42" t="s">
        <v>786</v>
      </c>
      <c r="E2137" s="20">
        <v>1</v>
      </c>
      <c r="F2137" s="20">
        <v>2</v>
      </c>
      <c r="G2137" s="20">
        <v>4</v>
      </c>
      <c r="H2137" s="20">
        <v>8</v>
      </c>
      <c r="I2137" s="20">
        <v>2</v>
      </c>
      <c r="J2137" s="20">
        <v>0</v>
      </c>
      <c r="K2137" s="20">
        <v>1</v>
      </c>
      <c r="L2137" s="20">
        <v>1</v>
      </c>
      <c r="M2137" s="225" t="s">
        <v>787</v>
      </c>
      <c r="O2137" s="101">
        <f>IF(ISBLANK(C2137),O2136,IF(COUNTIF(C$2:C2137,C2137)&gt;1,O2136,1+MAX(O2136,0)))</f>
        <v>62</v>
      </c>
      <c r="P2137" s="45">
        <f t="shared" si="462"/>
        <v>35</v>
      </c>
      <c r="Q2137" s="33" t="str">
        <f t="shared" si="463"/>
        <v/>
      </c>
      <c r="R2137" s="33">
        <f t="shared" si="464"/>
        <v>2</v>
      </c>
      <c r="S2137" s="33" t="str">
        <f t="shared" si="465"/>
        <v>135_2</v>
      </c>
      <c r="T2137" s="35" t="str">
        <f t="shared" si="466"/>
        <v>135AM</v>
      </c>
      <c r="U2137" s="35" t="str">
        <f t="shared" si="467"/>
        <v>135AMEW</v>
      </c>
      <c r="W2137" s="20" t="str">
        <f t="shared" si="468"/>
        <v/>
      </c>
      <c r="X2137" s="20" t="str">
        <f t="shared" si="469"/>
        <v/>
      </c>
      <c r="Y2137" s="20" t="str">
        <f t="shared" si="470"/>
        <v/>
      </c>
      <c r="Z2137" s="20" t="str">
        <f t="shared" si="471"/>
        <v/>
      </c>
      <c r="AA2137" s="20">
        <f t="shared" si="473"/>
        <v>1</v>
      </c>
      <c r="AB2137" s="20">
        <f t="shared" si="474"/>
        <v>0</v>
      </c>
      <c r="AC2137" s="20">
        <f t="shared" si="475"/>
        <v>3</v>
      </c>
      <c r="AD2137" s="16">
        <f t="shared" si="472"/>
        <v>1</v>
      </c>
      <c r="AE2137" s="16">
        <f>IF(ISBLANK(T2137),AE2136,IF(COUNTIF(T$2:T2137,T2137)&gt;1,AE2136,1+MAX(AE2136,0)))</f>
        <v>66</v>
      </c>
    </row>
    <row r="2138" spans="1:31" x14ac:dyDescent="0.25">
      <c r="A2138" s="42">
        <v>135</v>
      </c>
      <c r="B2138" s="42" t="s">
        <v>65</v>
      </c>
      <c r="C2138" s="42" t="s">
        <v>786</v>
      </c>
      <c r="E2138" s="20">
        <v>1</v>
      </c>
      <c r="F2138" s="20">
        <v>3</v>
      </c>
      <c r="G2138" s="20">
        <v>1</v>
      </c>
      <c r="H2138" s="20">
        <v>12</v>
      </c>
      <c r="I2138" s="20">
        <v>1</v>
      </c>
      <c r="J2138" s="20">
        <v>0</v>
      </c>
      <c r="K2138" s="20">
        <v>5</v>
      </c>
      <c r="L2138" s="20">
        <v>12</v>
      </c>
      <c r="M2138" s="225" t="s">
        <v>787</v>
      </c>
      <c r="O2138" s="101">
        <f>IF(ISBLANK(C2138),O2137,IF(COUNTIF(C$2:C2138,C2138)&gt;1,O2137,1+MAX(O2137,0)))</f>
        <v>62</v>
      </c>
      <c r="P2138" s="45">
        <f t="shared" si="462"/>
        <v>35</v>
      </c>
      <c r="Q2138" s="33" t="str">
        <f t="shared" si="463"/>
        <v/>
      </c>
      <c r="R2138" s="33">
        <f t="shared" si="464"/>
        <v>3</v>
      </c>
      <c r="S2138" s="33" t="str">
        <f t="shared" si="465"/>
        <v>135_3</v>
      </c>
      <c r="T2138" s="35" t="str">
        <f t="shared" si="466"/>
        <v>135AM</v>
      </c>
      <c r="U2138" s="35" t="str">
        <f t="shared" si="467"/>
        <v>135AMNS</v>
      </c>
      <c r="W2138" s="20" t="str">
        <f t="shared" si="468"/>
        <v/>
      </c>
      <c r="X2138" s="20" t="str">
        <f t="shared" si="469"/>
        <v/>
      </c>
      <c r="Y2138" s="20" t="str">
        <f t="shared" si="470"/>
        <v/>
      </c>
      <c r="Z2138" s="20" t="str">
        <f t="shared" si="471"/>
        <v/>
      </c>
      <c r="AA2138" s="20">
        <f t="shared" si="473"/>
        <v>0</v>
      </c>
      <c r="AB2138" s="20">
        <f t="shared" si="474"/>
        <v>0</v>
      </c>
      <c r="AC2138" s="20">
        <f t="shared" si="475"/>
        <v>0</v>
      </c>
      <c r="AD2138" s="16">
        <f t="shared" si="472"/>
        <v>0</v>
      </c>
      <c r="AE2138" s="16">
        <f>IF(ISBLANK(T2138),AE2137,IF(COUNTIF(T$2:T2138,T2138)&gt;1,AE2137,1+MAX(AE2137,0)))</f>
        <v>66</v>
      </c>
    </row>
    <row r="2139" spans="1:31" x14ac:dyDescent="0.25">
      <c r="A2139" s="42">
        <v>135</v>
      </c>
      <c r="B2139" s="42" t="s">
        <v>65</v>
      </c>
      <c r="C2139" s="42" t="s">
        <v>786</v>
      </c>
      <c r="E2139" s="20">
        <v>1</v>
      </c>
      <c r="F2139" s="20">
        <v>3</v>
      </c>
      <c r="G2139" s="20">
        <v>2</v>
      </c>
      <c r="H2139" s="20">
        <v>2</v>
      </c>
      <c r="I2139" s="20">
        <v>2</v>
      </c>
      <c r="J2139" s="20">
        <v>0</v>
      </c>
      <c r="K2139" s="20">
        <v>1</v>
      </c>
      <c r="L2139" s="20">
        <v>2</v>
      </c>
      <c r="M2139" s="225" t="s">
        <v>787</v>
      </c>
      <c r="O2139" s="101">
        <f>IF(ISBLANK(C2139),O2138,IF(COUNTIF(C$2:C2139,C2139)&gt;1,O2138,1+MAX(O2138,0)))</f>
        <v>62</v>
      </c>
      <c r="P2139" s="45">
        <f t="shared" si="462"/>
        <v>35</v>
      </c>
      <c r="Q2139" s="33" t="str">
        <f t="shared" si="463"/>
        <v/>
      </c>
      <c r="R2139" s="33">
        <f t="shared" si="464"/>
        <v>3</v>
      </c>
      <c r="S2139" s="33" t="str">
        <f t="shared" si="465"/>
        <v>135_3</v>
      </c>
      <c r="T2139" s="35" t="str">
        <f t="shared" si="466"/>
        <v>135AM</v>
      </c>
      <c r="U2139" s="35" t="str">
        <f t="shared" si="467"/>
        <v>135AMNS</v>
      </c>
      <c r="W2139" s="20" t="str">
        <f t="shared" si="468"/>
        <v/>
      </c>
      <c r="X2139" s="20" t="str">
        <f t="shared" si="469"/>
        <v/>
      </c>
      <c r="Y2139" s="20" t="str">
        <f t="shared" si="470"/>
        <v/>
      </c>
      <c r="Z2139" s="20" t="str">
        <f t="shared" si="471"/>
        <v/>
      </c>
      <c r="AA2139" s="20">
        <f t="shared" si="473"/>
        <v>0</v>
      </c>
      <c r="AB2139" s="20">
        <f t="shared" si="474"/>
        <v>0</v>
      </c>
      <c r="AC2139" s="20">
        <f t="shared" si="475"/>
        <v>0</v>
      </c>
      <c r="AD2139" s="16">
        <f t="shared" si="472"/>
        <v>0</v>
      </c>
      <c r="AE2139" s="16">
        <f>IF(ISBLANK(T2139),AE2138,IF(COUNTIF(T$2:T2139,T2139)&gt;1,AE2138,1+MAX(AE2138,0)))</f>
        <v>66</v>
      </c>
    </row>
    <row r="2140" spans="1:31" x14ac:dyDescent="0.25">
      <c r="A2140" s="42">
        <v>135</v>
      </c>
      <c r="B2140" s="42" t="s">
        <v>65</v>
      </c>
      <c r="C2140" s="42" t="s">
        <v>786</v>
      </c>
      <c r="E2140" s="20">
        <v>1</v>
      </c>
      <c r="F2140" s="20">
        <v>3</v>
      </c>
      <c r="G2140" s="20">
        <v>3</v>
      </c>
      <c r="H2140" s="20">
        <v>1</v>
      </c>
      <c r="I2140" s="20">
        <v>0</v>
      </c>
      <c r="J2140" s="20">
        <v>0</v>
      </c>
      <c r="K2140" s="20">
        <v>0</v>
      </c>
      <c r="L2140" s="20">
        <v>1</v>
      </c>
      <c r="M2140" s="225" t="s">
        <v>787</v>
      </c>
      <c r="O2140" s="101">
        <f>IF(ISBLANK(C2140),O2139,IF(COUNTIF(C$2:C2140,C2140)&gt;1,O2139,1+MAX(O2139,0)))</f>
        <v>62</v>
      </c>
      <c r="P2140" s="45">
        <f t="shared" si="462"/>
        <v>35</v>
      </c>
      <c r="Q2140" s="33" t="str">
        <f t="shared" si="463"/>
        <v/>
      </c>
      <c r="R2140" s="33">
        <f t="shared" si="464"/>
        <v>3</v>
      </c>
      <c r="S2140" s="33" t="str">
        <f t="shared" si="465"/>
        <v>135_3</v>
      </c>
      <c r="T2140" s="35" t="str">
        <f t="shared" si="466"/>
        <v>135AM</v>
      </c>
      <c r="U2140" s="35" t="str">
        <f t="shared" si="467"/>
        <v>135AMEW</v>
      </c>
      <c r="W2140" s="20" t="str">
        <f t="shared" si="468"/>
        <v/>
      </c>
      <c r="X2140" s="20" t="str">
        <f t="shared" si="469"/>
        <v/>
      </c>
      <c r="Y2140" s="20" t="str">
        <f t="shared" si="470"/>
        <v/>
      </c>
      <c r="Z2140" s="20" t="str">
        <f t="shared" si="471"/>
        <v/>
      </c>
      <c r="AA2140" s="20">
        <f t="shared" si="473"/>
        <v>0</v>
      </c>
      <c r="AB2140" s="20">
        <f t="shared" si="474"/>
        <v>0</v>
      </c>
      <c r="AC2140" s="20">
        <f t="shared" si="475"/>
        <v>3</v>
      </c>
      <c r="AD2140" s="16">
        <f t="shared" si="472"/>
        <v>1</v>
      </c>
      <c r="AE2140" s="16">
        <f>IF(ISBLANK(T2140),AE2139,IF(COUNTIF(T$2:T2140,T2140)&gt;1,AE2139,1+MAX(AE2139,0)))</f>
        <v>66</v>
      </c>
    </row>
    <row r="2141" spans="1:31" x14ac:dyDescent="0.25">
      <c r="A2141" s="42">
        <v>135</v>
      </c>
      <c r="B2141" s="42" t="s">
        <v>65</v>
      </c>
      <c r="C2141" s="42" t="s">
        <v>786</v>
      </c>
      <c r="E2141" s="20">
        <v>1</v>
      </c>
      <c r="F2141" s="20">
        <v>3</v>
      </c>
      <c r="G2141" s="20">
        <v>4</v>
      </c>
      <c r="H2141" s="20">
        <v>14</v>
      </c>
      <c r="I2141" s="20">
        <v>2</v>
      </c>
      <c r="J2141" s="20">
        <v>0</v>
      </c>
      <c r="K2141" s="20">
        <v>5</v>
      </c>
      <c r="L2141" s="20">
        <v>9</v>
      </c>
      <c r="M2141" s="225" t="s">
        <v>787</v>
      </c>
      <c r="O2141" s="101">
        <f>IF(ISBLANK(C2141),O2140,IF(COUNTIF(C$2:C2141,C2141)&gt;1,O2140,1+MAX(O2140,0)))</f>
        <v>62</v>
      </c>
      <c r="P2141" s="45">
        <f t="shared" si="462"/>
        <v>35</v>
      </c>
      <c r="Q2141" s="33" t="str">
        <f t="shared" si="463"/>
        <v/>
      </c>
      <c r="R2141" s="33">
        <f t="shared" si="464"/>
        <v>3</v>
      </c>
      <c r="S2141" s="33" t="str">
        <f t="shared" si="465"/>
        <v>135_3</v>
      </c>
      <c r="T2141" s="35" t="str">
        <f t="shared" si="466"/>
        <v>135AM</v>
      </c>
      <c r="U2141" s="35" t="str">
        <f t="shared" si="467"/>
        <v>135AMEW</v>
      </c>
      <c r="W2141" s="20" t="str">
        <f t="shared" si="468"/>
        <v/>
      </c>
      <c r="X2141" s="20" t="str">
        <f t="shared" si="469"/>
        <v/>
      </c>
      <c r="Y2141" s="20" t="str">
        <f t="shared" si="470"/>
        <v/>
      </c>
      <c r="Z2141" s="20" t="str">
        <f t="shared" si="471"/>
        <v/>
      </c>
      <c r="AA2141" s="20">
        <f t="shared" si="473"/>
        <v>1</v>
      </c>
      <c r="AB2141" s="20">
        <f t="shared" si="474"/>
        <v>0</v>
      </c>
      <c r="AC2141" s="20">
        <f t="shared" si="475"/>
        <v>3</v>
      </c>
      <c r="AD2141" s="16">
        <f t="shared" si="472"/>
        <v>1</v>
      </c>
      <c r="AE2141" s="16">
        <f>IF(ISBLANK(T2141),AE2140,IF(COUNTIF(T$2:T2141,T2141)&gt;1,AE2140,1+MAX(AE2140,0)))</f>
        <v>66</v>
      </c>
    </row>
    <row r="2142" spans="1:31" x14ac:dyDescent="0.25">
      <c r="A2142" s="42">
        <v>135</v>
      </c>
      <c r="B2142" s="42" t="s">
        <v>65</v>
      </c>
      <c r="C2142" s="42" t="s">
        <v>786</v>
      </c>
      <c r="E2142" s="20">
        <v>1</v>
      </c>
      <c r="F2142" s="20">
        <v>4</v>
      </c>
      <c r="G2142" s="20">
        <v>1</v>
      </c>
      <c r="H2142" s="20">
        <v>7</v>
      </c>
      <c r="I2142" s="20">
        <v>0</v>
      </c>
      <c r="J2142" s="20">
        <v>0</v>
      </c>
      <c r="K2142" s="20">
        <v>1</v>
      </c>
      <c r="L2142" s="20">
        <v>7</v>
      </c>
      <c r="M2142" s="225" t="s">
        <v>787</v>
      </c>
      <c r="O2142" s="101">
        <f>IF(ISBLANK(C2142),O2141,IF(COUNTIF(C$2:C2142,C2142)&gt;1,O2141,1+MAX(O2141,0)))</f>
        <v>62</v>
      </c>
      <c r="P2142" s="45">
        <f t="shared" si="462"/>
        <v>35</v>
      </c>
      <c r="Q2142" s="33" t="str">
        <f t="shared" si="463"/>
        <v/>
      </c>
      <c r="R2142" s="33">
        <f t="shared" si="464"/>
        <v>4</v>
      </c>
      <c r="S2142" s="33" t="str">
        <f t="shared" si="465"/>
        <v>135_4</v>
      </c>
      <c r="T2142" s="35" t="str">
        <f t="shared" si="466"/>
        <v>135AM</v>
      </c>
      <c r="U2142" s="35" t="str">
        <f t="shared" si="467"/>
        <v>135AMNS</v>
      </c>
      <c r="W2142" s="20" t="str">
        <f t="shared" si="468"/>
        <v/>
      </c>
      <c r="X2142" s="20" t="str">
        <f t="shared" si="469"/>
        <v/>
      </c>
      <c r="Y2142" s="20" t="str">
        <f t="shared" si="470"/>
        <v/>
      </c>
      <c r="Z2142" s="20" t="str">
        <f t="shared" si="471"/>
        <v/>
      </c>
      <c r="AA2142" s="20">
        <f t="shared" si="473"/>
        <v>0</v>
      </c>
      <c r="AB2142" s="20">
        <f t="shared" si="474"/>
        <v>0</v>
      </c>
      <c r="AC2142" s="20">
        <f t="shared" si="475"/>
        <v>0</v>
      </c>
      <c r="AD2142" s="16">
        <f t="shared" si="472"/>
        <v>0</v>
      </c>
      <c r="AE2142" s="16">
        <f>IF(ISBLANK(T2142),AE2141,IF(COUNTIF(T$2:T2142,T2142)&gt;1,AE2141,1+MAX(AE2141,0)))</f>
        <v>66</v>
      </c>
    </row>
    <row r="2143" spans="1:31" x14ac:dyDescent="0.25">
      <c r="A2143" s="42">
        <v>135</v>
      </c>
      <c r="B2143" s="42" t="s">
        <v>65</v>
      </c>
      <c r="C2143" s="42" t="s">
        <v>786</v>
      </c>
      <c r="E2143" s="20">
        <v>1</v>
      </c>
      <c r="F2143" s="20">
        <v>4</v>
      </c>
      <c r="G2143" s="20">
        <v>2</v>
      </c>
      <c r="H2143" s="20">
        <v>10</v>
      </c>
      <c r="I2143" s="20">
        <v>2</v>
      </c>
      <c r="J2143" s="20">
        <v>0</v>
      </c>
      <c r="K2143" s="20">
        <v>6</v>
      </c>
      <c r="L2143" s="20">
        <v>10</v>
      </c>
      <c r="M2143" s="225" t="s">
        <v>787</v>
      </c>
      <c r="O2143" s="101">
        <f>IF(ISBLANK(C2143),O2142,IF(COUNTIF(C$2:C2143,C2143)&gt;1,O2142,1+MAX(O2142,0)))</f>
        <v>62</v>
      </c>
      <c r="P2143" s="45">
        <f t="shared" si="462"/>
        <v>35</v>
      </c>
      <c r="Q2143" s="33" t="str">
        <f t="shared" si="463"/>
        <v/>
      </c>
      <c r="R2143" s="33">
        <f t="shared" si="464"/>
        <v>4</v>
      </c>
      <c r="S2143" s="33" t="str">
        <f t="shared" si="465"/>
        <v>135_4</v>
      </c>
      <c r="T2143" s="35" t="str">
        <f t="shared" si="466"/>
        <v>135AM</v>
      </c>
      <c r="U2143" s="35" t="str">
        <f t="shared" si="467"/>
        <v>135AMNS</v>
      </c>
      <c r="W2143" s="20" t="str">
        <f t="shared" si="468"/>
        <v/>
      </c>
      <c r="X2143" s="20" t="str">
        <f t="shared" si="469"/>
        <v/>
      </c>
      <c r="Y2143" s="20" t="str">
        <f t="shared" si="470"/>
        <v/>
      </c>
      <c r="Z2143" s="20" t="str">
        <f t="shared" si="471"/>
        <v/>
      </c>
      <c r="AA2143" s="20">
        <f t="shared" si="473"/>
        <v>0</v>
      </c>
      <c r="AB2143" s="20">
        <f t="shared" si="474"/>
        <v>0</v>
      </c>
      <c r="AC2143" s="20">
        <f t="shared" si="475"/>
        <v>0</v>
      </c>
      <c r="AD2143" s="16">
        <f t="shared" si="472"/>
        <v>0</v>
      </c>
      <c r="AE2143" s="16">
        <f>IF(ISBLANK(T2143),AE2142,IF(COUNTIF(T$2:T2143,T2143)&gt;1,AE2142,1+MAX(AE2142,0)))</f>
        <v>66</v>
      </c>
    </row>
    <row r="2144" spans="1:31" x14ac:dyDescent="0.25">
      <c r="A2144" s="42">
        <v>135</v>
      </c>
      <c r="B2144" s="42" t="s">
        <v>65</v>
      </c>
      <c r="C2144" s="42" t="s">
        <v>786</v>
      </c>
      <c r="E2144" s="20">
        <v>1</v>
      </c>
      <c r="F2144" s="20">
        <v>4</v>
      </c>
      <c r="G2144" s="20">
        <v>3</v>
      </c>
      <c r="H2144" s="20">
        <v>1</v>
      </c>
      <c r="I2144" s="20">
        <v>0</v>
      </c>
      <c r="J2144" s="20">
        <v>0</v>
      </c>
      <c r="K2144" s="20">
        <v>0</v>
      </c>
      <c r="L2144" s="20">
        <v>0</v>
      </c>
      <c r="M2144" s="225" t="s">
        <v>787</v>
      </c>
      <c r="O2144" s="101">
        <f>IF(ISBLANK(C2144),O2143,IF(COUNTIF(C$2:C2144,C2144)&gt;1,O2143,1+MAX(O2143,0)))</f>
        <v>62</v>
      </c>
      <c r="P2144" s="45">
        <f t="shared" si="462"/>
        <v>35</v>
      </c>
      <c r="Q2144" s="33" t="str">
        <f t="shared" si="463"/>
        <v/>
      </c>
      <c r="R2144" s="33">
        <f t="shared" si="464"/>
        <v>4</v>
      </c>
      <c r="S2144" s="33" t="str">
        <f t="shared" si="465"/>
        <v>135_4</v>
      </c>
      <c r="T2144" s="35" t="str">
        <f t="shared" si="466"/>
        <v>135AM</v>
      </c>
      <c r="U2144" s="35" t="str">
        <f t="shared" si="467"/>
        <v>135AMEW</v>
      </c>
      <c r="W2144" s="20" t="str">
        <f t="shared" si="468"/>
        <v/>
      </c>
      <c r="X2144" s="20" t="str">
        <f t="shared" si="469"/>
        <v/>
      </c>
      <c r="Y2144" s="20" t="str">
        <f t="shared" si="470"/>
        <v/>
      </c>
      <c r="Z2144" s="20" t="str">
        <f t="shared" si="471"/>
        <v/>
      </c>
      <c r="AA2144" s="20">
        <f t="shared" si="473"/>
        <v>0</v>
      </c>
      <c r="AB2144" s="20">
        <f t="shared" si="474"/>
        <v>0</v>
      </c>
      <c r="AC2144" s="20">
        <f t="shared" si="475"/>
        <v>3</v>
      </c>
      <c r="AD2144" s="16">
        <f t="shared" si="472"/>
        <v>1</v>
      </c>
      <c r="AE2144" s="16">
        <f>IF(ISBLANK(T2144),AE2143,IF(COUNTIF(T$2:T2144,T2144)&gt;1,AE2143,1+MAX(AE2143,0)))</f>
        <v>66</v>
      </c>
    </row>
    <row r="2145" spans="1:31" x14ac:dyDescent="0.25">
      <c r="A2145" s="42">
        <v>135</v>
      </c>
      <c r="B2145" s="42" t="s">
        <v>65</v>
      </c>
      <c r="C2145" s="42" t="s">
        <v>786</v>
      </c>
      <c r="E2145" s="20">
        <v>1</v>
      </c>
      <c r="F2145" s="20">
        <v>4</v>
      </c>
      <c r="G2145" s="20">
        <v>4</v>
      </c>
      <c r="H2145" s="20">
        <v>5</v>
      </c>
      <c r="I2145" s="20">
        <v>1</v>
      </c>
      <c r="J2145" s="20">
        <v>1</v>
      </c>
      <c r="K2145" s="20">
        <v>1</v>
      </c>
      <c r="L2145" s="20">
        <v>3</v>
      </c>
      <c r="M2145" s="225" t="s">
        <v>787</v>
      </c>
      <c r="O2145" s="101">
        <f>IF(ISBLANK(C2145),O2144,IF(COUNTIF(C$2:C2145,C2145)&gt;1,O2144,1+MAX(O2144,0)))</f>
        <v>62</v>
      </c>
      <c r="P2145" s="45">
        <f t="shared" si="462"/>
        <v>35</v>
      </c>
      <c r="Q2145" s="33" t="str">
        <f t="shared" si="463"/>
        <v/>
      </c>
      <c r="R2145" s="33">
        <f t="shared" si="464"/>
        <v>4</v>
      </c>
      <c r="S2145" s="33" t="str">
        <f t="shared" si="465"/>
        <v>135_4</v>
      </c>
      <c r="T2145" s="35" t="str">
        <f t="shared" si="466"/>
        <v>135AM</v>
      </c>
      <c r="U2145" s="35" t="str">
        <f t="shared" si="467"/>
        <v>135AMEW</v>
      </c>
      <c r="W2145" s="20" t="str">
        <f t="shared" si="468"/>
        <v/>
      </c>
      <c r="X2145" s="20" t="str">
        <f t="shared" si="469"/>
        <v/>
      </c>
      <c r="Y2145" s="20" t="str">
        <f t="shared" si="470"/>
        <v/>
      </c>
      <c r="Z2145" s="20" t="str">
        <f t="shared" si="471"/>
        <v/>
      </c>
      <c r="AA2145" s="20">
        <f t="shared" si="473"/>
        <v>1</v>
      </c>
      <c r="AB2145" s="20">
        <f t="shared" si="474"/>
        <v>0</v>
      </c>
      <c r="AC2145" s="20">
        <f t="shared" si="475"/>
        <v>3</v>
      </c>
      <c r="AD2145" s="16">
        <f t="shared" si="472"/>
        <v>1</v>
      </c>
      <c r="AE2145" s="16">
        <f>IF(ISBLANK(T2145),AE2144,IF(COUNTIF(T$2:T2145,T2145)&gt;1,AE2144,1+MAX(AE2144,0)))</f>
        <v>66</v>
      </c>
    </row>
    <row r="2146" spans="1:31" x14ac:dyDescent="0.25">
      <c r="A2146" s="42">
        <v>135</v>
      </c>
      <c r="B2146" s="42" t="s">
        <v>66</v>
      </c>
      <c r="C2146" s="42" t="s">
        <v>788</v>
      </c>
      <c r="E2146" s="20">
        <v>1</v>
      </c>
      <c r="F2146" s="20">
        <v>1</v>
      </c>
      <c r="G2146" s="20">
        <v>1</v>
      </c>
      <c r="H2146" s="20">
        <v>15</v>
      </c>
      <c r="I2146" s="20">
        <v>4</v>
      </c>
      <c r="J2146" s="20">
        <v>0</v>
      </c>
      <c r="K2146" s="20">
        <v>7</v>
      </c>
      <c r="L2146" s="20">
        <v>15</v>
      </c>
      <c r="M2146" s="225" t="s">
        <v>789</v>
      </c>
      <c r="O2146" s="101">
        <f>IF(ISBLANK(C2146),O2145,IF(COUNTIF(C$2:C2146,C2146)&gt;1,O2145,1+MAX(O2145,0)))</f>
        <v>63</v>
      </c>
      <c r="P2146" s="45">
        <f t="shared" si="462"/>
        <v>35</v>
      </c>
      <c r="Q2146" s="33" t="str">
        <f t="shared" si="463"/>
        <v/>
      </c>
      <c r="R2146" s="33">
        <f t="shared" si="464"/>
        <v>9</v>
      </c>
      <c r="S2146" s="33" t="str">
        <f t="shared" si="465"/>
        <v>135_9</v>
      </c>
      <c r="T2146" s="35" t="str">
        <f t="shared" si="466"/>
        <v>135PM</v>
      </c>
      <c r="U2146" s="35" t="str">
        <f t="shared" si="467"/>
        <v>135PMNS</v>
      </c>
      <c r="W2146" s="20" t="str">
        <f t="shared" si="468"/>
        <v/>
      </c>
      <c r="X2146" s="20" t="str">
        <f t="shared" si="469"/>
        <v/>
      </c>
      <c r="Y2146" s="20" t="str">
        <f t="shared" si="470"/>
        <v/>
      </c>
      <c r="Z2146" s="20" t="str">
        <f t="shared" si="471"/>
        <v/>
      </c>
      <c r="AA2146" s="20">
        <f t="shared" si="473"/>
        <v>0</v>
      </c>
      <c r="AB2146" s="20">
        <f t="shared" si="474"/>
        <v>0</v>
      </c>
      <c r="AC2146" s="20">
        <f t="shared" si="475"/>
        <v>0</v>
      </c>
      <c r="AD2146" s="16">
        <f t="shared" si="472"/>
        <v>0</v>
      </c>
      <c r="AE2146" s="16">
        <f>IF(ISBLANK(T2146),AE2145,IF(COUNTIF(T$2:T2146,T2146)&gt;1,AE2145,1+MAX(AE2145,0)))</f>
        <v>67</v>
      </c>
    </row>
    <row r="2147" spans="1:31" x14ac:dyDescent="0.25">
      <c r="A2147" s="42">
        <v>135</v>
      </c>
      <c r="B2147" s="42" t="s">
        <v>66</v>
      </c>
      <c r="C2147" s="42" t="s">
        <v>788</v>
      </c>
      <c r="E2147" s="20">
        <v>1</v>
      </c>
      <c r="F2147" s="20">
        <v>1</v>
      </c>
      <c r="G2147" s="20">
        <v>2</v>
      </c>
      <c r="H2147" s="20">
        <v>10</v>
      </c>
      <c r="I2147" s="20">
        <v>2</v>
      </c>
      <c r="J2147" s="20">
        <v>2</v>
      </c>
      <c r="K2147" s="20">
        <v>1</v>
      </c>
      <c r="L2147" s="20">
        <v>9</v>
      </c>
      <c r="M2147" s="225" t="s">
        <v>789</v>
      </c>
      <c r="O2147" s="101">
        <f>IF(ISBLANK(C2147),O2146,IF(COUNTIF(C$2:C2147,C2147)&gt;1,O2146,1+MAX(O2146,0)))</f>
        <v>63</v>
      </c>
      <c r="P2147" s="45">
        <f t="shared" si="462"/>
        <v>35</v>
      </c>
      <c r="Q2147" s="33" t="str">
        <f t="shared" si="463"/>
        <v/>
      </c>
      <c r="R2147" s="33">
        <f t="shared" si="464"/>
        <v>9</v>
      </c>
      <c r="S2147" s="33" t="str">
        <f t="shared" si="465"/>
        <v>135_9</v>
      </c>
      <c r="T2147" s="35" t="str">
        <f t="shared" si="466"/>
        <v>135PM</v>
      </c>
      <c r="U2147" s="35" t="str">
        <f t="shared" si="467"/>
        <v>135PMNS</v>
      </c>
      <c r="W2147" s="20" t="str">
        <f t="shared" si="468"/>
        <v/>
      </c>
      <c r="X2147" s="20" t="str">
        <f t="shared" si="469"/>
        <v/>
      </c>
      <c r="Y2147" s="20" t="str">
        <f t="shared" si="470"/>
        <v/>
      </c>
      <c r="Z2147" s="20" t="str">
        <f t="shared" si="471"/>
        <v/>
      </c>
      <c r="AA2147" s="20">
        <f t="shared" si="473"/>
        <v>0</v>
      </c>
      <c r="AB2147" s="20">
        <f t="shared" si="474"/>
        <v>0</v>
      </c>
      <c r="AC2147" s="20">
        <f t="shared" si="475"/>
        <v>0</v>
      </c>
      <c r="AD2147" s="16">
        <f t="shared" si="472"/>
        <v>0</v>
      </c>
      <c r="AE2147" s="16">
        <f>IF(ISBLANK(T2147),AE2146,IF(COUNTIF(T$2:T2147,T2147)&gt;1,AE2146,1+MAX(AE2146,0)))</f>
        <v>67</v>
      </c>
    </row>
    <row r="2148" spans="1:31" x14ac:dyDescent="0.25">
      <c r="A2148" s="42">
        <v>135</v>
      </c>
      <c r="B2148" s="42" t="s">
        <v>66</v>
      </c>
      <c r="C2148" s="42" t="s">
        <v>788</v>
      </c>
      <c r="E2148" s="20">
        <v>1</v>
      </c>
      <c r="F2148" s="20">
        <v>1</v>
      </c>
      <c r="G2148" s="20">
        <v>3</v>
      </c>
      <c r="H2148" s="20">
        <v>19</v>
      </c>
      <c r="I2148" s="20">
        <v>10</v>
      </c>
      <c r="J2148" s="20">
        <v>2</v>
      </c>
      <c r="K2148" s="20">
        <v>2</v>
      </c>
      <c r="L2148" s="20">
        <v>2</v>
      </c>
      <c r="M2148" s="225" t="s">
        <v>789</v>
      </c>
      <c r="O2148" s="101">
        <f>IF(ISBLANK(C2148),O2147,IF(COUNTIF(C$2:C2148,C2148)&gt;1,O2147,1+MAX(O2147,0)))</f>
        <v>63</v>
      </c>
      <c r="P2148" s="45">
        <f t="shared" si="462"/>
        <v>35</v>
      </c>
      <c r="Q2148" s="33" t="str">
        <f t="shared" si="463"/>
        <v/>
      </c>
      <c r="R2148" s="33">
        <f t="shared" si="464"/>
        <v>9</v>
      </c>
      <c r="S2148" s="33" t="str">
        <f t="shared" si="465"/>
        <v>135_9</v>
      </c>
      <c r="T2148" s="35" t="str">
        <f t="shared" si="466"/>
        <v>135PM</v>
      </c>
      <c r="U2148" s="35" t="str">
        <f t="shared" si="467"/>
        <v>135PMEW</v>
      </c>
      <c r="W2148" s="20" t="str">
        <f t="shared" si="468"/>
        <v/>
      </c>
      <c r="X2148" s="20" t="str">
        <f t="shared" si="469"/>
        <v/>
      </c>
      <c r="Y2148" s="20" t="str">
        <f t="shared" si="470"/>
        <v/>
      </c>
      <c r="Z2148" s="20" t="str">
        <f t="shared" si="471"/>
        <v/>
      </c>
      <c r="AA2148" s="20">
        <f t="shared" si="473"/>
        <v>0</v>
      </c>
      <c r="AB2148" s="20">
        <f t="shared" si="474"/>
        <v>1</v>
      </c>
      <c r="AC2148" s="20">
        <f t="shared" si="475"/>
        <v>0</v>
      </c>
      <c r="AD2148" s="16">
        <f t="shared" si="472"/>
        <v>0</v>
      </c>
      <c r="AE2148" s="16">
        <f>IF(ISBLANK(T2148),AE2147,IF(COUNTIF(T$2:T2148,T2148)&gt;1,AE2147,1+MAX(AE2147,0)))</f>
        <v>67</v>
      </c>
    </row>
    <row r="2149" spans="1:31" x14ac:dyDescent="0.25">
      <c r="A2149" s="42">
        <v>135</v>
      </c>
      <c r="B2149" s="42" t="s">
        <v>66</v>
      </c>
      <c r="C2149" s="42" t="s">
        <v>788</v>
      </c>
      <c r="E2149" s="20">
        <v>1</v>
      </c>
      <c r="F2149" s="20">
        <v>1</v>
      </c>
      <c r="G2149" s="20">
        <v>4</v>
      </c>
      <c r="H2149" s="20">
        <v>7</v>
      </c>
      <c r="I2149" s="20">
        <v>1</v>
      </c>
      <c r="J2149" s="20">
        <v>1</v>
      </c>
      <c r="K2149" s="20">
        <v>3</v>
      </c>
      <c r="L2149" s="20">
        <v>5</v>
      </c>
      <c r="M2149" s="225" t="s">
        <v>789</v>
      </c>
      <c r="O2149" s="101">
        <f>IF(ISBLANK(C2149),O2148,IF(COUNTIF(C$2:C2149,C2149)&gt;1,O2148,1+MAX(O2148,0)))</f>
        <v>63</v>
      </c>
      <c r="P2149" s="45">
        <f t="shared" si="462"/>
        <v>35</v>
      </c>
      <c r="Q2149" s="33" t="str">
        <f t="shared" si="463"/>
        <v/>
      </c>
      <c r="R2149" s="33">
        <f t="shared" si="464"/>
        <v>9</v>
      </c>
      <c r="S2149" s="33" t="str">
        <f t="shared" si="465"/>
        <v>135_9</v>
      </c>
      <c r="T2149" s="35" t="str">
        <f t="shared" si="466"/>
        <v>135PM</v>
      </c>
      <c r="U2149" s="35" t="str">
        <f t="shared" si="467"/>
        <v>135PMEW</v>
      </c>
      <c r="W2149" s="20" t="str">
        <f t="shared" si="468"/>
        <v/>
      </c>
      <c r="X2149" s="20" t="str">
        <f t="shared" si="469"/>
        <v/>
      </c>
      <c r="Y2149" s="20" t="str">
        <f t="shared" si="470"/>
        <v/>
      </c>
      <c r="Z2149" s="20" t="str">
        <f t="shared" si="471"/>
        <v/>
      </c>
      <c r="AA2149" s="20">
        <f t="shared" si="473"/>
        <v>0</v>
      </c>
      <c r="AB2149" s="20">
        <f t="shared" si="474"/>
        <v>0</v>
      </c>
      <c r="AC2149" s="20">
        <f t="shared" si="475"/>
        <v>0</v>
      </c>
      <c r="AD2149" s="16">
        <f t="shared" si="472"/>
        <v>0</v>
      </c>
      <c r="AE2149" s="16">
        <f>IF(ISBLANK(T2149),AE2148,IF(COUNTIF(T$2:T2149,T2149)&gt;1,AE2148,1+MAX(AE2148,0)))</f>
        <v>67</v>
      </c>
    </row>
    <row r="2150" spans="1:31" x14ac:dyDescent="0.25">
      <c r="A2150" s="42">
        <v>135</v>
      </c>
      <c r="B2150" s="42" t="s">
        <v>66</v>
      </c>
      <c r="C2150" s="42" t="s">
        <v>788</v>
      </c>
      <c r="E2150" s="20">
        <v>1</v>
      </c>
      <c r="F2150" s="20">
        <v>2</v>
      </c>
      <c r="G2150" s="20">
        <v>1</v>
      </c>
      <c r="H2150" s="20">
        <v>18</v>
      </c>
      <c r="I2150" s="20">
        <v>3</v>
      </c>
      <c r="J2150" s="20">
        <v>0</v>
      </c>
      <c r="K2150" s="20">
        <v>9</v>
      </c>
      <c r="L2150" s="20">
        <v>18</v>
      </c>
      <c r="M2150" s="225" t="s">
        <v>789</v>
      </c>
      <c r="O2150" s="101">
        <f>IF(ISBLANK(C2150),O2149,IF(COUNTIF(C$2:C2150,C2150)&gt;1,O2149,1+MAX(O2149,0)))</f>
        <v>63</v>
      </c>
      <c r="P2150" s="45">
        <f t="shared" si="462"/>
        <v>35</v>
      </c>
      <c r="Q2150" s="33" t="str">
        <f t="shared" si="463"/>
        <v/>
      </c>
      <c r="R2150" s="33">
        <f t="shared" si="464"/>
        <v>10</v>
      </c>
      <c r="S2150" s="33" t="str">
        <f t="shared" si="465"/>
        <v>135_10</v>
      </c>
      <c r="T2150" s="35" t="str">
        <f t="shared" si="466"/>
        <v>135PM</v>
      </c>
      <c r="U2150" s="35" t="str">
        <f t="shared" si="467"/>
        <v>135PMNS</v>
      </c>
      <c r="W2150" s="20" t="str">
        <f t="shared" si="468"/>
        <v/>
      </c>
      <c r="X2150" s="20" t="str">
        <f t="shared" si="469"/>
        <v/>
      </c>
      <c r="Y2150" s="20" t="str">
        <f t="shared" si="470"/>
        <v/>
      </c>
      <c r="Z2150" s="20" t="str">
        <f t="shared" si="471"/>
        <v/>
      </c>
      <c r="AA2150" s="20">
        <f t="shared" si="473"/>
        <v>0</v>
      </c>
      <c r="AB2150" s="20">
        <f t="shared" si="474"/>
        <v>0</v>
      </c>
      <c r="AC2150" s="20">
        <f t="shared" si="475"/>
        <v>0</v>
      </c>
      <c r="AD2150" s="16">
        <f t="shared" si="472"/>
        <v>0</v>
      </c>
      <c r="AE2150" s="16">
        <f>IF(ISBLANK(T2150),AE2149,IF(COUNTIF(T$2:T2150,T2150)&gt;1,AE2149,1+MAX(AE2149,0)))</f>
        <v>67</v>
      </c>
    </row>
    <row r="2151" spans="1:31" x14ac:dyDescent="0.25">
      <c r="A2151" s="42">
        <v>135</v>
      </c>
      <c r="B2151" s="42" t="s">
        <v>66</v>
      </c>
      <c r="C2151" s="42" t="s">
        <v>788</v>
      </c>
      <c r="E2151" s="20">
        <v>1</v>
      </c>
      <c r="F2151" s="20">
        <v>2</v>
      </c>
      <c r="G2151" s="20">
        <v>2</v>
      </c>
      <c r="H2151" s="20">
        <v>23</v>
      </c>
      <c r="I2151" s="20">
        <v>8</v>
      </c>
      <c r="J2151" s="20">
        <v>1</v>
      </c>
      <c r="K2151" s="20">
        <v>4</v>
      </c>
      <c r="L2151" s="20">
        <v>22</v>
      </c>
      <c r="M2151" s="225" t="s">
        <v>789</v>
      </c>
      <c r="O2151" s="101">
        <f>IF(ISBLANK(C2151),O2150,IF(COUNTIF(C$2:C2151,C2151)&gt;1,O2150,1+MAX(O2150,0)))</f>
        <v>63</v>
      </c>
      <c r="P2151" s="45">
        <f t="shared" si="462"/>
        <v>35</v>
      </c>
      <c r="Q2151" s="33" t="str">
        <f t="shared" si="463"/>
        <v/>
      </c>
      <c r="R2151" s="33">
        <f t="shared" si="464"/>
        <v>10</v>
      </c>
      <c r="S2151" s="33" t="str">
        <f t="shared" si="465"/>
        <v>135_10</v>
      </c>
      <c r="T2151" s="35" t="str">
        <f t="shared" si="466"/>
        <v>135PM</v>
      </c>
      <c r="U2151" s="35" t="str">
        <f t="shared" si="467"/>
        <v>135PMNS</v>
      </c>
      <c r="W2151" s="20" t="str">
        <f t="shared" si="468"/>
        <v/>
      </c>
      <c r="X2151" s="20" t="str">
        <f t="shared" si="469"/>
        <v/>
      </c>
      <c r="Y2151" s="20" t="str">
        <f t="shared" si="470"/>
        <v/>
      </c>
      <c r="Z2151" s="20" t="str">
        <f t="shared" si="471"/>
        <v/>
      </c>
      <c r="AA2151" s="20">
        <f t="shared" si="473"/>
        <v>0</v>
      </c>
      <c r="AB2151" s="20">
        <f t="shared" si="474"/>
        <v>0</v>
      </c>
      <c r="AC2151" s="20">
        <f t="shared" si="475"/>
        <v>0</v>
      </c>
      <c r="AD2151" s="16">
        <f t="shared" si="472"/>
        <v>0</v>
      </c>
      <c r="AE2151" s="16">
        <f>IF(ISBLANK(T2151),AE2150,IF(COUNTIF(T$2:T2151,T2151)&gt;1,AE2150,1+MAX(AE2150,0)))</f>
        <v>67</v>
      </c>
    </row>
    <row r="2152" spans="1:31" x14ac:dyDescent="0.25">
      <c r="A2152" s="42">
        <v>135</v>
      </c>
      <c r="B2152" s="42" t="s">
        <v>66</v>
      </c>
      <c r="C2152" s="42" t="s">
        <v>788</v>
      </c>
      <c r="E2152" s="20">
        <v>1</v>
      </c>
      <c r="F2152" s="20">
        <v>2</v>
      </c>
      <c r="G2152" s="20">
        <v>3</v>
      </c>
      <c r="H2152" s="20">
        <v>22</v>
      </c>
      <c r="I2152" s="20">
        <v>8</v>
      </c>
      <c r="J2152" s="20">
        <v>0</v>
      </c>
      <c r="K2152" s="20">
        <v>0</v>
      </c>
      <c r="L2152" s="20">
        <v>4</v>
      </c>
      <c r="M2152" s="225" t="s">
        <v>789</v>
      </c>
      <c r="O2152" s="101">
        <f>IF(ISBLANK(C2152),O2151,IF(COUNTIF(C$2:C2152,C2152)&gt;1,O2151,1+MAX(O2151,0)))</f>
        <v>63</v>
      </c>
      <c r="P2152" s="45">
        <f t="shared" si="462"/>
        <v>35</v>
      </c>
      <c r="Q2152" s="33" t="str">
        <f t="shared" si="463"/>
        <v/>
      </c>
      <c r="R2152" s="33">
        <f t="shared" si="464"/>
        <v>10</v>
      </c>
      <c r="S2152" s="33" t="str">
        <f t="shared" si="465"/>
        <v>135_10</v>
      </c>
      <c r="T2152" s="35" t="str">
        <f t="shared" si="466"/>
        <v>135PM</v>
      </c>
      <c r="U2152" s="35" t="str">
        <f t="shared" si="467"/>
        <v>135PMEW</v>
      </c>
      <c r="W2152" s="20" t="str">
        <f t="shared" si="468"/>
        <v/>
      </c>
      <c r="X2152" s="20" t="str">
        <f t="shared" si="469"/>
        <v/>
      </c>
      <c r="Y2152" s="20" t="str">
        <f t="shared" si="470"/>
        <v/>
      </c>
      <c r="Z2152" s="20" t="str">
        <f t="shared" si="471"/>
        <v/>
      </c>
      <c r="AA2152" s="20">
        <f t="shared" si="473"/>
        <v>0</v>
      </c>
      <c r="AB2152" s="20">
        <f t="shared" si="474"/>
        <v>1</v>
      </c>
      <c r="AC2152" s="20">
        <f t="shared" si="475"/>
        <v>0</v>
      </c>
      <c r="AD2152" s="16">
        <f t="shared" si="472"/>
        <v>0</v>
      </c>
      <c r="AE2152" s="16">
        <f>IF(ISBLANK(T2152),AE2151,IF(COUNTIF(T$2:T2152,T2152)&gt;1,AE2151,1+MAX(AE2151,0)))</f>
        <v>67</v>
      </c>
    </row>
    <row r="2153" spans="1:31" x14ac:dyDescent="0.25">
      <c r="A2153" s="42">
        <v>135</v>
      </c>
      <c r="B2153" s="42" t="s">
        <v>66</v>
      </c>
      <c r="C2153" s="42" t="s">
        <v>788</v>
      </c>
      <c r="E2153" s="20">
        <v>1</v>
      </c>
      <c r="F2153" s="20">
        <v>2</v>
      </c>
      <c r="G2153" s="20">
        <v>4</v>
      </c>
      <c r="H2153" s="20">
        <v>5</v>
      </c>
      <c r="I2153" s="20">
        <v>1</v>
      </c>
      <c r="J2153" s="20">
        <v>0</v>
      </c>
      <c r="K2153" s="20">
        <v>1</v>
      </c>
      <c r="L2153" s="20">
        <v>2</v>
      </c>
      <c r="M2153" s="225" t="s">
        <v>789</v>
      </c>
      <c r="O2153" s="101">
        <f>IF(ISBLANK(C2153),O2152,IF(COUNTIF(C$2:C2153,C2153)&gt;1,O2152,1+MAX(O2152,0)))</f>
        <v>63</v>
      </c>
      <c r="P2153" s="45">
        <f t="shared" si="462"/>
        <v>35</v>
      </c>
      <c r="Q2153" s="33" t="str">
        <f t="shared" si="463"/>
        <v/>
      </c>
      <c r="R2153" s="33">
        <f t="shared" si="464"/>
        <v>10</v>
      </c>
      <c r="S2153" s="33" t="str">
        <f t="shared" si="465"/>
        <v>135_10</v>
      </c>
      <c r="T2153" s="35" t="str">
        <f t="shared" si="466"/>
        <v>135PM</v>
      </c>
      <c r="U2153" s="35" t="str">
        <f t="shared" si="467"/>
        <v>135PMEW</v>
      </c>
      <c r="W2153" s="20" t="str">
        <f t="shared" si="468"/>
        <v/>
      </c>
      <c r="X2153" s="20" t="str">
        <f t="shared" si="469"/>
        <v/>
      </c>
      <c r="Y2153" s="20" t="str">
        <f t="shared" si="470"/>
        <v/>
      </c>
      <c r="Z2153" s="20" t="str">
        <f t="shared" si="471"/>
        <v/>
      </c>
      <c r="AA2153" s="20">
        <f t="shared" si="473"/>
        <v>0</v>
      </c>
      <c r="AB2153" s="20">
        <f t="shared" si="474"/>
        <v>0</v>
      </c>
      <c r="AC2153" s="20">
        <f t="shared" si="475"/>
        <v>0</v>
      </c>
      <c r="AD2153" s="16">
        <f t="shared" si="472"/>
        <v>0</v>
      </c>
      <c r="AE2153" s="16">
        <f>IF(ISBLANK(T2153),AE2152,IF(COUNTIF(T$2:T2153,T2153)&gt;1,AE2152,1+MAX(AE2152,0)))</f>
        <v>67</v>
      </c>
    </row>
    <row r="2154" spans="1:31" x14ac:dyDescent="0.25">
      <c r="A2154" s="42">
        <v>135</v>
      </c>
      <c r="B2154" s="42" t="s">
        <v>66</v>
      </c>
      <c r="C2154" s="42" t="s">
        <v>788</v>
      </c>
      <c r="E2154" s="20">
        <v>1</v>
      </c>
      <c r="F2154" s="20">
        <v>3</v>
      </c>
      <c r="G2154" s="20">
        <v>1</v>
      </c>
      <c r="H2154" s="20">
        <v>5</v>
      </c>
      <c r="I2154" s="20">
        <v>1</v>
      </c>
      <c r="J2154" s="20">
        <v>0</v>
      </c>
      <c r="K2154" s="20">
        <v>2</v>
      </c>
      <c r="L2154" s="20">
        <v>5</v>
      </c>
      <c r="M2154" s="225" t="s">
        <v>789</v>
      </c>
      <c r="O2154" s="101">
        <f>IF(ISBLANK(C2154),O2153,IF(COUNTIF(C$2:C2154,C2154)&gt;1,O2153,1+MAX(O2153,0)))</f>
        <v>63</v>
      </c>
      <c r="P2154" s="45">
        <f t="shared" si="462"/>
        <v>35</v>
      </c>
      <c r="Q2154" s="33" t="str">
        <f t="shared" si="463"/>
        <v/>
      </c>
      <c r="R2154" s="33">
        <f t="shared" si="464"/>
        <v>11</v>
      </c>
      <c r="S2154" s="33" t="str">
        <f t="shared" si="465"/>
        <v>135_11</v>
      </c>
      <c r="T2154" s="35" t="str">
        <f t="shared" si="466"/>
        <v>135PM</v>
      </c>
      <c r="U2154" s="35" t="str">
        <f t="shared" si="467"/>
        <v>135PMNS</v>
      </c>
      <c r="W2154" s="20" t="str">
        <f t="shared" si="468"/>
        <v/>
      </c>
      <c r="X2154" s="20" t="str">
        <f t="shared" si="469"/>
        <v/>
      </c>
      <c r="Y2154" s="20" t="str">
        <f t="shared" si="470"/>
        <v/>
      </c>
      <c r="Z2154" s="20" t="str">
        <f t="shared" si="471"/>
        <v/>
      </c>
      <c r="AA2154" s="20">
        <f t="shared" si="473"/>
        <v>0</v>
      </c>
      <c r="AB2154" s="20">
        <f t="shared" si="474"/>
        <v>0</v>
      </c>
      <c r="AC2154" s="20">
        <f t="shared" si="475"/>
        <v>0</v>
      </c>
      <c r="AD2154" s="16">
        <f t="shared" si="472"/>
        <v>0</v>
      </c>
      <c r="AE2154" s="16">
        <f>IF(ISBLANK(T2154),AE2153,IF(COUNTIF(T$2:T2154,T2154)&gt;1,AE2153,1+MAX(AE2153,0)))</f>
        <v>67</v>
      </c>
    </row>
    <row r="2155" spans="1:31" x14ac:dyDescent="0.25">
      <c r="A2155" s="42">
        <v>135</v>
      </c>
      <c r="B2155" s="42" t="s">
        <v>66</v>
      </c>
      <c r="C2155" s="42" t="s">
        <v>788</v>
      </c>
      <c r="E2155" s="20">
        <v>1</v>
      </c>
      <c r="F2155" s="20">
        <v>3</v>
      </c>
      <c r="G2155" s="20">
        <v>2</v>
      </c>
      <c r="H2155" s="20">
        <v>6</v>
      </c>
      <c r="I2155" s="20">
        <v>3</v>
      </c>
      <c r="J2155" s="20">
        <v>1</v>
      </c>
      <c r="K2155" s="20">
        <v>0</v>
      </c>
      <c r="L2155" s="20">
        <v>6</v>
      </c>
      <c r="M2155" s="225" t="s">
        <v>789</v>
      </c>
      <c r="O2155" s="101">
        <f>IF(ISBLANK(C2155),O2154,IF(COUNTIF(C$2:C2155,C2155)&gt;1,O2154,1+MAX(O2154,0)))</f>
        <v>63</v>
      </c>
      <c r="P2155" s="45">
        <f t="shared" si="462"/>
        <v>35</v>
      </c>
      <c r="Q2155" s="33" t="str">
        <f t="shared" si="463"/>
        <v/>
      </c>
      <c r="R2155" s="33">
        <f t="shared" si="464"/>
        <v>11</v>
      </c>
      <c r="S2155" s="33" t="str">
        <f t="shared" si="465"/>
        <v>135_11</v>
      </c>
      <c r="T2155" s="35" t="str">
        <f t="shared" si="466"/>
        <v>135PM</v>
      </c>
      <c r="U2155" s="35" t="str">
        <f t="shared" si="467"/>
        <v>135PMNS</v>
      </c>
      <c r="W2155" s="20" t="str">
        <f t="shared" si="468"/>
        <v/>
      </c>
      <c r="X2155" s="20" t="str">
        <f t="shared" si="469"/>
        <v/>
      </c>
      <c r="Y2155" s="20" t="str">
        <f t="shared" si="470"/>
        <v/>
      </c>
      <c r="Z2155" s="20" t="str">
        <f t="shared" si="471"/>
        <v/>
      </c>
      <c r="AA2155" s="20">
        <f t="shared" si="473"/>
        <v>0</v>
      </c>
      <c r="AB2155" s="20">
        <f t="shared" si="474"/>
        <v>0</v>
      </c>
      <c r="AC2155" s="20">
        <f t="shared" si="475"/>
        <v>0</v>
      </c>
      <c r="AD2155" s="16">
        <f t="shared" si="472"/>
        <v>0</v>
      </c>
      <c r="AE2155" s="16">
        <f>IF(ISBLANK(T2155),AE2154,IF(COUNTIF(T$2:T2155,T2155)&gt;1,AE2154,1+MAX(AE2154,0)))</f>
        <v>67</v>
      </c>
    </row>
    <row r="2156" spans="1:31" x14ac:dyDescent="0.25">
      <c r="A2156" s="42">
        <v>135</v>
      </c>
      <c r="B2156" s="42" t="s">
        <v>66</v>
      </c>
      <c r="C2156" s="42" t="s">
        <v>788</v>
      </c>
      <c r="E2156" s="20">
        <v>1</v>
      </c>
      <c r="F2156" s="20">
        <v>3</v>
      </c>
      <c r="G2156" s="20">
        <v>3</v>
      </c>
      <c r="H2156" s="20">
        <v>11</v>
      </c>
      <c r="I2156" s="20">
        <v>1</v>
      </c>
      <c r="J2156" s="20">
        <v>1</v>
      </c>
      <c r="K2156" s="20">
        <v>0</v>
      </c>
      <c r="L2156" s="20">
        <v>4</v>
      </c>
      <c r="M2156" s="225" t="s">
        <v>789</v>
      </c>
      <c r="O2156" s="101">
        <f>IF(ISBLANK(C2156),O2155,IF(COUNTIF(C$2:C2156,C2156)&gt;1,O2155,1+MAX(O2155,0)))</f>
        <v>63</v>
      </c>
      <c r="P2156" s="45">
        <f t="shared" si="462"/>
        <v>35</v>
      </c>
      <c r="Q2156" s="33" t="str">
        <f t="shared" si="463"/>
        <v/>
      </c>
      <c r="R2156" s="33">
        <f t="shared" si="464"/>
        <v>11</v>
      </c>
      <c r="S2156" s="33" t="str">
        <f t="shared" si="465"/>
        <v>135_11</v>
      </c>
      <c r="T2156" s="35" t="str">
        <f t="shared" si="466"/>
        <v>135PM</v>
      </c>
      <c r="U2156" s="35" t="str">
        <f t="shared" si="467"/>
        <v>135PMEW</v>
      </c>
      <c r="W2156" s="20" t="str">
        <f t="shared" si="468"/>
        <v/>
      </c>
      <c r="X2156" s="20" t="str">
        <f t="shared" si="469"/>
        <v/>
      </c>
      <c r="Y2156" s="20" t="str">
        <f t="shared" si="470"/>
        <v/>
      </c>
      <c r="Z2156" s="20" t="str">
        <f t="shared" si="471"/>
        <v/>
      </c>
      <c r="AA2156" s="20">
        <f t="shared" si="473"/>
        <v>0</v>
      </c>
      <c r="AB2156" s="20">
        <f t="shared" si="474"/>
        <v>1</v>
      </c>
      <c r="AC2156" s="20">
        <f t="shared" si="475"/>
        <v>0</v>
      </c>
      <c r="AD2156" s="16">
        <f t="shared" si="472"/>
        <v>0</v>
      </c>
      <c r="AE2156" s="16">
        <f>IF(ISBLANK(T2156),AE2155,IF(COUNTIF(T$2:T2156,T2156)&gt;1,AE2155,1+MAX(AE2155,0)))</f>
        <v>67</v>
      </c>
    </row>
    <row r="2157" spans="1:31" x14ac:dyDescent="0.25">
      <c r="A2157" s="42">
        <v>135</v>
      </c>
      <c r="B2157" s="42" t="s">
        <v>66</v>
      </c>
      <c r="C2157" s="42" t="s">
        <v>788</v>
      </c>
      <c r="E2157" s="20">
        <v>1</v>
      </c>
      <c r="F2157" s="20">
        <v>3</v>
      </c>
      <c r="G2157" s="20">
        <v>4</v>
      </c>
      <c r="H2157" s="20">
        <v>5</v>
      </c>
      <c r="I2157" s="20">
        <v>3</v>
      </c>
      <c r="J2157" s="20">
        <v>0</v>
      </c>
      <c r="K2157" s="20">
        <v>2</v>
      </c>
      <c r="L2157" s="20">
        <v>1</v>
      </c>
      <c r="M2157" s="225" t="s">
        <v>789</v>
      </c>
      <c r="O2157" s="101">
        <f>IF(ISBLANK(C2157),O2156,IF(COUNTIF(C$2:C2157,C2157)&gt;1,O2156,1+MAX(O2156,0)))</f>
        <v>63</v>
      </c>
      <c r="P2157" s="45">
        <f t="shared" si="462"/>
        <v>35</v>
      </c>
      <c r="Q2157" s="33" t="str">
        <f t="shared" si="463"/>
        <v/>
      </c>
      <c r="R2157" s="33">
        <f t="shared" si="464"/>
        <v>11</v>
      </c>
      <c r="S2157" s="33" t="str">
        <f t="shared" si="465"/>
        <v>135_11</v>
      </c>
      <c r="T2157" s="35" t="str">
        <f t="shared" si="466"/>
        <v>135PM</v>
      </c>
      <c r="U2157" s="35" t="str">
        <f t="shared" si="467"/>
        <v>135PMEW</v>
      </c>
      <c r="W2157" s="20" t="str">
        <f t="shared" si="468"/>
        <v/>
      </c>
      <c r="X2157" s="20" t="str">
        <f t="shared" si="469"/>
        <v/>
      </c>
      <c r="Y2157" s="20" t="str">
        <f t="shared" si="470"/>
        <v/>
      </c>
      <c r="Z2157" s="20" t="str">
        <f t="shared" si="471"/>
        <v/>
      </c>
      <c r="AA2157" s="20">
        <f t="shared" si="473"/>
        <v>0</v>
      </c>
      <c r="AB2157" s="20">
        <f t="shared" si="474"/>
        <v>0</v>
      </c>
      <c r="AC2157" s="20">
        <f t="shared" si="475"/>
        <v>0</v>
      </c>
      <c r="AD2157" s="16">
        <f t="shared" si="472"/>
        <v>0</v>
      </c>
      <c r="AE2157" s="16">
        <f>IF(ISBLANK(T2157),AE2156,IF(COUNTIF(T$2:T2157,T2157)&gt;1,AE2156,1+MAX(AE2156,0)))</f>
        <v>67</v>
      </c>
    </row>
    <row r="2158" spans="1:31" x14ac:dyDescent="0.25">
      <c r="A2158" s="42">
        <v>135</v>
      </c>
      <c r="B2158" s="42" t="s">
        <v>66</v>
      </c>
      <c r="C2158" s="42" t="s">
        <v>788</v>
      </c>
      <c r="E2158" s="20">
        <v>1</v>
      </c>
      <c r="F2158" s="20">
        <v>4</v>
      </c>
      <c r="G2158" s="20">
        <v>1</v>
      </c>
      <c r="H2158" s="20">
        <v>6</v>
      </c>
      <c r="I2158" s="20">
        <v>2</v>
      </c>
      <c r="J2158" s="20">
        <v>0</v>
      </c>
      <c r="K2158" s="20">
        <v>2</v>
      </c>
      <c r="L2158" s="20">
        <v>6</v>
      </c>
      <c r="M2158" s="225" t="s">
        <v>789</v>
      </c>
      <c r="O2158" s="101">
        <f>IF(ISBLANK(C2158),O2157,IF(COUNTIF(C$2:C2158,C2158)&gt;1,O2157,1+MAX(O2157,0)))</f>
        <v>63</v>
      </c>
      <c r="P2158" s="45">
        <f t="shared" si="462"/>
        <v>35</v>
      </c>
      <c r="Q2158" s="33" t="str">
        <f t="shared" si="463"/>
        <v/>
      </c>
      <c r="R2158" s="33">
        <f t="shared" si="464"/>
        <v>12</v>
      </c>
      <c r="S2158" s="33" t="str">
        <f t="shared" si="465"/>
        <v>135_12</v>
      </c>
      <c r="T2158" s="35" t="str">
        <f t="shared" si="466"/>
        <v>135PM</v>
      </c>
      <c r="U2158" s="35" t="str">
        <f t="shared" si="467"/>
        <v>135PMNS</v>
      </c>
      <c r="W2158" s="20" t="str">
        <f t="shared" si="468"/>
        <v/>
      </c>
      <c r="X2158" s="20" t="str">
        <f t="shared" si="469"/>
        <v/>
      </c>
      <c r="Y2158" s="20" t="str">
        <f t="shared" si="470"/>
        <v/>
      </c>
      <c r="Z2158" s="20" t="str">
        <f t="shared" si="471"/>
        <v/>
      </c>
      <c r="AA2158" s="20">
        <f t="shared" si="473"/>
        <v>0</v>
      </c>
      <c r="AB2158" s="20">
        <f t="shared" si="474"/>
        <v>0</v>
      </c>
      <c r="AC2158" s="20">
        <f t="shared" si="475"/>
        <v>0</v>
      </c>
      <c r="AD2158" s="16">
        <f t="shared" si="472"/>
        <v>0</v>
      </c>
      <c r="AE2158" s="16">
        <f>IF(ISBLANK(T2158),AE2157,IF(COUNTIF(T$2:T2158,T2158)&gt;1,AE2157,1+MAX(AE2157,0)))</f>
        <v>67</v>
      </c>
    </row>
    <row r="2159" spans="1:31" x14ac:dyDescent="0.25">
      <c r="A2159" s="42">
        <v>135</v>
      </c>
      <c r="B2159" s="42" t="s">
        <v>66</v>
      </c>
      <c r="C2159" s="42" t="s">
        <v>788</v>
      </c>
      <c r="E2159" s="20">
        <v>1</v>
      </c>
      <c r="F2159" s="20">
        <v>4</v>
      </c>
      <c r="G2159" s="20">
        <v>2</v>
      </c>
      <c r="H2159" s="20">
        <v>16</v>
      </c>
      <c r="I2159" s="20">
        <v>4</v>
      </c>
      <c r="J2159" s="20">
        <v>0</v>
      </c>
      <c r="K2159" s="20">
        <v>9</v>
      </c>
      <c r="L2159" s="20">
        <v>16</v>
      </c>
      <c r="M2159" s="225" t="s">
        <v>789</v>
      </c>
      <c r="O2159" s="101">
        <f>IF(ISBLANK(C2159),O2158,IF(COUNTIF(C$2:C2159,C2159)&gt;1,O2158,1+MAX(O2158,0)))</f>
        <v>63</v>
      </c>
      <c r="P2159" s="45">
        <f t="shared" si="462"/>
        <v>35</v>
      </c>
      <c r="Q2159" s="33" t="str">
        <f t="shared" si="463"/>
        <v/>
      </c>
      <c r="R2159" s="33">
        <f t="shared" si="464"/>
        <v>12</v>
      </c>
      <c r="S2159" s="33" t="str">
        <f t="shared" si="465"/>
        <v>135_12</v>
      </c>
      <c r="T2159" s="35" t="str">
        <f t="shared" si="466"/>
        <v>135PM</v>
      </c>
      <c r="U2159" s="35" t="str">
        <f t="shared" si="467"/>
        <v>135PMNS</v>
      </c>
      <c r="W2159" s="20" t="str">
        <f t="shared" si="468"/>
        <v/>
      </c>
      <c r="X2159" s="20" t="str">
        <f t="shared" si="469"/>
        <v/>
      </c>
      <c r="Y2159" s="20" t="str">
        <f t="shared" si="470"/>
        <v/>
      </c>
      <c r="Z2159" s="20" t="str">
        <f t="shared" si="471"/>
        <v/>
      </c>
      <c r="AA2159" s="20">
        <f t="shared" si="473"/>
        <v>0</v>
      </c>
      <c r="AB2159" s="20">
        <f t="shared" si="474"/>
        <v>0</v>
      </c>
      <c r="AC2159" s="20">
        <f t="shared" si="475"/>
        <v>0</v>
      </c>
      <c r="AD2159" s="16">
        <f t="shared" si="472"/>
        <v>0</v>
      </c>
      <c r="AE2159" s="16">
        <f>IF(ISBLANK(T2159),AE2158,IF(COUNTIF(T$2:T2159,T2159)&gt;1,AE2158,1+MAX(AE2158,0)))</f>
        <v>67</v>
      </c>
    </row>
    <row r="2160" spans="1:31" x14ac:dyDescent="0.25">
      <c r="A2160" s="42">
        <v>135</v>
      </c>
      <c r="B2160" s="42" t="s">
        <v>66</v>
      </c>
      <c r="C2160" s="42" t="s">
        <v>788</v>
      </c>
      <c r="E2160" s="20">
        <v>1</v>
      </c>
      <c r="F2160" s="20">
        <v>4</v>
      </c>
      <c r="G2160" s="20">
        <v>3</v>
      </c>
      <c r="H2160" s="20">
        <v>14</v>
      </c>
      <c r="I2160" s="20">
        <v>3</v>
      </c>
      <c r="J2160" s="20">
        <v>0</v>
      </c>
      <c r="K2160" s="20">
        <v>1</v>
      </c>
      <c r="L2160" s="20">
        <v>5</v>
      </c>
      <c r="M2160" s="225" t="s">
        <v>789</v>
      </c>
      <c r="O2160" s="101">
        <f>IF(ISBLANK(C2160),O2159,IF(COUNTIF(C$2:C2160,C2160)&gt;1,O2159,1+MAX(O2159,0)))</f>
        <v>63</v>
      </c>
      <c r="P2160" s="45">
        <f t="shared" si="462"/>
        <v>35</v>
      </c>
      <c r="Q2160" s="33" t="str">
        <f t="shared" si="463"/>
        <v/>
      </c>
      <c r="R2160" s="33">
        <f t="shared" si="464"/>
        <v>12</v>
      </c>
      <c r="S2160" s="33" t="str">
        <f t="shared" si="465"/>
        <v>135_12</v>
      </c>
      <c r="T2160" s="35" t="str">
        <f t="shared" si="466"/>
        <v>135PM</v>
      </c>
      <c r="U2160" s="35" t="str">
        <f t="shared" si="467"/>
        <v>135PMEW</v>
      </c>
      <c r="W2160" s="20" t="str">
        <f t="shared" si="468"/>
        <v/>
      </c>
      <c r="X2160" s="20" t="str">
        <f t="shared" si="469"/>
        <v/>
      </c>
      <c r="Y2160" s="20" t="str">
        <f t="shared" si="470"/>
        <v/>
      </c>
      <c r="Z2160" s="20" t="str">
        <f t="shared" si="471"/>
        <v/>
      </c>
      <c r="AA2160" s="20">
        <f t="shared" si="473"/>
        <v>0</v>
      </c>
      <c r="AB2160" s="20">
        <f t="shared" si="474"/>
        <v>1</v>
      </c>
      <c r="AC2160" s="20">
        <f t="shared" si="475"/>
        <v>0</v>
      </c>
      <c r="AD2160" s="16">
        <f t="shared" si="472"/>
        <v>0</v>
      </c>
      <c r="AE2160" s="16">
        <f>IF(ISBLANK(T2160),AE2159,IF(COUNTIF(T$2:T2160,T2160)&gt;1,AE2159,1+MAX(AE2159,0)))</f>
        <v>67</v>
      </c>
    </row>
    <row r="2161" spans="1:31" x14ac:dyDescent="0.25">
      <c r="A2161" s="42">
        <v>135</v>
      </c>
      <c r="B2161" s="42" t="s">
        <v>66</v>
      </c>
      <c r="C2161" s="42" t="s">
        <v>788</v>
      </c>
      <c r="E2161" s="20">
        <v>1</v>
      </c>
      <c r="F2161" s="20">
        <v>4</v>
      </c>
      <c r="G2161" s="20">
        <v>4</v>
      </c>
      <c r="H2161" s="20">
        <v>5</v>
      </c>
      <c r="I2161" s="20">
        <v>2</v>
      </c>
      <c r="J2161" s="20">
        <v>0</v>
      </c>
      <c r="K2161" s="20">
        <v>0</v>
      </c>
      <c r="L2161" s="20">
        <v>0</v>
      </c>
      <c r="M2161" s="225" t="s">
        <v>789</v>
      </c>
      <c r="O2161" s="101">
        <f>IF(ISBLANK(C2161),O2160,IF(COUNTIF(C$2:C2161,C2161)&gt;1,O2160,1+MAX(O2160,0)))</f>
        <v>63</v>
      </c>
      <c r="P2161" s="45">
        <f t="shared" si="462"/>
        <v>35</v>
      </c>
      <c r="Q2161" s="33" t="str">
        <f t="shared" si="463"/>
        <v/>
      </c>
      <c r="R2161" s="33">
        <f t="shared" si="464"/>
        <v>12</v>
      </c>
      <c r="S2161" s="33" t="str">
        <f t="shared" si="465"/>
        <v>135_12</v>
      </c>
      <c r="T2161" s="35" t="str">
        <f t="shared" si="466"/>
        <v>135PM</v>
      </c>
      <c r="U2161" s="35" t="str">
        <f t="shared" si="467"/>
        <v>135PMEW</v>
      </c>
      <c r="W2161" s="20" t="str">
        <f t="shared" si="468"/>
        <v/>
      </c>
      <c r="X2161" s="20" t="str">
        <f t="shared" si="469"/>
        <v/>
      </c>
      <c r="Y2161" s="20" t="str">
        <f t="shared" si="470"/>
        <v/>
      </c>
      <c r="Z2161" s="20" t="str">
        <f t="shared" si="471"/>
        <v/>
      </c>
      <c r="AA2161" s="20">
        <f t="shared" si="473"/>
        <v>0</v>
      </c>
      <c r="AB2161" s="20">
        <f t="shared" si="474"/>
        <v>0</v>
      </c>
      <c r="AC2161" s="20">
        <f t="shared" si="475"/>
        <v>0</v>
      </c>
      <c r="AD2161" s="16">
        <f t="shared" si="472"/>
        <v>0</v>
      </c>
      <c r="AE2161" s="16">
        <f>IF(ISBLANK(T2161),AE2160,IF(COUNTIF(T$2:T2161,T2161)&gt;1,AE2160,1+MAX(AE2160,0)))</f>
        <v>67</v>
      </c>
    </row>
    <row r="2162" spans="1:31" x14ac:dyDescent="0.25">
      <c r="A2162" s="42">
        <v>135</v>
      </c>
      <c r="B2162" s="42" t="s">
        <v>66</v>
      </c>
      <c r="C2162" s="42" t="s">
        <v>788</v>
      </c>
      <c r="E2162" s="20">
        <v>2</v>
      </c>
      <c r="F2162" s="20">
        <v>1</v>
      </c>
      <c r="G2162" s="20">
        <v>1</v>
      </c>
      <c r="H2162" s="20">
        <v>3</v>
      </c>
      <c r="I2162" s="20">
        <v>1</v>
      </c>
      <c r="J2162" s="20">
        <v>1</v>
      </c>
      <c r="K2162" s="20">
        <v>1</v>
      </c>
      <c r="L2162" s="20">
        <v>3</v>
      </c>
      <c r="O2162" s="101">
        <f>IF(ISBLANK(C2162),O2161,IF(COUNTIF(C$2:C2162,C2162)&gt;1,O2161,1+MAX(O2161,0)))</f>
        <v>63</v>
      </c>
      <c r="P2162" s="45">
        <f t="shared" si="462"/>
        <v>35</v>
      </c>
      <c r="Q2162" s="33" t="str">
        <f t="shared" si="463"/>
        <v/>
      </c>
      <c r="R2162" s="33">
        <f t="shared" si="464"/>
        <v>13</v>
      </c>
      <c r="S2162" s="33" t="str">
        <f t="shared" si="465"/>
        <v>135_13</v>
      </c>
      <c r="T2162" s="35" t="str">
        <f t="shared" si="466"/>
        <v>135PM</v>
      </c>
      <c r="U2162" s="35" t="str">
        <f t="shared" si="467"/>
        <v>135PMNS</v>
      </c>
      <c r="W2162" s="20" t="str">
        <f t="shared" si="468"/>
        <v/>
      </c>
      <c r="X2162" s="20" t="str">
        <f t="shared" si="469"/>
        <v/>
      </c>
      <c r="Y2162" s="20" t="str">
        <f t="shared" si="470"/>
        <v/>
      </c>
      <c r="Z2162" s="20" t="str">
        <f t="shared" si="471"/>
        <v/>
      </c>
      <c r="AA2162" s="20">
        <f t="shared" si="473"/>
        <v>0</v>
      </c>
      <c r="AB2162" s="20">
        <f t="shared" si="474"/>
        <v>0</v>
      </c>
      <c r="AC2162" s="20">
        <f t="shared" si="475"/>
        <v>0</v>
      </c>
      <c r="AD2162" s="16">
        <f t="shared" si="472"/>
        <v>0</v>
      </c>
      <c r="AE2162" s="16">
        <f>IF(ISBLANK(T2162),AE2161,IF(COUNTIF(T$2:T2162,T2162)&gt;1,AE2161,1+MAX(AE2161,0)))</f>
        <v>67</v>
      </c>
    </row>
    <row r="2163" spans="1:31" x14ac:dyDescent="0.25">
      <c r="A2163" s="42">
        <v>135</v>
      </c>
      <c r="B2163" s="42" t="s">
        <v>66</v>
      </c>
      <c r="C2163" s="42" t="s">
        <v>788</v>
      </c>
      <c r="E2163" s="20">
        <v>2</v>
      </c>
      <c r="F2163" s="20">
        <v>1</v>
      </c>
      <c r="G2163" s="20">
        <v>2</v>
      </c>
      <c r="H2163" s="20">
        <v>7</v>
      </c>
      <c r="I2163" s="20">
        <v>2</v>
      </c>
      <c r="J2163" s="20">
        <v>0</v>
      </c>
      <c r="K2163" s="20">
        <v>1</v>
      </c>
      <c r="L2163" s="20">
        <v>7</v>
      </c>
      <c r="O2163" s="101">
        <f>IF(ISBLANK(C2163),O2162,IF(COUNTIF(C$2:C2163,C2163)&gt;1,O2162,1+MAX(O2162,0)))</f>
        <v>63</v>
      </c>
      <c r="P2163" s="45">
        <f t="shared" si="462"/>
        <v>35</v>
      </c>
      <c r="Q2163" s="33" t="str">
        <f t="shared" si="463"/>
        <v/>
      </c>
      <c r="R2163" s="33">
        <f t="shared" si="464"/>
        <v>13</v>
      </c>
      <c r="S2163" s="33" t="str">
        <f t="shared" si="465"/>
        <v>135_13</v>
      </c>
      <c r="T2163" s="35" t="str">
        <f t="shared" si="466"/>
        <v>135PM</v>
      </c>
      <c r="U2163" s="35" t="str">
        <f t="shared" si="467"/>
        <v>135PMNS</v>
      </c>
      <c r="W2163" s="20" t="str">
        <f t="shared" si="468"/>
        <v/>
      </c>
      <c r="X2163" s="20" t="str">
        <f t="shared" si="469"/>
        <v/>
      </c>
      <c r="Y2163" s="20" t="str">
        <f t="shared" si="470"/>
        <v/>
      </c>
      <c r="Z2163" s="20" t="str">
        <f t="shared" si="471"/>
        <v/>
      </c>
      <c r="AA2163" s="20">
        <f t="shared" si="473"/>
        <v>0</v>
      </c>
      <c r="AB2163" s="20">
        <f t="shared" si="474"/>
        <v>0</v>
      </c>
      <c r="AC2163" s="20">
        <f t="shared" si="475"/>
        <v>0</v>
      </c>
      <c r="AD2163" s="16">
        <f t="shared" si="472"/>
        <v>0</v>
      </c>
      <c r="AE2163" s="16">
        <f>IF(ISBLANK(T2163),AE2162,IF(COUNTIF(T$2:T2163,T2163)&gt;1,AE2162,1+MAX(AE2162,0)))</f>
        <v>67</v>
      </c>
    </row>
    <row r="2164" spans="1:31" x14ac:dyDescent="0.25">
      <c r="A2164" s="42">
        <v>135</v>
      </c>
      <c r="B2164" s="42" t="s">
        <v>66</v>
      </c>
      <c r="C2164" s="42" t="s">
        <v>788</v>
      </c>
      <c r="E2164" s="20">
        <v>2</v>
      </c>
      <c r="F2164" s="20">
        <v>1</v>
      </c>
      <c r="G2164" s="20">
        <v>3</v>
      </c>
      <c r="H2164" s="20">
        <v>14</v>
      </c>
      <c r="I2164" s="20">
        <v>6</v>
      </c>
      <c r="J2164" s="20">
        <v>0</v>
      </c>
      <c r="K2164" s="20">
        <v>1</v>
      </c>
      <c r="L2164" s="20">
        <v>7</v>
      </c>
      <c r="O2164" s="101">
        <f>IF(ISBLANK(C2164),O2163,IF(COUNTIF(C$2:C2164,C2164)&gt;1,O2163,1+MAX(O2163,0)))</f>
        <v>63</v>
      </c>
      <c r="P2164" s="45">
        <f t="shared" si="462"/>
        <v>35</v>
      </c>
      <c r="Q2164" s="33" t="str">
        <f t="shared" si="463"/>
        <v/>
      </c>
      <c r="R2164" s="33">
        <f t="shared" si="464"/>
        <v>13</v>
      </c>
      <c r="S2164" s="33" t="str">
        <f t="shared" si="465"/>
        <v>135_13</v>
      </c>
      <c r="T2164" s="35" t="str">
        <f t="shared" si="466"/>
        <v>135PM</v>
      </c>
      <c r="U2164" s="35" t="str">
        <f t="shared" si="467"/>
        <v>135PMEW</v>
      </c>
      <c r="W2164" s="20" t="str">
        <f t="shared" si="468"/>
        <v/>
      </c>
      <c r="X2164" s="20" t="str">
        <f t="shared" si="469"/>
        <v/>
      </c>
      <c r="Y2164" s="20" t="str">
        <f t="shared" si="470"/>
        <v/>
      </c>
      <c r="Z2164" s="20" t="str">
        <f t="shared" si="471"/>
        <v/>
      </c>
      <c r="AA2164" s="20">
        <f t="shared" si="473"/>
        <v>0</v>
      </c>
      <c r="AB2164" s="20">
        <f t="shared" si="474"/>
        <v>1</v>
      </c>
      <c r="AC2164" s="20">
        <f t="shared" si="475"/>
        <v>0</v>
      </c>
      <c r="AD2164" s="16">
        <f t="shared" si="472"/>
        <v>0</v>
      </c>
      <c r="AE2164" s="16">
        <f>IF(ISBLANK(T2164),AE2163,IF(COUNTIF(T$2:T2164,T2164)&gt;1,AE2163,1+MAX(AE2163,0)))</f>
        <v>67</v>
      </c>
    </row>
    <row r="2165" spans="1:31" x14ac:dyDescent="0.25">
      <c r="A2165" s="42">
        <v>135</v>
      </c>
      <c r="B2165" s="42" t="s">
        <v>66</v>
      </c>
      <c r="C2165" s="42" t="s">
        <v>788</v>
      </c>
      <c r="E2165" s="20">
        <v>2</v>
      </c>
      <c r="F2165" s="20">
        <v>1</v>
      </c>
      <c r="G2165" s="20">
        <v>4</v>
      </c>
      <c r="H2165" s="20">
        <v>5</v>
      </c>
      <c r="I2165" s="20">
        <v>1</v>
      </c>
      <c r="J2165" s="20">
        <v>0</v>
      </c>
      <c r="K2165" s="20">
        <v>3</v>
      </c>
      <c r="L2165" s="20">
        <v>2</v>
      </c>
      <c r="O2165" s="101">
        <f>IF(ISBLANK(C2165),O2164,IF(COUNTIF(C$2:C2165,C2165)&gt;1,O2164,1+MAX(O2164,0)))</f>
        <v>63</v>
      </c>
      <c r="P2165" s="45">
        <f t="shared" si="462"/>
        <v>35</v>
      </c>
      <c r="Q2165" s="33" t="str">
        <f t="shared" si="463"/>
        <v/>
      </c>
      <c r="R2165" s="33">
        <f t="shared" si="464"/>
        <v>13</v>
      </c>
      <c r="S2165" s="33" t="str">
        <f t="shared" si="465"/>
        <v>135_13</v>
      </c>
      <c r="T2165" s="35" t="str">
        <f t="shared" si="466"/>
        <v>135PM</v>
      </c>
      <c r="U2165" s="35" t="str">
        <f t="shared" si="467"/>
        <v>135PMEW</v>
      </c>
      <c r="W2165" s="20" t="str">
        <f t="shared" si="468"/>
        <v/>
      </c>
      <c r="X2165" s="20" t="str">
        <f t="shared" si="469"/>
        <v/>
      </c>
      <c r="Y2165" s="20" t="str">
        <f t="shared" si="470"/>
        <v/>
      </c>
      <c r="Z2165" s="20" t="str">
        <f t="shared" si="471"/>
        <v/>
      </c>
      <c r="AA2165" s="20">
        <f t="shared" si="473"/>
        <v>0</v>
      </c>
      <c r="AB2165" s="20">
        <f t="shared" si="474"/>
        <v>0</v>
      </c>
      <c r="AC2165" s="20">
        <f t="shared" si="475"/>
        <v>0</v>
      </c>
      <c r="AD2165" s="16">
        <f t="shared" si="472"/>
        <v>0</v>
      </c>
      <c r="AE2165" s="16">
        <f>IF(ISBLANK(T2165),AE2164,IF(COUNTIF(T$2:T2165,T2165)&gt;1,AE2164,1+MAX(AE2164,0)))</f>
        <v>67</v>
      </c>
    </row>
    <row r="2166" spans="1:31" x14ac:dyDescent="0.25">
      <c r="A2166" s="42">
        <v>135</v>
      </c>
      <c r="B2166" s="42" t="s">
        <v>66</v>
      </c>
      <c r="C2166" s="42" t="s">
        <v>788</v>
      </c>
      <c r="E2166" s="20">
        <v>2</v>
      </c>
      <c r="F2166" s="20">
        <v>2</v>
      </c>
      <c r="G2166" s="20">
        <v>1</v>
      </c>
      <c r="H2166" s="20">
        <v>7</v>
      </c>
      <c r="I2166" s="20">
        <v>2</v>
      </c>
      <c r="J2166" s="20">
        <v>1</v>
      </c>
      <c r="K2166" s="20">
        <v>3</v>
      </c>
      <c r="L2166" s="20">
        <v>6</v>
      </c>
      <c r="O2166" s="101">
        <f>IF(ISBLANK(C2166),O2165,IF(COUNTIF(C$2:C2166,C2166)&gt;1,O2165,1+MAX(O2165,0)))</f>
        <v>63</v>
      </c>
      <c r="P2166" s="45">
        <f t="shared" si="462"/>
        <v>35</v>
      </c>
      <c r="Q2166" s="33" t="str">
        <f t="shared" si="463"/>
        <v/>
      </c>
      <c r="R2166" s="33">
        <f t="shared" si="464"/>
        <v>14</v>
      </c>
      <c r="S2166" s="33" t="str">
        <f t="shared" si="465"/>
        <v>135_14</v>
      </c>
      <c r="T2166" s="35" t="str">
        <f t="shared" si="466"/>
        <v>135PM</v>
      </c>
      <c r="U2166" s="35" t="str">
        <f t="shared" si="467"/>
        <v>135PMNS</v>
      </c>
      <c r="W2166" s="20" t="str">
        <f t="shared" si="468"/>
        <v/>
      </c>
      <c r="X2166" s="20" t="str">
        <f t="shared" si="469"/>
        <v/>
      </c>
      <c r="Y2166" s="20" t="str">
        <f t="shared" si="470"/>
        <v/>
      </c>
      <c r="Z2166" s="20" t="str">
        <f t="shared" si="471"/>
        <v/>
      </c>
      <c r="AA2166" s="20">
        <f t="shared" si="473"/>
        <v>0</v>
      </c>
      <c r="AB2166" s="20">
        <f t="shared" si="474"/>
        <v>0</v>
      </c>
      <c r="AC2166" s="20">
        <f t="shared" si="475"/>
        <v>0</v>
      </c>
      <c r="AD2166" s="16">
        <f t="shared" si="472"/>
        <v>0</v>
      </c>
      <c r="AE2166" s="16">
        <f>IF(ISBLANK(T2166),AE2165,IF(COUNTIF(T$2:T2166,T2166)&gt;1,AE2165,1+MAX(AE2165,0)))</f>
        <v>67</v>
      </c>
    </row>
    <row r="2167" spans="1:31" x14ac:dyDescent="0.25">
      <c r="A2167" s="42">
        <v>135</v>
      </c>
      <c r="B2167" s="42" t="s">
        <v>66</v>
      </c>
      <c r="C2167" s="42" t="s">
        <v>788</v>
      </c>
      <c r="E2167" s="20">
        <v>2</v>
      </c>
      <c r="F2167" s="20">
        <v>2</v>
      </c>
      <c r="G2167" s="20">
        <v>2</v>
      </c>
      <c r="H2167" s="20">
        <v>15</v>
      </c>
      <c r="I2167" s="20">
        <v>5</v>
      </c>
      <c r="J2167" s="20">
        <v>0</v>
      </c>
      <c r="K2167" s="20">
        <v>2</v>
      </c>
      <c r="L2167" s="20">
        <v>15</v>
      </c>
      <c r="O2167" s="101">
        <f>IF(ISBLANK(C2167),O2166,IF(COUNTIF(C$2:C2167,C2167)&gt;1,O2166,1+MAX(O2166,0)))</f>
        <v>63</v>
      </c>
      <c r="P2167" s="45">
        <f t="shared" si="462"/>
        <v>35</v>
      </c>
      <c r="Q2167" s="33" t="str">
        <f t="shared" si="463"/>
        <v/>
      </c>
      <c r="R2167" s="33">
        <f t="shared" si="464"/>
        <v>14</v>
      </c>
      <c r="S2167" s="33" t="str">
        <f t="shared" si="465"/>
        <v>135_14</v>
      </c>
      <c r="T2167" s="35" t="str">
        <f t="shared" si="466"/>
        <v>135PM</v>
      </c>
      <c r="U2167" s="35" t="str">
        <f t="shared" si="467"/>
        <v>135PMNS</v>
      </c>
      <c r="W2167" s="20" t="str">
        <f t="shared" si="468"/>
        <v/>
      </c>
      <c r="X2167" s="20" t="str">
        <f t="shared" si="469"/>
        <v/>
      </c>
      <c r="Y2167" s="20" t="str">
        <f t="shared" si="470"/>
        <v/>
      </c>
      <c r="Z2167" s="20" t="str">
        <f t="shared" si="471"/>
        <v/>
      </c>
      <c r="AA2167" s="20">
        <f t="shared" si="473"/>
        <v>0</v>
      </c>
      <c r="AB2167" s="20">
        <f t="shared" si="474"/>
        <v>0</v>
      </c>
      <c r="AC2167" s="20">
        <f t="shared" si="475"/>
        <v>0</v>
      </c>
      <c r="AD2167" s="16">
        <f t="shared" si="472"/>
        <v>0</v>
      </c>
      <c r="AE2167" s="16">
        <f>IF(ISBLANK(T2167),AE2166,IF(COUNTIF(T$2:T2167,T2167)&gt;1,AE2166,1+MAX(AE2166,0)))</f>
        <v>67</v>
      </c>
    </row>
    <row r="2168" spans="1:31" x14ac:dyDescent="0.25">
      <c r="A2168" s="42">
        <v>135</v>
      </c>
      <c r="B2168" s="42" t="s">
        <v>66</v>
      </c>
      <c r="C2168" s="42" t="s">
        <v>788</v>
      </c>
      <c r="E2168" s="20">
        <v>2</v>
      </c>
      <c r="F2168" s="20">
        <v>2</v>
      </c>
      <c r="G2168" s="20">
        <v>3</v>
      </c>
      <c r="H2168" s="20">
        <v>22</v>
      </c>
      <c r="I2168" s="20">
        <v>8</v>
      </c>
      <c r="J2168" s="20">
        <v>0</v>
      </c>
      <c r="K2168" s="20">
        <v>3</v>
      </c>
      <c r="L2168" s="20">
        <v>13</v>
      </c>
      <c r="O2168" s="101">
        <f>IF(ISBLANK(C2168),O2167,IF(COUNTIF(C$2:C2168,C2168)&gt;1,O2167,1+MAX(O2167,0)))</f>
        <v>63</v>
      </c>
      <c r="P2168" s="45">
        <f t="shared" si="462"/>
        <v>35</v>
      </c>
      <c r="Q2168" s="33" t="str">
        <f t="shared" si="463"/>
        <v/>
      </c>
      <c r="R2168" s="33">
        <f t="shared" si="464"/>
        <v>14</v>
      </c>
      <c r="S2168" s="33" t="str">
        <f t="shared" si="465"/>
        <v>135_14</v>
      </c>
      <c r="T2168" s="35" t="str">
        <f t="shared" si="466"/>
        <v>135PM</v>
      </c>
      <c r="U2168" s="35" t="str">
        <f t="shared" si="467"/>
        <v>135PMEW</v>
      </c>
      <c r="W2168" s="20" t="str">
        <f t="shared" si="468"/>
        <v/>
      </c>
      <c r="X2168" s="20" t="str">
        <f t="shared" si="469"/>
        <v/>
      </c>
      <c r="Y2168" s="20" t="str">
        <f t="shared" si="470"/>
        <v/>
      </c>
      <c r="Z2168" s="20" t="str">
        <f t="shared" si="471"/>
        <v/>
      </c>
      <c r="AA2168" s="20">
        <f t="shared" si="473"/>
        <v>0</v>
      </c>
      <c r="AB2168" s="20">
        <f t="shared" si="474"/>
        <v>1</v>
      </c>
      <c r="AC2168" s="20">
        <f t="shared" si="475"/>
        <v>0</v>
      </c>
      <c r="AD2168" s="16">
        <f t="shared" si="472"/>
        <v>0</v>
      </c>
      <c r="AE2168" s="16">
        <f>IF(ISBLANK(T2168),AE2167,IF(COUNTIF(T$2:T2168,T2168)&gt;1,AE2167,1+MAX(AE2167,0)))</f>
        <v>67</v>
      </c>
    </row>
    <row r="2169" spans="1:31" x14ac:dyDescent="0.25">
      <c r="A2169" s="42">
        <v>135</v>
      </c>
      <c r="B2169" s="42" t="s">
        <v>66</v>
      </c>
      <c r="C2169" s="42" t="s">
        <v>788</v>
      </c>
      <c r="E2169" s="20">
        <v>2</v>
      </c>
      <c r="F2169" s="20">
        <v>2</v>
      </c>
      <c r="G2169" s="20">
        <v>4</v>
      </c>
      <c r="H2169" s="20">
        <v>4</v>
      </c>
      <c r="I2169" s="20">
        <v>1</v>
      </c>
      <c r="J2169" s="20">
        <v>0</v>
      </c>
      <c r="K2169" s="20">
        <v>0</v>
      </c>
      <c r="L2169" s="20">
        <v>1</v>
      </c>
      <c r="O2169" s="101">
        <f>IF(ISBLANK(C2169),O2168,IF(COUNTIF(C$2:C2169,C2169)&gt;1,O2168,1+MAX(O2168,0)))</f>
        <v>63</v>
      </c>
      <c r="P2169" s="45">
        <f t="shared" si="462"/>
        <v>35</v>
      </c>
      <c r="Q2169" s="33" t="str">
        <f t="shared" si="463"/>
        <v/>
      </c>
      <c r="R2169" s="33">
        <f t="shared" si="464"/>
        <v>14</v>
      </c>
      <c r="S2169" s="33" t="str">
        <f t="shared" si="465"/>
        <v>135_14</v>
      </c>
      <c r="T2169" s="35" t="str">
        <f t="shared" si="466"/>
        <v>135PM</v>
      </c>
      <c r="U2169" s="35" t="str">
        <f t="shared" si="467"/>
        <v>135PMEW</v>
      </c>
      <c r="W2169" s="20" t="str">
        <f t="shared" si="468"/>
        <v/>
      </c>
      <c r="X2169" s="20" t="str">
        <f t="shared" si="469"/>
        <v/>
      </c>
      <c r="Y2169" s="20" t="str">
        <f t="shared" si="470"/>
        <v/>
      </c>
      <c r="Z2169" s="20" t="str">
        <f t="shared" si="471"/>
        <v/>
      </c>
      <c r="AA2169" s="20">
        <f t="shared" si="473"/>
        <v>0</v>
      </c>
      <c r="AB2169" s="20">
        <f t="shared" si="474"/>
        <v>0</v>
      </c>
      <c r="AC2169" s="20">
        <f t="shared" si="475"/>
        <v>0</v>
      </c>
      <c r="AD2169" s="16">
        <f t="shared" si="472"/>
        <v>0</v>
      </c>
      <c r="AE2169" s="16">
        <f>IF(ISBLANK(T2169),AE2168,IF(COUNTIF(T$2:T2169,T2169)&gt;1,AE2168,1+MAX(AE2168,0)))</f>
        <v>67</v>
      </c>
    </row>
    <row r="2170" spans="1:31" x14ac:dyDescent="0.25">
      <c r="A2170" s="42">
        <v>135</v>
      </c>
      <c r="B2170" s="42" t="s">
        <v>66</v>
      </c>
      <c r="C2170" s="42" t="s">
        <v>788</v>
      </c>
      <c r="E2170" s="20">
        <v>2</v>
      </c>
      <c r="F2170" s="20">
        <v>3</v>
      </c>
      <c r="G2170" s="20">
        <v>1</v>
      </c>
      <c r="H2170" s="20">
        <v>5</v>
      </c>
      <c r="I2170" s="20">
        <v>0</v>
      </c>
      <c r="J2170" s="20">
        <v>0</v>
      </c>
      <c r="K2170" s="20">
        <v>2</v>
      </c>
      <c r="L2170" s="20">
        <v>5</v>
      </c>
      <c r="O2170" s="101">
        <f>IF(ISBLANK(C2170),O2169,IF(COUNTIF(C$2:C2170,C2170)&gt;1,O2169,1+MAX(O2169,0)))</f>
        <v>63</v>
      </c>
      <c r="P2170" s="45">
        <f t="shared" si="462"/>
        <v>35</v>
      </c>
      <c r="Q2170" s="33" t="str">
        <f t="shared" si="463"/>
        <v/>
      </c>
      <c r="R2170" s="33">
        <f t="shared" si="464"/>
        <v>15</v>
      </c>
      <c r="S2170" s="33" t="str">
        <f t="shared" si="465"/>
        <v>135_15</v>
      </c>
      <c r="T2170" s="35" t="str">
        <f t="shared" si="466"/>
        <v>135PM</v>
      </c>
      <c r="U2170" s="35" t="str">
        <f t="shared" si="467"/>
        <v>135PMNS</v>
      </c>
      <c r="W2170" s="20" t="str">
        <f t="shared" si="468"/>
        <v/>
      </c>
      <c r="X2170" s="20" t="str">
        <f t="shared" si="469"/>
        <v/>
      </c>
      <c r="Y2170" s="20" t="str">
        <f t="shared" si="470"/>
        <v/>
      </c>
      <c r="Z2170" s="20" t="str">
        <f t="shared" si="471"/>
        <v/>
      </c>
      <c r="AA2170" s="20">
        <f t="shared" si="473"/>
        <v>0</v>
      </c>
      <c r="AB2170" s="20">
        <f t="shared" si="474"/>
        <v>0</v>
      </c>
      <c r="AC2170" s="20">
        <f t="shared" si="475"/>
        <v>0</v>
      </c>
      <c r="AD2170" s="16">
        <f t="shared" si="472"/>
        <v>0</v>
      </c>
      <c r="AE2170" s="16">
        <f>IF(ISBLANK(T2170),AE2169,IF(COUNTIF(T$2:T2170,T2170)&gt;1,AE2169,1+MAX(AE2169,0)))</f>
        <v>67</v>
      </c>
    </row>
    <row r="2171" spans="1:31" x14ac:dyDescent="0.25">
      <c r="A2171" s="42">
        <v>135</v>
      </c>
      <c r="B2171" s="42" t="s">
        <v>66</v>
      </c>
      <c r="C2171" s="42" t="s">
        <v>788</v>
      </c>
      <c r="E2171" s="20">
        <v>2</v>
      </c>
      <c r="F2171" s="20">
        <v>3</v>
      </c>
      <c r="G2171" s="20">
        <v>2</v>
      </c>
      <c r="H2171" s="20">
        <v>15</v>
      </c>
      <c r="I2171" s="20">
        <v>3</v>
      </c>
      <c r="J2171" s="20">
        <v>1</v>
      </c>
      <c r="K2171" s="20">
        <v>4</v>
      </c>
      <c r="L2171" s="20">
        <v>15</v>
      </c>
      <c r="O2171" s="101">
        <f>IF(ISBLANK(C2171),O2170,IF(COUNTIF(C$2:C2171,C2171)&gt;1,O2170,1+MAX(O2170,0)))</f>
        <v>63</v>
      </c>
      <c r="P2171" s="45">
        <f t="shared" si="462"/>
        <v>35</v>
      </c>
      <c r="Q2171" s="33" t="str">
        <f t="shared" si="463"/>
        <v/>
      </c>
      <c r="R2171" s="33">
        <f t="shared" si="464"/>
        <v>15</v>
      </c>
      <c r="S2171" s="33" t="str">
        <f t="shared" si="465"/>
        <v>135_15</v>
      </c>
      <c r="T2171" s="35" t="str">
        <f t="shared" si="466"/>
        <v>135PM</v>
      </c>
      <c r="U2171" s="35" t="str">
        <f t="shared" si="467"/>
        <v>135PMNS</v>
      </c>
      <c r="W2171" s="20" t="str">
        <f t="shared" si="468"/>
        <v/>
      </c>
      <c r="X2171" s="20" t="str">
        <f t="shared" si="469"/>
        <v/>
      </c>
      <c r="Y2171" s="20" t="str">
        <f t="shared" si="470"/>
        <v/>
      </c>
      <c r="Z2171" s="20" t="str">
        <f t="shared" si="471"/>
        <v/>
      </c>
      <c r="AA2171" s="20">
        <f t="shared" si="473"/>
        <v>0</v>
      </c>
      <c r="AB2171" s="20">
        <f t="shared" si="474"/>
        <v>0</v>
      </c>
      <c r="AC2171" s="20">
        <f t="shared" si="475"/>
        <v>0</v>
      </c>
      <c r="AD2171" s="16">
        <f t="shared" si="472"/>
        <v>0</v>
      </c>
      <c r="AE2171" s="16">
        <f>IF(ISBLANK(T2171),AE2170,IF(COUNTIF(T$2:T2171,T2171)&gt;1,AE2170,1+MAX(AE2170,0)))</f>
        <v>67</v>
      </c>
    </row>
    <row r="2172" spans="1:31" x14ac:dyDescent="0.25">
      <c r="A2172" s="42">
        <v>135</v>
      </c>
      <c r="B2172" s="42" t="s">
        <v>66</v>
      </c>
      <c r="C2172" s="42" t="s">
        <v>788</v>
      </c>
      <c r="E2172" s="20">
        <v>2</v>
      </c>
      <c r="F2172" s="20">
        <v>3</v>
      </c>
      <c r="G2172" s="20">
        <v>3</v>
      </c>
      <c r="H2172" s="20">
        <v>17</v>
      </c>
      <c r="I2172" s="20">
        <v>5</v>
      </c>
      <c r="J2172" s="20">
        <v>0</v>
      </c>
      <c r="K2172" s="20">
        <v>4</v>
      </c>
      <c r="L2172" s="20">
        <v>11</v>
      </c>
      <c r="O2172" s="101">
        <f>IF(ISBLANK(C2172),O2171,IF(COUNTIF(C$2:C2172,C2172)&gt;1,O2171,1+MAX(O2171,0)))</f>
        <v>63</v>
      </c>
      <c r="P2172" s="45">
        <f t="shared" si="462"/>
        <v>35</v>
      </c>
      <c r="Q2172" s="33" t="str">
        <f t="shared" si="463"/>
        <v/>
      </c>
      <c r="R2172" s="33">
        <f t="shared" si="464"/>
        <v>15</v>
      </c>
      <c r="S2172" s="33" t="str">
        <f t="shared" si="465"/>
        <v>135_15</v>
      </c>
      <c r="T2172" s="35" t="str">
        <f t="shared" si="466"/>
        <v>135PM</v>
      </c>
      <c r="U2172" s="35" t="str">
        <f t="shared" si="467"/>
        <v>135PMEW</v>
      </c>
      <c r="W2172" s="20" t="str">
        <f t="shared" si="468"/>
        <v/>
      </c>
      <c r="X2172" s="20" t="str">
        <f t="shared" si="469"/>
        <v/>
      </c>
      <c r="Y2172" s="20" t="str">
        <f t="shared" si="470"/>
        <v/>
      </c>
      <c r="Z2172" s="20" t="str">
        <f t="shared" si="471"/>
        <v/>
      </c>
      <c r="AA2172" s="20">
        <f t="shared" si="473"/>
        <v>0</v>
      </c>
      <c r="AB2172" s="20">
        <f t="shared" si="474"/>
        <v>1</v>
      </c>
      <c r="AC2172" s="20">
        <f t="shared" si="475"/>
        <v>0</v>
      </c>
      <c r="AD2172" s="16">
        <f t="shared" si="472"/>
        <v>0</v>
      </c>
      <c r="AE2172" s="16">
        <f>IF(ISBLANK(T2172),AE2171,IF(COUNTIF(T$2:T2172,T2172)&gt;1,AE2171,1+MAX(AE2171,0)))</f>
        <v>67</v>
      </c>
    </row>
    <row r="2173" spans="1:31" x14ac:dyDescent="0.25">
      <c r="A2173" s="42">
        <v>135</v>
      </c>
      <c r="B2173" s="42" t="s">
        <v>66</v>
      </c>
      <c r="C2173" s="42" t="s">
        <v>788</v>
      </c>
      <c r="E2173" s="20">
        <v>2</v>
      </c>
      <c r="F2173" s="20">
        <v>3</v>
      </c>
      <c r="G2173" s="20">
        <v>4</v>
      </c>
      <c r="H2173" s="20">
        <v>7</v>
      </c>
      <c r="I2173" s="20">
        <v>1</v>
      </c>
      <c r="J2173" s="20">
        <v>0</v>
      </c>
      <c r="K2173" s="20">
        <v>1</v>
      </c>
      <c r="L2173" s="20">
        <v>2</v>
      </c>
      <c r="O2173" s="101">
        <f>IF(ISBLANK(C2173),O2172,IF(COUNTIF(C$2:C2173,C2173)&gt;1,O2172,1+MAX(O2172,0)))</f>
        <v>63</v>
      </c>
      <c r="P2173" s="45">
        <f t="shared" si="462"/>
        <v>35</v>
      </c>
      <c r="Q2173" s="33" t="str">
        <f t="shared" si="463"/>
        <v/>
      </c>
      <c r="R2173" s="33">
        <f t="shared" si="464"/>
        <v>15</v>
      </c>
      <c r="S2173" s="33" t="str">
        <f t="shared" si="465"/>
        <v>135_15</v>
      </c>
      <c r="T2173" s="35" t="str">
        <f t="shared" si="466"/>
        <v>135PM</v>
      </c>
      <c r="U2173" s="35" t="str">
        <f t="shared" si="467"/>
        <v>135PMEW</v>
      </c>
      <c r="W2173" s="20" t="str">
        <f t="shared" si="468"/>
        <v/>
      </c>
      <c r="X2173" s="20" t="str">
        <f t="shared" si="469"/>
        <v/>
      </c>
      <c r="Y2173" s="20" t="str">
        <f t="shared" si="470"/>
        <v/>
      </c>
      <c r="Z2173" s="20" t="str">
        <f t="shared" si="471"/>
        <v/>
      </c>
      <c r="AA2173" s="20">
        <f t="shared" si="473"/>
        <v>0</v>
      </c>
      <c r="AB2173" s="20">
        <f t="shared" si="474"/>
        <v>0</v>
      </c>
      <c r="AC2173" s="20">
        <f t="shared" si="475"/>
        <v>0</v>
      </c>
      <c r="AD2173" s="16">
        <f t="shared" si="472"/>
        <v>0</v>
      </c>
      <c r="AE2173" s="16">
        <f>IF(ISBLANK(T2173),AE2172,IF(COUNTIF(T$2:T2173,T2173)&gt;1,AE2172,1+MAX(AE2172,0)))</f>
        <v>67</v>
      </c>
    </row>
    <row r="2174" spans="1:31" x14ac:dyDescent="0.25">
      <c r="A2174" s="42">
        <v>135</v>
      </c>
      <c r="B2174" s="42" t="s">
        <v>66</v>
      </c>
      <c r="C2174" s="42" t="s">
        <v>788</v>
      </c>
      <c r="E2174" s="20">
        <v>2</v>
      </c>
      <c r="F2174" s="20">
        <v>4</v>
      </c>
      <c r="G2174" s="20">
        <v>1</v>
      </c>
      <c r="H2174" s="20">
        <v>11</v>
      </c>
      <c r="I2174" s="20">
        <v>5</v>
      </c>
      <c r="J2174" s="20">
        <v>0</v>
      </c>
      <c r="K2174" s="20">
        <v>4</v>
      </c>
      <c r="L2174" s="20">
        <v>11</v>
      </c>
      <c r="O2174" s="101">
        <f>IF(ISBLANK(C2174),O2173,IF(COUNTIF(C$2:C2174,C2174)&gt;1,O2173,1+MAX(O2173,0)))</f>
        <v>63</v>
      </c>
      <c r="P2174" s="45">
        <f t="shared" si="462"/>
        <v>35</v>
      </c>
      <c r="Q2174" s="33" t="str">
        <f t="shared" si="463"/>
        <v/>
      </c>
      <c r="R2174" s="33">
        <f t="shared" si="464"/>
        <v>16</v>
      </c>
      <c r="S2174" s="33" t="str">
        <f t="shared" si="465"/>
        <v>135_16</v>
      </c>
      <c r="T2174" s="35" t="str">
        <f t="shared" si="466"/>
        <v>135PM</v>
      </c>
      <c r="U2174" s="35" t="str">
        <f t="shared" si="467"/>
        <v>135PMNS</v>
      </c>
      <c r="W2174" s="20" t="str">
        <f t="shared" si="468"/>
        <v/>
      </c>
      <c r="X2174" s="20" t="str">
        <f t="shared" si="469"/>
        <v/>
      </c>
      <c r="Y2174" s="20" t="str">
        <f t="shared" si="470"/>
        <v/>
      </c>
      <c r="Z2174" s="20" t="str">
        <f t="shared" si="471"/>
        <v/>
      </c>
      <c r="AA2174" s="20">
        <f t="shared" si="473"/>
        <v>0</v>
      </c>
      <c r="AB2174" s="20">
        <f t="shared" si="474"/>
        <v>0</v>
      </c>
      <c r="AC2174" s="20">
        <f t="shared" si="475"/>
        <v>0</v>
      </c>
      <c r="AD2174" s="16">
        <f t="shared" si="472"/>
        <v>0</v>
      </c>
      <c r="AE2174" s="16">
        <f>IF(ISBLANK(T2174),AE2173,IF(COUNTIF(T$2:T2174,T2174)&gt;1,AE2173,1+MAX(AE2173,0)))</f>
        <v>67</v>
      </c>
    </row>
    <row r="2175" spans="1:31" x14ac:dyDescent="0.25">
      <c r="A2175" s="42">
        <v>135</v>
      </c>
      <c r="B2175" s="42" t="s">
        <v>66</v>
      </c>
      <c r="C2175" s="42" t="s">
        <v>788</v>
      </c>
      <c r="E2175" s="20">
        <v>2</v>
      </c>
      <c r="F2175" s="20">
        <v>4</v>
      </c>
      <c r="G2175" s="20">
        <v>2</v>
      </c>
      <c r="H2175" s="20">
        <v>20</v>
      </c>
      <c r="I2175" s="20">
        <v>5</v>
      </c>
      <c r="J2175" s="20">
        <v>2</v>
      </c>
      <c r="K2175" s="20">
        <v>7</v>
      </c>
      <c r="L2175" s="20">
        <v>19</v>
      </c>
      <c r="O2175" s="101">
        <f>IF(ISBLANK(C2175),O2174,IF(COUNTIF(C$2:C2175,C2175)&gt;1,O2174,1+MAX(O2174,0)))</f>
        <v>63</v>
      </c>
      <c r="P2175" s="45">
        <f t="shared" si="462"/>
        <v>35</v>
      </c>
      <c r="Q2175" s="33" t="str">
        <f t="shared" si="463"/>
        <v/>
      </c>
      <c r="R2175" s="33">
        <f t="shared" si="464"/>
        <v>16</v>
      </c>
      <c r="S2175" s="33" t="str">
        <f t="shared" si="465"/>
        <v>135_16</v>
      </c>
      <c r="T2175" s="35" t="str">
        <f t="shared" si="466"/>
        <v>135PM</v>
      </c>
      <c r="U2175" s="35" t="str">
        <f t="shared" si="467"/>
        <v>135PMNS</v>
      </c>
      <c r="W2175" s="20" t="str">
        <f t="shared" si="468"/>
        <v/>
      </c>
      <c r="X2175" s="20" t="str">
        <f t="shared" si="469"/>
        <v/>
      </c>
      <c r="Y2175" s="20" t="str">
        <f t="shared" si="470"/>
        <v/>
      </c>
      <c r="Z2175" s="20" t="str">
        <f t="shared" si="471"/>
        <v/>
      </c>
      <c r="AA2175" s="20">
        <f t="shared" si="473"/>
        <v>0</v>
      </c>
      <c r="AB2175" s="20">
        <f t="shared" si="474"/>
        <v>0</v>
      </c>
      <c r="AC2175" s="20">
        <f t="shared" si="475"/>
        <v>0</v>
      </c>
      <c r="AD2175" s="16">
        <f t="shared" si="472"/>
        <v>0</v>
      </c>
      <c r="AE2175" s="16">
        <f>IF(ISBLANK(T2175),AE2174,IF(COUNTIF(T$2:T2175,T2175)&gt;1,AE2174,1+MAX(AE2174,0)))</f>
        <v>67</v>
      </c>
    </row>
    <row r="2176" spans="1:31" x14ac:dyDescent="0.25">
      <c r="A2176" s="42">
        <v>135</v>
      </c>
      <c r="B2176" s="42" t="s">
        <v>66</v>
      </c>
      <c r="C2176" s="42" t="s">
        <v>788</v>
      </c>
      <c r="E2176" s="20">
        <v>2</v>
      </c>
      <c r="F2176" s="20">
        <v>4</v>
      </c>
      <c r="G2176" s="20">
        <v>3</v>
      </c>
      <c r="H2176" s="20">
        <v>27</v>
      </c>
      <c r="I2176" s="20">
        <v>12</v>
      </c>
      <c r="J2176" s="20">
        <v>3</v>
      </c>
      <c r="K2176" s="20">
        <v>2</v>
      </c>
      <c r="L2176" s="20">
        <v>19</v>
      </c>
      <c r="O2176" s="101">
        <f>IF(ISBLANK(C2176),O2175,IF(COUNTIF(C$2:C2176,C2176)&gt;1,O2175,1+MAX(O2175,0)))</f>
        <v>63</v>
      </c>
      <c r="P2176" s="45">
        <f t="shared" si="462"/>
        <v>35</v>
      </c>
      <c r="Q2176" s="33" t="str">
        <f t="shared" si="463"/>
        <v/>
      </c>
      <c r="R2176" s="33">
        <f t="shared" si="464"/>
        <v>16</v>
      </c>
      <c r="S2176" s="33" t="str">
        <f t="shared" si="465"/>
        <v>135_16</v>
      </c>
      <c r="T2176" s="35" t="str">
        <f t="shared" si="466"/>
        <v>135PM</v>
      </c>
      <c r="U2176" s="35" t="str">
        <f t="shared" si="467"/>
        <v>135PMEW</v>
      </c>
      <c r="W2176" s="20" t="str">
        <f t="shared" si="468"/>
        <v/>
      </c>
      <c r="X2176" s="20" t="str">
        <f t="shared" si="469"/>
        <v/>
      </c>
      <c r="Y2176" s="20" t="str">
        <f t="shared" si="470"/>
        <v/>
      </c>
      <c r="Z2176" s="20" t="str">
        <f t="shared" si="471"/>
        <v/>
      </c>
      <c r="AA2176" s="20">
        <f t="shared" si="473"/>
        <v>0</v>
      </c>
      <c r="AB2176" s="20">
        <f t="shared" si="474"/>
        <v>1</v>
      </c>
      <c r="AC2176" s="20">
        <f t="shared" si="475"/>
        <v>0</v>
      </c>
      <c r="AD2176" s="16">
        <f t="shared" si="472"/>
        <v>0</v>
      </c>
      <c r="AE2176" s="16">
        <f>IF(ISBLANK(T2176),AE2175,IF(COUNTIF(T$2:T2176,T2176)&gt;1,AE2175,1+MAX(AE2175,0)))</f>
        <v>67</v>
      </c>
    </row>
    <row r="2177" spans="1:31" x14ac:dyDescent="0.25">
      <c r="A2177" s="42">
        <v>135</v>
      </c>
      <c r="B2177" s="42" t="s">
        <v>66</v>
      </c>
      <c r="C2177" s="42" t="s">
        <v>788</v>
      </c>
      <c r="E2177" s="20">
        <v>2</v>
      </c>
      <c r="F2177" s="20">
        <v>4</v>
      </c>
      <c r="G2177" s="20">
        <v>4</v>
      </c>
      <c r="H2177" s="20">
        <v>13</v>
      </c>
      <c r="I2177" s="20">
        <v>6</v>
      </c>
      <c r="J2177" s="20">
        <v>0</v>
      </c>
      <c r="K2177" s="20">
        <v>1</v>
      </c>
      <c r="L2177" s="20">
        <v>6</v>
      </c>
      <c r="O2177" s="101">
        <f>IF(ISBLANK(C2177),O2176,IF(COUNTIF(C$2:C2177,C2177)&gt;1,O2176,1+MAX(O2176,0)))</f>
        <v>63</v>
      </c>
      <c r="P2177" s="45">
        <f t="shared" si="462"/>
        <v>35</v>
      </c>
      <c r="Q2177" s="33" t="str">
        <f t="shared" si="463"/>
        <v/>
      </c>
      <c r="R2177" s="33">
        <f t="shared" si="464"/>
        <v>16</v>
      </c>
      <c r="S2177" s="33" t="str">
        <f t="shared" si="465"/>
        <v>135_16</v>
      </c>
      <c r="T2177" s="35" t="str">
        <f t="shared" si="466"/>
        <v>135PM</v>
      </c>
      <c r="U2177" s="35" t="str">
        <f t="shared" si="467"/>
        <v>135PMEW</v>
      </c>
      <c r="W2177" s="20" t="str">
        <f t="shared" si="468"/>
        <v/>
      </c>
      <c r="X2177" s="20" t="str">
        <f t="shared" si="469"/>
        <v/>
      </c>
      <c r="Y2177" s="20" t="str">
        <f t="shared" si="470"/>
        <v/>
      </c>
      <c r="Z2177" s="20" t="str">
        <f t="shared" si="471"/>
        <v/>
      </c>
      <c r="AA2177" s="20">
        <f t="shared" si="473"/>
        <v>0</v>
      </c>
      <c r="AB2177" s="20">
        <f t="shared" si="474"/>
        <v>0</v>
      </c>
      <c r="AC2177" s="20">
        <f t="shared" si="475"/>
        <v>0</v>
      </c>
      <c r="AD2177" s="16">
        <f t="shared" si="472"/>
        <v>0</v>
      </c>
      <c r="AE2177" s="16">
        <f>IF(ISBLANK(T2177),AE2176,IF(COUNTIF(T$2:T2177,T2177)&gt;1,AE2176,1+MAX(AE2176,0)))</f>
        <v>67</v>
      </c>
    </row>
    <row r="2178" spans="1:31" x14ac:dyDescent="0.25">
      <c r="A2178" s="42">
        <v>136</v>
      </c>
      <c r="B2178" s="42" t="s">
        <v>65</v>
      </c>
      <c r="C2178" s="42" t="s">
        <v>790</v>
      </c>
      <c r="E2178" s="20">
        <v>1</v>
      </c>
      <c r="F2178" s="20">
        <v>1</v>
      </c>
      <c r="G2178" s="20">
        <v>1</v>
      </c>
      <c r="H2178" s="20">
        <v>16</v>
      </c>
      <c r="I2178" s="20">
        <v>2</v>
      </c>
      <c r="J2178" s="20">
        <v>2</v>
      </c>
      <c r="K2178" s="20">
        <v>0</v>
      </c>
      <c r="L2178" s="20">
        <v>16</v>
      </c>
      <c r="O2178" s="101">
        <f>IF(ISBLANK(C2178),O2177,IF(COUNTIF(C$2:C2178,C2178)&gt;1,O2177,1+MAX(O2177,0)))</f>
        <v>64</v>
      </c>
      <c r="P2178" s="45">
        <f t="shared" ref="P2178:P2241" si="476">IF(A2178=A2177,P2177,IF(ISNUMBER(P2177),P2177+1,1))</f>
        <v>36</v>
      </c>
      <c r="Q2178" s="33">
        <f t="shared" ref="Q2178:Q2241" si="477">IF(OR(P2178=P2177,LEN(A2178)&lt;1),"",P2178)</f>
        <v>36</v>
      </c>
      <c r="R2178" s="33">
        <f t="shared" ref="R2178:R2241" si="478">IF(ISNUMBER(F2178),F2178+4*(E2178-1)+8*IF(B2178="PM",1,0),"")</f>
        <v>1</v>
      </c>
      <c r="S2178" s="33" t="str">
        <f t="shared" ref="S2178:S2241" si="479">IF(ISNUMBER(R2178),A2178&amp;"_"&amp;R2178,"")</f>
        <v>136_1</v>
      </c>
      <c r="T2178" s="35" t="str">
        <f t="shared" ref="T2178:T2241" si="480">A2178&amp;B2178</f>
        <v>136AM</v>
      </c>
      <c r="U2178" s="35" t="str">
        <f t="shared" ref="U2178:U2241" si="481">IF(OR(G2178=1,G2178=2),T2178&amp;"NS",IF(OR(G2178=3,G2178=4),T2178&amp;"EW",""))</f>
        <v>136AMNS</v>
      </c>
      <c r="W2178" s="20" t="str">
        <f t="shared" ref="W2178:W2241" si="482">IF(I2178&gt;$H2178,1,"")</f>
        <v/>
      </c>
      <c r="X2178" s="20" t="str">
        <f t="shared" ref="X2178:X2241" si="483">IF(J2178&gt;$H2178,1,"")</f>
        <v/>
      </c>
      <c r="Y2178" s="20" t="str">
        <f t="shared" ref="Y2178:Y2241" si="484">IF(K2178&gt;$H2178,1,"")</f>
        <v/>
      </c>
      <c r="Z2178" s="20" t="str">
        <f t="shared" ref="Z2178:Z2241" si="485">IF(L2178&gt;$H2178,1,"")</f>
        <v/>
      </c>
      <c r="AA2178" s="20">
        <f t="shared" si="473"/>
        <v>0</v>
      </c>
      <c r="AB2178" s="20">
        <f t="shared" si="474"/>
        <v>0</v>
      </c>
      <c r="AC2178" s="20">
        <f t="shared" si="475"/>
        <v>0</v>
      </c>
      <c r="AD2178" s="16">
        <f t="shared" ref="AD2178:AD2241" si="486">IF(AND(AC2178&gt;0,ISNUMBER(AC2178)),1,0)</f>
        <v>0</v>
      </c>
      <c r="AE2178" s="16">
        <f>IF(ISBLANK(T2178),AE2177,IF(COUNTIF(T$2:T2178,T2178)&gt;1,AE2177,1+MAX(AE2177,0)))</f>
        <v>68</v>
      </c>
    </row>
    <row r="2179" spans="1:31" x14ac:dyDescent="0.25">
      <c r="A2179" s="42">
        <v>136</v>
      </c>
      <c r="B2179" s="42" t="s">
        <v>65</v>
      </c>
      <c r="C2179" s="42" t="s">
        <v>790</v>
      </c>
      <c r="E2179" s="20">
        <v>1</v>
      </c>
      <c r="F2179" s="20">
        <v>1</v>
      </c>
      <c r="G2179" s="20">
        <v>2</v>
      </c>
      <c r="H2179" s="20">
        <v>3</v>
      </c>
      <c r="I2179" s="20">
        <v>0</v>
      </c>
      <c r="J2179" s="20">
        <v>1</v>
      </c>
      <c r="K2179" s="20">
        <v>1</v>
      </c>
      <c r="L2179" s="20">
        <v>3</v>
      </c>
      <c r="O2179" s="101">
        <f>IF(ISBLANK(C2179),O2178,IF(COUNTIF(C$2:C2179,C2179)&gt;1,O2178,1+MAX(O2178,0)))</f>
        <v>64</v>
      </c>
      <c r="P2179" s="45">
        <f t="shared" si="476"/>
        <v>36</v>
      </c>
      <c r="Q2179" s="33" t="str">
        <f t="shared" si="477"/>
        <v/>
      </c>
      <c r="R2179" s="33">
        <f t="shared" si="478"/>
        <v>1</v>
      </c>
      <c r="S2179" s="33" t="str">
        <f t="shared" si="479"/>
        <v>136_1</v>
      </c>
      <c r="T2179" s="35" t="str">
        <f t="shared" si="480"/>
        <v>136AM</v>
      </c>
      <c r="U2179" s="35" t="str">
        <f t="shared" si="481"/>
        <v>136AMNS</v>
      </c>
      <c r="W2179" s="20" t="str">
        <f t="shared" si="482"/>
        <v/>
      </c>
      <c r="X2179" s="20" t="str">
        <f t="shared" si="483"/>
        <v/>
      </c>
      <c r="Y2179" s="20" t="str">
        <f t="shared" si="484"/>
        <v/>
      </c>
      <c r="Z2179" s="20" t="str">
        <f t="shared" si="485"/>
        <v/>
      </c>
      <c r="AA2179" s="20">
        <f t="shared" ref="AA2179:AA2242" si="487">IF(AND(ISNUMBER($G2179),$B2179="AM"),INDEX(Cordon,MATCH($A2179,loc_ID,0),$G2179),0)</f>
        <v>0</v>
      </c>
      <c r="AB2179" s="20">
        <f t="shared" ref="AB2179:AB2242" si="488">IF(AND(ISNUMBER($G2179),$B2179="PM"),INDEX(Cordon,MATCH($A2179,loc_ID,0),VLOOKUP($G2179,Reverse_dir,2,FALSE)),0)</f>
        <v>0</v>
      </c>
      <c r="AC2179" s="20">
        <f t="shared" ref="AC2179:AC2242" si="489">IF(AND(ISNUMBER($G2179),$B2179="AM"),INDEX(Lane,MATCH($A2179,loc_ID,0),$G2179),0)</f>
        <v>0</v>
      </c>
      <c r="AD2179" s="16">
        <f t="shared" si="486"/>
        <v>0</v>
      </c>
      <c r="AE2179" s="16">
        <f>IF(ISBLANK(T2179),AE2178,IF(COUNTIF(T$2:T2179,T2179)&gt;1,AE2178,1+MAX(AE2178,0)))</f>
        <v>68</v>
      </c>
    </row>
    <row r="2180" spans="1:31" x14ac:dyDescent="0.25">
      <c r="A2180" s="42">
        <v>136</v>
      </c>
      <c r="B2180" s="42" t="s">
        <v>65</v>
      </c>
      <c r="C2180" s="42" t="s">
        <v>790</v>
      </c>
      <c r="E2180" s="20">
        <v>1</v>
      </c>
      <c r="F2180" s="20">
        <v>1</v>
      </c>
      <c r="G2180" s="20">
        <v>3</v>
      </c>
      <c r="H2180" s="20">
        <v>3</v>
      </c>
      <c r="I2180" s="20">
        <v>0</v>
      </c>
      <c r="J2180" s="20">
        <v>0</v>
      </c>
      <c r="K2180" s="20">
        <v>1</v>
      </c>
      <c r="L2180" s="20">
        <v>3</v>
      </c>
      <c r="O2180" s="101">
        <f>IF(ISBLANK(C2180),O2179,IF(COUNTIF(C$2:C2180,C2180)&gt;1,O2179,1+MAX(O2179,0)))</f>
        <v>64</v>
      </c>
      <c r="P2180" s="45">
        <f t="shared" si="476"/>
        <v>36</v>
      </c>
      <c r="Q2180" s="33" t="str">
        <f t="shared" si="477"/>
        <v/>
      </c>
      <c r="R2180" s="33">
        <f t="shared" si="478"/>
        <v>1</v>
      </c>
      <c r="S2180" s="33" t="str">
        <f t="shared" si="479"/>
        <v>136_1</v>
      </c>
      <c r="T2180" s="35" t="str">
        <f t="shared" si="480"/>
        <v>136AM</v>
      </c>
      <c r="U2180" s="35" t="str">
        <f t="shared" si="481"/>
        <v>136AMEW</v>
      </c>
      <c r="W2180" s="20" t="str">
        <f t="shared" si="482"/>
        <v/>
      </c>
      <c r="X2180" s="20" t="str">
        <f t="shared" si="483"/>
        <v/>
      </c>
      <c r="Y2180" s="20" t="str">
        <f t="shared" si="484"/>
        <v/>
      </c>
      <c r="Z2180" s="20" t="str">
        <f t="shared" si="485"/>
        <v/>
      </c>
      <c r="AA2180" s="20">
        <f t="shared" si="487"/>
        <v>0</v>
      </c>
      <c r="AB2180" s="20">
        <f t="shared" si="488"/>
        <v>0</v>
      </c>
      <c r="AC2180" s="20">
        <f t="shared" si="489"/>
        <v>4</v>
      </c>
      <c r="AD2180" s="16">
        <f t="shared" si="486"/>
        <v>1</v>
      </c>
      <c r="AE2180" s="16">
        <f>IF(ISBLANK(T2180),AE2179,IF(COUNTIF(T$2:T2180,T2180)&gt;1,AE2179,1+MAX(AE2179,0)))</f>
        <v>68</v>
      </c>
    </row>
    <row r="2181" spans="1:31" x14ac:dyDescent="0.25">
      <c r="A2181" s="42">
        <v>136</v>
      </c>
      <c r="B2181" s="42" t="s">
        <v>65</v>
      </c>
      <c r="C2181" s="42" t="s">
        <v>790</v>
      </c>
      <c r="E2181" s="20">
        <v>1</v>
      </c>
      <c r="F2181" s="20">
        <v>1</v>
      </c>
      <c r="G2181" s="20">
        <v>4</v>
      </c>
      <c r="H2181" s="20">
        <v>2</v>
      </c>
      <c r="I2181" s="20">
        <v>0</v>
      </c>
      <c r="J2181" s="20">
        <v>0</v>
      </c>
      <c r="K2181" s="20">
        <v>0</v>
      </c>
      <c r="L2181" s="20">
        <v>0</v>
      </c>
      <c r="O2181" s="101">
        <f>IF(ISBLANK(C2181),O2180,IF(COUNTIF(C$2:C2181,C2181)&gt;1,O2180,1+MAX(O2180,0)))</f>
        <v>64</v>
      </c>
      <c r="P2181" s="45">
        <f t="shared" si="476"/>
        <v>36</v>
      </c>
      <c r="Q2181" s="33" t="str">
        <f t="shared" si="477"/>
        <v/>
      </c>
      <c r="R2181" s="33">
        <f t="shared" si="478"/>
        <v>1</v>
      </c>
      <c r="S2181" s="33" t="str">
        <f t="shared" si="479"/>
        <v>136_1</v>
      </c>
      <c r="T2181" s="35" t="str">
        <f t="shared" si="480"/>
        <v>136AM</v>
      </c>
      <c r="U2181" s="35" t="str">
        <f t="shared" si="481"/>
        <v>136AMEW</v>
      </c>
      <c r="W2181" s="20" t="str">
        <f t="shared" si="482"/>
        <v/>
      </c>
      <c r="X2181" s="20" t="str">
        <f t="shared" si="483"/>
        <v/>
      </c>
      <c r="Y2181" s="20" t="str">
        <f t="shared" si="484"/>
        <v/>
      </c>
      <c r="Z2181" s="20" t="str">
        <f t="shared" si="485"/>
        <v/>
      </c>
      <c r="AA2181" s="20">
        <f t="shared" si="487"/>
        <v>0</v>
      </c>
      <c r="AB2181" s="20">
        <f t="shared" si="488"/>
        <v>0</v>
      </c>
      <c r="AC2181" s="20">
        <f t="shared" si="489"/>
        <v>0</v>
      </c>
      <c r="AD2181" s="16">
        <f t="shared" si="486"/>
        <v>0</v>
      </c>
      <c r="AE2181" s="16">
        <f>IF(ISBLANK(T2181),AE2180,IF(COUNTIF(T$2:T2181,T2181)&gt;1,AE2180,1+MAX(AE2180,0)))</f>
        <v>68</v>
      </c>
    </row>
    <row r="2182" spans="1:31" x14ac:dyDescent="0.25">
      <c r="A2182" s="42">
        <v>136</v>
      </c>
      <c r="B2182" s="42" t="s">
        <v>65</v>
      </c>
      <c r="C2182" s="42" t="s">
        <v>790</v>
      </c>
      <c r="E2182" s="20">
        <v>1</v>
      </c>
      <c r="F2182" s="20">
        <v>2</v>
      </c>
      <c r="G2182" s="20">
        <v>1</v>
      </c>
      <c r="H2182" s="20">
        <v>12</v>
      </c>
      <c r="I2182" s="20">
        <v>4</v>
      </c>
      <c r="J2182" s="20">
        <v>1</v>
      </c>
      <c r="K2182" s="20">
        <v>2</v>
      </c>
      <c r="L2182" s="20">
        <v>11</v>
      </c>
      <c r="O2182" s="101">
        <f>IF(ISBLANK(C2182),O2181,IF(COUNTIF(C$2:C2182,C2182)&gt;1,O2181,1+MAX(O2181,0)))</f>
        <v>64</v>
      </c>
      <c r="P2182" s="45">
        <f t="shared" si="476"/>
        <v>36</v>
      </c>
      <c r="Q2182" s="33" t="str">
        <f t="shared" si="477"/>
        <v/>
      </c>
      <c r="R2182" s="33">
        <f t="shared" si="478"/>
        <v>2</v>
      </c>
      <c r="S2182" s="33" t="str">
        <f t="shared" si="479"/>
        <v>136_2</v>
      </c>
      <c r="T2182" s="35" t="str">
        <f t="shared" si="480"/>
        <v>136AM</v>
      </c>
      <c r="U2182" s="35" t="str">
        <f t="shared" si="481"/>
        <v>136AMNS</v>
      </c>
      <c r="W2182" s="20" t="str">
        <f t="shared" si="482"/>
        <v/>
      </c>
      <c r="X2182" s="20" t="str">
        <f t="shared" si="483"/>
        <v/>
      </c>
      <c r="Y2182" s="20" t="str">
        <f t="shared" si="484"/>
        <v/>
      </c>
      <c r="Z2182" s="20" t="str">
        <f t="shared" si="485"/>
        <v/>
      </c>
      <c r="AA2182" s="20">
        <f t="shared" si="487"/>
        <v>0</v>
      </c>
      <c r="AB2182" s="20">
        <f t="shared" si="488"/>
        <v>0</v>
      </c>
      <c r="AC2182" s="20">
        <f t="shared" si="489"/>
        <v>0</v>
      </c>
      <c r="AD2182" s="16">
        <f t="shared" si="486"/>
        <v>0</v>
      </c>
      <c r="AE2182" s="16">
        <f>IF(ISBLANK(T2182),AE2181,IF(COUNTIF(T$2:T2182,T2182)&gt;1,AE2181,1+MAX(AE2181,0)))</f>
        <v>68</v>
      </c>
    </row>
    <row r="2183" spans="1:31" x14ac:dyDescent="0.25">
      <c r="A2183" s="42">
        <v>136</v>
      </c>
      <c r="B2183" s="42" t="s">
        <v>65</v>
      </c>
      <c r="C2183" s="42" t="s">
        <v>790</v>
      </c>
      <c r="E2183" s="20">
        <v>1</v>
      </c>
      <c r="F2183" s="20">
        <v>2</v>
      </c>
      <c r="G2183" s="20">
        <v>2</v>
      </c>
      <c r="H2183" s="20">
        <v>4</v>
      </c>
      <c r="I2183" s="20">
        <v>1</v>
      </c>
      <c r="J2183" s="20">
        <v>0</v>
      </c>
      <c r="K2183" s="20">
        <v>3</v>
      </c>
      <c r="L2183" s="20">
        <v>4</v>
      </c>
      <c r="O2183" s="101">
        <f>IF(ISBLANK(C2183),O2182,IF(COUNTIF(C$2:C2183,C2183)&gt;1,O2182,1+MAX(O2182,0)))</f>
        <v>64</v>
      </c>
      <c r="P2183" s="45">
        <f t="shared" si="476"/>
        <v>36</v>
      </c>
      <c r="Q2183" s="33" t="str">
        <f t="shared" si="477"/>
        <v/>
      </c>
      <c r="R2183" s="33">
        <f t="shared" si="478"/>
        <v>2</v>
      </c>
      <c r="S2183" s="33" t="str">
        <f t="shared" si="479"/>
        <v>136_2</v>
      </c>
      <c r="T2183" s="35" t="str">
        <f t="shared" si="480"/>
        <v>136AM</v>
      </c>
      <c r="U2183" s="35" t="str">
        <f t="shared" si="481"/>
        <v>136AMNS</v>
      </c>
      <c r="W2183" s="20" t="str">
        <f t="shared" si="482"/>
        <v/>
      </c>
      <c r="X2183" s="20" t="str">
        <f t="shared" si="483"/>
        <v/>
      </c>
      <c r="Y2183" s="20" t="str">
        <f t="shared" si="484"/>
        <v/>
      </c>
      <c r="Z2183" s="20" t="str">
        <f t="shared" si="485"/>
        <v/>
      </c>
      <c r="AA2183" s="20">
        <f t="shared" si="487"/>
        <v>0</v>
      </c>
      <c r="AB2183" s="20">
        <f t="shared" si="488"/>
        <v>0</v>
      </c>
      <c r="AC2183" s="20">
        <f t="shared" si="489"/>
        <v>0</v>
      </c>
      <c r="AD2183" s="16">
        <f t="shared" si="486"/>
        <v>0</v>
      </c>
      <c r="AE2183" s="16">
        <f>IF(ISBLANK(T2183),AE2182,IF(COUNTIF(T$2:T2183,T2183)&gt;1,AE2182,1+MAX(AE2182,0)))</f>
        <v>68</v>
      </c>
    </row>
    <row r="2184" spans="1:31" x14ac:dyDescent="0.25">
      <c r="A2184" s="42">
        <v>136</v>
      </c>
      <c r="B2184" s="42" t="s">
        <v>65</v>
      </c>
      <c r="C2184" s="42" t="s">
        <v>790</v>
      </c>
      <c r="E2184" s="20">
        <v>1</v>
      </c>
      <c r="F2184" s="20">
        <v>2</v>
      </c>
      <c r="G2184" s="20">
        <v>3</v>
      </c>
      <c r="H2184" s="20">
        <v>7</v>
      </c>
      <c r="I2184" s="20">
        <v>2</v>
      </c>
      <c r="J2184" s="20">
        <v>0</v>
      </c>
      <c r="K2184" s="20">
        <v>1</v>
      </c>
      <c r="L2184" s="20">
        <v>7</v>
      </c>
      <c r="O2184" s="101">
        <f>IF(ISBLANK(C2184),O2183,IF(COUNTIF(C$2:C2184,C2184)&gt;1,O2183,1+MAX(O2183,0)))</f>
        <v>64</v>
      </c>
      <c r="P2184" s="45">
        <f t="shared" si="476"/>
        <v>36</v>
      </c>
      <c r="Q2184" s="33" t="str">
        <f t="shared" si="477"/>
        <v/>
      </c>
      <c r="R2184" s="33">
        <f t="shared" si="478"/>
        <v>2</v>
      </c>
      <c r="S2184" s="33" t="str">
        <f t="shared" si="479"/>
        <v>136_2</v>
      </c>
      <c r="T2184" s="35" t="str">
        <f t="shared" si="480"/>
        <v>136AM</v>
      </c>
      <c r="U2184" s="35" t="str">
        <f t="shared" si="481"/>
        <v>136AMEW</v>
      </c>
      <c r="W2184" s="20" t="str">
        <f t="shared" si="482"/>
        <v/>
      </c>
      <c r="X2184" s="20" t="str">
        <f t="shared" si="483"/>
        <v/>
      </c>
      <c r="Y2184" s="20" t="str">
        <f t="shared" si="484"/>
        <v/>
      </c>
      <c r="Z2184" s="20" t="str">
        <f t="shared" si="485"/>
        <v/>
      </c>
      <c r="AA2184" s="20">
        <f t="shared" si="487"/>
        <v>0</v>
      </c>
      <c r="AB2184" s="20">
        <f t="shared" si="488"/>
        <v>0</v>
      </c>
      <c r="AC2184" s="20">
        <f t="shared" si="489"/>
        <v>4</v>
      </c>
      <c r="AD2184" s="16">
        <f t="shared" si="486"/>
        <v>1</v>
      </c>
      <c r="AE2184" s="16">
        <f>IF(ISBLANK(T2184),AE2183,IF(COUNTIF(T$2:T2184,T2184)&gt;1,AE2183,1+MAX(AE2183,0)))</f>
        <v>68</v>
      </c>
    </row>
    <row r="2185" spans="1:31" x14ac:dyDescent="0.25">
      <c r="A2185" s="42">
        <v>136</v>
      </c>
      <c r="B2185" s="42" t="s">
        <v>65</v>
      </c>
      <c r="C2185" s="42" t="s">
        <v>790</v>
      </c>
      <c r="E2185" s="20">
        <v>1</v>
      </c>
      <c r="F2185" s="20">
        <v>2</v>
      </c>
      <c r="G2185" s="20">
        <v>4</v>
      </c>
      <c r="H2185" s="20">
        <v>0</v>
      </c>
      <c r="I2185" s="20">
        <v>0</v>
      </c>
      <c r="J2185" s="20">
        <v>0</v>
      </c>
      <c r="K2185" s="20">
        <v>0</v>
      </c>
      <c r="L2185" s="20">
        <v>0</v>
      </c>
      <c r="O2185" s="101">
        <f>IF(ISBLANK(C2185),O2184,IF(COUNTIF(C$2:C2185,C2185)&gt;1,O2184,1+MAX(O2184,0)))</f>
        <v>64</v>
      </c>
      <c r="P2185" s="45">
        <f t="shared" si="476"/>
        <v>36</v>
      </c>
      <c r="Q2185" s="33" t="str">
        <f t="shared" si="477"/>
        <v/>
      </c>
      <c r="R2185" s="33">
        <f t="shared" si="478"/>
        <v>2</v>
      </c>
      <c r="S2185" s="33" t="str">
        <f t="shared" si="479"/>
        <v>136_2</v>
      </c>
      <c r="T2185" s="35" t="str">
        <f t="shared" si="480"/>
        <v>136AM</v>
      </c>
      <c r="U2185" s="35" t="str">
        <f t="shared" si="481"/>
        <v>136AMEW</v>
      </c>
      <c r="W2185" s="20" t="str">
        <f t="shared" si="482"/>
        <v/>
      </c>
      <c r="X2185" s="20" t="str">
        <f t="shared" si="483"/>
        <v/>
      </c>
      <c r="Y2185" s="20" t="str">
        <f t="shared" si="484"/>
        <v/>
      </c>
      <c r="Z2185" s="20" t="str">
        <f t="shared" si="485"/>
        <v/>
      </c>
      <c r="AA2185" s="20">
        <f t="shared" si="487"/>
        <v>0</v>
      </c>
      <c r="AB2185" s="20">
        <f t="shared" si="488"/>
        <v>0</v>
      </c>
      <c r="AC2185" s="20">
        <f t="shared" si="489"/>
        <v>0</v>
      </c>
      <c r="AD2185" s="16">
        <f t="shared" si="486"/>
        <v>0</v>
      </c>
      <c r="AE2185" s="16">
        <f>IF(ISBLANK(T2185),AE2184,IF(COUNTIF(T$2:T2185,T2185)&gt;1,AE2184,1+MAX(AE2184,0)))</f>
        <v>68</v>
      </c>
    </row>
    <row r="2186" spans="1:31" x14ac:dyDescent="0.25">
      <c r="A2186" s="42">
        <v>136</v>
      </c>
      <c r="B2186" s="42" t="s">
        <v>65</v>
      </c>
      <c r="C2186" s="42" t="s">
        <v>790</v>
      </c>
      <c r="E2186" s="20">
        <v>1</v>
      </c>
      <c r="F2186" s="20">
        <v>3</v>
      </c>
      <c r="G2186" s="20">
        <v>1</v>
      </c>
      <c r="H2186" s="20">
        <v>15</v>
      </c>
      <c r="I2186" s="20">
        <v>7</v>
      </c>
      <c r="J2186" s="20">
        <v>3</v>
      </c>
      <c r="K2186" s="20">
        <v>5</v>
      </c>
      <c r="L2186" s="20">
        <v>14</v>
      </c>
      <c r="O2186" s="101">
        <f>IF(ISBLANK(C2186),O2185,IF(COUNTIF(C$2:C2186,C2186)&gt;1,O2185,1+MAX(O2185,0)))</f>
        <v>64</v>
      </c>
      <c r="P2186" s="45">
        <f t="shared" si="476"/>
        <v>36</v>
      </c>
      <c r="Q2186" s="33" t="str">
        <f t="shared" si="477"/>
        <v/>
      </c>
      <c r="R2186" s="33">
        <f t="shared" si="478"/>
        <v>3</v>
      </c>
      <c r="S2186" s="33" t="str">
        <f t="shared" si="479"/>
        <v>136_3</v>
      </c>
      <c r="T2186" s="35" t="str">
        <f t="shared" si="480"/>
        <v>136AM</v>
      </c>
      <c r="U2186" s="35" t="str">
        <f t="shared" si="481"/>
        <v>136AMNS</v>
      </c>
      <c r="W2186" s="20" t="str">
        <f t="shared" si="482"/>
        <v/>
      </c>
      <c r="X2186" s="20" t="str">
        <f t="shared" si="483"/>
        <v/>
      </c>
      <c r="Y2186" s="20" t="str">
        <f t="shared" si="484"/>
        <v/>
      </c>
      <c r="Z2186" s="20" t="str">
        <f t="shared" si="485"/>
        <v/>
      </c>
      <c r="AA2186" s="20">
        <f t="shared" si="487"/>
        <v>0</v>
      </c>
      <c r="AB2186" s="20">
        <f t="shared" si="488"/>
        <v>0</v>
      </c>
      <c r="AC2186" s="20">
        <f t="shared" si="489"/>
        <v>0</v>
      </c>
      <c r="AD2186" s="16">
        <f t="shared" si="486"/>
        <v>0</v>
      </c>
      <c r="AE2186" s="16">
        <f>IF(ISBLANK(T2186),AE2185,IF(COUNTIF(T$2:T2186,T2186)&gt;1,AE2185,1+MAX(AE2185,0)))</f>
        <v>68</v>
      </c>
    </row>
    <row r="2187" spans="1:31" x14ac:dyDescent="0.25">
      <c r="A2187" s="42">
        <v>136</v>
      </c>
      <c r="B2187" s="42" t="s">
        <v>65</v>
      </c>
      <c r="C2187" s="42" t="s">
        <v>790</v>
      </c>
      <c r="E2187" s="20">
        <v>1</v>
      </c>
      <c r="F2187" s="20">
        <v>3</v>
      </c>
      <c r="G2187" s="20">
        <v>2</v>
      </c>
      <c r="H2187" s="20">
        <v>3</v>
      </c>
      <c r="I2187" s="20">
        <v>0</v>
      </c>
      <c r="J2187" s="20">
        <v>1</v>
      </c>
      <c r="K2187" s="20">
        <v>0</v>
      </c>
      <c r="L2187" s="20">
        <v>3</v>
      </c>
      <c r="O2187" s="101">
        <f>IF(ISBLANK(C2187),O2186,IF(COUNTIF(C$2:C2187,C2187)&gt;1,O2186,1+MAX(O2186,0)))</f>
        <v>64</v>
      </c>
      <c r="P2187" s="45">
        <f t="shared" si="476"/>
        <v>36</v>
      </c>
      <c r="Q2187" s="33" t="str">
        <f t="shared" si="477"/>
        <v/>
      </c>
      <c r="R2187" s="33">
        <f t="shared" si="478"/>
        <v>3</v>
      </c>
      <c r="S2187" s="33" t="str">
        <f t="shared" si="479"/>
        <v>136_3</v>
      </c>
      <c r="T2187" s="35" t="str">
        <f t="shared" si="480"/>
        <v>136AM</v>
      </c>
      <c r="U2187" s="35" t="str">
        <f t="shared" si="481"/>
        <v>136AMNS</v>
      </c>
      <c r="W2187" s="20" t="str">
        <f t="shared" si="482"/>
        <v/>
      </c>
      <c r="X2187" s="20" t="str">
        <f t="shared" si="483"/>
        <v/>
      </c>
      <c r="Y2187" s="20" t="str">
        <f t="shared" si="484"/>
        <v/>
      </c>
      <c r="Z2187" s="20" t="str">
        <f t="shared" si="485"/>
        <v/>
      </c>
      <c r="AA2187" s="20">
        <f t="shared" si="487"/>
        <v>0</v>
      </c>
      <c r="AB2187" s="20">
        <f t="shared" si="488"/>
        <v>0</v>
      </c>
      <c r="AC2187" s="20">
        <f t="shared" si="489"/>
        <v>0</v>
      </c>
      <c r="AD2187" s="16">
        <f t="shared" si="486"/>
        <v>0</v>
      </c>
      <c r="AE2187" s="16">
        <f>IF(ISBLANK(T2187),AE2186,IF(COUNTIF(T$2:T2187,T2187)&gt;1,AE2186,1+MAX(AE2186,0)))</f>
        <v>68</v>
      </c>
    </row>
    <row r="2188" spans="1:31" x14ac:dyDescent="0.25">
      <c r="A2188" s="42">
        <v>136</v>
      </c>
      <c r="B2188" s="42" t="s">
        <v>65</v>
      </c>
      <c r="C2188" s="42" t="s">
        <v>790</v>
      </c>
      <c r="E2188" s="20">
        <v>1</v>
      </c>
      <c r="F2188" s="20">
        <v>3</v>
      </c>
      <c r="G2188" s="20">
        <v>3</v>
      </c>
      <c r="H2188" s="20">
        <v>3</v>
      </c>
      <c r="I2188" s="20">
        <v>0</v>
      </c>
      <c r="J2188" s="20">
        <v>0</v>
      </c>
      <c r="K2188" s="20">
        <v>0</v>
      </c>
      <c r="L2188" s="20">
        <v>1</v>
      </c>
      <c r="O2188" s="101">
        <f>IF(ISBLANK(C2188),O2187,IF(COUNTIF(C$2:C2188,C2188)&gt;1,O2187,1+MAX(O2187,0)))</f>
        <v>64</v>
      </c>
      <c r="P2188" s="45">
        <f t="shared" si="476"/>
        <v>36</v>
      </c>
      <c r="Q2188" s="33" t="str">
        <f t="shared" si="477"/>
        <v/>
      </c>
      <c r="R2188" s="33">
        <f t="shared" si="478"/>
        <v>3</v>
      </c>
      <c r="S2188" s="33" t="str">
        <f t="shared" si="479"/>
        <v>136_3</v>
      </c>
      <c r="T2188" s="35" t="str">
        <f t="shared" si="480"/>
        <v>136AM</v>
      </c>
      <c r="U2188" s="35" t="str">
        <f t="shared" si="481"/>
        <v>136AMEW</v>
      </c>
      <c r="W2188" s="20" t="str">
        <f t="shared" si="482"/>
        <v/>
      </c>
      <c r="X2188" s="20" t="str">
        <f t="shared" si="483"/>
        <v/>
      </c>
      <c r="Y2188" s="20" t="str">
        <f t="shared" si="484"/>
        <v/>
      </c>
      <c r="Z2188" s="20" t="str">
        <f t="shared" si="485"/>
        <v/>
      </c>
      <c r="AA2188" s="20">
        <f t="shared" si="487"/>
        <v>0</v>
      </c>
      <c r="AB2188" s="20">
        <f t="shared" si="488"/>
        <v>0</v>
      </c>
      <c r="AC2188" s="20">
        <f t="shared" si="489"/>
        <v>4</v>
      </c>
      <c r="AD2188" s="16">
        <f t="shared" si="486"/>
        <v>1</v>
      </c>
      <c r="AE2188" s="16">
        <f>IF(ISBLANK(T2188),AE2187,IF(COUNTIF(T$2:T2188,T2188)&gt;1,AE2187,1+MAX(AE2187,0)))</f>
        <v>68</v>
      </c>
    </row>
    <row r="2189" spans="1:31" x14ac:dyDescent="0.25">
      <c r="A2189" s="42">
        <v>136</v>
      </c>
      <c r="B2189" s="42" t="s">
        <v>65</v>
      </c>
      <c r="C2189" s="42" t="s">
        <v>790</v>
      </c>
      <c r="E2189" s="20">
        <v>1</v>
      </c>
      <c r="F2189" s="20">
        <v>3</v>
      </c>
      <c r="G2189" s="20">
        <v>4</v>
      </c>
      <c r="H2189" s="20">
        <v>1</v>
      </c>
      <c r="I2189" s="20">
        <v>0</v>
      </c>
      <c r="J2189" s="20">
        <v>0</v>
      </c>
      <c r="K2189" s="20">
        <v>0</v>
      </c>
      <c r="L2189" s="20">
        <v>0</v>
      </c>
      <c r="O2189" s="101">
        <f>IF(ISBLANK(C2189),O2188,IF(COUNTIF(C$2:C2189,C2189)&gt;1,O2188,1+MAX(O2188,0)))</f>
        <v>64</v>
      </c>
      <c r="P2189" s="45">
        <f t="shared" si="476"/>
        <v>36</v>
      </c>
      <c r="Q2189" s="33" t="str">
        <f t="shared" si="477"/>
        <v/>
      </c>
      <c r="R2189" s="33">
        <f t="shared" si="478"/>
        <v>3</v>
      </c>
      <c r="S2189" s="33" t="str">
        <f t="shared" si="479"/>
        <v>136_3</v>
      </c>
      <c r="T2189" s="35" t="str">
        <f t="shared" si="480"/>
        <v>136AM</v>
      </c>
      <c r="U2189" s="35" t="str">
        <f t="shared" si="481"/>
        <v>136AMEW</v>
      </c>
      <c r="W2189" s="20" t="str">
        <f t="shared" si="482"/>
        <v/>
      </c>
      <c r="X2189" s="20" t="str">
        <f t="shared" si="483"/>
        <v/>
      </c>
      <c r="Y2189" s="20" t="str">
        <f t="shared" si="484"/>
        <v/>
      </c>
      <c r="Z2189" s="20" t="str">
        <f t="shared" si="485"/>
        <v/>
      </c>
      <c r="AA2189" s="20">
        <f t="shared" si="487"/>
        <v>0</v>
      </c>
      <c r="AB2189" s="20">
        <f t="shared" si="488"/>
        <v>0</v>
      </c>
      <c r="AC2189" s="20">
        <f t="shared" si="489"/>
        <v>0</v>
      </c>
      <c r="AD2189" s="16">
        <f t="shared" si="486"/>
        <v>0</v>
      </c>
      <c r="AE2189" s="16">
        <f>IF(ISBLANK(T2189),AE2188,IF(COUNTIF(T$2:T2189,T2189)&gt;1,AE2188,1+MAX(AE2188,0)))</f>
        <v>68</v>
      </c>
    </row>
    <row r="2190" spans="1:31" x14ac:dyDescent="0.25">
      <c r="A2190" s="42">
        <v>136</v>
      </c>
      <c r="B2190" s="42" t="s">
        <v>65</v>
      </c>
      <c r="C2190" s="42" t="s">
        <v>790</v>
      </c>
      <c r="E2190" s="20">
        <v>1</v>
      </c>
      <c r="F2190" s="20">
        <v>4</v>
      </c>
      <c r="G2190" s="20">
        <v>1</v>
      </c>
      <c r="H2190" s="20">
        <v>21</v>
      </c>
      <c r="I2190" s="20">
        <v>6</v>
      </c>
      <c r="J2190" s="20">
        <v>2</v>
      </c>
      <c r="K2190" s="20">
        <v>5</v>
      </c>
      <c r="L2190" s="20">
        <v>21</v>
      </c>
      <c r="O2190" s="101">
        <f>IF(ISBLANK(C2190),O2189,IF(COUNTIF(C$2:C2190,C2190)&gt;1,O2189,1+MAX(O2189,0)))</f>
        <v>64</v>
      </c>
      <c r="P2190" s="45">
        <f t="shared" si="476"/>
        <v>36</v>
      </c>
      <c r="Q2190" s="33" t="str">
        <f t="shared" si="477"/>
        <v/>
      </c>
      <c r="R2190" s="33">
        <f t="shared" si="478"/>
        <v>4</v>
      </c>
      <c r="S2190" s="33" t="str">
        <f t="shared" si="479"/>
        <v>136_4</v>
      </c>
      <c r="T2190" s="35" t="str">
        <f t="shared" si="480"/>
        <v>136AM</v>
      </c>
      <c r="U2190" s="35" t="str">
        <f t="shared" si="481"/>
        <v>136AMNS</v>
      </c>
      <c r="W2190" s="20" t="str">
        <f t="shared" si="482"/>
        <v/>
      </c>
      <c r="X2190" s="20" t="str">
        <f t="shared" si="483"/>
        <v/>
      </c>
      <c r="Y2190" s="20" t="str">
        <f t="shared" si="484"/>
        <v/>
      </c>
      <c r="Z2190" s="20" t="str">
        <f t="shared" si="485"/>
        <v/>
      </c>
      <c r="AA2190" s="20">
        <f t="shared" si="487"/>
        <v>0</v>
      </c>
      <c r="AB2190" s="20">
        <f t="shared" si="488"/>
        <v>0</v>
      </c>
      <c r="AC2190" s="20">
        <f t="shared" si="489"/>
        <v>0</v>
      </c>
      <c r="AD2190" s="16">
        <f t="shared" si="486"/>
        <v>0</v>
      </c>
      <c r="AE2190" s="16">
        <f>IF(ISBLANK(T2190),AE2189,IF(COUNTIF(T$2:T2190,T2190)&gt;1,AE2189,1+MAX(AE2189,0)))</f>
        <v>68</v>
      </c>
    </row>
    <row r="2191" spans="1:31" x14ac:dyDescent="0.25">
      <c r="A2191" s="42">
        <v>136</v>
      </c>
      <c r="B2191" s="42" t="s">
        <v>65</v>
      </c>
      <c r="C2191" s="42" t="s">
        <v>790</v>
      </c>
      <c r="E2191" s="20">
        <v>1</v>
      </c>
      <c r="F2191" s="20">
        <v>4</v>
      </c>
      <c r="G2191" s="20">
        <v>2</v>
      </c>
      <c r="H2191" s="20">
        <v>5</v>
      </c>
      <c r="I2191" s="20">
        <v>1</v>
      </c>
      <c r="J2191" s="20">
        <v>1</v>
      </c>
      <c r="K2191" s="20">
        <v>3</v>
      </c>
      <c r="L2191" s="20">
        <v>5</v>
      </c>
      <c r="O2191" s="101">
        <f>IF(ISBLANK(C2191),O2190,IF(COUNTIF(C$2:C2191,C2191)&gt;1,O2190,1+MAX(O2190,0)))</f>
        <v>64</v>
      </c>
      <c r="P2191" s="45">
        <f t="shared" si="476"/>
        <v>36</v>
      </c>
      <c r="Q2191" s="33" t="str">
        <f t="shared" si="477"/>
        <v/>
      </c>
      <c r="R2191" s="33">
        <f t="shared" si="478"/>
        <v>4</v>
      </c>
      <c r="S2191" s="33" t="str">
        <f t="shared" si="479"/>
        <v>136_4</v>
      </c>
      <c r="T2191" s="35" t="str">
        <f t="shared" si="480"/>
        <v>136AM</v>
      </c>
      <c r="U2191" s="35" t="str">
        <f t="shared" si="481"/>
        <v>136AMNS</v>
      </c>
      <c r="W2191" s="20" t="str">
        <f t="shared" si="482"/>
        <v/>
      </c>
      <c r="X2191" s="20" t="str">
        <f t="shared" si="483"/>
        <v/>
      </c>
      <c r="Y2191" s="20" t="str">
        <f t="shared" si="484"/>
        <v/>
      </c>
      <c r="Z2191" s="20" t="str">
        <f t="shared" si="485"/>
        <v/>
      </c>
      <c r="AA2191" s="20">
        <f t="shared" si="487"/>
        <v>0</v>
      </c>
      <c r="AB2191" s="20">
        <f t="shared" si="488"/>
        <v>0</v>
      </c>
      <c r="AC2191" s="20">
        <f t="shared" si="489"/>
        <v>0</v>
      </c>
      <c r="AD2191" s="16">
        <f t="shared" si="486"/>
        <v>0</v>
      </c>
      <c r="AE2191" s="16">
        <f>IF(ISBLANK(T2191),AE2190,IF(COUNTIF(T$2:T2191,T2191)&gt;1,AE2190,1+MAX(AE2190,0)))</f>
        <v>68</v>
      </c>
    </row>
    <row r="2192" spans="1:31" x14ac:dyDescent="0.25">
      <c r="A2192" s="42">
        <v>136</v>
      </c>
      <c r="B2192" s="42" t="s">
        <v>65</v>
      </c>
      <c r="C2192" s="42" t="s">
        <v>790</v>
      </c>
      <c r="E2192" s="20">
        <v>1</v>
      </c>
      <c r="F2192" s="20">
        <v>4</v>
      </c>
      <c r="G2192" s="20">
        <v>3</v>
      </c>
      <c r="H2192" s="20">
        <v>2</v>
      </c>
      <c r="I2192" s="20">
        <v>1</v>
      </c>
      <c r="J2192" s="20">
        <v>0</v>
      </c>
      <c r="K2192" s="20">
        <v>0</v>
      </c>
      <c r="L2192" s="20">
        <v>2</v>
      </c>
      <c r="O2192" s="101">
        <f>IF(ISBLANK(C2192),O2191,IF(COUNTIF(C$2:C2192,C2192)&gt;1,O2191,1+MAX(O2191,0)))</f>
        <v>64</v>
      </c>
      <c r="P2192" s="45">
        <f t="shared" si="476"/>
        <v>36</v>
      </c>
      <c r="Q2192" s="33" t="str">
        <f t="shared" si="477"/>
        <v/>
      </c>
      <c r="R2192" s="33">
        <f t="shared" si="478"/>
        <v>4</v>
      </c>
      <c r="S2192" s="33" t="str">
        <f t="shared" si="479"/>
        <v>136_4</v>
      </c>
      <c r="T2192" s="35" t="str">
        <f t="shared" si="480"/>
        <v>136AM</v>
      </c>
      <c r="U2192" s="35" t="str">
        <f t="shared" si="481"/>
        <v>136AMEW</v>
      </c>
      <c r="W2192" s="20" t="str">
        <f t="shared" si="482"/>
        <v/>
      </c>
      <c r="X2192" s="20" t="str">
        <f t="shared" si="483"/>
        <v/>
      </c>
      <c r="Y2192" s="20" t="str">
        <f t="shared" si="484"/>
        <v/>
      </c>
      <c r="Z2192" s="20" t="str">
        <f t="shared" si="485"/>
        <v/>
      </c>
      <c r="AA2192" s="20">
        <f t="shared" si="487"/>
        <v>0</v>
      </c>
      <c r="AB2192" s="20">
        <f t="shared" si="488"/>
        <v>0</v>
      </c>
      <c r="AC2192" s="20">
        <f t="shared" si="489"/>
        <v>4</v>
      </c>
      <c r="AD2192" s="16">
        <f t="shared" si="486"/>
        <v>1</v>
      </c>
      <c r="AE2192" s="16">
        <f>IF(ISBLANK(T2192),AE2191,IF(COUNTIF(T$2:T2192,T2192)&gt;1,AE2191,1+MAX(AE2191,0)))</f>
        <v>68</v>
      </c>
    </row>
    <row r="2193" spans="1:31" x14ac:dyDescent="0.25">
      <c r="A2193" s="42">
        <v>136</v>
      </c>
      <c r="B2193" s="42" t="s">
        <v>65</v>
      </c>
      <c r="C2193" s="42" t="s">
        <v>790</v>
      </c>
      <c r="E2193" s="20">
        <v>1</v>
      </c>
      <c r="F2193" s="20">
        <v>4</v>
      </c>
      <c r="G2193" s="20">
        <v>4</v>
      </c>
      <c r="H2193" s="20">
        <v>2</v>
      </c>
      <c r="I2193" s="20">
        <v>1</v>
      </c>
      <c r="J2193" s="20">
        <v>0</v>
      </c>
      <c r="K2193" s="20">
        <v>0</v>
      </c>
      <c r="L2193" s="20">
        <v>0</v>
      </c>
      <c r="O2193" s="101">
        <f>IF(ISBLANK(C2193),O2192,IF(COUNTIF(C$2:C2193,C2193)&gt;1,O2192,1+MAX(O2192,0)))</f>
        <v>64</v>
      </c>
      <c r="P2193" s="45">
        <f t="shared" si="476"/>
        <v>36</v>
      </c>
      <c r="Q2193" s="33" t="str">
        <f t="shared" si="477"/>
        <v/>
      </c>
      <c r="R2193" s="33">
        <f t="shared" si="478"/>
        <v>4</v>
      </c>
      <c r="S2193" s="33" t="str">
        <f t="shared" si="479"/>
        <v>136_4</v>
      </c>
      <c r="T2193" s="35" t="str">
        <f t="shared" si="480"/>
        <v>136AM</v>
      </c>
      <c r="U2193" s="35" t="str">
        <f t="shared" si="481"/>
        <v>136AMEW</v>
      </c>
      <c r="W2193" s="20" t="str">
        <f t="shared" si="482"/>
        <v/>
      </c>
      <c r="X2193" s="20" t="str">
        <f t="shared" si="483"/>
        <v/>
      </c>
      <c r="Y2193" s="20" t="str">
        <f t="shared" si="484"/>
        <v/>
      </c>
      <c r="Z2193" s="20" t="str">
        <f t="shared" si="485"/>
        <v/>
      </c>
      <c r="AA2193" s="20">
        <f t="shared" si="487"/>
        <v>0</v>
      </c>
      <c r="AB2193" s="20">
        <f t="shared" si="488"/>
        <v>0</v>
      </c>
      <c r="AC2193" s="20">
        <f t="shared" si="489"/>
        <v>0</v>
      </c>
      <c r="AD2193" s="16">
        <f t="shared" si="486"/>
        <v>0</v>
      </c>
      <c r="AE2193" s="16">
        <f>IF(ISBLANK(T2193),AE2192,IF(COUNTIF(T$2:T2193,T2193)&gt;1,AE2192,1+MAX(AE2192,0)))</f>
        <v>68</v>
      </c>
    </row>
    <row r="2194" spans="1:31" x14ac:dyDescent="0.25">
      <c r="A2194" s="42">
        <v>136</v>
      </c>
      <c r="B2194" s="42" t="s">
        <v>65</v>
      </c>
      <c r="C2194" s="42" t="s">
        <v>791</v>
      </c>
      <c r="E2194" s="20">
        <v>2</v>
      </c>
      <c r="F2194" s="20">
        <v>1</v>
      </c>
      <c r="G2194" s="20">
        <v>1</v>
      </c>
      <c r="H2194" s="20">
        <v>18</v>
      </c>
      <c r="I2194" s="20">
        <v>9</v>
      </c>
      <c r="J2194" s="20">
        <v>3</v>
      </c>
      <c r="K2194" s="20">
        <v>3</v>
      </c>
      <c r="L2194" s="20">
        <v>17</v>
      </c>
      <c r="O2194" s="101">
        <f>IF(ISBLANK(C2194),O2193,IF(COUNTIF(C$2:C2194,C2194)&gt;1,O2193,1+MAX(O2193,0)))</f>
        <v>65</v>
      </c>
      <c r="P2194" s="45">
        <f t="shared" si="476"/>
        <v>36</v>
      </c>
      <c r="Q2194" s="33" t="str">
        <f t="shared" si="477"/>
        <v/>
      </c>
      <c r="R2194" s="33">
        <f t="shared" si="478"/>
        <v>5</v>
      </c>
      <c r="S2194" s="33" t="str">
        <f t="shared" si="479"/>
        <v>136_5</v>
      </c>
      <c r="T2194" s="35" t="str">
        <f t="shared" si="480"/>
        <v>136AM</v>
      </c>
      <c r="U2194" s="35" t="str">
        <f t="shared" si="481"/>
        <v>136AMNS</v>
      </c>
      <c r="W2194" s="20" t="str">
        <f t="shared" si="482"/>
        <v/>
      </c>
      <c r="X2194" s="20" t="str">
        <f t="shared" si="483"/>
        <v/>
      </c>
      <c r="Y2194" s="20" t="str">
        <f t="shared" si="484"/>
        <v/>
      </c>
      <c r="Z2194" s="20" t="str">
        <f t="shared" si="485"/>
        <v/>
      </c>
      <c r="AA2194" s="20">
        <f t="shared" si="487"/>
        <v>0</v>
      </c>
      <c r="AB2194" s="20">
        <f t="shared" si="488"/>
        <v>0</v>
      </c>
      <c r="AC2194" s="20">
        <f t="shared" si="489"/>
        <v>0</v>
      </c>
      <c r="AD2194" s="16">
        <f t="shared" si="486"/>
        <v>0</v>
      </c>
      <c r="AE2194" s="16">
        <f>IF(ISBLANK(T2194),AE2193,IF(COUNTIF(T$2:T2194,T2194)&gt;1,AE2193,1+MAX(AE2193,0)))</f>
        <v>68</v>
      </c>
    </row>
    <row r="2195" spans="1:31" x14ac:dyDescent="0.25">
      <c r="A2195" s="42">
        <v>136</v>
      </c>
      <c r="B2195" s="42" t="s">
        <v>65</v>
      </c>
      <c r="C2195" s="42" t="s">
        <v>791</v>
      </c>
      <c r="E2195" s="20">
        <v>2</v>
      </c>
      <c r="F2195" s="20">
        <v>1</v>
      </c>
      <c r="G2195" s="20">
        <v>2</v>
      </c>
      <c r="H2195" s="20">
        <v>1</v>
      </c>
      <c r="I2195" s="20">
        <v>0</v>
      </c>
      <c r="J2195" s="20">
        <v>0</v>
      </c>
      <c r="K2195" s="20">
        <v>0</v>
      </c>
      <c r="L2195" s="20">
        <v>1</v>
      </c>
      <c r="O2195" s="101">
        <f>IF(ISBLANK(C2195),O2194,IF(COUNTIF(C$2:C2195,C2195)&gt;1,O2194,1+MAX(O2194,0)))</f>
        <v>65</v>
      </c>
      <c r="P2195" s="45">
        <f t="shared" si="476"/>
        <v>36</v>
      </c>
      <c r="Q2195" s="33" t="str">
        <f t="shared" si="477"/>
        <v/>
      </c>
      <c r="R2195" s="33">
        <f t="shared" si="478"/>
        <v>5</v>
      </c>
      <c r="S2195" s="33" t="str">
        <f t="shared" si="479"/>
        <v>136_5</v>
      </c>
      <c r="T2195" s="35" t="str">
        <f t="shared" si="480"/>
        <v>136AM</v>
      </c>
      <c r="U2195" s="35" t="str">
        <f t="shared" si="481"/>
        <v>136AMNS</v>
      </c>
      <c r="W2195" s="20" t="str">
        <f t="shared" si="482"/>
        <v/>
      </c>
      <c r="X2195" s="20" t="str">
        <f t="shared" si="483"/>
        <v/>
      </c>
      <c r="Y2195" s="20" t="str">
        <f t="shared" si="484"/>
        <v/>
      </c>
      <c r="Z2195" s="20" t="str">
        <f t="shared" si="485"/>
        <v/>
      </c>
      <c r="AA2195" s="20">
        <f t="shared" si="487"/>
        <v>0</v>
      </c>
      <c r="AB2195" s="20">
        <f t="shared" si="488"/>
        <v>0</v>
      </c>
      <c r="AC2195" s="20">
        <f t="shared" si="489"/>
        <v>0</v>
      </c>
      <c r="AD2195" s="16">
        <f t="shared" si="486"/>
        <v>0</v>
      </c>
      <c r="AE2195" s="16">
        <f>IF(ISBLANK(T2195),AE2194,IF(COUNTIF(T$2:T2195,T2195)&gt;1,AE2194,1+MAX(AE2194,0)))</f>
        <v>68</v>
      </c>
    </row>
    <row r="2196" spans="1:31" x14ac:dyDescent="0.25">
      <c r="A2196" s="42">
        <v>136</v>
      </c>
      <c r="B2196" s="42" t="s">
        <v>65</v>
      </c>
      <c r="C2196" s="42" t="s">
        <v>791</v>
      </c>
      <c r="E2196" s="20">
        <v>2</v>
      </c>
      <c r="F2196" s="20">
        <v>1</v>
      </c>
      <c r="G2196" s="20">
        <v>3</v>
      </c>
      <c r="H2196" s="20">
        <v>5</v>
      </c>
      <c r="I2196" s="20">
        <v>1</v>
      </c>
      <c r="J2196" s="20">
        <v>1</v>
      </c>
      <c r="K2196" s="20">
        <v>0</v>
      </c>
      <c r="L2196" s="20">
        <v>4</v>
      </c>
      <c r="O2196" s="101">
        <f>IF(ISBLANK(C2196),O2195,IF(COUNTIF(C$2:C2196,C2196)&gt;1,O2195,1+MAX(O2195,0)))</f>
        <v>65</v>
      </c>
      <c r="P2196" s="45">
        <f t="shared" si="476"/>
        <v>36</v>
      </c>
      <c r="Q2196" s="33" t="str">
        <f t="shared" si="477"/>
        <v/>
      </c>
      <c r="R2196" s="33">
        <f t="shared" si="478"/>
        <v>5</v>
      </c>
      <c r="S2196" s="33" t="str">
        <f t="shared" si="479"/>
        <v>136_5</v>
      </c>
      <c r="T2196" s="35" t="str">
        <f t="shared" si="480"/>
        <v>136AM</v>
      </c>
      <c r="U2196" s="35" t="str">
        <f t="shared" si="481"/>
        <v>136AMEW</v>
      </c>
      <c r="W2196" s="20" t="str">
        <f t="shared" si="482"/>
        <v/>
      </c>
      <c r="X2196" s="20" t="str">
        <f t="shared" si="483"/>
        <v/>
      </c>
      <c r="Y2196" s="20" t="str">
        <f t="shared" si="484"/>
        <v/>
      </c>
      <c r="Z2196" s="20" t="str">
        <f t="shared" si="485"/>
        <v/>
      </c>
      <c r="AA2196" s="20">
        <f t="shared" si="487"/>
        <v>0</v>
      </c>
      <c r="AB2196" s="20">
        <f t="shared" si="488"/>
        <v>0</v>
      </c>
      <c r="AC2196" s="20">
        <f t="shared" si="489"/>
        <v>4</v>
      </c>
      <c r="AD2196" s="16">
        <f t="shared" si="486"/>
        <v>1</v>
      </c>
      <c r="AE2196" s="16">
        <f>IF(ISBLANK(T2196),AE2195,IF(COUNTIF(T$2:T2196,T2196)&gt;1,AE2195,1+MAX(AE2195,0)))</f>
        <v>68</v>
      </c>
    </row>
    <row r="2197" spans="1:31" x14ac:dyDescent="0.25">
      <c r="A2197" s="42">
        <v>136</v>
      </c>
      <c r="B2197" s="42" t="s">
        <v>65</v>
      </c>
      <c r="C2197" s="42" t="s">
        <v>791</v>
      </c>
      <c r="E2197" s="20">
        <v>2</v>
      </c>
      <c r="F2197" s="20">
        <v>1</v>
      </c>
      <c r="G2197" s="20">
        <v>4</v>
      </c>
      <c r="H2197" s="20">
        <v>4</v>
      </c>
      <c r="I2197" s="20">
        <v>0</v>
      </c>
      <c r="J2197" s="20">
        <v>0</v>
      </c>
      <c r="K2197" s="20">
        <v>0</v>
      </c>
      <c r="L2197" s="20">
        <v>0</v>
      </c>
      <c r="O2197" s="101">
        <f>IF(ISBLANK(C2197),O2196,IF(COUNTIF(C$2:C2197,C2197)&gt;1,O2196,1+MAX(O2196,0)))</f>
        <v>65</v>
      </c>
      <c r="P2197" s="45">
        <f t="shared" si="476"/>
        <v>36</v>
      </c>
      <c r="Q2197" s="33" t="str">
        <f t="shared" si="477"/>
        <v/>
      </c>
      <c r="R2197" s="33">
        <f t="shared" si="478"/>
        <v>5</v>
      </c>
      <c r="S2197" s="33" t="str">
        <f t="shared" si="479"/>
        <v>136_5</v>
      </c>
      <c r="T2197" s="35" t="str">
        <f t="shared" si="480"/>
        <v>136AM</v>
      </c>
      <c r="U2197" s="35" t="str">
        <f t="shared" si="481"/>
        <v>136AMEW</v>
      </c>
      <c r="W2197" s="20" t="str">
        <f t="shared" si="482"/>
        <v/>
      </c>
      <c r="X2197" s="20" t="str">
        <f t="shared" si="483"/>
        <v/>
      </c>
      <c r="Y2197" s="20" t="str">
        <f t="shared" si="484"/>
        <v/>
      </c>
      <c r="Z2197" s="20" t="str">
        <f t="shared" si="485"/>
        <v/>
      </c>
      <c r="AA2197" s="20">
        <f t="shared" si="487"/>
        <v>0</v>
      </c>
      <c r="AB2197" s="20">
        <f t="shared" si="488"/>
        <v>0</v>
      </c>
      <c r="AC2197" s="20">
        <f t="shared" si="489"/>
        <v>0</v>
      </c>
      <c r="AD2197" s="16">
        <f t="shared" si="486"/>
        <v>0</v>
      </c>
      <c r="AE2197" s="16">
        <f>IF(ISBLANK(T2197),AE2196,IF(COUNTIF(T$2:T2197,T2197)&gt;1,AE2196,1+MAX(AE2196,0)))</f>
        <v>68</v>
      </c>
    </row>
    <row r="2198" spans="1:31" x14ac:dyDescent="0.25">
      <c r="A2198" s="42">
        <v>136</v>
      </c>
      <c r="B2198" s="42" t="s">
        <v>65</v>
      </c>
      <c r="C2198" s="42" t="s">
        <v>791</v>
      </c>
      <c r="E2198" s="20">
        <v>2</v>
      </c>
      <c r="F2198" s="20">
        <v>2</v>
      </c>
      <c r="G2198" s="20">
        <v>1</v>
      </c>
      <c r="H2198" s="20">
        <v>21</v>
      </c>
      <c r="I2198" s="20">
        <v>5</v>
      </c>
      <c r="J2198" s="20">
        <v>4</v>
      </c>
      <c r="K2198" s="20">
        <v>2</v>
      </c>
      <c r="L2198" s="20">
        <v>21</v>
      </c>
      <c r="O2198" s="101">
        <f>IF(ISBLANK(C2198),O2197,IF(COUNTIF(C$2:C2198,C2198)&gt;1,O2197,1+MAX(O2197,0)))</f>
        <v>65</v>
      </c>
      <c r="P2198" s="45">
        <f t="shared" si="476"/>
        <v>36</v>
      </c>
      <c r="Q2198" s="33" t="str">
        <f t="shared" si="477"/>
        <v/>
      </c>
      <c r="R2198" s="33">
        <f t="shared" si="478"/>
        <v>6</v>
      </c>
      <c r="S2198" s="33" t="str">
        <f t="shared" si="479"/>
        <v>136_6</v>
      </c>
      <c r="T2198" s="35" t="str">
        <f t="shared" si="480"/>
        <v>136AM</v>
      </c>
      <c r="U2198" s="35" t="str">
        <f t="shared" si="481"/>
        <v>136AMNS</v>
      </c>
      <c r="W2198" s="20" t="str">
        <f t="shared" si="482"/>
        <v/>
      </c>
      <c r="X2198" s="20" t="str">
        <f t="shared" si="483"/>
        <v/>
      </c>
      <c r="Y2198" s="20" t="str">
        <f t="shared" si="484"/>
        <v/>
      </c>
      <c r="Z2198" s="20" t="str">
        <f t="shared" si="485"/>
        <v/>
      </c>
      <c r="AA2198" s="20">
        <f t="shared" si="487"/>
        <v>0</v>
      </c>
      <c r="AB2198" s="20">
        <f t="shared" si="488"/>
        <v>0</v>
      </c>
      <c r="AC2198" s="20">
        <f t="shared" si="489"/>
        <v>0</v>
      </c>
      <c r="AD2198" s="16">
        <f t="shared" si="486"/>
        <v>0</v>
      </c>
      <c r="AE2198" s="16">
        <f>IF(ISBLANK(T2198),AE2197,IF(COUNTIF(T$2:T2198,T2198)&gt;1,AE2197,1+MAX(AE2197,0)))</f>
        <v>68</v>
      </c>
    </row>
    <row r="2199" spans="1:31" x14ac:dyDescent="0.25">
      <c r="A2199" s="42">
        <v>136</v>
      </c>
      <c r="B2199" s="42" t="s">
        <v>65</v>
      </c>
      <c r="C2199" s="42" t="s">
        <v>791</v>
      </c>
      <c r="E2199" s="20">
        <v>2</v>
      </c>
      <c r="F2199" s="20">
        <v>2</v>
      </c>
      <c r="G2199" s="20">
        <v>2</v>
      </c>
      <c r="H2199" s="20">
        <v>3</v>
      </c>
      <c r="I2199" s="20">
        <v>1</v>
      </c>
      <c r="J2199" s="20">
        <v>1</v>
      </c>
      <c r="K2199" s="20">
        <v>0</v>
      </c>
      <c r="L2199" s="20">
        <v>3</v>
      </c>
      <c r="O2199" s="101">
        <f>IF(ISBLANK(C2199),O2198,IF(COUNTIF(C$2:C2199,C2199)&gt;1,O2198,1+MAX(O2198,0)))</f>
        <v>65</v>
      </c>
      <c r="P2199" s="45">
        <f t="shared" si="476"/>
        <v>36</v>
      </c>
      <c r="Q2199" s="33" t="str">
        <f t="shared" si="477"/>
        <v/>
      </c>
      <c r="R2199" s="33">
        <f t="shared" si="478"/>
        <v>6</v>
      </c>
      <c r="S2199" s="33" t="str">
        <f t="shared" si="479"/>
        <v>136_6</v>
      </c>
      <c r="T2199" s="35" t="str">
        <f t="shared" si="480"/>
        <v>136AM</v>
      </c>
      <c r="U2199" s="35" t="str">
        <f t="shared" si="481"/>
        <v>136AMNS</v>
      </c>
      <c r="W2199" s="20" t="str">
        <f t="shared" si="482"/>
        <v/>
      </c>
      <c r="X2199" s="20" t="str">
        <f t="shared" si="483"/>
        <v/>
      </c>
      <c r="Y2199" s="20" t="str">
        <f t="shared" si="484"/>
        <v/>
      </c>
      <c r="Z2199" s="20" t="str">
        <f t="shared" si="485"/>
        <v/>
      </c>
      <c r="AA2199" s="20">
        <f t="shared" si="487"/>
        <v>0</v>
      </c>
      <c r="AB2199" s="20">
        <f t="shared" si="488"/>
        <v>0</v>
      </c>
      <c r="AC2199" s="20">
        <f t="shared" si="489"/>
        <v>0</v>
      </c>
      <c r="AD2199" s="16">
        <f t="shared" si="486"/>
        <v>0</v>
      </c>
      <c r="AE2199" s="16">
        <f>IF(ISBLANK(T2199),AE2198,IF(COUNTIF(T$2:T2199,T2199)&gt;1,AE2198,1+MAX(AE2198,0)))</f>
        <v>68</v>
      </c>
    </row>
    <row r="2200" spans="1:31" x14ac:dyDescent="0.25">
      <c r="A2200" s="42">
        <v>136</v>
      </c>
      <c r="B2200" s="42" t="s">
        <v>65</v>
      </c>
      <c r="C2200" s="42" t="s">
        <v>791</v>
      </c>
      <c r="E2200" s="20">
        <v>2</v>
      </c>
      <c r="F2200" s="20">
        <v>2</v>
      </c>
      <c r="G2200" s="20">
        <v>3</v>
      </c>
      <c r="H2200" s="20">
        <v>5</v>
      </c>
      <c r="I2200" s="20">
        <v>0</v>
      </c>
      <c r="J2200" s="20">
        <v>2</v>
      </c>
      <c r="K2200" s="20">
        <v>0</v>
      </c>
      <c r="L2200" s="20">
        <v>4</v>
      </c>
      <c r="O2200" s="101">
        <f>IF(ISBLANK(C2200),O2199,IF(COUNTIF(C$2:C2200,C2200)&gt;1,O2199,1+MAX(O2199,0)))</f>
        <v>65</v>
      </c>
      <c r="P2200" s="45">
        <f t="shared" si="476"/>
        <v>36</v>
      </c>
      <c r="Q2200" s="33" t="str">
        <f t="shared" si="477"/>
        <v/>
      </c>
      <c r="R2200" s="33">
        <f t="shared" si="478"/>
        <v>6</v>
      </c>
      <c r="S2200" s="33" t="str">
        <f t="shared" si="479"/>
        <v>136_6</v>
      </c>
      <c r="T2200" s="35" t="str">
        <f t="shared" si="480"/>
        <v>136AM</v>
      </c>
      <c r="U2200" s="35" t="str">
        <f t="shared" si="481"/>
        <v>136AMEW</v>
      </c>
      <c r="W2200" s="20" t="str">
        <f t="shared" si="482"/>
        <v/>
      </c>
      <c r="X2200" s="20" t="str">
        <f t="shared" si="483"/>
        <v/>
      </c>
      <c r="Y2200" s="20" t="str">
        <f t="shared" si="484"/>
        <v/>
      </c>
      <c r="Z2200" s="20" t="str">
        <f t="shared" si="485"/>
        <v/>
      </c>
      <c r="AA2200" s="20">
        <f t="shared" si="487"/>
        <v>0</v>
      </c>
      <c r="AB2200" s="20">
        <f t="shared" si="488"/>
        <v>0</v>
      </c>
      <c r="AC2200" s="20">
        <f t="shared" si="489"/>
        <v>4</v>
      </c>
      <c r="AD2200" s="16">
        <f t="shared" si="486"/>
        <v>1</v>
      </c>
      <c r="AE2200" s="16">
        <f>IF(ISBLANK(T2200),AE2199,IF(COUNTIF(T$2:T2200,T2200)&gt;1,AE2199,1+MAX(AE2199,0)))</f>
        <v>68</v>
      </c>
    </row>
    <row r="2201" spans="1:31" x14ac:dyDescent="0.25">
      <c r="A2201" s="42">
        <v>136</v>
      </c>
      <c r="B2201" s="42" t="s">
        <v>65</v>
      </c>
      <c r="C2201" s="42" t="s">
        <v>791</v>
      </c>
      <c r="E2201" s="20">
        <v>2</v>
      </c>
      <c r="F2201" s="20">
        <v>2</v>
      </c>
      <c r="G2201" s="20">
        <v>4</v>
      </c>
      <c r="H2201" s="20">
        <v>2</v>
      </c>
      <c r="I2201" s="20">
        <v>1</v>
      </c>
      <c r="J2201" s="20">
        <v>1</v>
      </c>
      <c r="K2201" s="20">
        <v>0</v>
      </c>
      <c r="L2201" s="20">
        <v>0</v>
      </c>
      <c r="O2201" s="101">
        <f>IF(ISBLANK(C2201),O2200,IF(COUNTIF(C$2:C2201,C2201)&gt;1,O2200,1+MAX(O2200,0)))</f>
        <v>65</v>
      </c>
      <c r="P2201" s="45">
        <f t="shared" si="476"/>
        <v>36</v>
      </c>
      <c r="Q2201" s="33" t="str">
        <f t="shared" si="477"/>
        <v/>
      </c>
      <c r="R2201" s="33">
        <f t="shared" si="478"/>
        <v>6</v>
      </c>
      <c r="S2201" s="33" t="str">
        <f t="shared" si="479"/>
        <v>136_6</v>
      </c>
      <c r="T2201" s="35" t="str">
        <f t="shared" si="480"/>
        <v>136AM</v>
      </c>
      <c r="U2201" s="35" t="str">
        <f t="shared" si="481"/>
        <v>136AMEW</v>
      </c>
      <c r="W2201" s="20" t="str">
        <f t="shared" si="482"/>
        <v/>
      </c>
      <c r="X2201" s="20" t="str">
        <f t="shared" si="483"/>
        <v/>
      </c>
      <c r="Y2201" s="20" t="str">
        <f t="shared" si="484"/>
        <v/>
      </c>
      <c r="Z2201" s="20" t="str">
        <f t="shared" si="485"/>
        <v/>
      </c>
      <c r="AA2201" s="20">
        <f t="shared" si="487"/>
        <v>0</v>
      </c>
      <c r="AB2201" s="20">
        <f t="shared" si="488"/>
        <v>0</v>
      </c>
      <c r="AC2201" s="20">
        <f t="shared" si="489"/>
        <v>0</v>
      </c>
      <c r="AD2201" s="16">
        <f t="shared" si="486"/>
        <v>0</v>
      </c>
      <c r="AE2201" s="16">
        <f>IF(ISBLANK(T2201),AE2200,IF(COUNTIF(T$2:T2201,T2201)&gt;1,AE2200,1+MAX(AE2200,0)))</f>
        <v>68</v>
      </c>
    </row>
    <row r="2202" spans="1:31" x14ac:dyDescent="0.25">
      <c r="A2202" s="42">
        <v>136</v>
      </c>
      <c r="B2202" s="42" t="s">
        <v>65</v>
      </c>
      <c r="C2202" s="42" t="s">
        <v>791</v>
      </c>
      <c r="E2202" s="20">
        <v>2</v>
      </c>
      <c r="F2202" s="20">
        <v>3</v>
      </c>
      <c r="G2202" s="20">
        <v>1</v>
      </c>
      <c r="H2202" s="20">
        <v>52</v>
      </c>
      <c r="I2202" s="20">
        <v>20</v>
      </c>
      <c r="J2202" s="20">
        <v>2</v>
      </c>
      <c r="K2202" s="20">
        <v>4</v>
      </c>
      <c r="L2202" s="20">
        <v>47</v>
      </c>
      <c r="O2202" s="101">
        <f>IF(ISBLANK(C2202),O2201,IF(COUNTIF(C$2:C2202,C2202)&gt;1,O2201,1+MAX(O2201,0)))</f>
        <v>65</v>
      </c>
      <c r="P2202" s="45">
        <f t="shared" si="476"/>
        <v>36</v>
      </c>
      <c r="Q2202" s="33" t="str">
        <f t="shared" si="477"/>
        <v/>
      </c>
      <c r="R2202" s="33">
        <f t="shared" si="478"/>
        <v>7</v>
      </c>
      <c r="S2202" s="33" t="str">
        <f t="shared" si="479"/>
        <v>136_7</v>
      </c>
      <c r="T2202" s="35" t="str">
        <f t="shared" si="480"/>
        <v>136AM</v>
      </c>
      <c r="U2202" s="35" t="str">
        <f t="shared" si="481"/>
        <v>136AMNS</v>
      </c>
      <c r="W2202" s="20" t="str">
        <f t="shared" si="482"/>
        <v/>
      </c>
      <c r="X2202" s="20" t="str">
        <f t="shared" si="483"/>
        <v/>
      </c>
      <c r="Y2202" s="20" t="str">
        <f t="shared" si="484"/>
        <v/>
      </c>
      <c r="Z2202" s="20" t="str">
        <f t="shared" si="485"/>
        <v/>
      </c>
      <c r="AA2202" s="20">
        <f t="shared" si="487"/>
        <v>0</v>
      </c>
      <c r="AB2202" s="20">
        <f t="shared" si="488"/>
        <v>0</v>
      </c>
      <c r="AC2202" s="20">
        <f t="shared" si="489"/>
        <v>0</v>
      </c>
      <c r="AD2202" s="16">
        <f t="shared" si="486"/>
        <v>0</v>
      </c>
      <c r="AE2202" s="16">
        <f>IF(ISBLANK(T2202),AE2201,IF(COUNTIF(T$2:T2202,T2202)&gt;1,AE2201,1+MAX(AE2201,0)))</f>
        <v>68</v>
      </c>
    </row>
    <row r="2203" spans="1:31" x14ac:dyDescent="0.25">
      <c r="A2203" s="42">
        <v>136</v>
      </c>
      <c r="B2203" s="42" t="s">
        <v>65</v>
      </c>
      <c r="C2203" s="42" t="s">
        <v>791</v>
      </c>
      <c r="E2203" s="20">
        <v>2</v>
      </c>
      <c r="F2203" s="20">
        <v>3</v>
      </c>
      <c r="G2203" s="20">
        <v>2</v>
      </c>
      <c r="H2203" s="20">
        <v>7</v>
      </c>
      <c r="I2203" s="20">
        <v>0</v>
      </c>
      <c r="J2203" s="20">
        <v>0</v>
      </c>
      <c r="K2203" s="20">
        <v>2</v>
      </c>
      <c r="L2203" s="20">
        <v>7</v>
      </c>
      <c r="O2203" s="101">
        <f>IF(ISBLANK(C2203),O2202,IF(COUNTIF(C$2:C2203,C2203)&gt;1,O2202,1+MAX(O2202,0)))</f>
        <v>65</v>
      </c>
      <c r="P2203" s="45">
        <f t="shared" si="476"/>
        <v>36</v>
      </c>
      <c r="Q2203" s="33" t="str">
        <f t="shared" si="477"/>
        <v/>
      </c>
      <c r="R2203" s="33">
        <f t="shared" si="478"/>
        <v>7</v>
      </c>
      <c r="S2203" s="33" t="str">
        <f t="shared" si="479"/>
        <v>136_7</v>
      </c>
      <c r="T2203" s="35" t="str">
        <f t="shared" si="480"/>
        <v>136AM</v>
      </c>
      <c r="U2203" s="35" t="str">
        <f t="shared" si="481"/>
        <v>136AMNS</v>
      </c>
      <c r="W2203" s="20" t="str">
        <f t="shared" si="482"/>
        <v/>
      </c>
      <c r="X2203" s="20" t="str">
        <f t="shared" si="483"/>
        <v/>
      </c>
      <c r="Y2203" s="20" t="str">
        <f t="shared" si="484"/>
        <v/>
      </c>
      <c r="Z2203" s="20" t="str">
        <f t="shared" si="485"/>
        <v/>
      </c>
      <c r="AA2203" s="20">
        <f t="shared" si="487"/>
        <v>0</v>
      </c>
      <c r="AB2203" s="20">
        <f t="shared" si="488"/>
        <v>0</v>
      </c>
      <c r="AC2203" s="20">
        <f t="shared" si="489"/>
        <v>0</v>
      </c>
      <c r="AD2203" s="16">
        <f t="shared" si="486"/>
        <v>0</v>
      </c>
      <c r="AE2203" s="16">
        <f>IF(ISBLANK(T2203),AE2202,IF(COUNTIF(T$2:T2203,T2203)&gt;1,AE2202,1+MAX(AE2202,0)))</f>
        <v>68</v>
      </c>
    </row>
    <row r="2204" spans="1:31" x14ac:dyDescent="0.25">
      <c r="A2204" s="42">
        <v>136</v>
      </c>
      <c r="B2204" s="42" t="s">
        <v>65</v>
      </c>
      <c r="C2204" s="42" t="s">
        <v>791</v>
      </c>
      <c r="E2204" s="20">
        <v>2</v>
      </c>
      <c r="F2204" s="20">
        <v>3</v>
      </c>
      <c r="G2204" s="20">
        <v>3</v>
      </c>
      <c r="H2204" s="20">
        <v>13</v>
      </c>
      <c r="I2204" s="20">
        <v>7</v>
      </c>
      <c r="J2204" s="20">
        <v>0</v>
      </c>
      <c r="K2204" s="20">
        <v>7</v>
      </c>
      <c r="L2204" s="20">
        <v>13</v>
      </c>
      <c r="O2204" s="101">
        <f>IF(ISBLANK(C2204),O2203,IF(COUNTIF(C$2:C2204,C2204)&gt;1,O2203,1+MAX(O2203,0)))</f>
        <v>65</v>
      </c>
      <c r="P2204" s="45">
        <f t="shared" si="476"/>
        <v>36</v>
      </c>
      <c r="Q2204" s="33" t="str">
        <f t="shared" si="477"/>
        <v/>
      </c>
      <c r="R2204" s="33">
        <f t="shared" si="478"/>
        <v>7</v>
      </c>
      <c r="S2204" s="33" t="str">
        <f t="shared" si="479"/>
        <v>136_7</v>
      </c>
      <c r="T2204" s="35" t="str">
        <f t="shared" si="480"/>
        <v>136AM</v>
      </c>
      <c r="U2204" s="35" t="str">
        <f t="shared" si="481"/>
        <v>136AMEW</v>
      </c>
      <c r="W2204" s="20" t="str">
        <f t="shared" si="482"/>
        <v/>
      </c>
      <c r="X2204" s="20" t="str">
        <f t="shared" si="483"/>
        <v/>
      </c>
      <c r="Y2204" s="20" t="str">
        <f t="shared" si="484"/>
        <v/>
      </c>
      <c r="Z2204" s="20" t="str">
        <f t="shared" si="485"/>
        <v/>
      </c>
      <c r="AA2204" s="20">
        <f t="shared" si="487"/>
        <v>0</v>
      </c>
      <c r="AB2204" s="20">
        <f t="shared" si="488"/>
        <v>0</v>
      </c>
      <c r="AC2204" s="20">
        <f t="shared" si="489"/>
        <v>4</v>
      </c>
      <c r="AD2204" s="16">
        <f t="shared" si="486"/>
        <v>1</v>
      </c>
      <c r="AE2204" s="16">
        <f>IF(ISBLANK(T2204),AE2203,IF(COUNTIF(T$2:T2204,T2204)&gt;1,AE2203,1+MAX(AE2203,0)))</f>
        <v>68</v>
      </c>
    </row>
    <row r="2205" spans="1:31" x14ac:dyDescent="0.25">
      <c r="A2205" s="42">
        <v>136</v>
      </c>
      <c r="B2205" s="42" t="s">
        <v>65</v>
      </c>
      <c r="C2205" s="42" t="s">
        <v>791</v>
      </c>
      <c r="E2205" s="20">
        <v>2</v>
      </c>
      <c r="F2205" s="20">
        <v>3</v>
      </c>
      <c r="G2205" s="20">
        <v>4</v>
      </c>
      <c r="H2205" s="20">
        <v>0</v>
      </c>
      <c r="I2205" s="20">
        <v>0</v>
      </c>
      <c r="J2205" s="20">
        <v>0</v>
      </c>
      <c r="K2205" s="20">
        <v>0</v>
      </c>
      <c r="L2205" s="20">
        <v>0</v>
      </c>
      <c r="O2205" s="101">
        <f>IF(ISBLANK(C2205),O2204,IF(COUNTIF(C$2:C2205,C2205)&gt;1,O2204,1+MAX(O2204,0)))</f>
        <v>65</v>
      </c>
      <c r="P2205" s="45">
        <f t="shared" si="476"/>
        <v>36</v>
      </c>
      <c r="Q2205" s="33" t="str">
        <f t="shared" si="477"/>
        <v/>
      </c>
      <c r="R2205" s="33">
        <f t="shared" si="478"/>
        <v>7</v>
      </c>
      <c r="S2205" s="33" t="str">
        <f t="shared" si="479"/>
        <v>136_7</v>
      </c>
      <c r="T2205" s="35" t="str">
        <f t="shared" si="480"/>
        <v>136AM</v>
      </c>
      <c r="U2205" s="35" t="str">
        <f t="shared" si="481"/>
        <v>136AMEW</v>
      </c>
      <c r="W2205" s="20" t="str">
        <f t="shared" si="482"/>
        <v/>
      </c>
      <c r="X2205" s="20" t="str">
        <f t="shared" si="483"/>
        <v/>
      </c>
      <c r="Y2205" s="20" t="str">
        <f t="shared" si="484"/>
        <v/>
      </c>
      <c r="Z2205" s="20" t="str">
        <f t="shared" si="485"/>
        <v/>
      </c>
      <c r="AA2205" s="20">
        <f t="shared" si="487"/>
        <v>0</v>
      </c>
      <c r="AB2205" s="20">
        <f t="shared" si="488"/>
        <v>0</v>
      </c>
      <c r="AC2205" s="20">
        <f t="shared" si="489"/>
        <v>0</v>
      </c>
      <c r="AD2205" s="16">
        <f t="shared" si="486"/>
        <v>0</v>
      </c>
      <c r="AE2205" s="16">
        <f>IF(ISBLANK(T2205),AE2204,IF(COUNTIF(T$2:T2205,T2205)&gt;1,AE2204,1+MAX(AE2204,0)))</f>
        <v>68</v>
      </c>
    </row>
    <row r="2206" spans="1:31" x14ac:dyDescent="0.25">
      <c r="A2206" s="42">
        <v>136</v>
      </c>
      <c r="B2206" s="42" t="s">
        <v>65</v>
      </c>
      <c r="C2206" s="42" t="s">
        <v>791</v>
      </c>
      <c r="E2206" s="20">
        <v>2</v>
      </c>
      <c r="F2206" s="20">
        <v>4</v>
      </c>
      <c r="G2206" s="20">
        <v>1</v>
      </c>
      <c r="H2206" s="20">
        <v>72</v>
      </c>
      <c r="I2206" s="20">
        <v>28</v>
      </c>
      <c r="J2206" s="20">
        <v>2</v>
      </c>
      <c r="K2206" s="20">
        <v>4</v>
      </c>
      <c r="L2206" s="20">
        <v>72</v>
      </c>
      <c r="O2206" s="101">
        <f>IF(ISBLANK(C2206),O2205,IF(COUNTIF(C$2:C2206,C2206)&gt;1,O2205,1+MAX(O2205,0)))</f>
        <v>65</v>
      </c>
      <c r="P2206" s="45">
        <f t="shared" si="476"/>
        <v>36</v>
      </c>
      <c r="Q2206" s="33" t="str">
        <f t="shared" si="477"/>
        <v/>
      </c>
      <c r="R2206" s="33">
        <f t="shared" si="478"/>
        <v>8</v>
      </c>
      <c r="S2206" s="33" t="str">
        <f t="shared" si="479"/>
        <v>136_8</v>
      </c>
      <c r="T2206" s="35" t="str">
        <f t="shared" si="480"/>
        <v>136AM</v>
      </c>
      <c r="U2206" s="35" t="str">
        <f t="shared" si="481"/>
        <v>136AMNS</v>
      </c>
      <c r="W2206" s="20" t="str">
        <f t="shared" si="482"/>
        <v/>
      </c>
      <c r="X2206" s="20" t="str">
        <f t="shared" si="483"/>
        <v/>
      </c>
      <c r="Y2206" s="20" t="str">
        <f t="shared" si="484"/>
        <v/>
      </c>
      <c r="Z2206" s="20" t="str">
        <f t="shared" si="485"/>
        <v/>
      </c>
      <c r="AA2206" s="20">
        <f t="shared" si="487"/>
        <v>0</v>
      </c>
      <c r="AB2206" s="20">
        <f t="shared" si="488"/>
        <v>0</v>
      </c>
      <c r="AC2206" s="20">
        <f t="shared" si="489"/>
        <v>0</v>
      </c>
      <c r="AD2206" s="16">
        <f t="shared" si="486"/>
        <v>0</v>
      </c>
      <c r="AE2206" s="16">
        <f>IF(ISBLANK(T2206),AE2205,IF(COUNTIF(T$2:T2206,T2206)&gt;1,AE2205,1+MAX(AE2205,0)))</f>
        <v>68</v>
      </c>
    </row>
    <row r="2207" spans="1:31" x14ac:dyDescent="0.25">
      <c r="A2207" s="42">
        <v>136</v>
      </c>
      <c r="B2207" s="42" t="s">
        <v>65</v>
      </c>
      <c r="C2207" s="42" t="s">
        <v>791</v>
      </c>
      <c r="E2207" s="20">
        <v>2</v>
      </c>
      <c r="F2207" s="20">
        <v>4</v>
      </c>
      <c r="G2207" s="20">
        <v>2</v>
      </c>
      <c r="H2207" s="20">
        <v>1</v>
      </c>
      <c r="I2207" s="20">
        <v>0</v>
      </c>
      <c r="J2207" s="20">
        <v>0</v>
      </c>
      <c r="K2207" s="20">
        <v>0</v>
      </c>
      <c r="L2207" s="20">
        <v>1</v>
      </c>
      <c r="O2207" s="101">
        <f>IF(ISBLANK(C2207),O2206,IF(COUNTIF(C$2:C2207,C2207)&gt;1,O2206,1+MAX(O2206,0)))</f>
        <v>65</v>
      </c>
      <c r="P2207" s="45">
        <f t="shared" si="476"/>
        <v>36</v>
      </c>
      <c r="Q2207" s="33" t="str">
        <f t="shared" si="477"/>
        <v/>
      </c>
      <c r="R2207" s="33">
        <f t="shared" si="478"/>
        <v>8</v>
      </c>
      <c r="S2207" s="33" t="str">
        <f t="shared" si="479"/>
        <v>136_8</v>
      </c>
      <c r="T2207" s="35" t="str">
        <f t="shared" si="480"/>
        <v>136AM</v>
      </c>
      <c r="U2207" s="35" t="str">
        <f t="shared" si="481"/>
        <v>136AMNS</v>
      </c>
      <c r="W2207" s="20" t="str">
        <f t="shared" si="482"/>
        <v/>
      </c>
      <c r="X2207" s="20" t="str">
        <f t="shared" si="483"/>
        <v/>
      </c>
      <c r="Y2207" s="20" t="str">
        <f t="shared" si="484"/>
        <v/>
      </c>
      <c r="Z2207" s="20" t="str">
        <f t="shared" si="485"/>
        <v/>
      </c>
      <c r="AA2207" s="20">
        <f t="shared" si="487"/>
        <v>0</v>
      </c>
      <c r="AB2207" s="20">
        <f t="shared" si="488"/>
        <v>0</v>
      </c>
      <c r="AC2207" s="20">
        <f t="shared" si="489"/>
        <v>0</v>
      </c>
      <c r="AD2207" s="16">
        <f t="shared" si="486"/>
        <v>0</v>
      </c>
      <c r="AE2207" s="16">
        <f>IF(ISBLANK(T2207),AE2206,IF(COUNTIF(T$2:T2207,T2207)&gt;1,AE2206,1+MAX(AE2206,0)))</f>
        <v>68</v>
      </c>
    </row>
    <row r="2208" spans="1:31" x14ac:dyDescent="0.25">
      <c r="A2208" s="42">
        <v>136</v>
      </c>
      <c r="B2208" s="42" t="s">
        <v>65</v>
      </c>
      <c r="C2208" s="42" t="s">
        <v>791</v>
      </c>
      <c r="E2208" s="20">
        <v>2</v>
      </c>
      <c r="F2208" s="20">
        <v>4</v>
      </c>
      <c r="G2208" s="20">
        <v>3</v>
      </c>
      <c r="H2208" s="20">
        <v>29</v>
      </c>
      <c r="I2208" s="20">
        <v>14</v>
      </c>
      <c r="J2208" s="20">
        <v>1</v>
      </c>
      <c r="K2208" s="20">
        <v>9</v>
      </c>
      <c r="L2208" s="20">
        <v>28</v>
      </c>
      <c r="O2208" s="101">
        <f>IF(ISBLANK(C2208),O2207,IF(COUNTIF(C$2:C2208,C2208)&gt;1,O2207,1+MAX(O2207,0)))</f>
        <v>65</v>
      </c>
      <c r="P2208" s="45">
        <f t="shared" si="476"/>
        <v>36</v>
      </c>
      <c r="Q2208" s="33" t="str">
        <f t="shared" si="477"/>
        <v/>
      </c>
      <c r="R2208" s="33">
        <f t="shared" si="478"/>
        <v>8</v>
      </c>
      <c r="S2208" s="33" t="str">
        <f t="shared" si="479"/>
        <v>136_8</v>
      </c>
      <c r="T2208" s="35" t="str">
        <f t="shared" si="480"/>
        <v>136AM</v>
      </c>
      <c r="U2208" s="35" t="str">
        <f t="shared" si="481"/>
        <v>136AMEW</v>
      </c>
      <c r="W2208" s="20" t="str">
        <f t="shared" si="482"/>
        <v/>
      </c>
      <c r="X2208" s="20" t="str">
        <f t="shared" si="483"/>
        <v/>
      </c>
      <c r="Y2208" s="20" t="str">
        <f t="shared" si="484"/>
        <v/>
      </c>
      <c r="Z2208" s="20" t="str">
        <f t="shared" si="485"/>
        <v/>
      </c>
      <c r="AA2208" s="20">
        <f t="shared" si="487"/>
        <v>0</v>
      </c>
      <c r="AB2208" s="20">
        <f t="shared" si="488"/>
        <v>0</v>
      </c>
      <c r="AC2208" s="20">
        <f t="shared" si="489"/>
        <v>4</v>
      </c>
      <c r="AD2208" s="16">
        <f t="shared" si="486"/>
        <v>1</v>
      </c>
      <c r="AE2208" s="16">
        <f>IF(ISBLANK(T2208),AE2207,IF(COUNTIF(T$2:T2208,T2208)&gt;1,AE2207,1+MAX(AE2207,0)))</f>
        <v>68</v>
      </c>
    </row>
    <row r="2209" spans="1:31" x14ac:dyDescent="0.25">
      <c r="A2209" s="42">
        <v>136</v>
      </c>
      <c r="B2209" s="42" t="s">
        <v>65</v>
      </c>
      <c r="C2209" s="42" t="s">
        <v>791</v>
      </c>
      <c r="E2209" s="20">
        <v>2</v>
      </c>
      <c r="F2209" s="20">
        <v>4</v>
      </c>
      <c r="G2209" s="20">
        <v>4</v>
      </c>
      <c r="H2209" s="20">
        <v>2</v>
      </c>
      <c r="I2209" s="20">
        <v>0</v>
      </c>
      <c r="J2209" s="20">
        <v>0</v>
      </c>
      <c r="K2209" s="20">
        <v>0</v>
      </c>
      <c r="L2209" s="20">
        <v>0</v>
      </c>
      <c r="O2209" s="101">
        <f>IF(ISBLANK(C2209),O2208,IF(COUNTIF(C$2:C2209,C2209)&gt;1,O2208,1+MAX(O2208,0)))</f>
        <v>65</v>
      </c>
      <c r="P2209" s="45">
        <f t="shared" si="476"/>
        <v>36</v>
      </c>
      <c r="Q2209" s="33" t="str">
        <f t="shared" si="477"/>
        <v/>
      </c>
      <c r="R2209" s="33">
        <f t="shared" si="478"/>
        <v>8</v>
      </c>
      <c r="S2209" s="33" t="str">
        <f t="shared" si="479"/>
        <v>136_8</v>
      </c>
      <c r="T2209" s="35" t="str">
        <f t="shared" si="480"/>
        <v>136AM</v>
      </c>
      <c r="U2209" s="35" t="str">
        <f t="shared" si="481"/>
        <v>136AMEW</v>
      </c>
      <c r="W2209" s="20" t="str">
        <f t="shared" si="482"/>
        <v/>
      </c>
      <c r="X2209" s="20" t="str">
        <f t="shared" si="483"/>
        <v/>
      </c>
      <c r="Y2209" s="20" t="str">
        <f t="shared" si="484"/>
        <v/>
      </c>
      <c r="Z2209" s="20" t="str">
        <f t="shared" si="485"/>
        <v/>
      </c>
      <c r="AA2209" s="20">
        <f t="shared" si="487"/>
        <v>0</v>
      </c>
      <c r="AB2209" s="20">
        <f t="shared" si="488"/>
        <v>0</v>
      </c>
      <c r="AC2209" s="20">
        <f t="shared" si="489"/>
        <v>0</v>
      </c>
      <c r="AD2209" s="16">
        <f t="shared" si="486"/>
        <v>0</v>
      </c>
      <c r="AE2209" s="16">
        <f>IF(ISBLANK(T2209),AE2208,IF(COUNTIF(T$2:T2209,T2209)&gt;1,AE2208,1+MAX(AE2208,0)))</f>
        <v>68</v>
      </c>
    </row>
    <row r="2210" spans="1:31" x14ac:dyDescent="0.25">
      <c r="A2210" s="42">
        <v>136</v>
      </c>
      <c r="B2210" s="42" t="s">
        <v>66</v>
      </c>
      <c r="C2210" s="42" t="s">
        <v>685</v>
      </c>
      <c r="E2210" s="20">
        <v>1</v>
      </c>
      <c r="F2210" s="20">
        <v>1</v>
      </c>
      <c r="G2210" s="20">
        <v>1</v>
      </c>
      <c r="H2210" s="20">
        <v>18</v>
      </c>
      <c r="I2210" s="20">
        <v>4</v>
      </c>
      <c r="J2210" s="20">
        <v>1</v>
      </c>
      <c r="K2210" s="20">
        <v>3</v>
      </c>
      <c r="L2210" s="20">
        <v>18</v>
      </c>
      <c r="M2210" s="225" t="s">
        <v>874</v>
      </c>
      <c r="O2210" s="101">
        <f>IF(ISBLANK(C2210),O2209,IF(COUNTIF(C$2:C2210,C2210)&gt;1,O2209,1+MAX(O2209,0)))</f>
        <v>66</v>
      </c>
      <c r="P2210" s="45">
        <f t="shared" si="476"/>
        <v>36</v>
      </c>
      <c r="Q2210" s="33" t="str">
        <f t="shared" si="477"/>
        <v/>
      </c>
      <c r="R2210" s="33">
        <f t="shared" si="478"/>
        <v>9</v>
      </c>
      <c r="S2210" s="33" t="str">
        <f t="shared" si="479"/>
        <v>136_9</v>
      </c>
      <c r="T2210" s="35" t="str">
        <f t="shared" si="480"/>
        <v>136PM</v>
      </c>
      <c r="U2210" s="35" t="str">
        <f t="shared" si="481"/>
        <v>136PMNS</v>
      </c>
      <c r="W2210" s="20" t="str">
        <f t="shared" si="482"/>
        <v/>
      </c>
      <c r="X2210" s="20" t="str">
        <f t="shared" si="483"/>
        <v/>
      </c>
      <c r="Y2210" s="20" t="str">
        <f t="shared" si="484"/>
        <v/>
      </c>
      <c r="Z2210" s="20" t="str">
        <f t="shared" si="485"/>
        <v/>
      </c>
      <c r="AA2210" s="20">
        <f t="shared" si="487"/>
        <v>0</v>
      </c>
      <c r="AB2210" s="20">
        <f t="shared" si="488"/>
        <v>0</v>
      </c>
      <c r="AC2210" s="20">
        <f t="shared" si="489"/>
        <v>0</v>
      </c>
      <c r="AD2210" s="16">
        <f t="shared" si="486"/>
        <v>0</v>
      </c>
      <c r="AE2210" s="16">
        <f>IF(ISBLANK(T2210),AE2209,IF(COUNTIF(T$2:T2210,T2210)&gt;1,AE2209,1+MAX(AE2209,0)))</f>
        <v>69</v>
      </c>
    </row>
    <row r="2211" spans="1:31" x14ac:dyDescent="0.25">
      <c r="A2211" s="42">
        <v>136</v>
      </c>
      <c r="B2211" s="42" t="s">
        <v>66</v>
      </c>
      <c r="C2211" s="42" t="s">
        <v>685</v>
      </c>
      <c r="E2211" s="20">
        <v>1</v>
      </c>
      <c r="F2211" s="20">
        <v>1</v>
      </c>
      <c r="G2211" s="20">
        <v>2</v>
      </c>
      <c r="H2211" s="20">
        <v>15</v>
      </c>
      <c r="I2211" s="20">
        <v>3</v>
      </c>
      <c r="J2211" s="20">
        <v>0</v>
      </c>
      <c r="K2211" s="20">
        <v>6</v>
      </c>
      <c r="L2211" s="20">
        <v>15</v>
      </c>
      <c r="M2211" s="225" t="s">
        <v>874</v>
      </c>
      <c r="O2211" s="101">
        <f>IF(ISBLANK(C2211),O2210,IF(COUNTIF(C$2:C2211,C2211)&gt;1,O2210,1+MAX(O2210,0)))</f>
        <v>66</v>
      </c>
      <c r="P2211" s="45">
        <f t="shared" si="476"/>
        <v>36</v>
      </c>
      <c r="Q2211" s="33" t="str">
        <f t="shared" si="477"/>
        <v/>
      </c>
      <c r="R2211" s="33">
        <f t="shared" si="478"/>
        <v>9</v>
      </c>
      <c r="S2211" s="33" t="str">
        <f t="shared" si="479"/>
        <v>136_9</v>
      </c>
      <c r="T2211" s="35" t="str">
        <f t="shared" si="480"/>
        <v>136PM</v>
      </c>
      <c r="U2211" s="35" t="str">
        <f t="shared" si="481"/>
        <v>136PMNS</v>
      </c>
      <c r="W2211" s="20" t="str">
        <f t="shared" si="482"/>
        <v/>
      </c>
      <c r="X2211" s="20" t="str">
        <f t="shared" si="483"/>
        <v/>
      </c>
      <c r="Y2211" s="20" t="str">
        <f t="shared" si="484"/>
        <v/>
      </c>
      <c r="Z2211" s="20" t="str">
        <f t="shared" si="485"/>
        <v/>
      </c>
      <c r="AA2211" s="20">
        <f t="shared" si="487"/>
        <v>0</v>
      </c>
      <c r="AB2211" s="20">
        <f t="shared" si="488"/>
        <v>0</v>
      </c>
      <c r="AC2211" s="20">
        <f t="shared" si="489"/>
        <v>0</v>
      </c>
      <c r="AD2211" s="16">
        <f t="shared" si="486"/>
        <v>0</v>
      </c>
      <c r="AE2211" s="16">
        <f>IF(ISBLANK(T2211),AE2210,IF(COUNTIF(T$2:T2211,T2211)&gt;1,AE2210,1+MAX(AE2210,0)))</f>
        <v>69</v>
      </c>
    </row>
    <row r="2212" spans="1:31" x14ac:dyDescent="0.25">
      <c r="A2212" s="42">
        <v>136</v>
      </c>
      <c r="B2212" s="42" t="s">
        <v>66</v>
      </c>
      <c r="C2212" s="42" t="s">
        <v>685</v>
      </c>
      <c r="E2212" s="20">
        <v>1</v>
      </c>
      <c r="F2212" s="20">
        <v>1</v>
      </c>
      <c r="G2212" s="20">
        <v>3</v>
      </c>
      <c r="H2212" s="20">
        <v>13</v>
      </c>
      <c r="I2212" s="20">
        <v>4</v>
      </c>
      <c r="J2212" s="20">
        <v>1</v>
      </c>
      <c r="K2212" s="20">
        <v>4</v>
      </c>
      <c r="L2212" s="20">
        <v>8</v>
      </c>
      <c r="M2212" s="225" t="s">
        <v>874</v>
      </c>
      <c r="O2212" s="101">
        <f>IF(ISBLANK(C2212),O2211,IF(COUNTIF(C$2:C2212,C2212)&gt;1,O2211,1+MAX(O2211,0)))</f>
        <v>66</v>
      </c>
      <c r="P2212" s="45">
        <f t="shared" si="476"/>
        <v>36</v>
      </c>
      <c r="Q2212" s="33" t="str">
        <f t="shared" si="477"/>
        <v/>
      </c>
      <c r="R2212" s="33">
        <f t="shared" si="478"/>
        <v>9</v>
      </c>
      <c r="S2212" s="33" t="str">
        <f t="shared" si="479"/>
        <v>136_9</v>
      </c>
      <c r="T2212" s="35" t="str">
        <f t="shared" si="480"/>
        <v>136PM</v>
      </c>
      <c r="U2212" s="35" t="str">
        <f t="shared" si="481"/>
        <v>136PMEW</v>
      </c>
      <c r="W2212" s="20" t="str">
        <f t="shared" si="482"/>
        <v/>
      </c>
      <c r="X2212" s="20" t="str">
        <f t="shared" si="483"/>
        <v/>
      </c>
      <c r="Y2212" s="20" t="str">
        <f t="shared" si="484"/>
        <v/>
      </c>
      <c r="Z2212" s="20" t="str">
        <f t="shared" si="485"/>
        <v/>
      </c>
      <c r="AA2212" s="20">
        <f t="shared" si="487"/>
        <v>0</v>
      </c>
      <c r="AB2212" s="20">
        <f t="shared" si="488"/>
        <v>0</v>
      </c>
      <c r="AC2212" s="20">
        <f t="shared" si="489"/>
        <v>0</v>
      </c>
      <c r="AD2212" s="16">
        <f t="shared" si="486"/>
        <v>0</v>
      </c>
      <c r="AE2212" s="16">
        <f>IF(ISBLANK(T2212),AE2211,IF(COUNTIF(T$2:T2212,T2212)&gt;1,AE2211,1+MAX(AE2211,0)))</f>
        <v>69</v>
      </c>
    </row>
    <row r="2213" spans="1:31" x14ac:dyDescent="0.25">
      <c r="A2213" s="42">
        <v>136</v>
      </c>
      <c r="B2213" s="42" t="s">
        <v>66</v>
      </c>
      <c r="C2213" s="42" t="s">
        <v>685</v>
      </c>
      <c r="E2213" s="20">
        <v>1</v>
      </c>
      <c r="F2213" s="20">
        <v>1</v>
      </c>
      <c r="G2213" s="20">
        <v>4</v>
      </c>
      <c r="H2213" s="20">
        <v>0</v>
      </c>
      <c r="I2213" s="20">
        <v>0</v>
      </c>
      <c r="J2213" s="20">
        <v>0</v>
      </c>
      <c r="K2213" s="20">
        <v>0</v>
      </c>
      <c r="L2213" s="20">
        <v>0</v>
      </c>
      <c r="M2213" s="225" t="s">
        <v>874</v>
      </c>
      <c r="O2213" s="101">
        <f>IF(ISBLANK(C2213),O2212,IF(COUNTIF(C$2:C2213,C2213)&gt;1,O2212,1+MAX(O2212,0)))</f>
        <v>66</v>
      </c>
      <c r="P2213" s="45">
        <f t="shared" si="476"/>
        <v>36</v>
      </c>
      <c r="Q2213" s="33" t="str">
        <f t="shared" si="477"/>
        <v/>
      </c>
      <c r="R2213" s="33">
        <f t="shared" si="478"/>
        <v>9</v>
      </c>
      <c r="S2213" s="33" t="str">
        <f t="shared" si="479"/>
        <v>136_9</v>
      </c>
      <c r="T2213" s="35" t="str">
        <f t="shared" si="480"/>
        <v>136PM</v>
      </c>
      <c r="U2213" s="35" t="str">
        <f t="shared" si="481"/>
        <v>136PMEW</v>
      </c>
      <c r="W2213" s="20" t="str">
        <f t="shared" si="482"/>
        <v/>
      </c>
      <c r="X2213" s="20" t="str">
        <f t="shared" si="483"/>
        <v/>
      </c>
      <c r="Y2213" s="20" t="str">
        <f t="shared" si="484"/>
        <v/>
      </c>
      <c r="Z2213" s="20" t="str">
        <f t="shared" si="485"/>
        <v/>
      </c>
      <c r="AA2213" s="20">
        <f t="shared" si="487"/>
        <v>0</v>
      </c>
      <c r="AB2213" s="20">
        <f t="shared" si="488"/>
        <v>0</v>
      </c>
      <c r="AC2213" s="20">
        <f t="shared" si="489"/>
        <v>0</v>
      </c>
      <c r="AD2213" s="16">
        <f t="shared" si="486"/>
        <v>0</v>
      </c>
      <c r="AE2213" s="16">
        <f>IF(ISBLANK(T2213),AE2212,IF(COUNTIF(T$2:T2213,T2213)&gt;1,AE2212,1+MAX(AE2212,0)))</f>
        <v>69</v>
      </c>
    </row>
    <row r="2214" spans="1:31" x14ac:dyDescent="0.25">
      <c r="A2214" s="42">
        <v>136</v>
      </c>
      <c r="B2214" s="42" t="s">
        <v>66</v>
      </c>
      <c r="C2214" s="42" t="s">
        <v>685</v>
      </c>
      <c r="E2214" s="20">
        <v>1</v>
      </c>
      <c r="F2214" s="20">
        <v>2</v>
      </c>
      <c r="G2214" s="20">
        <v>1</v>
      </c>
      <c r="H2214" s="20">
        <v>12</v>
      </c>
      <c r="I2214" s="20">
        <v>5</v>
      </c>
      <c r="J2214" s="20">
        <v>0</v>
      </c>
      <c r="K2214" s="20">
        <v>3</v>
      </c>
      <c r="L2214" s="20">
        <v>12</v>
      </c>
      <c r="M2214" s="225" t="s">
        <v>874</v>
      </c>
      <c r="O2214" s="101">
        <f>IF(ISBLANK(C2214),O2213,IF(COUNTIF(C$2:C2214,C2214)&gt;1,O2213,1+MAX(O2213,0)))</f>
        <v>66</v>
      </c>
      <c r="P2214" s="45">
        <f t="shared" si="476"/>
        <v>36</v>
      </c>
      <c r="Q2214" s="33" t="str">
        <f t="shared" si="477"/>
        <v/>
      </c>
      <c r="R2214" s="33">
        <f t="shared" si="478"/>
        <v>10</v>
      </c>
      <c r="S2214" s="33" t="str">
        <f t="shared" si="479"/>
        <v>136_10</v>
      </c>
      <c r="T2214" s="35" t="str">
        <f t="shared" si="480"/>
        <v>136PM</v>
      </c>
      <c r="U2214" s="35" t="str">
        <f t="shared" si="481"/>
        <v>136PMNS</v>
      </c>
      <c r="W2214" s="20" t="str">
        <f t="shared" si="482"/>
        <v/>
      </c>
      <c r="X2214" s="20" t="str">
        <f t="shared" si="483"/>
        <v/>
      </c>
      <c r="Y2214" s="20" t="str">
        <f t="shared" si="484"/>
        <v/>
      </c>
      <c r="Z2214" s="20" t="str">
        <f t="shared" si="485"/>
        <v/>
      </c>
      <c r="AA2214" s="20">
        <f t="shared" si="487"/>
        <v>0</v>
      </c>
      <c r="AB2214" s="20">
        <f t="shared" si="488"/>
        <v>0</v>
      </c>
      <c r="AC2214" s="20">
        <f t="shared" si="489"/>
        <v>0</v>
      </c>
      <c r="AD2214" s="16">
        <f t="shared" si="486"/>
        <v>0</v>
      </c>
      <c r="AE2214" s="16">
        <f>IF(ISBLANK(T2214),AE2213,IF(COUNTIF(T$2:T2214,T2214)&gt;1,AE2213,1+MAX(AE2213,0)))</f>
        <v>69</v>
      </c>
    </row>
    <row r="2215" spans="1:31" x14ac:dyDescent="0.25">
      <c r="A2215" s="42">
        <v>136</v>
      </c>
      <c r="B2215" s="42" t="s">
        <v>66</v>
      </c>
      <c r="C2215" s="42" t="s">
        <v>685</v>
      </c>
      <c r="E2215" s="20">
        <v>1</v>
      </c>
      <c r="F2215" s="20">
        <v>2</v>
      </c>
      <c r="G2215" s="20">
        <v>2</v>
      </c>
      <c r="H2215" s="20">
        <v>20</v>
      </c>
      <c r="I2215" s="20">
        <v>5</v>
      </c>
      <c r="J2215" s="20">
        <v>1</v>
      </c>
      <c r="K2215" s="20">
        <v>7</v>
      </c>
      <c r="L2215" s="20">
        <v>20</v>
      </c>
      <c r="M2215" s="225" t="s">
        <v>874</v>
      </c>
      <c r="O2215" s="101">
        <f>IF(ISBLANK(C2215),O2214,IF(COUNTIF(C$2:C2215,C2215)&gt;1,O2214,1+MAX(O2214,0)))</f>
        <v>66</v>
      </c>
      <c r="P2215" s="45">
        <f t="shared" si="476"/>
        <v>36</v>
      </c>
      <c r="Q2215" s="33" t="str">
        <f t="shared" si="477"/>
        <v/>
      </c>
      <c r="R2215" s="33">
        <f t="shared" si="478"/>
        <v>10</v>
      </c>
      <c r="S2215" s="33" t="str">
        <f t="shared" si="479"/>
        <v>136_10</v>
      </c>
      <c r="T2215" s="35" t="str">
        <f t="shared" si="480"/>
        <v>136PM</v>
      </c>
      <c r="U2215" s="35" t="str">
        <f t="shared" si="481"/>
        <v>136PMNS</v>
      </c>
      <c r="W2215" s="20" t="str">
        <f t="shared" si="482"/>
        <v/>
      </c>
      <c r="X2215" s="20" t="str">
        <f t="shared" si="483"/>
        <v/>
      </c>
      <c r="Y2215" s="20" t="str">
        <f t="shared" si="484"/>
        <v/>
      </c>
      <c r="Z2215" s="20" t="str">
        <f t="shared" si="485"/>
        <v/>
      </c>
      <c r="AA2215" s="20">
        <f t="shared" si="487"/>
        <v>0</v>
      </c>
      <c r="AB2215" s="20">
        <f t="shared" si="488"/>
        <v>0</v>
      </c>
      <c r="AC2215" s="20">
        <f t="shared" si="489"/>
        <v>0</v>
      </c>
      <c r="AD2215" s="16">
        <f t="shared" si="486"/>
        <v>0</v>
      </c>
      <c r="AE2215" s="16">
        <f>IF(ISBLANK(T2215),AE2214,IF(COUNTIF(T$2:T2215,T2215)&gt;1,AE2214,1+MAX(AE2214,0)))</f>
        <v>69</v>
      </c>
    </row>
    <row r="2216" spans="1:31" x14ac:dyDescent="0.25">
      <c r="A2216" s="42">
        <v>136</v>
      </c>
      <c r="B2216" s="42" t="s">
        <v>66</v>
      </c>
      <c r="C2216" s="42" t="s">
        <v>685</v>
      </c>
      <c r="E2216" s="20">
        <v>1</v>
      </c>
      <c r="F2216" s="20">
        <v>2</v>
      </c>
      <c r="G2216" s="20">
        <v>3</v>
      </c>
      <c r="H2216" s="20">
        <v>8</v>
      </c>
      <c r="I2216" s="20">
        <v>3</v>
      </c>
      <c r="J2216" s="20">
        <v>0</v>
      </c>
      <c r="K2216" s="20">
        <v>4</v>
      </c>
      <c r="L2216" s="20">
        <v>8</v>
      </c>
      <c r="M2216" s="225" t="s">
        <v>874</v>
      </c>
      <c r="O2216" s="101">
        <f>IF(ISBLANK(C2216),O2215,IF(COUNTIF(C$2:C2216,C2216)&gt;1,O2215,1+MAX(O2215,0)))</f>
        <v>66</v>
      </c>
      <c r="P2216" s="45">
        <f t="shared" si="476"/>
        <v>36</v>
      </c>
      <c r="Q2216" s="33" t="str">
        <f t="shared" si="477"/>
        <v/>
      </c>
      <c r="R2216" s="33">
        <f t="shared" si="478"/>
        <v>10</v>
      </c>
      <c r="S2216" s="33" t="str">
        <f t="shared" si="479"/>
        <v>136_10</v>
      </c>
      <c r="T2216" s="35" t="str">
        <f t="shared" si="480"/>
        <v>136PM</v>
      </c>
      <c r="U2216" s="35" t="str">
        <f t="shared" si="481"/>
        <v>136PMEW</v>
      </c>
      <c r="W2216" s="20" t="str">
        <f t="shared" si="482"/>
        <v/>
      </c>
      <c r="X2216" s="20" t="str">
        <f t="shared" si="483"/>
        <v/>
      </c>
      <c r="Y2216" s="20" t="str">
        <f t="shared" si="484"/>
        <v/>
      </c>
      <c r="Z2216" s="20" t="str">
        <f t="shared" si="485"/>
        <v/>
      </c>
      <c r="AA2216" s="20">
        <f t="shared" si="487"/>
        <v>0</v>
      </c>
      <c r="AB2216" s="20">
        <f t="shared" si="488"/>
        <v>0</v>
      </c>
      <c r="AC2216" s="20">
        <f t="shared" si="489"/>
        <v>0</v>
      </c>
      <c r="AD2216" s="16">
        <f t="shared" si="486"/>
        <v>0</v>
      </c>
      <c r="AE2216" s="16">
        <f>IF(ISBLANK(T2216),AE2215,IF(COUNTIF(T$2:T2216,T2216)&gt;1,AE2215,1+MAX(AE2215,0)))</f>
        <v>69</v>
      </c>
    </row>
    <row r="2217" spans="1:31" x14ac:dyDescent="0.25">
      <c r="A2217" s="42">
        <v>136</v>
      </c>
      <c r="B2217" s="42" t="s">
        <v>66</v>
      </c>
      <c r="C2217" s="42" t="s">
        <v>685</v>
      </c>
      <c r="E2217" s="20">
        <v>1</v>
      </c>
      <c r="F2217" s="20">
        <v>2</v>
      </c>
      <c r="G2217" s="20">
        <v>4</v>
      </c>
      <c r="H2217" s="20">
        <v>8</v>
      </c>
      <c r="I2217" s="20">
        <v>2</v>
      </c>
      <c r="J2217" s="20">
        <v>0</v>
      </c>
      <c r="K2217" s="20">
        <v>3</v>
      </c>
      <c r="L2217" s="20">
        <v>8</v>
      </c>
      <c r="M2217" s="225" t="s">
        <v>874</v>
      </c>
      <c r="O2217" s="101">
        <f>IF(ISBLANK(C2217),O2216,IF(COUNTIF(C$2:C2217,C2217)&gt;1,O2216,1+MAX(O2216,0)))</f>
        <v>66</v>
      </c>
      <c r="P2217" s="45">
        <f t="shared" si="476"/>
        <v>36</v>
      </c>
      <c r="Q2217" s="33" t="str">
        <f t="shared" si="477"/>
        <v/>
      </c>
      <c r="R2217" s="33">
        <f t="shared" si="478"/>
        <v>10</v>
      </c>
      <c r="S2217" s="33" t="str">
        <f t="shared" si="479"/>
        <v>136_10</v>
      </c>
      <c r="T2217" s="35" t="str">
        <f t="shared" si="480"/>
        <v>136PM</v>
      </c>
      <c r="U2217" s="35" t="str">
        <f t="shared" si="481"/>
        <v>136PMEW</v>
      </c>
      <c r="W2217" s="20" t="str">
        <f t="shared" si="482"/>
        <v/>
      </c>
      <c r="X2217" s="20" t="str">
        <f t="shared" si="483"/>
        <v/>
      </c>
      <c r="Y2217" s="20" t="str">
        <f t="shared" si="484"/>
        <v/>
      </c>
      <c r="Z2217" s="20" t="str">
        <f t="shared" si="485"/>
        <v/>
      </c>
      <c r="AA2217" s="20">
        <f t="shared" si="487"/>
        <v>0</v>
      </c>
      <c r="AB2217" s="20">
        <f t="shared" si="488"/>
        <v>0</v>
      </c>
      <c r="AC2217" s="20">
        <f t="shared" si="489"/>
        <v>0</v>
      </c>
      <c r="AD2217" s="16">
        <f t="shared" si="486"/>
        <v>0</v>
      </c>
      <c r="AE2217" s="16">
        <f>IF(ISBLANK(T2217),AE2216,IF(COUNTIF(T$2:T2217,T2217)&gt;1,AE2216,1+MAX(AE2216,0)))</f>
        <v>69</v>
      </c>
    </row>
    <row r="2218" spans="1:31" x14ac:dyDescent="0.25">
      <c r="A2218" s="42">
        <v>136</v>
      </c>
      <c r="B2218" s="42" t="s">
        <v>66</v>
      </c>
      <c r="C2218" s="42" t="s">
        <v>685</v>
      </c>
      <c r="E2218" s="20">
        <v>1</v>
      </c>
      <c r="F2218" s="20">
        <v>3</v>
      </c>
      <c r="G2218" s="20">
        <v>1</v>
      </c>
      <c r="H2218" s="20">
        <v>13</v>
      </c>
      <c r="I2218" s="20">
        <v>4</v>
      </c>
      <c r="J2218" s="20">
        <v>2</v>
      </c>
      <c r="K2218" s="20">
        <v>2</v>
      </c>
      <c r="L2218" s="20">
        <v>13</v>
      </c>
      <c r="M2218" s="225" t="s">
        <v>874</v>
      </c>
      <c r="O2218" s="101">
        <f>IF(ISBLANK(C2218),O2217,IF(COUNTIF(C$2:C2218,C2218)&gt;1,O2217,1+MAX(O2217,0)))</f>
        <v>66</v>
      </c>
      <c r="P2218" s="45">
        <f t="shared" si="476"/>
        <v>36</v>
      </c>
      <c r="Q2218" s="33" t="str">
        <f t="shared" si="477"/>
        <v/>
      </c>
      <c r="R2218" s="33">
        <f t="shared" si="478"/>
        <v>11</v>
      </c>
      <c r="S2218" s="33" t="str">
        <f t="shared" si="479"/>
        <v>136_11</v>
      </c>
      <c r="T2218" s="35" t="str">
        <f t="shared" si="480"/>
        <v>136PM</v>
      </c>
      <c r="U2218" s="35" t="str">
        <f t="shared" si="481"/>
        <v>136PMNS</v>
      </c>
      <c r="W2218" s="20" t="str">
        <f t="shared" si="482"/>
        <v/>
      </c>
      <c r="X2218" s="20" t="str">
        <f t="shared" si="483"/>
        <v/>
      </c>
      <c r="Y2218" s="20" t="str">
        <f t="shared" si="484"/>
        <v/>
      </c>
      <c r="Z2218" s="20" t="str">
        <f t="shared" si="485"/>
        <v/>
      </c>
      <c r="AA2218" s="20">
        <f t="shared" si="487"/>
        <v>0</v>
      </c>
      <c r="AB2218" s="20">
        <f t="shared" si="488"/>
        <v>0</v>
      </c>
      <c r="AC2218" s="20">
        <f t="shared" si="489"/>
        <v>0</v>
      </c>
      <c r="AD2218" s="16">
        <f t="shared" si="486"/>
        <v>0</v>
      </c>
      <c r="AE2218" s="16">
        <f>IF(ISBLANK(T2218),AE2217,IF(COUNTIF(T$2:T2218,T2218)&gt;1,AE2217,1+MAX(AE2217,0)))</f>
        <v>69</v>
      </c>
    </row>
    <row r="2219" spans="1:31" x14ac:dyDescent="0.25">
      <c r="A2219" s="42">
        <v>136</v>
      </c>
      <c r="B2219" s="42" t="s">
        <v>66</v>
      </c>
      <c r="C2219" s="42" t="s">
        <v>685</v>
      </c>
      <c r="E2219" s="20">
        <v>1</v>
      </c>
      <c r="F2219" s="20">
        <v>3</v>
      </c>
      <c r="G2219" s="20">
        <v>2</v>
      </c>
      <c r="H2219" s="20">
        <v>17</v>
      </c>
      <c r="I2219" s="20">
        <v>2</v>
      </c>
      <c r="J2219" s="20">
        <v>1</v>
      </c>
      <c r="K2219" s="20">
        <v>3</v>
      </c>
      <c r="L2219" s="20">
        <v>16</v>
      </c>
      <c r="M2219" s="225" t="s">
        <v>874</v>
      </c>
      <c r="O2219" s="101">
        <f>IF(ISBLANK(C2219),O2218,IF(COUNTIF(C$2:C2219,C2219)&gt;1,O2218,1+MAX(O2218,0)))</f>
        <v>66</v>
      </c>
      <c r="P2219" s="45">
        <f t="shared" si="476"/>
        <v>36</v>
      </c>
      <c r="Q2219" s="33" t="str">
        <f t="shared" si="477"/>
        <v/>
      </c>
      <c r="R2219" s="33">
        <f t="shared" si="478"/>
        <v>11</v>
      </c>
      <c r="S2219" s="33" t="str">
        <f t="shared" si="479"/>
        <v>136_11</v>
      </c>
      <c r="T2219" s="35" t="str">
        <f t="shared" si="480"/>
        <v>136PM</v>
      </c>
      <c r="U2219" s="35" t="str">
        <f t="shared" si="481"/>
        <v>136PMNS</v>
      </c>
      <c r="W2219" s="20" t="str">
        <f t="shared" si="482"/>
        <v/>
      </c>
      <c r="X2219" s="20" t="str">
        <f t="shared" si="483"/>
        <v/>
      </c>
      <c r="Y2219" s="20" t="str">
        <f t="shared" si="484"/>
        <v/>
      </c>
      <c r="Z2219" s="20" t="str">
        <f t="shared" si="485"/>
        <v/>
      </c>
      <c r="AA2219" s="20">
        <f t="shared" si="487"/>
        <v>0</v>
      </c>
      <c r="AB2219" s="20">
        <f t="shared" si="488"/>
        <v>0</v>
      </c>
      <c r="AC2219" s="20">
        <f t="shared" si="489"/>
        <v>0</v>
      </c>
      <c r="AD2219" s="16">
        <f t="shared" si="486"/>
        <v>0</v>
      </c>
      <c r="AE2219" s="16">
        <f>IF(ISBLANK(T2219),AE2218,IF(COUNTIF(T$2:T2219,T2219)&gt;1,AE2218,1+MAX(AE2218,0)))</f>
        <v>69</v>
      </c>
    </row>
    <row r="2220" spans="1:31" x14ac:dyDescent="0.25">
      <c r="A2220" s="42">
        <v>136</v>
      </c>
      <c r="B2220" s="42" t="s">
        <v>66</v>
      </c>
      <c r="C2220" s="42" t="s">
        <v>685</v>
      </c>
      <c r="E2220" s="20">
        <v>1</v>
      </c>
      <c r="F2220" s="20">
        <v>3</v>
      </c>
      <c r="G2220" s="20">
        <v>3</v>
      </c>
      <c r="H2220" s="20">
        <v>15</v>
      </c>
      <c r="I2220" s="20">
        <v>3</v>
      </c>
      <c r="J2220" s="20">
        <v>1</v>
      </c>
      <c r="K2220" s="20">
        <v>4</v>
      </c>
      <c r="L2220" s="20">
        <v>15</v>
      </c>
      <c r="M2220" s="225" t="s">
        <v>874</v>
      </c>
      <c r="O2220" s="101">
        <f>IF(ISBLANK(C2220),O2219,IF(COUNTIF(C$2:C2220,C2220)&gt;1,O2219,1+MAX(O2219,0)))</f>
        <v>66</v>
      </c>
      <c r="P2220" s="45">
        <f t="shared" si="476"/>
        <v>36</v>
      </c>
      <c r="Q2220" s="33" t="str">
        <f t="shared" si="477"/>
        <v/>
      </c>
      <c r="R2220" s="33">
        <f t="shared" si="478"/>
        <v>11</v>
      </c>
      <c r="S2220" s="33" t="str">
        <f t="shared" si="479"/>
        <v>136_11</v>
      </c>
      <c r="T2220" s="35" t="str">
        <f t="shared" si="480"/>
        <v>136PM</v>
      </c>
      <c r="U2220" s="35" t="str">
        <f t="shared" si="481"/>
        <v>136PMEW</v>
      </c>
      <c r="W2220" s="20" t="str">
        <f t="shared" si="482"/>
        <v/>
      </c>
      <c r="X2220" s="20" t="str">
        <f t="shared" si="483"/>
        <v/>
      </c>
      <c r="Y2220" s="20" t="str">
        <f t="shared" si="484"/>
        <v/>
      </c>
      <c r="Z2220" s="20" t="str">
        <f t="shared" si="485"/>
        <v/>
      </c>
      <c r="AA2220" s="20">
        <f t="shared" si="487"/>
        <v>0</v>
      </c>
      <c r="AB2220" s="20">
        <f t="shared" si="488"/>
        <v>0</v>
      </c>
      <c r="AC2220" s="20">
        <f t="shared" si="489"/>
        <v>0</v>
      </c>
      <c r="AD2220" s="16">
        <f t="shared" si="486"/>
        <v>0</v>
      </c>
      <c r="AE2220" s="16">
        <f>IF(ISBLANK(T2220),AE2219,IF(COUNTIF(T$2:T2220,T2220)&gt;1,AE2219,1+MAX(AE2219,0)))</f>
        <v>69</v>
      </c>
    </row>
    <row r="2221" spans="1:31" x14ac:dyDescent="0.25">
      <c r="A2221" s="42">
        <v>136</v>
      </c>
      <c r="B2221" s="42" t="s">
        <v>66</v>
      </c>
      <c r="C2221" s="42" t="s">
        <v>685</v>
      </c>
      <c r="E2221" s="20">
        <v>1</v>
      </c>
      <c r="F2221" s="20">
        <v>3</v>
      </c>
      <c r="G2221" s="20">
        <v>4</v>
      </c>
      <c r="H2221" s="20">
        <v>1</v>
      </c>
      <c r="I2221" s="20">
        <v>1</v>
      </c>
      <c r="J2221" s="20">
        <v>0</v>
      </c>
      <c r="K2221" s="20">
        <v>1</v>
      </c>
      <c r="L2221" s="20">
        <v>1</v>
      </c>
      <c r="M2221" s="225" t="s">
        <v>874</v>
      </c>
      <c r="O2221" s="101">
        <f>IF(ISBLANK(C2221),O2220,IF(COUNTIF(C$2:C2221,C2221)&gt;1,O2220,1+MAX(O2220,0)))</f>
        <v>66</v>
      </c>
      <c r="P2221" s="45">
        <f t="shared" si="476"/>
        <v>36</v>
      </c>
      <c r="Q2221" s="33" t="str">
        <f t="shared" si="477"/>
        <v/>
      </c>
      <c r="R2221" s="33">
        <f t="shared" si="478"/>
        <v>11</v>
      </c>
      <c r="S2221" s="33" t="str">
        <f t="shared" si="479"/>
        <v>136_11</v>
      </c>
      <c r="T2221" s="35" t="str">
        <f t="shared" si="480"/>
        <v>136PM</v>
      </c>
      <c r="U2221" s="35" t="str">
        <f t="shared" si="481"/>
        <v>136PMEW</v>
      </c>
      <c r="W2221" s="20" t="str">
        <f t="shared" si="482"/>
        <v/>
      </c>
      <c r="X2221" s="20" t="str">
        <f t="shared" si="483"/>
        <v/>
      </c>
      <c r="Y2221" s="20" t="str">
        <f t="shared" si="484"/>
        <v/>
      </c>
      <c r="Z2221" s="20" t="str">
        <f t="shared" si="485"/>
        <v/>
      </c>
      <c r="AA2221" s="20">
        <f t="shared" si="487"/>
        <v>0</v>
      </c>
      <c r="AB2221" s="20">
        <f t="shared" si="488"/>
        <v>0</v>
      </c>
      <c r="AC2221" s="20">
        <f t="shared" si="489"/>
        <v>0</v>
      </c>
      <c r="AD2221" s="16">
        <f t="shared" si="486"/>
        <v>0</v>
      </c>
      <c r="AE2221" s="16">
        <f>IF(ISBLANK(T2221),AE2220,IF(COUNTIF(T$2:T2221,T2221)&gt;1,AE2220,1+MAX(AE2220,0)))</f>
        <v>69</v>
      </c>
    </row>
    <row r="2222" spans="1:31" x14ac:dyDescent="0.25">
      <c r="A2222" s="42">
        <v>136</v>
      </c>
      <c r="B2222" s="42" t="s">
        <v>66</v>
      </c>
      <c r="C2222" s="42" t="s">
        <v>685</v>
      </c>
      <c r="E2222" s="20">
        <v>1</v>
      </c>
      <c r="F2222" s="20">
        <v>4</v>
      </c>
      <c r="G2222" s="20">
        <v>1</v>
      </c>
      <c r="H2222" s="20">
        <v>16</v>
      </c>
      <c r="I2222" s="20">
        <v>3</v>
      </c>
      <c r="J2222" s="20">
        <v>2</v>
      </c>
      <c r="K2222" s="20">
        <v>2</v>
      </c>
      <c r="L2222" s="20">
        <v>16</v>
      </c>
      <c r="M2222" s="225" t="s">
        <v>874</v>
      </c>
      <c r="O2222" s="101">
        <f>IF(ISBLANK(C2222),O2221,IF(COUNTIF(C$2:C2222,C2222)&gt;1,O2221,1+MAX(O2221,0)))</f>
        <v>66</v>
      </c>
      <c r="P2222" s="45">
        <f t="shared" si="476"/>
        <v>36</v>
      </c>
      <c r="Q2222" s="33" t="str">
        <f t="shared" si="477"/>
        <v/>
      </c>
      <c r="R2222" s="33">
        <f t="shared" si="478"/>
        <v>12</v>
      </c>
      <c r="S2222" s="33" t="str">
        <f t="shared" si="479"/>
        <v>136_12</v>
      </c>
      <c r="T2222" s="35" t="str">
        <f t="shared" si="480"/>
        <v>136PM</v>
      </c>
      <c r="U2222" s="35" t="str">
        <f t="shared" si="481"/>
        <v>136PMNS</v>
      </c>
      <c r="W2222" s="20" t="str">
        <f t="shared" si="482"/>
        <v/>
      </c>
      <c r="X2222" s="20" t="str">
        <f t="shared" si="483"/>
        <v/>
      </c>
      <c r="Y2222" s="20" t="str">
        <f t="shared" si="484"/>
        <v/>
      </c>
      <c r="Z2222" s="20" t="str">
        <f t="shared" si="485"/>
        <v/>
      </c>
      <c r="AA2222" s="20">
        <f t="shared" si="487"/>
        <v>0</v>
      </c>
      <c r="AB2222" s="20">
        <f t="shared" si="488"/>
        <v>0</v>
      </c>
      <c r="AC2222" s="20">
        <f t="shared" si="489"/>
        <v>0</v>
      </c>
      <c r="AD2222" s="16">
        <f t="shared" si="486"/>
        <v>0</v>
      </c>
      <c r="AE2222" s="16">
        <f>IF(ISBLANK(T2222),AE2221,IF(COUNTIF(T$2:T2222,T2222)&gt;1,AE2221,1+MAX(AE2221,0)))</f>
        <v>69</v>
      </c>
    </row>
    <row r="2223" spans="1:31" x14ac:dyDescent="0.25">
      <c r="A2223" s="42">
        <v>136</v>
      </c>
      <c r="B2223" s="42" t="s">
        <v>66</v>
      </c>
      <c r="C2223" s="42" t="s">
        <v>685</v>
      </c>
      <c r="E2223" s="20">
        <v>1</v>
      </c>
      <c r="F2223" s="20">
        <v>4</v>
      </c>
      <c r="G2223" s="20">
        <v>2</v>
      </c>
      <c r="H2223" s="20">
        <v>8</v>
      </c>
      <c r="I2223" s="20">
        <v>0</v>
      </c>
      <c r="J2223" s="20">
        <v>0</v>
      </c>
      <c r="K2223" s="20">
        <v>0</v>
      </c>
      <c r="L2223" s="20">
        <v>8</v>
      </c>
      <c r="M2223" s="225" t="s">
        <v>874</v>
      </c>
      <c r="O2223" s="101">
        <f>IF(ISBLANK(C2223),O2222,IF(COUNTIF(C$2:C2223,C2223)&gt;1,O2222,1+MAX(O2222,0)))</f>
        <v>66</v>
      </c>
      <c r="P2223" s="45">
        <f t="shared" si="476"/>
        <v>36</v>
      </c>
      <c r="Q2223" s="33" t="str">
        <f t="shared" si="477"/>
        <v/>
      </c>
      <c r="R2223" s="33">
        <f t="shared" si="478"/>
        <v>12</v>
      </c>
      <c r="S2223" s="33" t="str">
        <f t="shared" si="479"/>
        <v>136_12</v>
      </c>
      <c r="T2223" s="35" t="str">
        <f t="shared" si="480"/>
        <v>136PM</v>
      </c>
      <c r="U2223" s="35" t="str">
        <f t="shared" si="481"/>
        <v>136PMNS</v>
      </c>
      <c r="W2223" s="20" t="str">
        <f t="shared" si="482"/>
        <v/>
      </c>
      <c r="X2223" s="20" t="str">
        <f t="shared" si="483"/>
        <v/>
      </c>
      <c r="Y2223" s="20" t="str">
        <f t="shared" si="484"/>
        <v/>
      </c>
      <c r="Z2223" s="20" t="str">
        <f t="shared" si="485"/>
        <v/>
      </c>
      <c r="AA2223" s="20">
        <f t="shared" si="487"/>
        <v>0</v>
      </c>
      <c r="AB2223" s="20">
        <f t="shared" si="488"/>
        <v>0</v>
      </c>
      <c r="AC2223" s="20">
        <f t="shared" si="489"/>
        <v>0</v>
      </c>
      <c r="AD2223" s="16">
        <f t="shared" si="486"/>
        <v>0</v>
      </c>
      <c r="AE2223" s="16">
        <f>IF(ISBLANK(T2223),AE2222,IF(COUNTIF(T$2:T2223,T2223)&gt;1,AE2222,1+MAX(AE2222,0)))</f>
        <v>69</v>
      </c>
    </row>
    <row r="2224" spans="1:31" x14ac:dyDescent="0.25">
      <c r="A2224" s="42">
        <v>136</v>
      </c>
      <c r="B2224" s="42" t="s">
        <v>66</v>
      </c>
      <c r="C2224" s="42" t="s">
        <v>685</v>
      </c>
      <c r="E2224" s="20">
        <v>1</v>
      </c>
      <c r="F2224" s="20">
        <v>4</v>
      </c>
      <c r="G2224" s="20">
        <v>3</v>
      </c>
      <c r="H2224" s="20">
        <v>18</v>
      </c>
      <c r="I2224" s="20">
        <v>3</v>
      </c>
      <c r="J2224" s="20">
        <v>2</v>
      </c>
      <c r="K2224" s="20">
        <v>10</v>
      </c>
      <c r="L2224" s="20">
        <v>18</v>
      </c>
      <c r="M2224" s="225" t="s">
        <v>874</v>
      </c>
      <c r="O2224" s="101">
        <f>IF(ISBLANK(C2224),O2223,IF(COUNTIF(C$2:C2224,C2224)&gt;1,O2223,1+MAX(O2223,0)))</f>
        <v>66</v>
      </c>
      <c r="P2224" s="45">
        <f t="shared" si="476"/>
        <v>36</v>
      </c>
      <c r="Q2224" s="33" t="str">
        <f t="shared" si="477"/>
        <v/>
      </c>
      <c r="R2224" s="33">
        <f t="shared" si="478"/>
        <v>12</v>
      </c>
      <c r="S2224" s="33" t="str">
        <f t="shared" si="479"/>
        <v>136_12</v>
      </c>
      <c r="T2224" s="35" t="str">
        <f t="shared" si="480"/>
        <v>136PM</v>
      </c>
      <c r="U2224" s="35" t="str">
        <f t="shared" si="481"/>
        <v>136PMEW</v>
      </c>
      <c r="W2224" s="20" t="str">
        <f t="shared" si="482"/>
        <v/>
      </c>
      <c r="X2224" s="20" t="str">
        <f t="shared" si="483"/>
        <v/>
      </c>
      <c r="Y2224" s="20" t="str">
        <f t="shared" si="484"/>
        <v/>
      </c>
      <c r="Z2224" s="20" t="str">
        <f t="shared" si="485"/>
        <v/>
      </c>
      <c r="AA2224" s="20">
        <f t="shared" si="487"/>
        <v>0</v>
      </c>
      <c r="AB2224" s="20">
        <f t="shared" si="488"/>
        <v>0</v>
      </c>
      <c r="AC2224" s="20">
        <f t="shared" si="489"/>
        <v>0</v>
      </c>
      <c r="AD2224" s="16">
        <f t="shared" si="486"/>
        <v>0</v>
      </c>
      <c r="AE2224" s="16">
        <f>IF(ISBLANK(T2224),AE2223,IF(COUNTIF(T$2:T2224,T2224)&gt;1,AE2223,1+MAX(AE2223,0)))</f>
        <v>69</v>
      </c>
    </row>
    <row r="2225" spans="1:32" x14ac:dyDescent="0.25">
      <c r="A2225" s="42">
        <v>136</v>
      </c>
      <c r="B2225" s="42" t="s">
        <v>66</v>
      </c>
      <c r="C2225" s="42" t="s">
        <v>685</v>
      </c>
      <c r="E2225" s="20">
        <v>1</v>
      </c>
      <c r="F2225" s="20">
        <v>4</v>
      </c>
      <c r="G2225" s="20">
        <v>4</v>
      </c>
      <c r="H2225" s="20">
        <v>4</v>
      </c>
      <c r="I2225" s="20">
        <v>0</v>
      </c>
      <c r="J2225" s="20">
        <v>0</v>
      </c>
      <c r="K2225" s="20">
        <v>2</v>
      </c>
      <c r="L2225" s="20">
        <v>4</v>
      </c>
      <c r="M2225" s="225" t="s">
        <v>874</v>
      </c>
      <c r="O2225" s="101">
        <f>IF(ISBLANK(C2225),O2224,IF(COUNTIF(C$2:C2225,C2225)&gt;1,O2224,1+MAX(O2224,0)))</f>
        <v>66</v>
      </c>
      <c r="P2225" s="45">
        <f t="shared" si="476"/>
        <v>36</v>
      </c>
      <c r="Q2225" s="33" t="str">
        <f t="shared" si="477"/>
        <v/>
      </c>
      <c r="R2225" s="33">
        <f t="shared" si="478"/>
        <v>12</v>
      </c>
      <c r="S2225" s="33" t="str">
        <f t="shared" si="479"/>
        <v>136_12</v>
      </c>
      <c r="T2225" s="35" t="str">
        <f t="shared" si="480"/>
        <v>136PM</v>
      </c>
      <c r="U2225" s="35" t="str">
        <f t="shared" si="481"/>
        <v>136PMEW</v>
      </c>
      <c r="W2225" s="20" t="str">
        <f t="shared" si="482"/>
        <v/>
      </c>
      <c r="X2225" s="20" t="str">
        <f t="shared" si="483"/>
        <v/>
      </c>
      <c r="Y2225" s="20" t="str">
        <f t="shared" si="484"/>
        <v/>
      </c>
      <c r="Z2225" s="20" t="str">
        <f t="shared" si="485"/>
        <v/>
      </c>
      <c r="AA2225" s="20">
        <f t="shared" si="487"/>
        <v>0</v>
      </c>
      <c r="AB2225" s="20">
        <f t="shared" si="488"/>
        <v>0</v>
      </c>
      <c r="AC2225" s="20">
        <f t="shared" si="489"/>
        <v>0</v>
      </c>
      <c r="AD2225" s="16">
        <f t="shared" si="486"/>
        <v>0</v>
      </c>
      <c r="AE2225" s="16">
        <f>IF(ISBLANK(T2225),AE2224,IF(COUNTIF(T$2:T2225,T2225)&gt;1,AE2224,1+MAX(AE2224,0)))</f>
        <v>69</v>
      </c>
    </row>
    <row r="2226" spans="1:32" x14ac:dyDescent="0.25">
      <c r="A2226" s="42">
        <v>136</v>
      </c>
      <c r="B2226" s="42" t="s">
        <v>66</v>
      </c>
      <c r="C2226" s="42" t="s">
        <v>685</v>
      </c>
      <c r="E2226" s="20">
        <v>2</v>
      </c>
      <c r="F2226" s="20">
        <v>1</v>
      </c>
      <c r="G2226" s="20">
        <v>1</v>
      </c>
      <c r="H2226" s="20">
        <v>6</v>
      </c>
      <c r="I2226" s="20">
        <v>3</v>
      </c>
      <c r="J2226" s="20">
        <v>0</v>
      </c>
      <c r="K2226" s="20">
        <v>2</v>
      </c>
      <c r="L2226" s="20">
        <v>6</v>
      </c>
      <c r="M2226" s="225" t="s">
        <v>875</v>
      </c>
      <c r="O2226" s="101">
        <f>IF(ISBLANK(C2226),O2225,IF(COUNTIF(C$2:C2226,C2226)&gt;1,O2225,1+MAX(O2225,0)))</f>
        <v>66</v>
      </c>
      <c r="P2226" s="45">
        <f t="shared" si="476"/>
        <v>36</v>
      </c>
      <c r="Q2226" s="33" t="str">
        <f t="shared" si="477"/>
        <v/>
      </c>
      <c r="R2226" s="33">
        <f t="shared" si="478"/>
        <v>13</v>
      </c>
      <c r="S2226" s="33" t="str">
        <f t="shared" si="479"/>
        <v>136_13</v>
      </c>
      <c r="T2226" s="35" t="str">
        <f t="shared" si="480"/>
        <v>136PM</v>
      </c>
      <c r="U2226" s="35" t="str">
        <f t="shared" si="481"/>
        <v>136PMNS</v>
      </c>
      <c r="W2226" s="20" t="str">
        <f t="shared" si="482"/>
        <v/>
      </c>
      <c r="X2226" s="20" t="str">
        <f t="shared" si="483"/>
        <v/>
      </c>
      <c r="Y2226" s="20" t="str">
        <f t="shared" si="484"/>
        <v/>
      </c>
      <c r="Z2226" s="20" t="str">
        <f t="shared" si="485"/>
        <v/>
      </c>
      <c r="AA2226" s="20">
        <f t="shared" si="487"/>
        <v>0</v>
      </c>
      <c r="AB2226" s="20">
        <f t="shared" si="488"/>
        <v>0</v>
      </c>
      <c r="AC2226" s="20">
        <f t="shared" si="489"/>
        <v>0</v>
      </c>
      <c r="AD2226" s="16">
        <f t="shared" si="486"/>
        <v>0</v>
      </c>
      <c r="AE2226" s="16">
        <f>IF(ISBLANK(T2226),AE2225,IF(COUNTIF(T$2:T2226,T2226)&gt;1,AE2225,1+MAX(AE2225,0)))</f>
        <v>69</v>
      </c>
    </row>
    <row r="2227" spans="1:32" x14ac:dyDescent="0.25">
      <c r="A2227" s="42">
        <v>136</v>
      </c>
      <c r="B2227" s="42" t="s">
        <v>66</v>
      </c>
      <c r="C2227" s="42" t="s">
        <v>685</v>
      </c>
      <c r="E2227" s="20">
        <v>2</v>
      </c>
      <c r="F2227" s="20">
        <v>1</v>
      </c>
      <c r="G2227" s="20">
        <v>2</v>
      </c>
      <c r="H2227" s="20">
        <v>13</v>
      </c>
      <c r="I2227" s="20">
        <v>0</v>
      </c>
      <c r="J2227" s="20">
        <v>1</v>
      </c>
      <c r="K2227" s="20">
        <v>4</v>
      </c>
      <c r="L2227" s="20">
        <v>13</v>
      </c>
      <c r="M2227" s="225" t="s">
        <v>875</v>
      </c>
      <c r="O2227" s="101">
        <f>IF(ISBLANK(C2227),O2226,IF(COUNTIF(C$2:C2227,C2227)&gt;1,O2226,1+MAX(O2226,0)))</f>
        <v>66</v>
      </c>
      <c r="P2227" s="45">
        <f t="shared" si="476"/>
        <v>36</v>
      </c>
      <c r="Q2227" s="33" t="str">
        <f t="shared" si="477"/>
        <v/>
      </c>
      <c r="R2227" s="33">
        <f t="shared" si="478"/>
        <v>13</v>
      </c>
      <c r="S2227" s="33" t="str">
        <f t="shared" si="479"/>
        <v>136_13</v>
      </c>
      <c r="T2227" s="35" t="str">
        <f t="shared" si="480"/>
        <v>136PM</v>
      </c>
      <c r="U2227" s="35" t="str">
        <f t="shared" si="481"/>
        <v>136PMNS</v>
      </c>
      <c r="W2227" s="20" t="str">
        <f t="shared" si="482"/>
        <v/>
      </c>
      <c r="X2227" s="20" t="str">
        <f t="shared" si="483"/>
        <v/>
      </c>
      <c r="Y2227" s="20" t="str">
        <f t="shared" si="484"/>
        <v/>
      </c>
      <c r="Z2227" s="20" t="str">
        <f t="shared" si="485"/>
        <v/>
      </c>
      <c r="AA2227" s="20">
        <f t="shared" si="487"/>
        <v>0</v>
      </c>
      <c r="AB2227" s="20">
        <f t="shared" si="488"/>
        <v>0</v>
      </c>
      <c r="AC2227" s="20">
        <f t="shared" si="489"/>
        <v>0</v>
      </c>
      <c r="AD2227" s="16">
        <f t="shared" si="486"/>
        <v>0</v>
      </c>
      <c r="AE2227" s="16">
        <f>IF(ISBLANK(T2227),AE2226,IF(COUNTIF(T$2:T2227,T2227)&gt;1,AE2226,1+MAX(AE2226,0)))</f>
        <v>69</v>
      </c>
    </row>
    <row r="2228" spans="1:32" x14ac:dyDescent="0.25">
      <c r="A2228" s="42">
        <v>136</v>
      </c>
      <c r="B2228" s="42" t="s">
        <v>66</v>
      </c>
      <c r="C2228" s="42" t="s">
        <v>685</v>
      </c>
      <c r="E2228" s="20">
        <v>2</v>
      </c>
      <c r="F2228" s="20">
        <v>1</v>
      </c>
      <c r="G2228" s="20">
        <v>3</v>
      </c>
      <c r="H2228" s="20">
        <v>15</v>
      </c>
      <c r="I2228" s="20">
        <v>2</v>
      </c>
      <c r="J2228" s="20">
        <v>0</v>
      </c>
      <c r="K2228" s="20">
        <v>7</v>
      </c>
      <c r="L2228" s="20">
        <v>10</v>
      </c>
      <c r="M2228" s="225" t="s">
        <v>875</v>
      </c>
      <c r="O2228" s="101">
        <f>IF(ISBLANK(C2228),O2227,IF(COUNTIF(C$2:C2228,C2228)&gt;1,O2227,1+MAX(O2227,0)))</f>
        <v>66</v>
      </c>
      <c r="P2228" s="45">
        <f t="shared" si="476"/>
        <v>36</v>
      </c>
      <c r="Q2228" s="33" t="str">
        <f t="shared" si="477"/>
        <v/>
      </c>
      <c r="R2228" s="33">
        <f t="shared" si="478"/>
        <v>13</v>
      </c>
      <c r="S2228" s="33" t="str">
        <f t="shared" si="479"/>
        <v>136_13</v>
      </c>
      <c r="T2228" s="35" t="str">
        <f t="shared" si="480"/>
        <v>136PM</v>
      </c>
      <c r="U2228" s="35" t="str">
        <f t="shared" si="481"/>
        <v>136PMEW</v>
      </c>
      <c r="W2228" s="20" t="str">
        <f t="shared" si="482"/>
        <v/>
      </c>
      <c r="X2228" s="20" t="str">
        <f t="shared" si="483"/>
        <v/>
      </c>
      <c r="Y2228" s="20" t="str">
        <f t="shared" si="484"/>
        <v/>
      </c>
      <c r="Z2228" s="20" t="str">
        <f t="shared" si="485"/>
        <v/>
      </c>
      <c r="AA2228" s="20">
        <f t="shared" si="487"/>
        <v>0</v>
      </c>
      <c r="AB2228" s="20">
        <f t="shared" si="488"/>
        <v>0</v>
      </c>
      <c r="AC2228" s="20">
        <f t="shared" si="489"/>
        <v>0</v>
      </c>
      <c r="AD2228" s="16">
        <f t="shared" si="486"/>
        <v>0</v>
      </c>
      <c r="AE2228" s="16">
        <f>IF(ISBLANK(T2228),AE2227,IF(COUNTIF(T$2:T2228,T2228)&gt;1,AE2227,1+MAX(AE2227,0)))</f>
        <v>69</v>
      </c>
    </row>
    <row r="2229" spans="1:32" x14ac:dyDescent="0.25">
      <c r="A2229" s="42">
        <v>136</v>
      </c>
      <c r="B2229" s="42" t="s">
        <v>66</v>
      </c>
      <c r="C2229" s="42" t="s">
        <v>685</v>
      </c>
      <c r="E2229" s="20">
        <v>2</v>
      </c>
      <c r="F2229" s="20">
        <v>1</v>
      </c>
      <c r="G2229" s="20">
        <v>4</v>
      </c>
      <c r="H2229" s="20">
        <v>0</v>
      </c>
      <c r="I2229" s="20">
        <v>0</v>
      </c>
      <c r="J2229" s="20">
        <v>0</v>
      </c>
      <c r="K2229" s="20">
        <v>0</v>
      </c>
      <c r="L2229" s="20">
        <v>0</v>
      </c>
      <c r="M2229" s="225" t="s">
        <v>875</v>
      </c>
      <c r="O2229" s="101">
        <f>IF(ISBLANK(C2229),O2228,IF(COUNTIF(C$2:C2229,C2229)&gt;1,O2228,1+MAX(O2228,0)))</f>
        <v>66</v>
      </c>
      <c r="P2229" s="45">
        <f t="shared" si="476"/>
        <v>36</v>
      </c>
      <c r="Q2229" s="33" t="str">
        <f t="shared" si="477"/>
        <v/>
      </c>
      <c r="R2229" s="33">
        <f t="shared" si="478"/>
        <v>13</v>
      </c>
      <c r="S2229" s="33" t="str">
        <f t="shared" si="479"/>
        <v>136_13</v>
      </c>
      <c r="T2229" s="35" t="str">
        <f t="shared" si="480"/>
        <v>136PM</v>
      </c>
      <c r="U2229" s="35" t="str">
        <f t="shared" si="481"/>
        <v>136PMEW</v>
      </c>
      <c r="W2229" s="20" t="str">
        <f t="shared" si="482"/>
        <v/>
      </c>
      <c r="X2229" s="20" t="str">
        <f t="shared" si="483"/>
        <v/>
      </c>
      <c r="Y2229" s="20" t="str">
        <f t="shared" si="484"/>
        <v/>
      </c>
      <c r="Z2229" s="20" t="str">
        <f t="shared" si="485"/>
        <v/>
      </c>
      <c r="AA2229" s="20">
        <f t="shared" si="487"/>
        <v>0</v>
      </c>
      <c r="AB2229" s="20">
        <f t="shared" si="488"/>
        <v>0</v>
      </c>
      <c r="AC2229" s="20">
        <f t="shared" si="489"/>
        <v>0</v>
      </c>
      <c r="AD2229" s="16">
        <f t="shared" si="486"/>
        <v>0</v>
      </c>
      <c r="AE2229" s="16">
        <f>IF(ISBLANK(T2229),AE2228,IF(COUNTIF(T$2:T2229,T2229)&gt;1,AE2228,1+MAX(AE2228,0)))</f>
        <v>69</v>
      </c>
    </row>
    <row r="2230" spans="1:32" x14ac:dyDescent="0.25">
      <c r="A2230" s="42">
        <v>136</v>
      </c>
      <c r="B2230" s="42" t="s">
        <v>66</v>
      </c>
      <c r="C2230" s="42" t="s">
        <v>685</v>
      </c>
      <c r="E2230" s="20">
        <v>2</v>
      </c>
      <c r="F2230" s="20">
        <v>2</v>
      </c>
      <c r="G2230" s="20">
        <v>1</v>
      </c>
      <c r="H2230" s="20">
        <v>6</v>
      </c>
      <c r="I2230" s="20">
        <v>1</v>
      </c>
      <c r="J2230" s="20">
        <v>0</v>
      </c>
      <c r="K2230" s="20">
        <v>1</v>
      </c>
      <c r="L2230" s="20">
        <v>6</v>
      </c>
      <c r="M2230" s="225" t="s">
        <v>875</v>
      </c>
      <c r="O2230" s="101">
        <f>IF(ISBLANK(C2230),O2229,IF(COUNTIF(C$2:C2230,C2230)&gt;1,O2229,1+MAX(O2229,0)))</f>
        <v>66</v>
      </c>
      <c r="P2230" s="45">
        <f t="shared" si="476"/>
        <v>36</v>
      </c>
      <c r="Q2230" s="33" t="str">
        <f t="shared" si="477"/>
        <v/>
      </c>
      <c r="R2230" s="33">
        <f t="shared" si="478"/>
        <v>14</v>
      </c>
      <c r="S2230" s="33" t="str">
        <f t="shared" si="479"/>
        <v>136_14</v>
      </c>
      <c r="T2230" s="35" t="str">
        <f t="shared" si="480"/>
        <v>136PM</v>
      </c>
      <c r="U2230" s="35" t="str">
        <f t="shared" si="481"/>
        <v>136PMNS</v>
      </c>
      <c r="W2230" s="20" t="str">
        <f t="shared" si="482"/>
        <v/>
      </c>
      <c r="X2230" s="20" t="str">
        <f t="shared" si="483"/>
        <v/>
      </c>
      <c r="Y2230" s="20" t="str">
        <f t="shared" si="484"/>
        <v/>
      </c>
      <c r="Z2230" s="20" t="str">
        <f t="shared" si="485"/>
        <v/>
      </c>
      <c r="AA2230" s="20">
        <f t="shared" si="487"/>
        <v>0</v>
      </c>
      <c r="AB2230" s="20">
        <f t="shared" si="488"/>
        <v>0</v>
      </c>
      <c r="AC2230" s="20">
        <f t="shared" si="489"/>
        <v>0</v>
      </c>
      <c r="AD2230" s="16">
        <f t="shared" si="486"/>
        <v>0</v>
      </c>
      <c r="AE2230" s="16">
        <f>IF(ISBLANK(T2230),AE2229,IF(COUNTIF(T$2:T2230,T2230)&gt;1,AE2229,1+MAX(AE2229,0)))</f>
        <v>69</v>
      </c>
    </row>
    <row r="2231" spans="1:32" x14ac:dyDescent="0.25">
      <c r="A2231" s="42">
        <v>136</v>
      </c>
      <c r="B2231" s="42" t="s">
        <v>66</v>
      </c>
      <c r="C2231" s="42" t="s">
        <v>685</v>
      </c>
      <c r="E2231" s="20">
        <v>2</v>
      </c>
      <c r="F2231" s="20">
        <v>2</v>
      </c>
      <c r="G2231" s="20">
        <v>2</v>
      </c>
      <c r="H2231" s="20">
        <v>16</v>
      </c>
      <c r="I2231" s="20">
        <v>6</v>
      </c>
      <c r="J2231" s="20">
        <v>3</v>
      </c>
      <c r="K2231" s="20">
        <v>3</v>
      </c>
      <c r="L2231" s="20">
        <v>16</v>
      </c>
      <c r="M2231" s="225" t="s">
        <v>875</v>
      </c>
      <c r="O2231" s="101">
        <f>IF(ISBLANK(C2231),O2230,IF(COUNTIF(C$2:C2231,C2231)&gt;1,O2230,1+MAX(O2230,0)))</f>
        <v>66</v>
      </c>
      <c r="P2231" s="45">
        <f t="shared" si="476"/>
        <v>36</v>
      </c>
      <c r="Q2231" s="33" t="str">
        <f t="shared" si="477"/>
        <v/>
      </c>
      <c r="R2231" s="33">
        <f t="shared" si="478"/>
        <v>14</v>
      </c>
      <c r="S2231" s="33" t="str">
        <f t="shared" si="479"/>
        <v>136_14</v>
      </c>
      <c r="T2231" s="35" t="str">
        <f t="shared" si="480"/>
        <v>136PM</v>
      </c>
      <c r="U2231" s="35" t="str">
        <f t="shared" si="481"/>
        <v>136PMNS</v>
      </c>
      <c r="W2231" s="20" t="str">
        <f t="shared" si="482"/>
        <v/>
      </c>
      <c r="X2231" s="20" t="str">
        <f t="shared" si="483"/>
        <v/>
      </c>
      <c r="Y2231" s="20" t="str">
        <f t="shared" si="484"/>
        <v/>
      </c>
      <c r="Z2231" s="20" t="str">
        <f t="shared" si="485"/>
        <v/>
      </c>
      <c r="AA2231" s="20">
        <f t="shared" si="487"/>
        <v>0</v>
      </c>
      <c r="AB2231" s="20">
        <f t="shared" si="488"/>
        <v>0</v>
      </c>
      <c r="AC2231" s="20">
        <f t="shared" si="489"/>
        <v>0</v>
      </c>
      <c r="AD2231" s="16">
        <f t="shared" si="486"/>
        <v>0</v>
      </c>
      <c r="AE2231" s="16">
        <f>IF(ISBLANK(T2231),AE2230,IF(COUNTIF(T$2:T2231,T2231)&gt;1,AE2230,1+MAX(AE2230,0)))</f>
        <v>69</v>
      </c>
    </row>
    <row r="2232" spans="1:32" x14ac:dyDescent="0.25">
      <c r="A2232" s="42">
        <v>136</v>
      </c>
      <c r="B2232" s="42" t="s">
        <v>66</v>
      </c>
      <c r="C2232" s="42" t="s">
        <v>685</v>
      </c>
      <c r="E2232" s="20">
        <v>2</v>
      </c>
      <c r="F2232" s="20">
        <v>2</v>
      </c>
      <c r="G2232" s="20">
        <v>3</v>
      </c>
      <c r="H2232" s="20">
        <v>11</v>
      </c>
      <c r="I2232" s="20">
        <v>2</v>
      </c>
      <c r="J2232" s="20">
        <v>0</v>
      </c>
      <c r="K2232" s="20">
        <v>4</v>
      </c>
      <c r="L2232" s="20">
        <v>7</v>
      </c>
      <c r="M2232" s="225" t="s">
        <v>875</v>
      </c>
      <c r="O2232" s="101">
        <f>IF(ISBLANK(C2232),O2231,IF(COUNTIF(C$2:C2232,C2232)&gt;1,O2231,1+MAX(O2231,0)))</f>
        <v>66</v>
      </c>
      <c r="P2232" s="45">
        <f t="shared" si="476"/>
        <v>36</v>
      </c>
      <c r="Q2232" s="33" t="str">
        <f t="shared" si="477"/>
        <v/>
      </c>
      <c r="R2232" s="33">
        <f t="shared" si="478"/>
        <v>14</v>
      </c>
      <c r="S2232" s="33" t="str">
        <f t="shared" si="479"/>
        <v>136_14</v>
      </c>
      <c r="T2232" s="35" t="str">
        <f t="shared" si="480"/>
        <v>136PM</v>
      </c>
      <c r="U2232" s="35" t="str">
        <f t="shared" si="481"/>
        <v>136PMEW</v>
      </c>
      <c r="W2232" s="20" t="str">
        <f t="shared" si="482"/>
        <v/>
      </c>
      <c r="X2232" s="20" t="str">
        <f t="shared" si="483"/>
        <v/>
      </c>
      <c r="Y2232" s="20" t="str">
        <f t="shared" si="484"/>
        <v/>
      </c>
      <c r="Z2232" s="20" t="str">
        <f t="shared" si="485"/>
        <v/>
      </c>
      <c r="AA2232" s="20">
        <f t="shared" si="487"/>
        <v>0</v>
      </c>
      <c r="AB2232" s="20">
        <f t="shared" si="488"/>
        <v>0</v>
      </c>
      <c r="AC2232" s="20">
        <f t="shared" si="489"/>
        <v>0</v>
      </c>
      <c r="AD2232" s="16">
        <f t="shared" si="486"/>
        <v>0</v>
      </c>
      <c r="AE2232" s="16">
        <f>IF(ISBLANK(T2232),AE2231,IF(COUNTIF(T$2:T2232,T2232)&gt;1,AE2231,1+MAX(AE2231,0)))</f>
        <v>69</v>
      </c>
    </row>
    <row r="2233" spans="1:32" ht="26.4" x14ac:dyDescent="0.25">
      <c r="A2233" s="244">
        <v>136</v>
      </c>
      <c r="B2233" s="244" t="s">
        <v>66</v>
      </c>
      <c r="C2233" s="244" t="s">
        <v>685</v>
      </c>
      <c r="D2233" s="244"/>
      <c r="E2233" s="246">
        <v>2</v>
      </c>
      <c r="F2233" s="246">
        <v>2</v>
      </c>
      <c r="G2233" s="246">
        <v>4</v>
      </c>
      <c r="H2233" s="248">
        <v>3</v>
      </c>
      <c r="I2233" s="246">
        <v>1</v>
      </c>
      <c r="J2233" s="246">
        <v>0</v>
      </c>
      <c r="K2233" s="246">
        <v>2</v>
      </c>
      <c r="L2233" s="246">
        <v>3</v>
      </c>
      <c r="M2233" s="225" t="s">
        <v>875</v>
      </c>
      <c r="O2233" s="101">
        <f>IF(ISBLANK(C2233),O2232,IF(COUNTIF(C$2:C2233,C2233)&gt;1,O2232,1+MAX(O2232,0)))</f>
        <v>66</v>
      </c>
      <c r="P2233" s="45">
        <f t="shared" si="476"/>
        <v>36</v>
      </c>
      <c r="Q2233" s="33" t="str">
        <f t="shared" si="477"/>
        <v/>
      </c>
      <c r="R2233" s="33">
        <f t="shared" si="478"/>
        <v>14</v>
      </c>
      <c r="S2233" s="33" t="str">
        <f t="shared" si="479"/>
        <v>136_14</v>
      </c>
      <c r="T2233" s="35" t="str">
        <f t="shared" si="480"/>
        <v>136PM</v>
      </c>
      <c r="U2233" s="35" t="str">
        <f t="shared" si="481"/>
        <v>136PMEW</v>
      </c>
      <c r="W2233" s="20" t="str">
        <f t="shared" si="482"/>
        <v/>
      </c>
      <c r="X2233" s="20" t="str">
        <f t="shared" si="483"/>
        <v/>
      </c>
      <c r="Y2233" s="20" t="str">
        <f t="shared" si="484"/>
        <v/>
      </c>
      <c r="Z2233" s="20" t="str">
        <f t="shared" si="485"/>
        <v/>
      </c>
      <c r="AA2233" s="20">
        <f t="shared" si="487"/>
        <v>0</v>
      </c>
      <c r="AB2233" s="20">
        <f t="shared" si="488"/>
        <v>0</v>
      </c>
      <c r="AC2233" s="20">
        <f t="shared" si="489"/>
        <v>0</v>
      </c>
      <c r="AD2233" s="16">
        <f t="shared" si="486"/>
        <v>0</v>
      </c>
      <c r="AE2233" s="16">
        <f>IF(ISBLANK(T2233),AE2232,IF(COUNTIF(T$2:T2233,T2233)&gt;1,AE2232,1+MAX(AE2232,0)))</f>
        <v>69</v>
      </c>
      <c r="AF2233" s="53" t="s">
        <v>865</v>
      </c>
    </row>
    <row r="2234" spans="1:32" x14ac:dyDescent="0.25">
      <c r="A2234" s="42">
        <v>136</v>
      </c>
      <c r="B2234" s="42" t="s">
        <v>66</v>
      </c>
      <c r="C2234" s="42" t="s">
        <v>685</v>
      </c>
      <c r="E2234" s="20">
        <v>2</v>
      </c>
      <c r="F2234" s="20">
        <v>3</v>
      </c>
      <c r="G2234" s="20">
        <v>1</v>
      </c>
      <c r="H2234" s="20">
        <v>13</v>
      </c>
      <c r="I2234" s="20">
        <v>3</v>
      </c>
      <c r="J2234" s="20">
        <v>2</v>
      </c>
      <c r="K2234" s="20">
        <v>1</v>
      </c>
      <c r="L2234" s="20">
        <v>13</v>
      </c>
      <c r="M2234" s="225" t="s">
        <v>875</v>
      </c>
      <c r="O2234" s="101">
        <f>IF(ISBLANK(C2234),O2233,IF(COUNTIF(C$2:C2234,C2234)&gt;1,O2233,1+MAX(O2233,0)))</f>
        <v>66</v>
      </c>
      <c r="P2234" s="45">
        <f t="shared" si="476"/>
        <v>36</v>
      </c>
      <c r="Q2234" s="33" t="str">
        <f t="shared" si="477"/>
        <v/>
      </c>
      <c r="R2234" s="33">
        <f t="shared" si="478"/>
        <v>15</v>
      </c>
      <c r="S2234" s="33" t="str">
        <f t="shared" si="479"/>
        <v>136_15</v>
      </c>
      <c r="T2234" s="35" t="str">
        <f t="shared" si="480"/>
        <v>136PM</v>
      </c>
      <c r="U2234" s="35" t="str">
        <f t="shared" si="481"/>
        <v>136PMNS</v>
      </c>
      <c r="W2234" s="20" t="str">
        <f t="shared" si="482"/>
        <v/>
      </c>
      <c r="X2234" s="20" t="str">
        <f t="shared" si="483"/>
        <v/>
      </c>
      <c r="Y2234" s="20" t="str">
        <f t="shared" si="484"/>
        <v/>
      </c>
      <c r="Z2234" s="20" t="str">
        <f t="shared" si="485"/>
        <v/>
      </c>
      <c r="AA2234" s="20">
        <f t="shared" si="487"/>
        <v>0</v>
      </c>
      <c r="AB2234" s="20">
        <f t="shared" si="488"/>
        <v>0</v>
      </c>
      <c r="AC2234" s="20">
        <f t="shared" si="489"/>
        <v>0</v>
      </c>
      <c r="AD2234" s="16">
        <f t="shared" si="486"/>
        <v>0</v>
      </c>
      <c r="AE2234" s="16">
        <f>IF(ISBLANK(T2234),AE2233,IF(COUNTIF(T$2:T2234,T2234)&gt;1,AE2233,1+MAX(AE2233,0)))</f>
        <v>69</v>
      </c>
    </row>
    <row r="2235" spans="1:32" x14ac:dyDescent="0.25">
      <c r="A2235" s="42">
        <v>136</v>
      </c>
      <c r="B2235" s="42" t="s">
        <v>66</v>
      </c>
      <c r="C2235" s="42" t="s">
        <v>685</v>
      </c>
      <c r="E2235" s="20">
        <v>2</v>
      </c>
      <c r="F2235" s="20">
        <v>3</v>
      </c>
      <c r="G2235" s="20">
        <v>2</v>
      </c>
      <c r="H2235" s="20">
        <v>17</v>
      </c>
      <c r="I2235" s="20">
        <v>6</v>
      </c>
      <c r="J2235" s="20">
        <v>1</v>
      </c>
      <c r="K2235" s="20">
        <v>4</v>
      </c>
      <c r="L2235" s="20">
        <v>17</v>
      </c>
      <c r="M2235" s="225" t="s">
        <v>875</v>
      </c>
      <c r="O2235" s="101">
        <f>IF(ISBLANK(C2235),O2234,IF(COUNTIF(C$2:C2235,C2235)&gt;1,O2234,1+MAX(O2234,0)))</f>
        <v>66</v>
      </c>
      <c r="P2235" s="45">
        <f t="shared" si="476"/>
        <v>36</v>
      </c>
      <c r="Q2235" s="33" t="str">
        <f t="shared" si="477"/>
        <v/>
      </c>
      <c r="R2235" s="33">
        <f t="shared" si="478"/>
        <v>15</v>
      </c>
      <c r="S2235" s="33" t="str">
        <f t="shared" si="479"/>
        <v>136_15</v>
      </c>
      <c r="T2235" s="35" t="str">
        <f t="shared" si="480"/>
        <v>136PM</v>
      </c>
      <c r="U2235" s="35" t="str">
        <f t="shared" si="481"/>
        <v>136PMNS</v>
      </c>
      <c r="W2235" s="20" t="str">
        <f t="shared" si="482"/>
        <v/>
      </c>
      <c r="X2235" s="20" t="str">
        <f t="shared" si="483"/>
        <v/>
      </c>
      <c r="Y2235" s="20" t="str">
        <f t="shared" si="484"/>
        <v/>
      </c>
      <c r="Z2235" s="20" t="str">
        <f t="shared" si="485"/>
        <v/>
      </c>
      <c r="AA2235" s="20">
        <f t="shared" si="487"/>
        <v>0</v>
      </c>
      <c r="AB2235" s="20">
        <f t="shared" si="488"/>
        <v>0</v>
      </c>
      <c r="AC2235" s="20">
        <f t="shared" si="489"/>
        <v>0</v>
      </c>
      <c r="AD2235" s="16">
        <f t="shared" si="486"/>
        <v>0</v>
      </c>
      <c r="AE2235" s="16">
        <f>IF(ISBLANK(T2235),AE2234,IF(COUNTIF(T$2:T2235,T2235)&gt;1,AE2234,1+MAX(AE2234,0)))</f>
        <v>69</v>
      </c>
    </row>
    <row r="2236" spans="1:32" x14ac:dyDescent="0.25">
      <c r="A2236" s="42">
        <v>136</v>
      </c>
      <c r="B2236" s="42" t="s">
        <v>66</v>
      </c>
      <c r="C2236" s="42" t="s">
        <v>685</v>
      </c>
      <c r="E2236" s="20">
        <v>2</v>
      </c>
      <c r="F2236" s="20">
        <v>3</v>
      </c>
      <c r="G2236" s="20">
        <v>3</v>
      </c>
      <c r="H2236" s="20">
        <v>7</v>
      </c>
      <c r="I2236" s="20">
        <v>1</v>
      </c>
      <c r="J2236" s="20">
        <v>0</v>
      </c>
      <c r="K2236" s="20">
        <v>1</v>
      </c>
      <c r="L2236" s="20">
        <v>7</v>
      </c>
      <c r="M2236" s="225" t="s">
        <v>875</v>
      </c>
      <c r="O2236" s="101">
        <f>IF(ISBLANK(C2236),O2235,IF(COUNTIF(C$2:C2236,C2236)&gt;1,O2235,1+MAX(O2235,0)))</f>
        <v>66</v>
      </c>
      <c r="P2236" s="45">
        <f t="shared" si="476"/>
        <v>36</v>
      </c>
      <c r="Q2236" s="33" t="str">
        <f t="shared" si="477"/>
        <v/>
      </c>
      <c r="R2236" s="33">
        <f t="shared" si="478"/>
        <v>15</v>
      </c>
      <c r="S2236" s="33" t="str">
        <f t="shared" si="479"/>
        <v>136_15</v>
      </c>
      <c r="T2236" s="35" t="str">
        <f t="shared" si="480"/>
        <v>136PM</v>
      </c>
      <c r="U2236" s="35" t="str">
        <f t="shared" si="481"/>
        <v>136PMEW</v>
      </c>
      <c r="W2236" s="20" t="str">
        <f t="shared" si="482"/>
        <v/>
      </c>
      <c r="X2236" s="20" t="str">
        <f t="shared" si="483"/>
        <v/>
      </c>
      <c r="Y2236" s="20" t="str">
        <f t="shared" si="484"/>
        <v/>
      </c>
      <c r="Z2236" s="20" t="str">
        <f t="shared" si="485"/>
        <v/>
      </c>
      <c r="AA2236" s="20">
        <f t="shared" si="487"/>
        <v>0</v>
      </c>
      <c r="AB2236" s="20">
        <f t="shared" si="488"/>
        <v>0</v>
      </c>
      <c r="AC2236" s="20">
        <f t="shared" si="489"/>
        <v>0</v>
      </c>
      <c r="AD2236" s="16">
        <f t="shared" si="486"/>
        <v>0</v>
      </c>
      <c r="AE2236" s="16">
        <f>IF(ISBLANK(T2236),AE2235,IF(COUNTIF(T$2:T2236,T2236)&gt;1,AE2235,1+MAX(AE2235,0)))</f>
        <v>69</v>
      </c>
    </row>
    <row r="2237" spans="1:32" x14ac:dyDescent="0.25">
      <c r="A2237" s="42">
        <v>136</v>
      </c>
      <c r="B2237" s="42" t="s">
        <v>66</v>
      </c>
      <c r="C2237" s="42" t="s">
        <v>685</v>
      </c>
      <c r="E2237" s="20">
        <v>2</v>
      </c>
      <c r="F2237" s="20">
        <v>3</v>
      </c>
      <c r="G2237" s="20">
        <v>4</v>
      </c>
      <c r="H2237" s="20">
        <v>1</v>
      </c>
      <c r="I2237" s="20">
        <v>0</v>
      </c>
      <c r="J2237" s="20">
        <v>0</v>
      </c>
      <c r="K2237" s="20">
        <v>0</v>
      </c>
      <c r="L2237" s="20">
        <v>0</v>
      </c>
      <c r="M2237" s="225" t="s">
        <v>875</v>
      </c>
      <c r="O2237" s="101">
        <f>IF(ISBLANK(C2237),O2236,IF(COUNTIF(C$2:C2237,C2237)&gt;1,O2236,1+MAX(O2236,0)))</f>
        <v>66</v>
      </c>
      <c r="P2237" s="45">
        <f t="shared" si="476"/>
        <v>36</v>
      </c>
      <c r="Q2237" s="33" t="str">
        <f t="shared" si="477"/>
        <v/>
      </c>
      <c r="R2237" s="33">
        <f t="shared" si="478"/>
        <v>15</v>
      </c>
      <c r="S2237" s="33" t="str">
        <f t="shared" si="479"/>
        <v>136_15</v>
      </c>
      <c r="T2237" s="35" t="str">
        <f t="shared" si="480"/>
        <v>136PM</v>
      </c>
      <c r="U2237" s="35" t="str">
        <f t="shared" si="481"/>
        <v>136PMEW</v>
      </c>
      <c r="W2237" s="20" t="str">
        <f t="shared" si="482"/>
        <v/>
      </c>
      <c r="X2237" s="20" t="str">
        <f t="shared" si="483"/>
        <v/>
      </c>
      <c r="Y2237" s="20" t="str">
        <f t="shared" si="484"/>
        <v/>
      </c>
      <c r="Z2237" s="20" t="str">
        <f t="shared" si="485"/>
        <v/>
      </c>
      <c r="AA2237" s="20">
        <f t="shared" si="487"/>
        <v>0</v>
      </c>
      <c r="AB2237" s="20">
        <f t="shared" si="488"/>
        <v>0</v>
      </c>
      <c r="AC2237" s="20">
        <f t="shared" si="489"/>
        <v>0</v>
      </c>
      <c r="AD2237" s="16">
        <f t="shared" si="486"/>
        <v>0</v>
      </c>
      <c r="AE2237" s="16">
        <f>IF(ISBLANK(T2237),AE2236,IF(COUNTIF(T$2:T2237,T2237)&gt;1,AE2236,1+MAX(AE2236,0)))</f>
        <v>69</v>
      </c>
    </row>
    <row r="2238" spans="1:32" x14ac:dyDescent="0.25">
      <c r="A2238" s="42">
        <v>136</v>
      </c>
      <c r="B2238" s="42" t="s">
        <v>66</v>
      </c>
      <c r="C2238" s="42" t="s">
        <v>685</v>
      </c>
      <c r="E2238" s="20">
        <v>2</v>
      </c>
      <c r="F2238" s="20">
        <v>4</v>
      </c>
      <c r="G2238" s="20">
        <v>1</v>
      </c>
      <c r="H2238" s="20">
        <v>14</v>
      </c>
      <c r="I2238" s="20">
        <v>5</v>
      </c>
      <c r="J2238" s="20">
        <v>1</v>
      </c>
      <c r="K2238" s="20">
        <v>0</v>
      </c>
      <c r="L2238" s="20">
        <v>14</v>
      </c>
      <c r="M2238" s="225" t="s">
        <v>875</v>
      </c>
      <c r="O2238" s="101">
        <f>IF(ISBLANK(C2238),O2237,IF(COUNTIF(C$2:C2238,C2238)&gt;1,O2237,1+MAX(O2237,0)))</f>
        <v>66</v>
      </c>
      <c r="P2238" s="45">
        <f t="shared" si="476"/>
        <v>36</v>
      </c>
      <c r="Q2238" s="33" t="str">
        <f t="shared" si="477"/>
        <v/>
      </c>
      <c r="R2238" s="33">
        <f t="shared" si="478"/>
        <v>16</v>
      </c>
      <c r="S2238" s="33" t="str">
        <f t="shared" si="479"/>
        <v>136_16</v>
      </c>
      <c r="T2238" s="35" t="str">
        <f t="shared" si="480"/>
        <v>136PM</v>
      </c>
      <c r="U2238" s="35" t="str">
        <f t="shared" si="481"/>
        <v>136PMNS</v>
      </c>
      <c r="W2238" s="20" t="str">
        <f t="shared" si="482"/>
        <v/>
      </c>
      <c r="X2238" s="20" t="str">
        <f t="shared" si="483"/>
        <v/>
      </c>
      <c r="Y2238" s="20" t="str">
        <f t="shared" si="484"/>
        <v/>
      </c>
      <c r="Z2238" s="20" t="str">
        <f t="shared" si="485"/>
        <v/>
      </c>
      <c r="AA2238" s="20">
        <f t="shared" si="487"/>
        <v>0</v>
      </c>
      <c r="AB2238" s="20">
        <f t="shared" si="488"/>
        <v>0</v>
      </c>
      <c r="AC2238" s="20">
        <f t="shared" si="489"/>
        <v>0</v>
      </c>
      <c r="AD2238" s="16">
        <f t="shared" si="486"/>
        <v>0</v>
      </c>
      <c r="AE2238" s="16">
        <f>IF(ISBLANK(T2238),AE2237,IF(COUNTIF(T$2:T2238,T2238)&gt;1,AE2237,1+MAX(AE2237,0)))</f>
        <v>69</v>
      </c>
    </row>
    <row r="2239" spans="1:32" x14ac:dyDescent="0.25">
      <c r="A2239" s="42">
        <v>136</v>
      </c>
      <c r="B2239" s="42" t="s">
        <v>66</v>
      </c>
      <c r="C2239" s="42" t="s">
        <v>685</v>
      </c>
      <c r="E2239" s="20">
        <v>2</v>
      </c>
      <c r="F2239" s="20">
        <v>4</v>
      </c>
      <c r="G2239" s="20">
        <v>2</v>
      </c>
      <c r="H2239" s="20">
        <v>15</v>
      </c>
      <c r="I2239" s="20">
        <v>3</v>
      </c>
      <c r="J2239" s="20">
        <v>1</v>
      </c>
      <c r="K2239" s="20">
        <v>6</v>
      </c>
      <c r="L2239" s="20">
        <v>15</v>
      </c>
      <c r="M2239" s="225" t="s">
        <v>875</v>
      </c>
      <c r="O2239" s="101">
        <f>IF(ISBLANK(C2239),O2238,IF(COUNTIF(C$2:C2239,C2239)&gt;1,O2238,1+MAX(O2238,0)))</f>
        <v>66</v>
      </c>
      <c r="P2239" s="45">
        <f t="shared" si="476"/>
        <v>36</v>
      </c>
      <c r="Q2239" s="33" t="str">
        <f t="shared" si="477"/>
        <v/>
      </c>
      <c r="R2239" s="33">
        <f t="shared" si="478"/>
        <v>16</v>
      </c>
      <c r="S2239" s="33" t="str">
        <f t="shared" si="479"/>
        <v>136_16</v>
      </c>
      <c r="T2239" s="35" t="str">
        <f t="shared" si="480"/>
        <v>136PM</v>
      </c>
      <c r="U2239" s="35" t="str">
        <f t="shared" si="481"/>
        <v>136PMNS</v>
      </c>
      <c r="W2239" s="20" t="str">
        <f t="shared" si="482"/>
        <v/>
      </c>
      <c r="X2239" s="20" t="str">
        <f t="shared" si="483"/>
        <v/>
      </c>
      <c r="Y2239" s="20" t="str">
        <f t="shared" si="484"/>
        <v/>
      </c>
      <c r="Z2239" s="20" t="str">
        <f t="shared" si="485"/>
        <v/>
      </c>
      <c r="AA2239" s="20">
        <f t="shared" si="487"/>
        <v>0</v>
      </c>
      <c r="AB2239" s="20">
        <f t="shared" si="488"/>
        <v>0</v>
      </c>
      <c r="AC2239" s="20">
        <f t="shared" si="489"/>
        <v>0</v>
      </c>
      <c r="AD2239" s="16">
        <f t="shared" si="486"/>
        <v>0</v>
      </c>
      <c r="AE2239" s="16">
        <f>IF(ISBLANK(T2239),AE2238,IF(COUNTIF(T$2:T2239,T2239)&gt;1,AE2238,1+MAX(AE2238,0)))</f>
        <v>69</v>
      </c>
    </row>
    <row r="2240" spans="1:32" x14ac:dyDescent="0.25">
      <c r="A2240" s="42">
        <v>136</v>
      </c>
      <c r="B2240" s="42" t="s">
        <v>66</v>
      </c>
      <c r="C2240" s="42" t="s">
        <v>685</v>
      </c>
      <c r="E2240" s="20">
        <v>2</v>
      </c>
      <c r="F2240" s="20">
        <v>4</v>
      </c>
      <c r="G2240" s="20">
        <v>3</v>
      </c>
      <c r="H2240" s="20">
        <v>18</v>
      </c>
      <c r="I2240" s="20">
        <v>4</v>
      </c>
      <c r="J2240" s="20">
        <v>0</v>
      </c>
      <c r="K2240" s="20">
        <v>3</v>
      </c>
      <c r="L2240" s="20">
        <v>15</v>
      </c>
      <c r="M2240" s="225" t="s">
        <v>875</v>
      </c>
      <c r="O2240" s="101">
        <f>IF(ISBLANK(C2240),O2239,IF(COUNTIF(C$2:C2240,C2240)&gt;1,O2239,1+MAX(O2239,0)))</f>
        <v>66</v>
      </c>
      <c r="P2240" s="45">
        <f t="shared" si="476"/>
        <v>36</v>
      </c>
      <c r="Q2240" s="33" t="str">
        <f t="shared" si="477"/>
        <v/>
      </c>
      <c r="R2240" s="33">
        <f t="shared" si="478"/>
        <v>16</v>
      </c>
      <c r="S2240" s="33" t="str">
        <f t="shared" si="479"/>
        <v>136_16</v>
      </c>
      <c r="T2240" s="35" t="str">
        <f t="shared" si="480"/>
        <v>136PM</v>
      </c>
      <c r="U2240" s="35" t="str">
        <f t="shared" si="481"/>
        <v>136PMEW</v>
      </c>
      <c r="W2240" s="20" t="str">
        <f t="shared" si="482"/>
        <v/>
      </c>
      <c r="X2240" s="20" t="str">
        <f t="shared" si="483"/>
        <v/>
      </c>
      <c r="Y2240" s="20" t="str">
        <f t="shared" si="484"/>
        <v/>
      </c>
      <c r="Z2240" s="20" t="str">
        <f t="shared" si="485"/>
        <v/>
      </c>
      <c r="AA2240" s="20">
        <f t="shared" si="487"/>
        <v>0</v>
      </c>
      <c r="AB2240" s="20">
        <f t="shared" si="488"/>
        <v>0</v>
      </c>
      <c r="AC2240" s="20">
        <f t="shared" si="489"/>
        <v>0</v>
      </c>
      <c r="AD2240" s="16">
        <f t="shared" si="486"/>
        <v>0</v>
      </c>
      <c r="AE2240" s="16">
        <f>IF(ISBLANK(T2240),AE2239,IF(COUNTIF(T$2:T2240,T2240)&gt;1,AE2239,1+MAX(AE2239,0)))</f>
        <v>69</v>
      </c>
    </row>
    <row r="2241" spans="1:31" x14ac:dyDescent="0.25">
      <c r="A2241" s="42">
        <v>136</v>
      </c>
      <c r="B2241" s="42" t="s">
        <v>66</v>
      </c>
      <c r="C2241" s="42" t="s">
        <v>685</v>
      </c>
      <c r="E2241" s="20">
        <v>2</v>
      </c>
      <c r="F2241" s="20">
        <v>4</v>
      </c>
      <c r="G2241" s="20">
        <v>4</v>
      </c>
      <c r="H2241" s="20">
        <v>3</v>
      </c>
      <c r="I2241" s="20">
        <v>1</v>
      </c>
      <c r="J2241" s="20">
        <v>0</v>
      </c>
      <c r="K2241" s="20">
        <v>2</v>
      </c>
      <c r="L2241" s="20">
        <v>2</v>
      </c>
      <c r="M2241" s="225" t="s">
        <v>875</v>
      </c>
      <c r="O2241" s="101">
        <f>IF(ISBLANK(C2241),O2240,IF(COUNTIF(C$2:C2241,C2241)&gt;1,O2240,1+MAX(O2240,0)))</f>
        <v>66</v>
      </c>
      <c r="P2241" s="45">
        <f t="shared" si="476"/>
        <v>36</v>
      </c>
      <c r="Q2241" s="33" t="str">
        <f t="shared" si="477"/>
        <v/>
      </c>
      <c r="R2241" s="33">
        <f t="shared" si="478"/>
        <v>16</v>
      </c>
      <c r="S2241" s="33" t="str">
        <f t="shared" si="479"/>
        <v>136_16</v>
      </c>
      <c r="T2241" s="35" t="str">
        <f t="shared" si="480"/>
        <v>136PM</v>
      </c>
      <c r="U2241" s="35" t="str">
        <f t="shared" si="481"/>
        <v>136PMEW</v>
      </c>
      <c r="W2241" s="20" t="str">
        <f t="shared" si="482"/>
        <v/>
      </c>
      <c r="X2241" s="20" t="str">
        <f t="shared" si="483"/>
        <v/>
      </c>
      <c r="Y2241" s="20" t="str">
        <f t="shared" si="484"/>
        <v/>
      </c>
      <c r="Z2241" s="20" t="str">
        <f t="shared" si="485"/>
        <v/>
      </c>
      <c r="AA2241" s="20">
        <f t="shared" si="487"/>
        <v>0</v>
      </c>
      <c r="AB2241" s="20">
        <f t="shared" si="488"/>
        <v>0</v>
      </c>
      <c r="AC2241" s="20">
        <f t="shared" si="489"/>
        <v>0</v>
      </c>
      <c r="AD2241" s="16">
        <f t="shared" si="486"/>
        <v>0</v>
      </c>
      <c r="AE2241" s="16">
        <f>IF(ISBLANK(T2241),AE2240,IF(COUNTIF(T$2:T2241,T2241)&gt;1,AE2240,1+MAX(AE2240,0)))</f>
        <v>69</v>
      </c>
    </row>
    <row r="2242" spans="1:31" x14ac:dyDescent="0.25">
      <c r="A2242" s="42">
        <v>137</v>
      </c>
      <c r="B2242" s="42" t="s">
        <v>65</v>
      </c>
      <c r="C2242" s="42" t="s">
        <v>791</v>
      </c>
      <c r="E2242" s="20">
        <v>2</v>
      </c>
      <c r="F2242" s="20">
        <v>1</v>
      </c>
      <c r="G2242" s="20">
        <v>1</v>
      </c>
      <c r="H2242" s="20">
        <v>1</v>
      </c>
      <c r="I2242" s="20">
        <v>1</v>
      </c>
      <c r="J2242" s="20">
        <v>0</v>
      </c>
      <c r="K2242" s="20">
        <v>1</v>
      </c>
      <c r="L2242" s="20">
        <v>1</v>
      </c>
      <c r="M2242" s="225" t="s">
        <v>796</v>
      </c>
      <c r="O2242" s="101">
        <f>IF(ISBLANK(C2242),O2241,IF(COUNTIF(C$2:C2242,C2242)&gt;1,O2241,1+MAX(O2241,0)))</f>
        <v>66</v>
      </c>
      <c r="P2242" s="45">
        <f t="shared" ref="P2242:P2305" si="490">IF(A2242=A2241,P2241,IF(ISNUMBER(P2241),P2241+1,1))</f>
        <v>37</v>
      </c>
      <c r="Q2242" s="33">
        <f t="shared" ref="Q2242:Q2305" si="491">IF(OR(P2242=P2241,LEN(A2242)&lt;1),"",P2242)</f>
        <v>37</v>
      </c>
      <c r="R2242" s="33">
        <f t="shared" ref="R2242:R2305" si="492">IF(ISNUMBER(F2242),F2242+4*(E2242-1)+8*IF(B2242="PM",1,0),"")</f>
        <v>5</v>
      </c>
      <c r="S2242" s="33" t="str">
        <f t="shared" ref="S2242:S2305" si="493">IF(ISNUMBER(R2242),A2242&amp;"_"&amp;R2242,"")</f>
        <v>137_5</v>
      </c>
      <c r="T2242" s="35" t="str">
        <f t="shared" ref="T2242:T2305" si="494">A2242&amp;B2242</f>
        <v>137AM</v>
      </c>
      <c r="U2242" s="35" t="str">
        <f t="shared" ref="U2242:U2305" si="495">IF(OR(G2242=1,G2242=2),T2242&amp;"NS",IF(OR(G2242=3,G2242=4),T2242&amp;"EW",""))</f>
        <v>137AMNS</v>
      </c>
      <c r="W2242" s="20" t="str">
        <f t="shared" ref="W2242:W2305" si="496">IF(I2242&gt;$H2242,1,"")</f>
        <v/>
      </c>
      <c r="X2242" s="20" t="str">
        <f t="shared" ref="X2242:X2305" si="497">IF(J2242&gt;$H2242,1,"")</f>
        <v/>
      </c>
      <c r="Y2242" s="20" t="str">
        <f t="shared" ref="Y2242:Y2305" si="498">IF(K2242&gt;$H2242,1,"")</f>
        <v/>
      </c>
      <c r="Z2242" s="20" t="str">
        <f t="shared" ref="Z2242:Z2305" si="499">IF(L2242&gt;$H2242,1,"")</f>
        <v/>
      </c>
      <c r="AA2242" s="20">
        <f t="shared" si="487"/>
        <v>0</v>
      </c>
      <c r="AB2242" s="20">
        <f t="shared" si="488"/>
        <v>0</v>
      </c>
      <c r="AC2242" s="20">
        <f t="shared" si="489"/>
        <v>3</v>
      </c>
      <c r="AD2242" s="16">
        <f t="shared" ref="AD2242:AD2305" si="500">IF(AND(AC2242&gt;0,ISNUMBER(AC2242)),1,0)</f>
        <v>1</v>
      </c>
      <c r="AE2242" s="16">
        <f>IF(ISBLANK(T2242),AE2241,IF(COUNTIF(T$2:T2242,T2242)&gt;1,AE2241,1+MAX(AE2241,0)))</f>
        <v>70</v>
      </c>
    </row>
    <row r="2243" spans="1:31" x14ac:dyDescent="0.25">
      <c r="A2243" s="42">
        <v>137</v>
      </c>
      <c r="B2243" s="42" t="s">
        <v>65</v>
      </c>
      <c r="C2243" s="42" t="s">
        <v>791</v>
      </c>
      <c r="E2243" s="20">
        <v>2</v>
      </c>
      <c r="F2243" s="20">
        <v>1</v>
      </c>
      <c r="G2243" s="20">
        <v>2</v>
      </c>
      <c r="H2243" s="20">
        <v>2</v>
      </c>
      <c r="I2243" s="20">
        <v>0</v>
      </c>
      <c r="J2243" s="20">
        <v>0</v>
      </c>
      <c r="K2243" s="20">
        <v>1</v>
      </c>
      <c r="L2243" s="20">
        <v>2</v>
      </c>
      <c r="M2243" s="225" t="s">
        <v>796</v>
      </c>
      <c r="O2243" s="101">
        <f>IF(ISBLANK(C2243),O2242,IF(COUNTIF(C$2:C2243,C2243)&gt;1,O2242,1+MAX(O2242,0)))</f>
        <v>66</v>
      </c>
      <c r="P2243" s="45">
        <f t="shared" si="490"/>
        <v>37</v>
      </c>
      <c r="Q2243" s="33" t="str">
        <f t="shared" si="491"/>
        <v/>
      </c>
      <c r="R2243" s="33">
        <f t="shared" si="492"/>
        <v>5</v>
      </c>
      <c r="S2243" s="33" t="str">
        <f t="shared" si="493"/>
        <v>137_5</v>
      </c>
      <c r="T2243" s="35" t="str">
        <f t="shared" si="494"/>
        <v>137AM</v>
      </c>
      <c r="U2243" s="35" t="str">
        <f t="shared" si="495"/>
        <v>137AMNS</v>
      </c>
      <c r="W2243" s="20" t="str">
        <f t="shared" si="496"/>
        <v/>
      </c>
      <c r="X2243" s="20" t="str">
        <f t="shared" si="497"/>
        <v/>
      </c>
      <c r="Y2243" s="20" t="str">
        <f t="shared" si="498"/>
        <v/>
      </c>
      <c r="Z2243" s="20" t="str">
        <f t="shared" si="499"/>
        <v/>
      </c>
      <c r="AA2243" s="20">
        <f t="shared" ref="AA2243:AA2306" si="501">IF(AND(ISNUMBER($G2243),$B2243="AM"),INDEX(Cordon,MATCH($A2243,loc_ID,0),$G2243),0)</f>
        <v>0</v>
      </c>
      <c r="AB2243" s="20">
        <f t="shared" ref="AB2243:AB2306" si="502">IF(AND(ISNUMBER($G2243),$B2243="PM"),INDEX(Cordon,MATCH($A2243,loc_ID,0),VLOOKUP($G2243,Reverse_dir,2,FALSE)),0)</f>
        <v>0</v>
      </c>
      <c r="AC2243" s="20">
        <f t="shared" ref="AC2243:AC2306" si="503">IF(AND(ISNUMBER($G2243),$B2243="AM"),INDEX(Lane,MATCH($A2243,loc_ID,0),$G2243),0)</f>
        <v>3</v>
      </c>
      <c r="AD2243" s="16">
        <f t="shared" si="500"/>
        <v>1</v>
      </c>
      <c r="AE2243" s="16">
        <f>IF(ISBLANK(T2243),AE2242,IF(COUNTIF(T$2:T2243,T2243)&gt;1,AE2242,1+MAX(AE2242,0)))</f>
        <v>70</v>
      </c>
    </row>
    <row r="2244" spans="1:31" x14ac:dyDescent="0.25">
      <c r="A2244" s="42">
        <v>137</v>
      </c>
      <c r="B2244" s="42" t="s">
        <v>65</v>
      </c>
      <c r="C2244" s="42" t="s">
        <v>791</v>
      </c>
      <c r="E2244" s="20">
        <v>2</v>
      </c>
      <c r="F2244" s="20">
        <v>1</v>
      </c>
      <c r="G2244" s="20">
        <v>3</v>
      </c>
      <c r="H2244" s="20">
        <v>0</v>
      </c>
      <c r="I2244" s="20">
        <v>0</v>
      </c>
      <c r="J2244" s="20">
        <v>0</v>
      </c>
      <c r="K2244" s="20">
        <v>0</v>
      </c>
      <c r="L2244" s="20">
        <v>0</v>
      </c>
      <c r="M2244" s="225" t="s">
        <v>796</v>
      </c>
      <c r="O2244" s="101">
        <f>IF(ISBLANK(C2244),O2243,IF(COUNTIF(C$2:C2244,C2244)&gt;1,O2243,1+MAX(O2243,0)))</f>
        <v>66</v>
      </c>
      <c r="P2244" s="45">
        <f t="shared" si="490"/>
        <v>37</v>
      </c>
      <c r="Q2244" s="33" t="str">
        <f t="shared" si="491"/>
        <v/>
      </c>
      <c r="R2244" s="33">
        <f t="shared" si="492"/>
        <v>5</v>
      </c>
      <c r="S2244" s="33" t="str">
        <f t="shared" si="493"/>
        <v>137_5</v>
      </c>
      <c r="T2244" s="35" t="str">
        <f t="shared" si="494"/>
        <v>137AM</v>
      </c>
      <c r="U2244" s="35" t="str">
        <f t="shared" si="495"/>
        <v>137AMEW</v>
      </c>
      <c r="W2244" s="20" t="str">
        <f t="shared" si="496"/>
        <v/>
      </c>
      <c r="X2244" s="20" t="str">
        <f t="shared" si="497"/>
        <v/>
      </c>
      <c r="Y2244" s="20" t="str">
        <f t="shared" si="498"/>
        <v/>
      </c>
      <c r="Z2244" s="20" t="str">
        <f t="shared" si="499"/>
        <v/>
      </c>
      <c r="AA2244" s="20">
        <f t="shared" si="501"/>
        <v>0</v>
      </c>
      <c r="AB2244" s="20">
        <f t="shared" si="502"/>
        <v>0</v>
      </c>
      <c r="AC2244" s="20">
        <f t="shared" si="503"/>
        <v>0</v>
      </c>
      <c r="AD2244" s="16">
        <f t="shared" si="500"/>
        <v>0</v>
      </c>
      <c r="AE2244" s="16">
        <f>IF(ISBLANK(T2244),AE2243,IF(COUNTIF(T$2:T2244,T2244)&gt;1,AE2243,1+MAX(AE2243,0)))</f>
        <v>70</v>
      </c>
    </row>
    <row r="2245" spans="1:31" x14ac:dyDescent="0.25">
      <c r="A2245" s="42">
        <v>137</v>
      </c>
      <c r="B2245" s="42" t="s">
        <v>65</v>
      </c>
      <c r="C2245" s="42" t="s">
        <v>791</v>
      </c>
      <c r="E2245" s="20">
        <v>2</v>
      </c>
      <c r="F2245" s="20">
        <v>1</v>
      </c>
      <c r="G2245" s="20">
        <v>4</v>
      </c>
      <c r="H2245" s="20">
        <v>0</v>
      </c>
      <c r="I2245" s="20">
        <v>0</v>
      </c>
      <c r="J2245" s="20">
        <v>0</v>
      </c>
      <c r="K2245" s="20">
        <v>0</v>
      </c>
      <c r="L2245" s="20">
        <v>0</v>
      </c>
      <c r="M2245" s="225" t="s">
        <v>796</v>
      </c>
      <c r="O2245" s="101">
        <f>IF(ISBLANK(C2245),O2244,IF(COUNTIF(C$2:C2245,C2245)&gt;1,O2244,1+MAX(O2244,0)))</f>
        <v>66</v>
      </c>
      <c r="P2245" s="45">
        <f t="shared" si="490"/>
        <v>37</v>
      </c>
      <c r="Q2245" s="33" t="str">
        <f t="shared" si="491"/>
        <v/>
      </c>
      <c r="R2245" s="33">
        <f t="shared" si="492"/>
        <v>5</v>
      </c>
      <c r="S2245" s="33" t="str">
        <f t="shared" si="493"/>
        <v>137_5</v>
      </c>
      <c r="T2245" s="35" t="str">
        <f t="shared" si="494"/>
        <v>137AM</v>
      </c>
      <c r="U2245" s="35" t="str">
        <f t="shared" si="495"/>
        <v>137AMEW</v>
      </c>
      <c r="W2245" s="20" t="str">
        <f t="shared" si="496"/>
        <v/>
      </c>
      <c r="X2245" s="20" t="str">
        <f t="shared" si="497"/>
        <v/>
      </c>
      <c r="Y2245" s="20" t="str">
        <f t="shared" si="498"/>
        <v/>
      </c>
      <c r="Z2245" s="20" t="str">
        <f t="shared" si="499"/>
        <v/>
      </c>
      <c r="AA2245" s="20">
        <f t="shared" si="501"/>
        <v>0</v>
      </c>
      <c r="AB2245" s="20">
        <f t="shared" si="502"/>
        <v>0</v>
      </c>
      <c r="AC2245" s="20">
        <f t="shared" si="503"/>
        <v>0</v>
      </c>
      <c r="AD2245" s="16">
        <f t="shared" si="500"/>
        <v>0</v>
      </c>
      <c r="AE2245" s="16">
        <f>IF(ISBLANK(T2245),AE2244,IF(COUNTIF(T$2:T2245,T2245)&gt;1,AE2244,1+MAX(AE2244,0)))</f>
        <v>70</v>
      </c>
    </row>
    <row r="2246" spans="1:31" x14ac:dyDescent="0.25">
      <c r="A2246" s="42">
        <v>137</v>
      </c>
      <c r="B2246" s="42" t="s">
        <v>65</v>
      </c>
      <c r="C2246" s="42" t="s">
        <v>791</v>
      </c>
      <c r="E2246" s="20">
        <v>2</v>
      </c>
      <c r="F2246" s="20">
        <v>2</v>
      </c>
      <c r="G2246" s="20">
        <v>1</v>
      </c>
      <c r="H2246" s="20">
        <v>0</v>
      </c>
      <c r="I2246" s="20">
        <v>0</v>
      </c>
      <c r="J2246" s="20">
        <v>0</v>
      </c>
      <c r="K2246" s="20">
        <v>0</v>
      </c>
      <c r="L2246" s="20">
        <v>0</v>
      </c>
      <c r="M2246" s="225" t="s">
        <v>796</v>
      </c>
      <c r="O2246" s="101">
        <f>IF(ISBLANK(C2246),O2245,IF(COUNTIF(C$2:C2246,C2246)&gt;1,O2245,1+MAX(O2245,0)))</f>
        <v>66</v>
      </c>
      <c r="P2246" s="45">
        <f t="shared" si="490"/>
        <v>37</v>
      </c>
      <c r="Q2246" s="33" t="str">
        <f t="shared" si="491"/>
        <v/>
      </c>
      <c r="R2246" s="33">
        <f t="shared" si="492"/>
        <v>6</v>
      </c>
      <c r="S2246" s="33" t="str">
        <f t="shared" si="493"/>
        <v>137_6</v>
      </c>
      <c r="T2246" s="35" t="str">
        <f t="shared" si="494"/>
        <v>137AM</v>
      </c>
      <c r="U2246" s="35" t="str">
        <f t="shared" si="495"/>
        <v>137AMNS</v>
      </c>
      <c r="W2246" s="20" t="str">
        <f t="shared" si="496"/>
        <v/>
      </c>
      <c r="X2246" s="20" t="str">
        <f t="shared" si="497"/>
        <v/>
      </c>
      <c r="Y2246" s="20" t="str">
        <f t="shared" si="498"/>
        <v/>
      </c>
      <c r="Z2246" s="20" t="str">
        <f t="shared" si="499"/>
        <v/>
      </c>
      <c r="AA2246" s="20">
        <f t="shared" si="501"/>
        <v>0</v>
      </c>
      <c r="AB2246" s="20">
        <f t="shared" si="502"/>
        <v>0</v>
      </c>
      <c r="AC2246" s="20">
        <f t="shared" si="503"/>
        <v>3</v>
      </c>
      <c r="AD2246" s="16">
        <f t="shared" si="500"/>
        <v>1</v>
      </c>
      <c r="AE2246" s="16">
        <f>IF(ISBLANK(T2246),AE2245,IF(COUNTIF(T$2:T2246,T2246)&gt;1,AE2245,1+MAX(AE2245,0)))</f>
        <v>70</v>
      </c>
    </row>
    <row r="2247" spans="1:31" x14ac:dyDescent="0.25">
      <c r="A2247" s="42">
        <v>137</v>
      </c>
      <c r="B2247" s="42" t="s">
        <v>65</v>
      </c>
      <c r="C2247" s="42" t="s">
        <v>791</v>
      </c>
      <c r="E2247" s="20">
        <v>2</v>
      </c>
      <c r="F2247" s="20">
        <v>2</v>
      </c>
      <c r="G2247" s="20">
        <v>2</v>
      </c>
      <c r="H2247" s="20">
        <v>1</v>
      </c>
      <c r="I2247" s="20">
        <v>1</v>
      </c>
      <c r="J2247" s="20">
        <v>0</v>
      </c>
      <c r="K2247" s="20">
        <v>0</v>
      </c>
      <c r="L2247" s="20">
        <v>0</v>
      </c>
      <c r="M2247" s="225" t="s">
        <v>796</v>
      </c>
      <c r="O2247" s="101">
        <f>IF(ISBLANK(C2247),O2246,IF(COUNTIF(C$2:C2247,C2247)&gt;1,O2246,1+MAX(O2246,0)))</f>
        <v>66</v>
      </c>
      <c r="P2247" s="45">
        <f t="shared" si="490"/>
        <v>37</v>
      </c>
      <c r="Q2247" s="33" t="str">
        <f t="shared" si="491"/>
        <v/>
      </c>
      <c r="R2247" s="33">
        <f t="shared" si="492"/>
        <v>6</v>
      </c>
      <c r="S2247" s="33" t="str">
        <f t="shared" si="493"/>
        <v>137_6</v>
      </c>
      <c r="T2247" s="35" t="str">
        <f t="shared" si="494"/>
        <v>137AM</v>
      </c>
      <c r="U2247" s="35" t="str">
        <f t="shared" si="495"/>
        <v>137AMNS</v>
      </c>
      <c r="W2247" s="20" t="str">
        <f t="shared" si="496"/>
        <v/>
      </c>
      <c r="X2247" s="20" t="str">
        <f t="shared" si="497"/>
        <v/>
      </c>
      <c r="Y2247" s="20" t="str">
        <f t="shared" si="498"/>
        <v/>
      </c>
      <c r="Z2247" s="20" t="str">
        <f t="shared" si="499"/>
        <v/>
      </c>
      <c r="AA2247" s="20">
        <f t="shared" si="501"/>
        <v>0</v>
      </c>
      <c r="AB2247" s="20">
        <f t="shared" si="502"/>
        <v>0</v>
      </c>
      <c r="AC2247" s="20">
        <f t="shared" si="503"/>
        <v>3</v>
      </c>
      <c r="AD2247" s="16">
        <f t="shared" si="500"/>
        <v>1</v>
      </c>
      <c r="AE2247" s="16">
        <f>IF(ISBLANK(T2247),AE2246,IF(COUNTIF(T$2:T2247,T2247)&gt;1,AE2246,1+MAX(AE2246,0)))</f>
        <v>70</v>
      </c>
    </row>
    <row r="2248" spans="1:31" x14ac:dyDescent="0.25">
      <c r="A2248" s="42">
        <v>137</v>
      </c>
      <c r="B2248" s="42" t="s">
        <v>65</v>
      </c>
      <c r="C2248" s="42" t="s">
        <v>791</v>
      </c>
      <c r="E2248" s="20">
        <v>2</v>
      </c>
      <c r="F2248" s="20">
        <v>2</v>
      </c>
      <c r="G2248" s="20">
        <v>3</v>
      </c>
      <c r="H2248" s="20">
        <v>0</v>
      </c>
      <c r="I2248" s="20">
        <v>0</v>
      </c>
      <c r="J2248" s="20">
        <v>0</v>
      </c>
      <c r="K2248" s="20">
        <v>0</v>
      </c>
      <c r="L2248" s="20">
        <v>0</v>
      </c>
      <c r="M2248" s="225" t="s">
        <v>796</v>
      </c>
      <c r="O2248" s="101">
        <f>IF(ISBLANK(C2248),O2247,IF(COUNTIF(C$2:C2248,C2248)&gt;1,O2247,1+MAX(O2247,0)))</f>
        <v>66</v>
      </c>
      <c r="P2248" s="45">
        <f t="shared" si="490"/>
        <v>37</v>
      </c>
      <c r="Q2248" s="33" t="str">
        <f t="shared" si="491"/>
        <v/>
      </c>
      <c r="R2248" s="33">
        <f t="shared" si="492"/>
        <v>6</v>
      </c>
      <c r="S2248" s="33" t="str">
        <f t="shared" si="493"/>
        <v>137_6</v>
      </c>
      <c r="T2248" s="35" t="str">
        <f t="shared" si="494"/>
        <v>137AM</v>
      </c>
      <c r="U2248" s="35" t="str">
        <f t="shared" si="495"/>
        <v>137AMEW</v>
      </c>
      <c r="W2248" s="20" t="str">
        <f t="shared" si="496"/>
        <v/>
      </c>
      <c r="X2248" s="20" t="str">
        <f t="shared" si="497"/>
        <v/>
      </c>
      <c r="Y2248" s="20" t="str">
        <f t="shared" si="498"/>
        <v/>
      </c>
      <c r="Z2248" s="20" t="str">
        <f t="shared" si="499"/>
        <v/>
      </c>
      <c r="AA2248" s="20">
        <f t="shared" si="501"/>
        <v>0</v>
      </c>
      <c r="AB2248" s="20">
        <f t="shared" si="502"/>
        <v>0</v>
      </c>
      <c r="AC2248" s="20">
        <f t="shared" si="503"/>
        <v>0</v>
      </c>
      <c r="AD2248" s="16">
        <f t="shared" si="500"/>
        <v>0</v>
      </c>
      <c r="AE2248" s="16">
        <f>IF(ISBLANK(T2248),AE2247,IF(COUNTIF(T$2:T2248,T2248)&gt;1,AE2247,1+MAX(AE2247,0)))</f>
        <v>70</v>
      </c>
    </row>
    <row r="2249" spans="1:31" x14ac:dyDescent="0.25">
      <c r="A2249" s="42">
        <v>137</v>
      </c>
      <c r="B2249" s="42" t="s">
        <v>65</v>
      </c>
      <c r="C2249" s="42" t="s">
        <v>791</v>
      </c>
      <c r="E2249" s="20">
        <v>2</v>
      </c>
      <c r="F2249" s="20">
        <v>2</v>
      </c>
      <c r="G2249" s="20">
        <v>4</v>
      </c>
      <c r="H2249" s="20">
        <v>0</v>
      </c>
      <c r="I2249" s="20">
        <v>0</v>
      </c>
      <c r="J2249" s="20">
        <v>0</v>
      </c>
      <c r="K2249" s="20">
        <v>0</v>
      </c>
      <c r="L2249" s="20">
        <v>0</v>
      </c>
      <c r="M2249" s="225" t="s">
        <v>796</v>
      </c>
      <c r="O2249" s="101">
        <f>IF(ISBLANK(C2249),O2248,IF(COUNTIF(C$2:C2249,C2249)&gt;1,O2248,1+MAX(O2248,0)))</f>
        <v>66</v>
      </c>
      <c r="P2249" s="45">
        <f t="shared" si="490"/>
        <v>37</v>
      </c>
      <c r="Q2249" s="33" t="str">
        <f t="shared" si="491"/>
        <v/>
      </c>
      <c r="R2249" s="33">
        <f t="shared" si="492"/>
        <v>6</v>
      </c>
      <c r="S2249" s="33" t="str">
        <f t="shared" si="493"/>
        <v>137_6</v>
      </c>
      <c r="T2249" s="35" t="str">
        <f t="shared" si="494"/>
        <v>137AM</v>
      </c>
      <c r="U2249" s="35" t="str">
        <f t="shared" si="495"/>
        <v>137AMEW</v>
      </c>
      <c r="W2249" s="20" t="str">
        <f t="shared" si="496"/>
        <v/>
      </c>
      <c r="X2249" s="20" t="str">
        <f t="shared" si="497"/>
        <v/>
      </c>
      <c r="Y2249" s="20" t="str">
        <f t="shared" si="498"/>
        <v/>
      </c>
      <c r="Z2249" s="20" t="str">
        <f t="shared" si="499"/>
        <v/>
      </c>
      <c r="AA2249" s="20">
        <f t="shared" si="501"/>
        <v>0</v>
      </c>
      <c r="AB2249" s="20">
        <f t="shared" si="502"/>
        <v>0</v>
      </c>
      <c r="AC2249" s="20">
        <f t="shared" si="503"/>
        <v>0</v>
      </c>
      <c r="AD2249" s="16">
        <f t="shared" si="500"/>
        <v>0</v>
      </c>
      <c r="AE2249" s="16">
        <f>IF(ISBLANK(T2249),AE2248,IF(COUNTIF(T$2:T2249,T2249)&gt;1,AE2248,1+MAX(AE2248,0)))</f>
        <v>70</v>
      </c>
    </row>
    <row r="2250" spans="1:31" x14ac:dyDescent="0.25">
      <c r="A2250" s="42">
        <v>137</v>
      </c>
      <c r="B2250" s="42" t="s">
        <v>65</v>
      </c>
      <c r="C2250" s="42" t="s">
        <v>791</v>
      </c>
      <c r="E2250" s="20">
        <v>2</v>
      </c>
      <c r="F2250" s="20">
        <v>3</v>
      </c>
      <c r="G2250" s="20">
        <v>1</v>
      </c>
      <c r="H2250" s="20">
        <v>0</v>
      </c>
      <c r="I2250" s="20">
        <v>0</v>
      </c>
      <c r="J2250" s="20">
        <v>0</v>
      </c>
      <c r="K2250" s="20">
        <v>0</v>
      </c>
      <c r="L2250" s="20">
        <v>0</v>
      </c>
      <c r="M2250" s="225" t="s">
        <v>796</v>
      </c>
      <c r="O2250" s="101">
        <f>IF(ISBLANK(C2250),O2249,IF(COUNTIF(C$2:C2250,C2250)&gt;1,O2249,1+MAX(O2249,0)))</f>
        <v>66</v>
      </c>
      <c r="P2250" s="45">
        <f t="shared" si="490"/>
        <v>37</v>
      </c>
      <c r="Q2250" s="33" t="str">
        <f t="shared" si="491"/>
        <v/>
      </c>
      <c r="R2250" s="33">
        <f t="shared" si="492"/>
        <v>7</v>
      </c>
      <c r="S2250" s="33" t="str">
        <f t="shared" si="493"/>
        <v>137_7</v>
      </c>
      <c r="T2250" s="35" t="str">
        <f t="shared" si="494"/>
        <v>137AM</v>
      </c>
      <c r="U2250" s="35" t="str">
        <f t="shared" si="495"/>
        <v>137AMNS</v>
      </c>
      <c r="W2250" s="20" t="str">
        <f t="shared" si="496"/>
        <v/>
      </c>
      <c r="X2250" s="20" t="str">
        <f t="shared" si="497"/>
        <v/>
      </c>
      <c r="Y2250" s="20" t="str">
        <f t="shared" si="498"/>
        <v/>
      </c>
      <c r="Z2250" s="20" t="str">
        <f t="shared" si="499"/>
        <v/>
      </c>
      <c r="AA2250" s="20">
        <f t="shared" si="501"/>
        <v>0</v>
      </c>
      <c r="AB2250" s="20">
        <f t="shared" si="502"/>
        <v>0</v>
      </c>
      <c r="AC2250" s="20">
        <f t="shared" si="503"/>
        <v>3</v>
      </c>
      <c r="AD2250" s="16">
        <f t="shared" si="500"/>
        <v>1</v>
      </c>
      <c r="AE2250" s="16">
        <f>IF(ISBLANK(T2250),AE2249,IF(COUNTIF(T$2:T2250,T2250)&gt;1,AE2249,1+MAX(AE2249,0)))</f>
        <v>70</v>
      </c>
    </row>
    <row r="2251" spans="1:31" x14ac:dyDescent="0.25">
      <c r="A2251" s="42">
        <v>137</v>
      </c>
      <c r="B2251" s="42" t="s">
        <v>65</v>
      </c>
      <c r="C2251" s="42" t="s">
        <v>791</v>
      </c>
      <c r="E2251" s="20">
        <v>2</v>
      </c>
      <c r="F2251" s="20">
        <v>3</v>
      </c>
      <c r="G2251" s="20">
        <v>2</v>
      </c>
      <c r="H2251" s="20">
        <v>2</v>
      </c>
      <c r="I2251" s="20">
        <v>1</v>
      </c>
      <c r="J2251" s="20">
        <v>0</v>
      </c>
      <c r="K2251" s="20">
        <v>0</v>
      </c>
      <c r="L2251" s="20">
        <v>2</v>
      </c>
      <c r="M2251" s="225" t="s">
        <v>796</v>
      </c>
      <c r="O2251" s="101">
        <f>IF(ISBLANK(C2251),O2250,IF(COUNTIF(C$2:C2251,C2251)&gt;1,O2250,1+MAX(O2250,0)))</f>
        <v>66</v>
      </c>
      <c r="P2251" s="45">
        <f t="shared" si="490"/>
        <v>37</v>
      </c>
      <c r="Q2251" s="33" t="str">
        <f t="shared" si="491"/>
        <v/>
      </c>
      <c r="R2251" s="33">
        <f t="shared" si="492"/>
        <v>7</v>
      </c>
      <c r="S2251" s="33" t="str">
        <f t="shared" si="493"/>
        <v>137_7</v>
      </c>
      <c r="T2251" s="35" t="str">
        <f t="shared" si="494"/>
        <v>137AM</v>
      </c>
      <c r="U2251" s="35" t="str">
        <f t="shared" si="495"/>
        <v>137AMNS</v>
      </c>
      <c r="W2251" s="20" t="str">
        <f t="shared" si="496"/>
        <v/>
      </c>
      <c r="X2251" s="20" t="str">
        <f t="shared" si="497"/>
        <v/>
      </c>
      <c r="Y2251" s="20" t="str">
        <f t="shared" si="498"/>
        <v/>
      </c>
      <c r="Z2251" s="20" t="str">
        <f t="shared" si="499"/>
        <v/>
      </c>
      <c r="AA2251" s="20">
        <f t="shared" si="501"/>
        <v>0</v>
      </c>
      <c r="AB2251" s="20">
        <f t="shared" si="502"/>
        <v>0</v>
      </c>
      <c r="AC2251" s="20">
        <f t="shared" si="503"/>
        <v>3</v>
      </c>
      <c r="AD2251" s="16">
        <f t="shared" si="500"/>
        <v>1</v>
      </c>
      <c r="AE2251" s="16">
        <f>IF(ISBLANK(T2251),AE2250,IF(COUNTIF(T$2:T2251,T2251)&gt;1,AE2250,1+MAX(AE2250,0)))</f>
        <v>70</v>
      </c>
    </row>
    <row r="2252" spans="1:31" x14ac:dyDescent="0.25">
      <c r="A2252" s="42">
        <v>137</v>
      </c>
      <c r="B2252" s="42" t="s">
        <v>65</v>
      </c>
      <c r="C2252" s="42" t="s">
        <v>791</v>
      </c>
      <c r="E2252" s="20">
        <v>2</v>
      </c>
      <c r="F2252" s="20">
        <v>3</v>
      </c>
      <c r="G2252" s="20">
        <v>3</v>
      </c>
      <c r="H2252" s="20">
        <v>3</v>
      </c>
      <c r="I2252" s="20">
        <v>2</v>
      </c>
      <c r="J2252" s="20">
        <v>0</v>
      </c>
      <c r="K2252" s="20">
        <v>1</v>
      </c>
      <c r="L2252" s="20">
        <v>3</v>
      </c>
      <c r="M2252" s="225" t="s">
        <v>796</v>
      </c>
      <c r="O2252" s="101">
        <f>IF(ISBLANK(C2252),O2251,IF(COUNTIF(C$2:C2252,C2252)&gt;1,O2251,1+MAX(O2251,0)))</f>
        <v>66</v>
      </c>
      <c r="P2252" s="45">
        <f t="shared" si="490"/>
        <v>37</v>
      </c>
      <c r="Q2252" s="33" t="str">
        <f t="shared" si="491"/>
        <v/>
      </c>
      <c r="R2252" s="33">
        <f t="shared" si="492"/>
        <v>7</v>
      </c>
      <c r="S2252" s="33" t="str">
        <f t="shared" si="493"/>
        <v>137_7</v>
      </c>
      <c r="T2252" s="35" t="str">
        <f t="shared" si="494"/>
        <v>137AM</v>
      </c>
      <c r="U2252" s="35" t="str">
        <f t="shared" si="495"/>
        <v>137AMEW</v>
      </c>
      <c r="W2252" s="20" t="str">
        <f t="shared" si="496"/>
        <v/>
      </c>
      <c r="X2252" s="20" t="str">
        <f t="shared" si="497"/>
        <v/>
      </c>
      <c r="Y2252" s="20" t="str">
        <f t="shared" si="498"/>
        <v/>
      </c>
      <c r="Z2252" s="20" t="str">
        <f t="shared" si="499"/>
        <v/>
      </c>
      <c r="AA2252" s="20">
        <f t="shared" si="501"/>
        <v>0</v>
      </c>
      <c r="AB2252" s="20">
        <f t="shared" si="502"/>
        <v>0</v>
      </c>
      <c r="AC2252" s="20">
        <f t="shared" si="503"/>
        <v>0</v>
      </c>
      <c r="AD2252" s="16">
        <f t="shared" si="500"/>
        <v>0</v>
      </c>
      <c r="AE2252" s="16">
        <f>IF(ISBLANK(T2252),AE2251,IF(COUNTIF(T$2:T2252,T2252)&gt;1,AE2251,1+MAX(AE2251,0)))</f>
        <v>70</v>
      </c>
    </row>
    <row r="2253" spans="1:31" x14ac:dyDescent="0.25">
      <c r="A2253" s="42">
        <v>137</v>
      </c>
      <c r="B2253" s="42" t="s">
        <v>65</v>
      </c>
      <c r="C2253" s="42" t="s">
        <v>791</v>
      </c>
      <c r="E2253" s="20">
        <v>2</v>
      </c>
      <c r="F2253" s="20">
        <v>3</v>
      </c>
      <c r="G2253" s="20">
        <v>4</v>
      </c>
      <c r="H2253" s="20">
        <v>1</v>
      </c>
      <c r="I2253" s="20">
        <v>1</v>
      </c>
      <c r="J2253" s="20">
        <v>0</v>
      </c>
      <c r="K2253" s="20">
        <v>1</v>
      </c>
      <c r="L2253" s="20">
        <v>1</v>
      </c>
      <c r="M2253" s="225" t="s">
        <v>796</v>
      </c>
      <c r="O2253" s="101">
        <f>IF(ISBLANK(C2253),O2252,IF(COUNTIF(C$2:C2253,C2253)&gt;1,O2252,1+MAX(O2252,0)))</f>
        <v>66</v>
      </c>
      <c r="P2253" s="45">
        <f t="shared" si="490"/>
        <v>37</v>
      </c>
      <c r="Q2253" s="33" t="str">
        <f t="shared" si="491"/>
        <v/>
      </c>
      <c r="R2253" s="33">
        <f t="shared" si="492"/>
        <v>7</v>
      </c>
      <c r="S2253" s="33" t="str">
        <f t="shared" si="493"/>
        <v>137_7</v>
      </c>
      <c r="T2253" s="35" t="str">
        <f t="shared" si="494"/>
        <v>137AM</v>
      </c>
      <c r="U2253" s="35" t="str">
        <f t="shared" si="495"/>
        <v>137AMEW</v>
      </c>
      <c r="W2253" s="20" t="str">
        <f t="shared" si="496"/>
        <v/>
      </c>
      <c r="X2253" s="20" t="str">
        <f t="shared" si="497"/>
        <v/>
      </c>
      <c r="Y2253" s="20" t="str">
        <f t="shared" si="498"/>
        <v/>
      </c>
      <c r="Z2253" s="20" t="str">
        <f t="shared" si="499"/>
        <v/>
      </c>
      <c r="AA2253" s="20">
        <f t="shared" si="501"/>
        <v>0</v>
      </c>
      <c r="AB2253" s="20">
        <f t="shared" si="502"/>
        <v>0</v>
      </c>
      <c r="AC2253" s="20">
        <f t="shared" si="503"/>
        <v>0</v>
      </c>
      <c r="AD2253" s="16">
        <f t="shared" si="500"/>
        <v>0</v>
      </c>
      <c r="AE2253" s="16">
        <f>IF(ISBLANK(T2253),AE2252,IF(COUNTIF(T$2:T2253,T2253)&gt;1,AE2252,1+MAX(AE2252,0)))</f>
        <v>70</v>
      </c>
    </row>
    <row r="2254" spans="1:31" x14ac:dyDescent="0.25">
      <c r="A2254" s="42">
        <v>137</v>
      </c>
      <c r="B2254" s="42" t="s">
        <v>65</v>
      </c>
      <c r="C2254" s="42" t="s">
        <v>791</v>
      </c>
      <c r="E2254" s="20">
        <v>2</v>
      </c>
      <c r="F2254" s="20">
        <v>4</v>
      </c>
      <c r="G2254" s="20">
        <v>1</v>
      </c>
      <c r="H2254" s="20">
        <v>0</v>
      </c>
      <c r="I2254" s="20">
        <v>0</v>
      </c>
      <c r="J2254" s="20">
        <v>0</v>
      </c>
      <c r="K2254" s="20">
        <v>0</v>
      </c>
      <c r="L2254" s="20">
        <v>0</v>
      </c>
      <c r="M2254" s="225" t="s">
        <v>796</v>
      </c>
      <c r="O2254" s="101">
        <f>IF(ISBLANK(C2254),O2253,IF(COUNTIF(C$2:C2254,C2254)&gt;1,O2253,1+MAX(O2253,0)))</f>
        <v>66</v>
      </c>
      <c r="P2254" s="45">
        <f t="shared" si="490"/>
        <v>37</v>
      </c>
      <c r="Q2254" s="33" t="str">
        <f t="shared" si="491"/>
        <v/>
      </c>
      <c r="R2254" s="33">
        <f t="shared" si="492"/>
        <v>8</v>
      </c>
      <c r="S2254" s="33" t="str">
        <f t="shared" si="493"/>
        <v>137_8</v>
      </c>
      <c r="T2254" s="35" t="str">
        <f t="shared" si="494"/>
        <v>137AM</v>
      </c>
      <c r="U2254" s="35" t="str">
        <f t="shared" si="495"/>
        <v>137AMNS</v>
      </c>
      <c r="W2254" s="20" t="str">
        <f t="shared" si="496"/>
        <v/>
      </c>
      <c r="X2254" s="20" t="str">
        <f t="shared" si="497"/>
        <v/>
      </c>
      <c r="Y2254" s="20" t="str">
        <f t="shared" si="498"/>
        <v/>
      </c>
      <c r="Z2254" s="20" t="str">
        <f t="shared" si="499"/>
        <v/>
      </c>
      <c r="AA2254" s="20">
        <f t="shared" si="501"/>
        <v>0</v>
      </c>
      <c r="AB2254" s="20">
        <f t="shared" si="502"/>
        <v>0</v>
      </c>
      <c r="AC2254" s="20">
        <f t="shared" si="503"/>
        <v>3</v>
      </c>
      <c r="AD2254" s="16">
        <f t="shared" si="500"/>
        <v>1</v>
      </c>
      <c r="AE2254" s="16">
        <f>IF(ISBLANK(T2254),AE2253,IF(COUNTIF(T$2:T2254,T2254)&gt;1,AE2253,1+MAX(AE2253,0)))</f>
        <v>70</v>
      </c>
    </row>
    <row r="2255" spans="1:31" x14ac:dyDescent="0.25">
      <c r="A2255" s="42">
        <v>137</v>
      </c>
      <c r="B2255" s="42" t="s">
        <v>65</v>
      </c>
      <c r="C2255" s="42" t="s">
        <v>791</v>
      </c>
      <c r="E2255" s="20">
        <v>2</v>
      </c>
      <c r="F2255" s="20">
        <v>4</v>
      </c>
      <c r="G2255" s="20">
        <v>2</v>
      </c>
      <c r="H2255" s="20">
        <v>1</v>
      </c>
      <c r="I2255" s="20">
        <v>0</v>
      </c>
      <c r="J2255" s="20">
        <v>0</v>
      </c>
      <c r="K2255" s="20">
        <v>0</v>
      </c>
      <c r="L2255" s="20">
        <v>1</v>
      </c>
      <c r="M2255" s="225" t="s">
        <v>796</v>
      </c>
      <c r="O2255" s="101">
        <f>IF(ISBLANK(C2255),O2254,IF(COUNTIF(C$2:C2255,C2255)&gt;1,O2254,1+MAX(O2254,0)))</f>
        <v>66</v>
      </c>
      <c r="P2255" s="45">
        <f t="shared" si="490"/>
        <v>37</v>
      </c>
      <c r="Q2255" s="33" t="str">
        <f t="shared" si="491"/>
        <v/>
      </c>
      <c r="R2255" s="33">
        <f t="shared" si="492"/>
        <v>8</v>
      </c>
      <c r="S2255" s="33" t="str">
        <f t="shared" si="493"/>
        <v>137_8</v>
      </c>
      <c r="T2255" s="35" t="str">
        <f t="shared" si="494"/>
        <v>137AM</v>
      </c>
      <c r="U2255" s="35" t="str">
        <f t="shared" si="495"/>
        <v>137AMNS</v>
      </c>
      <c r="W2255" s="20" t="str">
        <f t="shared" si="496"/>
        <v/>
      </c>
      <c r="X2255" s="20" t="str">
        <f t="shared" si="497"/>
        <v/>
      </c>
      <c r="Y2255" s="20" t="str">
        <f t="shared" si="498"/>
        <v/>
      </c>
      <c r="Z2255" s="20" t="str">
        <f t="shared" si="499"/>
        <v/>
      </c>
      <c r="AA2255" s="20">
        <f t="shared" si="501"/>
        <v>0</v>
      </c>
      <c r="AB2255" s="20">
        <f t="shared" si="502"/>
        <v>0</v>
      </c>
      <c r="AC2255" s="20">
        <f t="shared" si="503"/>
        <v>3</v>
      </c>
      <c r="AD2255" s="16">
        <f t="shared" si="500"/>
        <v>1</v>
      </c>
      <c r="AE2255" s="16">
        <f>IF(ISBLANK(T2255),AE2254,IF(COUNTIF(T$2:T2255,T2255)&gt;1,AE2254,1+MAX(AE2254,0)))</f>
        <v>70</v>
      </c>
    </row>
    <row r="2256" spans="1:31" x14ac:dyDescent="0.25">
      <c r="A2256" s="42">
        <v>137</v>
      </c>
      <c r="B2256" s="42" t="s">
        <v>65</v>
      </c>
      <c r="C2256" s="42" t="s">
        <v>791</v>
      </c>
      <c r="E2256" s="20">
        <v>2</v>
      </c>
      <c r="F2256" s="20">
        <v>4</v>
      </c>
      <c r="G2256" s="20">
        <v>3</v>
      </c>
      <c r="H2256" s="20">
        <v>0</v>
      </c>
      <c r="I2256" s="20">
        <v>0</v>
      </c>
      <c r="J2256" s="20">
        <v>0</v>
      </c>
      <c r="K2256" s="20">
        <v>0</v>
      </c>
      <c r="L2256" s="20">
        <v>0</v>
      </c>
      <c r="M2256" s="225" t="s">
        <v>796</v>
      </c>
      <c r="O2256" s="101">
        <f>IF(ISBLANK(C2256),O2255,IF(COUNTIF(C$2:C2256,C2256)&gt;1,O2255,1+MAX(O2255,0)))</f>
        <v>66</v>
      </c>
      <c r="P2256" s="45">
        <f t="shared" si="490"/>
        <v>37</v>
      </c>
      <c r="Q2256" s="33" t="str">
        <f t="shared" si="491"/>
        <v/>
      </c>
      <c r="R2256" s="33">
        <f t="shared" si="492"/>
        <v>8</v>
      </c>
      <c r="S2256" s="33" t="str">
        <f t="shared" si="493"/>
        <v>137_8</v>
      </c>
      <c r="T2256" s="35" t="str">
        <f t="shared" si="494"/>
        <v>137AM</v>
      </c>
      <c r="U2256" s="35" t="str">
        <f t="shared" si="495"/>
        <v>137AMEW</v>
      </c>
      <c r="W2256" s="20" t="str">
        <f t="shared" si="496"/>
        <v/>
      </c>
      <c r="X2256" s="20" t="str">
        <f t="shared" si="497"/>
        <v/>
      </c>
      <c r="Y2256" s="20" t="str">
        <f t="shared" si="498"/>
        <v/>
      </c>
      <c r="Z2256" s="20" t="str">
        <f t="shared" si="499"/>
        <v/>
      </c>
      <c r="AA2256" s="20">
        <f t="shared" si="501"/>
        <v>0</v>
      </c>
      <c r="AB2256" s="20">
        <f t="shared" si="502"/>
        <v>0</v>
      </c>
      <c r="AC2256" s="20">
        <f t="shared" si="503"/>
        <v>0</v>
      </c>
      <c r="AD2256" s="16">
        <f t="shared" si="500"/>
        <v>0</v>
      </c>
      <c r="AE2256" s="16">
        <f>IF(ISBLANK(T2256),AE2255,IF(COUNTIF(T$2:T2256,T2256)&gt;1,AE2255,1+MAX(AE2255,0)))</f>
        <v>70</v>
      </c>
    </row>
    <row r="2257" spans="1:31" x14ac:dyDescent="0.25">
      <c r="A2257" s="42">
        <v>137</v>
      </c>
      <c r="B2257" s="42" t="s">
        <v>65</v>
      </c>
      <c r="C2257" s="42" t="s">
        <v>791</v>
      </c>
      <c r="E2257" s="20">
        <v>2</v>
      </c>
      <c r="F2257" s="20">
        <v>4</v>
      </c>
      <c r="G2257" s="20">
        <v>4</v>
      </c>
      <c r="H2257" s="20">
        <v>2</v>
      </c>
      <c r="I2257" s="20">
        <v>0</v>
      </c>
      <c r="J2257" s="20">
        <v>0</v>
      </c>
      <c r="K2257" s="20">
        <v>1</v>
      </c>
      <c r="L2257" s="20">
        <v>2</v>
      </c>
      <c r="M2257" s="225" t="s">
        <v>796</v>
      </c>
      <c r="O2257" s="101">
        <f>IF(ISBLANK(C2257),O2256,IF(COUNTIF(C$2:C2257,C2257)&gt;1,O2256,1+MAX(O2256,0)))</f>
        <v>66</v>
      </c>
      <c r="P2257" s="45">
        <f t="shared" si="490"/>
        <v>37</v>
      </c>
      <c r="Q2257" s="33" t="str">
        <f t="shared" si="491"/>
        <v/>
      </c>
      <c r="R2257" s="33">
        <f t="shared" si="492"/>
        <v>8</v>
      </c>
      <c r="S2257" s="33" t="str">
        <f t="shared" si="493"/>
        <v>137_8</v>
      </c>
      <c r="T2257" s="35" t="str">
        <f t="shared" si="494"/>
        <v>137AM</v>
      </c>
      <c r="U2257" s="35" t="str">
        <f t="shared" si="495"/>
        <v>137AMEW</v>
      </c>
      <c r="W2257" s="20" t="str">
        <f t="shared" si="496"/>
        <v/>
      </c>
      <c r="X2257" s="20" t="str">
        <f t="shared" si="497"/>
        <v/>
      </c>
      <c r="Y2257" s="20" t="str">
        <f t="shared" si="498"/>
        <v/>
      </c>
      <c r="Z2257" s="20" t="str">
        <f t="shared" si="499"/>
        <v/>
      </c>
      <c r="AA2257" s="20">
        <f t="shared" si="501"/>
        <v>0</v>
      </c>
      <c r="AB2257" s="20">
        <f t="shared" si="502"/>
        <v>0</v>
      </c>
      <c r="AC2257" s="20">
        <f t="shared" si="503"/>
        <v>0</v>
      </c>
      <c r="AD2257" s="16">
        <f t="shared" si="500"/>
        <v>0</v>
      </c>
      <c r="AE2257" s="16">
        <f>IF(ISBLANK(T2257),AE2256,IF(COUNTIF(T$2:T2257,T2257)&gt;1,AE2256,1+MAX(AE2256,0)))</f>
        <v>70</v>
      </c>
    </row>
    <row r="2258" spans="1:31" x14ac:dyDescent="0.25">
      <c r="A2258" s="42">
        <v>137</v>
      </c>
      <c r="B2258" s="42" t="s">
        <v>65</v>
      </c>
      <c r="C2258" s="42" t="s">
        <v>791</v>
      </c>
      <c r="E2258" s="20">
        <v>1</v>
      </c>
      <c r="F2258" s="20">
        <v>1</v>
      </c>
      <c r="G2258" s="20">
        <v>1</v>
      </c>
      <c r="H2258" s="20">
        <v>2</v>
      </c>
      <c r="I2258" s="20">
        <v>1</v>
      </c>
      <c r="J2258" s="20">
        <v>1</v>
      </c>
      <c r="K2258" s="20">
        <v>1</v>
      </c>
      <c r="L2258" s="20">
        <v>2</v>
      </c>
      <c r="M2258" s="225" t="s">
        <v>797</v>
      </c>
      <c r="O2258" s="101">
        <f>IF(ISBLANK(C2258),O2257,IF(COUNTIF(C$2:C2258,C2258)&gt;1,O2257,1+MAX(O2257,0)))</f>
        <v>66</v>
      </c>
      <c r="P2258" s="45">
        <f t="shared" si="490"/>
        <v>37</v>
      </c>
      <c r="Q2258" s="33" t="str">
        <f t="shared" si="491"/>
        <v/>
      </c>
      <c r="R2258" s="33">
        <f t="shared" si="492"/>
        <v>1</v>
      </c>
      <c r="S2258" s="33" t="str">
        <f t="shared" si="493"/>
        <v>137_1</v>
      </c>
      <c r="T2258" s="35" t="str">
        <f t="shared" si="494"/>
        <v>137AM</v>
      </c>
      <c r="U2258" s="35" t="str">
        <f t="shared" si="495"/>
        <v>137AMNS</v>
      </c>
      <c r="W2258" s="20" t="str">
        <f t="shared" si="496"/>
        <v/>
      </c>
      <c r="X2258" s="20" t="str">
        <f t="shared" si="497"/>
        <v/>
      </c>
      <c r="Y2258" s="20" t="str">
        <f t="shared" si="498"/>
        <v/>
      </c>
      <c r="Z2258" s="20" t="str">
        <f t="shared" si="499"/>
        <v/>
      </c>
      <c r="AA2258" s="20">
        <f t="shared" si="501"/>
        <v>0</v>
      </c>
      <c r="AB2258" s="20">
        <f t="shared" si="502"/>
        <v>0</v>
      </c>
      <c r="AC2258" s="20">
        <f t="shared" si="503"/>
        <v>3</v>
      </c>
      <c r="AD2258" s="16">
        <f t="shared" si="500"/>
        <v>1</v>
      </c>
      <c r="AE2258" s="16">
        <f>IF(ISBLANK(T2258),AE2257,IF(COUNTIF(T$2:T2258,T2258)&gt;1,AE2257,1+MAX(AE2257,0)))</f>
        <v>70</v>
      </c>
    </row>
    <row r="2259" spans="1:31" x14ac:dyDescent="0.25">
      <c r="A2259" s="42">
        <v>137</v>
      </c>
      <c r="B2259" s="42" t="s">
        <v>65</v>
      </c>
      <c r="C2259" s="42" t="s">
        <v>791</v>
      </c>
      <c r="E2259" s="20">
        <v>1</v>
      </c>
      <c r="F2259" s="20">
        <v>1</v>
      </c>
      <c r="G2259" s="20">
        <v>2</v>
      </c>
      <c r="H2259" s="20">
        <v>3</v>
      </c>
      <c r="I2259" s="20">
        <v>0</v>
      </c>
      <c r="J2259" s="20">
        <v>2</v>
      </c>
      <c r="K2259" s="20">
        <v>0</v>
      </c>
      <c r="L2259" s="20">
        <v>3</v>
      </c>
      <c r="M2259" s="225" t="s">
        <v>797</v>
      </c>
      <c r="O2259" s="101">
        <f>IF(ISBLANK(C2259),O2258,IF(COUNTIF(C$2:C2259,C2259)&gt;1,O2258,1+MAX(O2258,0)))</f>
        <v>66</v>
      </c>
      <c r="P2259" s="45">
        <f t="shared" si="490"/>
        <v>37</v>
      </c>
      <c r="Q2259" s="33" t="str">
        <f t="shared" si="491"/>
        <v/>
      </c>
      <c r="R2259" s="33">
        <f t="shared" si="492"/>
        <v>1</v>
      </c>
      <c r="S2259" s="33" t="str">
        <f t="shared" si="493"/>
        <v>137_1</v>
      </c>
      <c r="T2259" s="35" t="str">
        <f t="shared" si="494"/>
        <v>137AM</v>
      </c>
      <c r="U2259" s="35" t="str">
        <f t="shared" si="495"/>
        <v>137AMNS</v>
      </c>
      <c r="W2259" s="20" t="str">
        <f t="shared" si="496"/>
        <v/>
      </c>
      <c r="X2259" s="20" t="str">
        <f t="shared" si="497"/>
        <v/>
      </c>
      <c r="Y2259" s="20" t="str">
        <f t="shared" si="498"/>
        <v/>
      </c>
      <c r="Z2259" s="20" t="str">
        <f t="shared" si="499"/>
        <v/>
      </c>
      <c r="AA2259" s="20">
        <f t="shared" si="501"/>
        <v>0</v>
      </c>
      <c r="AB2259" s="20">
        <f t="shared" si="502"/>
        <v>0</v>
      </c>
      <c r="AC2259" s="20">
        <f t="shared" si="503"/>
        <v>3</v>
      </c>
      <c r="AD2259" s="16">
        <f t="shared" si="500"/>
        <v>1</v>
      </c>
      <c r="AE2259" s="16">
        <f>IF(ISBLANK(T2259),AE2258,IF(COUNTIF(T$2:T2259,T2259)&gt;1,AE2258,1+MAX(AE2258,0)))</f>
        <v>70</v>
      </c>
    </row>
    <row r="2260" spans="1:31" x14ac:dyDescent="0.25">
      <c r="A2260" s="42">
        <v>137</v>
      </c>
      <c r="B2260" s="42" t="s">
        <v>65</v>
      </c>
      <c r="C2260" s="42" t="s">
        <v>791</v>
      </c>
      <c r="E2260" s="20">
        <v>1</v>
      </c>
      <c r="F2260" s="20">
        <v>1</v>
      </c>
      <c r="G2260" s="20">
        <v>3</v>
      </c>
      <c r="H2260" s="20">
        <v>0</v>
      </c>
      <c r="I2260" s="20">
        <v>0</v>
      </c>
      <c r="J2260" s="20">
        <v>0</v>
      </c>
      <c r="K2260" s="20">
        <v>0</v>
      </c>
      <c r="L2260" s="20">
        <v>0</v>
      </c>
      <c r="M2260" s="225" t="s">
        <v>797</v>
      </c>
      <c r="O2260" s="101">
        <f>IF(ISBLANK(C2260),O2259,IF(COUNTIF(C$2:C2260,C2260)&gt;1,O2259,1+MAX(O2259,0)))</f>
        <v>66</v>
      </c>
      <c r="P2260" s="45">
        <f t="shared" si="490"/>
        <v>37</v>
      </c>
      <c r="Q2260" s="33" t="str">
        <f t="shared" si="491"/>
        <v/>
      </c>
      <c r="R2260" s="33">
        <f t="shared" si="492"/>
        <v>1</v>
      </c>
      <c r="S2260" s="33" t="str">
        <f t="shared" si="493"/>
        <v>137_1</v>
      </c>
      <c r="T2260" s="35" t="str">
        <f t="shared" si="494"/>
        <v>137AM</v>
      </c>
      <c r="U2260" s="35" t="str">
        <f t="shared" si="495"/>
        <v>137AMEW</v>
      </c>
      <c r="W2260" s="20" t="str">
        <f t="shared" si="496"/>
        <v/>
      </c>
      <c r="X2260" s="20" t="str">
        <f t="shared" si="497"/>
        <v/>
      </c>
      <c r="Y2260" s="20" t="str">
        <f t="shared" si="498"/>
        <v/>
      </c>
      <c r="Z2260" s="20" t="str">
        <f t="shared" si="499"/>
        <v/>
      </c>
      <c r="AA2260" s="20">
        <f t="shared" si="501"/>
        <v>0</v>
      </c>
      <c r="AB2260" s="20">
        <f t="shared" si="502"/>
        <v>0</v>
      </c>
      <c r="AC2260" s="20">
        <f t="shared" si="503"/>
        <v>0</v>
      </c>
      <c r="AD2260" s="16">
        <f t="shared" si="500"/>
        <v>0</v>
      </c>
      <c r="AE2260" s="16">
        <f>IF(ISBLANK(T2260),AE2259,IF(COUNTIF(T$2:T2260,T2260)&gt;1,AE2259,1+MAX(AE2259,0)))</f>
        <v>70</v>
      </c>
    </row>
    <row r="2261" spans="1:31" x14ac:dyDescent="0.25">
      <c r="A2261" s="42">
        <v>137</v>
      </c>
      <c r="B2261" s="42" t="s">
        <v>65</v>
      </c>
      <c r="C2261" s="42" t="s">
        <v>791</v>
      </c>
      <c r="E2261" s="20">
        <v>1</v>
      </c>
      <c r="F2261" s="20">
        <v>1</v>
      </c>
      <c r="G2261" s="20">
        <v>4</v>
      </c>
      <c r="H2261" s="20">
        <v>2</v>
      </c>
      <c r="I2261" s="20">
        <v>1</v>
      </c>
      <c r="J2261" s="20">
        <v>1</v>
      </c>
      <c r="K2261" s="20">
        <v>0</v>
      </c>
      <c r="L2261" s="20">
        <v>2</v>
      </c>
      <c r="M2261" s="225" t="s">
        <v>797</v>
      </c>
      <c r="O2261" s="101">
        <f>IF(ISBLANK(C2261),O2260,IF(COUNTIF(C$2:C2261,C2261)&gt;1,O2260,1+MAX(O2260,0)))</f>
        <v>66</v>
      </c>
      <c r="P2261" s="45">
        <f t="shared" si="490"/>
        <v>37</v>
      </c>
      <c r="Q2261" s="33" t="str">
        <f t="shared" si="491"/>
        <v/>
      </c>
      <c r="R2261" s="33">
        <f t="shared" si="492"/>
        <v>1</v>
      </c>
      <c r="S2261" s="33" t="str">
        <f t="shared" si="493"/>
        <v>137_1</v>
      </c>
      <c r="T2261" s="35" t="str">
        <f t="shared" si="494"/>
        <v>137AM</v>
      </c>
      <c r="U2261" s="35" t="str">
        <f t="shared" si="495"/>
        <v>137AMEW</v>
      </c>
      <c r="W2261" s="20" t="str">
        <f t="shared" si="496"/>
        <v/>
      </c>
      <c r="X2261" s="20" t="str">
        <f t="shared" si="497"/>
        <v/>
      </c>
      <c r="Y2261" s="20" t="str">
        <f t="shared" si="498"/>
        <v/>
      </c>
      <c r="Z2261" s="20" t="str">
        <f t="shared" si="499"/>
        <v/>
      </c>
      <c r="AA2261" s="20">
        <f t="shared" si="501"/>
        <v>0</v>
      </c>
      <c r="AB2261" s="20">
        <f t="shared" si="502"/>
        <v>0</v>
      </c>
      <c r="AC2261" s="20">
        <f t="shared" si="503"/>
        <v>0</v>
      </c>
      <c r="AD2261" s="16">
        <f t="shared" si="500"/>
        <v>0</v>
      </c>
      <c r="AE2261" s="16">
        <f>IF(ISBLANK(T2261),AE2260,IF(COUNTIF(T$2:T2261,T2261)&gt;1,AE2260,1+MAX(AE2260,0)))</f>
        <v>70</v>
      </c>
    </row>
    <row r="2262" spans="1:31" x14ac:dyDescent="0.25">
      <c r="A2262" s="42">
        <v>137</v>
      </c>
      <c r="B2262" s="42" t="s">
        <v>65</v>
      </c>
      <c r="C2262" s="42" t="s">
        <v>791</v>
      </c>
      <c r="E2262" s="20">
        <v>1</v>
      </c>
      <c r="F2262" s="20">
        <v>2</v>
      </c>
      <c r="G2262" s="20">
        <v>1</v>
      </c>
      <c r="H2262" s="20">
        <v>0</v>
      </c>
      <c r="I2262" s="20">
        <v>0</v>
      </c>
      <c r="J2262" s="20">
        <v>0</v>
      </c>
      <c r="K2262" s="20">
        <v>0</v>
      </c>
      <c r="L2262" s="20">
        <v>0</v>
      </c>
      <c r="M2262" s="225" t="s">
        <v>797</v>
      </c>
      <c r="O2262" s="101">
        <f>IF(ISBLANK(C2262),O2261,IF(COUNTIF(C$2:C2262,C2262)&gt;1,O2261,1+MAX(O2261,0)))</f>
        <v>66</v>
      </c>
      <c r="P2262" s="45">
        <f t="shared" si="490"/>
        <v>37</v>
      </c>
      <c r="Q2262" s="33" t="str">
        <f t="shared" si="491"/>
        <v/>
      </c>
      <c r="R2262" s="33">
        <f t="shared" si="492"/>
        <v>2</v>
      </c>
      <c r="S2262" s="33" t="str">
        <f t="shared" si="493"/>
        <v>137_2</v>
      </c>
      <c r="T2262" s="35" t="str">
        <f t="shared" si="494"/>
        <v>137AM</v>
      </c>
      <c r="U2262" s="35" t="str">
        <f t="shared" si="495"/>
        <v>137AMNS</v>
      </c>
      <c r="W2262" s="20" t="str">
        <f t="shared" si="496"/>
        <v/>
      </c>
      <c r="X2262" s="20" t="str">
        <f t="shared" si="497"/>
        <v/>
      </c>
      <c r="Y2262" s="20" t="str">
        <f t="shared" si="498"/>
        <v/>
      </c>
      <c r="Z2262" s="20" t="str">
        <f t="shared" si="499"/>
        <v/>
      </c>
      <c r="AA2262" s="20">
        <f t="shared" si="501"/>
        <v>0</v>
      </c>
      <c r="AB2262" s="20">
        <f t="shared" si="502"/>
        <v>0</v>
      </c>
      <c r="AC2262" s="20">
        <f t="shared" si="503"/>
        <v>3</v>
      </c>
      <c r="AD2262" s="16">
        <f t="shared" si="500"/>
        <v>1</v>
      </c>
      <c r="AE2262" s="16">
        <f>IF(ISBLANK(T2262),AE2261,IF(COUNTIF(T$2:T2262,T2262)&gt;1,AE2261,1+MAX(AE2261,0)))</f>
        <v>70</v>
      </c>
    </row>
    <row r="2263" spans="1:31" x14ac:dyDescent="0.25">
      <c r="A2263" s="42">
        <v>137</v>
      </c>
      <c r="B2263" s="42" t="s">
        <v>65</v>
      </c>
      <c r="C2263" s="42" t="s">
        <v>791</v>
      </c>
      <c r="E2263" s="20">
        <v>1</v>
      </c>
      <c r="F2263" s="20">
        <v>2</v>
      </c>
      <c r="G2263" s="20">
        <v>2</v>
      </c>
      <c r="H2263" s="20">
        <v>2</v>
      </c>
      <c r="I2263" s="20">
        <v>0</v>
      </c>
      <c r="J2263" s="20">
        <v>1</v>
      </c>
      <c r="K2263" s="20">
        <v>1</v>
      </c>
      <c r="L2263" s="20">
        <v>2</v>
      </c>
      <c r="M2263" s="225" t="s">
        <v>797</v>
      </c>
      <c r="O2263" s="101">
        <f>IF(ISBLANK(C2263),O2262,IF(COUNTIF(C$2:C2263,C2263)&gt;1,O2262,1+MAX(O2262,0)))</f>
        <v>66</v>
      </c>
      <c r="P2263" s="45">
        <f t="shared" si="490"/>
        <v>37</v>
      </c>
      <c r="Q2263" s="33" t="str">
        <f t="shared" si="491"/>
        <v/>
      </c>
      <c r="R2263" s="33">
        <f t="shared" si="492"/>
        <v>2</v>
      </c>
      <c r="S2263" s="33" t="str">
        <f t="shared" si="493"/>
        <v>137_2</v>
      </c>
      <c r="T2263" s="35" t="str">
        <f t="shared" si="494"/>
        <v>137AM</v>
      </c>
      <c r="U2263" s="35" t="str">
        <f t="shared" si="495"/>
        <v>137AMNS</v>
      </c>
      <c r="W2263" s="20" t="str">
        <f t="shared" si="496"/>
        <v/>
      </c>
      <c r="X2263" s="20" t="str">
        <f t="shared" si="497"/>
        <v/>
      </c>
      <c r="Y2263" s="20" t="str">
        <f t="shared" si="498"/>
        <v/>
      </c>
      <c r="Z2263" s="20" t="str">
        <f t="shared" si="499"/>
        <v/>
      </c>
      <c r="AA2263" s="20">
        <f t="shared" si="501"/>
        <v>0</v>
      </c>
      <c r="AB2263" s="20">
        <f t="shared" si="502"/>
        <v>0</v>
      </c>
      <c r="AC2263" s="20">
        <f t="shared" si="503"/>
        <v>3</v>
      </c>
      <c r="AD2263" s="16">
        <f t="shared" si="500"/>
        <v>1</v>
      </c>
      <c r="AE2263" s="16">
        <f>IF(ISBLANK(T2263),AE2262,IF(COUNTIF(T$2:T2263,T2263)&gt;1,AE2262,1+MAX(AE2262,0)))</f>
        <v>70</v>
      </c>
    </row>
    <row r="2264" spans="1:31" x14ac:dyDescent="0.25">
      <c r="A2264" s="42">
        <v>137</v>
      </c>
      <c r="B2264" s="42" t="s">
        <v>65</v>
      </c>
      <c r="C2264" s="42" t="s">
        <v>791</v>
      </c>
      <c r="E2264" s="20">
        <v>1</v>
      </c>
      <c r="F2264" s="20">
        <v>2</v>
      </c>
      <c r="G2264" s="20">
        <v>3</v>
      </c>
      <c r="H2264" s="20">
        <v>3</v>
      </c>
      <c r="I2264" s="20">
        <v>0</v>
      </c>
      <c r="J2264" s="20">
        <v>0</v>
      </c>
      <c r="K2264" s="20">
        <v>1</v>
      </c>
      <c r="L2264" s="20">
        <v>3</v>
      </c>
      <c r="M2264" s="225" t="s">
        <v>797</v>
      </c>
      <c r="O2264" s="101">
        <f>IF(ISBLANK(C2264),O2263,IF(COUNTIF(C$2:C2264,C2264)&gt;1,O2263,1+MAX(O2263,0)))</f>
        <v>66</v>
      </c>
      <c r="P2264" s="45">
        <f t="shared" si="490"/>
        <v>37</v>
      </c>
      <c r="Q2264" s="33" t="str">
        <f t="shared" si="491"/>
        <v/>
      </c>
      <c r="R2264" s="33">
        <f t="shared" si="492"/>
        <v>2</v>
      </c>
      <c r="S2264" s="33" t="str">
        <f t="shared" si="493"/>
        <v>137_2</v>
      </c>
      <c r="T2264" s="35" t="str">
        <f t="shared" si="494"/>
        <v>137AM</v>
      </c>
      <c r="U2264" s="35" t="str">
        <f t="shared" si="495"/>
        <v>137AMEW</v>
      </c>
      <c r="W2264" s="20" t="str">
        <f t="shared" si="496"/>
        <v/>
      </c>
      <c r="X2264" s="20" t="str">
        <f t="shared" si="497"/>
        <v/>
      </c>
      <c r="Y2264" s="20" t="str">
        <f t="shared" si="498"/>
        <v/>
      </c>
      <c r="Z2264" s="20" t="str">
        <f t="shared" si="499"/>
        <v/>
      </c>
      <c r="AA2264" s="20">
        <f t="shared" si="501"/>
        <v>0</v>
      </c>
      <c r="AB2264" s="20">
        <f t="shared" si="502"/>
        <v>0</v>
      </c>
      <c r="AC2264" s="20">
        <f t="shared" si="503"/>
        <v>0</v>
      </c>
      <c r="AD2264" s="16">
        <f t="shared" si="500"/>
        <v>0</v>
      </c>
      <c r="AE2264" s="16">
        <f>IF(ISBLANK(T2264),AE2263,IF(COUNTIF(T$2:T2264,T2264)&gt;1,AE2263,1+MAX(AE2263,0)))</f>
        <v>70</v>
      </c>
    </row>
    <row r="2265" spans="1:31" x14ac:dyDescent="0.25">
      <c r="A2265" s="42">
        <v>137</v>
      </c>
      <c r="B2265" s="42" t="s">
        <v>65</v>
      </c>
      <c r="C2265" s="42" t="s">
        <v>791</v>
      </c>
      <c r="E2265" s="20">
        <v>1</v>
      </c>
      <c r="F2265" s="20">
        <v>2</v>
      </c>
      <c r="G2265" s="20">
        <v>4</v>
      </c>
      <c r="H2265" s="20">
        <v>0</v>
      </c>
      <c r="I2265" s="20">
        <v>0</v>
      </c>
      <c r="J2265" s="20">
        <v>0</v>
      </c>
      <c r="K2265" s="20">
        <v>0</v>
      </c>
      <c r="L2265" s="20">
        <v>0</v>
      </c>
      <c r="M2265" s="225" t="s">
        <v>797</v>
      </c>
      <c r="O2265" s="101">
        <f>IF(ISBLANK(C2265),O2264,IF(COUNTIF(C$2:C2265,C2265)&gt;1,O2264,1+MAX(O2264,0)))</f>
        <v>66</v>
      </c>
      <c r="P2265" s="45">
        <f t="shared" si="490"/>
        <v>37</v>
      </c>
      <c r="Q2265" s="33" t="str">
        <f t="shared" si="491"/>
        <v/>
      </c>
      <c r="R2265" s="33">
        <f t="shared" si="492"/>
        <v>2</v>
      </c>
      <c r="S2265" s="33" t="str">
        <f t="shared" si="493"/>
        <v>137_2</v>
      </c>
      <c r="T2265" s="35" t="str">
        <f t="shared" si="494"/>
        <v>137AM</v>
      </c>
      <c r="U2265" s="35" t="str">
        <f t="shared" si="495"/>
        <v>137AMEW</v>
      </c>
      <c r="W2265" s="20" t="str">
        <f t="shared" si="496"/>
        <v/>
      </c>
      <c r="X2265" s="20" t="str">
        <f t="shared" si="497"/>
        <v/>
      </c>
      <c r="Y2265" s="20" t="str">
        <f t="shared" si="498"/>
        <v/>
      </c>
      <c r="Z2265" s="20" t="str">
        <f t="shared" si="499"/>
        <v/>
      </c>
      <c r="AA2265" s="20">
        <f t="shared" si="501"/>
        <v>0</v>
      </c>
      <c r="AB2265" s="20">
        <f t="shared" si="502"/>
        <v>0</v>
      </c>
      <c r="AC2265" s="20">
        <f t="shared" si="503"/>
        <v>0</v>
      </c>
      <c r="AD2265" s="16">
        <f t="shared" si="500"/>
        <v>0</v>
      </c>
      <c r="AE2265" s="16">
        <f>IF(ISBLANK(T2265),AE2264,IF(COUNTIF(T$2:T2265,T2265)&gt;1,AE2264,1+MAX(AE2264,0)))</f>
        <v>70</v>
      </c>
    </row>
    <row r="2266" spans="1:31" x14ac:dyDescent="0.25">
      <c r="A2266" s="42">
        <v>137</v>
      </c>
      <c r="B2266" s="42" t="s">
        <v>65</v>
      </c>
      <c r="C2266" s="42" t="s">
        <v>791</v>
      </c>
      <c r="E2266" s="20">
        <v>1</v>
      </c>
      <c r="F2266" s="20">
        <v>3</v>
      </c>
      <c r="G2266" s="20">
        <v>1</v>
      </c>
      <c r="H2266" s="20">
        <v>2</v>
      </c>
      <c r="I2266" s="20">
        <v>0</v>
      </c>
      <c r="J2266" s="20">
        <v>1</v>
      </c>
      <c r="K2266" s="20">
        <v>0</v>
      </c>
      <c r="L2266" s="20">
        <v>1</v>
      </c>
      <c r="M2266" s="225" t="s">
        <v>797</v>
      </c>
      <c r="O2266" s="101">
        <f>IF(ISBLANK(C2266),O2265,IF(COUNTIF(C$2:C2266,C2266)&gt;1,O2265,1+MAX(O2265,0)))</f>
        <v>66</v>
      </c>
      <c r="P2266" s="45">
        <f t="shared" si="490"/>
        <v>37</v>
      </c>
      <c r="Q2266" s="33" t="str">
        <f t="shared" si="491"/>
        <v/>
      </c>
      <c r="R2266" s="33">
        <f t="shared" si="492"/>
        <v>3</v>
      </c>
      <c r="S2266" s="33" t="str">
        <f t="shared" si="493"/>
        <v>137_3</v>
      </c>
      <c r="T2266" s="35" t="str">
        <f t="shared" si="494"/>
        <v>137AM</v>
      </c>
      <c r="U2266" s="35" t="str">
        <f t="shared" si="495"/>
        <v>137AMNS</v>
      </c>
      <c r="W2266" s="20" t="str">
        <f t="shared" si="496"/>
        <v/>
      </c>
      <c r="X2266" s="20" t="str">
        <f t="shared" si="497"/>
        <v/>
      </c>
      <c r="Y2266" s="20" t="str">
        <f t="shared" si="498"/>
        <v/>
      </c>
      <c r="Z2266" s="20" t="str">
        <f t="shared" si="499"/>
        <v/>
      </c>
      <c r="AA2266" s="20">
        <f t="shared" si="501"/>
        <v>0</v>
      </c>
      <c r="AB2266" s="20">
        <f t="shared" si="502"/>
        <v>0</v>
      </c>
      <c r="AC2266" s="20">
        <f t="shared" si="503"/>
        <v>3</v>
      </c>
      <c r="AD2266" s="16">
        <f t="shared" si="500"/>
        <v>1</v>
      </c>
      <c r="AE2266" s="16">
        <f>IF(ISBLANK(T2266),AE2265,IF(COUNTIF(T$2:T2266,T2266)&gt;1,AE2265,1+MAX(AE2265,0)))</f>
        <v>70</v>
      </c>
    </row>
    <row r="2267" spans="1:31" x14ac:dyDescent="0.25">
      <c r="A2267" s="42">
        <v>137</v>
      </c>
      <c r="B2267" s="42" t="s">
        <v>65</v>
      </c>
      <c r="C2267" s="42" t="s">
        <v>791</v>
      </c>
      <c r="E2267" s="20">
        <v>1</v>
      </c>
      <c r="F2267" s="20">
        <v>3</v>
      </c>
      <c r="G2267" s="20">
        <v>2</v>
      </c>
      <c r="H2267" s="20">
        <v>1</v>
      </c>
      <c r="I2267" s="20">
        <v>0</v>
      </c>
      <c r="J2267" s="20">
        <v>1</v>
      </c>
      <c r="K2267" s="20">
        <v>0</v>
      </c>
      <c r="L2267" s="20">
        <v>0</v>
      </c>
      <c r="M2267" s="225" t="s">
        <v>797</v>
      </c>
      <c r="O2267" s="101">
        <f>IF(ISBLANK(C2267),O2266,IF(COUNTIF(C$2:C2267,C2267)&gt;1,O2266,1+MAX(O2266,0)))</f>
        <v>66</v>
      </c>
      <c r="P2267" s="45">
        <f t="shared" si="490"/>
        <v>37</v>
      </c>
      <c r="Q2267" s="33" t="str">
        <f t="shared" si="491"/>
        <v/>
      </c>
      <c r="R2267" s="33">
        <f t="shared" si="492"/>
        <v>3</v>
      </c>
      <c r="S2267" s="33" t="str">
        <f t="shared" si="493"/>
        <v>137_3</v>
      </c>
      <c r="T2267" s="35" t="str">
        <f t="shared" si="494"/>
        <v>137AM</v>
      </c>
      <c r="U2267" s="35" t="str">
        <f t="shared" si="495"/>
        <v>137AMNS</v>
      </c>
      <c r="W2267" s="20" t="str">
        <f t="shared" si="496"/>
        <v/>
      </c>
      <c r="X2267" s="20" t="str">
        <f t="shared" si="497"/>
        <v/>
      </c>
      <c r="Y2267" s="20" t="str">
        <f t="shared" si="498"/>
        <v/>
      </c>
      <c r="Z2267" s="20" t="str">
        <f t="shared" si="499"/>
        <v/>
      </c>
      <c r="AA2267" s="20">
        <f t="shared" si="501"/>
        <v>0</v>
      </c>
      <c r="AB2267" s="20">
        <f t="shared" si="502"/>
        <v>0</v>
      </c>
      <c r="AC2267" s="20">
        <f t="shared" si="503"/>
        <v>3</v>
      </c>
      <c r="AD2267" s="16">
        <f t="shared" si="500"/>
        <v>1</v>
      </c>
      <c r="AE2267" s="16">
        <f>IF(ISBLANK(T2267),AE2266,IF(COUNTIF(T$2:T2267,T2267)&gt;1,AE2266,1+MAX(AE2266,0)))</f>
        <v>70</v>
      </c>
    </row>
    <row r="2268" spans="1:31" x14ac:dyDescent="0.25">
      <c r="A2268" s="42">
        <v>137</v>
      </c>
      <c r="B2268" s="42" t="s">
        <v>65</v>
      </c>
      <c r="C2268" s="42" t="s">
        <v>791</v>
      </c>
      <c r="E2268" s="20">
        <v>1</v>
      </c>
      <c r="F2268" s="20">
        <v>3</v>
      </c>
      <c r="G2268" s="20">
        <v>3</v>
      </c>
      <c r="H2268" s="20">
        <v>0</v>
      </c>
      <c r="I2268" s="20">
        <v>0</v>
      </c>
      <c r="J2268" s="20">
        <v>0</v>
      </c>
      <c r="K2268" s="20">
        <v>0</v>
      </c>
      <c r="L2268" s="20">
        <v>0</v>
      </c>
      <c r="M2268" s="225" t="s">
        <v>797</v>
      </c>
      <c r="O2268" s="101">
        <f>IF(ISBLANK(C2268),O2267,IF(COUNTIF(C$2:C2268,C2268)&gt;1,O2267,1+MAX(O2267,0)))</f>
        <v>66</v>
      </c>
      <c r="P2268" s="45">
        <f t="shared" si="490"/>
        <v>37</v>
      </c>
      <c r="Q2268" s="33" t="str">
        <f t="shared" si="491"/>
        <v/>
      </c>
      <c r="R2268" s="33">
        <f t="shared" si="492"/>
        <v>3</v>
      </c>
      <c r="S2268" s="33" t="str">
        <f t="shared" si="493"/>
        <v>137_3</v>
      </c>
      <c r="T2268" s="35" t="str">
        <f t="shared" si="494"/>
        <v>137AM</v>
      </c>
      <c r="U2268" s="35" t="str">
        <f t="shared" si="495"/>
        <v>137AMEW</v>
      </c>
      <c r="W2268" s="20" t="str">
        <f t="shared" si="496"/>
        <v/>
      </c>
      <c r="X2268" s="20" t="str">
        <f t="shared" si="497"/>
        <v/>
      </c>
      <c r="Y2268" s="20" t="str">
        <f t="shared" si="498"/>
        <v/>
      </c>
      <c r="Z2268" s="20" t="str">
        <f t="shared" si="499"/>
        <v/>
      </c>
      <c r="AA2268" s="20">
        <f t="shared" si="501"/>
        <v>0</v>
      </c>
      <c r="AB2268" s="20">
        <f t="shared" si="502"/>
        <v>0</v>
      </c>
      <c r="AC2268" s="20">
        <f t="shared" si="503"/>
        <v>0</v>
      </c>
      <c r="AD2268" s="16">
        <f t="shared" si="500"/>
        <v>0</v>
      </c>
      <c r="AE2268" s="16">
        <f>IF(ISBLANK(T2268),AE2267,IF(COUNTIF(T$2:T2268,T2268)&gt;1,AE2267,1+MAX(AE2267,0)))</f>
        <v>70</v>
      </c>
    </row>
    <row r="2269" spans="1:31" x14ac:dyDescent="0.25">
      <c r="A2269" s="42">
        <v>137</v>
      </c>
      <c r="B2269" s="42" t="s">
        <v>65</v>
      </c>
      <c r="C2269" s="42" t="s">
        <v>791</v>
      </c>
      <c r="E2269" s="20">
        <v>1</v>
      </c>
      <c r="F2269" s="20">
        <v>3</v>
      </c>
      <c r="G2269" s="20">
        <v>4</v>
      </c>
      <c r="H2269" s="20">
        <v>2</v>
      </c>
      <c r="I2269" s="20">
        <v>0</v>
      </c>
      <c r="J2269" s="20">
        <v>0</v>
      </c>
      <c r="K2269" s="20">
        <v>2</v>
      </c>
      <c r="L2269" s="20">
        <v>2</v>
      </c>
      <c r="M2269" s="225" t="s">
        <v>797</v>
      </c>
      <c r="O2269" s="101">
        <f>IF(ISBLANK(C2269),O2268,IF(COUNTIF(C$2:C2269,C2269)&gt;1,O2268,1+MAX(O2268,0)))</f>
        <v>66</v>
      </c>
      <c r="P2269" s="45">
        <f t="shared" si="490"/>
        <v>37</v>
      </c>
      <c r="Q2269" s="33" t="str">
        <f t="shared" si="491"/>
        <v/>
      </c>
      <c r="R2269" s="33">
        <f t="shared" si="492"/>
        <v>3</v>
      </c>
      <c r="S2269" s="33" t="str">
        <f t="shared" si="493"/>
        <v>137_3</v>
      </c>
      <c r="T2269" s="35" t="str">
        <f t="shared" si="494"/>
        <v>137AM</v>
      </c>
      <c r="U2269" s="35" t="str">
        <f t="shared" si="495"/>
        <v>137AMEW</v>
      </c>
      <c r="W2269" s="20" t="str">
        <f t="shared" si="496"/>
        <v/>
      </c>
      <c r="X2269" s="20" t="str">
        <f t="shared" si="497"/>
        <v/>
      </c>
      <c r="Y2269" s="20" t="str">
        <f t="shared" si="498"/>
        <v/>
      </c>
      <c r="Z2269" s="20" t="str">
        <f t="shared" si="499"/>
        <v/>
      </c>
      <c r="AA2269" s="20">
        <f t="shared" si="501"/>
        <v>0</v>
      </c>
      <c r="AB2269" s="20">
        <f t="shared" si="502"/>
        <v>0</v>
      </c>
      <c r="AC2269" s="20">
        <f t="shared" si="503"/>
        <v>0</v>
      </c>
      <c r="AD2269" s="16">
        <f t="shared" si="500"/>
        <v>0</v>
      </c>
      <c r="AE2269" s="16">
        <f>IF(ISBLANK(T2269),AE2268,IF(COUNTIF(T$2:T2269,T2269)&gt;1,AE2268,1+MAX(AE2268,0)))</f>
        <v>70</v>
      </c>
    </row>
    <row r="2270" spans="1:31" x14ac:dyDescent="0.25">
      <c r="A2270" s="42">
        <v>137</v>
      </c>
      <c r="B2270" s="42" t="s">
        <v>65</v>
      </c>
      <c r="C2270" s="42" t="s">
        <v>791</v>
      </c>
      <c r="E2270" s="20">
        <v>1</v>
      </c>
      <c r="F2270" s="20">
        <v>4</v>
      </c>
      <c r="G2270" s="20">
        <v>1</v>
      </c>
      <c r="H2270" s="20">
        <v>1</v>
      </c>
      <c r="I2270" s="20">
        <v>0</v>
      </c>
      <c r="J2270" s="20">
        <v>0</v>
      </c>
      <c r="K2270" s="20">
        <v>0</v>
      </c>
      <c r="L2270" s="20">
        <v>1</v>
      </c>
      <c r="M2270" s="225" t="s">
        <v>797</v>
      </c>
      <c r="O2270" s="101">
        <f>IF(ISBLANK(C2270),O2269,IF(COUNTIF(C$2:C2270,C2270)&gt;1,O2269,1+MAX(O2269,0)))</f>
        <v>66</v>
      </c>
      <c r="P2270" s="45">
        <f t="shared" si="490"/>
        <v>37</v>
      </c>
      <c r="Q2270" s="33" t="str">
        <f t="shared" si="491"/>
        <v/>
      </c>
      <c r="R2270" s="33">
        <f t="shared" si="492"/>
        <v>4</v>
      </c>
      <c r="S2270" s="33" t="str">
        <f t="shared" si="493"/>
        <v>137_4</v>
      </c>
      <c r="T2270" s="35" t="str">
        <f t="shared" si="494"/>
        <v>137AM</v>
      </c>
      <c r="U2270" s="35" t="str">
        <f t="shared" si="495"/>
        <v>137AMNS</v>
      </c>
      <c r="W2270" s="20" t="str">
        <f t="shared" si="496"/>
        <v/>
      </c>
      <c r="X2270" s="20" t="str">
        <f t="shared" si="497"/>
        <v/>
      </c>
      <c r="Y2270" s="20" t="str">
        <f t="shared" si="498"/>
        <v/>
      </c>
      <c r="Z2270" s="20" t="str">
        <f t="shared" si="499"/>
        <v/>
      </c>
      <c r="AA2270" s="20">
        <f t="shared" si="501"/>
        <v>0</v>
      </c>
      <c r="AB2270" s="20">
        <f t="shared" si="502"/>
        <v>0</v>
      </c>
      <c r="AC2270" s="20">
        <f t="shared" si="503"/>
        <v>3</v>
      </c>
      <c r="AD2270" s="16">
        <f t="shared" si="500"/>
        <v>1</v>
      </c>
      <c r="AE2270" s="16">
        <f>IF(ISBLANK(T2270),AE2269,IF(COUNTIF(T$2:T2270,T2270)&gt;1,AE2269,1+MAX(AE2269,0)))</f>
        <v>70</v>
      </c>
    </row>
    <row r="2271" spans="1:31" x14ac:dyDescent="0.25">
      <c r="A2271" s="42">
        <v>137</v>
      </c>
      <c r="B2271" s="42" t="s">
        <v>65</v>
      </c>
      <c r="C2271" s="42" t="s">
        <v>791</v>
      </c>
      <c r="E2271" s="20">
        <v>1</v>
      </c>
      <c r="F2271" s="20">
        <v>4</v>
      </c>
      <c r="G2271" s="20">
        <v>2</v>
      </c>
      <c r="H2271" s="20">
        <v>3</v>
      </c>
      <c r="I2271" s="20">
        <v>0</v>
      </c>
      <c r="J2271" s="20">
        <v>0</v>
      </c>
      <c r="K2271" s="20">
        <v>1</v>
      </c>
      <c r="L2271" s="20">
        <v>2</v>
      </c>
      <c r="M2271" s="225" t="s">
        <v>797</v>
      </c>
      <c r="O2271" s="101">
        <f>IF(ISBLANK(C2271),O2270,IF(COUNTIF(C$2:C2271,C2271)&gt;1,O2270,1+MAX(O2270,0)))</f>
        <v>66</v>
      </c>
      <c r="P2271" s="45">
        <f t="shared" si="490"/>
        <v>37</v>
      </c>
      <c r="Q2271" s="33" t="str">
        <f t="shared" si="491"/>
        <v/>
      </c>
      <c r="R2271" s="33">
        <f t="shared" si="492"/>
        <v>4</v>
      </c>
      <c r="S2271" s="33" t="str">
        <f t="shared" si="493"/>
        <v>137_4</v>
      </c>
      <c r="T2271" s="35" t="str">
        <f t="shared" si="494"/>
        <v>137AM</v>
      </c>
      <c r="U2271" s="35" t="str">
        <f t="shared" si="495"/>
        <v>137AMNS</v>
      </c>
      <c r="W2271" s="20" t="str">
        <f t="shared" si="496"/>
        <v/>
      </c>
      <c r="X2271" s="20" t="str">
        <f t="shared" si="497"/>
        <v/>
      </c>
      <c r="Y2271" s="20" t="str">
        <f t="shared" si="498"/>
        <v/>
      </c>
      <c r="Z2271" s="20" t="str">
        <f t="shared" si="499"/>
        <v/>
      </c>
      <c r="AA2271" s="20">
        <f t="shared" si="501"/>
        <v>0</v>
      </c>
      <c r="AB2271" s="20">
        <f t="shared" si="502"/>
        <v>0</v>
      </c>
      <c r="AC2271" s="20">
        <f t="shared" si="503"/>
        <v>3</v>
      </c>
      <c r="AD2271" s="16">
        <f t="shared" si="500"/>
        <v>1</v>
      </c>
      <c r="AE2271" s="16">
        <f>IF(ISBLANK(T2271),AE2270,IF(COUNTIF(T$2:T2271,T2271)&gt;1,AE2270,1+MAX(AE2270,0)))</f>
        <v>70</v>
      </c>
    </row>
    <row r="2272" spans="1:31" x14ac:dyDescent="0.25">
      <c r="A2272" s="42">
        <v>137</v>
      </c>
      <c r="B2272" s="42" t="s">
        <v>65</v>
      </c>
      <c r="C2272" s="42" t="s">
        <v>791</v>
      </c>
      <c r="E2272" s="20">
        <v>1</v>
      </c>
      <c r="F2272" s="20">
        <v>4</v>
      </c>
      <c r="G2272" s="20">
        <v>3</v>
      </c>
      <c r="H2272" s="20">
        <v>1</v>
      </c>
      <c r="I2272" s="20">
        <v>0</v>
      </c>
      <c r="J2272" s="20">
        <v>0</v>
      </c>
      <c r="K2272" s="20">
        <v>0</v>
      </c>
      <c r="L2272" s="20">
        <v>1</v>
      </c>
      <c r="M2272" s="225" t="s">
        <v>797</v>
      </c>
      <c r="O2272" s="101">
        <f>IF(ISBLANK(C2272),O2271,IF(COUNTIF(C$2:C2272,C2272)&gt;1,O2271,1+MAX(O2271,0)))</f>
        <v>66</v>
      </c>
      <c r="P2272" s="45">
        <f t="shared" si="490"/>
        <v>37</v>
      </c>
      <c r="Q2272" s="33" t="str">
        <f t="shared" si="491"/>
        <v/>
      </c>
      <c r="R2272" s="33">
        <f t="shared" si="492"/>
        <v>4</v>
      </c>
      <c r="S2272" s="33" t="str">
        <f t="shared" si="493"/>
        <v>137_4</v>
      </c>
      <c r="T2272" s="35" t="str">
        <f t="shared" si="494"/>
        <v>137AM</v>
      </c>
      <c r="U2272" s="35" t="str">
        <f t="shared" si="495"/>
        <v>137AMEW</v>
      </c>
      <c r="W2272" s="20" t="str">
        <f t="shared" si="496"/>
        <v/>
      </c>
      <c r="X2272" s="20" t="str">
        <f t="shared" si="497"/>
        <v/>
      </c>
      <c r="Y2272" s="20" t="str">
        <f t="shared" si="498"/>
        <v/>
      </c>
      <c r="Z2272" s="20" t="str">
        <f t="shared" si="499"/>
        <v/>
      </c>
      <c r="AA2272" s="20">
        <f t="shared" si="501"/>
        <v>0</v>
      </c>
      <c r="AB2272" s="20">
        <f t="shared" si="502"/>
        <v>0</v>
      </c>
      <c r="AC2272" s="20">
        <f t="shared" si="503"/>
        <v>0</v>
      </c>
      <c r="AD2272" s="16">
        <f t="shared" si="500"/>
        <v>0</v>
      </c>
      <c r="AE2272" s="16">
        <f>IF(ISBLANK(T2272),AE2271,IF(COUNTIF(T$2:T2272,T2272)&gt;1,AE2271,1+MAX(AE2271,0)))</f>
        <v>70</v>
      </c>
    </row>
    <row r="2273" spans="1:31" x14ac:dyDescent="0.25">
      <c r="A2273" s="42">
        <v>137</v>
      </c>
      <c r="B2273" s="42" t="s">
        <v>65</v>
      </c>
      <c r="C2273" s="42" t="s">
        <v>791</v>
      </c>
      <c r="E2273" s="20">
        <v>1</v>
      </c>
      <c r="F2273" s="20">
        <v>4</v>
      </c>
      <c r="G2273" s="20">
        <v>4</v>
      </c>
      <c r="H2273" s="20">
        <v>2</v>
      </c>
      <c r="I2273" s="20">
        <v>1</v>
      </c>
      <c r="J2273" s="20">
        <v>0</v>
      </c>
      <c r="K2273" s="20">
        <v>1</v>
      </c>
      <c r="L2273" s="20">
        <v>2</v>
      </c>
      <c r="M2273" s="225" t="s">
        <v>797</v>
      </c>
      <c r="O2273" s="101">
        <f>IF(ISBLANK(C2273),O2272,IF(COUNTIF(C$2:C2273,C2273)&gt;1,O2272,1+MAX(O2272,0)))</f>
        <v>66</v>
      </c>
      <c r="P2273" s="45">
        <f t="shared" si="490"/>
        <v>37</v>
      </c>
      <c r="Q2273" s="33" t="str">
        <f t="shared" si="491"/>
        <v/>
      </c>
      <c r="R2273" s="33">
        <f t="shared" si="492"/>
        <v>4</v>
      </c>
      <c r="S2273" s="33" t="str">
        <f t="shared" si="493"/>
        <v>137_4</v>
      </c>
      <c r="T2273" s="35" t="str">
        <f t="shared" si="494"/>
        <v>137AM</v>
      </c>
      <c r="U2273" s="35" t="str">
        <f t="shared" si="495"/>
        <v>137AMEW</v>
      </c>
      <c r="W2273" s="20" t="str">
        <f t="shared" si="496"/>
        <v/>
      </c>
      <c r="X2273" s="20" t="str">
        <f t="shared" si="497"/>
        <v/>
      </c>
      <c r="Y2273" s="20" t="str">
        <f t="shared" si="498"/>
        <v/>
      </c>
      <c r="Z2273" s="20" t="str">
        <f t="shared" si="499"/>
        <v/>
      </c>
      <c r="AA2273" s="20">
        <f t="shared" si="501"/>
        <v>0</v>
      </c>
      <c r="AB2273" s="20">
        <f t="shared" si="502"/>
        <v>0</v>
      </c>
      <c r="AC2273" s="20">
        <f t="shared" si="503"/>
        <v>0</v>
      </c>
      <c r="AD2273" s="16">
        <f t="shared" si="500"/>
        <v>0</v>
      </c>
      <c r="AE2273" s="16">
        <f>IF(ISBLANK(T2273),AE2272,IF(COUNTIF(T$2:T2273,T2273)&gt;1,AE2272,1+MAX(AE2272,0)))</f>
        <v>70</v>
      </c>
    </row>
    <row r="2274" spans="1:31" x14ac:dyDescent="0.25">
      <c r="A2274" s="42">
        <v>137</v>
      </c>
      <c r="B2274" s="42" t="s">
        <v>66</v>
      </c>
      <c r="C2274" s="42" t="s">
        <v>791</v>
      </c>
      <c r="E2274" s="20">
        <v>1</v>
      </c>
      <c r="F2274" s="20">
        <v>1</v>
      </c>
      <c r="G2274" s="20">
        <v>1</v>
      </c>
      <c r="H2274" s="20">
        <v>0</v>
      </c>
      <c r="I2274" s="20">
        <v>0</v>
      </c>
      <c r="J2274" s="20">
        <v>0</v>
      </c>
      <c r="K2274" s="20">
        <v>0</v>
      </c>
      <c r="L2274" s="20">
        <v>0</v>
      </c>
      <c r="M2274" s="225" t="s">
        <v>798</v>
      </c>
      <c r="O2274" s="101">
        <f>IF(ISBLANK(C2274),O2273,IF(COUNTIF(C$2:C2274,C2274)&gt;1,O2273,1+MAX(O2273,0)))</f>
        <v>66</v>
      </c>
      <c r="P2274" s="45">
        <f t="shared" si="490"/>
        <v>37</v>
      </c>
      <c r="Q2274" s="33" t="str">
        <f t="shared" si="491"/>
        <v/>
      </c>
      <c r="R2274" s="33">
        <f t="shared" si="492"/>
        <v>9</v>
      </c>
      <c r="S2274" s="33" t="str">
        <f t="shared" si="493"/>
        <v>137_9</v>
      </c>
      <c r="T2274" s="35" t="str">
        <f t="shared" si="494"/>
        <v>137PM</v>
      </c>
      <c r="U2274" s="35" t="str">
        <f t="shared" si="495"/>
        <v>137PMNS</v>
      </c>
      <c r="W2274" s="20" t="str">
        <f t="shared" si="496"/>
        <v/>
      </c>
      <c r="X2274" s="20" t="str">
        <f t="shared" si="497"/>
        <v/>
      </c>
      <c r="Y2274" s="20" t="str">
        <f t="shared" si="498"/>
        <v/>
      </c>
      <c r="Z2274" s="20" t="str">
        <f t="shared" si="499"/>
        <v/>
      </c>
      <c r="AA2274" s="20">
        <f t="shared" si="501"/>
        <v>0</v>
      </c>
      <c r="AB2274" s="20">
        <f t="shared" si="502"/>
        <v>0</v>
      </c>
      <c r="AC2274" s="20">
        <f t="shared" si="503"/>
        <v>0</v>
      </c>
      <c r="AD2274" s="16">
        <f t="shared" si="500"/>
        <v>0</v>
      </c>
      <c r="AE2274" s="16">
        <f>IF(ISBLANK(T2274),AE2273,IF(COUNTIF(T$2:T2274,T2274)&gt;1,AE2273,1+MAX(AE2273,0)))</f>
        <v>71</v>
      </c>
    </row>
    <row r="2275" spans="1:31" x14ac:dyDescent="0.25">
      <c r="A2275" s="42">
        <v>137</v>
      </c>
      <c r="B2275" s="42" t="s">
        <v>66</v>
      </c>
      <c r="C2275" s="42" t="s">
        <v>791</v>
      </c>
      <c r="E2275" s="20">
        <v>1</v>
      </c>
      <c r="F2275" s="20">
        <v>1</v>
      </c>
      <c r="G2275" s="20">
        <v>2</v>
      </c>
      <c r="H2275" s="20">
        <v>3</v>
      </c>
      <c r="I2275" s="20">
        <v>0</v>
      </c>
      <c r="J2275" s="20">
        <v>0</v>
      </c>
      <c r="K2275" s="20">
        <v>0</v>
      </c>
      <c r="L2275" s="20">
        <v>3</v>
      </c>
      <c r="M2275" s="225" t="s">
        <v>798</v>
      </c>
      <c r="O2275" s="101">
        <f>IF(ISBLANK(C2275),O2274,IF(COUNTIF(C$2:C2275,C2275)&gt;1,O2274,1+MAX(O2274,0)))</f>
        <v>66</v>
      </c>
      <c r="P2275" s="45">
        <f t="shared" si="490"/>
        <v>37</v>
      </c>
      <c r="Q2275" s="33" t="str">
        <f t="shared" si="491"/>
        <v/>
      </c>
      <c r="R2275" s="33">
        <f t="shared" si="492"/>
        <v>9</v>
      </c>
      <c r="S2275" s="33" t="str">
        <f t="shared" si="493"/>
        <v>137_9</v>
      </c>
      <c r="T2275" s="35" t="str">
        <f t="shared" si="494"/>
        <v>137PM</v>
      </c>
      <c r="U2275" s="35" t="str">
        <f t="shared" si="495"/>
        <v>137PMNS</v>
      </c>
      <c r="W2275" s="20" t="str">
        <f t="shared" si="496"/>
        <v/>
      </c>
      <c r="X2275" s="20" t="str">
        <f t="shared" si="497"/>
        <v/>
      </c>
      <c r="Y2275" s="20" t="str">
        <f t="shared" si="498"/>
        <v/>
      </c>
      <c r="Z2275" s="20" t="str">
        <f t="shared" si="499"/>
        <v/>
      </c>
      <c r="AA2275" s="20">
        <f t="shared" si="501"/>
        <v>0</v>
      </c>
      <c r="AB2275" s="20">
        <f t="shared" si="502"/>
        <v>0</v>
      </c>
      <c r="AC2275" s="20">
        <f t="shared" si="503"/>
        <v>0</v>
      </c>
      <c r="AD2275" s="16">
        <f t="shared" si="500"/>
        <v>0</v>
      </c>
      <c r="AE2275" s="16">
        <f>IF(ISBLANK(T2275),AE2274,IF(COUNTIF(T$2:T2275,T2275)&gt;1,AE2274,1+MAX(AE2274,0)))</f>
        <v>71</v>
      </c>
    </row>
    <row r="2276" spans="1:31" x14ac:dyDescent="0.25">
      <c r="A2276" s="42">
        <v>137</v>
      </c>
      <c r="B2276" s="42" t="s">
        <v>66</v>
      </c>
      <c r="C2276" s="42" t="s">
        <v>791</v>
      </c>
      <c r="E2276" s="20">
        <v>1</v>
      </c>
      <c r="F2276" s="20">
        <v>1</v>
      </c>
      <c r="G2276" s="20">
        <v>3</v>
      </c>
      <c r="H2276" s="20">
        <v>2</v>
      </c>
      <c r="I2276" s="20">
        <v>0</v>
      </c>
      <c r="J2276" s="20">
        <v>0</v>
      </c>
      <c r="K2276" s="20">
        <v>1</v>
      </c>
      <c r="L2276" s="20">
        <v>2</v>
      </c>
      <c r="M2276" s="225" t="s">
        <v>798</v>
      </c>
      <c r="O2276" s="101">
        <f>IF(ISBLANK(C2276),O2275,IF(COUNTIF(C$2:C2276,C2276)&gt;1,O2275,1+MAX(O2275,0)))</f>
        <v>66</v>
      </c>
      <c r="P2276" s="45">
        <f t="shared" si="490"/>
        <v>37</v>
      </c>
      <c r="Q2276" s="33" t="str">
        <f t="shared" si="491"/>
        <v/>
      </c>
      <c r="R2276" s="33">
        <f t="shared" si="492"/>
        <v>9</v>
      </c>
      <c r="S2276" s="33" t="str">
        <f t="shared" si="493"/>
        <v>137_9</v>
      </c>
      <c r="T2276" s="35" t="str">
        <f t="shared" si="494"/>
        <v>137PM</v>
      </c>
      <c r="U2276" s="35" t="str">
        <f t="shared" si="495"/>
        <v>137PMEW</v>
      </c>
      <c r="W2276" s="20" t="str">
        <f t="shared" si="496"/>
        <v/>
      </c>
      <c r="X2276" s="20" t="str">
        <f t="shared" si="497"/>
        <v/>
      </c>
      <c r="Y2276" s="20" t="str">
        <f t="shared" si="498"/>
        <v/>
      </c>
      <c r="Z2276" s="20" t="str">
        <f t="shared" si="499"/>
        <v/>
      </c>
      <c r="AA2276" s="20">
        <f t="shared" si="501"/>
        <v>0</v>
      </c>
      <c r="AB2276" s="20">
        <f t="shared" si="502"/>
        <v>0</v>
      </c>
      <c r="AC2276" s="20">
        <f t="shared" si="503"/>
        <v>0</v>
      </c>
      <c r="AD2276" s="16">
        <f t="shared" si="500"/>
        <v>0</v>
      </c>
      <c r="AE2276" s="16">
        <f>IF(ISBLANK(T2276),AE2275,IF(COUNTIF(T$2:T2276,T2276)&gt;1,AE2275,1+MAX(AE2275,0)))</f>
        <v>71</v>
      </c>
    </row>
    <row r="2277" spans="1:31" x14ac:dyDescent="0.25">
      <c r="A2277" s="42">
        <v>137</v>
      </c>
      <c r="B2277" s="42" t="s">
        <v>66</v>
      </c>
      <c r="C2277" s="42" t="s">
        <v>791</v>
      </c>
      <c r="E2277" s="20">
        <v>1</v>
      </c>
      <c r="F2277" s="20">
        <v>1</v>
      </c>
      <c r="G2277" s="20">
        <v>4</v>
      </c>
      <c r="H2277" s="20">
        <v>1</v>
      </c>
      <c r="I2277" s="20">
        <v>0</v>
      </c>
      <c r="J2277" s="20">
        <v>0</v>
      </c>
      <c r="K2277" s="20">
        <v>1</v>
      </c>
      <c r="L2277" s="20">
        <v>1</v>
      </c>
      <c r="M2277" s="225" t="s">
        <v>798</v>
      </c>
      <c r="O2277" s="101">
        <f>IF(ISBLANK(C2277),O2276,IF(COUNTIF(C$2:C2277,C2277)&gt;1,O2276,1+MAX(O2276,0)))</f>
        <v>66</v>
      </c>
      <c r="P2277" s="45">
        <f t="shared" si="490"/>
        <v>37</v>
      </c>
      <c r="Q2277" s="33" t="str">
        <f t="shared" si="491"/>
        <v/>
      </c>
      <c r="R2277" s="33">
        <f t="shared" si="492"/>
        <v>9</v>
      </c>
      <c r="S2277" s="33" t="str">
        <f t="shared" si="493"/>
        <v>137_9</v>
      </c>
      <c r="T2277" s="35" t="str">
        <f t="shared" si="494"/>
        <v>137PM</v>
      </c>
      <c r="U2277" s="35" t="str">
        <f t="shared" si="495"/>
        <v>137PMEW</v>
      </c>
      <c r="W2277" s="20" t="str">
        <f t="shared" si="496"/>
        <v/>
      </c>
      <c r="X2277" s="20" t="str">
        <f t="shared" si="497"/>
        <v/>
      </c>
      <c r="Y2277" s="20" t="str">
        <f t="shared" si="498"/>
        <v/>
      </c>
      <c r="Z2277" s="20" t="str">
        <f t="shared" si="499"/>
        <v/>
      </c>
      <c r="AA2277" s="20">
        <f t="shared" si="501"/>
        <v>0</v>
      </c>
      <c r="AB2277" s="20">
        <f t="shared" si="502"/>
        <v>0</v>
      </c>
      <c r="AC2277" s="20">
        <f t="shared" si="503"/>
        <v>0</v>
      </c>
      <c r="AD2277" s="16">
        <f t="shared" si="500"/>
        <v>0</v>
      </c>
      <c r="AE2277" s="16">
        <f>IF(ISBLANK(T2277),AE2276,IF(COUNTIF(T$2:T2277,T2277)&gt;1,AE2276,1+MAX(AE2276,0)))</f>
        <v>71</v>
      </c>
    </row>
    <row r="2278" spans="1:31" x14ac:dyDescent="0.25">
      <c r="A2278" s="42">
        <v>137</v>
      </c>
      <c r="B2278" s="42" t="s">
        <v>66</v>
      </c>
      <c r="C2278" s="42" t="s">
        <v>791</v>
      </c>
      <c r="E2278" s="20">
        <v>1</v>
      </c>
      <c r="F2278" s="20">
        <v>2</v>
      </c>
      <c r="G2278" s="20">
        <v>1</v>
      </c>
      <c r="H2278" s="20">
        <v>0</v>
      </c>
      <c r="I2278" s="20">
        <v>0</v>
      </c>
      <c r="J2278" s="20">
        <v>0</v>
      </c>
      <c r="K2278" s="20">
        <v>0</v>
      </c>
      <c r="L2278" s="20">
        <v>0</v>
      </c>
      <c r="M2278" s="225" t="s">
        <v>798</v>
      </c>
      <c r="O2278" s="101">
        <f>IF(ISBLANK(C2278),O2277,IF(COUNTIF(C$2:C2278,C2278)&gt;1,O2277,1+MAX(O2277,0)))</f>
        <v>66</v>
      </c>
      <c r="P2278" s="45">
        <f t="shared" si="490"/>
        <v>37</v>
      </c>
      <c r="Q2278" s="33" t="str">
        <f t="shared" si="491"/>
        <v/>
      </c>
      <c r="R2278" s="33">
        <f t="shared" si="492"/>
        <v>10</v>
      </c>
      <c r="S2278" s="33" t="str">
        <f t="shared" si="493"/>
        <v>137_10</v>
      </c>
      <c r="T2278" s="35" t="str">
        <f t="shared" si="494"/>
        <v>137PM</v>
      </c>
      <c r="U2278" s="35" t="str">
        <f t="shared" si="495"/>
        <v>137PMNS</v>
      </c>
      <c r="W2278" s="20" t="str">
        <f t="shared" si="496"/>
        <v/>
      </c>
      <c r="X2278" s="20" t="str">
        <f t="shared" si="497"/>
        <v/>
      </c>
      <c r="Y2278" s="20" t="str">
        <f t="shared" si="498"/>
        <v/>
      </c>
      <c r="Z2278" s="20" t="str">
        <f t="shared" si="499"/>
        <v/>
      </c>
      <c r="AA2278" s="20">
        <f t="shared" si="501"/>
        <v>0</v>
      </c>
      <c r="AB2278" s="20">
        <f t="shared" si="502"/>
        <v>0</v>
      </c>
      <c r="AC2278" s="20">
        <f t="shared" si="503"/>
        <v>0</v>
      </c>
      <c r="AD2278" s="16">
        <f t="shared" si="500"/>
        <v>0</v>
      </c>
      <c r="AE2278" s="16">
        <f>IF(ISBLANK(T2278),AE2277,IF(COUNTIF(T$2:T2278,T2278)&gt;1,AE2277,1+MAX(AE2277,0)))</f>
        <v>71</v>
      </c>
    </row>
    <row r="2279" spans="1:31" x14ac:dyDescent="0.25">
      <c r="A2279" s="42">
        <v>137</v>
      </c>
      <c r="B2279" s="42" t="s">
        <v>66</v>
      </c>
      <c r="C2279" s="42" t="s">
        <v>791</v>
      </c>
      <c r="E2279" s="20">
        <v>1</v>
      </c>
      <c r="F2279" s="20">
        <v>2</v>
      </c>
      <c r="G2279" s="20">
        <v>2</v>
      </c>
      <c r="H2279" s="20">
        <v>1</v>
      </c>
      <c r="I2279" s="20">
        <v>0</v>
      </c>
      <c r="J2279" s="20">
        <v>0</v>
      </c>
      <c r="K2279" s="20">
        <v>0</v>
      </c>
      <c r="L2279" s="20">
        <v>0</v>
      </c>
      <c r="M2279" s="225" t="s">
        <v>798</v>
      </c>
      <c r="O2279" s="101">
        <f>IF(ISBLANK(C2279),O2278,IF(COUNTIF(C$2:C2279,C2279)&gt;1,O2278,1+MAX(O2278,0)))</f>
        <v>66</v>
      </c>
      <c r="P2279" s="45">
        <f t="shared" si="490"/>
        <v>37</v>
      </c>
      <c r="Q2279" s="33" t="str">
        <f t="shared" si="491"/>
        <v/>
      </c>
      <c r="R2279" s="33">
        <f t="shared" si="492"/>
        <v>10</v>
      </c>
      <c r="S2279" s="33" t="str">
        <f t="shared" si="493"/>
        <v>137_10</v>
      </c>
      <c r="T2279" s="35" t="str">
        <f t="shared" si="494"/>
        <v>137PM</v>
      </c>
      <c r="U2279" s="35" t="str">
        <f t="shared" si="495"/>
        <v>137PMNS</v>
      </c>
      <c r="W2279" s="20" t="str">
        <f t="shared" si="496"/>
        <v/>
      </c>
      <c r="X2279" s="20" t="str">
        <f t="shared" si="497"/>
        <v/>
      </c>
      <c r="Y2279" s="20" t="str">
        <f t="shared" si="498"/>
        <v/>
      </c>
      <c r="Z2279" s="20" t="str">
        <f t="shared" si="499"/>
        <v/>
      </c>
      <c r="AA2279" s="20">
        <f t="shared" si="501"/>
        <v>0</v>
      </c>
      <c r="AB2279" s="20">
        <f t="shared" si="502"/>
        <v>0</v>
      </c>
      <c r="AC2279" s="20">
        <f t="shared" si="503"/>
        <v>0</v>
      </c>
      <c r="AD2279" s="16">
        <f t="shared" si="500"/>
        <v>0</v>
      </c>
      <c r="AE2279" s="16">
        <f>IF(ISBLANK(T2279),AE2278,IF(COUNTIF(T$2:T2279,T2279)&gt;1,AE2278,1+MAX(AE2278,0)))</f>
        <v>71</v>
      </c>
    </row>
    <row r="2280" spans="1:31" x14ac:dyDescent="0.25">
      <c r="A2280" s="42">
        <v>137</v>
      </c>
      <c r="B2280" s="42" t="s">
        <v>66</v>
      </c>
      <c r="C2280" s="42" t="s">
        <v>791</v>
      </c>
      <c r="E2280" s="20">
        <v>1</v>
      </c>
      <c r="F2280" s="20">
        <v>2</v>
      </c>
      <c r="G2280" s="20">
        <v>3</v>
      </c>
      <c r="H2280" s="20">
        <v>0</v>
      </c>
      <c r="I2280" s="20">
        <v>0</v>
      </c>
      <c r="J2280" s="20">
        <v>0</v>
      </c>
      <c r="K2280" s="20">
        <v>0</v>
      </c>
      <c r="L2280" s="20">
        <v>0</v>
      </c>
      <c r="M2280" s="225" t="s">
        <v>798</v>
      </c>
      <c r="O2280" s="101">
        <f>IF(ISBLANK(C2280),O2279,IF(COUNTIF(C$2:C2280,C2280)&gt;1,O2279,1+MAX(O2279,0)))</f>
        <v>66</v>
      </c>
      <c r="P2280" s="45">
        <f t="shared" si="490"/>
        <v>37</v>
      </c>
      <c r="Q2280" s="33" t="str">
        <f t="shared" si="491"/>
        <v/>
      </c>
      <c r="R2280" s="33">
        <f t="shared" si="492"/>
        <v>10</v>
      </c>
      <c r="S2280" s="33" t="str">
        <f t="shared" si="493"/>
        <v>137_10</v>
      </c>
      <c r="T2280" s="35" t="str">
        <f t="shared" si="494"/>
        <v>137PM</v>
      </c>
      <c r="U2280" s="35" t="str">
        <f t="shared" si="495"/>
        <v>137PMEW</v>
      </c>
      <c r="W2280" s="20" t="str">
        <f t="shared" si="496"/>
        <v/>
      </c>
      <c r="X2280" s="20" t="str">
        <f t="shared" si="497"/>
        <v/>
      </c>
      <c r="Y2280" s="20" t="str">
        <f t="shared" si="498"/>
        <v/>
      </c>
      <c r="Z2280" s="20" t="str">
        <f t="shared" si="499"/>
        <v/>
      </c>
      <c r="AA2280" s="20">
        <f t="shared" si="501"/>
        <v>0</v>
      </c>
      <c r="AB2280" s="20">
        <f t="shared" si="502"/>
        <v>0</v>
      </c>
      <c r="AC2280" s="20">
        <f t="shared" si="503"/>
        <v>0</v>
      </c>
      <c r="AD2280" s="16">
        <f t="shared" si="500"/>
        <v>0</v>
      </c>
      <c r="AE2280" s="16">
        <f>IF(ISBLANK(T2280),AE2279,IF(COUNTIF(T$2:T2280,T2280)&gt;1,AE2279,1+MAX(AE2279,0)))</f>
        <v>71</v>
      </c>
    </row>
    <row r="2281" spans="1:31" x14ac:dyDescent="0.25">
      <c r="A2281" s="42">
        <v>137</v>
      </c>
      <c r="B2281" s="42" t="s">
        <v>66</v>
      </c>
      <c r="C2281" s="42" t="s">
        <v>791</v>
      </c>
      <c r="E2281" s="20">
        <v>1</v>
      </c>
      <c r="F2281" s="20">
        <v>2</v>
      </c>
      <c r="G2281" s="20">
        <v>4</v>
      </c>
      <c r="H2281" s="20">
        <v>1</v>
      </c>
      <c r="I2281" s="20">
        <v>0</v>
      </c>
      <c r="J2281" s="20">
        <v>0</v>
      </c>
      <c r="K2281" s="20">
        <v>0</v>
      </c>
      <c r="L2281" s="20">
        <v>1</v>
      </c>
      <c r="M2281" s="225" t="s">
        <v>798</v>
      </c>
      <c r="O2281" s="101">
        <f>IF(ISBLANK(C2281),O2280,IF(COUNTIF(C$2:C2281,C2281)&gt;1,O2280,1+MAX(O2280,0)))</f>
        <v>66</v>
      </c>
      <c r="P2281" s="45">
        <f t="shared" si="490"/>
        <v>37</v>
      </c>
      <c r="Q2281" s="33" t="str">
        <f t="shared" si="491"/>
        <v/>
      </c>
      <c r="R2281" s="33">
        <f t="shared" si="492"/>
        <v>10</v>
      </c>
      <c r="S2281" s="33" t="str">
        <f t="shared" si="493"/>
        <v>137_10</v>
      </c>
      <c r="T2281" s="35" t="str">
        <f t="shared" si="494"/>
        <v>137PM</v>
      </c>
      <c r="U2281" s="35" t="str">
        <f t="shared" si="495"/>
        <v>137PMEW</v>
      </c>
      <c r="W2281" s="20" t="str">
        <f t="shared" si="496"/>
        <v/>
      </c>
      <c r="X2281" s="20" t="str">
        <f t="shared" si="497"/>
        <v/>
      </c>
      <c r="Y2281" s="20" t="str">
        <f t="shared" si="498"/>
        <v/>
      </c>
      <c r="Z2281" s="20" t="str">
        <f t="shared" si="499"/>
        <v/>
      </c>
      <c r="AA2281" s="20">
        <f t="shared" si="501"/>
        <v>0</v>
      </c>
      <c r="AB2281" s="20">
        <f t="shared" si="502"/>
        <v>0</v>
      </c>
      <c r="AC2281" s="20">
        <f t="shared" si="503"/>
        <v>0</v>
      </c>
      <c r="AD2281" s="16">
        <f t="shared" si="500"/>
        <v>0</v>
      </c>
      <c r="AE2281" s="16">
        <f>IF(ISBLANK(T2281),AE2280,IF(COUNTIF(T$2:T2281,T2281)&gt;1,AE2280,1+MAX(AE2280,0)))</f>
        <v>71</v>
      </c>
    </row>
    <row r="2282" spans="1:31" x14ac:dyDescent="0.25">
      <c r="A2282" s="42">
        <v>137</v>
      </c>
      <c r="B2282" s="42" t="s">
        <v>66</v>
      </c>
      <c r="C2282" s="42" t="s">
        <v>791</v>
      </c>
      <c r="E2282" s="20">
        <v>1</v>
      </c>
      <c r="F2282" s="20">
        <v>3</v>
      </c>
      <c r="G2282" s="20">
        <v>1</v>
      </c>
      <c r="H2282" s="20">
        <v>0</v>
      </c>
      <c r="I2282" s="20">
        <v>0</v>
      </c>
      <c r="J2282" s="20">
        <v>0</v>
      </c>
      <c r="K2282" s="20">
        <v>0</v>
      </c>
      <c r="L2282" s="20">
        <v>0</v>
      </c>
      <c r="M2282" s="225" t="s">
        <v>798</v>
      </c>
      <c r="O2282" s="101">
        <f>IF(ISBLANK(C2282),O2281,IF(COUNTIF(C$2:C2282,C2282)&gt;1,O2281,1+MAX(O2281,0)))</f>
        <v>66</v>
      </c>
      <c r="P2282" s="45">
        <f t="shared" si="490"/>
        <v>37</v>
      </c>
      <c r="Q2282" s="33" t="str">
        <f t="shared" si="491"/>
        <v/>
      </c>
      <c r="R2282" s="33">
        <f t="shared" si="492"/>
        <v>11</v>
      </c>
      <c r="S2282" s="33" t="str">
        <f t="shared" si="493"/>
        <v>137_11</v>
      </c>
      <c r="T2282" s="35" t="str">
        <f t="shared" si="494"/>
        <v>137PM</v>
      </c>
      <c r="U2282" s="35" t="str">
        <f t="shared" si="495"/>
        <v>137PMNS</v>
      </c>
      <c r="W2282" s="20" t="str">
        <f t="shared" si="496"/>
        <v/>
      </c>
      <c r="X2282" s="20" t="str">
        <f t="shared" si="497"/>
        <v/>
      </c>
      <c r="Y2282" s="20" t="str">
        <f t="shared" si="498"/>
        <v/>
      </c>
      <c r="Z2282" s="20" t="str">
        <f t="shared" si="499"/>
        <v/>
      </c>
      <c r="AA2282" s="20">
        <f t="shared" si="501"/>
        <v>0</v>
      </c>
      <c r="AB2282" s="20">
        <f t="shared" si="502"/>
        <v>0</v>
      </c>
      <c r="AC2282" s="20">
        <f t="shared" si="503"/>
        <v>0</v>
      </c>
      <c r="AD2282" s="16">
        <f t="shared" si="500"/>
        <v>0</v>
      </c>
      <c r="AE2282" s="16">
        <f>IF(ISBLANK(T2282),AE2281,IF(COUNTIF(T$2:T2282,T2282)&gt;1,AE2281,1+MAX(AE2281,0)))</f>
        <v>71</v>
      </c>
    </row>
    <row r="2283" spans="1:31" x14ac:dyDescent="0.25">
      <c r="A2283" s="42">
        <v>137</v>
      </c>
      <c r="B2283" s="42" t="s">
        <v>66</v>
      </c>
      <c r="C2283" s="42" t="s">
        <v>791</v>
      </c>
      <c r="E2283" s="20">
        <v>1</v>
      </c>
      <c r="F2283" s="20">
        <v>3</v>
      </c>
      <c r="G2283" s="20">
        <v>2</v>
      </c>
      <c r="H2283" s="20">
        <v>3</v>
      </c>
      <c r="I2283" s="20">
        <v>1</v>
      </c>
      <c r="J2283" s="20">
        <v>2</v>
      </c>
      <c r="K2283" s="20">
        <v>0</v>
      </c>
      <c r="L2283" s="20">
        <v>3</v>
      </c>
      <c r="M2283" s="225" t="s">
        <v>798</v>
      </c>
      <c r="O2283" s="101">
        <f>IF(ISBLANK(C2283),O2282,IF(COUNTIF(C$2:C2283,C2283)&gt;1,O2282,1+MAX(O2282,0)))</f>
        <v>66</v>
      </c>
      <c r="P2283" s="45">
        <f t="shared" si="490"/>
        <v>37</v>
      </c>
      <c r="Q2283" s="33" t="str">
        <f t="shared" si="491"/>
        <v/>
      </c>
      <c r="R2283" s="33">
        <f t="shared" si="492"/>
        <v>11</v>
      </c>
      <c r="S2283" s="33" t="str">
        <f t="shared" si="493"/>
        <v>137_11</v>
      </c>
      <c r="T2283" s="35" t="str">
        <f t="shared" si="494"/>
        <v>137PM</v>
      </c>
      <c r="U2283" s="35" t="str">
        <f t="shared" si="495"/>
        <v>137PMNS</v>
      </c>
      <c r="W2283" s="20" t="str">
        <f t="shared" si="496"/>
        <v/>
      </c>
      <c r="X2283" s="20" t="str">
        <f t="shared" si="497"/>
        <v/>
      </c>
      <c r="Y2283" s="20" t="str">
        <f t="shared" si="498"/>
        <v/>
      </c>
      <c r="Z2283" s="20" t="str">
        <f t="shared" si="499"/>
        <v/>
      </c>
      <c r="AA2283" s="20">
        <f t="shared" si="501"/>
        <v>0</v>
      </c>
      <c r="AB2283" s="20">
        <f t="shared" si="502"/>
        <v>0</v>
      </c>
      <c r="AC2283" s="20">
        <f t="shared" si="503"/>
        <v>0</v>
      </c>
      <c r="AD2283" s="16">
        <f t="shared" si="500"/>
        <v>0</v>
      </c>
      <c r="AE2283" s="16">
        <f>IF(ISBLANK(T2283),AE2282,IF(COUNTIF(T$2:T2283,T2283)&gt;1,AE2282,1+MAX(AE2282,0)))</f>
        <v>71</v>
      </c>
    </row>
    <row r="2284" spans="1:31" x14ac:dyDescent="0.25">
      <c r="A2284" s="42">
        <v>137</v>
      </c>
      <c r="B2284" s="42" t="s">
        <v>66</v>
      </c>
      <c r="C2284" s="42" t="s">
        <v>791</v>
      </c>
      <c r="E2284" s="20">
        <v>1</v>
      </c>
      <c r="F2284" s="20">
        <v>3</v>
      </c>
      <c r="G2284" s="20">
        <v>3</v>
      </c>
      <c r="H2284" s="20">
        <v>1</v>
      </c>
      <c r="I2284" s="20">
        <v>0</v>
      </c>
      <c r="J2284" s="20">
        <v>0</v>
      </c>
      <c r="K2284" s="20">
        <v>0</v>
      </c>
      <c r="L2284" s="20">
        <v>1</v>
      </c>
      <c r="M2284" s="225" t="s">
        <v>798</v>
      </c>
      <c r="O2284" s="101">
        <f>IF(ISBLANK(C2284),O2283,IF(COUNTIF(C$2:C2284,C2284)&gt;1,O2283,1+MAX(O2283,0)))</f>
        <v>66</v>
      </c>
      <c r="P2284" s="45">
        <f t="shared" si="490"/>
        <v>37</v>
      </c>
      <c r="Q2284" s="33" t="str">
        <f t="shared" si="491"/>
        <v/>
      </c>
      <c r="R2284" s="33">
        <f t="shared" si="492"/>
        <v>11</v>
      </c>
      <c r="S2284" s="33" t="str">
        <f t="shared" si="493"/>
        <v>137_11</v>
      </c>
      <c r="T2284" s="35" t="str">
        <f t="shared" si="494"/>
        <v>137PM</v>
      </c>
      <c r="U2284" s="35" t="str">
        <f t="shared" si="495"/>
        <v>137PMEW</v>
      </c>
      <c r="W2284" s="20" t="str">
        <f t="shared" si="496"/>
        <v/>
      </c>
      <c r="X2284" s="20" t="str">
        <f t="shared" si="497"/>
        <v/>
      </c>
      <c r="Y2284" s="20" t="str">
        <f t="shared" si="498"/>
        <v/>
      </c>
      <c r="Z2284" s="20" t="str">
        <f t="shared" si="499"/>
        <v/>
      </c>
      <c r="AA2284" s="20">
        <f t="shared" si="501"/>
        <v>0</v>
      </c>
      <c r="AB2284" s="20">
        <f t="shared" si="502"/>
        <v>0</v>
      </c>
      <c r="AC2284" s="20">
        <f t="shared" si="503"/>
        <v>0</v>
      </c>
      <c r="AD2284" s="16">
        <f t="shared" si="500"/>
        <v>0</v>
      </c>
      <c r="AE2284" s="16">
        <f>IF(ISBLANK(T2284),AE2283,IF(COUNTIF(T$2:T2284,T2284)&gt;1,AE2283,1+MAX(AE2283,0)))</f>
        <v>71</v>
      </c>
    </row>
    <row r="2285" spans="1:31" x14ac:dyDescent="0.25">
      <c r="A2285" s="42">
        <v>137</v>
      </c>
      <c r="B2285" s="42" t="s">
        <v>66</v>
      </c>
      <c r="C2285" s="42" t="s">
        <v>791</v>
      </c>
      <c r="E2285" s="20">
        <v>1</v>
      </c>
      <c r="F2285" s="20">
        <v>3</v>
      </c>
      <c r="G2285" s="20">
        <v>4</v>
      </c>
      <c r="H2285" s="20">
        <v>0</v>
      </c>
      <c r="I2285" s="20">
        <v>0</v>
      </c>
      <c r="J2285" s="20">
        <v>0</v>
      </c>
      <c r="K2285" s="20">
        <v>0</v>
      </c>
      <c r="L2285" s="20">
        <v>0</v>
      </c>
      <c r="M2285" s="225" t="s">
        <v>798</v>
      </c>
      <c r="O2285" s="101">
        <f>IF(ISBLANK(C2285),O2284,IF(COUNTIF(C$2:C2285,C2285)&gt;1,O2284,1+MAX(O2284,0)))</f>
        <v>66</v>
      </c>
      <c r="P2285" s="45">
        <f t="shared" si="490"/>
        <v>37</v>
      </c>
      <c r="Q2285" s="33" t="str">
        <f t="shared" si="491"/>
        <v/>
      </c>
      <c r="R2285" s="33">
        <f t="shared" si="492"/>
        <v>11</v>
      </c>
      <c r="S2285" s="33" t="str">
        <f t="shared" si="493"/>
        <v>137_11</v>
      </c>
      <c r="T2285" s="35" t="str">
        <f t="shared" si="494"/>
        <v>137PM</v>
      </c>
      <c r="U2285" s="35" t="str">
        <f t="shared" si="495"/>
        <v>137PMEW</v>
      </c>
      <c r="W2285" s="20" t="str">
        <f t="shared" si="496"/>
        <v/>
      </c>
      <c r="X2285" s="20" t="str">
        <f t="shared" si="497"/>
        <v/>
      </c>
      <c r="Y2285" s="20" t="str">
        <f t="shared" si="498"/>
        <v/>
      </c>
      <c r="Z2285" s="20" t="str">
        <f t="shared" si="499"/>
        <v/>
      </c>
      <c r="AA2285" s="20">
        <f t="shared" si="501"/>
        <v>0</v>
      </c>
      <c r="AB2285" s="20">
        <f t="shared" si="502"/>
        <v>0</v>
      </c>
      <c r="AC2285" s="20">
        <f t="shared" si="503"/>
        <v>0</v>
      </c>
      <c r="AD2285" s="16">
        <f t="shared" si="500"/>
        <v>0</v>
      </c>
      <c r="AE2285" s="16">
        <f>IF(ISBLANK(T2285),AE2284,IF(COUNTIF(T$2:T2285,T2285)&gt;1,AE2284,1+MAX(AE2284,0)))</f>
        <v>71</v>
      </c>
    </row>
    <row r="2286" spans="1:31" x14ac:dyDescent="0.25">
      <c r="A2286" s="42">
        <v>137</v>
      </c>
      <c r="B2286" s="42" t="s">
        <v>66</v>
      </c>
      <c r="C2286" s="42" t="s">
        <v>791</v>
      </c>
      <c r="E2286" s="20">
        <v>1</v>
      </c>
      <c r="F2286" s="20">
        <v>4</v>
      </c>
      <c r="G2286" s="20">
        <v>1</v>
      </c>
      <c r="H2286" s="20">
        <v>1</v>
      </c>
      <c r="I2286" s="20">
        <v>0</v>
      </c>
      <c r="J2286" s="20">
        <v>0</v>
      </c>
      <c r="K2286" s="20">
        <v>0</v>
      </c>
      <c r="L2286" s="20">
        <v>1</v>
      </c>
      <c r="M2286" s="225" t="s">
        <v>798</v>
      </c>
      <c r="O2286" s="101">
        <f>IF(ISBLANK(C2286),O2285,IF(COUNTIF(C$2:C2286,C2286)&gt;1,O2285,1+MAX(O2285,0)))</f>
        <v>66</v>
      </c>
      <c r="P2286" s="45">
        <f t="shared" si="490"/>
        <v>37</v>
      </c>
      <c r="Q2286" s="33" t="str">
        <f t="shared" si="491"/>
        <v/>
      </c>
      <c r="R2286" s="33">
        <f t="shared" si="492"/>
        <v>12</v>
      </c>
      <c r="S2286" s="33" t="str">
        <f t="shared" si="493"/>
        <v>137_12</v>
      </c>
      <c r="T2286" s="35" t="str">
        <f t="shared" si="494"/>
        <v>137PM</v>
      </c>
      <c r="U2286" s="35" t="str">
        <f t="shared" si="495"/>
        <v>137PMNS</v>
      </c>
      <c r="W2286" s="20" t="str">
        <f t="shared" si="496"/>
        <v/>
      </c>
      <c r="X2286" s="20" t="str">
        <f t="shared" si="497"/>
        <v/>
      </c>
      <c r="Y2286" s="20" t="str">
        <f t="shared" si="498"/>
        <v/>
      </c>
      <c r="Z2286" s="20" t="str">
        <f t="shared" si="499"/>
        <v/>
      </c>
      <c r="AA2286" s="20">
        <f t="shared" si="501"/>
        <v>0</v>
      </c>
      <c r="AB2286" s="20">
        <f t="shared" si="502"/>
        <v>0</v>
      </c>
      <c r="AC2286" s="20">
        <f t="shared" si="503"/>
        <v>0</v>
      </c>
      <c r="AD2286" s="16">
        <f t="shared" si="500"/>
        <v>0</v>
      </c>
      <c r="AE2286" s="16">
        <f>IF(ISBLANK(T2286),AE2285,IF(COUNTIF(T$2:T2286,T2286)&gt;1,AE2285,1+MAX(AE2285,0)))</f>
        <v>71</v>
      </c>
    </row>
    <row r="2287" spans="1:31" x14ac:dyDescent="0.25">
      <c r="A2287" s="42">
        <v>137</v>
      </c>
      <c r="B2287" s="42" t="s">
        <v>66</v>
      </c>
      <c r="C2287" s="42" t="s">
        <v>791</v>
      </c>
      <c r="E2287" s="20">
        <v>1</v>
      </c>
      <c r="F2287" s="20">
        <v>4</v>
      </c>
      <c r="G2287" s="20">
        <v>2</v>
      </c>
      <c r="H2287" s="20">
        <v>4</v>
      </c>
      <c r="I2287" s="20">
        <v>0</v>
      </c>
      <c r="J2287" s="20">
        <v>2</v>
      </c>
      <c r="K2287" s="20">
        <v>0</v>
      </c>
      <c r="L2287" s="20">
        <v>2</v>
      </c>
      <c r="M2287" s="225" t="s">
        <v>798</v>
      </c>
      <c r="O2287" s="101">
        <f>IF(ISBLANK(C2287),O2286,IF(COUNTIF(C$2:C2287,C2287)&gt;1,O2286,1+MAX(O2286,0)))</f>
        <v>66</v>
      </c>
      <c r="P2287" s="45">
        <f t="shared" si="490"/>
        <v>37</v>
      </c>
      <c r="Q2287" s="33" t="str">
        <f t="shared" si="491"/>
        <v/>
      </c>
      <c r="R2287" s="33">
        <f t="shared" si="492"/>
        <v>12</v>
      </c>
      <c r="S2287" s="33" t="str">
        <f t="shared" si="493"/>
        <v>137_12</v>
      </c>
      <c r="T2287" s="35" t="str">
        <f t="shared" si="494"/>
        <v>137PM</v>
      </c>
      <c r="U2287" s="35" t="str">
        <f t="shared" si="495"/>
        <v>137PMNS</v>
      </c>
      <c r="W2287" s="20" t="str">
        <f t="shared" si="496"/>
        <v/>
      </c>
      <c r="X2287" s="20" t="str">
        <f t="shared" si="497"/>
        <v/>
      </c>
      <c r="Y2287" s="20" t="str">
        <f t="shared" si="498"/>
        <v/>
      </c>
      <c r="Z2287" s="20" t="str">
        <f t="shared" si="499"/>
        <v/>
      </c>
      <c r="AA2287" s="20">
        <f t="shared" si="501"/>
        <v>0</v>
      </c>
      <c r="AB2287" s="20">
        <f t="shared" si="502"/>
        <v>0</v>
      </c>
      <c r="AC2287" s="20">
        <f t="shared" si="503"/>
        <v>0</v>
      </c>
      <c r="AD2287" s="16">
        <f t="shared" si="500"/>
        <v>0</v>
      </c>
      <c r="AE2287" s="16">
        <f>IF(ISBLANK(T2287),AE2286,IF(COUNTIF(T$2:T2287,T2287)&gt;1,AE2286,1+MAX(AE2286,0)))</f>
        <v>71</v>
      </c>
    </row>
    <row r="2288" spans="1:31" x14ac:dyDescent="0.25">
      <c r="A2288" s="42">
        <v>137</v>
      </c>
      <c r="B2288" s="42" t="s">
        <v>66</v>
      </c>
      <c r="C2288" s="42" t="s">
        <v>791</v>
      </c>
      <c r="E2288" s="20">
        <v>1</v>
      </c>
      <c r="F2288" s="20">
        <v>4</v>
      </c>
      <c r="G2288" s="20">
        <v>3</v>
      </c>
      <c r="H2288" s="20">
        <v>1</v>
      </c>
      <c r="I2288" s="20">
        <v>0</v>
      </c>
      <c r="J2288" s="20">
        <v>0</v>
      </c>
      <c r="K2288" s="20">
        <v>0</v>
      </c>
      <c r="L2288" s="20">
        <v>1</v>
      </c>
      <c r="M2288" s="225" t="s">
        <v>798</v>
      </c>
      <c r="O2288" s="101">
        <f>IF(ISBLANK(C2288),O2287,IF(COUNTIF(C$2:C2288,C2288)&gt;1,O2287,1+MAX(O2287,0)))</f>
        <v>66</v>
      </c>
      <c r="P2288" s="45">
        <f t="shared" si="490"/>
        <v>37</v>
      </c>
      <c r="Q2288" s="33" t="str">
        <f t="shared" si="491"/>
        <v/>
      </c>
      <c r="R2288" s="33">
        <f t="shared" si="492"/>
        <v>12</v>
      </c>
      <c r="S2288" s="33" t="str">
        <f t="shared" si="493"/>
        <v>137_12</v>
      </c>
      <c r="T2288" s="35" t="str">
        <f t="shared" si="494"/>
        <v>137PM</v>
      </c>
      <c r="U2288" s="35" t="str">
        <f t="shared" si="495"/>
        <v>137PMEW</v>
      </c>
      <c r="W2288" s="20" t="str">
        <f t="shared" si="496"/>
        <v/>
      </c>
      <c r="X2288" s="20" t="str">
        <f t="shared" si="497"/>
        <v/>
      </c>
      <c r="Y2288" s="20" t="str">
        <f t="shared" si="498"/>
        <v/>
      </c>
      <c r="Z2288" s="20" t="str">
        <f t="shared" si="499"/>
        <v/>
      </c>
      <c r="AA2288" s="20">
        <f t="shared" si="501"/>
        <v>0</v>
      </c>
      <c r="AB2288" s="20">
        <f t="shared" si="502"/>
        <v>0</v>
      </c>
      <c r="AC2288" s="20">
        <f t="shared" si="503"/>
        <v>0</v>
      </c>
      <c r="AD2288" s="16">
        <f t="shared" si="500"/>
        <v>0</v>
      </c>
      <c r="AE2288" s="16">
        <f>IF(ISBLANK(T2288),AE2287,IF(COUNTIF(T$2:T2288,T2288)&gt;1,AE2287,1+MAX(AE2287,0)))</f>
        <v>71</v>
      </c>
    </row>
    <row r="2289" spans="1:31" x14ac:dyDescent="0.25">
      <c r="A2289" s="42">
        <v>137</v>
      </c>
      <c r="B2289" s="42" t="s">
        <v>66</v>
      </c>
      <c r="C2289" s="42" t="s">
        <v>791</v>
      </c>
      <c r="E2289" s="20">
        <v>1</v>
      </c>
      <c r="F2289" s="20">
        <v>4</v>
      </c>
      <c r="G2289" s="20">
        <v>4</v>
      </c>
      <c r="H2289" s="20">
        <v>1</v>
      </c>
      <c r="I2289" s="20">
        <v>0</v>
      </c>
      <c r="J2289" s="20">
        <v>0</v>
      </c>
      <c r="K2289" s="20">
        <v>0</v>
      </c>
      <c r="L2289" s="20">
        <v>1</v>
      </c>
      <c r="M2289" s="225" t="s">
        <v>798</v>
      </c>
      <c r="O2289" s="101">
        <f>IF(ISBLANK(C2289),O2288,IF(COUNTIF(C$2:C2289,C2289)&gt;1,O2288,1+MAX(O2288,0)))</f>
        <v>66</v>
      </c>
      <c r="P2289" s="45">
        <f t="shared" si="490"/>
        <v>37</v>
      </c>
      <c r="Q2289" s="33" t="str">
        <f t="shared" si="491"/>
        <v/>
      </c>
      <c r="R2289" s="33">
        <f t="shared" si="492"/>
        <v>12</v>
      </c>
      <c r="S2289" s="33" t="str">
        <f t="shared" si="493"/>
        <v>137_12</v>
      </c>
      <c r="T2289" s="35" t="str">
        <f t="shared" si="494"/>
        <v>137PM</v>
      </c>
      <c r="U2289" s="35" t="str">
        <f t="shared" si="495"/>
        <v>137PMEW</v>
      </c>
      <c r="W2289" s="20" t="str">
        <f t="shared" si="496"/>
        <v/>
      </c>
      <c r="X2289" s="20" t="str">
        <f t="shared" si="497"/>
        <v/>
      </c>
      <c r="Y2289" s="20" t="str">
        <f t="shared" si="498"/>
        <v/>
      </c>
      <c r="Z2289" s="20" t="str">
        <f t="shared" si="499"/>
        <v/>
      </c>
      <c r="AA2289" s="20">
        <f t="shared" si="501"/>
        <v>0</v>
      </c>
      <c r="AB2289" s="20">
        <f t="shared" si="502"/>
        <v>0</v>
      </c>
      <c r="AC2289" s="20">
        <f t="shared" si="503"/>
        <v>0</v>
      </c>
      <c r="AD2289" s="16">
        <f t="shared" si="500"/>
        <v>0</v>
      </c>
      <c r="AE2289" s="16">
        <f>IF(ISBLANK(T2289),AE2288,IF(COUNTIF(T$2:T2289,T2289)&gt;1,AE2288,1+MAX(AE2288,0)))</f>
        <v>71</v>
      </c>
    </row>
    <row r="2290" spans="1:31" x14ac:dyDescent="0.25">
      <c r="A2290" s="42">
        <v>137</v>
      </c>
      <c r="B2290" s="42" t="s">
        <v>66</v>
      </c>
      <c r="C2290" s="42" t="s">
        <v>791</v>
      </c>
      <c r="E2290" s="20">
        <v>2</v>
      </c>
      <c r="F2290" s="20">
        <v>1</v>
      </c>
      <c r="G2290" s="20">
        <v>1</v>
      </c>
      <c r="H2290" s="20">
        <v>2</v>
      </c>
      <c r="I2290" s="20">
        <v>0</v>
      </c>
      <c r="J2290" s="20">
        <v>0</v>
      </c>
      <c r="K2290" s="20">
        <v>1</v>
      </c>
      <c r="L2290" s="20">
        <v>1</v>
      </c>
      <c r="M2290" s="225" t="s">
        <v>799</v>
      </c>
      <c r="O2290" s="101">
        <f>IF(ISBLANK(C2290),O2289,IF(COUNTIF(C$2:C2290,C2290)&gt;1,O2289,1+MAX(O2289,0)))</f>
        <v>66</v>
      </c>
      <c r="P2290" s="45">
        <f t="shared" si="490"/>
        <v>37</v>
      </c>
      <c r="Q2290" s="33" t="str">
        <f t="shared" si="491"/>
        <v/>
      </c>
      <c r="R2290" s="33">
        <f t="shared" si="492"/>
        <v>13</v>
      </c>
      <c r="S2290" s="33" t="str">
        <f t="shared" si="493"/>
        <v>137_13</v>
      </c>
      <c r="T2290" s="35" t="str">
        <f t="shared" si="494"/>
        <v>137PM</v>
      </c>
      <c r="U2290" s="35" t="str">
        <f t="shared" si="495"/>
        <v>137PMNS</v>
      </c>
      <c r="W2290" s="20" t="str">
        <f t="shared" si="496"/>
        <v/>
      </c>
      <c r="X2290" s="20" t="str">
        <f t="shared" si="497"/>
        <v/>
      </c>
      <c r="Y2290" s="20" t="str">
        <f t="shared" si="498"/>
        <v/>
      </c>
      <c r="Z2290" s="20" t="str">
        <f t="shared" si="499"/>
        <v/>
      </c>
      <c r="AA2290" s="20">
        <f t="shared" si="501"/>
        <v>0</v>
      </c>
      <c r="AB2290" s="20">
        <f t="shared" si="502"/>
        <v>0</v>
      </c>
      <c r="AC2290" s="20">
        <f t="shared" si="503"/>
        <v>0</v>
      </c>
      <c r="AD2290" s="16">
        <f t="shared" si="500"/>
        <v>0</v>
      </c>
      <c r="AE2290" s="16">
        <f>IF(ISBLANK(T2290),AE2289,IF(COUNTIF(T$2:T2290,T2290)&gt;1,AE2289,1+MAX(AE2289,0)))</f>
        <v>71</v>
      </c>
    </row>
    <row r="2291" spans="1:31" x14ac:dyDescent="0.25">
      <c r="A2291" s="42">
        <v>137</v>
      </c>
      <c r="B2291" s="42" t="s">
        <v>66</v>
      </c>
      <c r="C2291" s="42" t="s">
        <v>791</v>
      </c>
      <c r="E2291" s="20">
        <v>2</v>
      </c>
      <c r="F2291" s="20">
        <v>1</v>
      </c>
      <c r="G2291" s="20">
        <v>2</v>
      </c>
      <c r="H2291" s="20">
        <v>5</v>
      </c>
      <c r="I2291" s="20">
        <v>2</v>
      </c>
      <c r="J2291" s="20">
        <v>2</v>
      </c>
      <c r="K2291" s="20">
        <v>1</v>
      </c>
      <c r="L2291" s="20">
        <v>4</v>
      </c>
      <c r="M2291" s="225" t="s">
        <v>799</v>
      </c>
      <c r="O2291" s="101">
        <f>IF(ISBLANK(C2291),O2290,IF(COUNTIF(C$2:C2291,C2291)&gt;1,O2290,1+MAX(O2290,0)))</f>
        <v>66</v>
      </c>
      <c r="P2291" s="45">
        <f t="shared" si="490"/>
        <v>37</v>
      </c>
      <c r="Q2291" s="33" t="str">
        <f t="shared" si="491"/>
        <v/>
      </c>
      <c r="R2291" s="33">
        <f t="shared" si="492"/>
        <v>13</v>
      </c>
      <c r="S2291" s="33" t="str">
        <f t="shared" si="493"/>
        <v>137_13</v>
      </c>
      <c r="T2291" s="35" t="str">
        <f t="shared" si="494"/>
        <v>137PM</v>
      </c>
      <c r="U2291" s="35" t="str">
        <f t="shared" si="495"/>
        <v>137PMNS</v>
      </c>
      <c r="W2291" s="20" t="str">
        <f t="shared" si="496"/>
        <v/>
      </c>
      <c r="X2291" s="20" t="str">
        <f t="shared" si="497"/>
        <v/>
      </c>
      <c r="Y2291" s="20" t="str">
        <f t="shared" si="498"/>
        <v/>
      </c>
      <c r="Z2291" s="20" t="str">
        <f t="shared" si="499"/>
        <v/>
      </c>
      <c r="AA2291" s="20">
        <f t="shared" si="501"/>
        <v>0</v>
      </c>
      <c r="AB2291" s="20">
        <f t="shared" si="502"/>
        <v>0</v>
      </c>
      <c r="AC2291" s="20">
        <f t="shared" si="503"/>
        <v>0</v>
      </c>
      <c r="AD2291" s="16">
        <f t="shared" si="500"/>
        <v>0</v>
      </c>
      <c r="AE2291" s="16">
        <f>IF(ISBLANK(T2291),AE2290,IF(COUNTIF(T$2:T2291,T2291)&gt;1,AE2290,1+MAX(AE2290,0)))</f>
        <v>71</v>
      </c>
    </row>
    <row r="2292" spans="1:31" x14ac:dyDescent="0.25">
      <c r="A2292" s="42">
        <v>137</v>
      </c>
      <c r="B2292" s="42" t="s">
        <v>66</v>
      </c>
      <c r="C2292" s="42" t="s">
        <v>791</v>
      </c>
      <c r="E2292" s="20">
        <v>2</v>
      </c>
      <c r="F2292" s="20">
        <v>1</v>
      </c>
      <c r="G2292" s="20">
        <v>3</v>
      </c>
      <c r="H2292" s="20">
        <v>2</v>
      </c>
      <c r="I2292" s="20">
        <v>0</v>
      </c>
      <c r="J2292" s="20">
        <v>0</v>
      </c>
      <c r="K2292" s="20">
        <v>1</v>
      </c>
      <c r="L2292" s="20">
        <v>2</v>
      </c>
      <c r="M2292" s="225" t="s">
        <v>799</v>
      </c>
      <c r="O2292" s="101">
        <f>IF(ISBLANK(C2292),O2291,IF(COUNTIF(C$2:C2292,C2292)&gt;1,O2291,1+MAX(O2291,0)))</f>
        <v>66</v>
      </c>
      <c r="P2292" s="45">
        <f t="shared" si="490"/>
        <v>37</v>
      </c>
      <c r="Q2292" s="33" t="str">
        <f t="shared" si="491"/>
        <v/>
      </c>
      <c r="R2292" s="33">
        <f t="shared" si="492"/>
        <v>13</v>
      </c>
      <c r="S2292" s="33" t="str">
        <f t="shared" si="493"/>
        <v>137_13</v>
      </c>
      <c r="T2292" s="35" t="str">
        <f t="shared" si="494"/>
        <v>137PM</v>
      </c>
      <c r="U2292" s="35" t="str">
        <f t="shared" si="495"/>
        <v>137PMEW</v>
      </c>
      <c r="W2292" s="20" t="str">
        <f t="shared" si="496"/>
        <v/>
      </c>
      <c r="X2292" s="20" t="str">
        <f t="shared" si="497"/>
        <v/>
      </c>
      <c r="Y2292" s="20" t="str">
        <f t="shared" si="498"/>
        <v/>
      </c>
      <c r="Z2292" s="20" t="str">
        <f t="shared" si="499"/>
        <v/>
      </c>
      <c r="AA2292" s="20">
        <f t="shared" si="501"/>
        <v>0</v>
      </c>
      <c r="AB2292" s="20">
        <f t="shared" si="502"/>
        <v>0</v>
      </c>
      <c r="AC2292" s="20">
        <f t="shared" si="503"/>
        <v>0</v>
      </c>
      <c r="AD2292" s="16">
        <f t="shared" si="500"/>
        <v>0</v>
      </c>
      <c r="AE2292" s="16">
        <f>IF(ISBLANK(T2292),AE2291,IF(COUNTIF(T$2:T2292,T2292)&gt;1,AE2291,1+MAX(AE2291,0)))</f>
        <v>71</v>
      </c>
    </row>
    <row r="2293" spans="1:31" x14ac:dyDescent="0.25">
      <c r="A2293" s="42">
        <v>137</v>
      </c>
      <c r="B2293" s="42" t="s">
        <v>66</v>
      </c>
      <c r="C2293" s="42" t="s">
        <v>791</v>
      </c>
      <c r="E2293" s="20">
        <v>2</v>
      </c>
      <c r="F2293" s="20">
        <v>1</v>
      </c>
      <c r="G2293" s="20">
        <v>4</v>
      </c>
      <c r="H2293" s="20">
        <v>2</v>
      </c>
      <c r="I2293" s="20">
        <v>0</v>
      </c>
      <c r="J2293" s="20">
        <v>0</v>
      </c>
      <c r="K2293" s="20">
        <v>0</v>
      </c>
      <c r="L2293" s="20">
        <v>2</v>
      </c>
      <c r="M2293" s="225" t="s">
        <v>799</v>
      </c>
      <c r="O2293" s="101">
        <f>IF(ISBLANK(C2293),O2292,IF(COUNTIF(C$2:C2293,C2293)&gt;1,O2292,1+MAX(O2292,0)))</f>
        <v>66</v>
      </c>
      <c r="P2293" s="45">
        <f t="shared" si="490"/>
        <v>37</v>
      </c>
      <c r="Q2293" s="33" t="str">
        <f t="shared" si="491"/>
        <v/>
      </c>
      <c r="R2293" s="33">
        <f t="shared" si="492"/>
        <v>13</v>
      </c>
      <c r="S2293" s="33" t="str">
        <f t="shared" si="493"/>
        <v>137_13</v>
      </c>
      <c r="T2293" s="35" t="str">
        <f t="shared" si="494"/>
        <v>137PM</v>
      </c>
      <c r="U2293" s="35" t="str">
        <f t="shared" si="495"/>
        <v>137PMEW</v>
      </c>
      <c r="W2293" s="20" t="str">
        <f t="shared" si="496"/>
        <v/>
      </c>
      <c r="X2293" s="20" t="str">
        <f t="shared" si="497"/>
        <v/>
      </c>
      <c r="Y2293" s="20" t="str">
        <f t="shared" si="498"/>
        <v/>
      </c>
      <c r="Z2293" s="20" t="str">
        <f t="shared" si="499"/>
        <v/>
      </c>
      <c r="AA2293" s="20">
        <f t="shared" si="501"/>
        <v>0</v>
      </c>
      <c r="AB2293" s="20">
        <f t="shared" si="502"/>
        <v>0</v>
      </c>
      <c r="AC2293" s="20">
        <f t="shared" si="503"/>
        <v>0</v>
      </c>
      <c r="AD2293" s="16">
        <f t="shared" si="500"/>
        <v>0</v>
      </c>
      <c r="AE2293" s="16">
        <f>IF(ISBLANK(T2293),AE2292,IF(COUNTIF(T$2:T2293,T2293)&gt;1,AE2292,1+MAX(AE2292,0)))</f>
        <v>71</v>
      </c>
    </row>
    <row r="2294" spans="1:31" x14ac:dyDescent="0.25">
      <c r="A2294" s="42">
        <v>137</v>
      </c>
      <c r="B2294" s="42" t="s">
        <v>66</v>
      </c>
      <c r="C2294" s="42" t="s">
        <v>791</v>
      </c>
      <c r="E2294" s="20">
        <v>2</v>
      </c>
      <c r="F2294" s="20">
        <v>2</v>
      </c>
      <c r="G2294" s="20">
        <v>1</v>
      </c>
      <c r="H2294" s="20">
        <v>2</v>
      </c>
      <c r="I2294" s="20">
        <v>1</v>
      </c>
      <c r="J2294" s="20">
        <v>0</v>
      </c>
      <c r="K2294" s="20">
        <v>1</v>
      </c>
      <c r="L2294" s="20">
        <v>2</v>
      </c>
      <c r="M2294" s="225" t="s">
        <v>799</v>
      </c>
      <c r="O2294" s="101">
        <f>IF(ISBLANK(C2294),O2293,IF(COUNTIF(C$2:C2294,C2294)&gt;1,O2293,1+MAX(O2293,0)))</f>
        <v>66</v>
      </c>
      <c r="P2294" s="45">
        <f t="shared" si="490"/>
        <v>37</v>
      </c>
      <c r="Q2294" s="33" t="str">
        <f t="shared" si="491"/>
        <v/>
      </c>
      <c r="R2294" s="33">
        <f t="shared" si="492"/>
        <v>14</v>
      </c>
      <c r="S2294" s="33" t="str">
        <f t="shared" si="493"/>
        <v>137_14</v>
      </c>
      <c r="T2294" s="35" t="str">
        <f t="shared" si="494"/>
        <v>137PM</v>
      </c>
      <c r="U2294" s="35" t="str">
        <f t="shared" si="495"/>
        <v>137PMNS</v>
      </c>
      <c r="W2294" s="20" t="str">
        <f t="shared" si="496"/>
        <v/>
      </c>
      <c r="X2294" s="20" t="str">
        <f t="shared" si="497"/>
        <v/>
      </c>
      <c r="Y2294" s="20" t="str">
        <f t="shared" si="498"/>
        <v/>
      </c>
      <c r="Z2294" s="20" t="str">
        <f t="shared" si="499"/>
        <v/>
      </c>
      <c r="AA2294" s="20">
        <f t="shared" si="501"/>
        <v>0</v>
      </c>
      <c r="AB2294" s="20">
        <f t="shared" si="502"/>
        <v>0</v>
      </c>
      <c r="AC2294" s="20">
        <f t="shared" si="503"/>
        <v>0</v>
      </c>
      <c r="AD2294" s="16">
        <f t="shared" si="500"/>
        <v>0</v>
      </c>
      <c r="AE2294" s="16">
        <f>IF(ISBLANK(T2294),AE2293,IF(COUNTIF(T$2:T2294,T2294)&gt;1,AE2293,1+MAX(AE2293,0)))</f>
        <v>71</v>
      </c>
    </row>
    <row r="2295" spans="1:31" x14ac:dyDescent="0.25">
      <c r="A2295" s="42">
        <v>137</v>
      </c>
      <c r="B2295" s="42" t="s">
        <v>66</v>
      </c>
      <c r="C2295" s="42" t="s">
        <v>791</v>
      </c>
      <c r="E2295" s="20">
        <v>2</v>
      </c>
      <c r="F2295" s="20">
        <v>2</v>
      </c>
      <c r="G2295" s="20">
        <v>2</v>
      </c>
      <c r="H2295" s="20">
        <v>3</v>
      </c>
      <c r="I2295" s="20">
        <v>1</v>
      </c>
      <c r="J2295" s="20">
        <v>3</v>
      </c>
      <c r="K2295" s="20">
        <v>0</v>
      </c>
      <c r="L2295" s="20">
        <v>3</v>
      </c>
      <c r="M2295" s="225" t="s">
        <v>799</v>
      </c>
      <c r="O2295" s="101">
        <f>IF(ISBLANK(C2295),O2294,IF(COUNTIF(C$2:C2295,C2295)&gt;1,O2294,1+MAX(O2294,0)))</f>
        <v>66</v>
      </c>
      <c r="P2295" s="45">
        <f t="shared" si="490"/>
        <v>37</v>
      </c>
      <c r="Q2295" s="33" t="str">
        <f t="shared" si="491"/>
        <v/>
      </c>
      <c r="R2295" s="33">
        <f t="shared" si="492"/>
        <v>14</v>
      </c>
      <c r="S2295" s="33" t="str">
        <f t="shared" si="493"/>
        <v>137_14</v>
      </c>
      <c r="T2295" s="35" t="str">
        <f t="shared" si="494"/>
        <v>137PM</v>
      </c>
      <c r="U2295" s="35" t="str">
        <f t="shared" si="495"/>
        <v>137PMNS</v>
      </c>
      <c r="W2295" s="20" t="str">
        <f t="shared" si="496"/>
        <v/>
      </c>
      <c r="X2295" s="20" t="str">
        <f t="shared" si="497"/>
        <v/>
      </c>
      <c r="Y2295" s="20" t="str">
        <f t="shared" si="498"/>
        <v/>
      </c>
      <c r="Z2295" s="20" t="str">
        <f t="shared" si="499"/>
        <v/>
      </c>
      <c r="AA2295" s="20">
        <f t="shared" si="501"/>
        <v>0</v>
      </c>
      <c r="AB2295" s="20">
        <f t="shared" si="502"/>
        <v>0</v>
      </c>
      <c r="AC2295" s="20">
        <f t="shared" si="503"/>
        <v>0</v>
      </c>
      <c r="AD2295" s="16">
        <f t="shared" si="500"/>
        <v>0</v>
      </c>
      <c r="AE2295" s="16">
        <f>IF(ISBLANK(T2295),AE2294,IF(COUNTIF(T$2:T2295,T2295)&gt;1,AE2294,1+MAX(AE2294,0)))</f>
        <v>71</v>
      </c>
    </row>
    <row r="2296" spans="1:31" x14ac:dyDescent="0.25">
      <c r="A2296" s="42">
        <v>137</v>
      </c>
      <c r="B2296" s="42" t="s">
        <v>66</v>
      </c>
      <c r="C2296" s="42" t="s">
        <v>791</v>
      </c>
      <c r="E2296" s="20">
        <v>2</v>
      </c>
      <c r="F2296" s="20">
        <v>2</v>
      </c>
      <c r="G2296" s="20">
        <v>3</v>
      </c>
      <c r="H2296" s="20">
        <v>3</v>
      </c>
      <c r="I2296" s="20">
        <v>2</v>
      </c>
      <c r="J2296" s="20">
        <v>1</v>
      </c>
      <c r="K2296" s="20">
        <v>0</v>
      </c>
      <c r="L2296" s="20">
        <v>2</v>
      </c>
      <c r="M2296" s="225" t="s">
        <v>799</v>
      </c>
      <c r="O2296" s="101">
        <f>IF(ISBLANK(C2296),O2295,IF(COUNTIF(C$2:C2296,C2296)&gt;1,O2295,1+MAX(O2295,0)))</f>
        <v>66</v>
      </c>
      <c r="P2296" s="45">
        <f t="shared" si="490"/>
        <v>37</v>
      </c>
      <c r="Q2296" s="33" t="str">
        <f t="shared" si="491"/>
        <v/>
      </c>
      <c r="R2296" s="33">
        <f t="shared" si="492"/>
        <v>14</v>
      </c>
      <c r="S2296" s="33" t="str">
        <f t="shared" si="493"/>
        <v>137_14</v>
      </c>
      <c r="T2296" s="35" t="str">
        <f t="shared" si="494"/>
        <v>137PM</v>
      </c>
      <c r="U2296" s="35" t="str">
        <f t="shared" si="495"/>
        <v>137PMEW</v>
      </c>
      <c r="W2296" s="20" t="str">
        <f t="shared" si="496"/>
        <v/>
      </c>
      <c r="X2296" s="20" t="str">
        <f t="shared" si="497"/>
        <v/>
      </c>
      <c r="Y2296" s="20" t="str">
        <f t="shared" si="498"/>
        <v/>
      </c>
      <c r="Z2296" s="20" t="str">
        <f t="shared" si="499"/>
        <v/>
      </c>
      <c r="AA2296" s="20">
        <f t="shared" si="501"/>
        <v>0</v>
      </c>
      <c r="AB2296" s="20">
        <f t="shared" si="502"/>
        <v>0</v>
      </c>
      <c r="AC2296" s="20">
        <f t="shared" si="503"/>
        <v>0</v>
      </c>
      <c r="AD2296" s="16">
        <f t="shared" si="500"/>
        <v>0</v>
      </c>
      <c r="AE2296" s="16">
        <f>IF(ISBLANK(T2296),AE2295,IF(COUNTIF(T$2:T2296,T2296)&gt;1,AE2295,1+MAX(AE2295,0)))</f>
        <v>71</v>
      </c>
    </row>
    <row r="2297" spans="1:31" x14ac:dyDescent="0.25">
      <c r="A2297" s="42">
        <v>137</v>
      </c>
      <c r="B2297" s="42" t="s">
        <v>66</v>
      </c>
      <c r="C2297" s="42" t="s">
        <v>791</v>
      </c>
      <c r="E2297" s="20">
        <v>2</v>
      </c>
      <c r="F2297" s="20">
        <v>2</v>
      </c>
      <c r="G2297" s="20">
        <v>4</v>
      </c>
      <c r="H2297" s="20">
        <v>1</v>
      </c>
      <c r="I2297" s="20">
        <v>0</v>
      </c>
      <c r="J2297" s="20">
        <v>0</v>
      </c>
      <c r="K2297" s="20">
        <v>0</v>
      </c>
      <c r="L2297" s="20">
        <v>1</v>
      </c>
      <c r="M2297" s="225" t="s">
        <v>799</v>
      </c>
      <c r="O2297" s="101">
        <f>IF(ISBLANK(C2297),O2296,IF(COUNTIF(C$2:C2297,C2297)&gt;1,O2296,1+MAX(O2296,0)))</f>
        <v>66</v>
      </c>
      <c r="P2297" s="45">
        <f t="shared" si="490"/>
        <v>37</v>
      </c>
      <c r="Q2297" s="33" t="str">
        <f t="shared" si="491"/>
        <v/>
      </c>
      <c r="R2297" s="33">
        <f t="shared" si="492"/>
        <v>14</v>
      </c>
      <c r="S2297" s="33" t="str">
        <f t="shared" si="493"/>
        <v>137_14</v>
      </c>
      <c r="T2297" s="35" t="str">
        <f t="shared" si="494"/>
        <v>137PM</v>
      </c>
      <c r="U2297" s="35" t="str">
        <f t="shared" si="495"/>
        <v>137PMEW</v>
      </c>
      <c r="W2297" s="20" t="str">
        <f t="shared" si="496"/>
        <v/>
      </c>
      <c r="X2297" s="20" t="str">
        <f t="shared" si="497"/>
        <v/>
      </c>
      <c r="Y2297" s="20" t="str">
        <f t="shared" si="498"/>
        <v/>
      </c>
      <c r="Z2297" s="20" t="str">
        <f t="shared" si="499"/>
        <v/>
      </c>
      <c r="AA2297" s="20">
        <f t="shared" si="501"/>
        <v>0</v>
      </c>
      <c r="AB2297" s="20">
        <f t="shared" si="502"/>
        <v>0</v>
      </c>
      <c r="AC2297" s="20">
        <f t="shared" si="503"/>
        <v>0</v>
      </c>
      <c r="AD2297" s="16">
        <f t="shared" si="500"/>
        <v>0</v>
      </c>
      <c r="AE2297" s="16">
        <f>IF(ISBLANK(T2297),AE2296,IF(COUNTIF(T$2:T2297,T2297)&gt;1,AE2296,1+MAX(AE2296,0)))</f>
        <v>71</v>
      </c>
    </row>
    <row r="2298" spans="1:31" x14ac:dyDescent="0.25">
      <c r="A2298" s="42">
        <v>137</v>
      </c>
      <c r="B2298" s="42" t="s">
        <v>66</v>
      </c>
      <c r="C2298" s="42" t="s">
        <v>791</v>
      </c>
      <c r="E2298" s="20">
        <v>2</v>
      </c>
      <c r="F2298" s="20">
        <v>3</v>
      </c>
      <c r="G2298" s="20">
        <v>1</v>
      </c>
      <c r="H2298" s="20">
        <v>4</v>
      </c>
      <c r="I2298" s="20">
        <v>1</v>
      </c>
      <c r="J2298" s="20">
        <v>1</v>
      </c>
      <c r="K2298" s="20">
        <v>2</v>
      </c>
      <c r="L2298" s="20">
        <v>3</v>
      </c>
      <c r="M2298" s="225" t="s">
        <v>799</v>
      </c>
      <c r="O2298" s="101">
        <f>IF(ISBLANK(C2298),O2297,IF(COUNTIF(C$2:C2298,C2298)&gt;1,O2297,1+MAX(O2297,0)))</f>
        <v>66</v>
      </c>
      <c r="P2298" s="45">
        <f t="shared" si="490"/>
        <v>37</v>
      </c>
      <c r="Q2298" s="33" t="str">
        <f t="shared" si="491"/>
        <v/>
      </c>
      <c r="R2298" s="33">
        <f t="shared" si="492"/>
        <v>15</v>
      </c>
      <c r="S2298" s="33" t="str">
        <f t="shared" si="493"/>
        <v>137_15</v>
      </c>
      <c r="T2298" s="35" t="str">
        <f t="shared" si="494"/>
        <v>137PM</v>
      </c>
      <c r="U2298" s="35" t="str">
        <f t="shared" si="495"/>
        <v>137PMNS</v>
      </c>
      <c r="W2298" s="20" t="str">
        <f t="shared" si="496"/>
        <v/>
      </c>
      <c r="X2298" s="20" t="str">
        <f t="shared" si="497"/>
        <v/>
      </c>
      <c r="Y2298" s="20" t="str">
        <f t="shared" si="498"/>
        <v/>
      </c>
      <c r="Z2298" s="20" t="str">
        <f t="shared" si="499"/>
        <v/>
      </c>
      <c r="AA2298" s="20">
        <f t="shared" si="501"/>
        <v>0</v>
      </c>
      <c r="AB2298" s="20">
        <f t="shared" si="502"/>
        <v>0</v>
      </c>
      <c r="AC2298" s="20">
        <f t="shared" si="503"/>
        <v>0</v>
      </c>
      <c r="AD2298" s="16">
        <f t="shared" si="500"/>
        <v>0</v>
      </c>
      <c r="AE2298" s="16">
        <f>IF(ISBLANK(T2298),AE2297,IF(COUNTIF(T$2:T2298,T2298)&gt;1,AE2297,1+MAX(AE2297,0)))</f>
        <v>71</v>
      </c>
    </row>
    <row r="2299" spans="1:31" x14ac:dyDescent="0.25">
      <c r="A2299" s="42">
        <v>137</v>
      </c>
      <c r="B2299" s="42" t="s">
        <v>66</v>
      </c>
      <c r="C2299" s="42" t="s">
        <v>791</v>
      </c>
      <c r="E2299" s="20">
        <v>2</v>
      </c>
      <c r="F2299" s="20">
        <v>3</v>
      </c>
      <c r="G2299" s="20">
        <v>2</v>
      </c>
      <c r="H2299" s="20">
        <v>3</v>
      </c>
      <c r="I2299" s="20">
        <v>0</v>
      </c>
      <c r="J2299" s="20">
        <v>0</v>
      </c>
      <c r="K2299" s="20">
        <v>1</v>
      </c>
      <c r="L2299" s="20">
        <v>3</v>
      </c>
      <c r="M2299" s="225" t="s">
        <v>799</v>
      </c>
      <c r="O2299" s="101">
        <f>IF(ISBLANK(C2299),O2298,IF(COUNTIF(C$2:C2299,C2299)&gt;1,O2298,1+MAX(O2298,0)))</f>
        <v>66</v>
      </c>
      <c r="P2299" s="45">
        <f t="shared" si="490"/>
        <v>37</v>
      </c>
      <c r="Q2299" s="33" t="str">
        <f t="shared" si="491"/>
        <v/>
      </c>
      <c r="R2299" s="33">
        <f t="shared" si="492"/>
        <v>15</v>
      </c>
      <c r="S2299" s="33" t="str">
        <f t="shared" si="493"/>
        <v>137_15</v>
      </c>
      <c r="T2299" s="35" t="str">
        <f t="shared" si="494"/>
        <v>137PM</v>
      </c>
      <c r="U2299" s="35" t="str">
        <f t="shared" si="495"/>
        <v>137PMNS</v>
      </c>
      <c r="W2299" s="20" t="str">
        <f t="shared" si="496"/>
        <v/>
      </c>
      <c r="X2299" s="20" t="str">
        <f t="shared" si="497"/>
        <v/>
      </c>
      <c r="Y2299" s="20" t="str">
        <f t="shared" si="498"/>
        <v/>
      </c>
      <c r="Z2299" s="20" t="str">
        <f t="shared" si="499"/>
        <v/>
      </c>
      <c r="AA2299" s="20">
        <f t="shared" si="501"/>
        <v>0</v>
      </c>
      <c r="AB2299" s="20">
        <f t="shared" si="502"/>
        <v>0</v>
      </c>
      <c r="AC2299" s="20">
        <f t="shared" si="503"/>
        <v>0</v>
      </c>
      <c r="AD2299" s="16">
        <f t="shared" si="500"/>
        <v>0</v>
      </c>
      <c r="AE2299" s="16">
        <f>IF(ISBLANK(T2299),AE2298,IF(COUNTIF(T$2:T2299,T2299)&gt;1,AE2298,1+MAX(AE2298,0)))</f>
        <v>71</v>
      </c>
    </row>
    <row r="2300" spans="1:31" x14ac:dyDescent="0.25">
      <c r="A2300" s="42">
        <v>137</v>
      </c>
      <c r="B2300" s="42" t="s">
        <v>66</v>
      </c>
      <c r="C2300" s="42" t="s">
        <v>791</v>
      </c>
      <c r="E2300" s="20">
        <v>2</v>
      </c>
      <c r="F2300" s="20">
        <v>3</v>
      </c>
      <c r="G2300" s="20">
        <v>3</v>
      </c>
      <c r="H2300" s="20">
        <v>1</v>
      </c>
      <c r="I2300" s="20">
        <v>0</v>
      </c>
      <c r="J2300" s="20">
        <v>0</v>
      </c>
      <c r="K2300" s="20">
        <v>0</v>
      </c>
      <c r="L2300" s="20">
        <v>1</v>
      </c>
      <c r="M2300" s="225" t="s">
        <v>799</v>
      </c>
      <c r="O2300" s="101">
        <f>IF(ISBLANK(C2300),O2299,IF(COUNTIF(C$2:C2300,C2300)&gt;1,O2299,1+MAX(O2299,0)))</f>
        <v>66</v>
      </c>
      <c r="P2300" s="45">
        <f t="shared" si="490"/>
        <v>37</v>
      </c>
      <c r="Q2300" s="33" t="str">
        <f t="shared" si="491"/>
        <v/>
      </c>
      <c r="R2300" s="33">
        <f t="shared" si="492"/>
        <v>15</v>
      </c>
      <c r="S2300" s="33" t="str">
        <f t="shared" si="493"/>
        <v>137_15</v>
      </c>
      <c r="T2300" s="35" t="str">
        <f t="shared" si="494"/>
        <v>137PM</v>
      </c>
      <c r="U2300" s="35" t="str">
        <f t="shared" si="495"/>
        <v>137PMEW</v>
      </c>
      <c r="W2300" s="20" t="str">
        <f t="shared" si="496"/>
        <v/>
      </c>
      <c r="X2300" s="20" t="str">
        <f t="shared" si="497"/>
        <v/>
      </c>
      <c r="Y2300" s="20" t="str">
        <f t="shared" si="498"/>
        <v/>
      </c>
      <c r="Z2300" s="20" t="str">
        <f t="shared" si="499"/>
        <v/>
      </c>
      <c r="AA2300" s="20">
        <f t="shared" si="501"/>
        <v>0</v>
      </c>
      <c r="AB2300" s="20">
        <f t="shared" si="502"/>
        <v>0</v>
      </c>
      <c r="AC2300" s="20">
        <f t="shared" si="503"/>
        <v>0</v>
      </c>
      <c r="AD2300" s="16">
        <f t="shared" si="500"/>
        <v>0</v>
      </c>
      <c r="AE2300" s="16">
        <f>IF(ISBLANK(T2300),AE2299,IF(COUNTIF(T$2:T2300,T2300)&gt;1,AE2299,1+MAX(AE2299,0)))</f>
        <v>71</v>
      </c>
    </row>
    <row r="2301" spans="1:31" x14ac:dyDescent="0.25">
      <c r="A2301" s="42">
        <v>137</v>
      </c>
      <c r="B2301" s="42" t="s">
        <v>66</v>
      </c>
      <c r="C2301" s="42" t="s">
        <v>791</v>
      </c>
      <c r="E2301" s="20">
        <v>2</v>
      </c>
      <c r="F2301" s="20">
        <v>3</v>
      </c>
      <c r="G2301" s="20">
        <v>4</v>
      </c>
      <c r="H2301" s="20">
        <v>1</v>
      </c>
      <c r="I2301" s="20">
        <v>0</v>
      </c>
      <c r="J2301" s="20">
        <v>0</v>
      </c>
      <c r="K2301" s="20">
        <v>0</v>
      </c>
      <c r="L2301" s="20">
        <v>1</v>
      </c>
      <c r="M2301" s="225" t="s">
        <v>799</v>
      </c>
      <c r="O2301" s="101">
        <f>IF(ISBLANK(C2301),O2300,IF(COUNTIF(C$2:C2301,C2301)&gt;1,O2300,1+MAX(O2300,0)))</f>
        <v>66</v>
      </c>
      <c r="P2301" s="45">
        <f t="shared" si="490"/>
        <v>37</v>
      </c>
      <c r="Q2301" s="33" t="str">
        <f t="shared" si="491"/>
        <v/>
      </c>
      <c r="R2301" s="33">
        <f t="shared" si="492"/>
        <v>15</v>
      </c>
      <c r="S2301" s="33" t="str">
        <f t="shared" si="493"/>
        <v>137_15</v>
      </c>
      <c r="T2301" s="35" t="str">
        <f t="shared" si="494"/>
        <v>137PM</v>
      </c>
      <c r="U2301" s="35" t="str">
        <f t="shared" si="495"/>
        <v>137PMEW</v>
      </c>
      <c r="W2301" s="20" t="str">
        <f t="shared" si="496"/>
        <v/>
      </c>
      <c r="X2301" s="20" t="str">
        <f t="shared" si="497"/>
        <v/>
      </c>
      <c r="Y2301" s="20" t="str">
        <f t="shared" si="498"/>
        <v/>
      </c>
      <c r="Z2301" s="20" t="str">
        <f t="shared" si="499"/>
        <v/>
      </c>
      <c r="AA2301" s="20">
        <f t="shared" si="501"/>
        <v>0</v>
      </c>
      <c r="AB2301" s="20">
        <f t="shared" si="502"/>
        <v>0</v>
      </c>
      <c r="AC2301" s="20">
        <f t="shared" si="503"/>
        <v>0</v>
      </c>
      <c r="AD2301" s="16">
        <f t="shared" si="500"/>
        <v>0</v>
      </c>
      <c r="AE2301" s="16">
        <f>IF(ISBLANK(T2301),AE2300,IF(COUNTIF(T$2:T2301,T2301)&gt;1,AE2300,1+MAX(AE2300,0)))</f>
        <v>71</v>
      </c>
    </row>
    <row r="2302" spans="1:31" x14ac:dyDescent="0.25">
      <c r="A2302" s="42">
        <v>137</v>
      </c>
      <c r="B2302" s="42" t="s">
        <v>66</v>
      </c>
      <c r="C2302" s="42" t="s">
        <v>791</v>
      </c>
      <c r="E2302" s="20">
        <v>2</v>
      </c>
      <c r="F2302" s="20">
        <v>4</v>
      </c>
      <c r="G2302" s="20">
        <v>1</v>
      </c>
      <c r="H2302" s="20">
        <v>2</v>
      </c>
      <c r="I2302" s="20">
        <v>0</v>
      </c>
      <c r="J2302" s="20">
        <v>0</v>
      </c>
      <c r="K2302" s="20">
        <v>1</v>
      </c>
      <c r="L2302" s="20">
        <v>2</v>
      </c>
      <c r="M2302" s="225" t="s">
        <v>799</v>
      </c>
      <c r="O2302" s="101">
        <f>IF(ISBLANK(C2302),O2301,IF(COUNTIF(C$2:C2302,C2302)&gt;1,O2301,1+MAX(O2301,0)))</f>
        <v>66</v>
      </c>
      <c r="P2302" s="45">
        <f t="shared" si="490"/>
        <v>37</v>
      </c>
      <c r="Q2302" s="33" t="str">
        <f t="shared" si="491"/>
        <v/>
      </c>
      <c r="R2302" s="33">
        <f t="shared" si="492"/>
        <v>16</v>
      </c>
      <c r="S2302" s="33" t="str">
        <f t="shared" si="493"/>
        <v>137_16</v>
      </c>
      <c r="T2302" s="35" t="str">
        <f t="shared" si="494"/>
        <v>137PM</v>
      </c>
      <c r="U2302" s="35" t="str">
        <f t="shared" si="495"/>
        <v>137PMNS</v>
      </c>
      <c r="W2302" s="20" t="str">
        <f t="shared" si="496"/>
        <v/>
      </c>
      <c r="X2302" s="20" t="str">
        <f t="shared" si="497"/>
        <v/>
      </c>
      <c r="Y2302" s="20" t="str">
        <f t="shared" si="498"/>
        <v/>
      </c>
      <c r="Z2302" s="20" t="str">
        <f t="shared" si="499"/>
        <v/>
      </c>
      <c r="AA2302" s="20">
        <f t="shared" si="501"/>
        <v>0</v>
      </c>
      <c r="AB2302" s="20">
        <f t="shared" si="502"/>
        <v>0</v>
      </c>
      <c r="AC2302" s="20">
        <f t="shared" si="503"/>
        <v>0</v>
      </c>
      <c r="AD2302" s="16">
        <f t="shared" si="500"/>
        <v>0</v>
      </c>
      <c r="AE2302" s="16">
        <f>IF(ISBLANK(T2302),AE2301,IF(COUNTIF(T$2:T2302,T2302)&gt;1,AE2301,1+MAX(AE2301,0)))</f>
        <v>71</v>
      </c>
    </row>
    <row r="2303" spans="1:31" x14ac:dyDescent="0.25">
      <c r="A2303" s="42">
        <v>137</v>
      </c>
      <c r="B2303" s="42" t="s">
        <v>66</v>
      </c>
      <c r="C2303" s="42" t="s">
        <v>791</v>
      </c>
      <c r="E2303" s="20">
        <v>2</v>
      </c>
      <c r="F2303" s="20">
        <v>4</v>
      </c>
      <c r="G2303" s="20">
        <v>2</v>
      </c>
      <c r="H2303" s="20">
        <v>2</v>
      </c>
      <c r="I2303" s="20">
        <v>1</v>
      </c>
      <c r="J2303" s="20">
        <v>1</v>
      </c>
      <c r="K2303" s="20">
        <v>0</v>
      </c>
      <c r="L2303" s="20">
        <v>2</v>
      </c>
      <c r="M2303" s="225" t="s">
        <v>799</v>
      </c>
      <c r="O2303" s="101">
        <f>IF(ISBLANK(C2303),O2302,IF(COUNTIF(C$2:C2303,C2303)&gt;1,O2302,1+MAX(O2302,0)))</f>
        <v>66</v>
      </c>
      <c r="P2303" s="45">
        <f t="shared" si="490"/>
        <v>37</v>
      </c>
      <c r="Q2303" s="33" t="str">
        <f t="shared" si="491"/>
        <v/>
      </c>
      <c r="R2303" s="33">
        <f t="shared" si="492"/>
        <v>16</v>
      </c>
      <c r="S2303" s="33" t="str">
        <f t="shared" si="493"/>
        <v>137_16</v>
      </c>
      <c r="T2303" s="35" t="str">
        <f t="shared" si="494"/>
        <v>137PM</v>
      </c>
      <c r="U2303" s="35" t="str">
        <f t="shared" si="495"/>
        <v>137PMNS</v>
      </c>
      <c r="W2303" s="20" t="str">
        <f t="shared" si="496"/>
        <v/>
      </c>
      <c r="X2303" s="20" t="str">
        <f t="shared" si="497"/>
        <v/>
      </c>
      <c r="Y2303" s="20" t="str">
        <f t="shared" si="498"/>
        <v/>
      </c>
      <c r="Z2303" s="20" t="str">
        <f t="shared" si="499"/>
        <v/>
      </c>
      <c r="AA2303" s="20">
        <f t="shared" si="501"/>
        <v>0</v>
      </c>
      <c r="AB2303" s="20">
        <f t="shared" si="502"/>
        <v>0</v>
      </c>
      <c r="AC2303" s="20">
        <f t="shared" si="503"/>
        <v>0</v>
      </c>
      <c r="AD2303" s="16">
        <f t="shared" si="500"/>
        <v>0</v>
      </c>
      <c r="AE2303" s="16">
        <f>IF(ISBLANK(T2303),AE2302,IF(COUNTIF(T$2:T2303,T2303)&gt;1,AE2302,1+MAX(AE2302,0)))</f>
        <v>71</v>
      </c>
    </row>
    <row r="2304" spans="1:31" x14ac:dyDescent="0.25">
      <c r="A2304" s="42">
        <v>137</v>
      </c>
      <c r="B2304" s="42" t="s">
        <v>66</v>
      </c>
      <c r="C2304" s="42" t="s">
        <v>791</v>
      </c>
      <c r="E2304" s="20">
        <v>2</v>
      </c>
      <c r="F2304" s="20">
        <v>4</v>
      </c>
      <c r="G2304" s="20">
        <v>3</v>
      </c>
      <c r="H2304" s="20">
        <v>1</v>
      </c>
      <c r="I2304" s="20">
        <v>0</v>
      </c>
      <c r="J2304" s="20">
        <v>0</v>
      </c>
      <c r="K2304" s="20">
        <v>0</v>
      </c>
      <c r="L2304" s="20">
        <v>1</v>
      </c>
      <c r="M2304" s="225" t="s">
        <v>799</v>
      </c>
      <c r="O2304" s="101">
        <f>IF(ISBLANK(C2304),O2303,IF(COUNTIF(C$2:C2304,C2304)&gt;1,O2303,1+MAX(O2303,0)))</f>
        <v>66</v>
      </c>
      <c r="P2304" s="45">
        <f t="shared" si="490"/>
        <v>37</v>
      </c>
      <c r="Q2304" s="33" t="str">
        <f t="shared" si="491"/>
        <v/>
      </c>
      <c r="R2304" s="33">
        <f t="shared" si="492"/>
        <v>16</v>
      </c>
      <c r="S2304" s="33" t="str">
        <f t="shared" si="493"/>
        <v>137_16</v>
      </c>
      <c r="T2304" s="35" t="str">
        <f t="shared" si="494"/>
        <v>137PM</v>
      </c>
      <c r="U2304" s="35" t="str">
        <f t="shared" si="495"/>
        <v>137PMEW</v>
      </c>
      <c r="W2304" s="20" t="str">
        <f t="shared" si="496"/>
        <v/>
      </c>
      <c r="X2304" s="20" t="str">
        <f t="shared" si="497"/>
        <v/>
      </c>
      <c r="Y2304" s="20" t="str">
        <f t="shared" si="498"/>
        <v/>
      </c>
      <c r="Z2304" s="20" t="str">
        <f t="shared" si="499"/>
        <v/>
      </c>
      <c r="AA2304" s="20">
        <f t="shared" si="501"/>
        <v>0</v>
      </c>
      <c r="AB2304" s="20">
        <f t="shared" si="502"/>
        <v>0</v>
      </c>
      <c r="AC2304" s="20">
        <f t="shared" si="503"/>
        <v>0</v>
      </c>
      <c r="AD2304" s="16">
        <f t="shared" si="500"/>
        <v>0</v>
      </c>
      <c r="AE2304" s="16">
        <f>IF(ISBLANK(T2304),AE2303,IF(COUNTIF(T$2:T2304,T2304)&gt;1,AE2303,1+MAX(AE2303,0)))</f>
        <v>71</v>
      </c>
    </row>
    <row r="2305" spans="1:31" x14ac:dyDescent="0.25">
      <c r="A2305" s="42">
        <v>137</v>
      </c>
      <c r="B2305" s="42" t="s">
        <v>66</v>
      </c>
      <c r="C2305" s="42" t="s">
        <v>791</v>
      </c>
      <c r="E2305" s="20">
        <v>2</v>
      </c>
      <c r="F2305" s="20">
        <v>4</v>
      </c>
      <c r="G2305" s="20">
        <v>4</v>
      </c>
      <c r="H2305" s="20">
        <v>0</v>
      </c>
      <c r="I2305" s="20">
        <v>0</v>
      </c>
      <c r="J2305" s="20">
        <v>0</v>
      </c>
      <c r="K2305" s="20">
        <v>0</v>
      </c>
      <c r="L2305" s="20">
        <v>0</v>
      </c>
      <c r="M2305" s="225" t="s">
        <v>799</v>
      </c>
      <c r="O2305" s="101">
        <f>IF(ISBLANK(C2305),O2304,IF(COUNTIF(C$2:C2305,C2305)&gt;1,O2304,1+MAX(O2304,0)))</f>
        <v>66</v>
      </c>
      <c r="P2305" s="45">
        <f t="shared" si="490"/>
        <v>37</v>
      </c>
      <c r="Q2305" s="33" t="str">
        <f t="shared" si="491"/>
        <v/>
      </c>
      <c r="R2305" s="33">
        <f t="shared" si="492"/>
        <v>16</v>
      </c>
      <c r="S2305" s="33" t="str">
        <f t="shared" si="493"/>
        <v>137_16</v>
      </c>
      <c r="T2305" s="35" t="str">
        <f t="shared" si="494"/>
        <v>137PM</v>
      </c>
      <c r="U2305" s="35" t="str">
        <f t="shared" si="495"/>
        <v>137PMEW</v>
      </c>
      <c r="W2305" s="20" t="str">
        <f t="shared" si="496"/>
        <v/>
      </c>
      <c r="X2305" s="20" t="str">
        <f t="shared" si="497"/>
        <v/>
      </c>
      <c r="Y2305" s="20" t="str">
        <f t="shared" si="498"/>
        <v/>
      </c>
      <c r="Z2305" s="20" t="str">
        <f t="shared" si="499"/>
        <v/>
      </c>
      <c r="AA2305" s="20">
        <f t="shared" si="501"/>
        <v>0</v>
      </c>
      <c r="AB2305" s="20">
        <f t="shared" si="502"/>
        <v>0</v>
      </c>
      <c r="AC2305" s="20">
        <f t="shared" si="503"/>
        <v>0</v>
      </c>
      <c r="AD2305" s="16">
        <f t="shared" si="500"/>
        <v>0</v>
      </c>
      <c r="AE2305" s="16">
        <f>IF(ISBLANK(T2305),AE2304,IF(COUNTIF(T$2:T2305,T2305)&gt;1,AE2304,1+MAX(AE2304,0)))</f>
        <v>71</v>
      </c>
    </row>
    <row r="2306" spans="1:31" x14ac:dyDescent="0.25">
      <c r="A2306" s="42">
        <v>138</v>
      </c>
      <c r="B2306" s="42" t="s">
        <v>66</v>
      </c>
      <c r="C2306" s="42" t="s">
        <v>717</v>
      </c>
      <c r="E2306" s="20">
        <v>1</v>
      </c>
      <c r="F2306" s="20">
        <v>1</v>
      </c>
      <c r="G2306" s="20">
        <v>1</v>
      </c>
      <c r="H2306" s="20">
        <v>6</v>
      </c>
      <c r="I2306" s="20">
        <v>3</v>
      </c>
      <c r="J2306" s="20">
        <v>0</v>
      </c>
      <c r="K2306" s="20">
        <v>3</v>
      </c>
      <c r="L2306" s="20">
        <v>6</v>
      </c>
      <c r="M2306" s="225" t="s">
        <v>800</v>
      </c>
      <c r="O2306" s="101">
        <f>IF(ISBLANK(C2306),O2305,IF(COUNTIF(C$2:C2306,C2306)&gt;1,O2305,1+MAX(O2305,0)))</f>
        <v>66</v>
      </c>
      <c r="P2306" s="45">
        <f t="shared" ref="P2306:P2369" si="504">IF(A2306=A2305,P2305,IF(ISNUMBER(P2305),P2305+1,1))</f>
        <v>38</v>
      </c>
      <c r="Q2306" s="33">
        <f t="shared" ref="Q2306:Q2369" si="505">IF(OR(P2306=P2305,LEN(A2306)&lt;1),"",P2306)</f>
        <v>38</v>
      </c>
      <c r="R2306" s="33">
        <f t="shared" ref="R2306:R2369" si="506">IF(ISNUMBER(F2306),F2306+4*(E2306-1)+8*IF(B2306="PM",1,0),"")</f>
        <v>9</v>
      </c>
      <c r="S2306" s="33" t="str">
        <f t="shared" ref="S2306:S2369" si="507">IF(ISNUMBER(R2306),A2306&amp;"_"&amp;R2306,"")</f>
        <v>138_9</v>
      </c>
      <c r="T2306" s="35" t="str">
        <f t="shared" ref="T2306:T2369" si="508">A2306&amp;B2306</f>
        <v>138PM</v>
      </c>
      <c r="U2306" s="35" t="str">
        <f t="shared" ref="U2306:U2369" si="509">IF(OR(G2306=1,G2306=2),T2306&amp;"NS",IF(OR(G2306=3,G2306=4),T2306&amp;"EW",""))</f>
        <v>138PMNS</v>
      </c>
      <c r="W2306" s="20" t="str">
        <f t="shared" ref="W2306:W2369" si="510">IF(I2306&gt;$H2306,1,"")</f>
        <v/>
      </c>
      <c r="X2306" s="20" t="str">
        <f t="shared" ref="X2306:X2369" si="511">IF(J2306&gt;$H2306,1,"")</f>
        <v/>
      </c>
      <c r="Y2306" s="20" t="str">
        <f t="shared" ref="Y2306:Y2369" si="512">IF(K2306&gt;$H2306,1,"")</f>
        <v/>
      </c>
      <c r="Z2306" s="20" t="str">
        <f t="shared" ref="Z2306:Z2369" si="513">IF(L2306&gt;$H2306,1,"")</f>
        <v/>
      </c>
      <c r="AA2306" s="20">
        <f t="shared" si="501"/>
        <v>0</v>
      </c>
      <c r="AB2306" s="20">
        <f t="shared" si="502"/>
        <v>0</v>
      </c>
      <c r="AC2306" s="20">
        <f t="shared" si="503"/>
        <v>0</v>
      </c>
      <c r="AD2306" s="16">
        <f t="shared" ref="AD2306:AD2369" si="514">IF(AND(AC2306&gt;0,ISNUMBER(AC2306)),1,0)</f>
        <v>0</v>
      </c>
      <c r="AE2306" s="16">
        <f>IF(ISBLANK(T2306),AE2305,IF(COUNTIF(T$2:T2306,T2306)&gt;1,AE2305,1+MAX(AE2305,0)))</f>
        <v>72</v>
      </c>
    </row>
    <row r="2307" spans="1:31" x14ac:dyDescent="0.25">
      <c r="A2307" s="42">
        <v>138</v>
      </c>
      <c r="B2307" s="42" t="s">
        <v>66</v>
      </c>
      <c r="C2307" s="42" t="s">
        <v>717</v>
      </c>
      <c r="E2307" s="20">
        <v>1</v>
      </c>
      <c r="F2307" s="20">
        <v>1</v>
      </c>
      <c r="G2307" s="20">
        <v>2</v>
      </c>
      <c r="H2307" s="20">
        <v>11</v>
      </c>
      <c r="I2307" s="20">
        <v>1</v>
      </c>
      <c r="J2307" s="20">
        <v>1</v>
      </c>
      <c r="K2307" s="20">
        <v>6</v>
      </c>
      <c r="L2307" s="20">
        <v>11</v>
      </c>
      <c r="M2307" s="225" t="s">
        <v>800</v>
      </c>
      <c r="O2307" s="101">
        <f>IF(ISBLANK(C2307),O2306,IF(COUNTIF(C$2:C2307,C2307)&gt;1,O2306,1+MAX(O2306,0)))</f>
        <v>66</v>
      </c>
      <c r="P2307" s="45">
        <f t="shared" si="504"/>
        <v>38</v>
      </c>
      <c r="Q2307" s="33" t="str">
        <f t="shared" si="505"/>
        <v/>
      </c>
      <c r="R2307" s="33">
        <f t="shared" si="506"/>
        <v>9</v>
      </c>
      <c r="S2307" s="33" t="str">
        <f t="shared" si="507"/>
        <v>138_9</v>
      </c>
      <c r="T2307" s="35" t="str">
        <f t="shared" si="508"/>
        <v>138PM</v>
      </c>
      <c r="U2307" s="35" t="str">
        <f t="shared" si="509"/>
        <v>138PMNS</v>
      </c>
      <c r="W2307" s="20" t="str">
        <f t="shared" si="510"/>
        <v/>
      </c>
      <c r="X2307" s="20" t="str">
        <f t="shared" si="511"/>
        <v/>
      </c>
      <c r="Y2307" s="20" t="str">
        <f t="shared" si="512"/>
        <v/>
      </c>
      <c r="Z2307" s="20" t="str">
        <f t="shared" si="513"/>
        <v/>
      </c>
      <c r="AA2307" s="20">
        <f t="shared" ref="AA2307:AA2370" si="515">IF(AND(ISNUMBER($G2307),$B2307="AM"),INDEX(Cordon,MATCH($A2307,loc_ID,0),$G2307),0)</f>
        <v>0</v>
      </c>
      <c r="AB2307" s="20">
        <f t="shared" ref="AB2307:AB2370" si="516">IF(AND(ISNUMBER($G2307),$B2307="PM"),INDEX(Cordon,MATCH($A2307,loc_ID,0),VLOOKUP($G2307,Reverse_dir,2,FALSE)),0)</f>
        <v>0</v>
      </c>
      <c r="AC2307" s="20">
        <f t="shared" ref="AC2307:AC2370" si="517">IF(AND(ISNUMBER($G2307),$B2307="AM"),INDEX(Lane,MATCH($A2307,loc_ID,0),$G2307),0)</f>
        <v>0</v>
      </c>
      <c r="AD2307" s="16">
        <f t="shared" si="514"/>
        <v>0</v>
      </c>
      <c r="AE2307" s="16">
        <f>IF(ISBLANK(T2307),AE2306,IF(COUNTIF(T$2:T2307,T2307)&gt;1,AE2306,1+MAX(AE2306,0)))</f>
        <v>72</v>
      </c>
    </row>
    <row r="2308" spans="1:31" x14ac:dyDescent="0.25">
      <c r="A2308" s="42">
        <v>138</v>
      </c>
      <c r="B2308" s="42" t="s">
        <v>66</v>
      </c>
      <c r="C2308" s="42" t="s">
        <v>717</v>
      </c>
      <c r="E2308" s="20">
        <v>1</v>
      </c>
      <c r="F2308" s="20">
        <v>1</v>
      </c>
      <c r="G2308" s="20">
        <v>3</v>
      </c>
      <c r="H2308" s="20">
        <v>4</v>
      </c>
      <c r="I2308" s="20">
        <v>1</v>
      </c>
      <c r="J2308" s="20">
        <v>0</v>
      </c>
      <c r="K2308" s="20">
        <v>1</v>
      </c>
      <c r="L2308" s="20">
        <v>4</v>
      </c>
      <c r="M2308" s="225" t="s">
        <v>800</v>
      </c>
      <c r="O2308" s="101">
        <f>IF(ISBLANK(C2308),O2307,IF(COUNTIF(C$2:C2308,C2308)&gt;1,O2307,1+MAX(O2307,0)))</f>
        <v>66</v>
      </c>
      <c r="P2308" s="45">
        <f t="shared" si="504"/>
        <v>38</v>
      </c>
      <c r="Q2308" s="33" t="str">
        <f t="shared" si="505"/>
        <v/>
      </c>
      <c r="R2308" s="33">
        <f t="shared" si="506"/>
        <v>9</v>
      </c>
      <c r="S2308" s="33" t="str">
        <f t="shared" si="507"/>
        <v>138_9</v>
      </c>
      <c r="T2308" s="35" t="str">
        <f t="shared" si="508"/>
        <v>138PM</v>
      </c>
      <c r="U2308" s="35" t="str">
        <f t="shared" si="509"/>
        <v>138PMEW</v>
      </c>
      <c r="W2308" s="20" t="str">
        <f t="shared" si="510"/>
        <v/>
      </c>
      <c r="X2308" s="20" t="str">
        <f t="shared" si="511"/>
        <v/>
      </c>
      <c r="Y2308" s="20" t="str">
        <f t="shared" si="512"/>
        <v/>
      </c>
      <c r="Z2308" s="20" t="str">
        <f t="shared" si="513"/>
        <v/>
      </c>
      <c r="AA2308" s="20">
        <f t="shared" si="515"/>
        <v>0</v>
      </c>
      <c r="AB2308" s="20">
        <f t="shared" si="516"/>
        <v>0</v>
      </c>
      <c r="AC2308" s="20">
        <f t="shared" si="517"/>
        <v>0</v>
      </c>
      <c r="AD2308" s="16">
        <f t="shared" si="514"/>
        <v>0</v>
      </c>
      <c r="AE2308" s="16">
        <f>IF(ISBLANK(T2308),AE2307,IF(COUNTIF(T$2:T2308,T2308)&gt;1,AE2307,1+MAX(AE2307,0)))</f>
        <v>72</v>
      </c>
    </row>
    <row r="2309" spans="1:31" x14ac:dyDescent="0.25">
      <c r="A2309" s="42">
        <v>138</v>
      </c>
      <c r="B2309" s="42" t="s">
        <v>66</v>
      </c>
      <c r="C2309" s="42" t="s">
        <v>717</v>
      </c>
      <c r="E2309" s="20">
        <v>1</v>
      </c>
      <c r="F2309" s="20">
        <v>1</v>
      </c>
      <c r="G2309" s="20">
        <v>4</v>
      </c>
      <c r="H2309" s="20">
        <v>2</v>
      </c>
      <c r="I2309" s="20">
        <v>0</v>
      </c>
      <c r="J2309" s="20">
        <v>0</v>
      </c>
      <c r="K2309" s="20">
        <v>1</v>
      </c>
      <c r="L2309" s="20">
        <v>2</v>
      </c>
      <c r="M2309" s="225" t="s">
        <v>800</v>
      </c>
      <c r="O2309" s="101">
        <f>IF(ISBLANK(C2309),O2308,IF(COUNTIF(C$2:C2309,C2309)&gt;1,O2308,1+MAX(O2308,0)))</f>
        <v>66</v>
      </c>
      <c r="P2309" s="45">
        <f t="shared" si="504"/>
        <v>38</v>
      </c>
      <c r="Q2309" s="33" t="str">
        <f t="shared" si="505"/>
        <v/>
      </c>
      <c r="R2309" s="33">
        <f t="shared" si="506"/>
        <v>9</v>
      </c>
      <c r="S2309" s="33" t="str">
        <f t="shared" si="507"/>
        <v>138_9</v>
      </c>
      <c r="T2309" s="35" t="str">
        <f t="shared" si="508"/>
        <v>138PM</v>
      </c>
      <c r="U2309" s="35" t="str">
        <f t="shared" si="509"/>
        <v>138PMEW</v>
      </c>
      <c r="W2309" s="20" t="str">
        <f t="shared" si="510"/>
        <v/>
      </c>
      <c r="X2309" s="20" t="str">
        <f t="shared" si="511"/>
        <v/>
      </c>
      <c r="Y2309" s="20" t="str">
        <f t="shared" si="512"/>
        <v/>
      </c>
      <c r="Z2309" s="20" t="str">
        <f t="shared" si="513"/>
        <v/>
      </c>
      <c r="AA2309" s="20">
        <f t="shared" si="515"/>
        <v>0</v>
      </c>
      <c r="AB2309" s="20">
        <f t="shared" si="516"/>
        <v>0</v>
      </c>
      <c r="AC2309" s="20">
        <f t="shared" si="517"/>
        <v>0</v>
      </c>
      <c r="AD2309" s="16">
        <f t="shared" si="514"/>
        <v>0</v>
      </c>
      <c r="AE2309" s="16">
        <f>IF(ISBLANK(T2309),AE2308,IF(COUNTIF(T$2:T2309,T2309)&gt;1,AE2308,1+MAX(AE2308,0)))</f>
        <v>72</v>
      </c>
    </row>
    <row r="2310" spans="1:31" x14ac:dyDescent="0.25">
      <c r="A2310" s="42">
        <v>138</v>
      </c>
      <c r="B2310" s="42" t="s">
        <v>66</v>
      </c>
      <c r="C2310" s="42" t="s">
        <v>717</v>
      </c>
      <c r="E2310" s="20">
        <v>1</v>
      </c>
      <c r="F2310" s="20">
        <v>2</v>
      </c>
      <c r="G2310" s="20">
        <v>1</v>
      </c>
      <c r="H2310" s="20">
        <v>6</v>
      </c>
      <c r="I2310" s="20">
        <v>1</v>
      </c>
      <c r="J2310" s="20">
        <v>0</v>
      </c>
      <c r="K2310" s="20">
        <v>2</v>
      </c>
      <c r="L2310" s="20">
        <v>6</v>
      </c>
      <c r="M2310" s="225" t="s">
        <v>800</v>
      </c>
      <c r="O2310" s="101">
        <f>IF(ISBLANK(C2310),O2309,IF(COUNTIF(C$2:C2310,C2310)&gt;1,O2309,1+MAX(O2309,0)))</f>
        <v>66</v>
      </c>
      <c r="P2310" s="45">
        <f t="shared" si="504"/>
        <v>38</v>
      </c>
      <c r="Q2310" s="33" t="str">
        <f t="shared" si="505"/>
        <v/>
      </c>
      <c r="R2310" s="33">
        <f t="shared" si="506"/>
        <v>10</v>
      </c>
      <c r="S2310" s="33" t="str">
        <f t="shared" si="507"/>
        <v>138_10</v>
      </c>
      <c r="T2310" s="35" t="str">
        <f t="shared" si="508"/>
        <v>138PM</v>
      </c>
      <c r="U2310" s="35" t="str">
        <f t="shared" si="509"/>
        <v>138PMNS</v>
      </c>
      <c r="W2310" s="20" t="str">
        <f t="shared" si="510"/>
        <v/>
      </c>
      <c r="X2310" s="20" t="str">
        <f t="shared" si="511"/>
        <v/>
      </c>
      <c r="Y2310" s="20" t="str">
        <f t="shared" si="512"/>
        <v/>
      </c>
      <c r="Z2310" s="20" t="str">
        <f t="shared" si="513"/>
        <v/>
      </c>
      <c r="AA2310" s="20">
        <f t="shared" si="515"/>
        <v>0</v>
      </c>
      <c r="AB2310" s="20">
        <f t="shared" si="516"/>
        <v>0</v>
      </c>
      <c r="AC2310" s="20">
        <f t="shared" si="517"/>
        <v>0</v>
      </c>
      <c r="AD2310" s="16">
        <f t="shared" si="514"/>
        <v>0</v>
      </c>
      <c r="AE2310" s="16">
        <f>IF(ISBLANK(T2310),AE2309,IF(COUNTIF(T$2:T2310,T2310)&gt;1,AE2309,1+MAX(AE2309,0)))</f>
        <v>72</v>
      </c>
    </row>
    <row r="2311" spans="1:31" x14ac:dyDescent="0.25">
      <c r="A2311" s="42">
        <v>138</v>
      </c>
      <c r="B2311" s="42" t="s">
        <v>66</v>
      </c>
      <c r="C2311" s="42" t="s">
        <v>717</v>
      </c>
      <c r="E2311" s="20">
        <v>1</v>
      </c>
      <c r="F2311" s="20">
        <v>2</v>
      </c>
      <c r="G2311" s="20">
        <v>2</v>
      </c>
      <c r="H2311" s="20">
        <v>19</v>
      </c>
      <c r="I2311" s="20">
        <v>4</v>
      </c>
      <c r="J2311" s="20">
        <v>2</v>
      </c>
      <c r="K2311" s="20">
        <v>4</v>
      </c>
      <c r="L2311" s="20">
        <v>18</v>
      </c>
      <c r="M2311" s="225" t="s">
        <v>800</v>
      </c>
      <c r="O2311" s="101">
        <f>IF(ISBLANK(C2311),O2310,IF(COUNTIF(C$2:C2311,C2311)&gt;1,O2310,1+MAX(O2310,0)))</f>
        <v>66</v>
      </c>
      <c r="P2311" s="45">
        <f t="shared" si="504"/>
        <v>38</v>
      </c>
      <c r="Q2311" s="33" t="str">
        <f t="shared" si="505"/>
        <v/>
      </c>
      <c r="R2311" s="33">
        <f t="shared" si="506"/>
        <v>10</v>
      </c>
      <c r="S2311" s="33" t="str">
        <f t="shared" si="507"/>
        <v>138_10</v>
      </c>
      <c r="T2311" s="35" t="str">
        <f t="shared" si="508"/>
        <v>138PM</v>
      </c>
      <c r="U2311" s="35" t="str">
        <f t="shared" si="509"/>
        <v>138PMNS</v>
      </c>
      <c r="W2311" s="20" t="str">
        <f t="shared" si="510"/>
        <v/>
      </c>
      <c r="X2311" s="20" t="str">
        <f t="shared" si="511"/>
        <v/>
      </c>
      <c r="Y2311" s="20" t="str">
        <f t="shared" si="512"/>
        <v/>
      </c>
      <c r="Z2311" s="20" t="str">
        <f t="shared" si="513"/>
        <v/>
      </c>
      <c r="AA2311" s="20">
        <f t="shared" si="515"/>
        <v>0</v>
      </c>
      <c r="AB2311" s="20">
        <f t="shared" si="516"/>
        <v>0</v>
      </c>
      <c r="AC2311" s="20">
        <f t="shared" si="517"/>
        <v>0</v>
      </c>
      <c r="AD2311" s="16">
        <f t="shared" si="514"/>
        <v>0</v>
      </c>
      <c r="AE2311" s="16">
        <f>IF(ISBLANK(T2311),AE2310,IF(COUNTIF(T$2:T2311,T2311)&gt;1,AE2310,1+MAX(AE2310,0)))</f>
        <v>72</v>
      </c>
    </row>
    <row r="2312" spans="1:31" x14ac:dyDescent="0.25">
      <c r="A2312" s="42">
        <v>138</v>
      </c>
      <c r="B2312" s="42" t="s">
        <v>66</v>
      </c>
      <c r="C2312" s="42" t="s">
        <v>717</v>
      </c>
      <c r="E2312" s="20">
        <v>1</v>
      </c>
      <c r="F2312" s="20">
        <v>2</v>
      </c>
      <c r="G2312" s="20">
        <v>3</v>
      </c>
      <c r="H2312" s="20">
        <v>3</v>
      </c>
      <c r="I2312" s="20">
        <v>0</v>
      </c>
      <c r="J2312" s="20">
        <v>0</v>
      </c>
      <c r="K2312" s="20">
        <v>2</v>
      </c>
      <c r="L2312" s="20">
        <v>3</v>
      </c>
      <c r="M2312" s="225" t="s">
        <v>800</v>
      </c>
      <c r="O2312" s="101">
        <f>IF(ISBLANK(C2312),O2311,IF(COUNTIF(C$2:C2312,C2312)&gt;1,O2311,1+MAX(O2311,0)))</f>
        <v>66</v>
      </c>
      <c r="P2312" s="45">
        <f t="shared" si="504"/>
        <v>38</v>
      </c>
      <c r="Q2312" s="33" t="str">
        <f t="shared" si="505"/>
        <v/>
      </c>
      <c r="R2312" s="33">
        <f t="shared" si="506"/>
        <v>10</v>
      </c>
      <c r="S2312" s="33" t="str">
        <f t="shared" si="507"/>
        <v>138_10</v>
      </c>
      <c r="T2312" s="35" t="str">
        <f t="shared" si="508"/>
        <v>138PM</v>
      </c>
      <c r="U2312" s="35" t="str">
        <f t="shared" si="509"/>
        <v>138PMEW</v>
      </c>
      <c r="W2312" s="20" t="str">
        <f t="shared" si="510"/>
        <v/>
      </c>
      <c r="X2312" s="20" t="str">
        <f t="shared" si="511"/>
        <v/>
      </c>
      <c r="Y2312" s="20" t="str">
        <f t="shared" si="512"/>
        <v/>
      </c>
      <c r="Z2312" s="20" t="str">
        <f t="shared" si="513"/>
        <v/>
      </c>
      <c r="AA2312" s="20">
        <f t="shared" si="515"/>
        <v>0</v>
      </c>
      <c r="AB2312" s="20">
        <f t="shared" si="516"/>
        <v>0</v>
      </c>
      <c r="AC2312" s="20">
        <f t="shared" si="517"/>
        <v>0</v>
      </c>
      <c r="AD2312" s="16">
        <f t="shared" si="514"/>
        <v>0</v>
      </c>
      <c r="AE2312" s="16">
        <f>IF(ISBLANK(T2312),AE2311,IF(COUNTIF(T$2:T2312,T2312)&gt;1,AE2311,1+MAX(AE2311,0)))</f>
        <v>72</v>
      </c>
    </row>
    <row r="2313" spans="1:31" x14ac:dyDescent="0.25">
      <c r="A2313" s="42">
        <v>138</v>
      </c>
      <c r="B2313" s="42" t="s">
        <v>66</v>
      </c>
      <c r="C2313" s="42" t="s">
        <v>717</v>
      </c>
      <c r="E2313" s="20">
        <v>1</v>
      </c>
      <c r="F2313" s="20">
        <v>2</v>
      </c>
      <c r="G2313" s="20">
        <v>4</v>
      </c>
      <c r="H2313" s="20">
        <v>1</v>
      </c>
      <c r="I2313" s="20">
        <v>0</v>
      </c>
      <c r="J2313" s="20">
        <v>0</v>
      </c>
      <c r="K2313" s="20">
        <v>0</v>
      </c>
      <c r="L2313" s="20">
        <v>1</v>
      </c>
      <c r="M2313" s="225" t="s">
        <v>800</v>
      </c>
      <c r="O2313" s="101">
        <f>IF(ISBLANK(C2313),O2312,IF(COUNTIF(C$2:C2313,C2313)&gt;1,O2312,1+MAX(O2312,0)))</f>
        <v>66</v>
      </c>
      <c r="P2313" s="45">
        <f t="shared" si="504"/>
        <v>38</v>
      </c>
      <c r="Q2313" s="33" t="str">
        <f t="shared" si="505"/>
        <v/>
      </c>
      <c r="R2313" s="33">
        <f t="shared" si="506"/>
        <v>10</v>
      </c>
      <c r="S2313" s="33" t="str">
        <f t="shared" si="507"/>
        <v>138_10</v>
      </c>
      <c r="T2313" s="35" t="str">
        <f t="shared" si="508"/>
        <v>138PM</v>
      </c>
      <c r="U2313" s="35" t="str">
        <f t="shared" si="509"/>
        <v>138PMEW</v>
      </c>
      <c r="W2313" s="20" t="str">
        <f t="shared" si="510"/>
        <v/>
      </c>
      <c r="X2313" s="20" t="str">
        <f t="shared" si="511"/>
        <v/>
      </c>
      <c r="Y2313" s="20" t="str">
        <f t="shared" si="512"/>
        <v/>
      </c>
      <c r="Z2313" s="20" t="str">
        <f t="shared" si="513"/>
        <v/>
      </c>
      <c r="AA2313" s="20">
        <f t="shared" si="515"/>
        <v>0</v>
      </c>
      <c r="AB2313" s="20">
        <f t="shared" si="516"/>
        <v>0</v>
      </c>
      <c r="AC2313" s="20">
        <f t="shared" si="517"/>
        <v>0</v>
      </c>
      <c r="AD2313" s="16">
        <f t="shared" si="514"/>
        <v>0</v>
      </c>
      <c r="AE2313" s="16">
        <f>IF(ISBLANK(T2313),AE2312,IF(COUNTIF(T$2:T2313,T2313)&gt;1,AE2312,1+MAX(AE2312,0)))</f>
        <v>72</v>
      </c>
    </row>
    <row r="2314" spans="1:31" x14ac:dyDescent="0.25">
      <c r="A2314" s="42">
        <v>138</v>
      </c>
      <c r="B2314" s="42" t="s">
        <v>66</v>
      </c>
      <c r="C2314" s="42" t="s">
        <v>717</v>
      </c>
      <c r="E2314" s="20">
        <v>1</v>
      </c>
      <c r="F2314" s="20">
        <v>3</v>
      </c>
      <c r="G2314" s="20">
        <v>1</v>
      </c>
      <c r="H2314" s="20">
        <v>5</v>
      </c>
      <c r="I2314" s="20">
        <v>0</v>
      </c>
      <c r="J2314" s="20">
        <v>0</v>
      </c>
      <c r="K2314" s="20">
        <v>0</v>
      </c>
      <c r="L2314" s="20">
        <v>5</v>
      </c>
      <c r="M2314" s="225" t="s">
        <v>800</v>
      </c>
      <c r="O2314" s="101">
        <f>IF(ISBLANK(C2314),O2313,IF(COUNTIF(C$2:C2314,C2314)&gt;1,O2313,1+MAX(O2313,0)))</f>
        <v>66</v>
      </c>
      <c r="P2314" s="45">
        <f t="shared" si="504"/>
        <v>38</v>
      </c>
      <c r="Q2314" s="33" t="str">
        <f t="shared" si="505"/>
        <v/>
      </c>
      <c r="R2314" s="33">
        <f t="shared" si="506"/>
        <v>11</v>
      </c>
      <c r="S2314" s="33" t="str">
        <f t="shared" si="507"/>
        <v>138_11</v>
      </c>
      <c r="T2314" s="35" t="str">
        <f t="shared" si="508"/>
        <v>138PM</v>
      </c>
      <c r="U2314" s="35" t="str">
        <f t="shared" si="509"/>
        <v>138PMNS</v>
      </c>
      <c r="W2314" s="20" t="str">
        <f t="shared" si="510"/>
        <v/>
      </c>
      <c r="X2314" s="20" t="str">
        <f t="shared" si="511"/>
        <v/>
      </c>
      <c r="Y2314" s="20" t="str">
        <f t="shared" si="512"/>
        <v/>
      </c>
      <c r="Z2314" s="20" t="str">
        <f t="shared" si="513"/>
        <v/>
      </c>
      <c r="AA2314" s="20">
        <f t="shared" si="515"/>
        <v>0</v>
      </c>
      <c r="AB2314" s="20">
        <f t="shared" si="516"/>
        <v>0</v>
      </c>
      <c r="AC2314" s="20">
        <f t="shared" si="517"/>
        <v>0</v>
      </c>
      <c r="AD2314" s="16">
        <f t="shared" si="514"/>
        <v>0</v>
      </c>
      <c r="AE2314" s="16">
        <f>IF(ISBLANK(T2314),AE2313,IF(COUNTIF(T$2:T2314,T2314)&gt;1,AE2313,1+MAX(AE2313,0)))</f>
        <v>72</v>
      </c>
    </row>
    <row r="2315" spans="1:31" x14ac:dyDescent="0.25">
      <c r="A2315" s="42">
        <v>138</v>
      </c>
      <c r="B2315" s="42" t="s">
        <v>66</v>
      </c>
      <c r="C2315" s="42" t="s">
        <v>717</v>
      </c>
      <c r="E2315" s="20">
        <v>1</v>
      </c>
      <c r="F2315" s="20">
        <v>3</v>
      </c>
      <c r="G2315" s="20">
        <v>2</v>
      </c>
      <c r="H2315" s="20">
        <v>17</v>
      </c>
      <c r="I2315" s="20">
        <v>6</v>
      </c>
      <c r="J2315" s="20">
        <v>1</v>
      </c>
      <c r="K2315" s="20">
        <v>3</v>
      </c>
      <c r="L2315" s="20">
        <v>17</v>
      </c>
      <c r="M2315" s="225" t="s">
        <v>800</v>
      </c>
      <c r="O2315" s="101">
        <f>IF(ISBLANK(C2315),O2314,IF(COUNTIF(C$2:C2315,C2315)&gt;1,O2314,1+MAX(O2314,0)))</f>
        <v>66</v>
      </c>
      <c r="P2315" s="45">
        <f t="shared" si="504"/>
        <v>38</v>
      </c>
      <c r="Q2315" s="33" t="str">
        <f t="shared" si="505"/>
        <v/>
      </c>
      <c r="R2315" s="33">
        <f t="shared" si="506"/>
        <v>11</v>
      </c>
      <c r="S2315" s="33" t="str">
        <f t="shared" si="507"/>
        <v>138_11</v>
      </c>
      <c r="T2315" s="35" t="str">
        <f t="shared" si="508"/>
        <v>138PM</v>
      </c>
      <c r="U2315" s="35" t="str">
        <f t="shared" si="509"/>
        <v>138PMNS</v>
      </c>
      <c r="W2315" s="20" t="str">
        <f t="shared" si="510"/>
        <v/>
      </c>
      <c r="X2315" s="20" t="str">
        <f t="shared" si="511"/>
        <v/>
      </c>
      <c r="Y2315" s="20" t="str">
        <f t="shared" si="512"/>
        <v/>
      </c>
      <c r="Z2315" s="20" t="str">
        <f t="shared" si="513"/>
        <v/>
      </c>
      <c r="AA2315" s="20">
        <f t="shared" si="515"/>
        <v>0</v>
      </c>
      <c r="AB2315" s="20">
        <f t="shared" si="516"/>
        <v>0</v>
      </c>
      <c r="AC2315" s="20">
        <f t="shared" si="517"/>
        <v>0</v>
      </c>
      <c r="AD2315" s="16">
        <f t="shared" si="514"/>
        <v>0</v>
      </c>
      <c r="AE2315" s="16">
        <f>IF(ISBLANK(T2315),AE2314,IF(COUNTIF(T$2:T2315,T2315)&gt;1,AE2314,1+MAX(AE2314,0)))</f>
        <v>72</v>
      </c>
    </row>
    <row r="2316" spans="1:31" x14ac:dyDescent="0.25">
      <c r="A2316" s="42">
        <v>138</v>
      </c>
      <c r="B2316" s="42" t="s">
        <v>66</v>
      </c>
      <c r="C2316" s="42" t="s">
        <v>717</v>
      </c>
      <c r="E2316" s="20">
        <v>1</v>
      </c>
      <c r="F2316" s="20">
        <v>3</v>
      </c>
      <c r="G2316" s="20">
        <v>3</v>
      </c>
      <c r="H2316" s="20">
        <v>3</v>
      </c>
      <c r="I2316" s="20">
        <v>0</v>
      </c>
      <c r="J2316" s="20">
        <v>2</v>
      </c>
      <c r="K2316" s="20">
        <v>1</v>
      </c>
      <c r="L2316" s="20">
        <v>2</v>
      </c>
      <c r="M2316" s="225" t="s">
        <v>800</v>
      </c>
      <c r="O2316" s="101">
        <f>IF(ISBLANK(C2316),O2315,IF(COUNTIF(C$2:C2316,C2316)&gt;1,O2315,1+MAX(O2315,0)))</f>
        <v>66</v>
      </c>
      <c r="P2316" s="45">
        <f t="shared" si="504"/>
        <v>38</v>
      </c>
      <c r="Q2316" s="33" t="str">
        <f t="shared" si="505"/>
        <v/>
      </c>
      <c r="R2316" s="33">
        <f t="shared" si="506"/>
        <v>11</v>
      </c>
      <c r="S2316" s="33" t="str">
        <f t="shared" si="507"/>
        <v>138_11</v>
      </c>
      <c r="T2316" s="35" t="str">
        <f t="shared" si="508"/>
        <v>138PM</v>
      </c>
      <c r="U2316" s="35" t="str">
        <f t="shared" si="509"/>
        <v>138PMEW</v>
      </c>
      <c r="W2316" s="20" t="str">
        <f t="shared" si="510"/>
        <v/>
      </c>
      <c r="X2316" s="20" t="str">
        <f t="shared" si="511"/>
        <v/>
      </c>
      <c r="Y2316" s="20" t="str">
        <f t="shared" si="512"/>
        <v/>
      </c>
      <c r="Z2316" s="20" t="str">
        <f t="shared" si="513"/>
        <v/>
      </c>
      <c r="AA2316" s="20">
        <f t="shared" si="515"/>
        <v>0</v>
      </c>
      <c r="AB2316" s="20">
        <f t="shared" si="516"/>
        <v>0</v>
      </c>
      <c r="AC2316" s="20">
        <f t="shared" si="517"/>
        <v>0</v>
      </c>
      <c r="AD2316" s="16">
        <f t="shared" si="514"/>
        <v>0</v>
      </c>
      <c r="AE2316" s="16">
        <f>IF(ISBLANK(T2316),AE2315,IF(COUNTIF(T$2:T2316,T2316)&gt;1,AE2315,1+MAX(AE2315,0)))</f>
        <v>72</v>
      </c>
    </row>
    <row r="2317" spans="1:31" x14ac:dyDescent="0.25">
      <c r="A2317" s="42">
        <v>138</v>
      </c>
      <c r="B2317" s="42" t="s">
        <v>66</v>
      </c>
      <c r="C2317" s="42" t="s">
        <v>717</v>
      </c>
      <c r="E2317" s="20">
        <v>1</v>
      </c>
      <c r="F2317" s="20">
        <v>3</v>
      </c>
      <c r="G2317" s="20">
        <v>4</v>
      </c>
      <c r="H2317" s="20">
        <v>3</v>
      </c>
      <c r="I2317" s="20">
        <v>0</v>
      </c>
      <c r="J2317" s="20">
        <v>0</v>
      </c>
      <c r="K2317" s="20">
        <v>0</v>
      </c>
      <c r="L2317" s="20">
        <v>3</v>
      </c>
      <c r="M2317" s="225" t="s">
        <v>800</v>
      </c>
      <c r="O2317" s="101">
        <f>IF(ISBLANK(C2317),O2316,IF(COUNTIF(C$2:C2317,C2317)&gt;1,O2316,1+MAX(O2316,0)))</f>
        <v>66</v>
      </c>
      <c r="P2317" s="45">
        <f t="shared" si="504"/>
        <v>38</v>
      </c>
      <c r="Q2317" s="33" t="str">
        <f t="shared" si="505"/>
        <v/>
      </c>
      <c r="R2317" s="33">
        <f t="shared" si="506"/>
        <v>11</v>
      </c>
      <c r="S2317" s="33" t="str">
        <f t="shared" si="507"/>
        <v>138_11</v>
      </c>
      <c r="T2317" s="35" t="str">
        <f t="shared" si="508"/>
        <v>138PM</v>
      </c>
      <c r="U2317" s="35" t="str">
        <f t="shared" si="509"/>
        <v>138PMEW</v>
      </c>
      <c r="W2317" s="20" t="str">
        <f t="shared" si="510"/>
        <v/>
      </c>
      <c r="X2317" s="20" t="str">
        <f t="shared" si="511"/>
        <v/>
      </c>
      <c r="Y2317" s="20" t="str">
        <f t="shared" si="512"/>
        <v/>
      </c>
      <c r="Z2317" s="20" t="str">
        <f t="shared" si="513"/>
        <v/>
      </c>
      <c r="AA2317" s="20">
        <f t="shared" si="515"/>
        <v>0</v>
      </c>
      <c r="AB2317" s="20">
        <f t="shared" si="516"/>
        <v>0</v>
      </c>
      <c r="AC2317" s="20">
        <f t="shared" si="517"/>
        <v>0</v>
      </c>
      <c r="AD2317" s="16">
        <f t="shared" si="514"/>
        <v>0</v>
      </c>
      <c r="AE2317" s="16">
        <f>IF(ISBLANK(T2317),AE2316,IF(COUNTIF(T$2:T2317,T2317)&gt;1,AE2316,1+MAX(AE2316,0)))</f>
        <v>72</v>
      </c>
    </row>
    <row r="2318" spans="1:31" x14ac:dyDescent="0.25">
      <c r="A2318" s="42">
        <v>138</v>
      </c>
      <c r="B2318" s="42" t="s">
        <v>66</v>
      </c>
      <c r="C2318" s="42" t="s">
        <v>717</v>
      </c>
      <c r="E2318" s="20">
        <v>1</v>
      </c>
      <c r="F2318" s="20">
        <v>4</v>
      </c>
      <c r="G2318" s="20">
        <v>1</v>
      </c>
      <c r="H2318" s="20">
        <v>5</v>
      </c>
      <c r="I2318" s="20">
        <v>2</v>
      </c>
      <c r="J2318" s="20">
        <v>0</v>
      </c>
      <c r="K2318" s="20">
        <v>2</v>
      </c>
      <c r="L2318" s="20">
        <v>5</v>
      </c>
      <c r="M2318" s="225" t="s">
        <v>800</v>
      </c>
      <c r="O2318" s="101">
        <f>IF(ISBLANK(C2318),O2317,IF(COUNTIF(C$2:C2318,C2318)&gt;1,O2317,1+MAX(O2317,0)))</f>
        <v>66</v>
      </c>
      <c r="P2318" s="45">
        <f t="shared" si="504"/>
        <v>38</v>
      </c>
      <c r="Q2318" s="33" t="str">
        <f t="shared" si="505"/>
        <v/>
      </c>
      <c r="R2318" s="33">
        <f t="shared" si="506"/>
        <v>12</v>
      </c>
      <c r="S2318" s="33" t="str">
        <f t="shared" si="507"/>
        <v>138_12</v>
      </c>
      <c r="T2318" s="35" t="str">
        <f t="shared" si="508"/>
        <v>138PM</v>
      </c>
      <c r="U2318" s="35" t="str">
        <f t="shared" si="509"/>
        <v>138PMNS</v>
      </c>
      <c r="W2318" s="20" t="str">
        <f t="shared" si="510"/>
        <v/>
      </c>
      <c r="X2318" s="20" t="str">
        <f t="shared" si="511"/>
        <v/>
      </c>
      <c r="Y2318" s="20" t="str">
        <f t="shared" si="512"/>
        <v/>
      </c>
      <c r="Z2318" s="20" t="str">
        <f t="shared" si="513"/>
        <v/>
      </c>
      <c r="AA2318" s="20">
        <f t="shared" si="515"/>
        <v>0</v>
      </c>
      <c r="AB2318" s="20">
        <f t="shared" si="516"/>
        <v>0</v>
      </c>
      <c r="AC2318" s="20">
        <f t="shared" si="517"/>
        <v>0</v>
      </c>
      <c r="AD2318" s="16">
        <f t="shared" si="514"/>
        <v>0</v>
      </c>
      <c r="AE2318" s="16">
        <f>IF(ISBLANK(T2318),AE2317,IF(COUNTIF(T$2:T2318,T2318)&gt;1,AE2317,1+MAX(AE2317,0)))</f>
        <v>72</v>
      </c>
    </row>
    <row r="2319" spans="1:31" x14ac:dyDescent="0.25">
      <c r="A2319" s="42">
        <v>138</v>
      </c>
      <c r="B2319" s="42" t="s">
        <v>66</v>
      </c>
      <c r="C2319" s="42" t="s">
        <v>717</v>
      </c>
      <c r="E2319" s="20">
        <v>1</v>
      </c>
      <c r="F2319" s="20">
        <v>4</v>
      </c>
      <c r="G2319" s="20">
        <v>2</v>
      </c>
      <c r="H2319" s="20">
        <v>17</v>
      </c>
      <c r="I2319" s="20">
        <v>6</v>
      </c>
      <c r="J2319" s="20">
        <v>0</v>
      </c>
      <c r="K2319" s="20">
        <v>3</v>
      </c>
      <c r="L2319" s="20">
        <v>16</v>
      </c>
      <c r="M2319" s="225" t="s">
        <v>800</v>
      </c>
      <c r="O2319" s="101">
        <f>IF(ISBLANK(C2319),O2318,IF(COUNTIF(C$2:C2319,C2319)&gt;1,O2318,1+MAX(O2318,0)))</f>
        <v>66</v>
      </c>
      <c r="P2319" s="45">
        <f t="shared" si="504"/>
        <v>38</v>
      </c>
      <c r="Q2319" s="33" t="str">
        <f t="shared" si="505"/>
        <v/>
      </c>
      <c r="R2319" s="33">
        <f t="shared" si="506"/>
        <v>12</v>
      </c>
      <c r="S2319" s="33" t="str">
        <f t="shared" si="507"/>
        <v>138_12</v>
      </c>
      <c r="T2319" s="35" t="str">
        <f t="shared" si="508"/>
        <v>138PM</v>
      </c>
      <c r="U2319" s="35" t="str">
        <f t="shared" si="509"/>
        <v>138PMNS</v>
      </c>
      <c r="W2319" s="20" t="str">
        <f t="shared" si="510"/>
        <v/>
      </c>
      <c r="X2319" s="20" t="str">
        <f t="shared" si="511"/>
        <v/>
      </c>
      <c r="Y2319" s="20" t="str">
        <f t="shared" si="512"/>
        <v/>
      </c>
      <c r="Z2319" s="20" t="str">
        <f t="shared" si="513"/>
        <v/>
      </c>
      <c r="AA2319" s="20">
        <f t="shared" si="515"/>
        <v>0</v>
      </c>
      <c r="AB2319" s="20">
        <f t="shared" si="516"/>
        <v>0</v>
      </c>
      <c r="AC2319" s="20">
        <f t="shared" si="517"/>
        <v>0</v>
      </c>
      <c r="AD2319" s="16">
        <f t="shared" si="514"/>
        <v>0</v>
      </c>
      <c r="AE2319" s="16">
        <f>IF(ISBLANK(T2319),AE2318,IF(COUNTIF(T$2:T2319,T2319)&gt;1,AE2318,1+MAX(AE2318,0)))</f>
        <v>72</v>
      </c>
    </row>
    <row r="2320" spans="1:31" x14ac:dyDescent="0.25">
      <c r="A2320" s="42">
        <v>138</v>
      </c>
      <c r="B2320" s="42" t="s">
        <v>66</v>
      </c>
      <c r="C2320" s="42" t="s">
        <v>717</v>
      </c>
      <c r="E2320" s="20">
        <v>1</v>
      </c>
      <c r="F2320" s="20">
        <v>4</v>
      </c>
      <c r="G2320" s="20">
        <v>3</v>
      </c>
      <c r="H2320" s="20">
        <v>2</v>
      </c>
      <c r="I2320" s="20">
        <v>0</v>
      </c>
      <c r="J2320" s="20">
        <v>1</v>
      </c>
      <c r="K2320" s="20">
        <v>1</v>
      </c>
      <c r="L2320" s="20">
        <v>2</v>
      </c>
      <c r="M2320" s="225" t="s">
        <v>800</v>
      </c>
      <c r="O2320" s="101">
        <f>IF(ISBLANK(C2320),O2319,IF(COUNTIF(C$2:C2320,C2320)&gt;1,O2319,1+MAX(O2319,0)))</f>
        <v>66</v>
      </c>
      <c r="P2320" s="45">
        <f t="shared" si="504"/>
        <v>38</v>
      </c>
      <c r="Q2320" s="33" t="str">
        <f t="shared" si="505"/>
        <v/>
      </c>
      <c r="R2320" s="33">
        <f t="shared" si="506"/>
        <v>12</v>
      </c>
      <c r="S2320" s="33" t="str">
        <f t="shared" si="507"/>
        <v>138_12</v>
      </c>
      <c r="T2320" s="35" t="str">
        <f t="shared" si="508"/>
        <v>138PM</v>
      </c>
      <c r="U2320" s="35" t="str">
        <f t="shared" si="509"/>
        <v>138PMEW</v>
      </c>
      <c r="W2320" s="20" t="str">
        <f t="shared" si="510"/>
        <v/>
      </c>
      <c r="X2320" s="20" t="str">
        <f t="shared" si="511"/>
        <v/>
      </c>
      <c r="Y2320" s="20" t="str">
        <f t="shared" si="512"/>
        <v/>
      </c>
      <c r="Z2320" s="20" t="str">
        <f t="shared" si="513"/>
        <v/>
      </c>
      <c r="AA2320" s="20">
        <f t="shared" si="515"/>
        <v>0</v>
      </c>
      <c r="AB2320" s="20">
        <f t="shared" si="516"/>
        <v>0</v>
      </c>
      <c r="AC2320" s="20">
        <f t="shared" si="517"/>
        <v>0</v>
      </c>
      <c r="AD2320" s="16">
        <f t="shared" si="514"/>
        <v>0</v>
      </c>
      <c r="AE2320" s="16">
        <f>IF(ISBLANK(T2320),AE2319,IF(COUNTIF(T$2:T2320,T2320)&gt;1,AE2319,1+MAX(AE2319,0)))</f>
        <v>72</v>
      </c>
    </row>
    <row r="2321" spans="1:31" x14ac:dyDescent="0.25">
      <c r="A2321" s="42">
        <v>138</v>
      </c>
      <c r="B2321" s="42" t="s">
        <v>66</v>
      </c>
      <c r="C2321" s="42" t="s">
        <v>717</v>
      </c>
      <c r="E2321" s="20">
        <v>1</v>
      </c>
      <c r="F2321" s="20">
        <v>4</v>
      </c>
      <c r="G2321" s="20">
        <v>4</v>
      </c>
      <c r="H2321" s="20">
        <v>5</v>
      </c>
      <c r="I2321" s="20">
        <v>2</v>
      </c>
      <c r="J2321" s="20">
        <v>0</v>
      </c>
      <c r="K2321" s="20">
        <v>2</v>
      </c>
      <c r="L2321" s="20">
        <v>4</v>
      </c>
      <c r="M2321" s="225" t="s">
        <v>800</v>
      </c>
      <c r="O2321" s="101">
        <f>IF(ISBLANK(C2321),O2320,IF(COUNTIF(C$2:C2321,C2321)&gt;1,O2320,1+MAX(O2320,0)))</f>
        <v>66</v>
      </c>
      <c r="P2321" s="45">
        <f t="shared" si="504"/>
        <v>38</v>
      </c>
      <c r="Q2321" s="33" t="str">
        <f t="shared" si="505"/>
        <v/>
      </c>
      <c r="R2321" s="33">
        <f t="shared" si="506"/>
        <v>12</v>
      </c>
      <c r="S2321" s="33" t="str">
        <f t="shared" si="507"/>
        <v>138_12</v>
      </c>
      <c r="T2321" s="35" t="str">
        <f t="shared" si="508"/>
        <v>138PM</v>
      </c>
      <c r="U2321" s="35" t="str">
        <f t="shared" si="509"/>
        <v>138PMEW</v>
      </c>
      <c r="W2321" s="20" t="str">
        <f t="shared" si="510"/>
        <v/>
      </c>
      <c r="X2321" s="20" t="str">
        <f t="shared" si="511"/>
        <v/>
      </c>
      <c r="Y2321" s="20" t="str">
        <f t="shared" si="512"/>
        <v/>
      </c>
      <c r="Z2321" s="20" t="str">
        <f t="shared" si="513"/>
        <v/>
      </c>
      <c r="AA2321" s="20">
        <f t="shared" si="515"/>
        <v>0</v>
      </c>
      <c r="AB2321" s="20">
        <f t="shared" si="516"/>
        <v>0</v>
      </c>
      <c r="AC2321" s="20">
        <f t="shared" si="517"/>
        <v>0</v>
      </c>
      <c r="AD2321" s="16">
        <f t="shared" si="514"/>
        <v>0</v>
      </c>
      <c r="AE2321" s="16">
        <f>IF(ISBLANK(T2321),AE2320,IF(COUNTIF(T$2:T2321,T2321)&gt;1,AE2320,1+MAX(AE2320,0)))</f>
        <v>72</v>
      </c>
    </row>
    <row r="2322" spans="1:31" x14ac:dyDescent="0.25">
      <c r="A2322" s="42">
        <v>138</v>
      </c>
      <c r="B2322" s="42" t="s">
        <v>66</v>
      </c>
      <c r="C2322" s="42" t="s">
        <v>717</v>
      </c>
      <c r="E2322" s="20">
        <v>2</v>
      </c>
      <c r="F2322" s="20">
        <v>1</v>
      </c>
      <c r="G2322" s="20">
        <v>1</v>
      </c>
      <c r="H2322" s="20">
        <v>6</v>
      </c>
      <c r="I2322" s="20">
        <v>2</v>
      </c>
      <c r="J2322" s="20">
        <v>0</v>
      </c>
      <c r="K2322" s="20">
        <v>0</v>
      </c>
      <c r="L2322" s="20">
        <v>6</v>
      </c>
      <c r="O2322" s="101">
        <f>IF(ISBLANK(C2322),O2321,IF(COUNTIF(C$2:C2322,C2322)&gt;1,O2321,1+MAX(O2321,0)))</f>
        <v>66</v>
      </c>
      <c r="P2322" s="45">
        <f t="shared" si="504"/>
        <v>38</v>
      </c>
      <c r="Q2322" s="33" t="str">
        <f t="shared" si="505"/>
        <v/>
      </c>
      <c r="R2322" s="33">
        <f t="shared" si="506"/>
        <v>13</v>
      </c>
      <c r="S2322" s="33" t="str">
        <f t="shared" si="507"/>
        <v>138_13</v>
      </c>
      <c r="T2322" s="35" t="str">
        <f t="shared" si="508"/>
        <v>138PM</v>
      </c>
      <c r="U2322" s="35" t="str">
        <f t="shared" si="509"/>
        <v>138PMNS</v>
      </c>
      <c r="W2322" s="20" t="str">
        <f t="shared" si="510"/>
        <v/>
      </c>
      <c r="X2322" s="20" t="str">
        <f t="shared" si="511"/>
        <v/>
      </c>
      <c r="Y2322" s="20" t="str">
        <f t="shared" si="512"/>
        <v/>
      </c>
      <c r="Z2322" s="20" t="str">
        <f t="shared" si="513"/>
        <v/>
      </c>
      <c r="AA2322" s="20">
        <f t="shared" si="515"/>
        <v>0</v>
      </c>
      <c r="AB2322" s="20">
        <f t="shared" si="516"/>
        <v>0</v>
      </c>
      <c r="AC2322" s="20">
        <f t="shared" si="517"/>
        <v>0</v>
      </c>
      <c r="AD2322" s="16">
        <f t="shared" si="514"/>
        <v>0</v>
      </c>
      <c r="AE2322" s="16">
        <f>IF(ISBLANK(T2322),AE2321,IF(COUNTIF(T$2:T2322,T2322)&gt;1,AE2321,1+MAX(AE2321,0)))</f>
        <v>72</v>
      </c>
    </row>
    <row r="2323" spans="1:31" x14ac:dyDescent="0.25">
      <c r="A2323" s="42">
        <v>138</v>
      </c>
      <c r="B2323" s="42" t="s">
        <v>66</v>
      </c>
      <c r="C2323" s="42" t="s">
        <v>717</v>
      </c>
      <c r="E2323" s="20">
        <v>2</v>
      </c>
      <c r="F2323" s="20">
        <v>1</v>
      </c>
      <c r="G2323" s="20">
        <v>2</v>
      </c>
      <c r="H2323" s="20">
        <v>6</v>
      </c>
      <c r="I2323" s="20">
        <v>1</v>
      </c>
      <c r="J2323" s="20">
        <v>0</v>
      </c>
      <c r="K2323" s="20">
        <v>0</v>
      </c>
      <c r="L2323" s="20">
        <v>6</v>
      </c>
      <c r="O2323" s="101">
        <f>IF(ISBLANK(C2323),O2322,IF(COUNTIF(C$2:C2323,C2323)&gt;1,O2322,1+MAX(O2322,0)))</f>
        <v>66</v>
      </c>
      <c r="P2323" s="45">
        <f t="shared" si="504"/>
        <v>38</v>
      </c>
      <c r="Q2323" s="33" t="str">
        <f t="shared" si="505"/>
        <v/>
      </c>
      <c r="R2323" s="33">
        <f t="shared" si="506"/>
        <v>13</v>
      </c>
      <c r="S2323" s="33" t="str">
        <f t="shared" si="507"/>
        <v>138_13</v>
      </c>
      <c r="T2323" s="35" t="str">
        <f t="shared" si="508"/>
        <v>138PM</v>
      </c>
      <c r="U2323" s="35" t="str">
        <f t="shared" si="509"/>
        <v>138PMNS</v>
      </c>
      <c r="W2323" s="20" t="str">
        <f t="shared" si="510"/>
        <v/>
      </c>
      <c r="X2323" s="20" t="str">
        <f t="shared" si="511"/>
        <v/>
      </c>
      <c r="Y2323" s="20" t="str">
        <f t="shared" si="512"/>
        <v/>
      </c>
      <c r="Z2323" s="20" t="str">
        <f t="shared" si="513"/>
        <v/>
      </c>
      <c r="AA2323" s="20">
        <f t="shared" si="515"/>
        <v>0</v>
      </c>
      <c r="AB2323" s="20">
        <f t="shared" si="516"/>
        <v>0</v>
      </c>
      <c r="AC2323" s="20">
        <f t="shared" si="517"/>
        <v>0</v>
      </c>
      <c r="AD2323" s="16">
        <f t="shared" si="514"/>
        <v>0</v>
      </c>
      <c r="AE2323" s="16">
        <f>IF(ISBLANK(T2323),AE2322,IF(COUNTIF(T$2:T2323,T2323)&gt;1,AE2322,1+MAX(AE2322,0)))</f>
        <v>72</v>
      </c>
    </row>
    <row r="2324" spans="1:31" x14ac:dyDescent="0.25">
      <c r="A2324" s="42">
        <v>138</v>
      </c>
      <c r="B2324" s="42" t="s">
        <v>66</v>
      </c>
      <c r="C2324" s="42" t="s">
        <v>717</v>
      </c>
      <c r="E2324" s="20">
        <v>2</v>
      </c>
      <c r="F2324" s="20">
        <v>1</v>
      </c>
      <c r="G2324" s="20">
        <v>3</v>
      </c>
      <c r="H2324" s="20">
        <v>4</v>
      </c>
      <c r="I2324" s="20">
        <v>0</v>
      </c>
      <c r="J2324" s="20">
        <v>0</v>
      </c>
      <c r="K2324" s="20">
        <v>1</v>
      </c>
      <c r="L2324" s="20">
        <v>4</v>
      </c>
      <c r="O2324" s="101">
        <f>IF(ISBLANK(C2324),O2323,IF(COUNTIF(C$2:C2324,C2324)&gt;1,O2323,1+MAX(O2323,0)))</f>
        <v>66</v>
      </c>
      <c r="P2324" s="45">
        <f t="shared" si="504"/>
        <v>38</v>
      </c>
      <c r="Q2324" s="33" t="str">
        <f t="shared" si="505"/>
        <v/>
      </c>
      <c r="R2324" s="33">
        <f t="shared" si="506"/>
        <v>13</v>
      </c>
      <c r="S2324" s="33" t="str">
        <f t="shared" si="507"/>
        <v>138_13</v>
      </c>
      <c r="T2324" s="35" t="str">
        <f t="shared" si="508"/>
        <v>138PM</v>
      </c>
      <c r="U2324" s="35" t="str">
        <f t="shared" si="509"/>
        <v>138PMEW</v>
      </c>
      <c r="W2324" s="20" t="str">
        <f t="shared" si="510"/>
        <v/>
      </c>
      <c r="X2324" s="20" t="str">
        <f t="shared" si="511"/>
        <v/>
      </c>
      <c r="Y2324" s="20" t="str">
        <f t="shared" si="512"/>
        <v/>
      </c>
      <c r="Z2324" s="20" t="str">
        <f t="shared" si="513"/>
        <v/>
      </c>
      <c r="AA2324" s="20">
        <f t="shared" si="515"/>
        <v>0</v>
      </c>
      <c r="AB2324" s="20">
        <f t="shared" si="516"/>
        <v>0</v>
      </c>
      <c r="AC2324" s="20">
        <f t="shared" si="517"/>
        <v>0</v>
      </c>
      <c r="AD2324" s="16">
        <f t="shared" si="514"/>
        <v>0</v>
      </c>
      <c r="AE2324" s="16">
        <f>IF(ISBLANK(T2324),AE2323,IF(COUNTIF(T$2:T2324,T2324)&gt;1,AE2323,1+MAX(AE2323,0)))</f>
        <v>72</v>
      </c>
    </row>
    <row r="2325" spans="1:31" x14ac:dyDescent="0.25">
      <c r="A2325" s="42">
        <v>138</v>
      </c>
      <c r="B2325" s="42" t="s">
        <v>66</v>
      </c>
      <c r="C2325" s="42" t="s">
        <v>717</v>
      </c>
      <c r="E2325" s="20">
        <v>2</v>
      </c>
      <c r="F2325" s="20">
        <v>1</v>
      </c>
      <c r="G2325" s="20">
        <v>4</v>
      </c>
      <c r="H2325" s="20">
        <v>1</v>
      </c>
      <c r="I2325" s="20">
        <v>0</v>
      </c>
      <c r="J2325" s="20">
        <v>0</v>
      </c>
      <c r="K2325" s="20">
        <v>0</v>
      </c>
      <c r="L2325" s="20">
        <v>1</v>
      </c>
      <c r="O2325" s="101">
        <f>IF(ISBLANK(C2325),O2324,IF(COUNTIF(C$2:C2325,C2325)&gt;1,O2324,1+MAX(O2324,0)))</f>
        <v>66</v>
      </c>
      <c r="P2325" s="45">
        <f t="shared" si="504"/>
        <v>38</v>
      </c>
      <c r="Q2325" s="33" t="str">
        <f t="shared" si="505"/>
        <v/>
      </c>
      <c r="R2325" s="33">
        <f t="shared" si="506"/>
        <v>13</v>
      </c>
      <c r="S2325" s="33" t="str">
        <f t="shared" si="507"/>
        <v>138_13</v>
      </c>
      <c r="T2325" s="35" t="str">
        <f t="shared" si="508"/>
        <v>138PM</v>
      </c>
      <c r="U2325" s="35" t="str">
        <f t="shared" si="509"/>
        <v>138PMEW</v>
      </c>
      <c r="W2325" s="20" t="str">
        <f t="shared" si="510"/>
        <v/>
      </c>
      <c r="X2325" s="20" t="str">
        <f t="shared" si="511"/>
        <v/>
      </c>
      <c r="Y2325" s="20" t="str">
        <f t="shared" si="512"/>
        <v/>
      </c>
      <c r="Z2325" s="20" t="str">
        <f t="shared" si="513"/>
        <v/>
      </c>
      <c r="AA2325" s="20">
        <f t="shared" si="515"/>
        <v>0</v>
      </c>
      <c r="AB2325" s="20">
        <f t="shared" si="516"/>
        <v>0</v>
      </c>
      <c r="AC2325" s="20">
        <f t="shared" si="517"/>
        <v>0</v>
      </c>
      <c r="AD2325" s="16">
        <f t="shared" si="514"/>
        <v>0</v>
      </c>
      <c r="AE2325" s="16">
        <f>IF(ISBLANK(T2325),AE2324,IF(COUNTIF(T$2:T2325,T2325)&gt;1,AE2324,1+MAX(AE2324,0)))</f>
        <v>72</v>
      </c>
    </row>
    <row r="2326" spans="1:31" x14ac:dyDescent="0.25">
      <c r="A2326" s="42">
        <v>138</v>
      </c>
      <c r="B2326" s="42" t="s">
        <v>66</v>
      </c>
      <c r="C2326" s="42" t="s">
        <v>717</v>
      </c>
      <c r="E2326" s="20">
        <v>2</v>
      </c>
      <c r="F2326" s="20">
        <v>2</v>
      </c>
      <c r="G2326" s="20">
        <v>1</v>
      </c>
      <c r="H2326" s="20">
        <v>5</v>
      </c>
      <c r="I2326" s="20">
        <v>0</v>
      </c>
      <c r="J2326" s="20">
        <v>1</v>
      </c>
      <c r="K2326" s="20">
        <v>0</v>
      </c>
      <c r="L2326" s="20">
        <v>5</v>
      </c>
      <c r="O2326" s="101">
        <f>IF(ISBLANK(C2326),O2325,IF(COUNTIF(C$2:C2326,C2326)&gt;1,O2325,1+MAX(O2325,0)))</f>
        <v>66</v>
      </c>
      <c r="P2326" s="45">
        <f t="shared" si="504"/>
        <v>38</v>
      </c>
      <c r="Q2326" s="33" t="str">
        <f t="shared" si="505"/>
        <v/>
      </c>
      <c r="R2326" s="33">
        <f t="shared" si="506"/>
        <v>14</v>
      </c>
      <c r="S2326" s="33" t="str">
        <f t="shared" si="507"/>
        <v>138_14</v>
      </c>
      <c r="T2326" s="35" t="str">
        <f t="shared" si="508"/>
        <v>138PM</v>
      </c>
      <c r="U2326" s="35" t="str">
        <f t="shared" si="509"/>
        <v>138PMNS</v>
      </c>
      <c r="W2326" s="20" t="str">
        <f t="shared" si="510"/>
        <v/>
      </c>
      <c r="X2326" s="20" t="str">
        <f t="shared" si="511"/>
        <v/>
      </c>
      <c r="Y2326" s="20" t="str">
        <f t="shared" si="512"/>
        <v/>
      </c>
      <c r="Z2326" s="20" t="str">
        <f t="shared" si="513"/>
        <v/>
      </c>
      <c r="AA2326" s="20">
        <f t="shared" si="515"/>
        <v>0</v>
      </c>
      <c r="AB2326" s="20">
        <f t="shared" si="516"/>
        <v>0</v>
      </c>
      <c r="AC2326" s="20">
        <f t="shared" si="517"/>
        <v>0</v>
      </c>
      <c r="AD2326" s="16">
        <f t="shared" si="514"/>
        <v>0</v>
      </c>
      <c r="AE2326" s="16">
        <f>IF(ISBLANK(T2326),AE2325,IF(COUNTIF(T$2:T2326,T2326)&gt;1,AE2325,1+MAX(AE2325,0)))</f>
        <v>72</v>
      </c>
    </row>
    <row r="2327" spans="1:31" x14ac:dyDescent="0.25">
      <c r="A2327" s="42">
        <v>138</v>
      </c>
      <c r="B2327" s="42" t="s">
        <v>66</v>
      </c>
      <c r="C2327" s="42" t="s">
        <v>717</v>
      </c>
      <c r="E2327" s="20">
        <v>2</v>
      </c>
      <c r="F2327" s="20">
        <v>2</v>
      </c>
      <c r="G2327" s="20">
        <v>2</v>
      </c>
      <c r="H2327" s="20">
        <v>11</v>
      </c>
      <c r="I2327" s="20">
        <v>2</v>
      </c>
      <c r="J2327" s="20">
        <v>0</v>
      </c>
      <c r="K2327" s="20">
        <v>1</v>
      </c>
      <c r="L2327" s="20">
        <v>11</v>
      </c>
      <c r="O2327" s="101">
        <f>IF(ISBLANK(C2327),O2326,IF(COUNTIF(C$2:C2327,C2327)&gt;1,O2326,1+MAX(O2326,0)))</f>
        <v>66</v>
      </c>
      <c r="P2327" s="45">
        <f t="shared" si="504"/>
        <v>38</v>
      </c>
      <c r="Q2327" s="33" t="str">
        <f t="shared" si="505"/>
        <v/>
      </c>
      <c r="R2327" s="33">
        <f t="shared" si="506"/>
        <v>14</v>
      </c>
      <c r="S2327" s="33" t="str">
        <f t="shared" si="507"/>
        <v>138_14</v>
      </c>
      <c r="T2327" s="35" t="str">
        <f t="shared" si="508"/>
        <v>138PM</v>
      </c>
      <c r="U2327" s="35" t="str">
        <f t="shared" si="509"/>
        <v>138PMNS</v>
      </c>
      <c r="W2327" s="20" t="str">
        <f t="shared" si="510"/>
        <v/>
      </c>
      <c r="X2327" s="20" t="str">
        <f t="shared" si="511"/>
        <v/>
      </c>
      <c r="Y2327" s="20" t="str">
        <f t="shared" si="512"/>
        <v/>
      </c>
      <c r="Z2327" s="20" t="str">
        <f t="shared" si="513"/>
        <v/>
      </c>
      <c r="AA2327" s="20">
        <f t="shared" si="515"/>
        <v>0</v>
      </c>
      <c r="AB2327" s="20">
        <f t="shared" si="516"/>
        <v>0</v>
      </c>
      <c r="AC2327" s="20">
        <f t="shared" si="517"/>
        <v>0</v>
      </c>
      <c r="AD2327" s="16">
        <f t="shared" si="514"/>
        <v>0</v>
      </c>
      <c r="AE2327" s="16">
        <f>IF(ISBLANK(T2327),AE2326,IF(COUNTIF(T$2:T2327,T2327)&gt;1,AE2326,1+MAX(AE2326,0)))</f>
        <v>72</v>
      </c>
    </row>
    <row r="2328" spans="1:31" x14ac:dyDescent="0.25">
      <c r="A2328" s="42">
        <v>138</v>
      </c>
      <c r="B2328" s="42" t="s">
        <v>66</v>
      </c>
      <c r="C2328" s="42" t="s">
        <v>717</v>
      </c>
      <c r="E2328" s="20">
        <v>2</v>
      </c>
      <c r="F2328" s="20">
        <v>2</v>
      </c>
      <c r="G2328" s="20">
        <v>3</v>
      </c>
      <c r="H2328" s="20">
        <v>1</v>
      </c>
      <c r="I2328" s="20">
        <v>0</v>
      </c>
      <c r="J2328" s="20">
        <v>0</v>
      </c>
      <c r="K2328" s="20">
        <v>1</v>
      </c>
      <c r="L2328" s="20">
        <v>1</v>
      </c>
      <c r="O2328" s="101">
        <f>IF(ISBLANK(C2328),O2327,IF(COUNTIF(C$2:C2328,C2328)&gt;1,O2327,1+MAX(O2327,0)))</f>
        <v>66</v>
      </c>
      <c r="P2328" s="45">
        <f t="shared" si="504"/>
        <v>38</v>
      </c>
      <c r="Q2328" s="33" t="str">
        <f t="shared" si="505"/>
        <v/>
      </c>
      <c r="R2328" s="33">
        <f t="shared" si="506"/>
        <v>14</v>
      </c>
      <c r="S2328" s="33" t="str">
        <f t="shared" si="507"/>
        <v>138_14</v>
      </c>
      <c r="T2328" s="35" t="str">
        <f t="shared" si="508"/>
        <v>138PM</v>
      </c>
      <c r="U2328" s="35" t="str">
        <f t="shared" si="509"/>
        <v>138PMEW</v>
      </c>
      <c r="W2328" s="20" t="str">
        <f t="shared" si="510"/>
        <v/>
      </c>
      <c r="X2328" s="20" t="str">
        <f t="shared" si="511"/>
        <v/>
      </c>
      <c r="Y2328" s="20" t="str">
        <f t="shared" si="512"/>
        <v/>
      </c>
      <c r="Z2328" s="20" t="str">
        <f t="shared" si="513"/>
        <v/>
      </c>
      <c r="AA2328" s="20">
        <f t="shared" si="515"/>
        <v>0</v>
      </c>
      <c r="AB2328" s="20">
        <f t="shared" si="516"/>
        <v>0</v>
      </c>
      <c r="AC2328" s="20">
        <f t="shared" si="517"/>
        <v>0</v>
      </c>
      <c r="AD2328" s="16">
        <f t="shared" si="514"/>
        <v>0</v>
      </c>
      <c r="AE2328" s="16">
        <f>IF(ISBLANK(T2328),AE2327,IF(COUNTIF(T$2:T2328,T2328)&gt;1,AE2327,1+MAX(AE2327,0)))</f>
        <v>72</v>
      </c>
    </row>
    <row r="2329" spans="1:31" x14ac:dyDescent="0.25">
      <c r="A2329" s="42">
        <v>138</v>
      </c>
      <c r="B2329" s="42" t="s">
        <v>66</v>
      </c>
      <c r="C2329" s="42" t="s">
        <v>717</v>
      </c>
      <c r="E2329" s="20">
        <v>2</v>
      </c>
      <c r="F2329" s="20">
        <v>2</v>
      </c>
      <c r="G2329" s="20">
        <v>4</v>
      </c>
      <c r="H2329" s="20">
        <v>2</v>
      </c>
      <c r="I2329" s="20">
        <v>1</v>
      </c>
      <c r="J2329" s="20">
        <v>0</v>
      </c>
      <c r="K2329" s="20">
        <v>1</v>
      </c>
      <c r="L2329" s="20">
        <v>2</v>
      </c>
      <c r="O2329" s="101">
        <f>IF(ISBLANK(C2329),O2328,IF(COUNTIF(C$2:C2329,C2329)&gt;1,O2328,1+MAX(O2328,0)))</f>
        <v>66</v>
      </c>
      <c r="P2329" s="45">
        <f t="shared" si="504"/>
        <v>38</v>
      </c>
      <c r="Q2329" s="33" t="str">
        <f t="shared" si="505"/>
        <v/>
      </c>
      <c r="R2329" s="33">
        <f t="shared" si="506"/>
        <v>14</v>
      </c>
      <c r="S2329" s="33" t="str">
        <f t="shared" si="507"/>
        <v>138_14</v>
      </c>
      <c r="T2329" s="35" t="str">
        <f t="shared" si="508"/>
        <v>138PM</v>
      </c>
      <c r="U2329" s="35" t="str">
        <f t="shared" si="509"/>
        <v>138PMEW</v>
      </c>
      <c r="W2329" s="20" t="str">
        <f t="shared" si="510"/>
        <v/>
      </c>
      <c r="X2329" s="20" t="str">
        <f t="shared" si="511"/>
        <v/>
      </c>
      <c r="Y2329" s="20" t="str">
        <f t="shared" si="512"/>
        <v/>
      </c>
      <c r="Z2329" s="20" t="str">
        <f t="shared" si="513"/>
        <v/>
      </c>
      <c r="AA2329" s="20">
        <f t="shared" si="515"/>
        <v>0</v>
      </c>
      <c r="AB2329" s="20">
        <f t="shared" si="516"/>
        <v>0</v>
      </c>
      <c r="AC2329" s="20">
        <f t="shared" si="517"/>
        <v>0</v>
      </c>
      <c r="AD2329" s="16">
        <f t="shared" si="514"/>
        <v>0</v>
      </c>
      <c r="AE2329" s="16">
        <f>IF(ISBLANK(T2329),AE2328,IF(COUNTIF(T$2:T2329,T2329)&gt;1,AE2328,1+MAX(AE2328,0)))</f>
        <v>72</v>
      </c>
    </row>
    <row r="2330" spans="1:31" x14ac:dyDescent="0.25">
      <c r="A2330" s="42">
        <v>138</v>
      </c>
      <c r="B2330" s="42" t="s">
        <v>66</v>
      </c>
      <c r="C2330" s="42" t="s">
        <v>717</v>
      </c>
      <c r="E2330" s="20">
        <v>2</v>
      </c>
      <c r="F2330" s="20">
        <v>3</v>
      </c>
      <c r="G2330" s="20">
        <v>1</v>
      </c>
      <c r="H2330" s="20">
        <v>0</v>
      </c>
      <c r="I2330" s="20">
        <v>0</v>
      </c>
      <c r="J2330" s="20">
        <v>0</v>
      </c>
      <c r="K2330" s="20">
        <v>0</v>
      </c>
      <c r="L2330" s="20">
        <v>0</v>
      </c>
      <c r="O2330" s="101">
        <f>IF(ISBLANK(C2330),O2329,IF(COUNTIF(C$2:C2330,C2330)&gt;1,O2329,1+MAX(O2329,0)))</f>
        <v>66</v>
      </c>
      <c r="P2330" s="45">
        <f t="shared" si="504"/>
        <v>38</v>
      </c>
      <c r="Q2330" s="33" t="str">
        <f t="shared" si="505"/>
        <v/>
      </c>
      <c r="R2330" s="33">
        <f t="shared" si="506"/>
        <v>15</v>
      </c>
      <c r="S2330" s="33" t="str">
        <f t="shared" si="507"/>
        <v>138_15</v>
      </c>
      <c r="T2330" s="35" t="str">
        <f t="shared" si="508"/>
        <v>138PM</v>
      </c>
      <c r="U2330" s="35" t="str">
        <f t="shared" si="509"/>
        <v>138PMNS</v>
      </c>
      <c r="W2330" s="20" t="str">
        <f t="shared" si="510"/>
        <v/>
      </c>
      <c r="X2330" s="20" t="str">
        <f t="shared" si="511"/>
        <v/>
      </c>
      <c r="Y2330" s="20" t="str">
        <f t="shared" si="512"/>
        <v/>
      </c>
      <c r="Z2330" s="20" t="str">
        <f t="shared" si="513"/>
        <v/>
      </c>
      <c r="AA2330" s="20">
        <f t="shared" si="515"/>
        <v>0</v>
      </c>
      <c r="AB2330" s="20">
        <f t="shared" si="516"/>
        <v>0</v>
      </c>
      <c r="AC2330" s="20">
        <f t="shared" si="517"/>
        <v>0</v>
      </c>
      <c r="AD2330" s="16">
        <f t="shared" si="514"/>
        <v>0</v>
      </c>
      <c r="AE2330" s="16">
        <f>IF(ISBLANK(T2330),AE2329,IF(COUNTIF(T$2:T2330,T2330)&gt;1,AE2329,1+MAX(AE2329,0)))</f>
        <v>72</v>
      </c>
    </row>
    <row r="2331" spans="1:31" x14ac:dyDescent="0.25">
      <c r="A2331" s="42">
        <v>138</v>
      </c>
      <c r="B2331" s="42" t="s">
        <v>66</v>
      </c>
      <c r="C2331" s="42" t="s">
        <v>717</v>
      </c>
      <c r="E2331" s="20">
        <v>2</v>
      </c>
      <c r="F2331" s="20">
        <v>3</v>
      </c>
      <c r="G2331" s="20">
        <v>2</v>
      </c>
      <c r="H2331" s="20">
        <v>10</v>
      </c>
      <c r="I2331" s="20">
        <v>1</v>
      </c>
      <c r="J2331" s="20">
        <v>1</v>
      </c>
      <c r="K2331" s="20">
        <v>0</v>
      </c>
      <c r="L2331" s="20">
        <v>9</v>
      </c>
      <c r="O2331" s="101">
        <f>IF(ISBLANK(C2331),O2330,IF(COUNTIF(C$2:C2331,C2331)&gt;1,O2330,1+MAX(O2330,0)))</f>
        <v>66</v>
      </c>
      <c r="P2331" s="45">
        <f t="shared" si="504"/>
        <v>38</v>
      </c>
      <c r="Q2331" s="33" t="str">
        <f t="shared" si="505"/>
        <v/>
      </c>
      <c r="R2331" s="33">
        <f t="shared" si="506"/>
        <v>15</v>
      </c>
      <c r="S2331" s="33" t="str">
        <f t="shared" si="507"/>
        <v>138_15</v>
      </c>
      <c r="T2331" s="35" t="str">
        <f t="shared" si="508"/>
        <v>138PM</v>
      </c>
      <c r="U2331" s="35" t="str">
        <f t="shared" si="509"/>
        <v>138PMNS</v>
      </c>
      <c r="W2331" s="20" t="str">
        <f t="shared" si="510"/>
        <v/>
      </c>
      <c r="X2331" s="20" t="str">
        <f t="shared" si="511"/>
        <v/>
      </c>
      <c r="Y2331" s="20" t="str">
        <f t="shared" si="512"/>
        <v/>
      </c>
      <c r="Z2331" s="20" t="str">
        <f t="shared" si="513"/>
        <v/>
      </c>
      <c r="AA2331" s="20">
        <f t="shared" si="515"/>
        <v>0</v>
      </c>
      <c r="AB2331" s="20">
        <f t="shared" si="516"/>
        <v>0</v>
      </c>
      <c r="AC2331" s="20">
        <f t="shared" si="517"/>
        <v>0</v>
      </c>
      <c r="AD2331" s="16">
        <f t="shared" si="514"/>
        <v>0</v>
      </c>
      <c r="AE2331" s="16">
        <f>IF(ISBLANK(T2331),AE2330,IF(COUNTIF(T$2:T2331,T2331)&gt;1,AE2330,1+MAX(AE2330,0)))</f>
        <v>72</v>
      </c>
    </row>
    <row r="2332" spans="1:31" x14ac:dyDescent="0.25">
      <c r="A2332" s="42">
        <v>138</v>
      </c>
      <c r="B2332" s="42" t="s">
        <v>66</v>
      </c>
      <c r="C2332" s="42" t="s">
        <v>717</v>
      </c>
      <c r="E2332" s="20">
        <v>2</v>
      </c>
      <c r="F2332" s="20">
        <v>3</v>
      </c>
      <c r="G2332" s="20">
        <v>3</v>
      </c>
      <c r="H2332" s="20">
        <v>4</v>
      </c>
      <c r="I2332" s="20">
        <v>2</v>
      </c>
      <c r="J2332" s="20">
        <v>1</v>
      </c>
      <c r="K2332" s="20">
        <v>2</v>
      </c>
      <c r="L2332" s="20">
        <v>4</v>
      </c>
      <c r="O2332" s="101">
        <f>IF(ISBLANK(C2332),O2331,IF(COUNTIF(C$2:C2332,C2332)&gt;1,O2331,1+MAX(O2331,0)))</f>
        <v>66</v>
      </c>
      <c r="P2332" s="45">
        <f t="shared" si="504"/>
        <v>38</v>
      </c>
      <c r="Q2332" s="33" t="str">
        <f t="shared" si="505"/>
        <v/>
      </c>
      <c r="R2332" s="33">
        <f t="shared" si="506"/>
        <v>15</v>
      </c>
      <c r="S2332" s="33" t="str">
        <f t="shared" si="507"/>
        <v>138_15</v>
      </c>
      <c r="T2332" s="35" t="str">
        <f t="shared" si="508"/>
        <v>138PM</v>
      </c>
      <c r="U2332" s="35" t="str">
        <f t="shared" si="509"/>
        <v>138PMEW</v>
      </c>
      <c r="W2332" s="20" t="str">
        <f t="shared" si="510"/>
        <v/>
      </c>
      <c r="X2332" s="20" t="str">
        <f t="shared" si="511"/>
        <v/>
      </c>
      <c r="Y2332" s="20" t="str">
        <f t="shared" si="512"/>
        <v/>
      </c>
      <c r="Z2332" s="20" t="str">
        <f t="shared" si="513"/>
        <v/>
      </c>
      <c r="AA2332" s="20">
        <f t="shared" si="515"/>
        <v>0</v>
      </c>
      <c r="AB2332" s="20">
        <f t="shared" si="516"/>
        <v>0</v>
      </c>
      <c r="AC2332" s="20">
        <f t="shared" si="517"/>
        <v>0</v>
      </c>
      <c r="AD2332" s="16">
        <f t="shared" si="514"/>
        <v>0</v>
      </c>
      <c r="AE2332" s="16">
        <f>IF(ISBLANK(T2332),AE2331,IF(COUNTIF(T$2:T2332,T2332)&gt;1,AE2331,1+MAX(AE2331,0)))</f>
        <v>72</v>
      </c>
    </row>
    <row r="2333" spans="1:31" x14ac:dyDescent="0.25">
      <c r="A2333" s="42">
        <v>138</v>
      </c>
      <c r="B2333" s="42" t="s">
        <v>66</v>
      </c>
      <c r="C2333" s="42" t="s">
        <v>717</v>
      </c>
      <c r="E2333" s="20">
        <v>2</v>
      </c>
      <c r="F2333" s="20">
        <v>3</v>
      </c>
      <c r="G2333" s="20">
        <v>4</v>
      </c>
      <c r="H2333" s="20">
        <v>2</v>
      </c>
      <c r="I2333" s="20">
        <v>0</v>
      </c>
      <c r="J2333" s="20">
        <v>0</v>
      </c>
      <c r="K2333" s="20">
        <v>1</v>
      </c>
      <c r="L2333" s="20">
        <v>2</v>
      </c>
      <c r="O2333" s="101">
        <f>IF(ISBLANK(C2333),O2332,IF(COUNTIF(C$2:C2333,C2333)&gt;1,O2332,1+MAX(O2332,0)))</f>
        <v>66</v>
      </c>
      <c r="P2333" s="45">
        <f t="shared" si="504"/>
        <v>38</v>
      </c>
      <c r="Q2333" s="33" t="str">
        <f t="shared" si="505"/>
        <v/>
      </c>
      <c r="R2333" s="33">
        <f t="shared" si="506"/>
        <v>15</v>
      </c>
      <c r="S2333" s="33" t="str">
        <f t="shared" si="507"/>
        <v>138_15</v>
      </c>
      <c r="T2333" s="35" t="str">
        <f t="shared" si="508"/>
        <v>138PM</v>
      </c>
      <c r="U2333" s="35" t="str">
        <f t="shared" si="509"/>
        <v>138PMEW</v>
      </c>
      <c r="W2333" s="20" t="str">
        <f t="shared" si="510"/>
        <v/>
      </c>
      <c r="X2333" s="20" t="str">
        <f t="shared" si="511"/>
        <v/>
      </c>
      <c r="Y2333" s="20" t="str">
        <f t="shared" si="512"/>
        <v/>
      </c>
      <c r="Z2333" s="20" t="str">
        <f t="shared" si="513"/>
        <v/>
      </c>
      <c r="AA2333" s="20">
        <f t="shared" si="515"/>
        <v>0</v>
      </c>
      <c r="AB2333" s="20">
        <f t="shared" si="516"/>
        <v>0</v>
      </c>
      <c r="AC2333" s="20">
        <f t="shared" si="517"/>
        <v>0</v>
      </c>
      <c r="AD2333" s="16">
        <f t="shared" si="514"/>
        <v>0</v>
      </c>
      <c r="AE2333" s="16">
        <f>IF(ISBLANK(T2333),AE2332,IF(COUNTIF(T$2:T2333,T2333)&gt;1,AE2332,1+MAX(AE2332,0)))</f>
        <v>72</v>
      </c>
    </row>
    <row r="2334" spans="1:31" x14ac:dyDescent="0.25">
      <c r="A2334" s="42">
        <v>138</v>
      </c>
      <c r="B2334" s="42" t="s">
        <v>66</v>
      </c>
      <c r="C2334" s="42" t="s">
        <v>717</v>
      </c>
      <c r="E2334" s="20">
        <v>2</v>
      </c>
      <c r="F2334" s="20">
        <v>4</v>
      </c>
      <c r="G2334" s="20">
        <v>1</v>
      </c>
      <c r="H2334" s="20">
        <v>8</v>
      </c>
      <c r="I2334" s="20">
        <v>1</v>
      </c>
      <c r="J2334" s="20">
        <v>1</v>
      </c>
      <c r="K2334" s="20">
        <v>6</v>
      </c>
      <c r="L2334" s="20">
        <v>8</v>
      </c>
      <c r="O2334" s="101">
        <f>IF(ISBLANK(C2334),O2333,IF(COUNTIF(C$2:C2334,C2334)&gt;1,O2333,1+MAX(O2333,0)))</f>
        <v>66</v>
      </c>
      <c r="P2334" s="45">
        <f t="shared" si="504"/>
        <v>38</v>
      </c>
      <c r="Q2334" s="33" t="str">
        <f t="shared" si="505"/>
        <v/>
      </c>
      <c r="R2334" s="33">
        <f t="shared" si="506"/>
        <v>16</v>
      </c>
      <c r="S2334" s="33" t="str">
        <f t="shared" si="507"/>
        <v>138_16</v>
      </c>
      <c r="T2334" s="35" t="str">
        <f t="shared" si="508"/>
        <v>138PM</v>
      </c>
      <c r="U2334" s="35" t="str">
        <f t="shared" si="509"/>
        <v>138PMNS</v>
      </c>
      <c r="W2334" s="20" t="str">
        <f t="shared" si="510"/>
        <v/>
      </c>
      <c r="X2334" s="20" t="str">
        <f t="shared" si="511"/>
        <v/>
      </c>
      <c r="Y2334" s="20" t="str">
        <f t="shared" si="512"/>
        <v/>
      </c>
      <c r="Z2334" s="20" t="str">
        <f t="shared" si="513"/>
        <v/>
      </c>
      <c r="AA2334" s="20">
        <f t="shared" si="515"/>
        <v>0</v>
      </c>
      <c r="AB2334" s="20">
        <f t="shared" si="516"/>
        <v>0</v>
      </c>
      <c r="AC2334" s="20">
        <f t="shared" si="517"/>
        <v>0</v>
      </c>
      <c r="AD2334" s="16">
        <f t="shared" si="514"/>
        <v>0</v>
      </c>
      <c r="AE2334" s="16">
        <f>IF(ISBLANK(T2334),AE2333,IF(COUNTIF(T$2:T2334,T2334)&gt;1,AE2333,1+MAX(AE2333,0)))</f>
        <v>72</v>
      </c>
    </row>
    <row r="2335" spans="1:31" x14ac:dyDescent="0.25">
      <c r="A2335" s="42">
        <v>138</v>
      </c>
      <c r="B2335" s="42" t="s">
        <v>66</v>
      </c>
      <c r="C2335" s="42" t="s">
        <v>717</v>
      </c>
      <c r="E2335" s="20">
        <v>2</v>
      </c>
      <c r="F2335" s="20">
        <v>4</v>
      </c>
      <c r="G2335" s="20">
        <v>2</v>
      </c>
      <c r="H2335" s="20">
        <v>7</v>
      </c>
      <c r="I2335" s="20">
        <v>1</v>
      </c>
      <c r="J2335" s="20">
        <v>1</v>
      </c>
      <c r="K2335" s="20">
        <v>0</v>
      </c>
      <c r="L2335" s="20">
        <v>7</v>
      </c>
      <c r="O2335" s="101">
        <f>IF(ISBLANK(C2335),O2334,IF(COUNTIF(C$2:C2335,C2335)&gt;1,O2334,1+MAX(O2334,0)))</f>
        <v>66</v>
      </c>
      <c r="P2335" s="45">
        <f t="shared" si="504"/>
        <v>38</v>
      </c>
      <c r="Q2335" s="33" t="str">
        <f t="shared" si="505"/>
        <v/>
      </c>
      <c r="R2335" s="33">
        <f t="shared" si="506"/>
        <v>16</v>
      </c>
      <c r="S2335" s="33" t="str">
        <f t="shared" si="507"/>
        <v>138_16</v>
      </c>
      <c r="T2335" s="35" t="str">
        <f t="shared" si="508"/>
        <v>138PM</v>
      </c>
      <c r="U2335" s="35" t="str">
        <f t="shared" si="509"/>
        <v>138PMNS</v>
      </c>
      <c r="W2335" s="20" t="str">
        <f t="shared" si="510"/>
        <v/>
      </c>
      <c r="X2335" s="20" t="str">
        <f t="shared" si="511"/>
        <v/>
      </c>
      <c r="Y2335" s="20" t="str">
        <f t="shared" si="512"/>
        <v/>
      </c>
      <c r="Z2335" s="20" t="str">
        <f t="shared" si="513"/>
        <v/>
      </c>
      <c r="AA2335" s="20">
        <f t="shared" si="515"/>
        <v>0</v>
      </c>
      <c r="AB2335" s="20">
        <f t="shared" si="516"/>
        <v>0</v>
      </c>
      <c r="AC2335" s="20">
        <f t="shared" si="517"/>
        <v>0</v>
      </c>
      <c r="AD2335" s="16">
        <f t="shared" si="514"/>
        <v>0</v>
      </c>
      <c r="AE2335" s="16">
        <f>IF(ISBLANK(T2335),AE2334,IF(COUNTIF(T$2:T2335,T2335)&gt;1,AE2334,1+MAX(AE2334,0)))</f>
        <v>72</v>
      </c>
    </row>
    <row r="2336" spans="1:31" x14ac:dyDescent="0.25">
      <c r="A2336" s="42">
        <v>138</v>
      </c>
      <c r="B2336" s="42" t="s">
        <v>66</v>
      </c>
      <c r="C2336" s="42" t="s">
        <v>717</v>
      </c>
      <c r="E2336" s="20">
        <v>2</v>
      </c>
      <c r="F2336" s="20">
        <v>4</v>
      </c>
      <c r="G2336" s="20">
        <v>3</v>
      </c>
      <c r="H2336" s="20">
        <v>6</v>
      </c>
      <c r="I2336" s="20">
        <v>1</v>
      </c>
      <c r="J2336" s="20">
        <v>1</v>
      </c>
      <c r="K2336" s="20">
        <v>6</v>
      </c>
      <c r="L2336" s="20">
        <v>6</v>
      </c>
      <c r="O2336" s="101">
        <f>IF(ISBLANK(C2336),O2335,IF(COUNTIF(C$2:C2336,C2336)&gt;1,O2335,1+MAX(O2335,0)))</f>
        <v>66</v>
      </c>
      <c r="P2336" s="45">
        <f t="shared" si="504"/>
        <v>38</v>
      </c>
      <c r="Q2336" s="33" t="str">
        <f t="shared" si="505"/>
        <v/>
      </c>
      <c r="R2336" s="33">
        <f t="shared" si="506"/>
        <v>16</v>
      </c>
      <c r="S2336" s="33" t="str">
        <f t="shared" si="507"/>
        <v>138_16</v>
      </c>
      <c r="T2336" s="35" t="str">
        <f t="shared" si="508"/>
        <v>138PM</v>
      </c>
      <c r="U2336" s="35" t="str">
        <f t="shared" si="509"/>
        <v>138PMEW</v>
      </c>
      <c r="W2336" s="20" t="str">
        <f t="shared" si="510"/>
        <v/>
      </c>
      <c r="X2336" s="20" t="str">
        <f t="shared" si="511"/>
        <v/>
      </c>
      <c r="Y2336" s="20" t="str">
        <f t="shared" si="512"/>
        <v/>
      </c>
      <c r="Z2336" s="20" t="str">
        <f t="shared" si="513"/>
        <v/>
      </c>
      <c r="AA2336" s="20">
        <f t="shared" si="515"/>
        <v>0</v>
      </c>
      <c r="AB2336" s="20">
        <f t="shared" si="516"/>
        <v>0</v>
      </c>
      <c r="AC2336" s="20">
        <f t="shared" si="517"/>
        <v>0</v>
      </c>
      <c r="AD2336" s="16">
        <f t="shared" si="514"/>
        <v>0</v>
      </c>
      <c r="AE2336" s="16">
        <f>IF(ISBLANK(T2336),AE2335,IF(COUNTIF(T$2:T2336,T2336)&gt;1,AE2335,1+MAX(AE2335,0)))</f>
        <v>72</v>
      </c>
    </row>
    <row r="2337" spans="1:31" x14ac:dyDescent="0.25">
      <c r="A2337" s="42">
        <v>138</v>
      </c>
      <c r="B2337" s="42" t="s">
        <v>66</v>
      </c>
      <c r="C2337" s="42" t="s">
        <v>717</v>
      </c>
      <c r="E2337" s="20">
        <v>2</v>
      </c>
      <c r="F2337" s="20">
        <v>4</v>
      </c>
      <c r="G2337" s="20">
        <v>4</v>
      </c>
      <c r="H2337" s="20">
        <v>4</v>
      </c>
      <c r="I2337" s="20">
        <v>0</v>
      </c>
      <c r="J2337" s="20">
        <v>0</v>
      </c>
      <c r="K2337" s="20">
        <v>0</v>
      </c>
      <c r="L2337" s="20">
        <v>4</v>
      </c>
      <c r="O2337" s="101">
        <f>IF(ISBLANK(C2337),O2336,IF(COUNTIF(C$2:C2337,C2337)&gt;1,O2336,1+MAX(O2336,0)))</f>
        <v>66</v>
      </c>
      <c r="P2337" s="45">
        <f t="shared" si="504"/>
        <v>38</v>
      </c>
      <c r="Q2337" s="33" t="str">
        <f t="shared" si="505"/>
        <v/>
      </c>
      <c r="R2337" s="33">
        <f t="shared" si="506"/>
        <v>16</v>
      </c>
      <c r="S2337" s="33" t="str">
        <f t="shared" si="507"/>
        <v>138_16</v>
      </c>
      <c r="T2337" s="35" t="str">
        <f t="shared" si="508"/>
        <v>138PM</v>
      </c>
      <c r="U2337" s="35" t="str">
        <f t="shared" si="509"/>
        <v>138PMEW</v>
      </c>
      <c r="W2337" s="20" t="str">
        <f t="shared" si="510"/>
        <v/>
      </c>
      <c r="X2337" s="20" t="str">
        <f t="shared" si="511"/>
        <v/>
      </c>
      <c r="Y2337" s="20" t="str">
        <f t="shared" si="512"/>
        <v/>
      </c>
      <c r="Z2337" s="20" t="str">
        <f t="shared" si="513"/>
        <v/>
      </c>
      <c r="AA2337" s="20">
        <f t="shared" si="515"/>
        <v>0</v>
      </c>
      <c r="AB2337" s="20">
        <f t="shared" si="516"/>
        <v>0</v>
      </c>
      <c r="AC2337" s="20">
        <f t="shared" si="517"/>
        <v>0</v>
      </c>
      <c r="AD2337" s="16">
        <f t="shared" si="514"/>
        <v>0</v>
      </c>
      <c r="AE2337" s="16">
        <f>IF(ISBLANK(T2337),AE2336,IF(COUNTIF(T$2:T2337,T2337)&gt;1,AE2336,1+MAX(AE2336,0)))</f>
        <v>72</v>
      </c>
    </row>
    <row r="2338" spans="1:31" x14ac:dyDescent="0.25">
      <c r="A2338" s="42">
        <v>139</v>
      </c>
      <c r="B2338" s="42" t="s">
        <v>65</v>
      </c>
      <c r="C2338" s="42" t="s">
        <v>801</v>
      </c>
      <c r="E2338" s="20">
        <v>1</v>
      </c>
      <c r="F2338" s="20">
        <v>1</v>
      </c>
      <c r="G2338" s="20">
        <v>1</v>
      </c>
      <c r="H2338" s="20">
        <v>10</v>
      </c>
      <c r="I2338" s="20">
        <v>2</v>
      </c>
      <c r="J2338" s="20">
        <v>5</v>
      </c>
      <c r="K2338" s="20">
        <v>0</v>
      </c>
      <c r="L2338" s="20">
        <v>0</v>
      </c>
      <c r="M2338" s="225" t="s">
        <v>802</v>
      </c>
      <c r="O2338" s="101">
        <f>IF(ISBLANK(C2338),O2337,IF(COUNTIF(C$2:C2338,C2338)&gt;1,O2337,1+MAX(O2337,0)))</f>
        <v>67</v>
      </c>
      <c r="P2338" s="45">
        <f t="shared" si="504"/>
        <v>39</v>
      </c>
      <c r="Q2338" s="33">
        <f t="shared" si="505"/>
        <v>39</v>
      </c>
      <c r="R2338" s="33">
        <f t="shared" si="506"/>
        <v>1</v>
      </c>
      <c r="S2338" s="33" t="str">
        <f t="shared" si="507"/>
        <v>139_1</v>
      </c>
      <c r="T2338" s="35" t="str">
        <f t="shared" si="508"/>
        <v>139AM</v>
      </c>
      <c r="U2338" s="35" t="str">
        <f t="shared" si="509"/>
        <v>139AMNS</v>
      </c>
      <c r="W2338" s="20" t="str">
        <f t="shared" si="510"/>
        <v/>
      </c>
      <c r="X2338" s="20" t="str">
        <f t="shared" si="511"/>
        <v/>
      </c>
      <c r="Y2338" s="20" t="str">
        <f t="shared" si="512"/>
        <v/>
      </c>
      <c r="Z2338" s="20" t="str">
        <f t="shared" si="513"/>
        <v/>
      </c>
      <c r="AA2338" s="20">
        <f t="shared" si="515"/>
        <v>0</v>
      </c>
      <c r="AB2338" s="20">
        <f t="shared" si="516"/>
        <v>0</v>
      </c>
      <c r="AC2338" s="20">
        <f t="shared" si="517"/>
        <v>3</v>
      </c>
      <c r="AD2338" s="16">
        <f t="shared" si="514"/>
        <v>1</v>
      </c>
      <c r="AE2338" s="16">
        <f>IF(ISBLANK(T2338),AE2337,IF(COUNTIF(T$2:T2338,T2338)&gt;1,AE2337,1+MAX(AE2337,0)))</f>
        <v>73</v>
      </c>
    </row>
    <row r="2339" spans="1:31" x14ac:dyDescent="0.25">
      <c r="A2339" s="42">
        <v>139</v>
      </c>
      <c r="B2339" s="42" t="s">
        <v>65</v>
      </c>
      <c r="C2339" s="42" t="s">
        <v>801</v>
      </c>
      <c r="E2339" s="20">
        <v>1</v>
      </c>
      <c r="F2339" s="20">
        <v>1</v>
      </c>
      <c r="G2339" s="20">
        <v>2</v>
      </c>
      <c r="H2339" s="20">
        <v>0</v>
      </c>
      <c r="I2339" s="20">
        <v>0</v>
      </c>
      <c r="J2339" s="20">
        <v>0</v>
      </c>
      <c r="K2339" s="20">
        <v>0</v>
      </c>
      <c r="L2339" s="20">
        <v>0</v>
      </c>
      <c r="M2339" s="225" t="s">
        <v>802</v>
      </c>
      <c r="O2339" s="101">
        <f>IF(ISBLANK(C2339),O2338,IF(COUNTIF(C$2:C2339,C2339)&gt;1,O2338,1+MAX(O2338,0)))</f>
        <v>67</v>
      </c>
      <c r="P2339" s="45">
        <f t="shared" si="504"/>
        <v>39</v>
      </c>
      <c r="Q2339" s="33" t="str">
        <f t="shared" si="505"/>
        <v/>
      </c>
      <c r="R2339" s="33">
        <f t="shared" si="506"/>
        <v>1</v>
      </c>
      <c r="S2339" s="33" t="str">
        <f t="shared" si="507"/>
        <v>139_1</v>
      </c>
      <c r="T2339" s="35" t="str">
        <f t="shared" si="508"/>
        <v>139AM</v>
      </c>
      <c r="U2339" s="35" t="str">
        <f t="shared" si="509"/>
        <v>139AMNS</v>
      </c>
      <c r="W2339" s="20" t="str">
        <f t="shared" si="510"/>
        <v/>
      </c>
      <c r="X2339" s="20" t="str">
        <f t="shared" si="511"/>
        <v/>
      </c>
      <c r="Y2339" s="20" t="str">
        <f t="shared" si="512"/>
        <v/>
      </c>
      <c r="Z2339" s="20" t="str">
        <f t="shared" si="513"/>
        <v/>
      </c>
      <c r="AA2339" s="20">
        <f t="shared" si="515"/>
        <v>0</v>
      </c>
      <c r="AB2339" s="20">
        <f t="shared" si="516"/>
        <v>0</v>
      </c>
      <c r="AC2339" s="20">
        <f t="shared" si="517"/>
        <v>3</v>
      </c>
      <c r="AD2339" s="16">
        <f t="shared" si="514"/>
        <v>1</v>
      </c>
      <c r="AE2339" s="16">
        <f>IF(ISBLANK(T2339),AE2338,IF(COUNTIF(T$2:T2339,T2339)&gt;1,AE2338,1+MAX(AE2338,0)))</f>
        <v>73</v>
      </c>
    </row>
    <row r="2340" spans="1:31" x14ac:dyDescent="0.25">
      <c r="A2340" s="42">
        <v>139</v>
      </c>
      <c r="B2340" s="42" t="s">
        <v>65</v>
      </c>
      <c r="C2340" s="42" t="s">
        <v>801</v>
      </c>
      <c r="E2340" s="20">
        <v>1</v>
      </c>
      <c r="F2340" s="20">
        <v>1</v>
      </c>
      <c r="G2340" s="20">
        <v>3</v>
      </c>
      <c r="H2340" s="20">
        <v>0</v>
      </c>
      <c r="I2340" s="20">
        <v>0</v>
      </c>
      <c r="J2340" s="20">
        <v>0</v>
      </c>
      <c r="K2340" s="20">
        <v>0</v>
      </c>
      <c r="L2340" s="20">
        <v>0</v>
      </c>
      <c r="M2340" s="225" t="s">
        <v>802</v>
      </c>
      <c r="O2340" s="101">
        <f>IF(ISBLANK(C2340),O2339,IF(COUNTIF(C$2:C2340,C2340)&gt;1,O2339,1+MAX(O2339,0)))</f>
        <v>67</v>
      </c>
      <c r="P2340" s="45">
        <f t="shared" si="504"/>
        <v>39</v>
      </c>
      <c r="Q2340" s="33" t="str">
        <f t="shared" si="505"/>
        <v/>
      </c>
      <c r="R2340" s="33">
        <f t="shared" si="506"/>
        <v>1</v>
      </c>
      <c r="S2340" s="33" t="str">
        <f t="shared" si="507"/>
        <v>139_1</v>
      </c>
      <c r="T2340" s="35" t="str">
        <f t="shared" si="508"/>
        <v>139AM</v>
      </c>
      <c r="U2340" s="35" t="str">
        <f t="shared" si="509"/>
        <v>139AMEW</v>
      </c>
      <c r="W2340" s="20" t="str">
        <f t="shared" si="510"/>
        <v/>
      </c>
      <c r="X2340" s="20" t="str">
        <f t="shared" si="511"/>
        <v/>
      </c>
      <c r="Y2340" s="20" t="str">
        <f t="shared" si="512"/>
        <v/>
      </c>
      <c r="Z2340" s="20" t="str">
        <f t="shared" si="513"/>
        <v/>
      </c>
      <c r="AA2340" s="20">
        <f t="shared" si="515"/>
        <v>0</v>
      </c>
      <c r="AB2340" s="20">
        <f t="shared" si="516"/>
        <v>0</v>
      </c>
      <c r="AC2340" s="20">
        <f t="shared" si="517"/>
        <v>0</v>
      </c>
      <c r="AD2340" s="16">
        <f t="shared" si="514"/>
        <v>0</v>
      </c>
      <c r="AE2340" s="16">
        <f>IF(ISBLANK(T2340),AE2339,IF(COUNTIF(T$2:T2340,T2340)&gt;1,AE2339,1+MAX(AE2339,0)))</f>
        <v>73</v>
      </c>
    </row>
    <row r="2341" spans="1:31" x14ac:dyDescent="0.25">
      <c r="A2341" s="42">
        <v>139</v>
      </c>
      <c r="B2341" s="42" t="s">
        <v>65</v>
      </c>
      <c r="C2341" s="42" t="s">
        <v>801</v>
      </c>
      <c r="E2341" s="20">
        <v>1</v>
      </c>
      <c r="F2341" s="20">
        <v>1</v>
      </c>
      <c r="G2341" s="20">
        <v>4</v>
      </c>
      <c r="H2341" s="20">
        <v>3</v>
      </c>
      <c r="I2341" s="20">
        <v>1</v>
      </c>
      <c r="J2341" s="20">
        <v>0</v>
      </c>
      <c r="K2341" s="20">
        <v>1</v>
      </c>
      <c r="L2341" s="20">
        <v>1</v>
      </c>
      <c r="M2341" s="225" t="s">
        <v>802</v>
      </c>
      <c r="O2341" s="101">
        <f>IF(ISBLANK(C2341),O2340,IF(COUNTIF(C$2:C2341,C2341)&gt;1,O2340,1+MAX(O2340,0)))</f>
        <v>67</v>
      </c>
      <c r="P2341" s="45">
        <f t="shared" si="504"/>
        <v>39</v>
      </c>
      <c r="Q2341" s="33" t="str">
        <f t="shared" si="505"/>
        <v/>
      </c>
      <c r="R2341" s="33">
        <f t="shared" si="506"/>
        <v>1</v>
      </c>
      <c r="S2341" s="33" t="str">
        <f t="shared" si="507"/>
        <v>139_1</v>
      </c>
      <c r="T2341" s="35" t="str">
        <f t="shared" si="508"/>
        <v>139AM</v>
      </c>
      <c r="U2341" s="35" t="str">
        <f t="shared" si="509"/>
        <v>139AMEW</v>
      </c>
      <c r="W2341" s="20" t="str">
        <f t="shared" si="510"/>
        <v/>
      </c>
      <c r="X2341" s="20" t="str">
        <f t="shared" si="511"/>
        <v/>
      </c>
      <c r="Y2341" s="20" t="str">
        <f t="shared" si="512"/>
        <v/>
      </c>
      <c r="Z2341" s="20" t="str">
        <f t="shared" si="513"/>
        <v/>
      </c>
      <c r="AA2341" s="20">
        <f t="shared" si="515"/>
        <v>0</v>
      </c>
      <c r="AB2341" s="20">
        <f t="shared" si="516"/>
        <v>0</v>
      </c>
      <c r="AC2341" s="20">
        <f t="shared" si="517"/>
        <v>0</v>
      </c>
      <c r="AD2341" s="16">
        <f t="shared" si="514"/>
        <v>0</v>
      </c>
      <c r="AE2341" s="16">
        <f>IF(ISBLANK(T2341),AE2340,IF(COUNTIF(T$2:T2341,T2341)&gt;1,AE2340,1+MAX(AE2340,0)))</f>
        <v>73</v>
      </c>
    </row>
    <row r="2342" spans="1:31" x14ac:dyDescent="0.25">
      <c r="A2342" s="42">
        <v>139</v>
      </c>
      <c r="B2342" s="42" t="s">
        <v>65</v>
      </c>
      <c r="C2342" s="42" t="s">
        <v>801</v>
      </c>
      <c r="E2342" s="20">
        <v>1</v>
      </c>
      <c r="F2342" s="20">
        <v>2</v>
      </c>
      <c r="G2342" s="20">
        <v>1</v>
      </c>
      <c r="H2342" s="20">
        <v>22</v>
      </c>
      <c r="I2342" s="20">
        <v>5</v>
      </c>
      <c r="J2342" s="20">
        <v>14</v>
      </c>
      <c r="K2342" s="20">
        <v>0</v>
      </c>
      <c r="L2342" s="20">
        <v>0</v>
      </c>
      <c r="M2342" s="225" t="s">
        <v>802</v>
      </c>
      <c r="O2342" s="101">
        <f>IF(ISBLANK(C2342),O2341,IF(COUNTIF(C$2:C2342,C2342)&gt;1,O2341,1+MAX(O2341,0)))</f>
        <v>67</v>
      </c>
      <c r="P2342" s="45">
        <f t="shared" si="504"/>
        <v>39</v>
      </c>
      <c r="Q2342" s="33" t="str">
        <f t="shared" si="505"/>
        <v/>
      </c>
      <c r="R2342" s="33">
        <f t="shared" si="506"/>
        <v>2</v>
      </c>
      <c r="S2342" s="33" t="str">
        <f t="shared" si="507"/>
        <v>139_2</v>
      </c>
      <c r="T2342" s="35" t="str">
        <f t="shared" si="508"/>
        <v>139AM</v>
      </c>
      <c r="U2342" s="35" t="str">
        <f t="shared" si="509"/>
        <v>139AMNS</v>
      </c>
      <c r="W2342" s="20" t="str">
        <f t="shared" si="510"/>
        <v/>
      </c>
      <c r="X2342" s="20" t="str">
        <f t="shared" si="511"/>
        <v/>
      </c>
      <c r="Y2342" s="20" t="str">
        <f t="shared" si="512"/>
        <v/>
      </c>
      <c r="Z2342" s="20" t="str">
        <f t="shared" si="513"/>
        <v/>
      </c>
      <c r="AA2342" s="20">
        <f t="shared" si="515"/>
        <v>0</v>
      </c>
      <c r="AB2342" s="20">
        <f t="shared" si="516"/>
        <v>0</v>
      </c>
      <c r="AC2342" s="20">
        <f t="shared" si="517"/>
        <v>3</v>
      </c>
      <c r="AD2342" s="16">
        <f t="shared" si="514"/>
        <v>1</v>
      </c>
      <c r="AE2342" s="16">
        <f>IF(ISBLANK(T2342),AE2341,IF(COUNTIF(T$2:T2342,T2342)&gt;1,AE2341,1+MAX(AE2341,0)))</f>
        <v>73</v>
      </c>
    </row>
    <row r="2343" spans="1:31" x14ac:dyDescent="0.25">
      <c r="A2343" s="42">
        <v>139</v>
      </c>
      <c r="B2343" s="42" t="s">
        <v>65</v>
      </c>
      <c r="C2343" s="42" t="s">
        <v>801</v>
      </c>
      <c r="E2343" s="20">
        <v>1</v>
      </c>
      <c r="F2343" s="20">
        <v>2</v>
      </c>
      <c r="G2343" s="20">
        <v>2</v>
      </c>
      <c r="H2343" s="20">
        <v>3</v>
      </c>
      <c r="I2343" s="20">
        <v>0</v>
      </c>
      <c r="J2343" s="20">
        <v>2</v>
      </c>
      <c r="K2343" s="20">
        <v>0</v>
      </c>
      <c r="L2343" s="20">
        <v>0</v>
      </c>
      <c r="M2343" s="225" t="s">
        <v>802</v>
      </c>
      <c r="O2343" s="101">
        <f>IF(ISBLANK(C2343),O2342,IF(COUNTIF(C$2:C2343,C2343)&gt;1,O2342,1+MAX(O2342,0)))</f>
        <v>67</v>
      </c>
      <c r="P2343" s="45">
        <f t="shared" si="504"/>
        <v>39</v>
      </c>
      <c r="Q2343" s="33" t="str">
        <f t="shared" si="505"/>
        <v/>
      </c>
      <c r="R2343" s="33">
        <f t="shared" si="506"/>
        <v>2</v>
      </c>
      <c r="S2343" s="33" t="str">
        <f t="shared" si="507"/>
        <v>139_2</v>
      </c>
      <c r="T2343" s="35" t="str">
        <f t="shared" si="508"/>
        <v>139AM</v>
      </c>
      <c r="U2343" s="35" t="str">
        <f t="shared" si="509"/>
        <v>139AMNS</v>
      </c>
      <c r="W2343" s="20" t="str">
        <f t="shared" si="510"/>
        <v/>
      </c>
      <c r="X2343" s="20" t="str">
        <f t="shared" si="511"/>
        <v/>
      </c>
      <c r="Y2343" s="20" t="str">
        <f t="shared" si="512"/>
        <v/>
      </c>
      <c r="Z2343" s="20" t="str">
        <f t="shared" si="513"/>
        <v/>
      </c>
      <c r="AA2343" s="20">
        <f t="shared" si="515"/>
        <v>0</v>
      </c>
      <c r="AB2343" s="20">
        <f t="shared" si="516"/>
        <v>0</v>
      </c>
      <c r="AC2343" s="20">
        <f t="shared" si="517"/>
        <v>3</v>
      </c>
      <c r="AD2343" s="16">
        <f t="shared" si="514"/>
        <v>1</v>
      </c>
      <c r="AE2343" s="16">
        <f>IF(ISBLANK(T2343),AE2342,IF(COUNTIF(T$2:T2343,T2343)&gt;1,AE2342,1+MAX(AE2342,0)))</f>
        <v>73</v>
      </c>
    </row>
    <row r="2344" spans="1:31" x14ac:dyDescent="0.25">
      <c r="A2344" s="42">
        <v>139</v>
      </c>
      <c r="B2344" s="42" t="s">
        <v>65</v>
      </c>
      <c r="C2344" s="42" t="s">
        <v>801</v>
      </c>
      <c r="E2344" s="20">
        <v>1</v>
      </c>
      <c r="F2344" s="20">
        <v>2</v>
      </c>
      <c r="G2344" s="20">
        <v>3</v>
      </c>
      <c r="H2344" s="20">
        <v>3</v>
      </c>
      <c r="I2344" s="20">
        <v>1</v>
      </c>
      <c r="J2344" s="20">
        <v>0</v>
      </c>
      <c r="K2344" s="20">
        <v>0</v>
      </c>
      <c r="L2344" s="20">
        <v>2</v>
      </c>
      <c r="M2344" s="225" t="s">
        <v>802</v>
      </c>
      <c r="O2344" s="101">
        <f>IF(ISBLANK(C2344),O2343,IF(COUNTIF(C$2:C2344,C2344)&gt;1,O2343,1+MAX(O2343,0)))</f>
        <v>67</v>
      </c>
      <c r="P2344" s="45">
        <f t="shared" si="504"/>
        <v>39</v>
      </c>
      <c r="Q2344" s="33" t="str">
        <f t="shared" si="505"/>
        <v/>
      </c>
      <c r="R2344" s="33">
        <f t="shared" si="506"/>
        <v>2</v>
      </c>
      <c r="S2344" s="33" t="str">
        <f t="shared" si="507"/>
        <v>139_2</v>
      </c>
      <c r="T2344" s="35" t="str">
        <f t="shared" si="508"/>
        <v>139AM</v>
      </c>
      <c r="U2344" s="35" t="str">
        <f t="shared" si="509"/>
        <v>139AMEW</v>
      </c>
      <c r="W2344" s="20" t="str">
        <f t="shared" si="510"/>
        <v/>
      </c>
      <c r="X2344" s="20" t="str">
        <f t="shared" si="511"/>
        <v/>
      </c>
      <c r="Y2344" s="20" t="str">
        <f t="shared" si="512"/>
        <v/>
      </c>
      <c r="Z2344" s="20" t="str">
        <f t="shared" si="513"/>
        <v/>
      </c>
      <c r="AA2344" s="20">
        <f t="shared" si="515"/>
        <v>0</v>
      </c>
      <c r="AB2344" s="20">
        <f t="shared" si="516"/>
        <v>0</v>
      </c>
      <c r="AC2344" s="20">
        <f t="shared" si="517"/>
        <v>0</v>
      </c>
      <c r="AD2344" s="16">
        <f t="shared" si="514"/>
        <v>0</v>
      </c>
      <c r="AE2344" s="16">
        <f>IF(ISBLANK(T2344),AE2343,IF(COUNTIF(T$2:T2344,T2344)&gt;1,AE2343,1+MAX(AE2343,0)))</f>
        <v>73</v>
      </c>
    </row>
    <row r="2345" spans="1:31" x14ac:dyDescent="0.25">
      <c r="A2345" s="42">
        <v>139</v>
      </c>
      <c r="B2345" s="42" t="s">
        <v>65</v>
      </c>
      <c r="C2345" s="42" t="s">
        <v>801</v>
      </c>
      <c r="E2345" s="20">
        <v>1</v>
      </c>
      <c r="F2345" s="20">
        <v>2</v>
      </c>
      <c r="G2345" s="20">
        <v>4</v>
      </c>
      <c r="H2345" s="20">
        <v>3</v>
      </c>
      <c r="I2345" s="20">
        <v>1</v>
      </c>
      <c r="J2345" s="20">
        <v>0</v>
      </c>
      <c r="K2345" s="20">
        <v>1</v>
      </c>
      <c r="L2345" s="20">
        <v>3</v>
      </c>
      <c r="M2345" s="225" t="s">
        <v>802</v>
      </c>
      <c r="O2345" s="101">
        <f>IF(ISBLANK(C2345),O2344,IF(COUNTIF(C$2:C2345,C2345)&gt;1,O2344,1+MAX(O2344,0)))</f>
        <v>67</v>
      </c>
      <c r="P2345" s="45">
        <f t="shared" si="504"/>
        <v>39</v>
      </c>
      <c r="Q2345" s="33" t="str">
        <f t="shared" si="505"/>
        <v/>
      </c>
      <c r="R2345" s="33">
        <f t="shared" si="506"/>
        <v>2</v>
      </c>
      <c r="S2345" s="33" t="str">
        <f t="shared" si="507"/>
        <v>139_2</v>
      </c>
      <c r="T2345" s="35" t="str">
        <f t="shared" si="508"/>
        <v>139AM</v>
      </c>
      <c r="U2345" s="35" t="str">
        <f t="shared" si="509"/>
        <v>139AMEW</v>
      </c>
      <c r="W2345" s="20" t="str">
        <f t="shared" si="510"/>
        <v/>
      </c>
      <c r="X2345" s="20" t="str">
        <f t="shared" si="511"/>
        <v/>
      </c>
      <c r="Y2345" s="20" t="str">
        <f t="shared" si="512"/>
        <v/>
      </c>
      <c r="Z2345" s="20" t="str">
        <f t="shared" si="513"/>
        <v/>
      </c>
      <c r="AA2345" s="20">
        <f t="shared" si="515"/>
        <v>0</v>
      </c>
      <c r="AB2345" s="20">
        <f t="shared" si="516"/>
        <v>0</v>
      </c>
      <c r="AC2345" s="20">
        <f t="shared" si="517"/>
        <v>0</v>
      </c>
      <c r="AD2345" s="16">
        <f t="shared" si="514"/>
        <v>0</v>
      </c>
      <c r="AE2345" s="16">
        <f>IF(ISBLANK(T2345),AE2344,IF(COUNTIF(T$2:T2345,T2345)&gt;1,AE2344,1+MAX(AE2344,0)))</f>
        <v>73</v>
      </c>
    </row>
    <row r="2346" spans="1:31" x14ac:dyDescent="0.25">
      <c r="A2346" s="42">
        <v>139</v>
      </c>
      <c r="B2346" s="42" t="s">
        <v>65</v>
      </c>
      <c r="C2346" s="42" t="s">
        <v>801</v>
      </c>
      <c r="E2346" s="20">
        <v>1</v>
      </c>
      <c r="F2346" s="20">
        <v>3</v>
      </c>
      <c r="G2346" s="20">
        <v>1</v>
      </c>
      <c r="H2346" s="20">
        <v>13</v>
      </c>
      <c r="I2346" s="20">
        <v>3</v>
      </c>
      <c r="J2346" s="20">
        <v>4</v>
      </c>
      <c r="K2346" s="20">
        <v>0</v>
      </c>
      <c r="L2346" s="20">
        <v>0</v>
      </c>
      <c r="M2346" s="225" t="s">
        <v>802</v>
      </c>
      <c r="O2346" s="101">
        <f>IF(ISBLANK(C2346),O2345,IF(COUNTIF(C$2:C2346,C2346)&gt;1,O2345,1+MAX(O2345,0)))</f>
        <v>67</v>
      </c>
      <c r="P2346" s="45">
        <f t="shared" si="504"/>
        <v>39</v>
      </c>
      <c r="Q2346" s="33" t="str">
        <f t="shared" si="505"/>
        <v/>
      </c>
      <c r="R2346" s="33">
        <f t="shared" si="506"/>
        <v>3</v>
      </c>
      <c r="S2346" s="33" t="str">
        <f t="shared" si="507"/>
        <v>139_3</v>
      </c>
      <c r="T2346" s="35" t="str">
        <f t="shared" si="508"/>
        <v>139AM</v>
      </c>
      <c r="U2346" s="35" t="str">
        <f t="shared" si="509"/>
        <v>139AMNS</v>
      </c>
      <c r="W2346" s="20" t="str">
        <f t="shared" si="510"/>
        <v/>
      </c>
      <c r="X2346" s="20" t="str">
        <f t="shared" si="511"/>
        <v/>
      </c>
      <c r="Y2346" s="20" t="str">
        <f t="shared" si="512"/>
        <v/>
      </c>
      <c r="Z2346" s="20" t="str">
        <f t="shared" si="513"/>
        <v/>
      </c>
      <c r="AA2346" s="20">
        <f t="shared" si="515"/>
        <v>0</v>
      </c>
      <c r="AB2346" s="20">
        <f t="shared" si="516"/>
        <v>0</v>
      </c>
      <c r="AC2346" s="20">
        <f t="shared" si="517"/>
        <v>3</v>
      </c>
      <c r="AD2346" s="16">
        <f t="shared" si="514"/>
        <v>1</v>
      </c>
      <c r="AE2346" s="16">
        <f>IF(ISBLANK(T2346),AE2345,IF(COUNTIF(T$2:T2346,T2346)&gt;1,AE2345,1+MAX(AE2345,0)))</f>
        <v>73</v>
      </c>
    </row>
    <row r="2347" spans="1:31" x14ac:dyDescent="0.25">
      <c r="A2347" s="42">
        <v>139</v>
      </c>
      <c r="B2347" s="42" t="s">
        <v>65</v>
      </c>
      <c r="C2347" s="42" t="s">
        <v>801</v>
      </c>
      <c r="E2347" s="20">
        <v>1</v>
      </c>
      <c r="F2347" s="20">
        <v>3</v>
      </c>
      <c r="G2347" s="20">
        <v>2</v>
      </c>
      <c r="H2347" s="20">
        <v>2</v>
      </c>
      <c r="I2347" s="20">
        <v>1</v>
      </c>
      <c r="J2347" s="20">
        <v>1</v>
      </c>
      <c r="K2347" s="20">
        <v>0</v>
      </c>
      <c r="L2347" s="20">
        <v>0</v>
      </c>
      <c r="M2347" s="225" t="s">
        <v>802</v>
      </c>
      <c r="O2347" s="101">
        <f>IF(ISBLANK(C2347),O2346,IF(COUNTIF(C$2:C2347,C2347)&gt;1,O2346,1+MAX(O2346,0)))</f>
        <v>67</v>
      </c>
      <c r="P2347" s="45">
        <f t="shared" si="504"/>
        <v>39</v>
      </c>
      <c r="Q2347" s="33" t="str">
        <f t="shared" si="505"/>
        <v/>
      </c>
      <c r="R2347" s="33">
        <f t="shared" si="506"/>
        <v>3</v>
      </c>
      <c r="S2347" s="33" t="str">
        <f t="shared" si="507"/>
        <v>139_3</v>
      </c>
      <c r="T2347" s="35" t="str">
        <f t="shared" si="508"/>
        <v>139AM</v>
      </c>
      <c r="U2347" s="35" t="str">
        <f t="shared" si="509"/>
        <v>139AMNS</v>
      </c>
      <c r="W2347" s="20" t="str">
        <f t="shared" si="510"/>
        <v/>
      </c>
      <c r="X2347" s="20" t="str">
        <f t="shared" si="511"/>
        <v/>
      </c>
      <c r="Y2347" s="20" t="str">
        <f t="shared" si="512"/>
        <v/>
      </c>
      <c r="Z2347" s="20" t="str">
        <f t="shared" si="513"/>
        <v/>
      </c>
      <c r="AA2347" s="20">
        <f t="shared" si="515"/>
        <v>0</v>
      </c>
      <c r="AB2347" s="20">
        <f t="shared" si="516"/>
        <v>0</v>
      </c>
      <c r="AC2347" s="20">
        <f t="shared" si="517"/>
        <v>3</v>
      </c>
      <c r="AD2347" s="16">
        <f t="shared" si="514"/>
        <v>1</v>
      </c>
      <c r="AE2347" s="16">
        <f>IF(ISBLANK(T2347),AE2346,IF(COUNTIF(T$2:T2347,T2347)&gt;1,AE2346,1+MAX(AE2346,0)))</f>
        <v>73</v>
      </c>
    </row>
    <row r="2348" spans="1:31" x14ac:dyDescent="0.25">
      <c r="A2348" s="42">
        <v>139</v>
      </c>
      <c r="B2348" s="42" t="s">
        <v>65</v>
      </c>
      <c r="C2348" s="42" t="s">
        <v>801</v>
      </c>
      <c r="E2348" s="20">
        <v>1</v>
      </c>
      <c r="F2348" s="20">
        <v>3</v>
      </c>
      <c r="G2348" s="20">
        <v>3</v>
      </c>
      <c r="H2348" s="20">
        <v>0</v>
      </c>
      <c r="I2348" s="20">
        <v>0</v>
      </c>
      <c r="J2348" s="20">
        <v>0</v>
      </c>
      <c r="K2348" s="20">
        <v>0</v>
      </c>
      <c r="L2348" s="20">
        <v>0</v>
      </c>
      <c r="M2348" s="225" t="s">
        <v>802</v>
      </c>
      <c r="O2348" s="101">
        <f>IF(ISBLANK(C2348),O2347,IF(COUNTIF(C$2:C2348,C2348)&gt;1,O2347,1+MAX(O2347,0)))</f>
        <v>67</v>
      </c>
      <c r="P2348" s="45">
        <f t="shared" si="504"/>
        <v>39</v>
      </c>
      <c r="Q2348" s="33" t="str">
        <f t="shared" si="505"/>
        <v/>
      </c>
      <c r="R2348" s="33">
        <f t="shared" si="506"/>
        <v>3</v>
      </c>
      <c r="S2348" s="33" t="str">
        <f t="shared" si="507"/>
        <v>139_3</v>
      </c>
      <c r="T2348" s="35" t="str">
        <f t="shared" si="508"/>
        <v>139AM</v>
      </c>
      <c r="U2348" s="35" t="str">
        <f t="shared" si="509"/>
        <v>139AMEW</v>
      </c>
      <c r="W2348" s="20" t="str">
        <f t="shared" si="510"/>
        <v/>
      </c>
      <c r="X2348" s="20" t="str">
        <f t="shared" si="511"/>
        <v/>
      </c>
      <c r="Y2348" s="20" t="str">
        <f t="shared" si="512"/>
        <v/>
      </c>
      <c r="Z2348" s="20" t="str">
        <f t="shared" si="513"/>
        <v/>
      </c>
      <c r="AA2348" s="20">
        <f t="shared" si="515"/>
        <v>0</v>
      </c>
      <c r="AB2348" s="20">
        <f t="shared" si="516"/>
        <v>0</v>
      </c>
      <c r="AC2348" s="20">
        <f t="shared" si="517"/>
        <v>0</v>
      </c>
      <c r="AD2348" s="16">
        <f t="shared" si="514"/>
        <v>0</v>
      </c>
      <c r="AE2348" s="16">
        <f>IF(ISBLANK(T2348),AE2347,IF(COUNTIF(T$2:T2348,T2348)&gt;1,AE2347,1+MAX(AE2347,0)))</f>
        <v>73</v>
      </c>
    </row>
    <row r="2349" spans="1:31" x14ac:dyDescent="0.25">
      <c r="A2349" s="42">
        <v>139</v>
      </c>
      <c r="B2349" s="42" t="s">
        <v>65</v>
      </c>
      <c r="C2349" s="42" t="s">
        <v>801</v>
      </c>
      <c r="E2349" s="20">
        <v>1</v>
      </c>
      <c r="F2349" s="20">
        <v>3</v>
      </c>
      <c r="G2349" s="20">
        <v>4</v>
      </c>
      <c r="H2349" s="20">
        <v>2</v>
      </c>
      <c r="I2349" s="20">
        <v>1</v>
      </c>
      <c r="J2349" s="20">
        <v>0</v>
      </c>
      <c r="K2349" s="20">
        <v>1</v>
      </c>
      <c r="L2349" s="20">
        <v>2</v>
      </c>
      <c r="M2349" s="225" t="s">
        <v>802</v>
      </c>
      <c r="O2349" s="101">
        <f>IF(ISBLANK(C2349),O2348,IF(COUNTIF(C$2:C2349,C2349)&gt;1,O2348,1+MAX(O2348,0)))</f>
        <v>67</v>
      </c>
      <c r="P2349" s="45">
        <f t="shared" si="504"/>
        <v>39</v>
      </c>
      <c r="Q2349" s="33" t="str">
        <f t="shared" si="505"/>
        <v/>
      </c>
      <c r="R2349" s="33">
        <f t="shared" si="506"/>
        <v>3</v>
      </c>
      <c r="S2349" s="33" t="str">
        <f t="shared" si="507"/>
        <v>139_3</v>
      </c>
      <c r="T2349" s="35" t="str">
        <f t="shared" si="508"/>
        <v>139AM</v>
      </c>
      <c r="U2349" s="35" t="str">
        <f t="shared" si="509"/>
        <v>139AMEW</v>
      </c>
      <c r="W2349" s="20" t="str">
        <f t="shared" si="510"/>
        <v/>
      </c>
      <c r="X2349" s="20" t="str">
        <f t="shared" si="511"/>
        <v/>
      </c>
      <c r="Y2349" s="20" t="str">
        <f t="shared" si="512"/>
        <v/>
      </c>
      <c r="Z2349" s="20" t="str">
        <f t="shared" si="513"/>
        <v/>
      </c>
      <c r="AA2349" s="20">
        <f t="shared" si="515"/>
        <v>0</v>
      </c>
      <c r="AB2349" s="20">
        <f t="shared" si="516"/>
        <v>0</v>
      </c>
      <c r="AC2349" s="20">
        <f t="shared" si="517"/>
        <v>0</v>
      </c>
      <c r="AD2349" s="16">
        <f t="shared" si="514"/>
        <v>0</v>
      </c>
      <c r="AE2349" s="16">
        <f>IF(ISBLANK(T2349),AE2348,IF(COUNTIF(T$2:T2349,T2349)&gt;1,AE2348,1+MAX(AE2348,0)))</f>
        <v>73</v>
      </c>
    </row>
    <row r="2350" spans="1:31" x14ac:dyDescent="0.25">
      <c r="A2350" s="42">
        <v>139</v>
      </c>
      <c r="B2350" s="42" t="s">
        <v>65</v>
      </c>
      <c r="C2350" s="42" t="s">
        <v>801</v>
      </c>
      <c r="E2350" s="20">
        <v>1</v>
      </c>
      <c r="F2350" s="20">
        <v>4</v>
      </c>
      <c r="G2350" s="20">
        <v>1</v>
      </c>
      <c r="H2350" s="20">
        <v>15</v>
      </c>
      <c r="I2350" s="20">
        <v>4</v>
      </c>
      <c r="J2350" s="20">
        <v>7</v>
      </c>
      <c r="K2350" s="20">
        <v>0</v>
      </c>
      <c r="L2350" s="20">
        <v>0</v>
      </c>
      <c r="M2350" s="225" t="s">
        <v>802</v>
      </c>
      <c r="O2350" s="101">
        <f>IF(ISBLANK(C2350),O2349,IF(COUNTIF(C$2:C2350,C2350)&gt;1,O2349,1+MAX(O2349,0)))</f>
        <v>67</v>
      </c>
      <c r="P2350" s="45">
        <f t="shared" si="504"/>
        <v>39</v>
      </c>
      <c r="Q2350" s="33" t="str">
        <f t="shared" si="505"/>
        <v/>
      </c>
      <c r="R2350" s="33">
        <f t="shared" si="506"/>
        <v>4</v>
      </c>
      <c r="S2350" s="33" t="str">
        <f t="shared" si="507"/>
        <v>139_4</v>
      </c>
      <c r="T2350" s="35" t="str">
        <f t="shared" si="508"/>
        <v>139AM</v>
      </c>
      <c r="U2350" s="35" t="str">
        <f t="shared" si="509"/>
        <v>139AMNS</v>
      </c>
      <c r="W2350" s="20" t="str">
        <f t="shared" si="510"/>
        <v/>
      </c>
      <c r="X2350" s="20" t="str">
        <f t="shared" si="511"/>
        <v/>
      </c>
      <c r="Y2350" s="20" t="str">
        <f t="shared" si="512"/>
        <v/>
      </c>
      <c r="Z2350" s="20" t="str">
        <f t="shared" si="513"/>
        <v/>
      </c>
      <c r="AA2350" s="20">
        <f t="shared" si="515"/>
        <v>0</v>
      </c>
      <c r="AB2350" s="20">
        <f t="shared" si="516"/>
        <v>0</v>
      </c>
      <c r="AC2350" s="20">
        <f t="shared" si="517"/>
        <v>3</v>
      </c>
      <c r="AD2350" s="16">
        <f t="shared" si="514"/>
        <v>1</v>
      </c>
      <c r="AE2350" s="16">
        <f>IF(ISBLANK(T2350),AE2349,IF(COUNTIF(T$2:T2350,T2350)&gt;1,AE2349,1+MAX(AE2349,0)))</f>
        <v>73</v>
      </c>
    </row>
    <row r="2351" spans="1:31" x14ac:dyDescent="0.25">
      <c r="A2351" s="42">
        <v>139</v>
      </c>
      <c r="B2351" s="42" t="s">
        <v>65</v>
      </c>
      <c r="C2351" s="42" t="s">
        <v>801</v>
      </c>
      <c r="E2351" s="20">
        <v>1</v>
      </c>
      <c r="F2351" s="20">
        <v>4</v>
      </c>
      <c r="G2351" s="20">
        <v>2</v>
      </c>
      <c r="H2351" s="20">
        <v>1</v>
      </c>
      <c r="I2351" s="20">
        <v>1</v>
      </c>
      <c r="J2351" s="20">
        <v>0</v>
      </c>
      <c r="K2351" s="20">
        <v>0</v>
      </c>
      <c r="L2351" s="20">
        <v>0</v>
      </c>
      <c r="M2351" s="225" t="s">
        <v>802</v>
      </c>
      <c r="O2351" s="101">
        <f>IF(ISBLANK(C2351),O2350,IF(COUNTIF(C$2:C2351,C2351)&gt;1,O2350,1+MAX(O2350,0)))</f>
        <v>67</v>
      </c>
      <c r="P2351" s="45">
        <f t="shared" si="504"/>
        <v>39</v>
      </c>
      <c r="Q2351" s="33" t="str">
        <f t="shared" si="505"/>
        <v/>
      </c>
      <c r="R2351" s="33">
        <f t="shared" si="506"/>
        <v>4</v>
      </c>
      <c r="S2351" s="33" t="str">
        <f t="shared" si="507"/>
        <v>139_4</v>
      </c>
      <c r="T2351" s="35" t="str">
        <f t="shared" si="508"/>
        <v>139AM</v>
      </c>
      <c r="U2351" s="35" t="str">
        <f t="shared" si="509"/>
        <v>139AMNS</v>
      </c>
      <c r="W2351" s="20" t="str">
        <f t="shared" si="510"/>
        <v/>
      </c>
      <c r="X2351" s="20" t="str">
        <f t="shared" si="511"/>
        <v/>
      </c>
      <c r="Y2351" s="20" t="str">
        <f t="shared" si="512"/>
        <v/>
      </c>
      <c r="Z2351" s="20" t="str">
        <f t="shared" si="513"/>
        <v/>
      </c>
      <c r="AA2351" s="20">
        <f t="shared" si="515"/>
        <v>0</v>
      </c>
      <c r="AB2351" s="20">
        <f t="shared" si="516"/>
        <v>0</v>
      </c>
      <c r="AC2351" s="20">
        <f t="shared" si="517"/>
        <v>3</v>
      </c>
      <c r="AD2351" s="16">
        <f t="shared" si="514"/>
        <v>1</v>
      </c>
      <c r="AE2351" s="16">
        <f>IF(ISBLANK(T2351),AE2350,IF(COUNTIF(T$2:T2351,T2351)&gt;1,AE2350,1+MAX(AE2350,0)))</f>
        <v>73</v>
      </c>
    </row>
    <row r="2352" spans="1:31" x14ac:dyDescent="0.25">
      <c r="A2352" s="42">
        <v>139</v>
      </c>
      <c r="B2352" s="42" t="s">
        <v>65</v>
      </c>
      <c r="C2352" s="42" t="s">
        <v>801</v>
      </c>
      <c r="E2352" s="20">
        <v>1</v>
      </c>
      <c r="F2352" s="20">
        <v>4</v>
      </c>
      <c r="G2352" s="20">
        <v>3</v>
      </c>
      <c r="H2352" s="20">
        <v>4</v>
      </c>
      <c r="I2352" s="20">
        <v>1</v>
      </c>
      <c r="J2352" s="20">
        <v>0</v>
      </c>
      <c r="K2352" s="20">
        <v>1</v>
      </c>
      <c r="L2352" s="20">
        <v>3</v>
      </c>
      <c r="M2352" s="225" t="s">
        <v>802</v>
      </c>
      <c r="O2352" s="101">
        <f>IF(ISBLANK(C2352),O2351,IF(COUNTIF(C$2:C2352,C2352)&gt;1,O2351,1+MAX(O2351,0)))</f>
        <v>67</v>
      </c>
      <c r="P2352" s="45">
        <f t="shared" si="504"/>
        <v>39</v>
      </c>
      <c r="Q2352" s="33" t="str">
        <f t="shared" si="505"/>
        <v/>
      </c>
      <c r="R2352" s="33">
        <f t="shared" si="506"/>
        <v>4</v>
      </c>
      <c r="S2352" s="33" t="str">
        <f t="shared" si="507"/>
        <v>139_4</v>
      </c>
      <c r="T2352" s="35" t="str">
        <f t="shared" si="508"/>
        <v>139AM</v>
      </c>
      <c r="U2352" s="35" t="str">
        <f t="shared" si="509"/>
        <v>139AMEW</v>
      </c>
      <c r="W2352" s="20" t="str">
        <f t="shared" si="510"/>
        <v/>
      </c>
      <c r="X2352" s="20" t="str">
        <f t="shared" si="511"/>
        <v/>
      </c>
      <c r="Y2352" s="20" t="str">
        <f t="shared" si="512"/>
        <v/>
      </c>
      <c r="Z2352" s="20" t="str">
        <f t="shared" si="513"/>
        <v/>
      </c>
      <c r="AA2352" s="20">
        <f t="shared" si="515"/>
        <v>0</v>
      </c>
      <c r="AB2352" s="20">
        <f t="shared" si="516"/>
        <v>0</v>
      </c>
      <c r="AC2352" s="20">
        <f t="shared" si="517"/>
        <v>0</v>
      </c>
      <c r="AD2352" s="16">
        <f t="shared" si="514"/>
        <v>0</v>
      </c>
      <c r="AE2352" s="16">
        <f>IF(ISBLANK(T2352),AE2351,IF(COUNTIF(T$2:T2352,T2352)&gt;1,AE2351,1+MAX(AE2351,0)))</f>
        <v>73</v>
      </c>
    </row>
    <row r="2353" spans="1:31" x14ac:dyDescent="0.25">
      <c r="A2353" s="42">
        <v>139</v>
      </c>
      <c r="B2353" s="42" t="s">
        <v>65</v>
      </c>
      <c r="C2353" s="42" t="s">
        <v>801</v>
      </c>
      <c r="E2353" s="20">
        <v>1</v>
      </c>
      <c r="F2353" s="20">
        <v>4</v>
      </c>
      <c r="G2353" s="20">
        <v>4</v>
      </c>
      <c r="H2353" s="20">
        <v>2</v>
      </c>
      <c r="I2353" s="20">
        <v>0</v>
      </c>
      <c r="J2353" s="20">
        <v>0</v>
      </c>
      <c r="K2353" s="20">
        <v>1</v>
      </c>
      <c r="L2353" s="20">
        <v>2</v>
      </c>
      <c r="M2353" s="225" t="s">
        <v>802</v>
      </c>
      <c r="O2353" s="101">
        <f>IF(ISBLANK(C2353),O2352,IF(COUNTIF(C$2:C2353,C2353)&gt;1,O2352,1+MAX(O2352,0)))</f>
        <v>67</v>
      </c>
      <c r="P2353" s="45">
        <f t="shared" si="504"/>
        <v>39</v>
      </c>
      <c r="Q2353" s="33" t="str">
        <f t="shared" si="505"/>
        <v/>
      </c>
      <c r="R2353" s="33">
        <f t="shared" si="506"/>
        <v>4</v>
      </c>
      <c r="S2353" s="33" t="str">
        <f t="shared" si="507"/>
        <v>139_4</v>
      </c>
      <c r="T2353" s="35" t="str">
        <f t="shared" si="508"/>
        <v>139AM</v>
      </c>
      <c r="U2353" s="35" t="str">
        <f t="shared" si="509"/>
        <v>139AMEW</v>
      </c>
      <c r="W2353" s="20" t="str">
        <f t="shared" si="510"/>
        <v/>
      </c>
      <c r="X2353" s="20" t="str">
        <f t="shared" si="511"/>
        <v/>
      </c>
      <c r="Y2353" s="20" t="str">
        <f t="shared" si="512"/>
        <v/>
      </c>
      <c r="Z2353" s="20" t="str">
        <f t="shared" si="513"/>
        <v/>
      </c>
      <c r="AA2353" s="20">
        <f t="shared" si="515"/>
        <v>0</v>
      </c>
      <c r="AB2353" s="20">
        <f t="shared" si="516"/>
        <v>0</v>
      </c>
      <c r="AC2353" s="20">
        <f t="shared" si="517"/>
        <v>0</v>
      </c>
      <c r="AD2353" s="16">
        <f t="shared" si="514"/>
        <v>0</v>
      </c>
      <c r="AE2353" s="16">
        <f>IF(ISBLANK(T2353),AE2352,IF(COUNTIF(T$2:T2353,T2353)&gt;1,AE2352,1+MAX(AE2352,0)))</f>
        <v>73</v>
      </c>
    </row>
    <row r="2354" spans="1:31" x14ac:dyDescent="0.25">
      <c r="A2354" s="42">
        <v>139</v>
      </c>
      <c r="B2354" s="42" t="s">
        <v>65</v>
      </c>
      <c r="C2354" s="42" t="s">
        <v>803</v>
      </c>
      <c r="E2354" s="20">
        <v>2</v>
      </c>
      <c r="F2354" s="20">
        <v>1</v>
      </c>
      <c r="G2354" s="20">
        <v>1</v>
      </c>
      <c r="H2354" s="20">
        <v>14</v>
      </c>
      <c r="I2354" s="20">
        <v>5</v>
      </c>
      <c r="J2354" s="20">
        <v>5</v>
      </c>
      <c r="K2354" s="20">
        <v>0</v>
      </c>
      <c r="L2354" s="20">
        <v>0</v>
      </c>
      <c r="O2354" s="101">
        <f>IF(ISBLANK(C2354),O2353,IF(COUNTIF(C$2:C2354,C2354)&gt;1,O2353,1+MAX(O2353,0)))</f>
        <v>68</v>
      </c>
      <c r="P2354" s="45">
        <f t="shared" si="504"/>
        <v>39</v>
      </c>
      <c r="Q2354" s="33" t="str">
        <f t="shared" si="505"/>
        <v/>
      </c>
      <c r="R2354" s="33">
        <f t="shared" si="506"/>
        <v>5</v>
      </c>
      <c r="S2354" s="33" t="str">
        <f t="shared" si="507"/>
        <v>139_5</v>
      </c>
      <c r="T2354" s="35" t="str">
        <f t="shared" si="508"/>
        <v>139AM</v>
      </c>
      <c r="U2354" s="35" t="str">
        <f t="shared" si="509"/>
        <v>139AMNS</v>
      </c>
      <c r="W2354" s="20" t="str">
        <f t="shared" si="510"/>
        <v/>
      </c>
      <c r="X2354" s="20" t="str">
        <f t="shared" si="511"/>
        <v/>
      </c>
      <c r="Y2354" s="20" t="str">
        <f t="shared" si="512"/>
        <v/>
      </c>
      <c r="Z2354" s="20" t="str">
        <f t="shared" si="513"/>
        <v/>
      </c>
      <c r="AA2354" s="20">
        <f t="shared" si="515"/>
        <v>0</v>
      </c>
      <c r="AB2354" s="20">
        <f t="shared" si="516"/>
        <v>0</v>
      </c>
      <c r="AC2354" s="20">
        <f t="shared" si="517"/>
        <v>3</v>
      </c>
      <c r="AD2354" s="16">
        <f t="shared" si="514"/>
        <v>1</v>
      </c>
      <c r="AE2354" s="16">
        <f>IF(ISBLANK(T2354),AE2353,IF(COUNTIF(T$2:T2354,T2354)&gt;1,AE2353,1+MAX(AE2353,0)))</f>
        <v>73</v>
      </c>
    </row>
    <row r="2355" spans="1:31" x14ac:dyDescent="0.25">
      <c r="A2355" s="42">
        <v>139</v>
      </c>
      <c r="B2355" s="42" t="s">
        <v>65</v>
      </c>
      <c r="C2355" s="42" t="s">
        <v>803</v>
      </c>
      <c r="E2355" s="20">
        <v>2</v>
      </c>
      <c r="F2355" s="20">
        <v>1</v>
      </c>
      <c r="G2355" s="20">
        <v>2</v>
      </c>
      <c r="H2355" s="20">
        <v>3</v>
      </c>
      <c r="I2355" s="20">
        <v>2</v>
      </c>
      <c r="J2355" s="20">
        <v>1</v>
      </c>
      <c r="K2355" s="20">
        <v>1</v>
      </c>
      <c r="L2355" s="20">
        <v>0</v>
      </c>
      <c r="O2355" s="101">
        <f>IF(ISBLANK(C2355),O2354,IF(COUNTIF(C$2:C2355,C2355)&gt;1,O2354,1+MAX(O2354,0)))</f>
        <v>68</v>
      </c>
      <c r="P2355" s="45">
        <f t="shared" si="504"/>
        <v>39</v>
      </c>
      <c r="Q2355" s="33" t="str">
        <f t="shared" si="505"/>
        <v/>
      </c>
      <c r="R2355" s="33">
        <f t="shared" si="506"/>
        <v>5</v>
      </c>
      <c r="S2355" s="33" t="str">
        <f t="shared" si="507"/>
        <v>139_5</v>
      </c>
      <c r="T2355" s="35" t="str">
        <f t="shared" si="508"/>
        <v>139AM</v>
      </c>
      <c r="U2355" s="35" t="str">
        <f t="shared" si="509"/>
        <v>139AMNS</v>
      </c>
      <c r="W2355" s="20" t="str">
        <f t="shared" si="510"/>
        <v/>
      </c>
      <c r="X2355" s="20" t="str">
        <f t="shared" si="511"/>
        <v/>
      </c>
      <c r="Y2355" s="20" t="str">
        <f t="shared" si="512"/>
        <v/>
      </c>
      <c r="Z2355" s="20" t="str">
        <f t="shared" si="513"/>
        <v/>
      </c>
      <c r="AA2355" s="20">
        <f t="shared" si="515"/>
        <v>0</v>
      </c>
      <c r="AB2355" s="20">
        <f t="shared" si="516"/>
        <v>0</v>
      </c>
      <c r="AC2355" s="20">
        <f t="shared" si="517"/>
        <v>3</v>
      </c>
      <c r="AD2355" s="16">
        <f t="shared" si="514"/>
        <v>1</v>
      </c>
      <c r="AE2355" s="16">
        <f>IF(ISBLANK(T2355),AE2354,IF(COUNTIF(T$2:T2355,T2355)&gt;1,AE2354,1+MAX(AE2354,0)))</f>
        <v>73</v>
      </c>
    </row>
    <row r="2356" spans="1:31" x14ac:dyDescent="0.25">
      <c r="A2356" s="42">
        <v>139</v>
      </c>
      <c r="B2356" s="42" t="s">
        <v>65</v>
      </c>
      <c r="C2356" s="42" t="s">
        <v>803</v>
      </c>
      <c r="E2356" s="20">
        <v>2</v>
      </c>
      <c r="F2356" s="20">
        <v>1</v>
      </c>
      <c r="G2356" s="20">
        <v>3</v>
      </c>
      <c r="H2356" s="20">
        <v>4</v>
      </c>
      <c r="I2356" s="20">
        <v>2</v>
      </c>
      <c r="J2356" s="20">
        <v>0</v>
      </c>
      <c r="K2356" s="20">
        <v>0</v>
      </c>
      <c r="L2356" s="20">
        <v>3</v>
      </c>
      <c r="O2356" s="101">
        <f>IF(ISBLANK(C2356),O2355,IF(COUNTIF(C$2:C2356,C2356)&gt;1,O2355,1+MAX(O2355,0)))</f>
        <v>68</v>
      </c>
      <c r="P2356" s="45">
        <f t="shared" si="504"/>
        <v>39</v>
      </c>
      <c r="Q2356" s="33" t="str">
        <f t="shared" si="505"/>
        <v/>
      </c>
      <c r="R2356" s="33">
        <f t="shared" si="506"/>
        <v>5</v>
      </c>
      <c r="S2356" s="33" t="str">
        <f t="shared" si="507"/>
        <v>139_5</v>
      </c>
      <c r="T2356" s="35" t="str">
        <f t="shared" si="508"/>
        <v>139AM</v>
      </c>
      <c r="U2356" s="35" t="str">
        <f t="shared" si="509"/>
        <v>139AMEW</v>
      </c>
      <c r="W2356" s="20" t="str">
        <f t="shared" si="510"/>
        <v/>
      </c>
      <c r="X2356" s="20" t="str">
        <f t="shared" si="511"/>
        <v/>
      </c>
      <c r="Y2356" s="20" t="str">
        <f t="shared" si="512"/>
        <v/>
      </c>
      <c r="Z2356" s="20" t="str">
        <f t="shared" si="513"/>
        <v/>
      </c>
      <c r="AA2356" s="20">
        <f t="shared" si="515"/>
        <v>0</v>
      </c>
      <c r="AB2356" s="20">
        <f t="shared" si="516"/>
        <v>0</v>
      </c>
      <c r="AC2356" s="20">
        <f t="shared" si="517"/>
        <v>0</v>
      </c>
      <c r="AD2356" s="16">
        <f t="shared" si="514"/>
        <v>0</v>
      </c>
      <c r="AE2356" s="16">
        <f>IF(ISBLANK(T2356),AE2355,IF(COUNTIF(T$2:T2356,T2356)&gt;1,AE2355,1+MAX(AE2355,0)))</f>
        <v>73</v>
      </c>
    </row>
    <row r="2357" spans="1:31" x14ac:dyDescent="0.25">
      <c r="A2357" s="42">
        <v>139</v>
      </c>
      <c r="B2357" s="42" t="s">
        <v>65</v>
      </c>
      <c r="C2357" s="42" t="s">
        <v>803</v>
      </c>
      <c r="E2357" s="20">
        <v>2</v>
      </c>
      <c r="F2357" s="20">
        <v>1</v>
      </c>
      <c r="G2357" s="20">
        <v>4</v>
      </c>
      <c r="H2357" s="20">
        <v>1</v>
      </c>
      <c r="I2357" s="20">
        <v>1</v>
      </c>
      <c r="J2357" s="20">
        <v>0</v>
      </c>
      <c r="K2357" s="20">
        <v>0</v>
      </c>
      <c r="L2357" s="20">
        <v>1</v>
      </c>
      <c r="O2357" s="101">
        <f>IF(ISBLANK(C2357),O2356,IF(COUNTIF(C$2:C2357,C2357)&gt;1,O2356,1+MAX(O2356,0)))</f>
        <v>68</v>
      </c>
      <c r="P2357" s="45">
        <f t="shared" si="504"/>
        <v>39</v>
      </c>
      <c r="Q2357" s="33" t="str">
        <f t="shared" si="505"/>
        <v/>
      </c>
      <c r="R2357" s="33">
        <f t="shared" si="506"/>
        <v>5</v>
      </c>
      <c r="S2357" s="33" t="str">
        <f t="shared" si="507"/>
        <v>139_5</v>
      </c>
      <c r="T2357" s="35" t="str">
        <f t="shared" si="508"/>
        <v>139AM</v>
      </c>
      <c r="U2357" s="35" t="str">
        <f t="shared" si="509"/>
        <v>139AMEW</v>
      </c>
      <c r="W2357" s="20" t="str">
        <f t="shared" si="510"/>
        <v/>
      </c>
      <c r="X2357" s="20" t="str">
        <f t="shared" si="511"/>
        <v/>
      </c>
      <c r="Y2357" s="20" t="str">
        <f t="shared" si="512"/>
        <v/>
      </c>
      <c r="Z2357" s="20" t="str">
        <f t="shared" si="513"/>
        <v/>
      </c>
      <c r="AA2357" s="20">
        <f t="shared" si="515"/>
        <v>0</v>
      </c>
      <c r="AB2357" s="20">
        <f t="shared" si="516"/>
        <v>0</v>
      </c>
      <c r="AC2357" s="20">
        <f t="shared" si="517"/>
        <v>0</v>
      </c>
      <c r="AD2357" s="16">
        <f t="shared" si="514"/>
        <v>0</v>
      </c>
      <c r="AE2357" s="16">
        <f>IF(ISBLANK(T2357),AE2356,IF(COUNTIF(T$2:T2357,T2357)&gt;1,AE2356,1+MAX(AE2356,0)))</f>
        <v>73</v>
      </c>
    </row>
    <row r="2358" spans="1:31" x14ac:dyDescent="0.25">
      <c r="A2358" s="42">
        <v>139</v>
      </c>
      <c r="B2358" s="42" t="s">
        <v>65</v>
      </c>
      <c r="C2358" s="42" t="s">
        <v>803</v>
      </c>
      <c r="E2358" s="20">
        <v>2</v>
      </c>
      <c r="F2358" s="20">
        <v>2</v>
      </c>
      <c r="G2358" s="20">
        <v>1</v>
      </c>
      <c r="H2358" s="20">
        <v>21</v>
      </c>
      <c r="I2358" s="20">
        <v>6</v>
      </c>
      <c r="J2358" s="20">
        <v>11</v>
      </c>
      <c r="K2358" s="20">
        <v>0</v>
      </c>
      <c r="L2358" s="20">
        <v>0</v>
      </c>
      <c r="O2358" s="101">
        <f>IF(ISBLANK(C2358),O2357,IF(COUNTIF(C$2:C2358,C2358)&gt;1,O2357,1+MAX(O2357,0)))</f>
        <v>68</v>
      </c>
      <c r="P2358" s="45">
        <f t="shared" si="504"/>
        <v>39</v>
      </c>
      <c r="Q2358" s="33" t="str">
        <f t="shared" si="505"/>
        <v/>
      </c>
      <c r="R2358" s="33">
        <f t="shared" si="506"/>
        <v>6</v>
      </c>
      <c r="S2358" s="33" t="str">
        <f t="shared" si="507"/>
        <v>139_6</v>
      </c>
      <c r="T2358" s="35" t="str">
        <f t="shared" si="508"/>
        <v>139AM</v>
      </c>
      <c r="U2358" s="35" t="str">
        <f t="shared" si="509"/>
        <v>139AMNS</v>
      </c>
      <c r="W2358" s="20" t="str">
        <f t="shared" si="510"/>
        <v/>
      </c>
      <c r="X2358" s="20" t="str">
        <f t="shared" si="511"/>
        <v/>
      </c>
      <c r="Y2358" s="20" t="str">
        <f t="shared" si="512"/>
        <v/>
      </c>
      <c r="Z2358" s="20" t="str">
        <f t="shared" si="513"/>
        <v/>
      </c>
      <c r="AA2358" s="20">
        <f t="shared" si="515"/>
        <v>0</v>
      </c>
      <c r="AB2358" s="20">
        <f t="shared" si="516"/>
        <v>0</v>
      </c>
      <c r="AC2358" s="20">
        <f t="shared" si="517"/>
        <v>3</v>
      </c>
      <c r="AD2358" s="16">
        <f t="shared" si="514"/>
        <v>1</v>
      </c>
      <c r="AE2358" s="16">
        <f>IF(ISBLANK(T2358),AE2357,IF(COUNTIF(T$2:T2358,T2358)&gt;1,AE2357,1+MAX(AE2357,0)))</f>
        <v>73</v>
      </c>
    </row>
    <row r="2359" spans="1:31" x14ac:dyDescent="0.25">
      <c r="A2359" s="42">
        <v>139</v>
      </c>
      <c r="B2359" s="42" t="s">
        <v>65</v>
      </c>
      <c r="C2359" s="42" t="s">
        <v>803</v>
      </c>
      <c r="E2359" s="20">
        <v>2</v>
      </c>
      <c r="F2359" s="20">
        <v>2</v>
      </c>
      <c r="G2359" s="20">
        <v>2</v>
      </c>
      <c r="H2359" s="20">
        <v>5</v>
      </c>
      <c r="I2359" s="20">
        <v>3</v>
      </c>
      <c r="J2359" s="20">
        <v>4</v>
      </c>
      <c r="K2359" s="20">
        <v>0</v>
      </c>
      <c r="L2359" s="20">
        <v>1</v>
      </c>
      <c r="O2359" s="101">
        <f>IF(ISBLANK(C2359),O2358,IF(COUNTIF(C$2:C2359,C2359)&gt;1,O2358,1+MAX(O2358,0)))</f>
        <v>68</v>
      </c>
      <c r="P2359" s="45">
        <f t="shared" si="504"/>
        <v>39</v>
      </c>
      <c r="Q2359" s="33" t="str">
        <f t="shared" si="505"/>
        <v/>
      </c>
      <c r="R2359" s="33">
        <f t="shared" si="506"/>
        <v>6</v>
      </c>
      <c r="S2359" s="33" t="str">
        <f t="shared" si="507"/>
        <v>139_6</v>
      </c>
      <c r="T2359" s="35" t="str">
        <f t="shared" si="508"/>
        <v>139AM</v>
      </c>
      <c r="U2359" s="35" t="str">
        <f t="shared" si="509"/>
        <v>139AMNS</v>
      </c>
      <c r="W2359" s="20" t="str">
        <f t="shared" si="510"/>
        <v/>
      </c>
      <c r="X2359" s="20" t="str">
        <f t="shared" si="511"/>
        <v/>
      </c>
      <c r="Y2359" s="20" t="str">
        <f t="shared" si="512"/>
        <v/>
      </c>
      <c r="Z2359" s="20" t="str">
        <f t="shared" si="513"/>
        <v/>
      </c>
      <c r="AA2359" s="20">
        <f t="shared" si="515"/>
        <v>0</v>
      </c>
      <c r="AB2359" s="20">
        <f t="shared" si="516"/>
        <v>0</v>
      </c>
      <c r="AC2359" s="20">
        <f t="shared" si="517"/>
        <v>3</v>
      </c>
      <c r="AD2359" s="16">
        <f t="shared" si="514"/>
        <v>1</v>
      </c>
      <c r="AE2359" s="16">
        <f>IF(ISBLANK(T2359),AE2358,IF(COUNTIF(T$2:T2359,T2359)&gt;1,AE2358,1+MAX(AE2358,0)))</f>
        <v>73</v>
      </c>
    </row>
    <row r="2360" spans="1:31" x14ac:dyDescent="0.25">
      <c r="A2360" s="42">
        <v>139</v>
      </c>
      <c r="B2360" s="42" t="s">
        <v>65</v>
      </c>
      <c r="C2360" s="42" t="s">
        <v>803</v>
      </c>
      <c r="E2360" s="20">
        <v>2</v>
      </c>
      <c r="F2360" s="20">
        <v>2</v>
      </c>
      <c r="G2360" s="20">
        <v>3</v>
      </c>
      <c r="H2360" s="20">
        <v>0</v>
      </c>
      <c r="I2360" s="20">
        <v>0</v>
      </c>
      <c r="J2360" s="20">
        <v>0</v>
      </c>
      <c r="K2360" s="20">
        <v>0</v>
      </c>
      <c r="L2360" s="20">
        <v>0</v>
      </c>
      <c r="O2360" s="101">
        <f>IF(ISBLANK(C2360),O2359,IF(COUNTIF(C$2:C2360,C2360)&gt;1,O2359,1+MAX(O2359,0)))</f>
        <v>68</v>
      </c>
      <c r="P2360" s="45">
        <f t="shared" si="504"/>
        <v>39</v>
      </c>
      <c r="Q2360" s="33" t="str">
        <f t="shared" si="505"/>
        <v/>
      </c>
      <c r="R2360" s="33">
        <f t="shared" si="506"/>
        <v>6</v>
      </c>
      <c r="S2360" s="33" t="str">
        <f t="shared" si="507"/>
        <v>139_6</v>
      </c>
      <c r="T2360" s="35" t="str">
        <f t="shared" si="508"/>
        <v>139AM</v>
      </c>
      <c r="U2360" s="35" t="str">
        <f t="shared" si="509"/>
        <v>139AMEW</v>
      </c>
      <c r="W2360" s="20" t="str">
        <f t="shared" si="510"/>
        <v/>
      </c>
      <c r="X2360" s="20" t="str">
        <f t="shared" si="511"/>
        <v/>
      </c>
      <c r="Y2360" s="20" t="str">
        <f t="shared" si="512"/>
        <v/>
      </c>
      <c r="Z2360" s="20" t="str">
        <f t="shared" si="513"/>
        <v/>
      </c>
      <c r="AA2360" s="20">
        <f t="shared" si="515"/>
        <v>0</v>
      </c>
      <c r="AB2360" s="20">
        <f t="shared" si="516"/>
        <v>0</v>
      </c>
      <c r="AC2360" s="20">
        <f t="shared" si="517"/>
        <v>0</v>
      </c>
      <c r="AD2360" s="16">
        <f t="shared" si="514"/>
        <v>0</v>
      </c>
      <c r="AE2360" s="16">
        <f>IF(ISBLANK(T2360),AE2359,IF(COUNTIF(T$2:T2360,T2360)&gt;1,AE2359,1+MAX(AE2359,0)))</f>
        <v>73</v>
      </c>
    </row>
    <row r="2361" spans="1:31" x14ac:dyDescent="0.25">
      <c r="A2361" s="42">
        <v>139</v>
      </c>
      <c r="B2361" s="42" t="s">
        <v>65</v>
      </c>
      <c r="C2361" s="42" t="s">
        <v>803</v>
      </c>
      <c r="E2361" s="20">
        <v>2</v>
      </c>
      <c r="F2361" s="20">
        <v>2</v>
      </c>
      <c r="G2361" s="20">
        <v>4</v>
      </c>
      <c r="H2361" s="20">
        <v>5</v>
      </c>
      <c r="I2361" s="20">
        <v>1</v>
      </c>
      <c r="J2361" s="20">
        <v>1</v>
      </c>
      <c r="K2361" s="20">
        <v>1</v>
      </c>
      <c r="L2361" s="20">
        <v>4</v>
      </c>
      <c r="O2361" s="101">
        <f>IF(ISBLANK(C2361),O2360,IF(COUNTIF(C$2:C2361,C2361)&gt;1,O2360,1+MAX(O2360,0)))</f>
        <v>68</v>
      </c>
      <c r="P2361" s="45">
        <f t="shared" si="504"/>
        <v>39</v>
      </c>
      <c r="Q2361" s="33" t="str">
        <f t="shared" si="505"/>
        <v/>
      </c>
      <c r="R2361" s="33">
        <f t="shared" si="506"/>
        <v>6</v>
      </c>
      <c r="S2361" s="33" t="str">
        <f t="shared" si="507"/>
        <v>139_6</v>
      </c>
      <c r="T2361" s="35" t="str">
        <f t="shared" si="508"/>
        <v>139AM</v>
      </c>
      <c r="U2361" s="35" t="str">
        <f t="shared" si="509"/>
        <v>139AMEW</v>
      </c>
      <c r="W2361" s="20" t="str">
        <f t="shared" si="510"/>
        <v/>
      </c>
      <c r="X2361" s="20" t="str">
        <f t="shared" si="511"/>
        <v/>
      </c>
      <c r="Y2361" s="20" t="str">
        <f t="shared" si="512"/>
        <v/>
      </c>
      <c r="Z2361" s="20" t="str">
        <f t="shared" si="513"/>
        <v/>
      </c>
      <c r="AA2361" s="20">
        <f t="shared" si="515"/>
        <v>0</v>
      </c>
      <c r="AB2361" s="20">
        <f t="shared" si="516"/>
        <v>0</v>
      </c>
      <c r="AC2361" s="20">
        <f t="shared" si="517"/>
        <v>0</v>
      </c>
      <c r="AD2361" s="16">
        <f t="shared" si="514"/>
        <v>0</v>
      </c>
      <c r="AE2361" s="16">
        <f>IF(ISBLANK(T2361),AE2360,IF(COUNTIF(T$2:T2361,T2361)&gt;1,AE2360,1+MAX(AE2360,0)))</f>
        <v>73</v>
      </c>
    </row>
    <row r="2362" spans="1:31" x14ac:dyDescent="0.25">
      <c r="A2362" s="42">
        <v>139</v>
      </c>
      <c r="B2362" s="42" t="s">
        <v>65</v>
      </c>
      <c r="C2362" s="42" t="s">
        <v>803</v>
      </c>
      <c r="E2362" s="20">
        <v>2</v>
      </c>
      <c r="F2362" s="20">
        <v>3</v>
      </c>
      <c r="G2362" s="20">
        <v>1</v>
      </c>
      <c r="H2362" s="20">
        <v>23</v>
      </c>
      <c r="I2362" s="20">
        <v>9</v>
      </c>
      <c r="J2362" s="20">
        <v>8</v>
      </c>
      <c r="K2362" s="20">
        <v>0</v>
      </c>
      <c r="L2362" s="20">
        <v>0</v>
      </c>
      <c r="O2362" s="101">
        <f>IF(ISBLANK(C2362),O2361,IF(COUNTIF(C$2:C2362,C2362)&gt;1,O2361,1+MAX(O2361,0)))</f>
        <v>68</v>
      </c>
      <c r="P2362" s="45">
        <f t="shared" si="504"/>
        <v>39</v>
      </c>
      <c r="Q2362" s="33" t="str">
        <f t="shared" si="505"/>
        <v/>
      </c>
      <c r="R2362" s="33">
        <f t="shared" si="506"/>
        <v>7</v>
      </c>
      <c r="S2362" s="33" t="str">
        <f t="shared" si="507"/>
        <v>139_7</v>
      </c>
      <c r="T2362" s="35" t="str">
        <f t="shared" si="508"/>
        <v>139AM</v>
      </c>
      <c r="U2362" s="35" t="str">
        <f t="shared" si="509"/>
        <v>139AMNS</v>
      </c>
      <c r="W2362" s="20" t="str">
        <f t="shared" si="510"/>
        <v/>
      </c>
      <c r="X2362" s="20" t="str">
        <f t="shared" si="511"/>
        <v/>
      </c>
      <c r="Y2362" s="20" t="str">
        <f t="shared" si="512"/>
        <v/>
      </c>
      <c r="Z2362" s="20" t="str">
        <f t="shared" si="513"/>
        <v/>
      </c>
      <c r="AA2362" s="20">
        <f t="shared" si="515"/>
        <v>0</v>
      </c>
      <c r="AB2362" s="20">
        <f t="shared" si="516"/>
        <v>0</v>
      </c>
      <c r="AC2362" s="20">
        <f t="shared" si="517"/>
        <v>3</v>
      </c>
      <c r="AD2362" s="16">
        <f t="shared" si="514"/>
        <v>1</v>
      </c>
      <c r="AE2362" s="16">
        <f>IF(ISBLANK(T2362),AE2361,IF(COUNTIF(T$2:T2362,T2362)&gt;1,AE2361,1+MAX(AE2361,0)))</f>
        <v>73</v>
      </c>
    </row>
    <row r="2363" spans="1:31" x14ac:dyDescent="0.25">
      <c r="A2363" s="42">
        <v>139</v>
      </c>
      <c r="B2363" s="42" t="s">
        <v>65</v>
      </c>
      <c r="C2363" s="42" t="s">
        <v>803</v>
      </c>
      <c r="E2363" s="20">
        <v>2</v>
      </c>
      <c r="F2363" s="20">
        <v>3</v>
      </c>
      <c r="G2363" s="20">
        <v>2</v>
      </c>
      <c r="H2363" s="20">
        <v>6</v>
      </c>
      <c r="I2363" s="20">
        <v>6</v>
      </c>
      <c r="J2363" s="20">
        <v>3</v>
      </c>
      <c r="K2363" s="20">
        <v>0</v>
      </c>
      <c r="L2363" s="20">
        <v>1</v>
      </c>
      <c r="O2363" s="101">
        <f>IF(ISBLANK(C2363),O2362,IF(COUNTIF(C$2:C2363,C2363)&gt;1,O2362,1+MAX(O2362,0)))</f>
        <v>68</v>
      </c>
      <c r="P2363" s="45">
        <f t="shared" si="504"/>
        <v>39</v>
      </c>
      <c r="Q2363" s="33" t="str">
        <f t="shared" si="505"/>
        <v/>
      </c>
      <c r="R2363" s="33">
        <f t="shared" si="506"/>
        <v>7</v>
      </c>
      <c r="S2363" s="33" t="str">
        <f t="shared" si="507"/>
        <v>139_7</v>
      </c>
      <c r="T2363" s="35" t="str">
        <f t="shared" si="508"/>
        <v>139AM</v>
      </c>
      <c r="U2363" s="35" t="str">
        <f t="shared" si="509"/>
        <v>139AMNS</v>
      </c>
      <c r="W2363" s="20" t="str">
        <f t="shared" si="510"/>
        <v/>
      </c>
      <c r="X2363" s="20" t="str">
        <f t="shared" si="511"/>
        <v/>
      </c>
      <c r="Y2363" s="20" t="str">
        <f t="shared" si="512"/>
        <v/>
      </c>
      <c r="Z2363" s="20" t="str">
        <f t="shared" si="513"/>
        <v/>
      </c>
      <c r="AA2363" s="20">
        <f t="shared" si="515"/>
        <v>0</v>
      </c>
      <c r="AB2363" s="20">
        <f t="shared" si="516"/>
        <v>0</v>
      </c>
      <c r="AC2363" s="20">
        <f t="shared" si="517"/>
        <v>3</v>
      </c>
      <c r="AD2363" s="16">
        <f t="shared" si="514"/>
        <v>1</v>
      </c>
      <c r="AE2363" s="16">
        <f>IF(ISBLANK(T2363),AE2362,IF(COUNTIF(T$2:T2363,T2363)&gt;1,AE2362,1+MAX(AE2362,0)))</f>
        <v>73</v>
      </c>
    </row>
    <row r="2364" spans="1:31" x14ac:dyDescent="0.25">
      <c r="A2364" s="42">
        <v>139</v>
      </c>
      <c r="B2364" s="42" t="s">
        <v>65</v>
      </c>
      <c r="C2364" s="42" t="s">
        <v>803</v>
      </c>
      <c r="E2364" s="20">
        <v>2</v>
      </c>
      <c r="F2364" s="20">
        <v>3</v>
      </c>
      <c r="G2364" s="20">
        <v>3</v>
      </c>
      <c r="H2364" s="20">
        <v>4</v>
      </c>
      <c r="I2364" s="20">
        <v>4</v>
      </c>
      <c r="J2364" s="20">
        <v>0</v>
      </c>
      <c r="K2364" s="20">
        <v>1</v>
      </c>
      <c r="L2364" s="20">
        <v>3</v>
      </c>
      <c r="O2364" s="101">
        <f>IF(ISBLANK(C2364),O2363,IF(COUNTIF(C$2:C2364,C2364)&gt;1,O2363,1+MAX(O2363,0)))</f>
        <v>68</v>
      </c>
      <c r="P2364" s="45">
        <f t="shared" si="504"/>
        <v>39</v>
      </c>
      <c r="Q2364" s="33" t="str">
        <f t="shared" si="505"/>
        <v/>
      </c>
      <c r="R2364" s="33">
        <f t="shared" si="506"/>
        <v>7</v>
      </c>
      <c r="S2364" s="33" t="str">
        <f t="shared" si="507"/>
        <v>139_7</v>
      </c>
      <c r="T2364" s="35" t="str">
        <f t="shared" si="508"/>
        <v>139AM</v>
      </c>
      <c r="U2364" s="35" t="str">
        <f t="shared" si="509"/>
        <v>139AMEW</v>
      </c>
      <c r="W2364" s="20" t="str">
        <f t="shared" si="510"/>
        <v/>
      </c>
      <c r="X2364" s="20" t="str">
        <f t="shared" si="511"/>
        <v/>
      </c>
      <c r="Y2364" s="20" t="str">
        <f t="shared" si="512"/>
        <v/>
      </c>
      <c r="Z2364" s="20" t="str">
        <f t="shared" si="513"/>
        <v/>
      </c>
      <c r="AA2364" s="20">
        <f t="shared" si="515"/>
        <v>0</v>
      </c>
      <c r="AB2364" s="20">
        <f t="shared" si="516"/>
        <v>0</v>
      </c>
      <c r="AC2364" s="20">
        <f t="shared" si="517"/>
        <v>0</v>
      </c>
      <c r="AD2364" s="16">
        <f t="shared" si="514"/>
        <v>0</v>
      </c>
      <c r="AE2364" s="16">
        <f>IF(ISBLANK(T2364),AE2363,IF(COUNTIF(T$2:T2364,T2364)&gt;1,AE2363,1+MAX(AE2363,0)))</f>
        <v>73</v>
      </c>
    </row>
    <row r="2365" spans="1:31" x14ac:dyDescent="0.25">
      <c r="A2365" s="42">
        <v>139</v>
      </c>
      <c r="B2365" s="42" t="s">
        <v>65</v>
      </c>
      <c r="C2365" s="42" t="s">
        <v>803</v>
      </c>
      <c r="E2365" s="20">
        <v>2</v>
      </c>
      <c r="F2365" s="20">
        <v>3</v>
      </c>
      <c r="G2365" s="20">
        <v>4</v>
      </c>
      <c r="H2365" s="20">
        <v>3</v>
      </c>
      <c r="I2365" s="20">
        <v>0</v>
      </c>
      <c r="J2365" s="20">
        <v>0</v>
      </c>
      <c r="K2365" s="20">
        <v>1</v>
      </c>
      <c r="L2365" s="20">
        <v>3</v>
      </c>
      <c r="O2365" s="101">
        <f>IF(ISBLANK(C2365),O2364,IF(COUNTIF(C$2:C2365,C2365)&gt;1,O2364,1+MAX(O2364,0)))</f>
        <v>68</v>
      </c>
      <c r="P2365" s="45">
        <f t="shared" si="504"/>
        <v>39</v>
      </c>
      <c r="Q2365" s="33" t="str">
        <f t="shared" si="505"/>
        <v/>
      </c>
      <c r="R2365" s="33">
        <f t="shared" si="506"/>
        <v>7</v>
      </c>
      <c r="S2365" s="33" t="str">
        <f t="shared" si="507"/>
        <v>139_7</v>
      </c>
      <c r="T2365" s="35" t="str">
        <f t="shared" si="508"/>
        <v>139AM</v>
      </c>
      <c r="U2365" s="35" t="str">
        <f t="shared" si="509"/>
        <v>139AMEW</v>
      </c>
      <c r="W2365" s="20" t="str">
        <f t="shared" si="510"/>
        <v/>
      </c>
      <c r="X2365" s="20" t="str">
        <f t="shared" si="511"/>
        <v/>
      </c>
      <c r="Y2365" s="20" t="str">
        <f t="shared" si="512"/>
        <v/>
      </c>
      <c r="Z2365" s="20" t="str">
        <f t="shared" si="513"/>
        <v/>
      </c>
      <c r="AA2365" s="20">
        <f t="shared" si="515"/>
        <v>0</v>
      </c>
      <c r="AB2365" s="20">
        <f t="shared" si="516"/>
        <v>0</v>
      </c>
      <c r="AC2365" s="20">
        <f t="shared" si="517"/>
        <v>0</v>
      </c>
      <c r="AD2365" s="16">
        <f t="shared" si="514"/>
        <v>0</v>
      </c>
      <c r="AE2365" s="16">
        <f>IF(ISBLANK(T2365),AE2364,IF(COUNTIF(T$2:T2365,T2365)&gt;1,AE2364,1+MAX(AE2364,0)))</f>
        <v>73</v>
      </c>
    </row>
    <row r="2366" spans="1:31" x14ac:dyDescent="0.25">
      <c r="A2366" s="42">
        <v>139</v>
      </c>
      <c r="B2366" s="42" t="s">
        <v>65</v>
      </c>
      <c r="C2366" s="42" t="s">
        <v>803</v>
      </c>
      <c r="E2366" s="20">
        <v>2</v>
      </c>
      <c r="F2366" s="20">
        <v>4</v>
      </c>
      <c r="G2366" s="20">
        <v>1</v>
      </c>
      <c r="H2366" s="20">
        <v>36</v>
      </c>
      <c r="I2366" s="20">
        <v>9</v>
      </c>
      <c r="J2366" s="20">
        <v>12</v>
      </c>
      <c r="K2366" s="20">
        <v>0</v>
      </c>
      <c r="L2366" s="20">
        <v>0</v>
      </c>
      <c r="O2366" s="101">
        <f>IF(ISBLANK(C2366),O2365,IF(COUNTIF(C$2:C2366,C2366)&gt;1,O2365,1+MAX(O2365,0)))</f>
        <v>68</v>
      </c>
      <c r="P2366" s="45">
        <f t="shared" si="504"/>
        <v>39</v>
      </c>
      <c r="Q2366" s="33" t="str">
        <f t="shared" si="505"/>
        <v/>
      </c>
      <c r="R2366" s="33">
        <f t="shared" si="506"/>
        <v>8</v>
      </c>
      <c r="S2366" s="33" t="str">
        <f t="shared" si="507"/>
        <v>139_8</v>
      </c>
      <c r="T2366" s="35" t="str">
        <f t="shared" si="508"/>
        <v>139AM</v>
      </c>
      <c r="U2366" s="35" t="str">
        <f t="shared" si="509"/>
        <v>139AMNS</v>
      </c>
      <c r="W2366" s="20" t="str">
        <f t="shared" si="510"/>
        <v/>
      </c>
      <c r="X2366" s="20" t="str">
        <f t="shared" si="511"/>
        <v/>
      </c>
      <c r="Y2366" s="20" t="str">
        <f t="shared" si="512"/>
        <v/>
      </c>
      <c r="Z2366" s="20" t="str">
        <f t="shared" si="513"/>
        <v/>
      </c>
      <c r="AA2366" s="20">
        <f t="shared" si="515"/>
        <v>0</v>
      </c>
      <c r="AB2366" s="20">
        <f t="shared" si="516"/>
        <v>0</v>
      </c>
      <c r="AC2366" s="20">
        <f t="shared" si="517"/>
        <v>3</v>
      </c>
      <c r="AD2366" s="16">
        <f t="shared" si="514"/>
        <v>1</v>
      </c>
      <c r="AE2366" s="16">
        <f>IF(ISBLANK(T2366),AE2365,IF(COUNTIF(T$2:T2366,T2366)&gt;1,AE2365,1+MAX(AE2365,0)))</f>
        <v>73</v>
      </c>
    </row>
    <row r="2367" spans="1:31" x14ac:dyDescent="0.25">
      <c r="A2367" s="42">
        <v>139</v>
      </c>
      <c r="B2367" s="42" t="s">
        <v>65</v>
      </c>
      <c r="C2367" s="42" t="s">
        <v>803</v>
      </c>
      <c r="E2367" s="20">
        <v>2</v>
      </c>
      <c r="F2367" s="20">
        <v>4</v>
      </c>
      <c r="G2367" s="20">
        <v>2</v>
      </c>
      <c r="H2367" s="20">
        <v>4</v>
      </c>
      <c r="I2367" s="20">
        <v>2</v>
      </c>
      <c r="J2367" s="20">
        <v>1</v>
      </c>
      <c r="K2367" s="20">
        <v>0</v>
      </c>
      <c r="L2367" s="20">
        <v>0</v>
      </c>
      <c r="O2367" s="101">
        <f>IF(ISBLANK(C2367),O2366,IF(COUNTIF(C$2:C2367,C2367)&gt;1,O2366,1+MAX(O2366,0)))</f>
        <v>68</v>
      </c>
      <c r="P2367" s="45">
        <f t="shared" si="504"/>
        <v>39</v>
      </c>
      <c r="Q2367" s="33" t="str">
        <f t="shared" si="505"/>
        <v/>
      </c>
      <c r="R2367" s="33">
        <f t="shared" si="506"/>
        <v>8</v>
      </c>
      <c r="S2367" s="33" t="str">
        <f t="shared" si="507"/>
        <v>139_8</v>
      </c>
      <c r="T2367" s="35" t="str">
        <f t="shared" si="508"/>
        <v>139AM</v>
      </c>
      <c r="U2367" s="35" t="str">
        <f t="shared" si="509"/>
        <v>139AMNS</v>
      </c>
      <c r="W2367" s="20" t="str">
        <f t="shared" si="510"/>
        <v/>
      </c>
      <c r="X2367" s="20" t="str">
        <f t="shared" si="511"/>
        <v/>
      </c>
      <c r="Y2367" s="20" t="str">
        <f t="shared" si="512"/>
        <v/>
      </c>
      <c r="Z2367" s="20" t="str">
        <f t="shared" si="513"/>
        <v/>
      </c>
      <c r="AA2367" s="20">
        <f t="shared" si="515"/>
        <v>0</v>
      </c>
      <c r="AB2367" s="20">
        <f t="shared" si="516"/>
        <v>0</v>
      </c>
      <c r="AC2367" s="20">
        <f t="shared" si="517"/>
        <v>3</v>
      </c>
      <c r="AD2367" s="16">
        <f t="shared" si="514"/>
        <v>1</v>
      </c>
      <c r="AE2367" s="16">
        <f>IF(ISBLANK(T2367),AE2366,IF(COUNTIF(T$2:T2367,T2367)&gt;1,AE2366,1+MAX(AE2366,0)))</f>
        <v>73</v>
      </c>
    </row>
    <row r="2368" spans="1:31" x14ac:dyDescent="0.25">
      <c r="A2368" s="42">
        <v>139</v>
      </c>
      <c r="B2368" s="42" t="s">
        <v>65</v>
      </c>
      <c r="C2368" s="42" t="s">
        <v>803</v>
      </c>
      <c r="E2368" s="20">
        <v>2</v>
      </c>
      <c r="F2368" s="20">
        <v>4</v>
      </c>
      <c r="G2368" s="20">
        <v>3</v>
      </c>
      <c r="H2368" s="20">
        <v>6</v>
      </c>
      <c r="I2368" s="20">
        <v>3</v>
      </c>
      <c r="J2368" s="20">
        <v>0</v>
      </c>
      <c r="K2368" s="20">
        <v>1</v>
      </c>
      <c r="L2368" s="20">
        <v>6</v>
      </c>
      <c r="O2368" s="101">
        <f>IF(ISBLANK(C2368),O2367,IF(COUNTIF(C$2:C2368,C2368)&gt;1,O2367,1+MAX(O2367,0)))</f>
        <v>68</v>
      </c>
      <c r="P2368" s="45">
        <f t="shared" si="504"/>
        <v>39</v>
      </c>
      <c r="Q2368" s="33" t="str">
        <f t="shared" si="505"/>
        <v/>
      </c>
      <c r="R2368" s="33">
        <f t="shared" si="506"/>
        <v>8</v>
      </c>
      <c r="S2368" s="33" t="str">
        <f t="shared" si="507"/>
        <v>139_8</v>
      </c>
      <c r="T2368" s="35" t="str">
        <f t="shared" si="508"/>
        <v>139AM</v>
      </c>
      <c r="U2368" s="35" t="str">
        <f t="shared" si="509"/>
        <v>139AMEW</v>
      </c>
      <c r="W2368" s="20" t="str">
        <f t="shared" si="510"/>
        <v/>
      </c>
      <c r="X2368" s="20" t="str">
        <f t="shared" si="511"/>
        <v/>
      </c>
      <c r="Y2368" s="20" t="str">
        <f t="shared" si="512"/>
        <v/>
      </c>
      <c r="Z2368" s="20" t="str">
        <f t="shared" si="513"/>
        <v/>
      </c>
      <c r="AA2368" s="20">
        <f t="shared" si="515"/>
        <v>0</v>
      </c>
      <c r="AB2368" s="20">
        <f t="shared" si="516"/>
        <v>0</v>
      </c>
      <c r="AC2368" s="20">
        <f t="shared" si="517"/>
        <v>0</v>
      </c>
      <c r="AD2368" s="16">
        <f t="shared" si="514"/>
        <v>0</v>
      </c>
      <c r="AE2368" s="16">
        <f>IF(ISBLANK(T2368),AE2367,IF(COUNTIF(T$2:T2368,T2368)&gt;1,AE2367,1+MAX(AE2367,0)))</f>
        <v>73</v>
      </c>
    </row>
    <row r="2369" spans="1:31" x14ac:dyDescent="0.25">
      <c r="A2369" s="42">
        <v>139</v>
      </c>
      <c r="B2369" s="42" t="s">
        <v>65</v>
      </c>
      <c r="C2369" s="42" t="s">
        <v>803</v>
      </c>
      <c r="E2369" s="20">
        <v>2</v>
      </c>
      <c r="F2369" s="20">
        <v>4</v>
      </c>
      <c r="G2369" s="20">
        <v>4</v>
      </c>
      <c r="H2369" s="20">
        <v>3</v>
      </c>
      <c r="I2369" s="20">
        <v>1</v>
      </c>
      <c r="J2369" s="20">
        <v>0</v>
      </c>
      <c r="K2369" s="20">
        <v>0</v>
      </c>
      <c r="L2369" s="20">
        <v>2</v>
      </c>
      <c r="O2369" s="101">
        <f>IF(ISBLANK(C2369),O2368,IF(COUNTIF(C$2:C2369,C2369)&gt;1,O2368,1+MAX(O2368,0)))</f>
        <v>68</v>
      </c>
      <c r="P2369" s="45">
        <f t="shared" si="504"/>
        <v>39</v>
      </c>
      <c r="Q2369" s="33" t="str">
        <f t="shared" si="505"/>
        <v/>
      </c>
      <c r="R2369" s="33">
        <f t="shared" si="506"/>
        <v>8</v>
      </c>
      <c r="S2369" s="33" t="str">
        <f t="shared" si="507"/>
        <v>139_8</v>
      </c>
      <c r="T2369" s="35" t="str">
        <f t="shared" si="508"/>
        <v>139AM</v>
      </c>
      <c r="U2369" s="35" t="str">
        <f t="shared" si="509"/>
        <v>139AMEW</v>
      </c>
      <c r="W2369" s="20" t="str">
        <f t="shared" si="510"/>
        <v/>
      </c>
      <c r="X2369" s="20" t="str">
        <f t="shared" si="511"/>
        <v/>
      </c>
      <c r="Y2369" s="20" t="str">
        <f t="shared" si="512"/>
        <v/>
      </c>
      <c r="Z2369" s="20" t="str">
        <f t="shared" si="513"/>
        <v/>
      </c>
      <c r="AA2369" s="20">
        <f t="shared" si="515"/>
        <v>0</v>
      </c>
      <c r="AB2369" s="20">
        <f t="shared" si="516"/>
        <v>0</v>
      </c>
      <c r="AC2369" s="20">
        <f t="shared" si="517"/>
        <v>0</v>
      </c>
      <c r="AD2369" s="16">
        <f t="shared" si="514"/>
        <v>0</v>
      </c>
      <c r="AE2369" s="16">
        <f>IF(ISBLANK(T2369),AE2368,IF(COUNTIF(T$2:T2369,T2369)&gt;1,AE2368,1+MAX(AE2368,0)))</f>
        <v>73</v>
      </c>
    </row>
    <row r="2370" spans="1:31" x14ac:dyDescent="0.25">
      <c r="A2370" s="42">
        <v>139</v>
      </c>
      <c r="B2370" s="42" t="s">
        <v>66</v>
      </c>
      <c r="C2370" s="42" t="s">
        <v>804</v>
      </c>
      <c r="E2370" s="20">
        <v>2</v>
      </c>
      <c r="F2370" s="20">
        <v>1</v>
      </c>
      <c r="G2370" s="20">
        <v>1</v>
      </c>
      <c r="H2370" s="20">
        <v>9</v>
      </c>
      <c r="I2370" s="20">
        <v>3</v>
      </c>
      <c r="J2370" s="20">
        <v>7</v>
      </c>
      <c r="K2370" s="20">
        <v>0</v>
      </c>
      <c r="L2370" s="20">
        <v>0</v>
      </c>
      <c r="M2370" s="225" t="s">
        <v>805</v>
      </c>
      <c r="O2370" s="101">
        <f>IF(ISBLANK(C2370),O2369,IF(COUNTIF(C$2:C2370,C2370)&gt;1,O2369,1+MAX(O2369,0)))</f>
        <v>69</v>
      </c>
      <c r="P2370" s="45">
        <f t="shared" ref="P2370:P2433" si="518">IF(A2370=A2369,P2369,IF(ISNUMBER(P2369),P2369+1,1))</f>
        <v>39</v>
      </c>
      <c r="Q2370" s="33" t="str">
        <f t="shared" ref="Q2370:Q2433" si="519">IF(OR(P2370=P2369,LEN(A2370)&lt;1),"",P2370)</f>
        <v/>
      </c>
      <c r="R2370" s="33">
        <f t="shared" ref="R2370:R2433" si="520">IF(ISNUMBER(F2370),F2370+4*(E2370-1)+8*IF(B2370="PM",1,0),"")</f>
        <v>13</v>
      </c>
      <c r="S2370" s="33" t="str">
        <f t="shared" ref="S2370:S2433" si="521">IF(ISNUMBER(R2370),A2370&amp;"_"&amp;R2370,"")</f>
        <v>139_13</v>
      </c>
      <c r="T2370" s="35" t="str">
        <f t="shared" ref="T2370:T2433" si="522">A2370&amp;B2370</f>
        <v>139PM</v>
      </c>
      <c r="U2370" s="35" t="str">
        <f t="shared" ref="U2370:U2433" si="523">IF(OR(G2370=1,G2370=2),T2370&amp;"NS",IF(OR(G2370=3,G2370=4),T2370&amp;"EW",""))</f>
        <v>139PMNS</v>
      </c>
      <c r="W2370" s="20" t="str">
        <f t="shared" ref="W2370:W2433" si="524">IF(I2370&gt;$H2370,1,"")</f>
        <v/>
      </c>
      <c r="X2370" s="20" t="str">
        <f t="shared" ref="X2370:X2433" si="525">IF(J2370&gt;$H2370,1,"")</f>
        <v/>
      </c>
      <c r="Y2370" s="20" t="str">
        <f t="shared" ref="Y2370:Y2433" si="526">IF(K2370&gt;$H2370,1,"")</f>
        <v/>
      </c>
      <c r="Z2370" s="20" t="str">
        <f t="shared" ref="Z2370:Z2433" si="527">IF(L2370&gt;$H2370,1,"")</f>
        <v/>
      </c>
      <c r="AA2370" s="20">
        <f t="shared" si="515"/>
        <v>0</v>
      </c>
      <c r="AB2370" s="20">
        <f t="shared" si="516"/>
        <v>0</v>
      </c>
      <c r="AC2370" s="20">
        <f t="shared" si="517"/>
        <v>0</v>
      </c>
      <c r="AD2370" s="16">
        <f t="shared" ref="AD2370:AD2433" si="528">IF(AND(AC2370&gt;0,ISNUMBER(AC2370)),1,0)</f>
        <v>0</v>
      </c>
      <c r="AE2370" s="16">
        <f>IF(ISBLANK(T2370),AE2369,IF(COUNTIF(T$2:T2370,T2370)&gt;1,AE2369,1+MAX(AE2369,0)))</f>
        <v>74</v>
      </c>
    </row>
    <row r="2371" spans="1:31" x14ac:dyDescent="0.25">
      <c r="A2371" s="42">
        <v>139</v>
      </c>
      <c r="B2371" s="42" t="s">
        <v>66</v>
      </c>
      <c r="C2371" s="42" t="s">
        <v>804</v>
      </c>
      <c r="E2371" s="20">
        <v>2</v>
      </c>
      <c r="F2371" s="20">
        <v>1</v>
      </c>
      <c r="G2371" s="20">
        <v>2</v>
      </c>
      <c r="H2371" s="20">
        <v>24</v>
      </c>
      <c r="I2371" s="20">
        <v>7</v>
      </c>
      <c r="J2371" s="20">
        <v>7</v>
      </c>
      <c r="K2371" s="20">
        <v>1</v>
      </c>
      <c r="L2371" s="20">
        <v>1</v>
      </c>
      <c r="M2371" s="225" t="s">
        <v>805</v>
      </c>
      <c r="O2371" s="101">
        <f>IF(ISBLANK(C2371),O2370,IF(COUNTIF(C$2:C2371,C2371)&gt;1,O2370,1+MAX(O2370,0)))</f>
        <v>69</v>
      </c>
      <c r="P2371" s="45">
        <f t="shared" si="518"/>
        <v>39</v>
      </c>
      <c r="Q2371" s="33" t="str">
        <f t="shared" si="519"/>
        <v/>
      </c>
      <c r="R2371" s="33">
        <f t="shared" si="520"/>
        <v>13</v>
      </c>
      <c r="S2371" s="33" t="str">
        <f t="shared" si="521"/>
        <v>139_13</v>
      </c>
      <c r="T2371" s="35" t="str">
        <f t="shared" si="522"/>
        <v>139PM</v>
      </c>
      <c r="U2371" s="35" t="str">
        <f t="shared" si="523"/>
        <v>139PMNS</v>
      </c>
      <c r="W2371" s="20" t="str">
        <f t="shared" si="524"/>
        <v/>
      </c>
      <c r="X2371" s="20" t="str">
        <f t="shared" si="525"/>
        <v/>
      </c>
      <c r="Y2371" s="20" t="str">
        <f t="shared" si="526"/>
        <v/>
      </c>
      <c r="Z2371" s="20" t="str">
        <f t="shared" si="527"/>
        <v/>
      </c>
      <c r="AA2371" s="20">
        <f t="shared" ref="AA2371:AA2434" si="529">IF(AND(ISNUMBER($G2371),$B2371="AM"),INDEX(Cordon,MATCH($A2371,loc_ID,0),$G2371),0)</f>
        <v>0</v>
      </c>
      <c r="AB2371" s="20">
        <f t="shared" ref="AB2371:AB2434" si="530">IF(AND(ISNUMBER($G2371),$B2371="PM"),INDEX(Cordon,MATCH($A2371,loc_ID,0),VLOOKUP($G2371,Reverse_dir,2,FALSE)),0)</f>
        <v>0</v>
      </c>
      <c r="AC2371" s="20">
        <f t="shared" ref="AC2371:AC2434" si="531">IF(AND(ISNUMBER($G2371),$B2371="AM"),INDEX(Lane,MATCH($A2371,loc_ID,0),$G2371),0)</f>
        <v>0</v>
      </c>
      <c r="AD2371" s="16">
        <f t="shared" si="528"/>
        <v>0</v>
      </c>
      <c r="AE2371" s="16">
        <f>IF(ISBLANK(T2371),AE2370,IF(COUNTIF(T$2:T2371,T2371)&gt;1,AE2370,1+MAX(AE2370,0)))</f>
        <v>74</v>
      </c>
    </row>
    <row r="2372" spans="1:31" x14ac:dyDescent="0.25">
      <c r="A2372" s="42">
        <v>139</v>
      </c>
      <c r="B2372" s="42" t="s">
        <v>66</v>
      </c>
      <c r="C2372" s="42" t="s">
        <v>804</v>
      </c>
      <c r="E2372" s="20">
        <v>2</v>
      </c>
      <c r="F2372" s="20">
        <v>1</v>
      </c>
      <c r="G2372" s="20">
        <v>3</v>
      </c>
      <c r="H2372" s="20">
        <v>5</v>
      </c>
      <c r="I2372" s="20">
        <v>0</v>
      </c>
      <c r="J2372" s="20">
        <v>0</v>
      </c>
      <c r="K2372" s="20">
        <v>0</v>
      </c>
      <c r="L2372" s="20">
        <v>1</v>
      </c>
      <c r="M2372" s="225" t="s">
        <v>805</v>
      </c>
      <c r="O2372" s="101">
        <f>IF(ISBLANK(C2372),O2371,IF(COUNTIF(C$2:C2372,C2372)&gt;1,O2371,1+MAX(O2371,0)))</f>
        <v>69</v>
      </c>
      <c r="P2372" s="45">
        <f t="shared" si="518"/>
        <v>39</v>
      </c>
      <c r="Q2372" s="33" t="str">
        <f t="shared" si="519"/>
        <v/>
      </c>
      <c r="R2372" s="33">
        <f t="shared" si="520"/>
        <v>13</v>
      </c>
      <c r="S2372" s="33" t="str">
        <f t="shared" si="521"/>
        <v>139_13</v>
      </c>
      <c r="T2372" s="35" t="str">
        <f t="shared" si="522"/>
        <v>139PM</v>
      </c>
      <c r="U2372" s="35" t="str">
        <f t="shared" si="523"/>
        <v>139PMEW</v>
      </c>
      <c r="W2372" s="20" t="str">
        <f t="shared" si="524"/>
        <v/>
      </c>
      <c r="X2372" s="20" t="str">
        <f t="shared" si="525"/>
        <v/>
      </c>
      <c r="Y2372" s="20" t="str">
        <f t="shared" si="526"/>
        <v/>
      </c>
      <c r="Z2372" s="20" t="str">
        <f t="shared" si="527"/>
        <v/>
      </c>
      <c r="AA2372" s="20">
        <f t="shared" si="529"/>
        <v>0</v>
      </c>
      <c r="AB2372" s="20">
        <f t="shared" si="530"/>
        <v>0</v>
      </c>
      <c r="AC2372" s="20">
        <f t="shared" si="531"/>
        <v>0</v>
      </c>
      <c r="AD2372" s="16">
        <f t="shared" si="528"/>
        <v>0</v>
      </c>
      <c r="AE2372" s="16">
        <f>IF(ISBLANK(T2372),AE2371,IF(COUNTIF(T$2:T2372,T2372)&gt;1,AE2371,1+MAX(AE2371,0)))</f>
        <v>74</v>
      </c>
    </row>
    <row r="2373" spans="1:31" x14ac:dyDescent="0.25">
      <c r="A2373" s="42">
        <v>139</v>
      </c>
      <c r="B2373" s="42" t="s">
        <v>66</v>
      </c>
      <c r="C2373" s="42" t="s">
        <v>804</v>
      </c>
      <c r="E2373" s="20">
        <v>2</v>
      </c>
      <c r="F2373" s="20">
        <v>1</v>
      </c>
      <c r="G2373" s="20">
        <v>4</v>
      </c>
      <c r="H2373" s="20">
        <v>1</v>
      </c>
      <c r="I2373" s="20">
        <v>0</v>
      </c>
      <c r="J2373" s="20">
        <v>0</v>
      </c>
      <c r="K2373" s="20">
        <v>0</v>
      </c>
      <c r="L2373" s="20">
        <v>0</v>
      </c>
      <c r="M2373" s="225" t="s">
        <v>805</v>
      </c>
      <c r="O2373" s="101">
        <f>IF(ISBLANK(C2373),O2372,IF(COUNTIF(C$2:C2373,C2373)&gt;1,O2372,1+MAX(O2372,0)))</f>
        <v>69</v>
      </c>
      <c r="P2373" s="45">
        <f t="shared" si="518"/>
        <v>39</v>
      </c>
      <c r="Q2373" s="33" t="str">
        <f t="shared" si="519"/>
        <v/>
      </c>
      <c r="R2373" s="33">
        <f t="shared" si="520"/>
        <v>13</v>
      </c>
      <c r="S2373" s="33" t="str">
        <f t="shared" si="521"/>
        <v>139_13</v>
      </c>
      <c r="T2373" s="35" t="str">
        <f t="shared" si="522"/>
        <v>139PM</v>
      </c>
      <c r="U2373" s="35" t="str">
        <f t="shared" si="523"/>
        <v>139PMEW</v>
      </c>
      <c r="W2373" s="20" t="str">
        <f t="shared" si="524"/>
        <v/>
      </c>
      <c r="X2373" s="20" t="str">
        <f t="shared" si="525"/>
        <v/>
      </c>
      <c r="Y2373" s="20" t="str">
        <f t="shared" si="526"/>
        <v/>
      </c>
      <c r="Z2373" s="20" t="str">
        <f t="shared" si="527"/>
        <v/>
      </c>
      <c r="AA2373" s="20">
        <f t="shared" si="529"/>
        <v>0</v>
      </c>
      <c r="AB2373" s="20">
        <f t="shared" si="530"/>
        <v>0</v>
      </c>
      <c r="AC2373" s="20">
        <f t="shared" si="531"/>
        <v>0</v>
      </c>
      <c r="AD2373" s="16">
        <f t="shared" si="528"/>
        <v>0</v>
      </c>
      <c r="AE2373" s="16">
        <f>IF(ISBLANK(T2373),AE2372,IF(COUNTIF(T$2:T2373,T2373)&gt;1,AE2372,1+MAX(AE2372,0)))</f>
        <v>74</v>
      </c>
    </row>
    <row r="2374" spans="1:31" x14ac:dyDescent="0.25">
      <c r="A2374" s="42">
        <v>139</v>
      </c>
      <c r="B2374" s="42" t="s">
        <v>66</v>
      </c>
      <c r="C2374" s="42" t="s">
        <v>804</v>
      </c>
      <c r="E2374" s="20">
        <v>2</v>
      </c>
      <c r="F2374" s="20">
        <v>2</v>
      </c>
      <c r="G2374" s="20">
        <v>1</v>
      </c>
      <c r="H2374" s="20">
        <v>1</v>
      </c>
      <c r="I2374" s="20">
        <v>0</v>
      </c>
      <c r="J2374" s="20">
        <v>0</v>
      </c>
      <c r="K2374" s="20">
        <v>0</v>
      </c>
      <c r="L2374" s="20">
        <v>0</v>
      </c>
      <c r="M2374" s="225" t="s">
        <v>805</v>
      </c>
      <c r="O2374" s="101">
        <f>IF(ISBLANK(C2374),O2373,IF(COUNTIF(C$2:C2374,C2374)&gt;1,O2373,1+MAX(O2373,0)))</f>
        <v>69</v>
      </c>
      <c r="P2374" s="45">
        <f t="shared" si="518"/>
        <v>39</v>
      </c>
      <c r="Q2374" s="33" t="str">
        <f t="shared" si="519"/>
        <v/>
      </c>
      <c r="R2374" s="33">
        <f t="shared" si="520"/>
        <v>14</v>
      </c>
      <c r="S2374" s="33" t="str">
        <f t="shared" si="521"/>
        <v>139_14</v>
      </c>
      <c r="T2374" s="35" t="str">
        <f t="shared" si="522"/>
        <v>139PM</v>
      </c>
      <c r="U2374" s="35" t="str">
        <f t="shared" si="523"/>
        <v>139PMNS</v>
      </c>
      <c r="W2374" s="20" t="str">
        <f t="shared" si="524"/>
        <v/>
      </c>
      <c r="X2374" s="20" t="str">
        <f t="shared" si="525"/>
        <v/>
      </c>
      <c r="Y2374" s="20" t="str">
        <f t="shared" si="526"/>
        <v/>
      </c>
      <c r="Z2374" s="20" t="str">
        <f t="shared" si="527"/>
        <v/>
      </c>
      <c r="AA2374" s="20">
        <f t="shared" si="529"/>
        <v>0</v>
      </c>
      <c r="AB2374" s="20">
        <f t="shared" si="530"/>
        <v>0</v>
      </c>
      <c r="AC2374" s="20">
        <f t="shared" si="531"/>
        <v>0</v>
      </c>
      <c r="AD2374" s="16">
        <f t="shared" si="528"/>
        <v>0</v>
      </c>
      <c r="AE2374" s="16">
        <f>IF(ISBLANK(T2374),AE2373,IF(COUNTIF(T$2:T2374,T2374)&gt;1,AE2373,1+MAX(AE2373,0)))</f>
        <v>74</v>
      </c>
    </row>
    <row r="2375" spans="1:31" x14ac:dyDescent="0.25">
      <c r="A2375" s="42">
        <v>139</v>
      </c>
      <c r="B2375" s="42" t="s">
        <v>66</v>
      </c>
      <c r="C2375" s="42" t="s">
        <v>804</v>
      </c>
      <c r="E2375" s="20">
        <v>2</v>
      </c>
      <c r="F2375" s="20">
        <v>2</v>
      </c>
      <c r="G2375" s="20">
        <v>2</v>
      </c>
      <c r="H2375" s="20">
        <v>28</v>
      </c>
      <c r="I2375" s="20">
        <v>10</v>
      </c>
      <c r="J2375" s="20">
        <v>11</v>
      </c>
      <c r="K2375" s="20">
        <v>0</v>
      </c>
      <c r="L2375" s="20">
        <v>0</v>
      </c>
      <c r="M2375" s="225" t="s">
        <v>805</v>
      </c>
      <c r="O2375" s="101">
        <f>IF(ISBLANK(C2375),O2374,IF(COUNTIF(C$2:C2375,C2375)&gt;1,O2374,1+MAX(O2374,0)))</f>
        <v>69</v>
      </c>
      <c r="P2375" s="45">
        <f t="shared" si="518"/>
        <v>39</v>
      </c>
      <c r="Q2375" s="33" t="str">
        <f t="shared" si="519"/>
        <v/>
      </c>
      <c r="R2375" s="33">
        <f t="shared" si="520"/>
        <v>14</v>
      </c>
      <c r="S2375" s="33" t="str">
        <f t="shared" si="521"/>
        <v>139_14</v>
      </c>
      <c r="T2375" s="35" t="str">
        <f t="shared" si="522"/>
        <v>139PM</v>
      </c>
      <c r="U2375" s="35" t="str">
        <f t="shared" si="523"/>
        <v>139PMNS</v>
      </c>
      <c r="W2375" s="20" t="str">
        <f t="shared" si="524"/>
        <v/>
      </c>
      <c r="X2375" s="20" t="str">
        <f t="shared" si="525"/>
        <v/>
      </c>
      <c r="Y2375" s="20" t="str">
        <f t="shared" si="526"/>
        <v/>
      </c>
      <c r="Z2375" s="20" t="str">
        <f t="shared" si="527"/>
        <v/>
      </c>
      <c r="AA2375" s="20">
        <f t="shared" si="529"/>
        <v>0</v>
      </c>
      <c r="AB2375" s="20">
        <f t="shared" si="530"/>
        <v>0</v>
      </c>
      <c r="AC2375" s="20">
        <f t="shared" si="531"/>
        <v>0</v>
      </c>
      <c r="AD2375" s="16">
        <f t="shared" si="528"/>
        <v>0</v>
      </c>
      <c r="AE2375" s="16">
        <f>IF(ISBLANK(T2375),AE2374,IF(COUNTIF(T$2:T2375,T2375)&gt;1,AE2374,1+MAX(AE2374,0)))</f>
        <v>74</v>
      </c>
    </row>
    <row r="2376" spans="1:31" x14ac:dyDescent="0.25">
      <c r="A2376" s="42">
        <v>139</v>
      </c>
      <c r="B2376" s="42" t="s">
        <v>66</v>
      </c>
      <c r="C2376" s="42" t="s">
        <v>804</v>
      </c>
      <c r="E2376" s="20">
        <v>2</v>
      </c>
      <c r="F2376" s="20">
        <v>2</v>
      </c>
      <c r="G2376" s="20">
        <v>3</v>
      </c>
      <c r="H2376" s="20">
        <v>1</v>
      </c>
      <c r="I2376" s="20">
        <v>0</v>
      </c>
      <c r="J2376" s="20">
        <v>0</v>
      </c>
      <c r="K2376" s="20">
        <v>0</v>
      </c>
      <c r="L2376" s="20">
        <v>0</v>
      </c>
      <c r="M2376" s="225" t="s">
        <v>805</v>
      </c>
      <c r="O2376" s="101">
        <f>IF(ISBLANK(C2376),O2375,IF(COUNTIF(C$2:C2376,C2376)&gt;1,O2375,1+MAX(O2375,0)))</f>
        <v>69</v>
      </c>
      <c r="P2376" s="45">
        <f t="shared" si="518"/>
        <v>39</v>
      </c>
      <c r="Q2376" s="33" t="str">
        <f t="shared" si="519"/>
        <v/>
      </c>
      <c r="R2376" s="33">
        <f t="shared" si="520"/>
        <v>14</v>
      </c>
      <c r="S2376" s="33" t="str">
        <f t="shared" si="521"/>
        <v>139_14</v>
      </c>
      <c r="T2376" s="35" t="str">
        <f t="shared" si="522"/>
        <v>139PM</v>
      </c>
      <c r="U2376" s="35" t="str">
        <f t="shared" si="523"/>
        <v>139PMEW</v>
      </c>
      <c r="W2376" s="20" t="str">
        <f t="shared" si="524"/>
        <v/>
      </c>
      <c r="X2376" s="20" t="str">
        <f t="shared" si="525"/>
        <v/>
      </c>
      <c r="Y2376" s="20" t="str">
        <f t="shared" si="526"/>
        <v/>
      </c>
      <c r="Z2376" s="20" t="str">
        <f t="shared" si="527"/>
        <v/>
      </c>
      <c r="AA2376" s="20">
        <f t="shared" si="529"/>
        <v>0</v>
      </c>
      <c r="AB2376" s="20">
        <f t="shared" si="530"/>
        <v>0</v>
      </c>
      <c r="AC2376" s="20">
        <f t="shared" si="531"/>
        <v>0</v>
      </c>
      <c r="AD2376" s="16">
        <f t="shared" si="528"/>
        <v>0</v>
      </c>
      <c r="AE2376" s="16">
        <f>IF(ISBLANK(T2376),AE2375,IF(COUNTIF(T$2:T2376,T2376)&gt;1,AE2375,1+MAX(AE2375,0)))</f>
        <v>74</v>
      </c>
    </row>
    <row r="2377" spans="1:31" x14ac:dyDescent="0.25">
      <c r="A2377" s="42">
        <v>139</v>
      </c>
      <c r="B2377" s="42" t="s">
        <v>66</v>
      </c>
      <c r="C2377" s="42" t="s">
        <v>804</v>
      </c>
      <c r="E2377" s="20">
        <v>2</v>
      </c>
      <c r="F2377" s="20">
        <v>2</v>
      </c>
      <c r="G2377" s="20">
        <v>4</v>
      </c>
      <c r="H2377" s="20">
        <v>2</v>
      </c>
      <c r="I2377" s="20">
        <v>1</v>
      </c>
      <c r="J2377" s="20">
        <v>0</v>
      </c>
      <c r="K2377" s="20">
        <v>0</v>
      </c>
      <c r="L2377" s="20">
        <v>2</v>
      </c>
      <c r="M2377" s="225" t="s">
        <v>805</v>
      </c>
      <c r="O2377" s="101">
        <f>IF(ISBLANK(C2377),O2376,IF(COUNTIF(C$2:C2377,C2377)&gt;1,O2376,1+MAX(O2376,0)))</f>
        <v>69</v>
      </c>
      <c r="P2377" s="45">
        <f t="shared" si="518"/>
        <v>39</v>
      </c>
      <c r="Q2377" s="33" t="str">
        <f t="shared" si="519"/>
        <v/>
      </c>
      <c r="R2377" s="33">
        <f t="shared" si="520"/>
        <v>14</v>
      </c>
      <c r="S2377" s="33" t="str">
        <f t="shared" si="521"/>
        <v>139_14</v>
      </c>
      <c r="T2377" s="35" t="str">
        <f t="shared" si="522"/>
        <v>139PM</v>
      </c>
      <c r="U2377" s="35" t="str">
        <f t="shared" si="523"/>
        <v>139PMEW</v>
      </c>
      <c r="W2377" s="20" t="str">
        <f t="shared" si="524"/>
        <v/>
      </c>
      <c r="X2377" s="20" t="str">
        <f t="shared" si="525"/>
        <v/>
      </c>
      <c r="Y2377" s="20" t="str">
        <f t="shared" si="526"/>
        <v/>
      </c>
      <c r="Z2377" s="20" t="str">
        <f t="shared" si="527"/>
        <v/>
      </c>
      <c r="AA2377" s="20">
        <f t="shared" si="529"/>
        <v>0</v>
      </c>
      <c r="AB2377" s="20">
        <f t="shared" si="530"/>
        <v>0</v>
      </c>
      <c r="AC2377" s="20">
        <f t="shared" si="531"/>
        <v>0</v>
      </c>
      <c r="AD2377" s="16">
        <f t="shared" si="528"/>
        <v>0</v>
      </c>
      <c r="AE2377" s="16">
        <f>IF(ISBLANK(T2377),AE2376,IF(COUNTIF(T$2:T2377,T2377)&gt;1,AE2376,1+MAX(AE2376,0)))</f>
        <v>74</v>
      </c>
    </row>
    <row r="2378" spans="1:31" x14ac:dyDescent="0.25">
      <c r="A2378" s="42">
        <v>139</v>
      </c>
      <c r="B2378" s="42" t="s">
        <v>66</v>
      </c>
      <c r="C2378" s="42" t="s">
        <v>804</v>
      </c>
      <c r="E2378" s="20">
        <v>2</v>
      </c>
      <c r="F2378" s="20">
        <v>3</v>
      </c>
      <c r="G2378" s="20">
        <v>1</v>
      </c>
      <c r="H2378" s="20">
        <v>4</v>
      </c>
      <c r="I2378" s="20">
        <v>2</v>
      </c>
      <c r="J2378" s="20">
        <v>1</v>
      </c>
      <c r="K2378" s="20">
        <v>0</v>
      </c>
      <c r="L2378" s="20">
        <v>0</v>
      </c>
      <c r="M2378" s="225" t="s">
        <v>805</v>
      </c>
      <c r="O2378" s="101">
        <f>IF(ISBLANK(C2378),O2377,IF(COUNTIF(C$2:C2378,C2378)&gt;1,O2377,1+MAX(O2377,0)))</f>
        <v>69</v>
      </c>
      <c r="P2378" s="45">
        <f t="shared" si="518"/>
        <v>39</v>
      </c>
      <c r="Q2378" s="33" t="str">
        <f t="shared" si="519"/>
        <v/>
      </c>
      <c r="R2378" s="33">
        <f t="shared" si="520"/>
        <v>15</v>
      </c>
      <c r="S2378" s="33" t="str">
        <f t="shared" si="521"/>
        <v>139_15</v>
      </c>
      <c r="T2378" s="35" t="str">
        <f t="shared" si="522"/>
        <v>139PM</v>
      </c>
      <c r="U2378" s="35" t="str">
        <f t="shared" si="523"/>
        <v>139PMNS</v>
      </c>
      <c r="W2378" s="20" t="str">
        <f t="shared" si="524"/>
        <v/>
      </c>
      <c r="X2378" s="20" t="str">
        <f t="shared" si="525"/>
        <v/>
      </c>
      <c r="Y2378" s="20" t="str">
        <f t="shared" si="526"/>
        <v/>
      </c>
      <c r="Z2378" s="20" t="str">
        <f t="shared" si="527"/>
        <v/>
      </c>
      <c r="AA2378" s="20">
        <f t="shared" si="529"/>
        <v>0</v>
      </c>
      <c r="AB2378" s="20">
        <f t="shared" si="530"/>
        <v>0</v>
      </c>
      <c r="AC2378" s="20">
        <f t="shared" si="531"/>
        <v>0</v>
      </c>
      <c r="AD2378" s="16">
        <f t="shared" si="528"/>
        <v>0</v>
      </c>
      <c r="AE2378" s="16">
        <f>IF(ISBLANK(T2378),AE2377,IF(COUNTIF(T$2:T2378,T2378)&gt;1,AE2377,1+MAX(AE2377,0)))</f>
        <v>74</v>
      </c>
    </row>
    <row r="2379" spans="1:31" x14ac:dyDescent="0.25">
      <c r="A2379" s="42">
        <v>139</v>
      </c>
      <c r="B2379" s="42" t="s">
        <v>66</v>
      </c>
      <c r="C2379" s="42" t="s">
        <v>804</v>
      </c>
      <c r="E2379" s="20">
        <v>2</v>
      </c>
      <c r="F2379" s="20">
        <v>3</v>
      </c>
      <c r="G2379" s="20">
        <v>2</v>
      </c>
      <c r="H2379" s="20">
        <v>26</v>
      </c>
      <c r="I2379" s="20">
        <v>4</v>
      </c>
      <c r="J2379" s="20">
        <v>10</v>
      </c>
      <c r="K2379" s="20">
        <v>0</v>
      </c>
      <c r="L2379" s="20">
        <v>1</v>
      </c>
      <c r="M2379" s="225" t="s">
        <v>805</v>
      </c>
      <c r="O2379" s="101">
        <f>IF(ISBLANK(C2379),O2378,IF(COUNTIF(C$2:C2379,C2379)&gt;1,O2378,1+MAX(O2378,0)))</f>
        <v>69</v>
      </c>
      <c r="P2379" s="45">
        <f t="shared" si="518"/>
        <v>39</v>
      </c>
      <c r="Q2379" s="33" t="str">
        <f t="shared" si="519"/>
        <v/>
      </c>
      <c r="R2379" s="33">
        <f t="shared" si="520"/>
        <v>15</v>
      </c>
      <c r="S2379" s="33" t="str">
        <f t="shared" si="521"/>
        <v>139_15</v>
      </c>
      <c r="T2379" s="35" t="str">
        <f t="shared" si="522"/>
        <v>139PM</v>
      </c>
      <c r="U2379" s="35" t="str">
        <f t="shared" si="523"/>
        <v>139PMNS</v>
      </c>
      <c r="W2379" s="20" t="str">
        <f t="shared" si="524"/>
        <v/>
      </c>
      <c r="X2379" s="20" t="str">
        <f t="shared" si="525"/>
        <v/>
      </c>
      <c r="Y2379" s="20" t="str">
        <f t="shared" si="526"/>
        <v/>
      </c>
      <c r="Z2379" s="20" t="str">
        <f t="shared" si="527"/>
        <v/>
      </c>
      <c r="AA2379" s="20">
        <f t="shared" si="529"/>
        <v>0</v>
      </c>
      <c r="AB2379" s="20">
        <f t="shared" si="530"/>
        <v>0</v>
      </c>
      <c r="AC2379" s="20">
        <f t="shared" si="531"/>
        <v>0</v>
      </c>
      <c r="AD2379" s="16">
        <f t="shared" si="528"/>
        <v>0</v>
      </c>
      <c r="AE2379" s="16">
        <f>IF(ISBLANK(T2379),AE2378,IF(COUNTIF(T$2:T2379,T2379)&gt;1,AE2378,1+MAX(AE2378,0)))</f>
        <v>74</v>
      </c>
    </row>
    <row r="2380" spans="1:31" x14ac:dyDescent="0.25">
      <c r="A2380" s="42">
        <v>139</v>
      </c>
      <c r="B2380" s="42" t="s">
        <v>66</v>
      </c>
      <c r="C2380" s="42" t="s">
        <v>804</v>
      </c>
      <c r="E2380" s="20">
        <v>2</v>
      </c>
      <c r="F2380" s="20">
        <v>3</v>
      </c>
      <c r="G2380" s="20">
        <v>3</v>
      </c>
      <c r="H2380" s="20">
        <v>0</v>
      </c>
      <c r="I2380" s="20">
        <v>0</v>
      </c>
      <c r="J2380" s="20">
        <v>0</v>
      </c>
      <c r="K2380" s="20">
        <v>0</v>
      </c>
      <c r="L2380" s="20">
        <v>0</v>
      </c>
      <c r="M2380" s="225" t="s">
        <v>805</v>
      </c>
      <c r="O2380" s="101">
        <f>IF(ISBLANK(C2380),O2379,IF(COUNTIF(C$2:C2380,C2380)&gt;1,O2379,1+MAX(O2379,0)))</f>
        <v>69</v>
      </c>
      <c r="P2380" s="45">
        <f t="shared" si="518"/>
        <v>39</v>
      </c>
      <c r="Q2380" s="33" t="str">
        <f t="shared" si="519"/>
        <v/>
      </c>
      <c r="R2380" s="33">
        <f t="shared" si="520"/>
        <v>15</v>
      </c>
      <c r="S2380" s="33" t="str">
        <f t="shared" si="521"/>
        <v>139_15</v>
      </c>
      <c r="T2380" s="35" t="str">
        <f t="shared" si="522"/>
        <v>139PM</v>
      </c>
      <c r="U2380" s="35" t="str">
        <f t="shared" si="523"/>
        <v>139PMEW</v>
      </c>
      <c r="W2380" s="20" t="str">
        <f t="shared" si="524"/>
        <v/>
      </c>
      <c r="X2380" s="20" t="str">
        <f t="shared" si="525"/>
        <v/>
      </c>
      <c r="Y2380" s="20" t="str">
        <f t="shared" si="526"/>
        <v/>
      </c>
      <c r="Z2380" s="20" t="str">
        <f t="shared" si="527"/>
        <v/>
      </c>
      <c r="AA2380" s="20">
        <f t="shared" si="529"/>
        <v>0</v>
      </c>
      <c r="AB2380" s="20">
        <f t="shared" si="530"/>
        <v>0</v>
      </c>
      <c r="AC2380" s="20">
        <f t="shared" si="531"/>
        <v>0</v>
      </c>
      <c r="AD2380" s="16">
        <f t="shared" si="528"/>
        <v>0</v>
      </c>
      <c r="AE2380" s="16">
        <f>IF(ISBLANK(T2380),AE2379,IF(COUNTIF(T$2:T2380,T2380)&gt;1,AE2379,1+MAX(AE2379,0)))</f>
        <v>74</v>
      </c>
    </row>
    <row r="2381" spans="1:31" x14ac:dyDescent="0.25">
      <c r="A2381" s="42">
        <v>139</v>
      </c>
      <c r="B2381" s="42" t="s">
        <v>66</v>
      </c>
      <c r="C2381" s="42" t="s">
        <v>804</v>
      </c>
      <c r="E2381" s="20">
        <v>2</v>
      </c>
      <c r="F2381" s="20">
        <v>3</v>
      </c>
      <c r="G2381" s="20">
        <v>4</v>
      </c>
      <c r="H2381" s="20">
        <v>1</v>
      </c>
      <c r="I2381" s="20">
        <v>0</v>
      </c>
      <c r="J2381" s="20">
        <v>0</v>
      </c>
      <c r="K2381" s="20">
        <v>0</v>
      </c>
      <c r="L2381" s="20">
        <v>1</v>
      </c>
      <c r="M2381" s="225" t="s">
        <v>805</v>
      </c>
      <c r="O2381" s="101">
        <f>IF(ISBLANK(C2381),O2380,IF(COUNTIF(C$2:C2381,C2381)&gt;1,O2380,1+MAX(O2380,0)))</f>
        <v>69</v>
      </c>
      <c r="P2381" s="45">
        <f t="shared" si="518"/>
        <v>39</v>
      </c>
      <c r="Q2381" s="33" t="str">
        <f t="shared" si="519"/>
        <v/>
      </c>
      <c r="R2381" s="33">
        <f t="shared" si="520"/>
        <v>15</v>
      </c>
      <c r="S2381" s="33" t="str">
        <f t="shared" si="521"/>
        <v>139_15</v>
      </c>
      <c r="T2381" s="35" t="str">
        <f t="shared" si="522"/>
        <v>139PM</v>
      </c>
      <c r="U2381" s="35" t="str">
        <f t="shared" si="523"/>
        <v>139PMEW</v>
      </c>
      <c r="W2381" s="20" t="str">
        <f t="shared" si="524"/>
        <v/>
      </c>
      <c r="X2381" s="20" t="str">
        <f t="shared" si="525"/>
        <v/>
      </c>
      <c r="Y2381" s="20" t="str">
        <f t="shared" si="526"/>
        <v/>
      </c>
      <c r="Z2381" s="20" t="str">
        <f t="shared" si="527"/>
        <v/>
      </c>
      <c r="AA2381" s="20">
        <f t="shared" si="529"/>
        <v>0</v>
      </c>
      <c r="AB2381" s="20">
        <f t="shared" si="530"/>
        <v>0</v>
      </c>
      <c r="AC2381" s="20">
        <f t="shared" si="531"/>
        <v>0</v>
      </c>
      <c r="AD2381" s="16">
        <f t="shared" si="528"/>
        <v>0</v>
      </c>
      <c r="AE2381" s="16">
        <f>IF(ISBLANK(T2381),AE2380,IF(COUNTIF(T$2:T2381,T2381)&gt;1,AE2380,1+MAX(AE2380,0)))</f>
        <v>74</v>
      </c>
    </row>
    <row r="2382" spans="1:31" x14ac:dyDescent="0.25">
      <c r="A2382" s="42">
        <v>139</v>
      </c>
      <c r="B2382" s="42" t="s">
        <v>66</v>
      </c>
      <c r="C2382" s="42" t="s">
        <v>804</v>
      </c>
      <c r="E2382" s="20">
        <v>2</v>
      </c>
      <c r="F2382" s="20">
        <v>4</v>
      </c>
      <c r="G2382" s="20">
        <v>1</v>
      </c>
      <c r="H2382" s="20">
        <v>9</v>
      </c>
      <c r="I2382" s="20">
        <v>0</v>
      </c>
      <c r="J2382" s="20">
        <v>1</v>
      </c>
      <c r="K2382" s="20">
        <v>0</v>
      </c>
      <c r="L2382" s="20">
        <v>0</v>
      </c>
      <c r="M2382" s="225" t="s">
        <v>805</v>
      </c>
      <c r="O2382" s="101">
        <f>IF(ISBLANK(C2382),O2381,IF(COUNTIF(C$2:C2382,C2382)&gt;1,O2381,1+MAX(O2381,0)))</f>
        <v>69</v>
      </c>
      <c r="P2382" s="45">
        <f t="shared" si="518"/>
        <v>39</v>
      </c>
      <c r="Q2382" s="33" t="str">
        <f t="shared" si="519"/>
        <v/>
      </c>
      <c r="R2382" s="33">
        <f t="shared" si="520"/>
        <v>16</v>
      </c>
      <c r="S2382" s="33" t="str">
        <f t="shared" si="521"/>
        <v>139_16</v>
      </c>
      <c r="T2382" s="35" t="str">
        <f t="shared" si="522"/>
        <v>139PM</v>
      </c>
      <c r="U2382" s="35" t="str">
        <f t="shared" si="523"/>
        <v>139PMNS</v>
      </c>
      <c r="W2382" s="20" t="str">
        <f t="shared" si="524"/>
        <v/>
      </c>
      <c r="X2382" s="20" t="str">
        <f t="shared" si="525"/>
        <v/>
      </c>
      <c r="Y2382" s="20" t="str">
        <f t="shared" si="526"/>
        <v/>
      </c>
      <c r="Z2382" s="20" t="str">
        <f t="shared" si="527"/>
        <v/>
      </c>
      <c r="AA2382" s="20">
        <f t="shared" si="529"/>
        <v>0</v>
      </c>
      <c r="AB2382" s="20">
        <f t="shared" si="530"/>
        <v>0</v>
      </c>
      <c r="AC2382" s="20">
        <f t="shared" si="531"/>
        <v>0</v>
      </c>
      <c r="AD2382" s="16">
        <f t="shared" si="528"/>
        <v>0</v>
      </c>
      <c r="AE2382" s="16">
        <f>IF(ISBLANK(T2382),AE2381,IF(COUNTIF(T$2:T2382,T2382)&gt;1,AE2381,1+MAX(AE2381,0)))</f>
        <v>74</v>
      </c>
    </row>
    <row r="2383" spans="1:31" x14ac:dyDescent="0.25">
      <c r="A2383" s="42">
        <v>139</v>
      </c>
      <c r="B2383" s="42" t="s">
        <v>66</v>
      </c>
      <c r="C2383" s="42" t="s">
        <v>804</v>
      </c>
      <c r="E2383" s="20">
        <v>2</v>
      </c>
      <c r="F2383" s="20">
        <v>4</v>
      </c>
      <c r="G2383" s="20">
        <v>2</v>
      </c>
      <c r="H2383" s="20">
        <v>31</v>
      </c>
      <c r="I2383" s="20">
        <v>7</v>
      </c>
      <c r="J2383" s="20">
        <v>9</v>
      </c>
      <c r="K2383" s="20">
        <v>4</v>
      </c>
      <c r="L2383" s="20">
        <v>3</v>
      </c>
      <c r="M2383" s="225" t="s">
        <v>805</v>
      </c>
      <c r="O2383" s="101">
        <f>IF(ISBLANK(C2383),O2382,IF(COUNTIF(C$2:C2383,C2383)&gt;1,O2382,1+MAX(O2382,0)))</f>
        <v>69</v>
      </c>
      <c r="P2383" s="45">
        <f t="shared" si="518"/>
        <v>39</v>
      </c>
      <c r="Q2383" s="33" t="str">
        <f t="shared" si="519"/>
        <v/>
      </c>
      <c r="R2383" s="33">
        <f t="shared" si="520"/>
        <v>16</v>
      </c>
      <c r="S2383" s="33" t="str">
        <f t="shared" si="521"/>
        <v>139_16</v>
      </c>
      <c r="T2383" s="35" t="str">
        <f t="shared" si="522"/>
        <v>139PM</v>
      </c>
      <c r="U2383" s="35" t="str">
        <f t="shared" si="523"/>
        <v>139PMNS</v>
      </c>
      <c r="W2383" s="20" t="str">
        <f t="shared" si="524"/>
        <v/>
      </c>
      <c r="X2383" s="20" t="str">
        <f t="shared" si="525"/>
        <v/>
      </c>
      <c r="Y2383" s="20" t="str">
        <f t="shared" si="526"/>
        <v/>
      </c>
      <c r="Z2383" s="20" t="str">
        <f t="shared" si="527"/>
        <v/>
      </c>
      <c r="AA2383" s="20">
        <f t="shared" si="529"/>
        <v>0</v>
      </c>
      <c r="AB2383" s="20">
        <f t="shared" si="530"/>
        <v>0</v>
      </c>
      <c r="AC2383" s="20">
        <f t="shared" si="531"/>
        <v>0</v>
      </c>
      <c r="AD2383" s="16">
        <f t="shared" si="528"/>
        <v>0</v>
      </c>
      <c r="AE2383" s="16">
        <f>IF(ISBLANK(T2383),AE2382,IF(COUNTIF(T$2:T2383,T2383)&gt;1,AE2382,1+MAX(AE2382,0)))</f>
        <v>74</v>
      </c>
    </row>
    <row r="2384" spans="1:31" x14ac:dyDescent="0.25">
      <c r="A2384" s="42">
        <v>139</v>
      </c>
      <c r="B2384" s="42" t="s">
        <v>66</v>
      </c>
      <c r="C2384" s="42" t="s">
        <v>804</v>
      </c>
      <c r="E2384" s="20">
        <v>2</v>
      </c>
      <c r="F2384" s="20">
        <v>4</v>
      </c>
      <c r="G2384" s="20">
        <v>3</v>
      </c>
      <c r="H2384" s="20">
        <v>3</v>
      </c>
      <c r="I2384" s="20">
        <v>0</v>
      </c>
      <c r="J2384" s="20">
        <v>0</v>
      </c>
      <c r="K2384" s="20">
        <v>0</v>
      </c>
      <c r="L2384" s="20">
        <v>1</v>
      </c>
      <c r="M2384" s="225" t="s">
        <v>805</v>
      </c>
      <c r="O2384" s="101">
        <f>IF(ISBLANK(C2384),O2383,IF(COUNTIF(C$2:C2384,C2384)&gt;1,O2383,1+MAX(O2383,0)))</f>
        <v>69</v>
      </c>
      <c r="P2384" s="45">
        <f t="shared" si="518"/>
        <v>39</v>
      </c>
      <c r="Q2384" s="33" t="str">
        <f t="shared" si="519"/>
        <v/>
      </c>
      <c r="R2384" s="33">
        <f t="shared" si="520"/>
        <v>16</v>
      </c>
      <c r="S2384" s="33" t="str">
        <f t="shared" si="521"/>
        <v>139_16</v>
      </c>
      <c r="T2384" s="35" t="str">
        <f t="shared" si="522"/>
        <v>139PM</v>
      </c>
      <c r="U2384" s="35" t="str">
        <f t="shared" si="523"/>
        <v>139PMEW</v>
      </c>
      <c r="W2384" s="20" t="str">
        <f t="shared" si="524"/>
        <v/>
      </c>
      <c r="X2384" s="20" t="str">
        <f t="shared" si="525"/>
        <v/>
      </c>
      <c r="Y2384" s="20" t="str">
        <f t="shared" si="526"/>
        <v/>
      </c>
      <c r="Z2384" s="20" t="str">
        <f t="shared" si="527"/>
        <v/>
      </c>
      <c r="AA2384" s="20">
        <f t="shared" si="529"/>
        <v>0</v>
      </c>
      <c r="AB2384" s="20">
        <f t="shared" si="530"/>
        <v>0</v>
      </c>
      <c r="AC2384" s="20">
        <f t="shared" si="531"/>
        <v>0</v>
      </c>
      <c r="AD2384" s="16">
        <f t="shared" si="528"/>
        <v>0</v>
      </c>
      <c r="AE2384" s="16">
        <f>IF(ISBLANK(T2384),AE2383,IF(COUNTIF(T$2:T2384,T2384)&gt;1,AE2383,1+MAX(AE2383,0)))</f>
        <v>74</v>
      </c>
    </row>
    <row r="2385" spans="1:31" x14ac:dyDescent="0.25">
      <c r="A2385" s="42">
        <v>139</v>
      </c>
      <c r="B2385" s="42" t="s">
        <v>66</v>
      </c>
      <c r="C2385" s="42" t="s">
        <v>804</v>
      </c>
      <c r="E2385" s="20">
        <v>2</v>
      </c>
      <c r="F2385" s="20">
        <v>4</v>
      </c>
      <c r="G2385" s="20">
        <v>4</v>
      </c>
      <c r="H2385" s="20">
        <v>4</v>
      </c>
      <c r="I2385" s="20">
        <v>0</v>
      </c>
      <c r="J2385" s="20">
        <v>0</v>
      </c>
      <c r="K2385" s="20">
        <v>1</v>
      </c>
      <c r="L2385" s="20">
        <v>4</v>
      </c>
      <c r="M2385" s="225" t="s">
        <v>805</v>
      </c>
      <c r="O2385" s="101">
        <f>IF(ISBLANK(C2385),O2384,IF(COUNTIF(C$2:C2385,C2385)&gt;1,O2384,1+MAX(O2384,0)))</f>
        <v>69</v>
      </c>
      <c r="P2385" s="45">
        <f t="shared" si="518"/>
        <v>39</v>
      </c>
      <c r="Q2385" s="33" t="str">
        <f t="shared" si="519"/>
        <v/>
      </c>
      <c r="R2385" s="33">
        <f t="shared" si="520"/>
        <v>16</v>
      </c>
      <c r="S2385" s="33" t="str">
        <f t="shared" si="521"/>
        <v>139_16</v>
      </c>
      <c r="T2385" s="35" t="str">
        <f t="shared" si="522"/>
        <v>139PM</v>
      </c>
      <c r="U2385" s="35" t="str">
        <f t="shared" si="523"/>
        <v>139PMEW</v>
      </c>
      <c r="W2385" s="20" t="str">
        <f t="shared" si="524"/>
        <v/>
      </c>
      <c r="X2385" s="20" t="str">
        <f t="shared" si="525"/>
        <v/>
      </c>
      <c r="Y2385" s="20" t="str">
        <f t="shared" si="526"/>
        <v/>
      </c>
      <c r="Z2385" s="20" t="str">
        <f t="shared" si="527"/>
        <v/>
      </c>
      <c r="AA2385" s="20">
        <f t="shared" si="529"/>
        <v>0</v>
      </c>
      <c r="AB2385" s="20">
        <f t="shared" si="530"/>
        <v>0</v>
      </c>
      <c r="AC2385" s="20">
        <f t="shared" si="531"/>
        <v>0</v>
      </c>
      <c r="AD2385" s="16">
        <f t="shared" si="528"/>
        <v>0</v>
      </c>
      <c r="AE2385" s="16">
        <f>IF(ISBLANK(T2385),AE2384,IF(COUNTIF(T$2:T2385,T2385)&gt;1,AE2384,1+MAX(AE2384,0)))</f>
        <v>74</v>
      </c>
    </row>
    <row r="2386" spans="1:31" x14ac:dyDescent="0.25">
      <c r="A2386" s="42">
        <v>139</v>
      </c>
      <c r="B2386" s="42" t="s">
        <v>66</v>
      </c>
      <c r="C2386" s="42" t="s">
        <v>804</v>
      </c>
      <c r="E2386" s="20">
        <v>1</v>
      </c>
      <c r="F2386" s="20">
        <v>1</v>
      </c>
      <c r="G2386" s="20">
        <v>1</v>
      </c>
      <c r="H2386" s="20">
        <v>6</v>
      </c>
      <c r="I2386" s="20">
        <v>1</v>
      </c>
      <c r="J2386" s="20">
        <v>2</v>
      </c>
      <c r="K2386" s="20">
        <v>0</v>
      </c>
      <c r="L2386" s="20">
        <v>0</v>
      </c>
      <c r="M2386" s="225" t="s">
        <v>806</v>
      </c>
      <c r="O2386" s="101">
        <f>IF(ISBLANK(C2386),O2385,IF(COUNTIF(C$2:C2386,C2386)&gt;1,O2385,1+MAX(O2385,0)))</f>
        <v>69</v>
      </c>
      <c r="P2386" s="45">
        <f t="shared" si="518"/>
        <v>39</v>
      </c>
      <c r="Q2386" s="33" t="str">
        <f t="shared" si="519"/>
        <v/>
      </c>
      <c r="R2386" s="33">
        <f t="shared" si="520"/>
        <v>9</v>
      </c>
      <c r="S2386" s="33" t="str">
        <f t="shared" si="521"/>
        <v>139_9</v>
      </c>
      <c r="T2386" s="35" t="str">
        <f t="shared" si="522"/>
        <v>139PM</v>
      </c>
      <c r="U2386" s="35" t="str">
        <f t="shared" si="523"/>
        <v>139PMNS</v>
      </c>
      <c r="W2386" s="20" t="str">
        <f t="shared" si="524"/>
        <v/>
      </c>
      <c r="X2386" s="20" t="str">
        <f t="shared" si="525"/>
        <v/>
      </c>
      <c r="Y2386" s="20" t="str">
        <f t="shared" si="526"/>
        <v/>
      </c>
      <c r="Z2386" s="20" t="str">
        <f t="shared" si="527"/>
        <v/>
      </c>
      <c r="AA2386" s="20">
        <f t="shared" si="529"/>
        <v>0</v>
      </c>
      <c r="AB2386" s="20">
        <f t="shared" si="530"/>
        <v>0</v>
      </c>
      <c r="AC2386" s="20">
        <f t="shared" si="531"/>
        <v>0</v>
      </c>
      <c r="AD2386" s="16">
        <f t="shared" si="528"/>
        <v>0</v>
      </c>
      <c r="AE2386" s="16">
        <f>IF(ISBLANK(T2386),AE2385,IF(COUNTIF(T$2:T2386,T2386)&gt;1,AE2385,1+MAX(AE2385,0)))</f>
        <v>74</v>
      </c>
    </row>
    <row r="2387" spans="1:31" x14ac:dyDescent="0.25">
      <c r="A2387" s="42">
        <v>139</v>
      </c>
      <c r="B2387" s="42" t="s">
        <v>66</v>
      </c>
      <c r="C2387" s="42" t="s">
        <v>804</v>
      </c>
      <c r="E2387" s="20">
        <v>1</v>
      </c>
      <c r="F2387" s="20">
        <v>1</v>
      </c>
      <c r="G2387" s="20">
        <v>2</v>
      </c>
      <c r="H2387" s="20">
        <v>10</v>
      </c>
      <c r="I2387" s="20">
        <v>2</v>
      </c>
      <c r="J2387" s="20">
        <v>2</v>
      </c>
      <c r="K2387" s="20">
        <v>0</v>
      </c>
      <c r="L2387" s="20">
        <v>0</v>
      </c>
      <c r="M2387" s="225" t="s">
        <v>806</v>
      </c>
      <c r="O2387" s="101">
        <f>IF(ISBLANK(C2387),O2386,IF(COUNTIF(C$2:C2387,C2387)&gt;1,O2386,1+MAX(O2386,0)))</f>
        <v>69</v>
      </c>
      <c r="P2387" s="45">
        <f t="shared" si="518"/>
        <v>39</v>
      </c>
      <c r="Q2387" s="33" t="str">
        <f t="shared" si="519"/>
        <v/>
      </c>
      <c r="R2387" s="33">
        <f t="shared" si="520"/>
        <v>9</v>
      </c>
      <c r="S2387" s="33" t="str">
        <f t="shared" si="521"/>
        <v>139_9</v>
      </c>
      <c r="T2387" s="35" t="str">
        <f t="shared" si="522"/>
        <v>139PM</v>
      </c>
      <c r="U2387" s="35" t="str">
        <f t="shared" si="523"/>
        <v>139PMNS</v>
      </c>
      <c r="W2387" s="20" t="str">
        <f t="shared" si="524"/>
        <v/>
      </c>
      <c r="X2387" s="20" t="str">
        <f t="shared" si="525"/>
        <v/>
      </c>
      <c r="Y2387" s="20" t="str">
        <f t="shared" si="526"/>
        <v/>
      </c>
      <c r="Z2387" s="20" t="str">
        <f t="shared" si="527"/>
        <v/>
      </c>
      <c r="AA2387" s="20">
        <f t="shared" si="529"/>
        <v>0</v>
      </c>
      <c r="AB2387" s="20">
        <f t="shared" si="530"/>
        <v>0</v>
      </c>
      <c r="AC2387" s="20">
        <f t="shared" si="531"/>
        <v>0</v>
      </c>
      <c r="AD2387" s="16">
        <f t="shared" si="528"/>
        <v>0</v>
      </c>
      <c r="AE2387" s="16">
        <f>IF(ISBLANK(T2387),AE2386,IF(COUNTIF(T$2:T2387,T2387)&gt;1,AE2386,1+MAX(AE2386,0)))</f>
        <v>74</v>
      </c>
    </row>
    <row r="2388" spans="1:31" x14ac:dyDescent="0.25">
      <c r="A2388" s="42">
        <v>139</v>
      </c>
      <c r="B2388" s="42" t="s">
        <v>66</v>
      </c>
      <c r="C2388" s="42" t="s">
        <v>804</v>
      </c>
      <c r="E2388" s="20">
        <v>1</v>
      </c>
      <c r="F2388" s="20">
        <v>1</v>
      </c>
      <c r="G2388" s="20">
        <v>3</v>
      </c>
      <c r="H2388" s="20">
        <v>3</v>
      </c>
      <c r="I2388" s="20">
        <v>0</v>
      </c>
      <c r="J2388" s="20">
        <v>0</v>
      </c>
      <c r="K2388" s="20">
        <v>0</v>
      </c>
      <c r="L2388" s="20">
        <v>2</v>
      </c>
      <c r="M2388" s="225" t="s">
        <v>806</v>
      </c>
      <c r="O2388" s="101">
        <f>IF(ISBLANK(C2388),O2387,IF(COUNTIF(C$2:C2388,C2388)&gt;1,O2387,1+MAX(O2387,0)))</f>
        <v>69</v>
      </c>
      <c r="P2388" s="45">
        <f t="shared" si="518"/>
        <v>39</v>
      </c>
      <c r="Q2388" s="33" t="str">
        <f t="shared" si="519"/>
        <v/>
      </c>
      <c r="R2388" s="33">
        <f t="shared" si="520"/>
        <v>9</v>
      </c>
      <c r="S2388" s="33" t="str">
        <f t="shared" si="521"/>
        <v>139_9</v>
      </c>
      <c r="T2388" s="35" t="str">
        <f t="shared" si="522"/>
        <v>139PM</v>
      </c>
      <c r="U2388" s="35" t="str">
        <f t="shared" si="523"/>
        <v>139PMEW</v>
      </c>
      <c r="W2388" s="20" t="str">
        <f t="shared" si="524"/>
        <v/>
      </c>
      <c r="X2388" s="20" t="str">
        <f t="shared" si="525"/>
        <v/>
      </c>
      <c r="Y2388" s="20" t="str">
        <f t="shared" si="526"/>
        <v/>
      </c>
      <c r="Z2388" s="20" t="str">
        <f t="shared" si="527"/>
        <v/>
      </c>
      <c r="AA2388" s="20">
        <f t="shared" si="529"/>
        <v>0</v>
      </c>
      <c r="AB2388" s="20">
        <f t="shared" si="530"/>
        <v>0</v>
      </c>
      <c r="AC2388" s="20">
        <f t="shared" si="531"/>
        <v>0</v>
      </c>
      <c r="AD2388" s="16">
        <f t="shared" si="528"/>
        <v>0</v>
      </c>
      <c r="AE2388" s="16">
        <f>IF(ISBLANK(T2388),AE2387,IF(COUNTIF(T$2:T2388,T2388)&gt;1,AE2387,1+MAX(AE2387,0)))</f>
        <v>74</v>
      </c>
    </row>
    <row r="2389" spans="1:31" x14ac:dyDescent="0.25">
      <c r="A2389" s="42">
        <v>139</v>
      </c>
      <c r="B2389" s="42" t="s">
        <v>66</v>
      </c>
      <c r="C2389" s="42" t="s">
        <v>804</v>
      </c>
      <c r="E2389" s="20">
        <v>1</v>
      </c>
      <c r="F2389" s="20">
        <v>1</v>
      </c>
      <c r="G2389" s="20">
        <v>4</v>
      </c>
      <c r="H2389" s="20">
        <v>2</v>
      </c>
      <c r="I2389" s="20">
        <v>0</v>
      </c>
      <c r="J2389" s="20">
        <v>1</v>
      </c>
      <c r="K2389" s="20">
        <v>0</v>
      </c>
      <c r="L2389" s="20">
        <v>2</v>
      </c>
      <c r="M2389" s="225" t="s">
        <v>806</v>
      </c>
      <c r="O2389" s="101">
        <f>IF(ISBLANK(C2389),O2388,IF(COUNTIF(C$2:C2389,C2389)&gt;1,O2388,1+MAX(O2388,0)))</f>
        <v>69</v>
      </c>
      <c r="P2389" s="45">
        <f t="shared" si="518"/>
        <v>39</v>
      </c>
      <c r="Q2389" s="33" t="str">
        <f t="shared" si="519"/>
        <v/>
      </c>
      <c r="R2389" s="33">
        <f t="shared" si="520"/>
        <v>9</v>
      </c>
      <c r="S2389" s="33" t="str">
        <f t="shared" si="521"/>
        <v>139_9</v>
      </c>
      <c r="T2389" s="35" t="str">
        <f t="shared" si="522"/>
        <v>139PM</v>
      </c>
      <c r="U2389" s="35" t="str">
        <f t="shared" si="523"/>
        <v>139PMEW</v>
      </c>
      <c r="W2389" s="20" t="str">
        <f t="shared" si="524"/>
        <v/>
      </c>
      <c r="X2389" s="20" t="str">
        <f t="shared" si="525"/>
        <v/>
      </c>
      <c r="Y2389" s="20" t="str">
        <f t="shared" si="526"/>
        <v/>
      </c>
      <c r="Z2389" s="20" t="str">
        <f t="shared" si="527"/>
        <v/>
      </c>
      <c r="AA2389" s="20">
        <f t="shared" si="529"/>
        <v>0</v>
      </c>
      <c r="AB2389" s="20">
        <f t="shared" si="530"/>
        <v>0</v>
      </c>
      <c r="AC2389" s="20">
        <f t="shared" si="531"/>
        <v>0</v>
      </c>
      <c r="AD2389" s="16">
        <f t="shared" si="528"/>
        <v>0</v>
      </c>
      <c r="AE2389" s="16">
        <f>IF(ISBLANK(T2389),AE2388,IF(COUNTIF(T$2:T2389,T2389)&gt;1,AE2388,1+MAX(AE2388,0)))</f>
        <v>74</v>
      </c>
    </row>
    <row r="2390" spans="1:31" x14ac:dyDescent="0.25">
      <c r="A2390" s="42">
        <v>139</v>
      </c>
      <c r="B2390" s="42" t="s">
        <v>66</v>
      </c>
      <c r="C2390" s="42" t="s">
        <v>804</v>
      </c>
      <c r="E2390" s="20">
        <v>1</v>
      </c>
      <c r="F2390" s="20">
        <v>2</v>
      </c>
      <c r="G2390" s="20">
        <v>1</v>
      </c>
      <c r="H2390" s="20">
        <v>12</v>
      </c>
      <c r="I2390" s="20">
        <v>4</v>
      </c>
      <c r="J2390" s="20">
        <v>2</v>
      </c>
      <c r="K2390" s="20">
        <v>0</v>
      </c>
      <c r="L2390" s="20">
        <v>1</v>
      </c>
      <c r="M2390" s="225" t="s">
        <v>806</v>
      </c>
      <c r="O2390" s="101">
        <f>IF(ISBLANK(C2390),O2389,IF(COUNTIF(C$2:C2390,C2390)&gt;1,O2389,1+MAX(O2389,0)))</f>
        <v>69</v>
      </c>
      <c r="P2390" s="45">
        <f t="shared" si="518"/>
        <v>39</v>
      </c>
      <c r="Q2390" s="33" t="str">
        <f t="shared" si="519"/>
        <v/>
      </c>
      <c r="R2390" s="33">
        <f t="shared" si="520"/>
        <v>10</v>
      </c>
      <c r="S2390" s="33" t="str">
        <f t="shared" si="521"/>
        <v>139_10</v>
      </c>
      <c r="T2390" s="35" t="str">
        <f t="shared" si="522"/>
        <v>139PM</v>
      </c>
      <c r="U2390" s="35" t="str">
        <f t="shared" si="523"/>
        <v>139PMNS</v>
      </c>
      <c r="W2390" s="20" t="str">
        <f t="shared" si="524"/>
        <v/>
      </c>
      <c r="X2390" s="20" t="str">
        <f t="shared" si="525"/>
        <v/>
      </c>
      <c r="Y2390" s="20" t="str">
        <f t="shared" si="526"/>
        <v/>
      </c>
      <c r="Z2390" s="20" t="str">
        <f t="shared" si="527"/>
        <v/>
      </c>
      <c r="AA2390" s="20">
        <f t="shared" si="529"/>
        <v>0</v>
      </c>
      <c r="AB2390" s="20">
        <f t="shared" si="530"/>
        <v>0</v>
      </c>
      <c r="AC2390" s="20">
        <f t="shared" si="531"/>
        <v>0</v>
      </c>
      <c r="AD2390" s="16">
        <f t="shared" si="528"/>
        <v>0</v>
      </c>
      <c r="AE2390" s="16">
        <f>IF(ISBLANK(T2390),AE2389,IF(COUNTIF(T$2:T2390,T2390)&gt;1,AE2389,1+MAX(AE2389,0)))</f>
        <v>74</v>
      </c>
    </row>
    <row r="2391" spans="1:31" x14ac:dyDescent="0.25">
      <c r="A2391" s="42">
        <v>139</v>
      </c>
      <c r="B2391" s="42" t="s">
        <v>66</v>
      </c>
      <c r="C2391" s="42" t="s">
        <v>804</v>
      </c>
      <c r="E2391" s="20">
        <v>1</v>
      </c>
      <c r="F2391" s="20">
        <v>2</v>
      </c>
      <c r="G2391" s="20">
        <v>2</v>
      </c>
      <c r="H2391" s="20">
        <v>27</v>
      </c>
      <c r="I2391" s="20">
        <v>9</v>
      </c>
      <c r="J2391" s="20">
        <v>2</v>
      </c>
      <c r="K2391" s="20">
        <v>3</v>
      </c>
      <c r="L2391" s="20">
        <v>2</v>
      </c>
      <c r="M2391" s="225" t="s">
        <v>806</v>
      </c>
      <c r="O2391" s="101">
        <f>IF(ISBLANK(C2391),O2390,IF(COUNTIF(C$2:C2391,C2391)&gt;1,O2390,1+MAX(O2390,0)))</f>
        <v>69</v>
      </c>
      <c r="P2391" s="45">
        <f t="shared" si="518"/>
        <v>39</v>
      </c>
      <c r="Q2391" s="33" t="str">
        <f t="shared" si="519"/>
        <v/>
      </c>
      <c r="R2391" s="33">
        <f t="shared" si="520"/>
        <v>10</v>
      </c>
      <c r="S2391" s="33" t="str">
        <f t="shared" si="521"/>
        <v>139_10</v>
      </c>
      <c r="T2391" s="35" t="str">
        <f t="shared" si="522"/>
        <v>139PM</v>
      </c>
      <c r="U2391" s="35" t="str">
        <f t="shared" si="523"/>
        <v>139PMNS</v>
      </c>
      <c r="W2391" s="20" t="str">
        <f t="shared" si="524"/>
        <v/>
      </c>
      <c r="X2391" s="20" t="str">
        <f t="shared" si="525"/>
        <v/>
      </c>
      <c r="Y2391" s="20" t="str">
        <f t="shared" si="526"/>
        <v/>
      </c>
      <c r="Z2391" s="20" t="str">
        <f t="shared" si="527"/>
        <v/>
      </c>
      <c r="AA2391" s="20">
        <f t="shared" si="529"/>
        <v>0</v>
      </c>
      <c r="AB2391" s="20">
        <f t="shared" si="530"/>
        <v>0</v>
      </c>
      <c r="AC2391" s="20">
        <f t="shared" si="531"/>
        <v>0</v>
      </c>
      <c r="AD2391" s="16">
        <f t="shared" si="528"/>
        <v>0</v>
      </c>
      <c r="AE2391" s="16">
        <f>IF(ISBLANK(T2391),AE2390,IF(COUNTIF(T$2:T2391,T2391)&gt;1,AE2390,1+MAX(AE2390,0)))</f>
        <v>74</v>
      </c>
    </row>
    <row r="2392" spans="1:31" x14ac:dyDescent="0.25">
      <c r="A2392" s="42">
        <v>139</v>
      </c>
      <c r="B2392" s="42" t="s">
        <v>66</v>
      </c>
      <c r="C2392" s="42" t="s">
        <v>804</v>
      </c>
      <c r="E2392" s="20">
        <v>1</v>
      </c>
      <c r="F2392" s="20">
        <v>2</v>
      </c>
      <c r="G2392" s="20">
        <v>3</v>
      </c>
      <c r="H2392" s="20">
        <v>7</v>
      </c>
      <c r="I2392" s="20">
        <v>1</v>
      </c>
      <c r="J2392" s="20">
        <v>0</v>
      </c>
      <c r="K2392" s="20">
        <v>0</v>
      </c>
      <c r="L2392" s="20">
        <v>1</v>
      </c>
      <c r="M2392" s="225" t="s">
        <v>806</v>
      </c>
      <c r="O2392" s="101">
        <f>IF(ISBLANK(C2392),O2391,IF(COUNTIF(C$2:C2392,C2392)&gt;1,O2391,1+MAX(O2391,0)))</f>
        <v>69</v>
      </c>
      <c r="P2392" s="45">
        <f t="shared" si="518"/>
        <v>39</v>
      </c>
      <c r="Q2392" s="33" t="str">
        <f t="shared" si="519"/>
        <v/>
      </c>
      <c r="R2392" s="33">
        <f t="shared" si="520"/>
        <v>10</v>
      </c>
      <c r="S2392" s="33" t="str">
        <f t="shared" si="521"/>
        <v>139_10</v>
      </c>
      <c r="T2392" s="35" t="str">
        <f t="shared" si="522"/>
        <v>139PM</v>
      </c>
      <c r="U2392" s="35" t="str">
        <f t="shared" si="523"/>
        <v>139PMEW</v>
      </c>
      <c r="W2392" s="20" t="str">
        <f t="shared" si="524"/>
        <v/>
      </c>
      <c r="X2392" s="20" t="str">
        <f t="shared" si="525"/>
        <v/>
      </c>
      <c r="Y2392" s="20" t="str">
        <f t="shared" si="526"/>
        <v/>
      </c>
      <c r="Z2392" s="20" t="str">
        <f t="shared" si="527"/>
        <v/>
      </c>
      <c r="AA2392" s="20">
        <f t="shared" si="529"/>
        <v>0</v>
      </c>
      <c r="AB2392" s="20">
        <f t="shared" si="530"/>
        <v>0</v>
      </c>
      <c r="AC2392" s="20">
        <f t="shared" si="531"/>
        <v>0</v>
      </c>
      <c r="AD2392" s="16">
        <f t="shared" si="528"/>
        <v>0</v>
      </c>
      <c r="AE2392" s="16">
        <f>IF(ISBLANK(T2392),AE2391,IF(COUNTIF(T$2:T2392,T2392)&gt;1,AE2391,1+MAX(AE2391,0)))</f>
        <v>74</v>
      </c>
    </row>
    <row r="2393" spans="1:31" x14ac:dyDescent="0.25">
      <c r="A2393" s="42">
        <v>139</v>
      </c>
      <c r="B2393" s="42" t="s">
        <v>66</v>
      </c>
      <c r="C2393" s="42" t="s">
        <v>804</v>
      </c>
      <c r="E2393" s="20">
        <v>1</v>
      </c>
      <c r="F2393" s="20">
        <v>2</v>
      </c>
      <c r="G2393" s="20">
        <v>4</v>
      </c>
      <c r="H2393" s="20">
        <v>2</v>
      </c>
      <c r="I2393" s="20">
        <v>1</v>
      </c>
      <c r="J2393" s="20">
        <v>0</v>
      </c>
      <c r="K2393" s="20">
        <v>0</v>
      </c>
      <c r="L2393" s="20">
        <v>1</v>
      </c>
      <c r="M2393" s="225" t="s">
        <v>806</v>
      </c>
      <c r="O2393" s="101">
        <f>IF(ISBLANK(C2393),O2392,IF(COUNTIF(C$2:C2393,C2393)&gt;1,O2392,1+MAX(O2392,0)))</f>
        <v>69</v>
      </c>
      <c r="P2393" s="45">
        <f t="shared" si="518"/>
        <v>39</v>
      </c>
      <c r="Q2393" s="33" t="str">
        <f t="shared" si="519"/>
        <v/>
      </c>
      <c r="R2393" s="33">
        <f t="shared" si="520"/>
        <v>10</v>
      </c>
      <c r="S2393" s="33" t="str">
        <f t="shared" si="521"/>
        <v>139_10</v>
      </c>
      <c r="T2393" s="35" t="str">
        <f t="shared" si="522"/>
        <v>139PM</v>
      </c>
      <c r="U2393" s="35" t="str">
        <f t="shared" si="523"/>
        <v>139PMEW</v>
      </c>
      <c r="W2393" s="20" t="str">
        <f t="shared" si="524"/>
        <v/>
      </c>
      <c r="X2393" s="20" t="str">
        <f t="shared" si="525"/>
        <v/>
      </c>
      <c r="Y2393" s="20" t="str">
        <f t="shared" si="526"/>
        <v/>
      </c>
      <c r="Z2393" s="20" t="str">
        <f t="shared" si="527"/>
        <v/>
      </c>
      <c r="AA2393" s="20">
        <f t="shared" si="529"/>
        <v>0</v>
      </c>
      <c r="AB2393" s="20">
        <f t="shared" si="530"/>
        <v>0</v>
      </c>
      <c r="AC2393" s="20">
        <f t="shared" si="531"/>
        <v>0</v>
      </c>
      <c r="AD2393" s="16">
        <f t="shared" si="528"/>
        <v>0</v>
      </c>
      <c r="AE2393" s="16">
        <f>IF(ISBLANK(T2393),AE2392,IF(COUNTIF(T$2:T2393,T2393)&gt;1,AE2392,1+MAX(AE2392,0)))</f>
        <v>74</v>
      </c>
    </row>
    <row r="2394" spans="1:31" x14ac:dyDescent="0.25">
      <c r="A2394" s="42">
        <v>139</v>
      </c>
      <c r="B2394" s="42" t="s">
        <v>66</v>
      </c>
      <c r="C2394" s="42" t="s">
        <v>804</v>
      </c>
      <c r="E2394" s="20">
        <v>1</v>
      </c>
      <c r="F2394" s="20">
        <v>3</v>
      </c>
      <c r="G2394" s="20">
        <v>1</v>
      </c>
      <c r="H2394" s="20">
        <v>10</v>
      </c>
      <c r="I2394" s="20">
        <v>2</v>
      </c>
      <c r="J2394" s="20">
        <v>1</v>
      </c>
      <c r="K2394" s="20">
        <v>1</v>
      </c>
      <c r="L2394" s="20">
        <v>0</v>
      </c>
      <c r="M2394" s="225" t="s">
        <v>806</v>
      </c>
      <c r="O2394" s="101">
        <f>IF(ISBLANK(C2394),O2393,IF(COUNTIF(C$2:C2394,C2394)&gt;1,O2393,1+MAX(O2393,0)))</f>
        <v>69</v>
      </c>
      <c r="P2394" s="45">
        <f t="shared" si="518"/>
        <v>39</v>
      </c>
      <c r="Q2394" s="33" t="str">
        <f t="shared" si="519"/>
        <v/>
      </c>
      <c r="R2394" s="33">
        <f t="shared" si="520"/>
        <v>11</v>
      </c>
      <c r="S2394" s="33" t="str">
        <f t="shared" si="521"/>
        <v>139_11</v>
      </c>
      <c r="T2394" s="35" t="str">
        <f t="shared" si="522"/>
        <v>139PM</v>
      </c>
      <c r="U2394" s="35" t="str">
        <f t="shared" si="523"/>
        <v>139PMNS</v>
      </c>
      <c r="W2394" s="20" t="str">
        <f t="shared" si="524"/>
        <v/>
      </c>
      <c r="X2394" s="20" t="str">
        <f t="shared" si="525"/>
        <v/>
      </c>
      <c r="Y2394" s="20" t="str">
        <f t="shared" si="526"/>
        <v/>
      </c>
      <c r="Z2394" s="20" t="str">
        <f t="shared" si="527"/>
        <v/>
      </c>
      <c r="AA2394" s="20">
        <f t="shared" si="529"/>
        <v>0</v>
      </c>
      <c r="AB2394" s="20">
        <f t="shared" si="530"/>
        <v>0</v>
      </c>
      <c r="AC2394" s="20">
        <f t="shared" si="531"/>
        <v>0</v>
      </c>
      <c r="AD2394" s="16">
        <f t="shared" si="528"/>
        <v>0</v>
      </c>
      <c r="AE2394" s="16">
        <f>IF(ISBLANK(T2394),AE2393,IF(COUNTIF(T$2:T2394,T2394)&gt;1,AE2393,1+MAX(AE2393,0)))</f>
        <v>74</v>
      </c>
    </row>
    <row r="2395" spans="1:31" x14ac:dyDescent="0.25">
      <c r="A2395" s="42">
        <v>139</v>
      </c>
      <c r="B2395" s="42" t="s">
        <v>66</v>
      </c>
      <c r="C2395" s="42" t="s">
        <v>804</v>
      </c>
      <c r="E2395" s="20">
        <v>1</v>
      </c>
      <c r="F2395" s="20">
        <v>3</v>
      </c>
      <c r="G2395" s="20">
        <v>2</v>
      </c>
      <c r="H2395" s="20">
        <v>46</v>
      </c>
      <c r="I2395" s="20">
        <v>11</v>
      </c>
      <c r="J2395" s="20">
        <v>13</v>
      </c>
      <c r="K2395" s="20">
        <v>0</v>
      </c>
      <c r="L2395" s="20">
        <v>0</v>
      </c>
      <c r="M2395" s="225" t="s">
        <v>806</v>
      </c>
      <c r="O2395" s="101">
        <f>IF(ISBLANK(C2395),O2394,IF(COUNTIF(C$2:C2395,C2395)&gt;1,O2394,1+MAX(O2394,0)))</f>
        <v>69</v>
      </c>
      <c r="P2395" s="45">
        <f t="shared" si="518"/>
        <v>39</v>
      </c>
      <c r="Q2395" s="33" t="str">
        <f t="shared" si="519"/>
        <v/>
      </c>
      <c r="R2395" s="33">
        <f t="shared" si="520"/>
        <v>11</v>
      </c>
      <c r="S2395" s="33" t="str">
        <f t="shared" si="521"/>
        <v>139_11</v>
      </c>
      <c r="T2395" s="35" t="str">
        <f t="shared" si="522"/>
        <v>139PM</v>
      </c>
      <c r="U2395" s="35" t="str">
        <f t="shared" si="523"/>
        <v>139PMNS</v>
      </c>
      <c r="W2395" s="20" t="str">
        <f t="shared" si="524"/>
        <v/>
      </c>
      <c r="X2395" s="20" t="str">
        <f t="shared" si="525"/>
        <v/>
      </c>
      <c r="Y2395" s="20" t="str">
        <f t="shared" si="526"/>
        <v/>
      </c>
      <c r="Z2395" s="20" t="str">
        <f t="shared" si="527"/>
        <v/>
      </c>
      <c r="AA2395" s="20">
        <f t="shared" si="529"/>
        <v>0</v>
      </c>
      <c r="AB2395" s="20">
        <f t="shared" si="530"/>
        <v>0</v>
      </c>
      <c r="AC2395" s="20">
        <f t="shared" si="531"/>
        <v>0</v>
      </c>
      <c r="AD2395" s="16">
        <f t="shared" si="528"/>
        <v>0</v>
      </c>
      <c r="AE2395" s="16">
        <f>IF(ISBLANK(T2395),AE2394,IF(COUNTIF(T$2:T2395,T2395)&gt;1,AE2394,1+MAX(AE2394,0)))</f>
        <v>74</v>
      </c>
    </row>
    <row r="2396" spans="1:31" x14ac:dyDescent="0.25">
      <c r="A2396" s="42">
        <v>139</v>
      </c>
      <c r="B2396" s="42" t="s">
        <v>66</v>
      </c>
      <c r="C2396" s="42" t="s">
        <v>804</v>
      </c>
      <c r="E2396" s="20">
        <v>1</v>
      </c>
      <c r="F2396" s="20">
        <v>3</v>
      </c>
      <c r="G2396" s="20">
        <v>3</v>
      </c>
      <c r="H2396" s="20">
        <v>1</v>
      </c>
      <c r="I2396" s="20">
        <v>0</v>
      </c>
      <c r="J2396" s="20">
        <v>1</v>
      </c>
      <c r="K2396" s="20">
        <v>0</v>
      </c>
      <c r="L2396" s="20">
        <v>0</v>
      </c>
      <c r="M2396" s="225" t="s">
        <v>806</v>
      </c>
      <c r="O2396" s="101">
        <f>IF(ISBLANK(C2396),O2395,IF(COUNTIF(C$2:C2396,C2396)&gt;1,O2395,1+MAX(O2395,0)))</f>
        <v>69</v>
      </c>
      <c r="P2396" s="45">
        <f t="shared" si="518"/>
        <v>39</v>
      </c>
      <c r="Q2396" s="33" t="str">
        <f t="shared" si="519"/>
        <v/>
      </c>
      <c r="R2396" s="33">
        <f t="shared" si="520"/>
        <v>11</v>
      </c>
      <c r="S2396" s="33" t="str">
        <f t="shared" si="521"/>
        <v>139_11</v>
      </c>
      <c r="T2396" s="35" t="str">
        <f t="shared" si="522"/>
        <v>139PM</v>
      </c>
      <c r="U2396" s="35" t="str">
        <f t="shared" si="523"/>
        <v>139PMEW</v>
      </c>
      <c r="W2396" s="20" t="str">
        <f t="shared" si="524"/>
        <v/>
      </c>
      <c r="X2396" s="20" t="str">
        <f t="shared" si="525"/>
        <v/>
      </c>
      <c r="Y2396" s="20" t="str">
        <f t="shared" si="526"/>
        <v/>
      </c>
      <c r="Z2396" s="20" t="str">
        <f t="shared" si="527"/>
        <v/>
      </c>
      <c r="AA2396" s="20">
        <f t="shared" si="529"/>
        <v>0</v>
      </c>
      <c r="AB2396" s="20">
        <f t="shared" si="530"/>
        <v>0</v>
      </c>
      <c r="AC2396" s="20">
        <f t="shared" si="531"/>
        <v>0</v>
      </c>
      <c r="AD2396" s="16">
        <f t="shared" si="528"/>
        <v>0</v>
      </c>
      <c r="AE2396" s="16">
        <f>IF(ISBLANK(T2396),AE2395,IF(COUNTIF(T$2:T2396,T2396)&gt;1,AE2395,1+MAX(AE2395,0)))</f>
        <v>74</v>
      </c>
    </row>
    <row r="2397" spans="1:31" x14ac:dyDescent="0.25">
      <c r="A2397" s="42">
        <v>139</v>
      </c>
      <c r="B2397" s="42" t="s">
        <v>66</v>
      </c>
      <c r="C2397" s="42" t="s">
        <v>804</v>
      </c>
      <c r="E2397" s="20">
        <v>1</v>
      </c>
      <c r="F2397" s="20">
        <v>3</v>
      </c>
      <c r="G2397" s="20">
        <v>4</v>
      </c>
      <c r="H2397" s="20">
        <v>2</v>
      </c>
      <c r="I2397" s="20">
        <v>1</v>
      </c>
      <c r="J2397" s="20">
        <v>0</v>
      </c>
      <c r="K2397" s="20">
        <v>0</v>
      </c>
      <c r="L2397" s="20">
        <v>1</v>
      </c>
      <c r="M2397" s="225" t="s">
        <v>806</v>
      </c>
      <c r="O2397" s="101">
        <f>IF(ISBLANK(C2397),O2396,IF(COUNTIF(C$2:C2397,C2397)&gt;1,O2396,1+MAX(O2396,0)))</f>
        <v>69</v>
      </c>
      <c r="P2397" s="45">
        <f t="shared" si="518"/>
        <v>39</v>
      </c>
      <c r="Q2397" s="33" t="str">
        <f t="shared" si="519"/>
        <v/>
      </c>
      <c r="R2397" s="33">
        <f t="shared" si="520"/>
        <v>11</v>
      </c>
      <c r="S2397" s="33" t="str">
        <f t="shared" si="521"/>
        <v>139_11</v>
      </c>
      <c r="T2397" s="35" t="str">
        <f t="shared" si="522"/>
        <v>139PM</v>
      </c>
      <c r="U2397" s="35" t="str">
        <f t="shared" si="523"/>
        <v>139PMEW</v>
      </c>
      <c r="W2397" s="20" t="str">
        <f t="shared" si="524"/>
        <v/>
      </c>
      <c r="X2397" s="20" t="str">
        <f t="shared" si="525"/>
        <v/>
      </c>
      <c r="Y2397" s="20" t="str">
        <f t="shared" si="526"/>
        <v/>
      </c>
      <c r="Z2397" s="20" t="str">
        <f t="shared" si="527"/>
        <v/>
      </c>
      <c r="AA2397" s="20">
        <f t="shared" si="529"/>
        <v>0</v>
      </c>
      <c r="AB2397" s="20">
        <f t="shared" si="530"/>
        <v>0</v>
      </c>
      <c r="AC2397" s="20">
        <f t="shared" si="531"/>
        <v>0</v>
      </c>
      <c r="AD2397" s="16">
        <f t="shared" si="528"/>
        <v>0</v>
      </c>
      <c r="AE2397" s="16">
        <f>IF(ISBLANK(T2397),AE2396,IF(COUNTIF(T$2:T2397,T2397)&gt;1,AE2396,1+MAX(AE2396,0)))</f>
        <v>74</v>
      </c>
    </row>
    <row r="2398" spans="1:31" x14ac:dyDescent="0.25">
      <c r="A2398" s="42">
        <v>139</v>
      </c>
      <c r="B2398" s="42" t="s">
        <v>66</v>
      </c>
      <c r="C2398" s="42" t="s">
        <v>804</v>
      </c>
      <c r="E2398" s="20">
        <v>1</v>
      </c>
      <c r="F2398" s="20">
        <v>4</v>
      </c>
      <c r="G2398" s="20">
        <v>1</v>
      </c>
      <c r="H2398" s="20">
        <v>3</v>
      </c>
      <c r="I2398" s="20">
        <v>0</v>
      </c>
      <c r="J2398" s="20">
        <v>0</v>
      </c>
      <c r="K2398" s="20">
        <v>0</v>
      </c>
      <c r="L2398" s="20">
        <v>1</v>
      </c>
      <c r="M2398" s="225" t="s">
        <v>806</v>
      </c>
      <c r="O2398" s="101">
        <f>IF(ISBLANK(C2398),O2397,IF(COUNTIF(C$2:C2398,C2398)&gt;1,O2397,1+MAX(O2397,0)))</f>
        <v>69</v>
      </c>
      <c r="P2398" s="45">
        <f t="shared" si="518"/>
        <v>39</v>
      </c>
      <c r="Q2398" s="33" t="str">
        <f t="shared" si="519"/>
        <v/>
      </c>
      <c r="R2398" s="33">
        <f t="shared" si="520"/>
        <v>12</v>
      </c>
      <c r="S2398" s="33" t="str">
        <f t="shared" si="521"/>
        <v>139_12</v>
      </c>
      <c r="T2398" s="35" t="str">
        <f t="shared" si="522"/>
        <v>139PM</v>
      </c>
      <c r="U2398" s="35" t="str">
        <f t="shared" si="523"/>
        <v>139PMNS</v>
      </c>
      <c r="W2398" s="20" t="str">
        <f t="shared" si="524"/>
        <v/>
      </c>
      <c r="X2398" s="20" t="str">
        <f t="shared" si="525"/>
        <v/>
      </c>
      <c r="Y2398" s="20" t="str">
        <f t="shared" si="526"/>
        <v/>
      </c>
      <c r="Z2398" s="20" t="str">
        <f t="shared" si="527"/>
        <v/>
      </c>
      <c r="AA2398" s="20">
        <f t="shared" si="529"/>
        <v>0</v>
      </c>
      <c r="AB2398" s="20">
        <f t="shared" si="530"/>
        <v>0</v>
      </c>
      <c r="AC2398" s="20">
        <f t="shared" si="531"/>
        <v>0</v>
      </c>
      <c r="AD2398" s="16">
        <f t="shared" si="528"/>
        <v>0</v>
      </c>
      <c r="AE2398" s="16">
        <f>IF(ISBLANK(T2398),AE2397,IF(COUNTIF(T$2:T2398,T2398)&gt;1,AE2397,1+MAX(AE2397,0)))</f>
        <v>74</v>
      </c>
    </row>
    <row r="2399" spans="1:31" x14ac:dyDescent="0.25">
      <c r="A2399" s="42">
        <v>139</v>
      </c>
      <c r="B2399" s="42" t="s">
        <v>66</v>
      </c>
      <c r="C2399" s="42" t="s">
        <v>804</v>
      </c>
      <c r="E2399" s="20">
        <v>1</v>
      </c>
      <c r="F2399" s="20">
        <v>4</v>
      </c>
      <c r="G2399" s="20">
        <v>2</v>
      </c>
      <c r="H2399" s="20">
        <v>33</v>
      </c>
      <c r="I2399" s="20">
        <v>12</v>
      </c>
      <c r="J2399" s="20">
        <v>9</v>
      </c>
      <c r="K2399" s="20">
        <v>0</v>
      </c>
      <c r="L2399" s="20">
        <v>0</v>
      </c>
      <c r="M2399" s="225" t="s">
        <v>806</v>
      </c>
      <c r="O2399" s="101">
        <f>IF(ISBLANK(C2399),O2398,IF(COUNTIF(C$2:C2399,C2399)&gt;1,O2398,1+MAX(O2398,0)))</f>
        <v>69</v>
      </c>
      <c r="P2399" s="45">
        <f t="shared" si="518"/>
        <v>39</v>
      </c>
      <c r="Q2399" s="33" t="str">
        <f t="shared" si="519"/>
        <v/>
      </c>
      <c r="R2399" s="33">
        <f t="shared" si="520"/>
        <v>12</v>
      </c>
      <c r="S2399" s="33" t="str">
        <f t="shared" si="521"/>
        <v>139_12</v>
      </c>
      <c r="T2399" s="35" t="str">
        <f t="shared" si="522"/>
        <v>139PM</v>
      </c>
      <c r="U2399" s="35" t="str">
        <f t="shared" si="523"/>
        <v>139PMNS</v>
      </c>
      <c r="W2399" s="20" t="str">
        <f t="shared" si="524"/>
        <v/>
      </c>
      <c r="X2399" s="20" t="str">
        <f t="shared" si="525"/>
        <v/>
      </c>
      <c r="Y2399" s="20" t="str">
        <f t="shared" si="526"/>
        <v/>
      </c>
      <c r="Z2399" s="20" t="str">
        <f t="shared" si="527"/>
        <v/>
      </c>
      <c r="AA2399" s="20">
        <f t="shared" si="529"/>
        <v>0</v>
      </c>
      <c r="AB2399" s="20">
        <f t="shared" si="530"/>
        <v>0</v>
      </c>
      <c r="AC2399" s="20">
        <f t="shared" si="531"/>
        <v>0</v>
      </c>
      <c r="AD2399" s="16">
        <f t="shared" si="528"/>
        <v>0</v>
      </c>
      <c r="AE2399" s="16">
        <f>IF(ISBLANK(T2399),AE2398,IF(COUNTIF(T$2:T2399,T2399)&gt;1,AE2398,1+MAX(AE2398,0)))</f>
        <v>74</v>
      </c>
    </row>
    <row r="2400" spans="1:31" x14ac:dyDescent="0.25">
      <c r="A2400" s="42">
        <v>139</v>
      </c>
      <c r="B2400" s="42" t="s">
        <v>66</v>
      </c>
      <c r="C2400" s="42" t="s">
        <v>804</v>
      </c>
      <c r="E2400" s="20">
        <v>1</v>
      </c>
      <c r="F2400" s="20">
        <v>4</v>
      </c>
      <c r="G2400" s="20">
        <v>3</v>
      </c>
      <c r="H2400" s="20">
        <v>3</v>
      </c>
      <c r="I2400" s="20">
        <v>0</v>
      </c>
      <c r="J2400" s="20">
        <v>0</v>
      </c>
      <c r="K2400" s="20">
        <v>0</v>
      </c>
      <c r="L2400" s="20">
        <v>0</v>
      </c>
      <c r="M2400" s="225" t="s">
        <v>806</v>
      </c>
      <c r="O2400" s="101">
        <f>IF(ISBLANK(C2400),O2399,IF(COUNTIF(C$2:C2400,C2400)&gt;1,O2399,1+MAX(O2399,0)))</f>
        <v>69</v>
      </c>
      <c r="P2400" s="45">
        <f t="shared" si="518"/>
        <v>39</v>
      </c>
      <c r="Q2400" s="33" t="str">
        <f t="shared" si="519"/>
        <v/>
      </c>
      <c r="R2400" s="33">
        <f t="shared" si="520"/>
        <v>12</v>
      </c>
      <c r="S2400" s="33" t="str">
        <f t="shared" si="521"/>
        <v>139_12</v>
      </c>
      <c r="T2400" s="35" t="str">
        <f t="shared" si="522"/>
        <v>139PM</v>
      </c>
      <c r="U2400" s="35" t="str">
        <f t="shared" si="523"/>
        <v>139PMEW</v>
      </c>
      <c r="W2400" s="20" t="str">
        <f t="shared" si="524"/>
        <v/>
      </c>
      <c r="X2400" s="20" t="str">
        <f t="shared" si="525"/>
        <v/>
      </c>
      <c r="Y2400" s="20" t="str">
        <f t="shared" si="526"/>
        <v/>
      </c>
      <c r="Z2400" s="20" t="str">
        <f t="shared" si="527"/>
        <v/>
      </c>
      <c r="AA2400" s="20">
        <f t="shared" si="529"/>
        <v>0</v>
      </c>
      <c r="AB2400" s="20">
        <f t="shared" si="530"/>
        <v>0</v>
      </c>
      <c r="AC2400" s="20">
        <f t="shared" si="531"/>
        <v>0</v>
      </c>
      <c r="AD2400" s="16">
        <f t="shared" si="528"/>
        <v>0</v>
      </c>
      <c r="AE2400" s="16">
        <f>IF(ISBLANK(T2400),AE2399,IF(COUNTIF(T$2:T2400,T2400)&gt;1,AE2399,1+MAX(AE2399,0)))</f>
        <v>74</v>
      </c>
    </row>
    <row r="2401" spans="1:31" x14ac:dyDescent="0.25">
      <c r="A2401" s="42">
        <v>139</v>
      </c>
      <c r="B2401" s="42" t="s">
        <v>66</v>
      </c>
      <c r="C2401" s="42" t="s">
        <v>804</v>
      </c>
      <c r="E2401" s="20">
        <v>1</v>
      </c>
      <c r="F2401" s="20">
        <v>4</v>
      </c>
      <c r="G2401" s="20">
        <v>4</v>
      </c>
      <c r="H2401" s="20">
        <v>2</v>
      </c>
      <c r="I2401" s="20">
        <v>0</v>
      </c>
      <c r="J2401" s="20">
        <v>0</v>
      </c>
      <c r="K2401" s="20">
        <v>0</v>
      </c>
      <c r="L2401" s="20">
        <v>2</v>
      </c>
      <c r="M2401" s="225" t="s">
        <v>806</v>
      </c>
      <c r="O2401" s="101">
        <f>IF(ISBLANK(C2401),O2400,IF(COUNTIF(C$2:C2401,C2401)&gt;1,O2400,1+MAX(O2400,0)))</f>
        <v>69</v>
      </c>
      <c r="P2401" s="45">
        <f t="shared" si="518"/>
        <v>39</v>
      </c>
      <c r="Q2401" s="33" t="str">
        <f t="shared" si="519"/>
        <v/>
      </c>
      <c r="R2401" s="33">
        <f t="shared" si="520"/>
        <v>12</v>
      </c>
      <c r="S2401" s="33" t="str">
        <f t="shared" si="521"/>
        <v>139_12</v>
      </c>
      <c r="T2401" s="35" t="str">
        <f t="shared" si="522"/>
        <v>139PM</v>
      </c>
      <c r="U2401" s="35" t="str">
        <f t="shared" si="523"/>
        <v>139PMEW</v>
      </c>
      <c r="W2401" s="20" t="str">
        <f t="shared" si="524"/>
        <v/>
      </c>
      <c r="X2401" s="20" t="str">
        <f t="shared" si="525"/>
        <v/>
      </c>
      <c r="Y2401" s="20" t="str">
        <f t="shared" si="526"/>
        <v/>
      </c>
      <c r="Z2401" s="20" t="str">
        <f t="shared" si="527"/>
        <v/>
      </c>
      <c r="AA2401" s="20">
        <f t="shared" si="529"/>
        <v>0</v>
      </c>
      <c r="AB2401" s="20">
        <f t="shared" si="530"/>
        <v>0</v>
      </c>
      <c r="AC2401" s="20">
        <f t="shared" si="531"/>
        <v>0</v>
      </c>
      <c r="AD2401" s="16">
        <f t="shared" si="528"/>
        <v>0</v>
      </c>
      <c r="AE2401" s="16">
        <f>IF(ISBLANK(T2401),AE2400,IF(COUNTIF(T$2:T2401,T2401)&gt;1,AE2400,1+MAX(AE2400,0)))</f>
        <v>74</v>
      </c>
    </row>
    <row r="2402" spans="1:31" x14ac:dyDescent="0.25">
      <c r="A2402" s="42">
        <v>140</v>
      </c>
      <c r="B2402" s="42" t="s">
        <v>65</v>
      </c>
      <c r="C2402" s="42" t="s">
        <v>807</v>
      </c>
      <c r="E2402" s="20">
        <v>2</v>
      </c>
      <c r="F2402" s="20">
        <v>1</v>
      </c>
      <c r="G2402" s="20">
        <v>1</v>
      </c>
      <c r="H2402" s="20">
        <v>0</v>
      </c>
      <c r="I2402" s="20">
        <v>0</v>
      </c>
      <c r="J2402" s="20">
        <v>0</v>
      </c>
      <c r="K2402" s="20">
        <v>0</v>
      </c>
      <c r="L2402" s="20">
        <v>0</v>
      </c>
      <c r="M2402" s="225" t="s">
        <v>808</v>
      </c>
      <c r="O2402" s="101">
        <f>IF(ISBLANK(C2402),O2401,IF(COUNTIF(C$2:C2402,C2402)&gt;1,O2401,1+MAX(O2401,0)))</f>
        <v>70</v>
      </c>
      <c r="P2402" s="45">
        <f t="shared" si="518"/>
        <v>40</v>
      </c>
      <c r="Q2402" s="33">
        <f t="shared" si="519"/>
        <v>40</v>
      </c>
      <c r="R2402" s="33">
        <f t="shared" si="520"/>
        <v>5</v>
      </c>
      <c r="S2402" s="33" t="str">
        <f t="shared" si="521"/>
        <v>140_5</v>
      </c>
      <c r="T2402" s="35" t="str">
        <f t="shared" si="522"/>
        <v>140AM</v>
      </c>
      <c r="U2402" s="35" t="str">
        <f t="shared" si="523"/>
        <v>140AMNS</v>
      </c>
      <c r="W2402" s="20" t="str">
        <f t="shared" si="524"/>
        <v/>
      </c>
      <c r="X2402" s="20" t="str">
        <f t="shared" si="525"/>
        <v/>
      </c>
      <c r="Y2402" s="20" t="str">
        <f t="shared" si="526"/>
        <v/>
      </c>
      <c r="Z2402" s="20" t="str">
        <f t="shared" si="527"/>
        <v/>
      </c>
      <c r="AA2402" s="20">
        <f t="shared" si="529"/>
        <v>0</v>
      </c>
      <c r="AB2402" s="20">
        <f t="shared" si="530"/>
        <v>0</v>
      </c>
      <c r="AC2402" s="20">
        <f t="shared" si="531"/>
        <v>3</v>
      </c>
      <c r="AD2402" s="16">
        <f t="shared" si="528"/>
        <v>1</v>
      </c>
      <c r="AE2402" s="16">
        <f>IF(ISBLANK(T2402),AE2401,IF(COUNTIF(T$2:T2402,T2402)&gt;1,AE2401,1+MAX(AE2401,0)))</f>
        <v>75</v>
      </c>
    </row>
    <row r="2403" spans="1:31" x14ac:dyDescent="0.25">
      <c r="A2403" s="42">
        <v>140</v>
      </c>
      <c r="B2403" s="42" t="s">
        <v>65</v>
      </c>
      <c r="C2403" s="42" t="s">
        <v>807</v>
      </c>
      <c r="E2403" s="20">
        <v>2</v>
      </c>
      <c r="F2403" s="20">
        <v>1</v>
      </c>
      <c r="G2403" s="20">
        <v>2</v>
      </c>
      <c r="H2403" s="20">
        <v>1</v>
      </c>
      <c r="I2403" s="20">
        <v>0</v>
      </c>
      <c r="J2403" s="20">
        <v>0</v>
      </c>
      <c r="K2403" s="20">
        <v>0</v>
      </c>
      <c r="L2403" s="20">
        <v>0</v>
      </c>
      <c r="M2403" s="225" t="s">
        <v>808</v>
      </c>
      <c r="O2403" s="101">
        <f>IF(ISBLANK(C2403),O2402,IF(COUNTIF(C$2:C2403,C2403)&gt;1,O2402,1+MAX(O2402,0)))</f>
        <v>70</v>
      </c>
      <c r="P2403" s="45">
        <f t="shared" si="518"/>
        <v>40</v>
      </c>
      <c r="Q2403" s="33" t="str">
        <f t="shared" si="519"/>
        <v/>
      </c>
      <c r="R2403" s="33">
        <f t="shared" si="520"/>
        <v>5</v>
      </c>
      <c r="S2403" s="33" t="str">
        <f t="shared" si="521"/>
        <v>140_5</v>
      </c>
      <c r="T2403" s="35" t="str">
        <f t="shared" si="522"/>
        <v>140AM</v>
      </c>
      <c r="U2403" s="35" t="str">
        <f t="shared" si="523"/>
        <v>140AMNS</v>
      </c>
      <c r="W2403" s="20" t="str">
        <f t="shared" si="524"/>
        <v/>
      </c>
      <c r="X2403" s="20" t="str">
        <f t="shared" si="525"/>
        <v/>
      </c>
      <c r="Y2403" s="20" t="str">
        <f t="shared" si="526"/>
        <v/>
      </c>
      <c r="Z2403" s="20" t="str">
        <f t="shared" si="527"/>
        <v/>
      </c>
      <c r="AA2403" s="20">
        <f t="shared" si="529"/>
        <v>0</v>
      </c>
      <c r="AB2403" s="20">
        <f t="shared" si="530"/>
        <v>0</v>
      </c>
      <c r="AC2403" s="20">
        <f t="shared" si="531"/>
        <v>3</v>
      </c>
      <c r="AD2403" s="16">
        <f t="shared" si="528"/>
        <v>1</v>
      </c>
      <c r="AE2403" s="16">
        <f>IF(ISBLANK(T2403),AE2402,IF(COUNTIF(T$2:T2403,T2403)&gt;1,AE2402,1+MAX(AE2402,0)))</f>
        <v>75</v>
      </c>
    </row>
    <row r="2404" spans="1:31" x14ac:dyDescent="0.25">
      <c r="A2404" s="42">
        <v>140</v>
      </c>
      <c r="B2404" s="42" t="s">
        <v>65</v>
      </c>
      <c r="C2404" s="42" t="s">
        <v>807</v>
      </c>
      <c r="E2404" s="20">
        <v>2</v>
      </c>
      <c r="F2404" s="20">
        <v>1</v>
      </c>
      <c r="G2404" s="20">
        <v>3</v>
      </c>
      <c r="H2404" s="20">
        <v>1</v>
      </c>
      <c r="I2404" s="20">
        <v>0</v>
      </c>
      <c r="J2404" s="20">
        <v>0</v>
      </c>
      <c r="K2404" s="20">
        <v>1</v>
      </c>
      <c r="L2404" s="20">
        <v>1</v>
      </c>
      <c r="M2404" s="225" t="s">
        <v>808</v>
      </c>
      <c r="O2404" s="101">
        <f>IF(ISBLANK(C2404),O2403,IF(COUNTIF(C$2:C2404,C2404)&gt;1,O2403,1+MAX(O2403,0)))</f>
        <v>70</v>
      </c>
      <c r="P2404" s="45">
        <f t="shared" si="518"/>
        <v>40</v>
      </c>
      <c r="Q2404" s="33" t="str">
        <f t="shared" si="519"/>
        <v/>
      </c>
      <c r="R2404" s="33">
        <f t="shared" si="520"/>
        <v>5</v>
      </c>
      <c r="S2404" s="33" t="str">
        <f t="shared" si="521"/>
        <v>140_5</v>
      </c>
      <c r="T2404" s="35" t="str">
        <f t="shared" si="522"/>
        <v>140AM</v>
      </c>
      <c r="U2404" s="35" t="str">
        <f t="shared" si="523"/>
        <v>140AMEW</v>
      </c>
      <c r="W2404" s="20" t="str">
        <f t="shared" si="524"/>
        <v/>
      </c>
      <c r="X2404" s="20" t="str">
        <f t="shared" si="525"/>
        <v/>
      </c>
      <c r="Y2404" s="20" t="str">
        <f t="shared" si="526"/>
        <v/>
      </c>
      <c r="Z2404" s="20" t="str">
        <f t="shared" si="527"/>
        <v/>
      </c>
      <c r="AA2404" s="20">
        <f t="shared" si="529"/>
        <v>0</v>
      </c>
      <c r="AB2404" s="20">
        <f t="shared" si="530"/>
        <v>0</v>
      </c>
      <c r="AC2404" s="20">
        <f t="shared" si="531"/>
        <v>0</v>
      </c>
      <c r="AD2404" s="16">
        <f t="shared" si="528"/>
        <v>0</v>
      </c>
      <c r="AE2404" s="16">
        <f>IF(ISBLANK(T2404),AE2403,IF(COUNTIF(T$2:T2404,T2404)&gt;1,AE2403,1+MAX(AE2403,0)))</f>
        <v>75</v>
      </c>
    </row>
    <row r="2405" spans="1:31" x14ac:dyDescent="0.25">
      <c r="A2405" s="42">
        <v>140</v>
      </c>
      <c r="B2405" s="42" t="s">
        <v>65</v>
      </c>
      <c r="C2405" s="42" t="s">
        <v>807</v>
      </c>
      <c r="E2405" s="20">
        <v>2</v>
      </c>
      <c r="F2405" s="20">
        <v>1</v>
      </c>
      <c r="G2405" s="20">
        <v>4</v>
      </c>
      <c r="H2405" s="20">
        <v>0</v>
      </c>
      <c r="I2405" s="20">
        <v>0</v>
      </c>
      <c r="J2405" s="20">
        <v>0</v>
      </c>
      <c r="K2405" s="20">
        <v>0</v>
      </c>
      <c r="L2405" s="20">
        <v>0</v>
      </c>
      <c r="M2405" s="225" t="s">
        <v>808</v>
      </c>
      <c r="O2405" s="101">
        <f>IF(ISBLANK(C2405),O2404,IF(COUNTIF(C$2:C2405,C2405)&gt;1,O2404,1+MAX(O2404,0)))</f>
        <v>70</v>
      </c>
      <c r="P2405" s="45">
        <f t="shared" si="518"/>
        <v>40</v>
      </c>
      <c r="Q2405" s="33" t="str">
        <f t="shared" si="519"/>
        <v/>
      </c>
      <c r="R2405" s="33">
        <f t="shared" si="520"/>
        <v>5</v>
      </c>
      <c r="S2405" s="33" t="str">
        <f t="shared" si="521"/>
        <v>140_5</v>
      </c>
      <c r="T2405" s="35" t="str">
        <f t="shared" si="522"/>
        <v>140AM</v>
      </c>
      <c r="U2405" s="35" t="str">
        <f t="shared" si="523"/>
        <v>140AMEW</v>
      </c>
      <c r="W2405" s="20" t="str">
        <f t="shared" si="524"/>
        <v/>
      </c>
      <c r="X2405" s="20" t="str">
        <f t="shared" si="525"/>
        <v/>
      </c>
      <c r="Y2405" s="20" t="str">
        <f t="shared" si="526"/>
        <v/>
      </c>
      <c r="Z2405" s="20" t="str">
        <f t="shared" si="527"/>
        <v/>
      </c>
      <c r="AA2405" s="20">
        <f t="shared" si="529"/>
        <v>0</v>
      </c>
      <c r="AB2405" s="20">
        <f t="shared" si="530"/>
        <v>0</v>
      </c>
      <c r="AC2405" s="20">
        <f t="shared" si="531"/>
        <v>0</v>
      </c>
      <c r="AD2405" s="16">
        <f t="shared" si="528"/>
        <v>0</v>
      </c>
      <c r="AE2405" s="16">
        <f>IF(ISBLANK(T2405),AE2404,IF(COUNTIF(T$2:T2405,T2405)&gt;1,AE2404,1+MAX(AE2404,0)))</f>
        <v>75</v>
      </c>
    </row>
    <row r="2406" spans="1:31" x14ac:dyDescent="0.25">
      <c r="A2406" s="42">
        <v>140</v>
      </c>
      <c r="B2406" s="42" t="s">
        <v>65</v>
      </c>
      <c r="C2406" s="42" t="s">
        <v>807</v>
      </c>
      <c r="E2406" s="20">
        <v>2</v>
      </c>
      <c r="F2406" s="20">
        <v>2</v>
      </c>
      <c r="G2406" s="20">
        <v>1</v>
      </c>
      <c r="H2406" s="20">
        <v>1</v>
      </c>
      <c r="I2406" s="20">
        <v>0</v>
      </c>
      <c r="J2406" s="20">
        <v>1</v>
      </c>
      <c r="K2406" s="20">
        <v>1</v>
      </c>
      <c r="L2406" s="20">
        <v>1</v>
      </c>
      <c r="M2406" s="225" t="s">
        <v>808</v>
      </c>
      <c r="O2406" s="101">
        <f>IF(ISBLANK(C2406),O2405,IF(COUNTIF(C$2:C2406,C2406)&gt;1,O2405,1+MAX(O2405,0)))</f>
        <v>70</v>
      </c>
      <c r="P2406" s="45">
        <f t="shared" si="518"/>
        <v>40</v>
      </c>
      <c r="Q2406" s="33" t="str">
        <f t="shared" si="519"/>
        <v/>
      </c>
      <c r="R2406" s="33">
        <f t="shared" si="520"/>
        <v>6</v>
      </c>
      <c r="S2406" s="33" t="str">
        <f t="shared" si="521"/>
        <v>140_6</v>
      </c>
      <c r="T2406" s="35" t="str">
        <f t="shared" si="522"/>
        <v>140AM</v>
      </c>
      <c r="U2406" s="35" t="str">
        <f t="shared" si="523"/>
        <v>140AMNS</v>
      </c>
      <c r="W2406" s="20" t="str">
        <f t="shared" si="524"/>
        <v/>
      </c>
      <c r="X2406" s="20" t="str">
        <f t="shared" si="525"/>
        <v/>
      </c>
      <c r="Y2406" s="20" t="str">
        <f t="shared" si="526"/>
        <v/>
      </c>
      <c r="Z2406" s="20" t="str">
        <f t="shared" si="527"/>
        <v/>
      </c>
      <c r="AA2406" s="20">
        <f t="shared" si="529"/>
        <v>0</v>
      </c>
      <c r="AB2406" s="20">
        <f t="shared" si="530"/>
        <v>0</v>
      </c>
      <c r="AC2406" s="20">
        <f t="shared" si="531"/>
        <v>3</v>
      </c>
      <c r="AD2406" s="16">
        <f t="shared" si="528"/>
        <v>1</v>
      </c>
      <c r="AE2406" s="16">
        <f>IF(ISBLANK(T2406),AE2405,IF(COUNTIF(T$2:T2406,T2406)&gt;1,AE2405,1+MAX(AE2405,0)))</f>
        <v>75</v>
      </c>
    </row>
    <row r="2407" spans="1:31" x14ac:dyDescent="0.25">
      <c r="A2407" s="42">
        <v>140</v>
      </c>
      <c r="B2407" s="42" t="s">
        <v>65</v>
      </c>
      <c r="C2407" s="42" t="s">
        <v>807</v>
      </c>
      <c r="E2407" s="20">
        <v>2</v>
      </c>
      <c r="F2407" s="20">
        <v>2</v>
      </c>
      <c r="G2407" s="20">
        <v>2</v>
      </c>
      <c r="H2407" s="20">
        <v>1</v>
      </c>
      <c r="I2407" s="20">
        <v>0</v>
      </c>
      <c r="J2407" s="20">
        <v>0</v>
      </c>
      <c r="K2407" s="20">
        <v>0</v>
      </c>
      <c r="L2407" s="20">
        <v>0</v>
      </c>
      <c r="M2407" s="225" t="s">
        <v>808</v>
      </c>
      <c r="O2407" s="101">
        <f>IF(ISBLANK(C2407),O2406,IF(COUNTIF(C$2:C2407,C2407)&gt;1,O2406,1+MAX(O2406,0)))</f>
        <v>70</v>
      </c>
      <c r="P2407" s="45">
        <f t="shared" si="518"/>
        <v>40</v>
      </c>
      <c r="Q2407" s="33" t="str">
        <f t="shared" si="519"/>
        <v/>
      </c>
      <c r="R2407" s="33">
        <f t="shared" si="520"/>
        <v>6</v>
      </c>
      <c r="S2407" s="33" t="str">
        <f t="shared" si="521"/>
        <v>140_6</v>
      </c>
      <c r="T2407" s="35" t="str">
        <f t="shared" si="522"/>
        <v>140AM</v>
      </c>
      <c r="U2407" s="35" t="str">
        <f t="shared" si="523"/>
        <v>140AMNS</v>
      </c>
      <c r="W2407" s="20" t="str">
        <f t="shared" si="524"/>
        <v/>
      </c>
      <c r="X2407" s="20" t="str">
        <f t="shared" si="525"/>
        <v/>
      </c>
      <c r="Y2407" s="20" t="str">
        <f t="shared" si="526"/>
        <v/>
      </c>
      <c r="Z2407" s="20" t="str">
        <f t="shared" si="527"/>
        <v/>
      </c>
      <c r="AA2407" s="20">
        <f t="shared" si="529"/>
        <v>0</v>
      </c>
      <c r="AB2407" s="20">
        <f t="shared" si="530"/>
        <v>0</v>
      </c>
      <c r="AC2407" s="20">
        <f t="shared" si="531"/>
        <v>3</v>
      </c>
      <c r="AD2407" s="16">
        <f t="shared" si="528"/>
        <v>1</v>
      </c>
      <c r="AE2407" s="16">
        <f>IF(ISBLANK(T2407),AE2406,IF(COUNTIF(T$2:T2407,T2407)&gt;1,AE2406,1+MAX(AE2406,0)))</f>
        <v>75</v>
      </c>
    </row>
    <row r="2408" spans="1:31" x14ac:dyDescent="0.25">
      <c r="A2408" s="42">
        <v>140</v>
      </c>
      <c r="B2408" s="42" t="s">
        <v>65</v>
      </c>
      <c r="C2408" s="42" t="s">
        <v>807</v>
      </c>
      <c r="E2408" s="20">
        <v>2</v>
      </c>
      <c r="F2408" s="20">
        <v>2</v>
      </c>
      <c r="G2408" s="20">
        <v>3</v>
      </c>
      <c r="H2408" s="20">
        <v>2</v>
      </c>
      <c r="I2408" s="20">
        <v>0</v>
      </c>
      <c r="J2408" s="20">
        <v>1</v>
      </c>
      <c r="K2408" s="20">
        <v>0</v>
      </c>
      <c r="L2408" s="20">
        <v>2</v>
      </c>
      <c r="M2408" s="225" t="s">
        <v>808</v>
      </c>
      <c r="O2408" s="101">
        <f>IF(ISBLANK(C2408),O2407,IF(COUNTIF(C$2:C2408,C2408)&gt;1,O2407,1+MAX(O2407,0)))</f>
        <v>70</v>
      </c>
      <c r="P2408" s="45">
        <f t="shared" si="518"/>
        <v>40</v>
      </c>
      <c r="Q2408" s="33" t="str">
        <f t="shared" si="519"/>
        <v/>
      </c>
      <c r="R2408" s="33">
        <f t="shared" si="520"/>
        <v>6</v>
      </c>
      <c r="S2408" s="33" t="str">
        <f t="shared" si="521"/>
        <v>140_6</v>
      </c>
      <c r="T2408" s="35" t="str">
        <f t="shared" si="522"/>
        <v>140AM</v>
      </c>
      <c r="U2408" s="35" t="str">
        <f t="shared" si="523"/>
        <v>140AMEW</v>
      </c>
      <c r="W2408" s="20" t="str">
        <f t="shared" si="524"/>
        <v/>
      </c>
      <c r="X2408" s="20" t="str">
        <f t="shared" si="525"/>
        <v/>
      </c>
      <c r="Y2408" s="20" t="str">
        <f t="shared" si="526"/>
        <v/>
      </c>
      <c r="Z2408" s="20" t="str">
        <f t="shared" si="527"/>
        <v/>
      </c>
      <c r="AA2408" s="20">
        <f t="shared" si="529"/>
        <v>0</v>
      </c>
      <c r="AB2408" s="20">
        <f t="shared" si="530"/>
        <v>0</v>
      </c>
      <c r="AC2408" s="20">
        <f t="shared" si="531"/>
        <v>0</v>
      </c>
      <c r="AD2408" s="16">
        <f t="shared" si="528"/>
        <v>0</v>
      </c>
      <c r="AE2408" s="16">
        <f>IF(ISBLANK(T2408),AE2407,IF(COUNTIF(T$2:T2408,T2408)&gt;1,AE2407,1+MAX(AE2407,0)))</f>
        <v>75</v>
      </c>
    </row>
    <row r="2409" spans="1:31" x14ac:dyDescent="0.25">
      <c r="A2409" s="42">
        <v>140</v>
      </c>
      <c r="B2409" s="42" t="s">
        <v>65</v>
      </c>
      <c r="C2409" s="42" t="s">
        <v>807</v>
      </c>
      <c r="E2409" s="20">
        <v>2</v>
      </c>
      <c r="F2409" s="20">
        <v>2</v>
      </c>
      <c r="G2409" s="20">
        <v>4</v>
      </c>
      <c r="H2409" s="20">
        <v>2</v>
      </c>
      <c r="I2409" s="20">
        <v>0</v>
      </c>
      <c r="J2409" s="20">
        <v>1</v>
      </c>
      <c r="K2409" s="20">
        <v>0</v>
      </c>
      <c r="L2409" s="20">
        <v>1</v>
      </c>
      <c r="M2409" s="225" t="s">
        <v>808</v>
      </c>
      <c r="O2409" s="101">
        <f>IF(ISBLANK(C2409),O2408,IF(COUNTIF(C$2:C2409,C2409)&gt;1,O2408,1+MAX(O2408,0)))</f>
        <v>70</v>
      </c>
      <c r="P2409" s="45">
        <f t="shared" si="518"/>
        <v>40</v>
      </c>
      <c r="Q2409" s="33" t="str">
        <f t="shared" si="519"/>
        <v/>
      </c>
      <c r="R2409" s="33">
        <f t="shared" si="520"/>
        <v>6</v>
      </c>
      <c r="S2409" s="33" t="str">
        <f t="shared" si="521"/>
        <v>140_6</v>
      </c>
      <c r="T2409" s="35" t="str">
        <f t="shared" si="522"/>
        <v>140AM</v>
      </c>
      <c r="U2409" s="35" t="str">
        <f t="shared" si="523"/>
        <v>140AMEW</v>
      </c>
      <c r="W2409" s="20" t="str">
        <f t="shared" si="524"/>
        <v/>
      </c>
      <c r="X2409" s="20" t="str">
        <f t="shared" si="525"/>
        <v/>
      </c>
      <c r="Y2409" s="20" t="str">
        <f t="shared" si="526"/>
        <v/>
      </c>
      <c r="Z2409" s="20" t="str">
        <f t="shared" si="527"/>
        <v/>
      </c>
      <c r="AA2409" s="20">
        <f t="shared" si="529"/>
        <v>0</v>
      </c>
      <c r="AB2409" s="20">
        <f t="shared" si="530"/>
        <v>0</v>
      </c>
      <c r="AC2409" s="20">
        <f t="shared" si="531"/>
        <v>0</v>
      </c>
      <c r="AD2409" s="16">
        <f t="shared" si="528"/>
        <v>0</v>
      </c>
      <c r="AE2409" s="16">
        <f>IF(ISBLANK(T2409),AE2408,IF(COUNTIF(T$2:T2409,T2409)&gt;1,AE2408,1+MAX(AE2408,0)))</f>
        <v>75</v>
      </c>
    </row>
    <row r="2410" spans="1:31" x14ac:dyDescent="0.25">
      <c r="A2410" s="42">
        <v>140</v>
      </c>
      <c r="B2410" s="42" t="s">
        <v>65</v>
      </c>
      <c r="C2410" s="42" t="s">
        <v>807</v>
      </c>
      <c r="E2410" s="20">
        <v>2</v>
      </c>
      <c r="F2410" s="20">
        <v>3</v>
      </c>
      <c r="G2410" s="20">
        <v>1</v>
      </c>
      <c r="H2410" s="20">
        <v>3</v>
      </c>
      <c r="I2410" s="20">
        <v>0</v>
      </c>
      <c r="J2410" s="20">
        <v>0</v>
      </c>
      <c r="K2410" s="20">
        <v>2</v>
      </c>
      <c r="L2410" s="20">
        <v>2</v>
      </c>
      <c r="M2410" s="225" t="s">
        <v>808</v>
      </c>
      <c r="O2410" s="101">
        <f>IF(ISBLANK(C2410),O2409,IF(COUNTIF(C$2:C2410,C2410)&gt;1,O2409,1+MAX(O2409,0)))</f>
        <v>70</v>
      </c>
      <c r="P2410" s="45">
        <f t="shared" si="518"/>
        <v>40</v>
      </c>
      <c r="Q2410" s="33" t="str">
        <f t="shared" si="519"/>
        <v/>
      </c>
      <c r="R2410" s="33">
        <f t="shared" si="520"/>
        <v>7</v>
      </c>
      <c r="S2410" s="33" t="str">
        <f t="shared" si="521"/>
        <v>140_7</v>
      </c>
      <c r="T2410" s="35" t="str">
        <f t="shared" si="522"/>
        <v>140AM</v>
      </c>
      <c r="U2410" s="35" t="str">
        <f t="shared" si="523"/>
        <v>140AMNS</v>
      </c>
      <c r="W2410" s="20" t="str">
        <f t="shared" si="524"/>
        <v/>
      </c>
      <c r="X2410" s="20" t="str">
        <f t="shared" si="525"/>
        <v/>
      </c>
      <c r="Y2410" s="20" t="str">
        <f t="shared" si="526"/>
        <v/>
      </c>
      <c r="Z2410" s="20" t="str">
        <f t="shared" si="527"/>
        <v/>
      </c>
      <c r="AA2410" s="20">
        <f t="shared" si="529"/>
        <v>0</v>
      </c>
      <c r="AB2410" s="20">
        <f t="shared" si="530"/>
        <v>0</v>
      </c>
      <c r="AC2410" s="20">
        <f t="shared" si="531"/>
        <v>3</v>
      </c>
      <c r="AD2410" s="16">
        <f t="shared" si="528"/>
        <v>1</v>
      </c>
      <c r="AE2410" s="16">
        <f>IF(ISBLANK(T2410),AE2409,IF(COUNTIF(T$2:T2410,T2410)&gt;1,AE2409,1+MAX(AE2409,0)))</f>
        <v>75</v>
      </c>
    </row>
    <row r="2411" spans="1:31" x14ac:dyDescent="0.25">
      <c r="A2411" s="42">
        <v>140</v>
      </c>
      <c r="B2411" s="42" t="s">
        <v>65</v>
      </c>
      <c r="C2411" s="42" t="s">
        <v>807</v>
      </c>
      <c r="E2411" s="20">
        <v>2</v>
      </c>
      <c r="F2411" s="20">
        <v>3</v>
      </c>
      <c r="G2411" s="20">
        <v>2</v>
      </c>
      <c r="H2411" s="20">
        <v>1</v>
      </c>
      <c r="I2411" s="20">
        <v>0</v>
      </c>
      <c r="J2411" s="20">
        <v>1</v>
      </c>
      <c r="K2411" s="20">
        <v>0</v>
      </c>
      <c r="L2411" s="20">
        <v>0</v>
      </c>
      <c r="M2411" s="225" t="s">
        <v>808</v>
      </c>
      <c r="O2411" s="101">
        <f>IF(ISBLANK(C2411),O2410,IF(COUNTIF(C$2:C2411,C2411)&gt;1,O2410,1+MAX(O2410,0)))</f>
        <v>70</v>
      </c>
      <c r="P2411" s="45">
        <f t="shared" si="518"/>
        <v>40</v>
      </c>
      <c r="Q2411" s="33" t="str">
        <f t="shared" si="519"/>
        <v/>
      </c>
      <c r="R2411" s="33">
        <f t="shared" si="520"/>
        <v>7</v>
      </c>
      <c r="S2411" s="33" t="str">
        <f t="shared" si="521"/>
        <v>140_7</v>
      </c>
      <c r="T2411" s="35" t="str">
        <f t="shared" si="522"/>
        <v>140AM</v>
      </c>
      <c r="U2411" s="35" t="str">
        <f t="shared" si="523"/>
        <v>140AMNS</v>
      </c>
      <c r="W2411" s="20" t="str">
        <f t="shared" si="524"/>
        <v/>
      </c>
      <c r="X2411" s="20" t="str">
        <f t="shared" si="525"/>
        <v/>
      </c>
      <c r="Y2411" s="20" t="str">
        <f t="shared" si="526"/>
        <v/>
      </c>
      <c r="Z2411" s="20" t="str">
        <f t="shared" si="527"/>
        <v/>
      </c>
      <c r="AA2411" s="20">
        <f t="shared" si="529"/>
        <v>0</v>
      </c>
      <c r="AB2411" s="20">
        <f t="shared" si="530"/>
        <v>0</v>
      </c>
      <c r="AC2411" s="20">
        <f t="shared" si="531"/>
        <v>3</v>
      </c>
      <c r="AD2411" s="16">
        <f t="shared" si="528"/>
        <v>1</v>
      </c>
      <c r="AE2411" s="16">
        <f>IF(ISBLANK(T2411),AE2410,IF(COUNTIF(T$2:T2411,T2411)&gt;1,AE2410,1+MAX(AE2410,0)))</f>
        <v>75</v>
      </c>
    </row>
    <row r="2412" spans="1:31" x14ac:dyDescent="0.25">
      <c r="A2412" s="42">
        <v>140</v>
      </c>
      <c r="B2412" s="42" t="s">
        <v>65</v>
      </c>
      <c r="C2412" s="42" t="s">
        <v>807</v>
      </c>
      <c r="E2412" s="20">
        <v>2</v>
      </c>
      <c r="F2412" s="20">
        <v>3</v>
      </c>
      <c r="G2412" s="20">
        <v>3</v>
      </c>
      <c r="H2412" s="20">
        <v>0</v>
      </c>
      <c r="I2412" s="20">
        <v>0</v>
      </c>
      <c r="J2412" s="20">
        <v>0</v>
      </c>
      <c r="K2412" s="20">
        <v>0</v>
      </c>
      <c r="L2412" s="20">
        <v>0</v>
      </c>
      <c r="M2412" s="225" t="s">
        <v>808</v>
      </c>
      <c r="O2412" s="101">
        <f>IF(ISBLANK(C2412),O2411,IF(COUNTIF(C$2:C2412,C2412)&gt;1,O2411,1+MAX(O2411,0)))</f>
        <v>70</v>
      </c>
      <c r="P2412" s="45">
        <f t="shared" si="518"/>
        <v>40</v>
      </c>
      <c r="Q2412" s="33" t="str">
        <f t="shared" si="519"/>
        <v/>
      </c>
      <c r="R2412" s="33">
        <f t="shared" si="520"/>
        <v>7</v>
      </c>
      <c r="S2412" s="33" t="str">
        <f t="shared" si="521"/>
        <v>140_7</v>
      </c>
      <c r="T2412" s="35" t="str">
        <f t="shared" si="522"/>
        <v>140AM</v>
      </c>
      <c r="U2412" s="35" t="str">
        <f t="shared" si="523"/>
        <v>140AMEW</v>
      </c>
      <c r="W2412" s="20" t="str">
        <f t="shared" si="524"/>
        <v/>
      </c>
      <c r="X2412" s="20" t="str">
        <f t="shared" si="525"/>
        <v/>
      </c>
      <c r="Y2412" s="20" t="str">
        <f t="shared" si="526"/>
        <v/>
      </c>
      <c r="Z2412" s="20" t="str">
        <f t="shared" si="527"/>
        <v/>
      </c>
      <c r="AA2412" s="20">
        <f t="shared" si="529"/>
        <v>0</v>
      </c>
      <c r="AB2412" s="20">
        <f t="shared" si="530"/>
        <v>0</v>
      </c>
      <c r="AC2412" s="20">
        <f t="shared" si="531"/>
        <v>0</v>
      </c>
      <c r="AD2412" s="16">
        <f t="shared" si="528"/>
        <v>0</v>
      </c>
      <c r="AE2412" s="16">
        <f>IF(ISBLANK(T2412),AE2411,IF(COUNTIF(T$2:T2412,T2412)&gt;1,AE2411,1+MAX(AE2411,0)))</f>
        <v>75</v>
      </c>
    </row>
    <row r="2413" spans="1:31" x14ac:dyDescent="0.25">
      <c r="A2413" s="42">
        <v>140</v>
      </c>
      <c r="B2413" s="42" t="s">
        <v>65</v>
      </c>
      <c r="C2413" s="42" t="s">
        <v>807</v>
      </c>
      <c r="E2413" s="20">
        <v>2</v>
      </c>
      <c r="F2413" s="20">
        <v>3</v>
      </c>
      <c r="G2413" s="20">
        <v>4</v>
      </c>
      <c r="H2413" s="20">
        <v>4</v>
      </c>
      <c r="I2413" s="20">
        <v>0</v>
      </c>
      <c r="J2413" s="20">
        <v>0</v>
      </c>
      <c r="K2413" s="20">
        <v>2</v>
      </c>
      <c r="L2413" s="20">
        <v>4</v>
      </c>
      <c r="M2413" s="225" t="s">
        <v>808</v>
      </c>
      <c r="O2413" s="101">
        <f>IF(ISBLANK(C2413),O2412,IF(COUNTIF(C$2:C2413,C2413)&gt;1,O2412,1+MAX(O2412,0)))</f>
        <v>70</v>
      </c>
      <c r="P2413" s="45">
        <f t="shared" si="518"/>
        <v>40</v>
      </c>
      <c r="Q2413" s="33" t="str">
        <f t="shared" si="519"/>
        <v/>
      </c>
      <c r="R2413" s="33">
        <f t="shared" si="520"/>
        <v>7</v>
      </c>
      <c r="S2413" s="33" t="str">
        <f t="shared" si="521"/>
        <v>140_7</v>
      </c>
      <c r="T2413" s="35" t="str">
        <f t="shared" si="522"/>
        <v>140AM</v>
      </c>
      <c r="U2413" s="35" t="str">
        <f t="shared" si="523"/>
        <v>140AMEW</v>
      </c>
      <c r="W2413" s="20" t="str">
        <f t="shared" si="524"/>
        <v/>
      </c>
      <c r="X2413" s="20" t="str">
        <f t="shared" si="525"/>
        <v/>
      </c>
      <c r="Y2413" s="20" t="str">
        <f t="shared" si="526"/>
        <v/>
      </c>
      <c r="Z2413" s="20" t="str">
        <f t="shared" si="527"/>
        <v/>
      </c>
      <c r="AA2413" s="20">
        <f t="shared" si="529"/>
        <v>0</v>
      </c>
      <c r="AB2413" s="20">
        <f t="shared" si="530"/>
        <v>0</v>
      </c>
      <c r="AC2413" s="20">
        <f t="shared" si="531"/>
        <v>0</v>
      </c>
      <c r="AD2413" s="16">
        <f t="shared" si="528"/>
        <v>0</v>
      </c>
      <c r="AE2413" s="16">
        <f>IF(ISBLANK(T2413),AE2412,IF(COUNTIF(T$2:T2413,T2413)&gt;1,AE2412,1+MAX(AE2412,0)))</f>
        <v>75</v>
      </c>
    </row>
    <row r="2414" spans="1:31" x14ac:dyDescent="0.25">
      <c r="A2414" s="42">
        <v>140</v>
      </c>
      <c r="B2414" s="42" t="s">
        <v>65</v>
      </c>
      <c r="C2414" s="42" t="s">
        <v>807</v>
      </c>
      <c r="E2414" s="20">
        <v>2</v>
      </c>
      <c r="F2414" s="20">
        <v>4</v>
      </c>
      <c r="G2414" s="20">
        <v>1</v>
      </c>
      <c r="H2414" s="20">
        <v>2</v>
      </c>
      <c r="I2414" s="20">
        <v>0</v>
      </c>
      <c r="J2414" s="20">
        <v>0</v>
      </c>
      <c r="K2414" s="20">
        <v>0</v>
      </c>
      <c r="L2414" s="20">
        <v>1</v>
      </c>
      <c r="M2414" s="225" t="s">
        <v>808</v>
      </c>
      <c r="O2414" s="101">
        <f>IF(ISBLANK(C2414),O2413,IF(COUNTIF(C$2:C2414,C2414)&gt;1,O2413,1+MAX(O2413,0)))</f>
        <v>70</v>
      </c>
      <c r="P2414" s="45">
        <f t="shared" si="518"/>
        <v>40</v>
      </c>
      <c r="Q2414" s="33" t="str">
        <f t="shared" si="519"/>
        <v/>
      </c>
      <c r="R2414" s="33">
        <f t="shared" si="520"/>
        <v>8</v>
      </c>
      <c r="S2414" s="33" t="str">
        <f t="shared" si="521"/>
        <v>140_8</v>
      </c>
      <c r="T2414" s="35" t="str">
        <f t="shared" si="522"/>
        <v>140AM</v>
      </c>
      <c r="U2414" s="35" t="str">
        <f t="shared" si="523"/>
        <v>140AMNS</v>
      </c>
      <c r="W2414" s="20" t="str">
        <f t="shared" si="524"/>
        <v/>
      </c>
      <c r="X2414" s="20" t="str">
        <f t="shared" si="525"/>
        <v/>
      </c>
      <c r="Y2414" s="20" t="str">
        <f t="shared" si="526"/>
        <v/>
      </c>
      <c r="Z2414" s="20" t="str">
        <f t="shared" si="527"/>
        <v/>
      </c>
      <c r="AA2414" s="20">
        <f t="shared" si="529"/>
        <v>0</v>
      </c>
      <c r="AB2414" s="20">
        <f t="shared" si="530"/>
        <v>0</v>
      </c>
      <c r="AC2414" s="20">
        <f t="shared" si="531"/>
        <v>3</v>
      </c>
      <c r="AD2414" s="16">
        <f t="shared" si="528"/>
        <v>1</v>
      </c>
      <c r="AE2414" s="16">
        <f>IF(ISBLANK(T2414),AE2413,IF(COUNTIF(T$2:T2414,T2414)&gt;1,AE2413,1+MAX(AE2413,0)))</f>
        <v>75</v>
      </c>
    </row>
    <row r="2415" spans="1:31" x14ac:dyDescent="0.25">
      <c r="A2415" s="42">
        <v>140</v>
      </c>
      <c r="B2415" s="42" t="s">
        <v>65</v>
      </c>
      <c r="C2415" s="42" t="s">
        <v>807</v>
      </c>
      <c r="E2415" s="20">
        <v>2</v>
      </c>
      <c r="F2415" s="20">
        <v>4</v>
      </c>
      <c r="G2415" s="20">
        <v>2</v>
      </c>
      <c r="H2415" s="20">
        <v>3</v>
      </c>
      <c r="I2415" s="20">
        <v>1</v>
      </c>
      <c r="J2415" s="20">
        <v>1</v>
      </c>
      <c r="K2415" s="20">
        <v>1</v>
      </c>
      <c r="L2415" s="20">
        <v>1</v>
      </c>
      <c r="M2415" s="225" t="s">
        <v>808</v>
      </c>
      <c r="O2415" s="101">
        <f>IF(ISBLANK(C2415),O2414,IF(COUNTIF(C$2:C2415,C2415)&gt;1,O2414,1+MAX(O2414,0)))</f>
        <v>70</v>
      </c>
      <c r="P2415" s="45">
        <f t="shared" si="518"/>
        <v>40</v>
      </c>
      <c r="Q2415" s="33" t="str">
        <f t="shared" si="519"/>
        <v/>
      </c>
      <c r="R2415" s="33">
        <f t="shared" si="520"/>
        <v>8</v>
      </c>
      <c r="S2415" s="33" t="str">
        <f t="shared" si="521"/>
        <v>140_8</v>
      </c>
      <c r="T2415" s="35" t="str">
        <f t="shared" si="522"/>
        <v>140AM</v>
      </c>
      <c r="U2415" s="35" t="str">
        <f t="shared" si="523"/>
        <v>140AMNS</v>
      </c>
      <c r="W2415" s="20" t="str">
        <f t="shared" si="524"/>
        <v/>
      </c>
      <c r="X2415" s="20" t="str">
        <f t="shared" si="525"/>
        <v/>
      </c>
      <c r="Y2415" s="20" t="str">
        <f t="shared" si="526"/>
        <v/>
      </c>
      <c r="Z2415" s="20" t="str">
        <f t="shared" si="527"/>
        <v/>
      </c>
      <c r="AA2415" s="20">
        <f t="shared" si="529"/>
        <v>0</v>
      </c>
      <c r="AB2415" s="20">
        <f t="shared" si="530"/>
        <v>0</v>
      </c>
      <c r="AC2415" s="20">
        <f t="shared" si="531"/>
        <v>3</v>
      </c>
      <c r="AD2415" s="16">
        <f t="shared" si="528"/>
        <v>1</v>
      </c>
      <c r="AE2415" s="16">
        <f>IF(ISBLANK(T2415),AE2414,IF(COUNTIF(T$2:T2415,T2415)&gt;1,AE2414,1+MAX(AE2414,0)))</f>
        <v>75</v>
      </c>
    </row>
    <row r="2416" spans="1:31" x14ac:dyDescent="0.25">
      <c r="A2416" s="42">
        <v>140</v>
      </c>
      <c r="B2416" s="42" t="s">
        <v>65</v>
      </c>
      <c r="C2416" s="42" t="s">
        <v>807</v>
      </c>
      <c r="E2416" s="20">
        <v>2</v>
      </c>
      <c r="F2416" s="20">
        <v>4</v>
      </c>
      <c r="G2416" s="20">
        <v>3</v>
      </c>
      <c r="H2416" s="20">
        <v>1</v>
      </c>
      <c r="I2416" s="20">
        <v>0</v>
      </c>
      <c r="J2416" s="20">
        <v>0</v>
      </c>
      <c r="K2416" s="20">
        <v>0</v>
      </c>
      <c r="L2416" s="20">
        <v>1</v>
      </c>
      <c r="M2416" s="225" t="s">
        <v>808</v>
      </c>
      <c r="O2416" s="101">
        <f>IF(ISBLANK(C2416),O2415,IF(COUNTIF(C$2:C2416,C2416)&gt;1,O2415,1+MAX(O2415,0)))</f>
        <v>70</v>
      </c>
      <c r="P2416" s="45">
        <f t="shared" si="518"/>
        <v>40</v>
      </c>
      <c r="Q2416" s="33" t="str">
        <f t="shared" si="519"/>
        <v/>
      </c>
      <c r="R2416" s="33">
        <f t="shared" si="520"/>
        <v>8</v>
      </c>
      <c r="S2416" s="33" t="str">
        <f t="shared" si="521"/>
        <v>140_8</v>
      </c>
      <c r="T2416" s="35" t="str">
        <f t="shared" si="522"/>
        <v>140AM</v>
      </c>
      <c r="U2416" s="35" t="str">
        <f t="shared" si="523"/>
        <v>140AMEW</v>
      </c>
      <c r="W2416" s="20" t="str">
        <f t="shared" si="524"/>
        <v/>
      </c>
      <c r="X2416" s="20" t="str">
        <f t="shared" si="525"/>
        <v/>
      </c>
      <c r="Y2416" s="20" t="str">
        <f t="shared" si="526"/>
        <v/>
      </c>
      <c r="Z2416" s="20" t="str">
        <f t="shared" si="527"/>
        <v/>
      </c>
      <c r="AA2416" s="20">
        <f t="shared" si="529"/>
        <v>0</v>
      </c>
      <c r="AB2416" s="20">
        <f t="shared" si="530"/>
        <v>0</v>
      </c>
      <c r="AC2416" s="20">
        <f t="shared" si="531"/>
        <v>0</v>
      </c>
      <c r="AD2416" s="16">
        <f t="shared" si="528"/>
        <v>0</v>
      </c>
      <c r="AE2416" s="16">
        <f>IF(ISBLANK(T2416),AE2415,IF(COUNTIF(T$2:T2416,T2416)&gt;1,AE2415,1+MAX(AE2415,0)))</f>
        <v>75</v>
      </c>
    </row>
    <row r="2417" spans="1:31" x14ac:dyDescent="0.25">
      <c r="A2417" s="42">
        <v>140</v>
      </c>
      <c r="B2417" s="42" t="s">
        <v>65</v>
      </c>
      <c r="C2417" s="42" t="s">
        <v>807</v>
      </c>
      <c r="E2417" s="20">
        <v>2</v>
      </c>
      <c r="F2417" s="20">
        <v>4</v>
      </c>
      <c r="G2417" s="20">
        <v>4</v>
      </c>
      <c r="H2417" s="20">
        <v>1</v>
      </c>
      <c r="I2417" s="20">
        <v>1</v>
      </c>
      <c r="J2417" s="20">
        <v>1</v>
      </c>
      <c r="K2417" s="20">
        <v>0</v>
      </c>
      <c r="L2417" s="20">
        <v>0</v>
      </c>
      <c r="M2417" s="225" t="s">
        <v>808</v>
      </c>
      <c r="O2417" s="101">
        <f>IF(ISBLANK(C2417),O2416,IF(COUNTIF(C$2:C2417,C2417)&gt;1,O2416,1+MAX(O2416,0)))</f>
        <v>70</v>
      </c>
      <c r="P2417" s="45">
        <f t="shared" si="518"/>
        <v>40</v>
      </c>
      <c r="Q2417" s="33" t="str">
        <f t="shared" si="519"/>
        <v/>
      </c>
      <c r="R2417" s="33">
        <f t="shared" si="520"/>
        <v>8</v>
      </c>
      <c r="S2417" s="33" t="str">
        <f t="shared" si="521"/>
        <v>140_8</v>
      </c>
      <c r="T2417" s="35" t="str">
        <f t="shared" si="522"/>
        <v>140AM</v>
      </c>
      <c r="U2417" s="35" t="str">
        <f t="shared" si="523"/>
        <v>140AMEW</v>
      </c>
      <c r="W2417" s="20" t="str">
        <f t="shared" si="524"/>
        <v/>
      </c>
      <c r="X2417" s="20" t="str">
        <f t="shared" si="525"/>
        <v/>
      </c>
      <c r="Y2417" s="20" t="str">
        <f t="shared" si="526"/>
        <v/>
      </c>
      <c r="Z2417" s="20" t="str">
        <f t="shared" si="527"/>
        <v/>
      </c>
      <c r="AA2417" s="20">
        <f t="shared" si="529"/>
        <v>0</v>
      </c>
      <c r="AB2417" s="20">
        <f t="shared" si="530"/>
        <v>0</v>
      </c>
      <c r="AC2417" s="20">
        <f t="shared" si="531"/>
        <v>0</v>
      </c>
      <c r="AD2417" s="16">
        <f t="shared" si="528"/>
        <v>0</v>
      </c>
      <c r="AE2417" s="16">
        <f>IF(ISBLANK(T2417),AE2416,IF(COUNTIF(T$2:T2417,T2417)&gt;1,AE2416,1+MAX(AE2416,0)))</f>
        <v>75</v>
      </c>
    </row>
    <row r="2418" spans="1:31" x14ac:dyDescent="0.25">
      <c r="A2418" s="42">
        <v>140</v>
      </c>
      <c r="B2418" s="42" t="s">
        <v>65</v>
      </c>
      <c r="C2418" s="42" t="s">
        <v>807</v>
      </c>
      <c r="E2418" s="20">
        <v>1</v>
      </c>
      <c r="F2418" s="20">
        <v>1</v>
      </c>
      <c r="G2418" s="20">
        <v>1</v>
      </c>
      <c r="H2418" s="20">
        <v>2</v>
      </c>
      <c r="I2418" s="20">
        <v>1</v>
      </c>
      <c r="J2418" s="20">
        <v>0</v>
      </c>
      <c r="K2418" s="20">
        <v>0</v>
      </c>
      <c r="L2418" s="20">
        <v>2</v>
      </c>
      <c r="M2418" s="225" t="s">
        <v>809</v>
      </c>
      <c r="O2418" s="101">
        <f>IF(ISBLANK(C2418),O2417,IF(COUNTIF(C$2:C2418,C2418)&gt;1,O2417,1+MAX(O2417,0)))</f>
        <v>70</v>
      </c>
      <c r="P2418" s="45">
        <f t="shared" si="518"/>
        <v>40</v>
      </c>
      <c r="Q2418" s="33" t="str">
        <f t="shared" si="519"/>
        <v/>
      </c>
      <c r="R2418" s="33">
        <f t="shared" si="520"/>
        <v>1</v>
      </c>
      <c r="S2418" s="33" t="str">
        <f t="shared" si="521"/>
        <v>140_1</v>
      </c>
      <c r="T2418" s="35" t="str">
        <f t="shared" si="522"/>
        <v>140AM</v>
      </c>
      <c r="U2418" s="35" t="str">
        <f t="shared" si="523"/>
        <v>140AMNS</v>
      </c>
      <c r="W2418" s="20" t="str">
        <f t="shared" si="524"/>
        <v/>
      </c>
      <c r="X2418" s="20" t="str">
        <f t="shared" si="525"/>
        <v/>
      </c>
      <c r="Y2418" s="20" t="str">
        <f t="shared" si="526"/>
        <v/>
      </c>
      <c r="Z2418" s="20" t="str">
        <f t="shared" si="527"/>
        <v/>
      </c>
      <c r="AA2418" s="20">
        <f t="shared" si="529"/>
        <v>0</v>
      </c>
      <c r="AB2418" s="20">
        <f t="shared" si="530"/>
        <v>0</v>
      </c>
      <c r="AC2418" s="20">
        <f t="shared" si="531"/>
        <v>3</v>
      </c>
      <c r="AD2418" s="16">
        <f t="shared" si="528"/>
        <v>1</v>
      </c>
      <c r="AE2418" s="16">
        <f>IF(ISBLANK(T2418),AE2417,IF(COUNTIF(T$2:T2418,T2418)&gt;1,AE2417,1+MAX(AE2417,0)))</f>
        <v>75</v>
      </c>
    </row>
    <row r="2419" spans="1:31" x14ac:dyDescent="0.25">
      <c r="A2419" s="42">
        <v>140</v>
      </c>
      <c r="B2419" s="42" t="s">
        <v>65</v>
      </c>
      <c r="C2419" s="42" t="s">
        <v>807</v>
      </c>
      <c r="E2419" s="20">
        <v>1</v>
      </c>
      <c r="F2419" s="20">
        <v>1</v>
      </c>
      <c r="G2419" s="20">
        <v>2</v>
      </c>
      <c r="H2419" s="20">
        <v>2</v>
      </c>
      <c r="I2419" s="20">
        <v>0</v>
      </c>
      <c r="J2419" s="20">
        <v>0</v>
      </c>
      <c r="K2419" s="20">
        <v>0</v>
      </c>
      <c r="L2419" s="20">
        <v>1</v>
      </c>
      <c r="M2419" s="225" t="s">
        <v>809</v>
      </c>
      <c r="O2419" s="101">
        <f>IF(ISBLANK(C2419),O2418,IF(COUNTIF(C$2:C2419,C2419)&gt;1,O2418,1+MAX(O2418,0)))</f>
        <v>70</v>
      </c>
      <c r="P2419" s="45">
        <f t="shared" si="518"/>
        <v>40</v>
      </c>
      <c r="Q2419" s="33" t="str">
        <f t="shared" si="519"/>
        <v/>
      </c>
      <c r="R2419" s="33">
        <f t="shared" si="520"/>
        <v>1</v>
      </c>
      <c r="S2419" s="33" t="str">
        <f t="shared" si="521"/>
        <v>140_1</v>
      </c>
      <c r="T2419" s="35" t="str">
        <f t="shared" si="522"/>
        <v>140AM</v>
      </c>
      <c r="U2419" s="35" t="str">
        <f t="shared" si="523"/>
        <v>140AMNS</v>
      </c>
      <c r="W2419" s="20" t="str">
        <f t="shared" si="524"/>
        <v/>
      </c>
      <c r="X2419" s="20" t="str">
        <f t="shared" si="525"/>
        <v/>
      </c>
      <c r="Y2419" s="20" t="str">
        <f t="shared" si="526"/>
        <v/>
      </c>
      <c r="Z2419" s="20" t="str">
        <f t="shared" si="527"/>
        <v/>
      </c>
      <c r="AA2419" s="20">
        <f t="shared" si="529"/>
        <v>0</v>
      </c>
      <c r="AB2419" s="20">
        <f t="shared" si="530"/>
        <v>0</v>
      </c>
      <c r="AC2419" s="20">
        <f t="shared" si="531"/>
        <v>3</v>
      </c>
      <c r="AD2419" s="16">
        <f t="shared" si="528"/>
        <v>1</v>
      </c>
      <c r="AE2419" s="16">
        <f>IF(ISBLANK(T2419),AE2418,IF(COUNTIF(T$2:T2419,T2419)&gt;1,AE2418,1+MAX(AE2418,0)))</f>
        <v>75</v>
      </c>
    </row>
    <row r="2420" spans="1:31" x14ac:dyDescent="0.25">
      <c r="A2420" s="42">
        <v>140</v>
      </c>
      <c r="B2420" s="42" t="s">
        <v>65</v>
      </c>
      <c r="C2420" s="42" t="s">
        <v>807</v>
      </c>
      <c r="E2420" s="20">
        <v>1</v>
      </c>
      <c r="F2420" s="20">
        <v>1</v>
      </c>
      <c r="G2420" s="20">
        <v>3</v>
      </c>
      <c r="H2420" s="20">
        <v>4</v>
      </c>
      <c r="I2420" s="20">
        <v>0</v>
      </c>
      <c r="J2420" s="20">
        <v>2</v>
      </c>
      <c r="K2420" s="20">
        <v>1</v>
      </c>
      <c r="L2420" s="20">
        <v>4</v>
      </c>
      <c r="M2420" s="225" t="s">
        <v>809</v>
      </c>
      <c r="O2420" s="101">
        <f>IF(ISBLANK(C2420),O2419,IF(COUNTIF(C$2:C2420,C2420)&gt;1,O2419,1+MAX(O2419,0)))</f>
        <v>70</v>
      </c>
      <c r="P2420" s="45">
        <f t="shared" si="518"/>
        <v>40</v>
      </c>
      <c r="Q2420" s="33" t="str">
        <f t="shared" si="519"/>
        <v/>
      </c>
      <c r="R2420" s="33">
        <f t="shared" si="520"/>
        <v>1</v>
      </c>
      <c r="S2420" s="33" t="str">
        <f t="shared" si="521"/>
        <v>140_1</v>
      </c>
      <c r="T2420" s="35" t="str">
        <f t="shared" si="522"/>
        <v>140AM</v>
      </c>
      <c r="U2420" s="35" t="str">
        <f t="shared" si="523"/>
        <v>140AMEW</v>
      </c>
      <c r="W2420" s="20" t="str">
        <f t="shared" si="524"/>
        <v/>
      </c>
      <c r="X2420" s="20" t="str">
        <f t="shared" si="525"/>
        <v/>
      </c>
      <c r="Y2420" s="20" t="str">
        <f t="shared" si="526"/>
        <v/>
      </c>
      <c r="Z2420" s="20" t="str">
        <f t="shared" si="527"/>
        <v/>
      </c>
      <c r="AA2420" s="20">
        <f t="shared" si="529"/>
        <v>0</v>
      </c>
      <c r="AB2420" s="20">
        <f t="shared" si="530"/>
        <v>0</v>
      </c>
      <c r="AC2420" s="20">
        <f t="shared" si="531"/>
        <v>0</v>
      </c>
      <c r="AD2420" s="16">
        <f t="shared" si="528"/>
        <v>0</v>
      </c>
      <c r="AE2420" s="16">
        <f>IF(ISBLANK(T2420),AE2419,IF(COUNTIF(T$2:T2420,T2420)&gt;1,AE2419,1+MAX(AE2419,0)))</f>
        <v>75</v>
      </c>
    </row>
    <row r="2421" spans="1:31" x14ac:dyDescent="0.25">
      <c r="A2421" s="42">
        <v>140</v>
      </c>
      <c r="B2421" s="42" t="s">
        <v>65</v>
      </c>
      <c r="C2421" s="42" t="s">
        <v>807</v>
      </c>
      <c r="E2421" s="20">
        <v>1</v>
      </c>
      <c r="F2421" s="20">
        <v>1</v>
      </c>
      <c r="G2421" s="20">
        <v>4</v>
      </c>
      <c r="H2421" s="20">
        <v>1</v>
      </c>
      <c r="I2421" s="20">
        <v>1</v>
      </c>
      <c r="J2421" s="20">
        <v>0</v>
      </c>
      <c r="K2421" s="20">
        <v>1</v>
      </c>
      <c r="L2421" s="20">
        <v>1</v>
      </c>
      <c r="M2421" s="225" t="s">
        <v>809</v>
      </c>
      <c r="O2421" s="101">
        <f>IF(ISBLANK(C2421),O2420,IF(COUNTIF(C$2:C2421,C2421)&gt;1,O2420,1+MAX(O2420,0)))</f>
        <v>70</v>
      </c>
      <c r="P2421" s="45">
        <f t="shared" si="518"/>
        <v>40</v>
      </c>
      <c r="Q2421" s="33" t="str">
        <f t="shared" si="519"/>
        <v/>
      </c>
      <c r="R2421" s="33">
        <f t="shared" si="520"/>
        <v>1</v>
      </c>
      <c r="S2421" s="33" t="str">
        <f t="shared" si="521"/>
        <v>140_1</v>
      </c>
      <c r="T2421" s="35" t="str">
        <f t="shared" si="522"/>
        <v>140AM</v>
      </c>
      <c r="U2421" s="35" t="str">
        <f t="shared" si="523"/>
        <v>140AMEW</v>
      </c>
      <c r="W2421" s="20" t="str">
        <f t="shared" si="524"/>
        <v/>
      </c>
      <c r="X2421" s="20" t="str">
        <f t="shared" si="525"/>
        <v/>
      </c>
      <c r="Y2421" s="20" t="str">
        <f t="shared" si="526"/>
        <v/>
      </c>
      <c r="Z2421" s="20" t="str">
        <f t="shared" si="527"/>
        <v/>
      </c>
      <c r="AA2421" s="20">
        <f t="shared" si="529"/>
        <v>0</v>
      </c>
      <c r="AB2421" s="20">
        <f t="shared" si="530"/>
        <v>0</v>
      </c>
      <c r="AC2421" s="20">
        <f t="shared" si="531"/>
        <v>0</v>
      </c>
      <c r="AD2421" s="16">
        <f t="shared" si="528"/>
        <v>0</v>
      </c>
      <c r="AE2421" s="16">
        <f>IF(ISBLANK(T2421),AE2420,IF(COUNTIF(T$2:T2421,T2421)&gt;1,AE2420,1+MAX(AE2420,0)))</f>
        <v>75</v>
      </c>
    </row>
    <row r="2422" spans="1:31" x14ac:dyDescent="0.25">
      <c r="A2422" s="42">
        <v>140</v>
      </c>
      <c r="B2422" s="42" t="s">
        <v>65</v>
      </c>
      <c r="C2422" s="42" t="s">
        <v>807</v>
      </c>
      <c r="E2422" s="20">
        <v>1</v>
      </c>
      <c r="F2422" s="20">
        <v>2</v>
      </c>
      <c r="G2422" s="20">
        <v>1</v>
      </c>
      <c r="H2422" s="20">
        <v>4</v>
      </c>
      <c r="I2422" s="20">
        <v>0</v>
      </c>
      <c r="J2422" s="20">
        <v>2</v>
      </c>
      <c r="K2422" s="20">
        <v>1</v>
      </c>
      <c r="L2422" s="20">
        <v>2</v>
      </c>
      <c r="M2422" s="225" t="s">
        <v>809</v>
      </c>
      <c r="O2422" s="101">
        <f>IF(ISBLANK(C2422),O2421,IF(COUNTIF(C$2:C2422,C2422)&gt;1,O2421,1+MAX(O2421,0)))</f>
        <v>70</v>
      </c>
      <c r="P2422" s="45">
        <f t="shared" si="518"/>
        <v>40</v>
      </c>
      <c r="Q2422" s="33" t="str">
        <f t="shared" si="519"/>
        <v/>
      </c>
      <c r="R2422" s="33">
        <f t="shared" si="520"/>
        <v>2</v>
      </c>
      <c r="S2422" s="33" t="str">
        <f t="shared" si="521"/>
        <v>140_2</v>
      </c>
      <c r="T2422" s="35" t="str">
        <f t="shared" si="522"/>
        <v>140AM</v>
      </c>
      <c r="U2422" s="35" t="str">
        <f t="shared" si="523"/>
        <v>140AMNS</v>
      </c>
      <c r="W2422" s="20" t="str">
        <f t="shared" si="524"/>
        <v/>
      </c>
      <c r="X2422" s="20" t="str">
        <f t="shared" si="525"/>
        <v/>
      </c>
      <c r="Y2422" s="20" t="str">
        <f t="shared" si="526"/>
        <v/>
      </c>
      <c r="Z2422" s="20" t="str">
        <f t="shared" si="527"/>
        <v/>
      </c>
      <c r="AA2422" s="20">
        <f t="shared" si="529"/>
        <v>0</v>
      </c>
      <c r="AB2422" s="20">
        <f t="shared" si="530"/>
        <v>0</v>
      </c>
      <c r="AC2422" s="20">
        <f t="shared" si="531"/>
        <v>3</v>
      </c>
      <c r="AD2422" s="16">
        <f t="shared" si="528"/>
        <v>1</v>
      </c>
      <c r="AE2422" s="16">
        <f>IF(ISBLANK(T2422),AE2421,IF(COUNTIF(T$2:T2422,T2422)&gt;1,AE2421,1+MAX(AE2421,0)))</f>
        <v>75</v>
      </c>
    </row>
    <row r="2423" spans="1:31" x14ac:dyDescent="0.25">
      <c r="A2423" s="42">
        <v>140</v>
      </c>
      <c r="B2423" s="42" t="s">
        <v>65</v>
      </c>
      <c r="C2423" s="42" t="s">
        <v>807</v>
      </c>
      <c r="E2423" s="20">
        <v>1</v>
      </c>
      <c r="F2423" s="20">
        <v>2</v>
      </c>
      <c r="G2423" s="20">
        <v>2</v>
      </c>
      <c r="H2423" s="20">
        <v>0</v>
      </c>
      <c r="I2423" s="20">
        <v>0</v>
      </c>
      <c r="J2423" s="20">
        <v>0</v>
      </c>
      <c r="K2423" s="20">
        <v>0</v>
      </c>
      <c r="L2423" s="20">
        <v>0</v>
      </c>
      <c r="M2423" s="225" t="s">
        <v>809</v>
      </c>
      <c r="O2423" s="101">
        <f>IF(ISBLANK(C2423),O2422,IF(COUNTIF(C$2:C2423,C2423)&gt;1,O2422,1+MAX(O2422,0)))</f>
        <v>70</v>
      </c>
      <c r="P2423" s="45">
        <f t="shared" si="518"/>
        <v>40</v>
      </c>
      <c r="Q2423" s="33" t="str">
        <f t="shared" si="519"/>
        <v/>
      </c>
      <c r="R2423" s="33">
        <f t="shared" si="520"/>
        <v>2</v>
      </c>
      <c r="S2423" s="33" t="str">
        <f t="shared" si="521"/>
        <v>140_2</v>
      </c>
      <c r="T2423" s="35" t="str">
        <f t="shared" si="522"/>
        <v>140AM</v>
      </c>
      <c r="U2423" s="35" t="str">
        <f t="shared" si="523"/>
        <v>140AMNS</v>
      </c>
      <c r="W2423" s="20" t="str">
        <f t="shared" si="524"/>
        <v/>
      </c>
      <c r="X2423" s="20" t="str">
        <f t="shared" si="525"/>
        <v/>
      </c>
      <c r="Y2423" s="20" t="str">
        <f t="shared" si="526"/>
        <v/>
      </c>
      <c r="Z2423" s="20" t="str">
        <f t="shared" si="527"/>
        <v/>
      </c>
      <c r="AA2423" s="20">
        <f t="shared" si="529"/>
        <v>0</v>
      </c>
      <c r="AB2423" s="20">
        <f t="shared" si="530"/>
        <v>0</v>
      </c>
      <c r="AC2423" s="20">
        <f t="shared" si="531"/>
        <v>3</v>
      </c>
      <c r="AD2423" s="16">
        <f t="shared" si="528"/>
        <v>1</v>
      </c>
      <c r="AE2423" s="16">
        <f>IF(ISBLANK(T2423),AE2422,IF(COUNTIF(T$2:T2423,T2423)&gt;1,AE2422,1+MAX(AE2422,0)))</f>
        <v>75</v>
      </c>
    </row>
    <row r="2424" spans="1:31" x14ac:dyDescent="0.25">
      <c r="A2424" s="42">
        <v>140</v>
      </c>
      <c r="B2424" s="42" t="s">
        <v>65</v>
      </c>
      <c r="C2424" s="42" t="s">
        <v>807</v>
      </c>
      <c r="E2424" s="20">
        <v>1</v>
      </c>
      <c r="F2424" s="20">
        <v>2</v>
      </c>
      <c r="G2424" s="20">
        <v>3</v>
      </c>
      <c r="H2424" s="20">
        <v>1</v>
      </c>
      <c r="I2424" s="20">
        <v>0</v>
      </c>
      <c r="J2424" s="20">
        <v>0</v>
      </c>
      <c r="K2424" s="20">
        <v>0</v>
      </c>
      <c r="L2424" s="20">
        <v>1</v>
      </c>
      <c r="M2424" s="225" t="s">
        <v>809</v>
      </c>
      <c r="O2424" s="101">
        <f>IF(ISBLANK(C2424),O2423,IF(COUNTIF(C$2:C2424,C2424)&gt;1,O2423,1+MAX(O2423,0)))</f>
        <v>70</v>
      </c>
      <c r="P2424" s="45">
        <f t="shared" si="518"/>
        <v>40</v>
      </c>
      <c r="Q2424" s="33" t="str">
        <f t="shared" si="519"/>
        <v/>
      </c>
      <c r="R2424" s="33">
        <f t="shared" si="520"/>
        <v>2</v>
      </c>
      <c r="S2424" s="33" t="str">
        <f t="shared" si="521"/>
        <v>140_2</v>
      </c>
      <c r="T2424" s="35" t="str">
        <f t="shared" si="522"/>
        <v>140AM</v>
      </c>
      <c r="U2424" s="35" t="str">
        <f t="shared" si="523"/>
        <v>140AMEW</v>
      </c>
      <c r="W2424" s="20" t="str">
        <f t="shared" si="524"/>
        <v/>
      </c>
      <c r="X2424" s="20" t="str">
        <f t="shared" si="525"/>
        <v/>
      </c>
      <c r="Y2424" s="20" t="str">
        <f t="shared" si="526"/>
        <v/>
      </c>
      <c r="Z2424" s="20" t="str">
        <f t="shared" si="527"/>
        <v/>
      </c>
      <c r="AA2424" s="20">
        <f t="shared" si="529"/>
        <v>0</v>
      </c>
      <c r="AB2424" s="20">
        <f t="shared" si="530"/>
        <v>0</v>
      </c>
      <c r="AC2424" s="20">
        <f t="shared" si="531"/>
        <v>0</v>
      </c>
      <c r="AD2424" s="16">
        <f t="shared" si="528"/>
        <v>0</v>
      </c>
      <c r="AE2424" s="16">
        <f>IF(ISBLANK(T2424),AE2423,IF(COUNTIF(T$2:T2424,T2424)&gt;1,AE2423,1+MAX(AE2423,0)))</f>
        <v>75</v>
      </c>
    </row>
    <row r="2425" spans="1:31" x14ac:dyDescent="0.25">
      <c r="A2425" s="42">
        <v>140</v>
      </c>
      <c r="B2425" s="42" t="s">
        <v>65</v>
      </c>
      <c r="C2425" s="42" t="s">
        <v>807</v>
      </c>
      <c r="E2425" s="20">
        <v>1</v>
      </c>
      <c r="F2425" s="20">
        <v>2</v>
      </c>
      <c r="G2425" s="20">
        <v>4</v>
      </c>
      <c r="H2425" s="20">
        <v>0</v>
      </c>
      <c r="I2425" s="20">
        <v>0</v>
      </c>
      <c r="J2425" s="20">
        <v>0</v>
      </c>
      <c r="K2425" s="20">
        <v>0</v>
      </c>
      <c r="L2425" s="20">
        <v>0</v>
      </c>
      <c r="M2425" s="225" t="s">
        <v>809</v>
      </c>
      <c r="O2425" s="101">
        <f>IF(ISBLANK(C2425),O2424,IF(COUNTIF(C$2:C2425,C2425)&gt;1,O2424,1+MAX(O2424,0)))</f>
        <v>70</v>
      </c>
      <c r="P2425" s="45">
        <f t="shared" si="518"/>
        <v>40</v>
      </c>
      <c r="Q2425" s="33" t="str">
        <f t="shared" si="519"/>
        <v/>
      </c>
      <c r="R2425" s="33">
        <f t="shared" si="520"/>
        <v>2</v>
      </c>
      <c r="S2425" s="33" t="str">
        <f t="shared" si="521"/>
        <v>140_2</v>
      </c>
      <c r="T2425" s="35" t="str">
        <f t="shared" si="522"/>
        <v>140AM</v>
      </c>
      <c r="U2425" s="35" t="str">
        <f t="shared" si="523"/>
        <v>140AMEW</v>
      </c>
      <c r="W2425" s="20" t="str">
        <f t="shared" si="524"/>
        <v/>
      </c>
      <c r="X2425" s="20" t="str">
        <f t="shared" si="525"/>
        <v/>
      </c>
      <c r="Y2425" s="20" t="str">
        <f t="shared" si="526"/>
        <v/>
      </c>
      <c r="Z2425" s="20" t="str">
        <f t="shared" si="527"/>
        <v/>
      </c>
      <c r="AA2425" s="20">
        <f t="shared" si="529"/>
        <v>0</v>
      </c>
      <c r="AB2425" s="20">
        <f t="shared" si="530"/>
        <v>0</v>
      </c>
      <c r="AC2425" s="20">
        <f t="shared" si="531"/>
        <v>0</v>
      </c>
      <c r="AD2425" s="16">
        <f t="shared" si="528"/>
        <v>0</v>
      </c>
      <c r="AE2425" s="16">
        <f>IF(ISBLANK(T2425),AE2424,IF(COUNTIF(T$2:T2425,T2425)&gt;1,AE2424,1+MAX(AE2424,0)))</f>
        <v>75</v>
      </c>
    </row>
    <row r="2426" spans="1:31" x14ac:dyDescent="0.25">
      <c r="A2426" s="42">
        <v>140</v>
      </c>
      <c r="B2426" s="42" t="s">
        <v>65</v>
      </c>
      <c r="C2426" s="42" t="s">
        <v>807</v>
      </c>
      <c r="E2426" s="20">
        <v>1</v>
      </c>
      <c r="F2426" s="20">
        <v>3</v>
      </c>
      <c r="G2426" s="20">
        <v>1</v>
      </c>
      <c r="H2426" s="20">
        <v>0</v>
      </c>
      <c r="I2426" s="20">
        <v>0</v>
      </c>
      <c r="J2426" s="20">
        <v>0</v>
      </c>
      <c r="K2426" s="20">
        <v>0</v>
      </c>
      <c r="L2426" s="20">
        <v>0</v>
      </c>
      <c r="M2426" s="225" t="s">
        <v>809</v>
      </c>
      <c r="O2426" s="101">
        <f>IF(ISBLANK(C2426),O2425,IF(COUNTIF(C$2:C2426,C2426)&gt;1,O2425,1+MAX(O2425,0)))</f>
        <v>70</v>
      </c>
      <c r="P2426" s="45">
        <f t="shared" si="518"/>
        <v>40</v>
      </c>
      <c r="Q2426" s="33" t="str">
        <f t="shared" si="519"/>
        <v/>
      </c>
      <c r="R2426" s="33">
        <f t="shared" si="520"/>
        <v>3</v>
      </c>
      <c r="S2426" s="33" t="str">
        <f t="shared" si="521"/>
        <v>140_3</v>
      </c>
      <c r="T2426" s="35" t="str">
        <f t="shared" si="522"/>
        <v>140AM</v>
      </c>
      <c r="U2426" s="35" t="str">
        <f t="shared" si="523"/>
        <v>140AMNS</v>
      </c>
      <c r="W2426" s="20" t="str">
        <f t="shared" si="524"/>
        <v/>
      </c>
      <c r="X2426" s="20" t="str">
        <f t="shared" si="525"/>
        <v/>
      </c>
      <c r="Y2426" s="20" t="str">
        <f t="shared" si="526"/>
        <v/>
      </c>
      <c r="Z2426" s="20" t="str">
        <f t="shared" si="527"/>
        <v/>
      </c>
      <c r="AA2426" s="20">
        <f t="shared" si="529"/>
        <v>0</v>
      </c>
      <c r="AB2426" s="20">
        <f t="shared" si="530"/>
        <v>0</v>
      </c>
      <c r="AC2426" s="20">
        <f t="shared" si="531"/>
        <v>3</v>
      </c>
      <c r="AD2426" s="16">
        <f t="shared" si="528"/>
        <v>1</v>
      </c>
      <c r="AE2426" s="16">
        <f>IF(ISBLANK(T2426),AE2425,IF(COUNTIF(T$2:T2426,T2426)&gt;1,AE2425,1+MAX(AE2425,0)))</f>
        <v>75</v>
      </c>
    </row>
    <row r="2427" spans="1:31" x14ac:dyDescent="0.25">
      <c r="A2427" s="42">
        <v>140</v>
      </c>
      <c r="B2427" s="42" t="s">
        <v>65</v>
      </c>
      <c r="C2427" s="42" t="s">
        <v>807</v>
      </c>
      <c r="E2427" s="20">
        <v>1</v>
      </c>
      <c r="F2427" s="20">
        <v>3</v>
      </c>
      <c r="G2427" s="20">
        <v>2</v>
      </c>
      <c r="H2427" s="20">
        <v>1</v>
      </c>
      <c r="I2427" s="20">
        <v>0</v>
      </c>
      <c r="J2427" s="20">
        <v>1</v>
      </c>
      <c r="K2427" s="20">
        <v>0</v>
      </c>
      <c r="L2427" s="20">
        <v>0</v>
      </c>
      <c r="M2427" s="225" t="s">
        <v>809</v>
      </c>
      <c r="O2427" s="101">
        <f>IF(ISBLANK(C2427),O2426,IF(COUNTIF(C$2:C2427,C2427)&gt;1,O2426,1+MAX(O2426,0)))</f>
        <v>70</v>
      </c>
      <c r="P2427" s="45">
        <f t="shared" si="518"/>
        <v>40</v>
      </c>
      <c r="Q2427" s="33" t="str">
        <f t="shared" si="519"/>
        <v/>
      </c>
      <c r="R2427" s="33">
        <f t="shared" si="520"/>
        <v>3</v>
      </c>
      <c r="S2427" s="33" t="str">
        <f t="shared" si="521"/>
        <v>140_3</v>
      </c>
      <c r="T2427" s="35" t="str">
        <f t="shared" si="522"/>
        <v>140AM</v>
      </c>
      <c r="U2427" s="35" t="str">
        <f t="shared" si="523"/>
        <v>140AMNS</v>
      </c>
      <c r="W2427" s="20" t="str">
        <f t="shared" si="524"/>
        <v/>
      </c>
      <c r="X2427" s="20" t="str">
        <f t="shared" si="525"/>
        <v/>
      </c>
      <c r="Y2427" s="20" t="str">
        <f t="shared" si="526"/>
        <v/>
      </c>
      <c r="Z2427" s="20" t="str">
        <f t="shared" si="527"/>
        <v/>
      </c>
      <c r="AA2427" s="20">
        <f t="shared" si="529"/>
        <v>0</v>
      </c>
      <c r="AB2427" s="20">
        <f t="shared" si="530"/>
        <v>0</v>
      </c>
      <c r="AC2427" s="20">
        <f t="shared" si="531"/>
        <v>3</v>
      </c>
      <c r="AD2427" s="16">
        <f t="shared" si="528"/>
        <v>1</v>
      </c>
      <c r="AE2427" s="16">
        <f>IF(ISBLANK(T2427),AE2426,IF(COUNTIF(T$2:T2427,T2427)&gt;1,AE2426,1+MAX(AE2426,0)))</f>
        <v>75</v>
      </c>
    </row>
    <row r="2428" spans="1:31" x14ac:dyDescent="0.25">
      <c r="A2428" s="42">
        <v>140</v>
      </c>
      <c r="B2428" s="42" t="s">
        <v>65</v>
      </c>
      <c r="C2428" s="42" t="s">
        <v>807</v>
      </c>
      <c r="E2428" s="20">
        <v>1</v>
      </c>
      <c r="F2428" s="20">
        <v>3</v>
      </c>
      <c r="G2428" s="20">
        <v>3</v>
      </c>
      <c r="H2428" s="20">
        <v>2</v>
      </c>
      <c r="I2428" s="20">
        <v>1</v>
      </c>
      <c r="J2428" s="20">
        <v>0</v>
      </c>
      <c r="K2428" s="20">
        <v>1</v>
      </c>
      <c r="L2428" s="20">
        <v>1</v>
      </c>
      <c r="M2428" s="225" t="s">
        <v>809</v>
      </c>
      <c r="O2428" s="101">
        <f>IF(ISBLANK(C2428),O2427,IF(COUNTIF(C$2:C2428,C2428)&gt;1,O2427,1+MAX(O2427,0)))</f>
        <v>70</v>
      </c>
      <c r="P2428" s="45">
        <f t="shared" si="518"/>
        <v>40</v>
      </c>
      <c r="Q2428" s="33" t="str">
        <f t="shared" si="519"/>
        <v/>
      </c>
      <c r="R2428" s="33">
        <f t="shared" si="520"/>
        <v>3</v>
      </c>
      <c r="S2428" s="33" t="str">
        <f t="shared" si="521"/>
        <v>140_3</v>
      </c>
      <c r="T2428" s="35" t="str">
        <f t="shared" si="522"/>
        <v>140AM</v>
      </c>
      <c r="U2428" s="35" t="str">
        <f t="shared" si="523"/>
        <v>140AMEW</v>
      </c>
      <c r="W2428" s="20" t="str">
        <f t="shared" si="524"/>
        <v/>
      </c>
      <c r="X2428" s="20" t="str">
        <f t="shared" si="525"/>
        <v/>
      </c>
      <c r="Y2428" s="20" t="str">
        <f t="shared" si="526"/>
        <v/>
      </c>
      <c r="Z2428" s="20" t="str">
        <f t="shared" si="527"/>
        <v/>
      </c>
      <c r="AA2428" s="20">
        <f t="shared" si="529"/>
        <v>0</v>
      </c>
      <c r="AB2428" s="20">
        <f t="shared" si="530"/>
        <v>0</v>
      </c>
      <c r="AC2428" s="20">
        <f t="shared" si="531"/>
        <v>0</v>
      </c>
      <c r="AD2428" s="16">
        <f t="shared" si="528"/>
        <v>0</v>
      </c>
      <c r="AE2428" s="16">
        <f>IF(ISBLANK(T2428),AE2427,IF(COUNTIF(T$2:T2428,T2428)&gt;1,AE2427,1+MAX(AE2427,0)))</f>
        <v>75</v>
      </c>
    </row>
    <row r="2429" spans="1:31" x14ac:dyDescent="0.25">
      <c r="A2429" s="42">
        <v>140</v>
      </c>
      <c r="B2429" s="42" t="s">
        <v>65</v>
      </c>
      <c r="C2429" s="42" t="s">
        <v>807</v>
      </c>
      <c r="E2429" s="20">
        <v>1</v>
      </c>
      <c r="F2429" s="20">
        <v>3</v>
      </c>
      <c r="G2429" s="20">
        <v>4</v>
      </c>
      <c r="H2429" s="20">
        <v>2</v>
      </c>
      <c r="I2429" s="20">
        <v>0</v>
      </c>
      <c r="J2429" s="20">
        <v>1</v>
      </c>
      <c r="K2429" s="20">
        <v>0</v>
      </c>
      <c r="L2429" s="20">
        <v>2</v>
      </c>
      <c r="M2429" s="225" t="s">
        <v>809</v>
      </c>
      <c r="O2429" s="101">
        <f>IF(ISBLANK(C2429),O2428,IF(COUNTIF(C$2:C2429,C2429)&gt;1,O2428,1+MAX(O2428,0)))</f>
        <v>70</v>
      </c>
      <c r="P2429" s="45">
        <f t="shared" si="518"/>
        <v>40</v>
      </c>
      <c r="Q2429" s="33" t="str">
        <f t="shared" si="519"/>
        <v/>
      </c>
      <c r="R2429" s="33">
        <f t="shared" si="520"/>
        <v>3</v>
      </c>
      <c r="S2429" s="33" t="str">
        <f t="shared" si="521"/>
        <v>140_3</v>
      </c>
      <c r="T2429" s="35" t="str">
        <f t="shared" si="522"/>
        <v>140AM</v>
      </c>
      <c r="U2429" s="35" t="str">
        <f t="shared" si="523"/>
        <v>140AMEW</v>
      </c>
      <c r="W2429" s="20" t="str">
        <f t="shared" si="524"/>
        <v/>
      </c>
      <c r="X2429" s="20" t="str">
        <f t="shared" si="525"/>
        <v/>
      </c>
      <c r="Y2429" s="20" t="str">
        <f t="shared" si="526"/>
        <v/>
      </c>
      <c r="Z2429" s="20" t="str">
        <f t="shared" si="527"/>
        <v/>
      </c>
      <c r="AA2429" s="20">
        <f t="shared" si="529"/>
        <v>0</v>
      </c>
      <c r="AB2429" s="20">
        <f t="shared" si="530"/>
        <v>0</v>
      </c>
      <c r="AC2429" s="20">
        <f t="shared" si="531"/>
        <v>0</v>
      </c>
      <c r="AD2429" s="16">
        <f t="shared" si="528"/>
        <v>0</v>
      </c>
      <c r="AE2429" s="16">
        <f>IF(ISBLANK(T2429),AE2428,IF(COUNTIF(T$2:T2429,T2429)&gt;1,AE2428,1+MAX(AE2428,0)))</f>
        <v>75</v>
      </c>
    </row>
    <row r="2430" spans="1:31" x14ac:dyDescent="0.25">
      <c r="A2430" s="42">
        <v>140</v>
      </c>
      <c r="B2430" s="42" t="s">
        <v>65</v>
      </c>
      <c r="C2430" s="42" t="s">
        <v>807</v>
      </c>
      <c r="E2430" s="20">
        <v>1</v>
      </c>
      <c r="F2430" s="20">
        <v>4</v>
      </c>
      <c r="G2430" s="20">
        <v>1</v>
      </c>
      <c r="H2430" s="20">
        <v>1</v>
      </c>
      <c r="I2430" s="20">
        <v>0</v>
      </c>
      <c r="J2430" s="20">
        <v>0</v>
      </c>
      <c r="K2430" s="20">
        <v>0</v>
      </c>
      <c r="L2430" s="20">
        <v>0</v>
      </c>
      <c r="M2430" s="225" t="s">
        <v>809</v>
      </c>
      <c r="O2430" s="101">
        <f>IF(ISBLANK(C2430),O2429,IF(COUNTIF(C$2:C2430,C2430)&gt;1,O2429,1+MAX(O2429,0)))</f>
        <v>70</v>
      </c>
      <c r="P2430" s="45">
        <f t="shared" si="518"/>
        <v>40</v>
      </c>
      <c r="Q2430" s="33" t="str">
        <f t="shared" si="519"/>
        <v/>
      </c>
      <c r="R2430" s="33">
        <f t="shared" si="520"/>
        <v>4</v>
      </c>
      <c r="S2430" s="33" t="str">
        <f t="shared" si="521"/>
        <v>140_4</v>
      </c>
      <c r="T2430" s="35" t="str">
        <f t="shared" si="522"/>
        <v>140AM</v>
      </c>
      <c r="U2430" s="35" t="str">
        <f t="shared" si="523"/>
        <v>140AMNS</v>
      </c>
      <c r="W2430" s="20" t="str">
        <f t="shared" si="524"/>
        <v/>
      </c>
      <c r="X2430" s="20" t="str">
        <f t="shared" si="525"/>
        <v/>
      </c>
      <c r="Y2430" s="20" t="str">
        <f t="shared" si="526"/>
        <v/>
      </c>
      <c r="Z2430" s="20" t="str">
        <f t="shared" si="527"/>
        <v/>
      </c>
      <c r="AA2430" s="20">
        <f t="shared" si="529"/>
        <v>0</v>
      </c>
      <c r="AB2430" s="20">
        <f t="shared" si="530"/>
        <v>0</v>
      </c>
      <c r="AC2430" s="20">
        <f t="shared" si="531"/>
        <v>3</v>
      </c>
      <c r="AD2430" s="16">
        <f t="shared" si="528"/>
        <v>1</v>
      </c>
      <c r="AE2430" s="16">
        <f>IF(ISBLANK(T2430),AE2429,IF(COUNTIF(T$2:T2430,T2430)&gt;1,AE2429,1+MAX(AE2429,0)))</f>
        <v>75</v>
      </c>
    </row>
    <row r="2431" spans="1:31" x14ac:dyDescent="0.25">
      <c r="A2431" s="42">
        <v>140</v>
      </c>
      <c r="B2431" s="42" t="s">
        <v>65</v>
      </c>
      <c r="C2431" s="42" t="s">
        <v>807</v>
      </c>
      <c r="E2431" s="20">
        <v>1</v>
      </c>
      <c r="F2431" s="20">
        <v>4</v>
      </c>
      <c r="G2431" s="20">
        <v>2</v>
      </c>
      <c r="H2431" s="20">
        <v>1</v>
      </c>
      <c r="I2431" s="20">
        <v>0</v>
      </c>
      <c r="J2431" s="20">
        <v>0</v>
      </c>
      <c r="K2431" s="20">
        <v>1</v>
      </c>
      <c r="L2431" s="20">
        <v>1</v>
      </c>
      <c r="M2431" s="225" t="s">
        <v>809</v>
      </c>
      <c r="O2431" s="101">
        <f>IF(ISBLANK(C2431),O2430,IF(COUNTIF(C$2:C2431,C2431)&gt;1,O2430,1+MAX(O2430,0)))</f>
        <v>70</v>
      </c>
      <c r="P2431" s="45">
        <f t="shared" si="518"/>
        <v>40</v>
      </c>
      <c r="Q2431" s="33" t="str">
        <f t="shared" si="519"/>
        <v/>
      </c>
      <c r="R2431" s="33">
        <f t="shared" si="520"/>
        <v>4</v>
      </c>
      <c r="S2431" s="33" t="str">
        <f t="shared" si="521"/>
        <v>140_4</v>
      </c>
      <c r="T2431" s="35" t="str">
        <f t="shared" si="522"/>
        <v>140AM</v>
      </c>
      <c r="U2431" s="35" t="str">
        <f t="shared" si="523"/>
        <v>140AMNS</v>
      </c>
      <c r="W2431" s="20" t="str">
        <f t="shared" si="524"/>
        <v/>
      </c>
      <c r="X2431" s="20" t="str">
        <f t="shared" si="525"/>
        <v/>
      </c>
      <c r="Y2431" s="20" t="str">
        <f t="shared" si="526"/>
        <v/>
      </c>
      <c r="Z2431" s="20" t="str">
        <f t="shared" si="527"/>
        <v/>
      </c>
      <c r="AA2431" s="20">
        <f t="shared" si="529"/>
        <v>0</v>
      </c>
      <c r="AB2431" s="20">
        <f t="shared" si="530"/>
        <v>0</v>
      </c>
      <c r="AC2431" s="20">
        <f t="shared" si="531"/>
        <v>3</v>
      </c>
      <c r="AD2431" s="16">
        <f t="shared" si="528"/>
        <v>1</v>
      </c>
      <c r="AE2431" s="16">
        <f>IF(ISBLANK(T2431),AE2430,IF(COUNTIF(T$2:T2431,T2431)&gt;1,AE2430,1+MAX(AE2430,0)))</f>
        <v>75</v>
      </c>
    </row>
    <row r="2432" spans="1:31" x14ac:dyDescent="0.25">
      <c r="A2432" s="42">
        <v>140</v>
      </c>
      <c r="B2432" s="42" t="s">
        <v>65</v>
      </c>
      <c r="C2432" s="42" t="s">
        <v>807</v>
      </c>
      <c r="E2432" s="20">
        <v>1</v>
      </c>
      <c r="F2432" s="20">
        <v>4</v>
      </c>
      <c r="G2432" s="20">
        <v>3</v>
      </c>
      <c r="H2432" s="20">
        <v>2</v>
      </c>
      <c r="I2432" s="20">
        <v>1</v>
      </c>
      <c r="J2432" s="20">
        <v>1</v>
      </c>
      <c r="K2432" s="20">
        <v>0</v>
      </c>
      <c r="L2432" s="20">
        <v>1</v>
      </c>
      <c r="M2432" s="225" t="s">
        <v>809</v>
      </c>
      <c r="O2432" s="101">
        <f>IF(ISBLANK(C2432),O2431,IF(COUNTIF(C$2:C2432,C2432)&gt;1,O2431,1+MAX(O2431,0)))</f>
        <v>70</v>
      </c>
      <c r="P2432" s="45">
        <f t="shared" si="518"/>
        <v>40</v>
      </c>
      <c r="Q2432" s="33" t="str">
        <f t="shared" si="519"/>
        <v/>
      </c>
      <c r="R2432" s="33">
        <f t="shared" si="520"/>
        <v>4</v>
      </c>
      <c r="S2432" s="33" t="str">
        <f t="shared" si="521"/>
        <v>140_4</v>
      </c>
      <c r="T2432" s="35" t="str">
        <f t="shared" si="522"/>
        <v>140AM</v>
      </c>
      <c r="U2432" s="35" t="str">
        <f t="shared" si="523"/>
        <v>140AMEW</v>
      </c>
      <c r="W2432" s="20" t="str">
        <f t="shared" si="524"/>
        <v/>
      </c>
      <c r="X2432" s="20" t="str">
        <f t="shared" si="525"/>
        <v/>
      </c>
      <c r="Y2432" s="20" t="str">
        <f t="shared" si="526"/>
        <v/>
      </c>
      <c r="Z2432" s="20" t="str">
        <f t="shared" si="527"/>
        <v/>
      </c>
      <c r="AA2432" s="20">
        <f t="shared" si="529"/>
        <v>0</v>
      </c>
      <c r="AB2432" s="20">
        <f t="shared" si="530"/>
        <v>0</v>
      </c>
      <c r="AC2432" s="20">
        <f t="shared" si="531"/>
        <v>0</v>
      </c>
      <c r="AD2432" s="16">
        <f t="shared" si="528"/>
        <v>0</v>
      </c>
      <c r="AE2432" s="16">
        <f>IF(ISBLANK(T2432),AE2431,IF(COUNTIF(T$2:T2432,T2432)&gt;1,AE2431,1+MAX(AE2431,0)))</f>
        <v>75</v>
      </c>
    </row>
    <row r="2433" spans="1:31" x14ac:dyDescent="0.25">
      <c r="A2433" s="42">
        <v>140</v>
      </c>
      <c r="B2433" s="42" t="s">
        <v>65</v>
      </c>
      <c r="C2433" s="42" t="s">
        <v>807</v>
      </c>
      <c r="E2433" s="20">
        <v>1</v>
      </c>
      <c r="F2433" s="20">
        <v>4</v>
      </c>
      <c r="G2433" s="20">
        <v>4</v>
      </c>
      <c r="H2433" s="20">
        <v>3</v>
      </c>
      <c r="I2433" s="20">
        <v>0</v>
      </c>
      <c r="J2433" s="20">
        <v>1</v>
      </c>
      <c r="K2433" s="20">
        <v>0</v>
      </c>
      <c r="L2433" s="20">
        <v>2</v>
      </c>
      <c r="M2433" s="225" t="s">
        <v>809</v>
      </c>
      <c r="O2433" s="101">
        <f>IF(ISBLANK(C2433),O2432,IF(COUNTIF(C$2:C2433,C2433)&gt;1,O2432,1+MAX(O2432,0)))</f>
        <v>70</v>
      </c>
      <c r="P2433" s="45">
        <f t="shared" si="518"/>
        <v>40</v>
      </c>
      <c r="Q2433" s="33" t="str">
        <f t="shared" si="519"/>
        <v/>
      </c>
      <c r="R2433" s="33">
        <f t="shared" si="520"/>
        <v>4</v>
      </c>
      <c r="S2433" s="33" t="str">
        <f t="shared" si="521"/>
        <v>140_4</v>
      </c>
      <c r="T2433" s="35" t="str">
        <f t="shared" si="522"/>
        <v>140AM</v>
      </c>
      <c r="U2433" s="35" t="str">
        <f t="shared" si="523"/>
        <v>140AMEW</v>
      </c>
      <c r="W2433" s="20" t="str">
        <f t="shared" si="524"/>
        <v/>
      </c>
      <c r="X2433" s="20" t="str">
        <f t="shared" si="525"/>
        <v/>
      </c>
      <c r="Y2433" s="20" t="str">
        <f t="shared" si="526"/>
        <v/>
      </c>
      <c r="Z2433" s="20" t="str">
        <f t="shared" si="527"/>
        <v/>
      </c>
      <c r="AA2433" s="20">
        <f t="shared" si="529"/>
        <v>0</v>
      </c>
      <c r="AB2433" s="20">
        <f t="shared" si="530"/>
        <v>0</v>
      </c>
      <c r="AC2433" s="20">
        <f t="shared" si="531"/>
        <v>0</v>
      </c>
      <c r="AD2433" s="16">
        <f t="shared" si="528"/>
        <v>0</v>
      </c>
      <c r="AE2433" s="16">
        <f>IF(ISBLANK(T2433),AE2432,IF(COUNTIF(T$2:T2433,T2433)&gt;1,AE2432,1+MAX(AE2432,0)))</f>
        <v>75</v>
      </c>
    </row>
    <row r="2434" spans="1:31" x14ac:dyDescent="0.25">
      <c r="A2434" s="42">
        <v>140</v>
      </c>
      <c r="B2434" s="42" t="s">
        <v>66</v>
      </c>
      <c r="C2434" s="42" t="s">
        <v>810</v>
      </c>
      <c r="E2434" s="20">
        <v>1</v>
      </c>
      <c r="F2434" s="20">
        <v>1</v>
      </c>
      <c r="G2434" s="20">
        <v>1</v>
      </c>
      <c r="H2434" s="20">
        <v>0</v>
      </c>
      <c r="I2434" s="20">
        <v>0</v>
      </c>
      <c r="J2434" s="20">
        <v>0</v>
      </c>
      <c r="K2434" s="20">
        <v>0</v>
      </c>
      <c r="L2434" s="20">
        <v>0</v>
      </c>
      <c r="M2434" s="225" t="s">
        <v>811</v>
      </c>
      <c r="O2434" s="101">
        <f>IF(ISBLANK(C2434),O2433,IF(COUNTIF(C$2:C2434,C2434)&gt;1,O2433,1+MAX(O2433,0)))</f>
        <v>71</v>
      </c>
      <c r="P2434" s="45">
        <f t="shared" ref="P2434:P2497" si="532">IF(A2434=A2433,P2433,IF(ISNUMBER(P2433),P2433+1,1))</f>
        <v>40</v>
      </c>
      <c r="Q2434" s="33" t="str">
        <f t="shared" ref="Q2434:Q2497" si="533">IF(OR(P2434=P2433,LEN(A2434)&lt;1),"",P2434)</f>
        <v/>
      </c>
      <c r="R2434" s="33">
        <f t="shared" ref="R2434:R2497" si="534">IF(ISNUMBER(F2434),F2434+4*(E2434-1)+8*IF(B2434="PM",1,0),"")</f>
        <v>9</v>
      </c>
      <c r="S2434" s="33" t="str">
        <f t="shared" ref="S2434:S2497" si="535">IF(ISNUMBER(R2434),A2434&amp;"_"&amp;R2434,"")</f>
        <v>140_9</v>
      </c>
      <c r="T2434" s="35" t="str">
        <f t="shared" ref="T2434:T2497" si="536">A2434&amp;B2434</f>
        <v>140PM</v>
      </c>
      <c r="U2434" s="35" t="str">
        <f t="shared" ref="U2434:U2497" si="537">IF(OR(G2434=1,G2434=2),T2434&amp;"NS",IF(OR(G2434=3,G2434=4),T2434&amp;"EW",""))</f>
        <v>140PMNS</v>
      </c>
      <c r="W2434" s="20" t="str">
        <f t="shared" ref="W2434:W2497" si="538">IF(I2434&gt;$H2434,1,"")</f>
        <v/>
      </c>
      <c r="X2434" s="20" t="str">
        <f t="shared" ref="X2434:X2497" si="539">IF(J2434&gt;$H2434,1,"")</f>
        <v/>
      </c>
      <c r="Y2434" s="20" t="str">
        <f t="shared" ref="Y2434:Y2497" si="540">IF(K2434&gt;$H2434,1,"")</f>
        <v/>
      </c>
      <c r="Z2434" s="20" t="str">
        <f t="shared" ref="Z2434:Z2497" si="541">IF(L2434&gt;$H2434,1,"")</f>
        <v/>
      </c>
      <c r="AA2434" s="20">
        <f t="shared" si="529"/>
        <v>0</v>
      </c>
      <c r="AB2434" s="20">
        <f t="shared" si="530"/>
        <v>0</v>
      </c>
      <c r="AC2434" s="20">
        <f t="shared" si="531"/>
        <v>0</v>
      </c>
      <c r="AD2434" s="16">
        <f t="shared" ref="AD2434:AD2497" si="542">IF(AND(AC2434&gt;0,ISNUMBER(AC2434)),1,0)</f>
        <v>0</v>
      </c>
      <c r="AE2434" s="16">
        <f>IF(ISBLANK(T2434),AE2433,IF(COUNTIF(T$2:T2434,T2434)&gt;1,AE2433,1+MAX(AE2433,0)))</f>
        <v>76</v>
      </c>
    </row>
    <row r="2435" spans="1:31" x14ac:dyDescent="0.25">
      <c r="A2435" s="42">
        <v>140</v>
      </c>
      <c r="B2435" s="42" t="s">
        <v>66</v>
      </c>
      <c r="C2435" s="42" t="s">
        <v>810</v>
      </c>
      <c r="E2435" s="20">
        <v>1</v>
      </c>
      <c r="F2435" s="20">
        <v>1</v>
      </c>
      <c r="G2435" s="20">
        <v>2</v>
      </c>
      <c r="H2435" s="20">
        <v>2</v>
      </c>
      <c r="I2435" s="20">
        <v>0</v>
      </c>
      <c r="J2435" s="20">
        <v>0</v>
      </c>
      <c r="K2435" s="20">
        <v>0</v>
      </c>
      <c r="L2435" s="20">
        <v>0</v>
      </c>
      <c r="M2435" s="225" t="s">
        <v>811</v>
      </c>
      <c r="O2435" s="101">
        <f>IF(ISBLANK(C2435),O2434,IF(COUNTIF(C$2:C2435,C2435)&gt;1,O2434,1+MAX(O2434,0)))</f>
        <v>71</v>
      </c>
      <c r="P2435" s="45">
        <f t="shared" si="532"/>
        <v>40</v>
      </c>
      <c r="Q2435" s="33" t="str">
        <f t="shared" si="533"/>
        <v/>
      </c>
      <c r="R2435" s="33">
        <f t="shared" si="534"/>
        <v>9</v>
      </c>
      <c r="S2435" s="33" t="str">
        <f t="shared" si="535"/>
        <v>140_9</v>
      </c>
      <c r="T2435" s="35" t="str">
        <f t="shared" si="536"/>
        <v>140PM</v>
      </c>
      <c r="U2435" s="35" t="str">
        <f t="shared" si="537"/>
        <v>140PMNS</v>
      </c>
      <c r="W2435" s="20" t="str">
        <f t="shared" si="538"/>
        <v/>
      </c>
      <c r="X2435" s="20" t="str">
        <f t="shared" si="539"/>
        <v/>
      </c>
      <c r="Y2435" s="20" t="str">
        <f t="shared" si="540"/>
        <v/>
      </c>
      <c r="Z2435" s="20" t="str">
        <f t="shared" si="541"/>
        <v/>
      </c>
      <c r="AA2435" s="20">
        <f t="shared" ref="AA2435:AA2498" si="543">IF(AND(ISNUMBER($G2435),$B2435="AM"),INDEX(Cordon,MATCH($A2435,loc_ID,0),$G2435),0)</f>
        <v>0</v>
      </c>
      <c r="AB2435" s="20">
        <f t="shared" ref="AB2435:AB2498" si="544">IF(AND(ISNUMBER($G2435),$B2435="PM"),INDEX(Cordon,MATCH($A2435,loc_ID,0),VLOOKUP($G2435,Reverse_dir,2,FALSE)),0)</f>
        <v>0</v>
      </c>
      <c r="AC2435" s="20">
        <f t="shared" ref="AC2435:AC2498" si="545">IF(AND(ISNUMBER($G2435),$B2435="AM"),INDEX(Lane,MATCH($A2435,loc_ID,0),$G2435),0)</f>
        <v>0</v>
      </c>
      <c r="AD2435" s="16">
        <f t="shared" si="542"/>
        <v>0</v>
      </c>
      <c r="AE2435" s="16">
        <f>IF(ISBLANK(T2435),AE2434,IF(COUNTIF(T$2:T2435,T2435)&gt;1,AE2434,1+MAX(AE2434,0)))</f>
        <v>76</v>
      </c>
    </row>
    <row r="2436" spans="1:31" x14ac:dyDescent="0.25">
      <c r="A2436" s="42">
        <v>140</v>
      </c>
      <c r="B2436" s="42" t="s">
        <v>66</v>
      </c>
      <c r="C2436" s="42" t="s">
        <v>810</v>
      </c>
      <c r="E2436" s="20">
        <v>1</v>
      </c>
      <c r="F2436" s="20">
        <v>1</v>
      </c>
      <c r="G2436" s="20">
        <v>3</v>
      </c>
      <c r="H2436" s="20">
        <v>3</v>
      </c>
      <c r="I2436" s="20">
        <v>2</v>
      </c>
      <c r="J2436" s="20">
        <v>0</v>
      </c>
      <c r="K2436" s="20">
        <v>0</v>
      </c>
      <c r="L2436" s="20">
        <v>3</v>
      </c>
      <c r="M2436" s="225" t="s">
        <v>811</v>
      </c>
      <c r="O2436" s="101">
        <f>IF(ISBLANK(C2436),O2435,IF(COUNTIF(C$2:C2436,C2436)&gt;1,O2435,1+MAX(O2435,0)))</f>
        <v>71</v>
      </c>
      <c r="P2436" s="45">
        <f t="shared" si="532"/>
        <v>40</v>
      </c>
      <c r="Q2436" s="33" t="str">
        <f t="shared" si="533"/>
        <v/>
      </c>
      <c r="R2436" s="33">
        <f t="shared" si="534"/>
        <v>9</v>
      </c>
      <c r="S2436" s="33" t="str">
        <f t="shared" si="535"/>
        <v>140_9</v>
      </c>
      <c r="T2436" s="35" t="str">
        <f t="shared" si="536"/>
        <v>140PM</v>
      </c>
      <c r="U2436" s="35" t="str">
        <f t="shared" si="537"/>
        <v>140PMEW</v>
      </c>
      <c r="W2436" s="20" t="str">
        <f t="shared" si="538"/>
        <v/>
      </c>
      <c r="X2436" s="20" t="str">
        <f t="shared" si="539"/>
        <v/>
      </c>
      <c r="Y2436" s="20" t="str">
        <f t="shared" si="540"/>
        <v/>
      </c>
      <c r="Z2436" s="20" t="str">
        <f t="shared" si="541"/>
        <v/>
      </c>
      <c r="AA2436" s="20">
        <f t="shared" si="543"/>
        <v>0</v>
      </c>
      <c r="AB2436" s="20">
        <f t="shared" si="544"/>
        <v>0</v>
      </c>
      <c r="AC2436" s="20">
        <f t="shared" si="545"/>
        <v>0</v>
      </c>
      <c r="AD2436" s="16">
        <f t="shared" si="542"/>
        <v>0</v>
      </c>
      <c r="AE2436" s="16">
        <f>IF(ISBLANK(T2436),AE2435,IF(COUNTIF(T$2:T2436,T2436)&gt;1,AE2435,1+MAX(AE2435,0)))</f>
        <v>76</v>
      </c>
    </row>
    <row r="2437" spans="1:31" x14ac:dyDescent="0.25">
      <c r="A2437" s="42">
        <v>140</v>
      </c>
      <c r="B2437" s="42" t="s">
        <v>66</v>
      </c>
      <c r="C2437" s="42" t="s">
        <v>810</v>
      </c>
      <c r="E2437" s="20">
        <v>1</v>
      </c>
      <c r="F2437" s="20">
        <v>1</v>
      </c>
      <c r="G2437" s="20">
        <v>4</v>
      </c>
      <c r="H2437" s="20">
        <v>2</v>
      </c>
      <c r="I2437" s="20">
        <v>0</v>
      </c>
      <c r="J2437" s="20">
        <v>0</v>
      </c>
      <c r="K2437" s="20">
        <v>1</v>
      </c>
      <c r="L2437" s="20">
        <v>2</v>
      </c>
      <c r="M2437" s="225" t="s">
        <v>811</v>
      </c>
      <c r="O2437" s="101">
        <f>IF(ISBLANK(C2437),O2436,IF(COUNTIF(C$2:C2437,C2437)&gt;1,O2436,1+MAX(O2436,0)))</f>
        <v>71</v>
      </c>
      <c r="P2437" s="45">
        <f t="shared" si="532"/>
        <v>40</v>
      </c>
      <c r="Q2437" s="33" t="str">
        <f t="shared" si="533"/>
        <v/>
      </c>
      <c r="R2437" s="33">
        <f t="shared" si="534"/>
        <v>9</v>
      </c>
      <c r="S2437" s="33" t="str">
        <f t="shared" si="535"/>
        <v>140_9</v>
      </c>
      <c r="T2437" s="35" t="str">
        <f t="shared" si="536"/>
        <v>140PM</v>
      </c>
      <c r="U2437" s="35" t="str">
        <f t="shared" si="537"/>
        <v>140PMEW</v>
      </c>
      <c r="W2437" s="20" t="str">
        <f t="shared" si="538"/>
        <v/>
      </c>
      <c r="X2437" s="20" t="str">
        <f t="shared" si="539"/>
        <v/>
      </c>
      <c r="Y2437" s="20" t="str">
        <f t="shared" si="540"/>
        <v/>
      </c>
      <c r="Z2437" s="20" t="str">
        <f t="shared" si="541"/>
        <v/>
      </c>
      <c r="AA2437" s="20">
        <f t="shared" si="543"/>
        <v>0</v>
      </c>
      <c r="AB2437" s="20">
        <f t="shared" si="544"/>
        <v>0</v>
      </c>
      <c r="AC2437" s="20">
        <f t="shared" si="545"/>
        <v>0</v>
      </c>
      <c r="AD2437" s="16">
        <f t="shared" si="542"/>
        <v>0</v>
      </c>
      <c r="AE2437" s="16">
        <f>IF(ISBLANK(T2437),AE2436,IF(COUNTIF(T$2:T2437,T2437)&gt;1,AE2436,1+MAX(AE2436,0)))</f>
        <v>76</v>
      </c>
    </row>
    <row r="2438" spans="1:31" x14ac:dyDescent="0.25">
      <c r="A2438" s="42">
        <v>140</v>
      </c>
      <c r="B2438" s="42" t="s">
        <v>66</v>
      </c>
      <c r="C2438" s="42" t="s">
        <v>810</v>
      </c>
      <c r="E2438" s="20">
        <v>1</v>
      </c>
      <c r="F2438" s="20">
        <v>2</v>
      </c>
      <c r="G2438" s="20">
        <v>1</v>
      </c>
      <c r="H2438" s="20">
        <v>1</v>
      </c>
      <c r="I2438" s="20">
        <v>1</v>
      </c>
      <c r="J2438" s="20">
        <v>0</v>
      </c>
      <c r="K2438" s="20">
        <v>1</v>
      </c>
      <c r="L2438" s="20">
        <v>1</v>
      </c>
      <c r="M2438" s="225" t="s">
        <v>811</v>
      </c>
      <c r="O2438" s="101">
        <f>IF(ISBLANK(C2438),O2437,IF(COUNTIF(C$2:C2438,C2438)&gt;1,O2437,1+MAX(O2437,0)))</f>
        <v>71</v>
      </c>
      <c r="P2438" s="45">
        <f t="shared" si="532"/>
        <v>40</v>
      </c>
      <c r="Q2438" s="33" t="str">
        <f t="shared" si="533"/>
        <v/>
      </c>
      <c r="R2438" s="33">
        <f t="shared" si="534"/>
        <v>10</v>
      </c>
      <c r="S2438" s="33" t="str">
        <f t="shared" si="535"/>
        <v>140_10</v>
      </c>
      <c r="T2438" s="35" t="str">
        <f t="shared" si="536"/>
        <v>140PM</v>
      </c>
      <c r="U2438" s="35" t="str">
        <f t="shared" si="537"/>
        <v>140PMNS</v>
      </c>
      <c r="W2438" s="20" t="str">
        <f t="shared" si="538"/>
        <v/>
      </c>
      <c r="X2438" s="20" t="str">
        <f t="shared" si="539"/>
        <v/>
      </c>
      <c r="Y2438" s="20" t="str">
        <f t="shared" si="540"/>
        <v/>
      </c>
      <c r="Z2438" s="20" t="str">
        <f t="shared" si="541"/>
        <v/>
      </c>
      <c r="AA2438" s="20">
        <f t="shared" si="543"/>
        <v>0</v>
      </c>
      <c r="AB2438" s="20">
        <f t="shared" si="544"/>
        <v>0</v>
      </c>
      <c r="AC2438" s="20">
        <f t="shared" si="545"/>
        <v>0</v>
      </c>
      <c r="AD2438" s="16">
        <f t="shared" si="542"/>
        <v>0</v>
      </c>
      <c r="AE2438" s="16">
        <f>IF(ISBLANK(T2438),AE2437,IF(COUNTIF(T$2:T2438,T2438)&gt;1,AE2437,1+MAX(AE2437,0)))</f>
        <v>76</v>
      </c>
    </row>
    <row r="2439" spans="1:31" x14ac:dyDescent="0.25">
      <c r="A2439" s="42">
        <v>140</v>
      </c>
      <c r="B2439" s="42" t="s">
        <v>66</v>
      </c>
      <c r="C2439" s="42" t="s">
        <v>810</v>
      </c>
      <c r="E2439" s="20">
        <v>1</v>
      </c>
      <c r="F2439" s="20">
        <v>2</v>
      </c>
      <c r="G2439" s="20">
        <v>2</v>
      </c>
      <c r="H2439" s="20">
        <v>1</v>
      </c>
      <c r="I2439" s="20">
        <v>0</v>
      </c>
      <c r="J2439" s="20">
        <v>0</v>
      </c>
      <c r="K2439" s="20">
        <v>0</v>
      </c>
      <c r="L2439" s="20">
        <v>1</v>
      </c>
      <c r="M2439" s="225" t="s">
        <v>811</v>
      </c>
      <c r="O2439" s="101">
        <f>IF(ISBLANK(C2439),O2438,IF(COUNTIF(C$2:C2439,C2439)&gt;1,O2438,1+MAX(O2438,0)))</f>
        <v>71</v>
      </c>
      <c r="P2439" s="45">
        <f t="shared" si="532"/>
        <v>40</v>
      </c>
      <c r="Q2439" s="33" t="str">
        <f t="shared" si="533"/>
        <v/>
      </c>
      <c r="R2439" s="33">
        <f t="shared" si="534"/>
        <v>10</v>
      </c>
      <c r="S2439" s="33" t="str">
        <f t="shared" si="535"/>
        <v>140_10</v>
      </c>
      <c r="T2439" s="35" t="str">
        <f t="shared" si="536"/>
        <v>140PM</v>
      </c>
      <c r="U2439" s="35" t="str">
        <f t="shared" si="537"/>
        <v>140PMNS</v>
      </c>
      <c r="W2439" s="20" t="str">
        <f t="shared" si="538"/>
        <v/>
      </c>
      <c r="X2439" s="20" t="str">
        <f t="shared" si="539"/>
        <v/>
      </c>
      <c r="Y2439" s="20" t="str">
        <f t="shared" si="540"/>
        <v/>
      </c>
      <c r="Z2439" s="20" t="str">
        <f t="shared" si="541"/>
        <v/>
      </c>
      <c r="AA2439" s="20">
        <f t="shared" si="543"/>
        <v>0</v>
      </c>
      <c r="AB2439" s="20">
        <f t="shared" si="544"/>
        <v>0</v>
      </c>
      <c r="AC2439" s="20">
        <f t="shared" si="545"/>
        <v>0</v>
      </c>
      <c r="AD2439" s="16">
        <f t="shared" si="542"/>
        <v>0</v>
      </c>
      <c r="AE2439" s="16">
        <f>IF(ISBLANK(T2439),AE2438,IF(COUNTIF(T$2:T2439,T2439)&gt;1,AE2438,1+MAX(AE2438,0)))</f>
        <v>76</v>
      </c>
    </row>
    <row r="2440" spans="1:31" x14ac:dyDescent="0.25">
      <c r="A2440" s="42">
        <v>140</v>
      </c>
      <c r="B2440" s="42" t="s">
        <v>66</v>
      </c>
      <c r="C2440" s="42" t="s">
        <v>810</v>
      </c>
      <c r="E2440" s="20">
        <v>1</v>
      </c>
      <c r="F2440" s="20">
        <v>2</v>
      </c>
      <c r="G2440" s="20">
        <v>3</v>
      </c>
      <c r="H2440" s="20">
        <v>3</v>
      </c>
      <c r="I2440" s="20">
        <v>0</v>
      </c>
      <c r="J2440" s="20">
        <v>1</v>
      </c>
      <c r="K2440" s="20">
        <v>1</v>
      </c>
      <c r="L2440" s="20">
        <v>3</v>
      </c>
      <c r="M2440" s="225" t="s">
        <v>811</v>
      </c>
      <c r="O2440" s="101">
        <f>IF(ISBLANK(C2440),O2439,IF(COUNTIF(C$2:C2440,C2440)&gt;1,O2439,1+MAX(O2439,0)))</f>
        <v>71</v>
      </c>
      <c r="P2440" s="45">
        <f t="shared" si="532"/>
        <v>40</v>
      </c>
      <c r="Q2440" s="33" t="str">
        <f t="shared" si="533"/>
        <v/>
      </c>
      <c r="R2440" s="33">
        <f t="shared" si="534"/>
        <v>10</v>
      </c>
      <c r="S2440" s="33" t="str">
        <f t="shared" si="535"/>
        <v>140_10</v>
      </c>
      <c r="T2440" s="35" t="str">
        <f t="shared" si="536"/>
        <v>140PM</v>
      </c>
      <c r="U2440" s="35" t="str">
        <f t="shared" si="537"/>
        <v>140PMEW</v>
      </c>
      <c r="W2440" s="20" t="str">
        <f t="shared" si="538"/>
        <v/>
      </c>
      <c r="X2440" s="20" t="str">
        <f t="shared" si="539"/>
        <v/>
      </c>
      <c r="Y2440" s="20" t="str">
        <f t="shared" si="540"/>
        <v/>
      </c>
      <c r="Z2440" s="20" t="str">
        <f t="shared" si="541"/>
        <v/>
      </c>
      <c r="AA2440" s="20">
        <f t="shared" si="543"/>
        <v>0</v>
      </c>
      <c r="AB2440" s="20">
        <f t="shared" si="544"/>
        <v>0</v>
      </c>
      <c r="AC2440" s="20">
        <f t="shared" si="545"/>
        <v>0</v>
      </c>
      <c r="AD2440" s="16">
        <f t="shared" si="542"/>
        <v>0</v>
      </c>
      <c r="AE2440" s="16">
        <f>IF(ISBLANK(T2440),AE2439,IF(COUNTIF(T$2:T2440,T2440)&gt;1,AE2439,1+MAX(AE2439,0)))</f>
        <v>76</v>
      </c>
    </row>
    <row r="2441" spans="1:31" x14ac:dyDescent="0.25">
      <c r="A2441" s="42">
        <v>140</v>
      </c>
      <c r="B2441" s="42" t="s">
        <v>66</v>
      </c>
      <c r="C2441" s="42" t="s">
        <v>810</v>
      </c>
      <c r="E2441" s="20">
        <v>1</v>
      </c>
      <c r="F2441" s="20">
        <v>2</v>
      </c>
      <c r="G2441" s="20">
        <v>4</v>
      </c>
      <c r="H2441" s="20">
        <v>1</v>
      </c>
      <c r="I2441" s="20">
        <v>0</v>
      </c>
      <c r="J2441" s="20">
        <v>0</v>
      </c>
      <c r="K2441" s="20">
        <v>0</v>
      </c>
      <c r="L2441" s="20">
        <v>1</v>
      </c>
      <c r="M2441" s="225" t="s">
        <v>811</v>
      </c>
      <c r="O2441" s="101">
        <f>IF(ISBLANK(C2441),O2440,IF(COUNTIF(C$2:C2441,C2441)&gt;1,O2440,1+MAX(O2440,0)))</f>
        <v>71</v>
      </c>
      <c r="P2441" s="45">
        <f t="shared" si="532"/>
        <v>40</v>
      </c>
      <c r="Q2441" s="33" t="str">
        <f t="shared" si="533"/>
        <v/>
      </c>
      <c r="R2441" s="33">
        <f t="shared" si="534"/>
        <v>10</v>
      </c>
      <c r="S2441" s="33" t="str">
        <f t="shared" si="535"/>
        <v>140_10</v>
      </c>
      <c r="T2441" s="35" t="str">
        <f t="shared" si="536"/>
        <v>140PM</v>
      </c>
      <c r="U2441" s="35" t="str">
        <f t="shared" si="537"/>
        <v>140PMEW</v>
      </c>
      <c r="W2441" s="20" t="str">
        <f t="shared" si="538"/>
        <v/>
      </c>
      <c r="X2441" s="20" t="str">
        <f t="shared" si="539"/>
        <v/>
      </c>
      <c r="Y2441" s="20" t="str">
        <f t="shared" si="540"/>
        <v/>
      </c>
      <c r="Z2441" s="20" t="str">
        <f t="shared" si="541"/>
        <v/>
      </c>
      <c r="AA2441" s="20">
        <f t="shared" si="543"/>
        <v>0</v>
      </c>
      <c r="AB2441" s="20">
        <f t="shared" si="544"/>
        <v>0</v>
      </c>
      <c r="AC2441" s="20">
        <f t="shared" si="545"/>
        <v>0</v>
      </c>
      <c r="AD2441" s="16">
        <f t="shared" si="542"/>
        <v>0</v>
      </c>
      <c r="AE2441" s="16">
        <f>IF(ISBLANK(T2441),AE2440,IF(COUNTIF(T$2:T2441,T2441)&gt;1,AE2440,1+MAX(AE2440,0)))</f>
        <v>76</v>
      </c>
    </row>
    <row r="2442" spans="1:31" x14ac:dyDescent="0.25">
      <c r="A2442" s="42">
        <v>140</v>
      </c>
      <c r="B2442" s="42" t="s">
        <v>66</v>
      </c>
      <c r="C2442" s="42" t="s">
        <v>810</v>
      </c>
      <c r="E2442" s="20">
        <v>1</v>
      </c>
      <c r="F2442" s="20">
        <v>3</v>
      </c>
      <c r="G2442" s="20">
        <v>1</v>
      </c>
      <c r="H2442" s="20">
        <v>0</v>
      </c>
      <c r="I2442" s="20">
        <v>0</v>
      </c>
      <c r="J2442" s="20">
        <v>0</v>
      </c>
      <c r="K2442" s="20">
        <v>0</v>
      </c>
      <c r="L2442" s="20">
        <v>0</v>
      </c>
      <c r="M2442" s="225" t="s">
        <v>811</v>
      </c>
      <c r="O2442" s="101">
        <f>IF(ISBLANK(C2442),O2441,IF(COUNTIF(C$2:C2442,C2442)&gt;1,O2441,1+MAX(O2441,0)))</f>
        <v>71</v>
      </c>
      <c r="P2442" s="45">
        <f t="shared" si="532"/>
        <v>40</v>
      </c>
      <c r="Q2442" s="33" t="str">
        <f t="shared" si="533"/>
        <v/>
      </c>
      <c r="R2442" s="33">
        <f t="shared" si="534"/>
        <v>11</v>
      </c>
      <c r="S2442" s="33" t="str">
        <f t="shared" si="535"/>
        <v>140_11</v>
      </c>
      <c r="T2442" s="35" t="str">
        <f t="shared" si="536"/>
        <v>140PM</v>
      </c>
      <c r="U2442" s="35" t="str">
        <f t="shared" si="537"/>
        <v>140PMNS</v>
      </c>
      <c r="W2442" s="20" t="str">
        <f t="shared" si="538"/>
        <v/>
      </c>
      <c r="X2442" s="20" t="str">
        <f t="shared" si="539"/>
        <v/>
      </c>
      <c r="Y2442" s="20" t="str">
        <f t="shared" si="540"/>
        <v/>
      </c>
      <c r="Z2442" s="20" t="str">
        <f t="shared" si="541"/>
        <v/>
      </c>
      <c r="AA2442" s="20">
        <f t="shared" si="543"/>
        <v>0</v>
      </c>
      <c r="AB2442" s="20">
        <f t="shared" si="544"/>
        <v>0</v>
      </c>
      <c r="AC2442" s="20">
        <f t="shared" si="545"/>
        <v>0</v>
      </c>
      <c r="AD2442" s="16">
        <f t="shared" si="542"/>
        <v>0</v>
      </c>
      <c r="AE2442" s="16">
        <f>IF(ISBLANK(T2442),AE2441,IF(COUNTIF(T$2:T2442,T2442)&gt;1,AE2441,1+MAX(AE2441,0)))</f>
        <v>76</v>
      </c>
    </row>
    <row r="2443" spans="1:31" x14ac:dyDescent="0.25">
      <c r="A2443" s="42">
        <v>140</v>
      </c>
      <c r="B2443" s="42" t="s">
        <v>66</v>
      </c>
      <c r="C2443" s="42" t="s">
        <v>810</v>
      </c>
      <c r="E2443" s="20">
        <v>1</v>
      </c>
      <c r="F2443" s="20">
        <v>3</v>
      </c>
      <c r="G2443" s="20">
        <v>2</v>
      </c>
      <c r="H2443" s="20">
        <v>2</v>
      </c>
      <c r="I2443" s="20">
        <v>0</v>
      </c>
      <c r="J2443" s="20">
        <v>1</v>
      </c>
      <c r="K2443" s="20">
        <v>0</v>
      </c>
      <c r="L2443" s="20">
        <v>0</v>
      </c>
      <c r="M2443" s="225" t="s">
        <v>811</v>
      </c>
      <c r="O2443" s="101">
        <f>IF(ISBLANK(C2443),O2442,IF(COUNTIF(C$2:C2443,C2443)&gt;1,O2442,1+MAX(O2442,0)))</f>
        <v>71</v>
      </c>
      <c r="P2443" s="45">
        <f t="shared" si="532"/>
        <v>40</v>
      </c>
      <c r="Q2443" s="33" t="str">
        <f t="shared" si="533"/>
        <v/>
      </c>
      <c r="R2443" s="33">
        <f t="shared" si="534"/>
        <v>11</v>
      </c>
      <c r="S2443" s="33" t="str">
        <f t="shared" si="535"/>
        <v>140_11</v>
      </c>
      <c r="T2443" s="35" t="str">
        <f t="shared" si="536"/>
        <v>140PM</v>
      </c>
      <c r="U2443" s="35" t="str">
        <f t="shared" si="537"/>
        <v>140PMNS</v>
      </c>
      <c r="W2443" s="20" t="str">
        <f t="shared" si="538"/>
        <v/>
      </c>
      <c r="X2443" s="20" t="str">
        <f t="shared" si="539"/>
        <v/>
      </c>
      <c r="Y2443" s="20" t="str">
        <f t="shared" si="540"/>
        <v/>
      </c>
      <c r="Z2443" s="20" t="str">
        <f t="shared" si="541"/>
        <v/>
      </c>
      <c r="AA2443" s="20">
        <f t="shared" si="543"/>
        <v>0</v>
      </c>
      <c r="AB2443" s="20">
        <f t="shared" si="544"/>
        <v>0</v>
      </c>
      <c r="AC2443" s="20">
        <f t="shared" si="545"/>
        <v>0</v>
      </c>
      <c r="AD2443" s="16">
        <f t="shared" si="542"/>
        <v>0</v>
      </c>
      <c r="AE2443" s="16">
        <f>IF(ISBLANK(T2443),AE2442,IF(COUNTIF(T$2:T2443,T2443)&gt;1,AE2442,1+MAX(AE2442,0)))</f>
        <v>76</v>
      </c>
    </row>
    <row r="2444" spans="1:31" x14ac:dyDescent="0.25">
      <c r="A2444" s="42">
        <v>140</v>
      </c>
      <c r="B2444" s="42" t="s">
        <v>66</v>
      </c>
      <c r="C2444" s="42" t="s">
        <v>810</v>
      </c>
      <c r="E2444" s="20">
        <v>1</v>
      </c>
      <c r="F2444" s="20">
        <v>3</v>
      </c>
      <c r="G2444" s="20">
        <v>3</v>
      </c>
      <c r="H2444" s="20">
        <v>1</v>
      </c>
      <c r="I2444" s="20">
        <v>0</v>
      </c>
      <c r="J2444" s="20">
        <v>0</v>
      </c>
      <c r="K2444" s="20">
        <v>0</v>
      </c>
      <c r="L2444" s="20">
        <v>1</v>
      </c>
      <c r="M2444" s="225" t="s">
        <v>811</v>
      </c>
      <c r="O2444" s="101">
        <f>IF(ISBLANK(C2444),O2443,IF(COUNTIF(C$2:C2444,C2444)&gt;1,O2443,1+MAX(O2443,0)))</f>
        <v>71</v>
      </c>
      <c r="P2444" s="45">
        <f t="shared" si="532"/>
        <v>40</v>
      </c>
      <c r="Q2444" s="33" t="str">
        <f t="shared" si="533"/>
        <v/>
      </c>
      <c r="R2444" s="33">
        <f t="shared" si="534"/>
        <v>11</v>
      </c>
      <c r="S2444" s="33" t="str">
        <f t="shared" si="535"/>
        <v>140_11</v>
      </c>
      <c r="T2444" s="35" t="str">
        <f t="shared" si="536"/>
        <v>140PM</v>
      </c>
      <c r="U2444" s="35" t="str">
        <f t="shared" si="537"/>
        <v>140PMEW</v>
      </c>
      <c r="W2444" s="20" t="str">
        <f t="shared" si="538"/>
        <v/>
      </c>
      <c r="X2444" s="20" t="str">
        <f t="shared" si="539"/>
        <v/>
      </c>
      <c r="Y2444" s="20" t="str">
        <f t="shared" si="540"/>
        <v/>
      </c>
      <c r="Z2444" s="20" t="str">
        <f t="shared" si="541"/>
        <v/>
      </c>
      <c r="AA2444" s="20">
        <f t="shared" si="543"/>
        <v>0</v>
      </c>
      <c r="AB2444" s="20">
        <f t="shared" si="544"/>
        <v>0</v>
      </c>
      <c r="AC2444" s="20">
        <f t="shared" si="545"/>
        <v>0</v>
      </c>
      <c r="AD2444" s="16">
        <f t="shared" si="542"/>
        <v>0</v>
      </c>
      <c r="AE2444" s="16">
        <f>IF(ISBLANK(T2444),AE2443,IF(COUNTIF(T$2:T2444,T2444)&gt;1,AE2443,1+MAX(AE2443,0)))</f>
        <v>76</v>
      </c>
    </row>
    <row r="2445" spans="1:31" x14ac:dyDescent="0.25">
      <c r="A2445" s="42">
        <v>140</v>
      </c>
      <c r="B2445" s="42" t="s">
        <v>66</v>
      </c>
      <c r="C2445" s="42" t="s">
        <v>810</v>
      </c>
      <c r="E2445" s="20">
        <v>1</v>
      </c>
      <c r="F2445" s="20">
        <v>3</v>
      </c>
      <c r="G2445" s="20">
        <v>4</v>
      </c>
      <c r="H2445" s="20">
        <v>1</v>
      </c>
      <c r="I2445" s="20">
        <v>0</v>
      </c>
      <c r="J2445" s="20">
        <v>0</v>
      </c>
      <c r="K2445" s="20">
        <v>1</v>
      </c>
      <c r="L2445" s="20">
        <v>1</v>
      </c>
      <c r="M2445" s="225" t="s">
        <v>811</v>
      </c>
      <c r="O2445" s="101">
        <f>IF(ISBLANK(C2445),O2444,IF(COUNTIF(C$2:C2445,C2445)&gt;1,O2444,1+MAX(O2444,0)))</f>
        <v>71</v>
      </c>
      <c r="P2445" s="45">
        <f t="shared" si="532"/>
        <v>40</v>
      </c>
      <c r="Q2445" s="33" t="str">
        <f t="shared" si="533"/>
        <v/>
      </c>
      <c r="R2445" s="33">
        <f t="shared" si="534"/>
        <v>11</v>
      </c>
      <c r="S2445" s="33" t="str">
        <f t="shared" si="535"/>
        <v>140_11</v>
      </c>
      <c r="T2445" s="35" t="str">
        <f t="shared" si="536"/>
        <v>140PM</v>
      </c>
      <c r="U2445" s="35" t="str">
        <f t="shared" si="537"/>
        <v>140PMEW</v>
      </c>
      <c r="W2445" s="20" t="str">
        <f t="shared" si="538"/>
        <v/>
      </c>
      <c r="X2445" s="20" t="str">
        <f t="shared" si="539"/>
        <v/>
      </c>
      <c r="Y2445" s="20" t="str">
        <f t="shared" si="540"/>
        <v/>
      </c>
      <c r="Z2445" s="20" t="str">
        <f t="shared" si="541"/>
        <v/>
      </c>
      <c r="AA2445" s="20">
        <f t="shared" si="543"/>
        <v>0</v>
      </c>
      <c r="AB2445" s="20">
        <f t="shared" si="544"/>
        <v>0</v>
      </c>
      <c r="AC2445" s="20">
        <f t="shared" si="545"/>
        <v>0</v>
      </c>
      <c r="AD2445" s="16">
        <f t="shared" si="542"/>
        <v>0</v>
      </c>
      <c r="AE2445" s="16">
        <f>IF(ISBLANK(T2445),AE2444,IF(COUNTIF(T$2:T2445,T2445)&gt;1,AE2444,1+MAX(AE2444,0)))</f>
        <v>76</v>
      </c>
    </row>
    <row r="2446" spans="1:31" x14ac:dyDescent="0.25">
      <c r="A2446" s="42">
        <v>140</v>
      </c>
      <c r="B2446" s="42" t="s">
        <v>66</v>
      </c>
      <c r="C2446" s="42" t="s">
        <v>810</v>
      </c>
      <c r="E2446" s="20">
        <v>1</v>
      </c>
      <c r="F2446" s="20">
        <v>4</v>
      </c>
      <c r="G2446" s="20">
        <v>1</v>
      </c>
      <c r="H2446" s="20">
        <v>1</v>
      </c>
      <c r="I2446" s="20">
        <v>0</v>
      </c>
      <c r="J2446" s="20">
        <v>0</v>
      </c>
      <c r="K2446" s="20">
        <v>0</v>
      </c>
      <c r="L2446" s="20">
        <v>1</v>
      </c>
      <c r="M2446" s="225" t="s">
        <v>811</v>
      </c>
      <c r="O2446" s="101">
        <f>IF(ISBLANK(C2446),O2445,IF(COUNTIF(C$2:C2446,C2446)&gt;1,O2445,1+MAX(O2445,0)))</f>
        <v>71</v>
      </c>
      <c r="P2446" s="45">
        <f t="shared" si="532"/>
        <v>40</v>
      </c>
      <c r="Q2446" s="33" t="str">
        <f t="shared" si="533"/>
        <v/>
      </c>
      <c r="R2446" s="33">
        <f t="shared" si="534"/>
        <v>12</v>
      </c>
      <c r="S2446" s="33" t="str">
        <f t="shared" si="535"/>
        <v>140_12</v>
      </c>
      <c r="T2446" s="35" t="str">
        <f t="shared" si="536"/>
        <v>140PM</v>
      </c>
      <c r="U2446" s="35" t="str">
        <f t="shared" si="537"/>
        <v>140PMNS</v>
      </c>
      <c r="W2446" s="20" t="str">
        <f t="shared" si="538"/>
        <v/>
      </c>
      <c r="X2446" s="20" t="str">
        <f t="shared" si="539"/>
        <v/>
      </c>
      <c r="Y2446" s="20" t="str">
        <f t="shared" si="540"/>
        <v/>
      </c>
      <c r="Z2446" s="20" t="str">
        <f t="shared" si="541"/>
        <v/>
      </c>
      <c r="AA2446" s="20">
        <f t="shared" si="543"/>
        <v>0</v>
      </c>
      <c r="AB2446" s="20">
        <f t="shared" si="544"/>
        <v>0</v>
      </c>
      <c r="AC2446" s="20">
        <f t="shared" si="545"/>
        <v>0</v>
      </c>
      <c r="AD2446" s="16">
        <f t="shared" si="542"/>
        <v>0</v>
      </c>
      <c r="AE2446" s="16">
        <f>IF(ISBLANK(T2446),AE2445,IF(COUNTIF(T$2:T2446,T2446)&gt;1,AE2445,1+MAX(AE2445,0)))</f>
        <v>76</v>
      </c>
    </row>
    <row r="2447" spans="1:31" x14ac:dyDescent="0.25">
      <c r="A2447" s="42">
        <v>140</v>
      </c>
      <c r="B2447" s="42" t="s">
        <v>66</v>
      </c>
      <c r="C2447" s="42" t="s">
        <v>810</v>
      </c>
      <c r="E2447" s="20">
        <v>1</v>
      </c>
      <c r="F2447" s="20">
        <v>4</v>
      </c>
      <c r="G2447" s="20">
        <v>2</v>
      </c>
      <c r="H2447" s="20">
        <v>4</v>
      </c>
      <c r="I2447" s="20">
        <v>0</v>
      </c>
      <c r="J2447" s="20">
        <v>2</v>
      </c>
      <c r="K2447" s="20">
        <v>1</v>
      </c>
      <c r="L2447" s="20">
        <v>1</v>
      </c>
      <c r="M2447" s="225" t="s">
        <v>811</v>
      </c>
      <c r="O2447" s="101">
        <f>IF(ISBLANK(C2447),O2446,IF(COUNTIF(C$2:C2447,C2447)&gt;1,O2446,1+MAX(O2446,0)))</f>
        <v>71</v>
      </c>
      <c r="P2447" s="45">
        <f t="shared" si="532"/>
        <v>40</v>
      </c>
      <c r="Q2447" s="33" t="str">
        <f t="shared" si="533"/>
        <v/>
      </c>
      <c r="R2447" s="33">
        <f t="shared" si="534"/>
        <v>12</v>
      </c>
      <c r="S2447" s="33" t="str">
        <f t="shared" si="535"/>
        <v>140_12</v>
      </c>
      <c r="T2447" s="35" t="str">
        <f t="shared" si="536"/>
        <v>140PM</v>
      </c>
      <c r="U2447" s="35" t="str">
        <f t="shared" si="537"/>
        <v>140PMNS</v>
      </c>
      <c r="W2447" s="20" t="str">
        <f t="shared" si="538"/>
        <v/>
      </c>
      <c r="X2447" s="20" t="str">
        <f t="shared" si="539"/>
        <v/>
      </c>
      <c r="Y2447" s="20" t="str">
        <f t="shared" si="540"/>
        <v/>
      </c>
      <c r="Z2447" s="20" t="str">
        <f t="shared" si="541"/>
        <v/>
      </c>
      <c r="AA2447" s="20">
        <f t="shared" si="543"/>
        <v>0</v>
      </c>
      <c r="AB2447" s="20">
        <f t="shared" si="544"/>
        <v>0</v>
      </c>
      <c r="AC2447" s="20">
        <f t="shared" si="545"/>
        <v>0</v>
      </c>
      <c r="AD2447" s="16">
        <f t="shared" si="542"/>
        <v>0</v>
      </c>
      <c r="AE2447" s="16">
        <f>IF(ISBLANK(T2447),AE2446,IF(COUNTIF(T$2:T2447,T2447)&gt;1,AE2446,1+MAX(AE2446,0)))</f>
        <v>76</v>
      </c>
    </row>
    <row r="2448" spans="1:31" x14ac:dyDescent="0.25">
      <c r="A2448" s="42">
        <v>140</v>
      </c>
      <c r="B2448" s="42" t="s">
        <v>66</v>
      </c>
      <c r="C2448" s="42" t="s">
        <v>810</v>
      </c>
      <c r="E2448" s="20">
        <v>1</v>
      </c>
      <c r="F2448" s="20">
        <v>4</v>
      </c>
      <c r="G2448" s="20">
        <v>3</v>
      </c>
      <c r="H2448" s="20">
        <v>1</v>
      </c>
      <c r="I2448" s="20">
        <v>0</v>
      </c>
      <c r="J2448" s="20">
        <v>0</v>
      </c>
      <c r="K2448" s="20">
        <v>0</v>
      </c>
      <c r="L2448" s="20">
        <v>1</v>
      </c>
      <c r="M2448" s="225" t="s">
        <v>811</v>
      </c>
      <c r="O2448" s="101">
        <f>IF(ISBLANK(C2448),O2447,IF(COUNTIF(C$2:C2448,C2448)&gt;1,O2447,1+MAX(O2447,0)))</f>
        <v>71</v>
      </c>
      <c r="P2448" s="45">
        <f t="shared" si="532"/>
        <v>40</v>
      </c>
      <c r="Q2448" s="33" t="str">
        <f t="shared" si="533"/>
        <v/>
      </c>
      <c r="R2448" s="33">
        <f t="shared" si="534"/>
        <v>12</v>
      </c>
      <c r="S2448" s="33" t="str">
        <f t="shared" si="535"/>
        <v>140_12</v>
      </c>
      <c r="T2448" s="35" t="str">
        <f t="shared" si="536"/>
        <v>140PM</v>
      </c>
      <c r="U2448" s="35" t="str">
        <f t="shared" si="537"/>
        <v>140PMEW</v>
      </c>
      <c r="W2448" s="20" t="str">
        <f t="shared" si="538"/>
        <v/>
      </c>
      <c r="X2448" s="20" t="str">
        <f t="shared" si="539"/>
        <v/>
      </c>
      <c r="Y2448" s="20" t="str">
        <f t="shared" si="540"/>
        <v/>
      </c>
      <c r="Z2448" s="20" t="str">
        <f t="shared" si="541"/>
        <v/>
      </c>
      <c r="AA2448" s="20">
        <f t="shared" si="543"/>
        <v>0</v>
      </c>
      <c r="AB2448" s="20">
        <f t="shared" si="544"/>
        <v>0</v>
      </c>
      <c r="AC2448" s="20">
        <f t="shared" si="545"/>
        <v>0</v>
      </c>
      <c r="AD2448" s="16">
        <f t="shared" si="542"/>
        <v>0</v>
      </c>
      <c r="AE2448" s="16">
        <f>IF(ISBLANK(T2448),AE2447,IF(COUNTIF(T$2:T2448,T2448)&gt;1,AE2447,1+MAX(AE2447,0)))</f>
        <v>76</v>
      </c>
    </row>
    <row r="2449" spans="1:31" x14ac:dyDescent="0.25">
      <c r="A2449" s="42">
        <v>140</v>
      </c>
      <c r="B2449" s="42" t="s">
        <v>66</v>
      </c>
      <c r="C2449" s="42" t="s">
        <v>810</v>
      </c>
      <c r="E2449" s="20">
        <v>1</v>
      </c>
      <c r="F2449" s="20">
        <v>4</v>
      </c>
      <c r="G2449" s="20">
        <v>4</v>
      </c>
      <c r="H2449" s="20">
        <v>3</v>
      </c>
      <c r="I2449" s="20">
        <v>0</v>
      </c>
      <c r="J2449" s="20">
        <v>1</v>
      </c>
      <c r="K2449" s="20">
        <v>0</v>
      </c>
      <c r="L2449" s="20">
        <v>3</v>
      </c>
      <c r="M2449" s="225" t="s">
        <v>811</v>
      </c>
      <c r="O2449" s="101">
        <f>IF(ISBLANK(C2449),O2448,IF(COUNTIF(C$2:C2449,C2449)&gt;1,O2448,1+MAX(O2448,0)))</f>
        <v>71</v>
      </c>
      <c r="P2449" s="45">
        <f t="shared" si="532"/>
        <v>40</v>
      </c>
      <c r="Q2449" s="33" t="str">
        <f t="shared" si="533"/>
        <v/>
      </c>
      <c r="R2449" s="33">
        <f t="shared" si="534"/>
        <v>12</v>
      </c>
      <c r="S2449" s="33" t="str">
        <f t="shared" si="535"/>
        <v>140_12</v>
      </c>
      <c r="T2449" s="35" t="str">
        <f t="shared" si="536"/>
        <v>140PM</v>
      </c>
      <c r="U2449" s="35" t="str">
        <f t="shared" si="537"/>
        <v>140PMEW</v>
      </c>
      <c r="W2449" s="20" t="str">
        <f t="shared" si="538"/>
        <v/>
      </c>
      <c r="X2449" s="20" t="str">
        <f t="shared" si="539"/>
        <v/>
      </c>
      <c r="Y2449" s="20" t="str">
        <f t="shared" si="540"/>
        <v/>
      </c>
      <c r="Z2449" s="20" t="str">
        <f t="shared" si="541"/>
        <v/>
      </c>
      <c r="AA2449" s="20">
        <f t="shared" si="543"/>
        <v>0</v>
      </c>
      <c r="AB2449" s="20">
        <f t="shared" si="544"/>
        <v>0</v>
      </c>
      <c r="AC2449" s="20">
        <f t="shared" si="545"/>
        <v>0</v>
      </c>
      <c r="AD2449" s="16">
        <f t="shared" si="542"/>
        <v>0</v>
      </c>
      <c r="AE2449" s="16">
        <f>IF(ISBLANK(T2449),AE2448,IF(COUNTIF(T$2:T2449,T2449)&gt;1,AE2448,1+MAX(AE2448,0)))</f>
        <v>76</v>
      </c>
    </row>
    <row r="2450" spans="1:31" x14ac:dyDescent="0.25">
      <c r="A2450" s="42">
        <v>140</v>
      </c>
      <c r="B2450" s="42" t="s">
        <v>66</v>
      </c>
      <c r="C2450" s="42" t="s">
        <v>810</v>
      </c>
      <c r="E2450" s="20">
        <v>2</v>
      </c>
      <c r="F2450" s="20">
        <v>1</v>
      </c>
      <c r="G2450" s="20">
        <v>1</v>
      </c>
      <c r="H2450" s="20">
        <v>2</v>
      </c>
      <c r="I2450" s="20">
        <v>0</v>
      </c>
      <c r="J2450" s="20">
        <v>0</v>
      </c>
      <c r="K2450" s="20">
        <v>0</v>
      </c>
      <c r="L2450" s="20">
        <v>1</v>
      </c>
      <c r="O2450" s="101">
        <f>IF(ISBLANK(C2450),O2449,IF(COUNTIF(C$2:C2450,C2450)&gt;1,O2449,1+MAX(O2449,0)))</f>
        <v>71</v>
      </c>
      <c r="P2450" s="45">
        <f t="shared" si="532"/>
        <v>40</v>
      </c>
      <c r="Q2450" s="33" t="str">
        <f t="shared" si="533"/>
        <v/>
      </c>
      <c r="R2450" s="33">
        <f t="shared" si="534"/>
        <v>13</v>
      </c>
      <c r="S2450" s="33" t="str">
        <f t="shared" si="535"/>
        <v>140_13</v>
      </c>
      <c r="T2450" s="35" t="str">
        <f t="shared" si="536"/>
        <v>140PM</v>
      </c>
      <c r="U2450" s="35" t="str">
        <f t="shared" si="537"/>
        <v>140PMNS</v>
      </c>
      <c r="W2450" s="20" t="str">
        <f t="shared" si="538"/>
        <v/>
      </c>
      <c r="X2450" s="20" t="str">
        <f t="shared" si="539"/>
        <v/>
      </c>
      <c r="Y2450" s="20" t="str">
        <f t="shared" si="540"/>
        <v/>
      </c>
      <c r="Z2450" s="20" t="str">
        <f t="shared" si="541"/>
        <v/>
      </c>
      <c r="AA2450" s="20">
        <f t="shared" si="543"/>
        <v>0</v>
      </c>
      <c r="AB2450" s="20">
        <f t="shared" si="544"/>
        <v>0</v>
      </c>
      <c r="AC2450" s="20">
        <f t="shared" si="545"/>
        <v>0</v>
      </c>
      <c r="AD2450" s="16">
        <f t="shared" si="542"/>
        <v>0</v>
      </c>
      <c r="AE2450" s="16">
        <f>IF(ISBLANK(T2450),AE2449,IF(COUNTIF(T$2:T2450,T2450)&gt;1,AE2449,1+MAX(AE2449,0)))</f>
        <v>76</v>
      </c>
    </row>
    <row r="2451" spans="1:31" x14ac:dyDescent="0.25">
      <c r="A2451" s="42">
        <v>140</v>
      </c>
      <c r="B2451" s="42" t="s">
        <v>66</v>
      </c>
      <c r="C2451" s="42" t="s">
        <v>810</v>
      </c>
      <c r="E2451" s="20">
        <v>2</v>
      </c>
      <c r="F2451" s="20">
        <v>1</v>
      </c>
      <c r="G2451" s="20">
        <v>2</v>
      </c>
      <c r="H2451" s="20">
        <v>0</v>
      </c>
      <c r="I2451" s="20">
        <v>0</v>
      </c>
      <c r="J2451" s="20">
        <v>0</v>
      </c>
      <c r="K2451" s="20">
        <v>0</v>
      </c>
      <c r="L2451" s="20">
        <v>0</v>
      </c>
      <c r="O2451" s="101">
        <f>IF(ISBLANK(C2451),O2450,IF(COUNTIF(C$2:C2451,C2451)&gt;1,O2450,1+MAX(O2450,0)))</f>
        <v>71</v>
      </c>
      <c r="P2451" s="45">
        <f t="shared" si="532"/>
        <v>40</v>
      </c>
      <c r="Q2451" s="33" t="str">
        <f t="shared" si="533"/>
        <v/>
      </c>
      <c r="R2451" s="33">
        <f t="shared" si="534"/>
        <v>13</v>
      </c>
      <c r="S2451" s="33" t="str">
        <f t="shared" si="535"/>
        <v>140_13</v>
      </c>
      <c r="T2451" s="35" t="str">
        <f t="shared" si="536"/>
        <v>140PM</v>
      </c>
      <c r="U2451" s="35" t="str">
        <f t="shared" si="537"/>
        <v>140PMNS</v>
      </c>
      <c r="W2451" s="20" t="str">
        <f t="shared" si="538"/>
        <v/>
      </c>
      <c r="X2451" s="20" t="str">
        <f t="shared" si="539"/>
        <v/>
      </c>
      <c r="Y2451" s="20" t="str">
        <f t="shared" si="540"/>
        <v/>
      </c>
      <c r="Z2451" s="20" t="str">
        <f t="shared" si="541"/>
        <v/>
      </c>
      <c r="AA2451" s="20">
        <f t="shared" si="543"/>
        <v>0</v>
      </c>
      <c r="AB2451" s="20">
        <f t="shared" si="544"/>
        <v>0</v>
      </c>
      <c r="AC2451" s="20">
        <f t="shared" si="545"/>
        <v>0</v>
      </c>
      <c r="AD2451" s="16">
        <f t="shared" si="542"/>
        <v>0</v>
      </c>
      <c r="AE2451" s="16">
        <f>IF(ISBLANK(T2451),AE2450,IF(COUNTIF(T$2:T2451,T2451)&gt;1,AE2450,1+MAX(AE2450,0)))</f>
        <v>76</v>
      </c>
    </row>
    <row r="2452" spans="1:31" x14ac:dyDescent="0.25">
      <c r="A2452" s="42">
        <v>140</v>
      </c>
      <c r="B2452" s="42" t="s">
        <v>66</v>
      </c>
      <c r="C2452" s="42" t="s">
        <v>810</v>
      </c>
      <c r="E2452" s="20">
        <v>2</v>
      </c>
      <c r="F2452" s="20">
        <v>1</v>
      </c>
      <c r="G2452" s="20">
        <v>3</v>
      </c>
      <c r="H2452" s="20">
        <v>2</v>
      </c>
      <c r="I2452" s="20">
        <v>0</v>
      </c>
      <c r="J2452" s="20">
        <v>1</v>
      </c>
      <c r="K2452" s="20">
        <v>1</v>
      </c>
      <c r="L2452" s="20">
        <v>2</v>
      </c>
      <c r="O2452" s="101">
        <f>IF(ISBLANK(C2452),O2451,IF(COUNTIF(C$2:C2452,C2452)&gt;1,O2451,1+MAX(O2451,0)))</f>
        <v>71</v>
      </c>
      <c r="P2452" s="45">
        <f t="shared" si="532"/>
        <v>40</v>
      </c>
      <c r="Q2452" s="33" t="str">
        <f t="shared" si="533"/>
        <v/>
      </c>
      <c r="R2452" s="33">
        <f t="shared" si="534"/>
        <v>13</v>
      </c>
      <c r="S2452" s="33" t="str">
        <f t="shared" si="535"/>
        <v>140_13</v>
      </c>
      <c r="T2452" s="35" t="str">
        <f t="shared" si="536"/>
        <v>140PM</v>
      </c>
      <c r="U2452" s="35" t="str">
        <f t="shared" si="537"/>
        <v>140PMEW</v>
      </c>
      <c r="W2452" s="20" t="str">
        <f t="shared" si="538"/>
        <v/>
      </c>
      <c r="X2452" s="20" t="str">
        <f t="shared" si="539"/>
        <v/>
      </c>
      <c r="Y2452" s="20" t="str">
        <f t="shared" si="540"/>
        <v/>
      </c>
      <c r="Z2452" s="20" t="str">
        <f t="shared" si="541"/>
        <v/>
      </c>
      <c r="AA2452" s="20">
        <f t="shared" si="543"/>
        <v>0</v>
      </c>
      <c r="AB2452" s="20">
        <f t="shared" si="544"/>
        <v>0</v>
      </c>
      <c r="AC2452" s="20">
        <f t="shared" si="545"/>
        <v>0</v>
      </c>
      <c r="AD2452" s="16">
        <f t="shared" si="542"/>
        <v>0</v>
      </c>
      <c r="AE2452" s="16">
        <f>IF(ISBLANK(T2452),AE2451,IF(COUNTIF(T$2:T2452,T2452)&gt;1,AE2451,1+MAX(AE2451,0)))</f>
        <v>76</v>
      </c>
    </row>
    <row r="2453" spans="1:31" x14ac:dyDescent="0.25">
      <c r="A2453" s="42">
        <v>140</v>
      </c>
      <c r="B2453" s="42" t="s">
        <v>66</v>
      </c>
      <c r="C2453" s="42" t="s">
        <v>810</v>
      </c>
      <c r="E2453" s="20">
        <v>2</v>
      </c>
      <c r="F2453" s="20">
        <v>1</v>
      </c>
      <c r="G2453" s="20">
        <v>4</v>
      </c>
      <c r="H2453" s="20">
        <v>2</v>
      </c>
      <c r="I2453" s="20">
        <v>1</v>
      </c>
      <c r="J2453" s="20">
        <v>0</v>
      </c>
      <c r="K2453" s="20">
        <v>0</v>
      </c>
      <c r="L2453" s="20">
        <v>2</v>
      </c>
      <c r="O2453" s="101">
        <f>IF(ISBLANK(C2453),O2452,IF(COUNTIF(C$2:C2453,C2453)&gt;1,O2452,1+MAX(O2452,0)))</f>
        <v>71</v>
      </c>
      <c r="P2453" s="45">
        <f t="shared" si="532"/>
        <v>40</v>
      </c>
      <c r="Q2453" s="33" t="str">
        <f t="shared" si="533"/>
        <v/>
      </c>
      <c r="R2453" s="33">
        <f t="shared" si="534"/>
        <v>13</v>
      </c>
      <c r="S2453" s="33" t="str">
        <f t="shared" si="535"/>
        <v>140_13</v>
      </c>
      <c r="T2453" s="35" t="str">
        <f t="shared" si="536"/>
        <v>140PM</v>
      </c>
      <c r="U2453" s="35" t="str">
        <f t="shared" si="537"/>
        <v>140PMEW</v>
      </c>
      <c r="W2453" s="20" t="str">
        <f t="shared" si="538"/>
        <v/>
      </c>
      <c r="X2453" s="20" t="str">
        <f t="shared" si="539"/>
        <v/>
      </c>
      <c r="Y2453" s="20" t="str">
        <f t="shared" si="540"/>
        <v/>
      </c>
      <c r="Z2453" s="20" t="str">
        <f t="shared" si="541"/>
        <v/>
      </c>
      <c r="AA2453" s="20">
        <f t="shared" si="543"/>
        <v>0</v>
      </c>
      <c r="AB2453" s="20">
        <f t="shared" si="544"/>
        <v>0</v>
      </c>
      <c r="AC2453" s="20">
        <f t="shared" si="545"/>
        <v>0</v>
      </c>
      <c r="AD2453" s="16">
        <f t="shared" si="542"/>
        <v>0</v>
      </c>
      <c r="AE2453" s="16">
        <f>IF(ISBLANK(T2453),AE2452,IF(COUNTIF(T$2:T2453,T2453)&gt;1,AE2452,1+MAX(AE2452,0)))</f>
        <v>76</v>
      </c>
    </row>
    <row r="2454" spans="1:31" x14ac:dyDescent="0.25">
      <c r="A2454" s="42">
        <v>140</v>
      </c>
      <c r="B2454" s="42" t="s">
        <v>66</v>
      </c>
      <c r="C2454" s="42" t="s">
        <v>810</v>
      </c>
      <c r="E2454" s="20">
        <v>2</v>
      </c>
      <c r="F2454" s="20">
        <v>2</v>
      </c>
      <c r="G2454" s="20">
        <v>1</v>
      </c>
      <c r="H2454" s="20">
        <v>3</v>
      </c>
      <c r="I2454" s="20">
        <v>1</v>
      </c>
      <c r="J2454" s="20">
        <v>0</v>
      </c>
      <c r="K2454" s="20">
        <v>1</v>
      </c>
      <c r="L2454" s="20">
        <v>2</v>
      </c>
      <c r="O2454" s="101">
        <f>IF(ISBLANK(C2454),O2453,IF(COUNTIF(C$2:C2454,C2454)&gt;1,O2453,1+MAX(O2453,0)))</f>
        <v>71</v>
      </c>
      <c r="P2454" s="45">
        <f t="shared" si="532"/>
        <v>40</v>
      </c>
      <c r="Q2454" s="33" t="str">
        <f t="shared" si="533"/>
        <v/>
      </c>
      <c r="R2454" s="33">
        <f t="shared" si="534"/>
        <v>14</v>
      </c>
      <c r="S2454" s="33" t="str">
        <f t="shared" si="535"/>
        <v>140_14</v>
      </c>
      <c r="T2454" s="35" t="str">
        <f t="shared" si="536"/>
        <v>140PM</v>
      </c>
      <c r="U2454" s="35" t="str">
        <f t="shared" si="537"/>
        <v>140PMNS</v>
      </c>
      <c r="W2454" s="20" t="str">
        <f t="shared" si="538"/>
        <v/>
      </c>
      <c r="X2454" s="20" t="str">
        <f t="shared" si="539"/>
        <v/>
      </c>
      <c r="Y2454" s="20" t="str">
        <f t="shared" si="540"/>
        <v/>
      </c>
      <c r="Z2454" s="20" t="str">
        <f t="shared" si="541"/>
        <v/>
      </c>
      <c r="AA2454" s="20">
        <f t="shared" si="543"/>
        <v>0</v>
      </c>
      <c r="AB2454" s="20">
        <f t="shared" si="544"/>
        <v>0</v>
      </c>
      <c r="AC2454" s="20">
        <f t="shared" si="545"/>
        <v>0</v>
      </c>
      <c r="AD2454" s="16">
        <f t="shared" si="542"/>
        <v>0</v>
      </c>
      <c r="AE2454" s="16">
        <f>IF(ISBLANK(T2454),AE2453,IF(COUNTIF(T$2:T2454,T2454)&gt;1,AE2453,1+MAX(AE2453,0)))</f>
        <v>76</v>
      </c>
    </row>
    <row r="2455" spans="1:31" x14ac:dyDescent="0.25">
      <c r="A2455" s="42">
        <v>140</v>
      </c>
      <c r="B2455" s="42" t="s">
        <v>66</v>
      </c>
      <c r="C2455" s="42" t="s">
        <v>810</v>
      </c>
      <c r="E2455" s="20">
        <v>2</v>
      </c>
      <c r="F2455" s="20">
        <v>2</v>
      </c>
      <c r="G2455" s="20">
        <v>2</v>
      </c>
      <c r="H2455" s="20">
        <v>4</v>
      </c>
      <c r="I2455" s="20">
        <v>1</v>
      </c>
      <c r="J2455" s="20">
        <v>2</v>
      </c>
      <c r="K2455" s="20">
        <v>1</v>
      </c>
      <c r="L2455" s="20">
        <v>1</v>
      </c>
      <c r="O2455" s="101">
        <f>IF(ISBLANK(C2455),O2454,IF(COUNTIF(C$2:C2455,C2455)&gt;1,O2454,1+MAX(O2454,0)))</f>
        <v>71</v>
      </c>
      <c r="P2455" s="45">
        <f t="shared" si="532"/>
        <v>40</v>
      </c>
      <c r="Q2455" s="33" t="str">
        <f t="shared" si="533"/>
        <v/>
      </c>
      <c r="R2455" s="33">
        <f t="shared" si="534"/>
        <v>14</v>
      </c>
      <c r="S2455" s="33" t="str">
        <f t="shared" si="535"/>
        <v>140_14</v>
      </c>
      <c r="T2455" s="35" t="str">
        <f t="shared" si="536"/>
        <v>140PM</v>
      </c>
      <c r="U2455" s="35" t="str">
        <f t="shared" si="537"/>
        <v>140PMNS</v>
      </c>
      <c r="W2455" s="20" t="str">
        <f t="shared" si="538"/>
        <v/>
      </c>
      <c r="X2455" s="20" t="str">
        <f t="shared" si="539"/>
        <v/>
      </c>
      <c r="Y2455" s="20" t="str">
        <f t="shared" si="540"/>
        <v/>
      </c>
      <c r="Z2455" s="20" t="str">
        <f t="shared" si="541"/>
        <v/>
      </c>
      <c r="AA2455" s="20">
        <f t="shared" si="543"/>
        <v>0</v>
      </c>
      <c r="AB2455" s="20">
        <f t="shared" si="544"/>
        <v>0</v>
      </c>
      <c r="AC2455" s="20">
        <f t="shared" si="545"/>
        <v>0</v>
      </c>
      <c r="AD2455" s="16">
        <f t="shared" si="542"/>
        <v>0</v>
      </c>
      <c r="AE2455" s="16">
        <f>IF(ISBLANK(T2455),AE2454,IF(COUNTIF(T$2:T2455,T2455)&gt;1,AE2454,1+MAX(AE2454,0)))</f>
        <v>76</v>
      </c>
    </row>
    <row r="2456" spans="1:31" x14ac:dyDescent="0.25">
      <c r="A2456" s="42">
        <v>140</v>
      </c>
      <c r="B2456" s="42" t="s">
        <v>66</v>
      </c>
      <c r="C2456" s="42" t="s">
        <v>810</v>
      </c>
      <c r="E2456" s="20">
        <v>2</v>
      </c>
      <c r="F2456" s="20">
        <v>2</v>
      </c>
      <c r="G2456" s="20">
        <v>3</v>
      </c>
      <c r="H2456" s="20">
        <v>2</v>
      </c>
      <c r="I2456" s="20">
        <v>0</v>
      </c>
      <c r="J2456" s="20">
        <v>1</v>
      </c>
      <c r="K2456" s="20">
        <v>0</v>
      </c>
      <c r="L2456" s="20">
        <v>2</v>
      </c>
      <c r="O2456" s="101">
        <f>IF(ISBLANK(C2456),O2455,IF(COUNTIF(C$2:C2456,C2456)&gt;1,O2455,1+MAX(O2455,0)))</f>
        <v>71</v>
      </c>
      <c r="P2456" s="45">
        <f t="shared" si="532"/>
        <v>40</v>
      </c>
      <c r="Q2456" s="33" t="str">
        <f t="shared" si="533"/>
        <v/>
      </c>
      <c r="R2456" s="33">
        <f t="shared" si="534"/>
        <v>14</v>
      </c>
      <c r="S2456" s="33" t="str">
        <f t="shared" si="535"/>
        <v>140_14</v>
      </c>
      <c r="T2456" s="35" t="str">
        <f t="shared" si="536"/>
        <v>140PM</v>
      </c>
      <c r="U2456" s="35" t="str">
        <f t="shared" si="537"/>
        <v>140PMEW</v>
      </c>
      <c r="W2456" s="20" t="str">
        <f t="shared" si="538"/>
        <v/>
      </c>
      <c r="X2456" s="20" t="str">
        <f t="shared" si="539"/>
        <v/>
      </c>
      <c r="Y2456" s="20" t="str">
        <f t="shared" si="540"/>
        <v/>
      </c>
      <c r="Z2456" s="20" t="str">
        <f t="shared" si="541"/>
        <v/>
      </c>
      <c r="AA2456" s="20">
        <f t="shared" si="543"/>
        <v>0</v>
      </c>
      <c r="AB2456" s="20">
        <f t="shared" si="544"/>
        <v>0</v>
      </c>
      <c r="AC2456" s="20">
        <f t="shared" si="545"/>
        <v>0</v>
      </c>
      <c r="AD2456" s="16">
        <f t="shared" si="542"/>
        <v>0</v>
      </c>
      <c r="AE2456" s="16">
        <f>IF(ISBLANK(T2456),AE2455,IF(COUNTIF(T$2:T2456,T2456)&gt;1,AE2455,1+MAX(AE2455,0)))</f>
        <v>76</v>
      </c>
    </row>
    <row r="2457" spans="1:31" x14ac:dyDescent="0.25">
      <c r="A2457" s="42">
        <v>140</v>
      </c>
      <c r="B2457" s="42" t="s">
        <v>66</v>
      </c>
      <c r="C2457" s="42" t="s">
        <v>810</v>
      </c>
      <c r="E2457" s="20">
        <v>2</v>
      </c>
      <c r="F2457" s="20">
        <v>2</v>
      </c>
      <c r="G2457" s="20">
        <v>4</v>
      </c>
      <c r="H2457" s="20">
        <v>1</v>
      </c>
      <c r="I2457" s="20">
        <v>1</v>
      </c>
      <c r="J2457" s="20">
        <v>0</v>
      </c>
      <c r="K2457" s="20">
        <v>0</v>
      </c>
      <c r="L2457" s="20">
        <v>1</v>
      </c>
      <c r="O2457" s="101">
        <f>IF(ISBLANK(C2457),O2456,IF(COUNTIF(C$2:C2457,C2457)&gt;1,O2456,1+MAX(O2456,0)))</f>
        <v>71</v>
      </c>
      <c r="P2457" s="45">
        <f t="shared" si="532"/>
        <v>40</v>
      </c>
      <c r="Q2457" s="33" t="str">
        <f t="shared" si="533"/>
        <v/>
      </c>
      <c r="R2457" s="33">
        <f t="shared" si="534"/>
        <v>14</v>
      </c>
      <c r="S2457" s="33" t="str">
        <f t="shared" si="535"/>
        <v>140_14</v>
      </c>
      <c r="T2457" s="35" t="str">
        <f t="shared" si="536"/>
        <v>140PM</v>
      </c>
      <c r="U2457" s="35" t="str">
        <f t="shared" si="537"/>
        <v>140PMEW</v>
      </c>
      <c r="W2457" s="20" t="str">
        <f t="shared" si="538"/>
        <v/>
      </c>
      <c r="X2457" s="20" t="str">
        <f t="shared" si="539"/>
        <v/>
      </c>
      <c r="Y2457" s="20" t="str">
        <f t="shared" si="540"/>
        <v/>
      </c>
      <c r="Z2457" s="20" t="str">
        <f t="shared" si="541"/>
        <v/>
      </c>
      <c r="AA2457" s="20">
        <f t="shared" si="543"/>
        <v>0</v>
      </c>
      <c r="AB2457" s="20">
        <f t="shared" si="544"/>
        <v>0</v>
      </c>
      <c r="AC2457" s="20">
        <f t="shared" si="545"/>
        <v>0</v>
      </c>
      <c r="AD2457" s="16">
        <f t="shared" si="542"/>
        <v>0</v>
      </c>
      <c r="AE2457" s="16">
        <f>IF(ISBLANK(T2457),AE2456,IF(COUNTIF(T$2:T2457,T2457)&gt;1,AE2456,1+MAX(AE2456,0)))</f>
        <v>76</v>
      </c>
    </row>
    <row r="2458" spans="1:31" x14ac:dyDescent="0.25">
      <c r="A2458" s="42">
        <v>140</v>
      </c>
      <c r="B2458" s="42" t="s">
        <v>66</v>
      </c>
      <c r="C2458" s="42" t="s">
        <v>810</v>
      </c>
      <c r="E2458" s="20">
        <v>2</v>
      </c>
      <c r="F2458" s="20">
        <v>3</v>
      </c>
      <c r="G2458" s="20">
        <v>1</v>
      </c>
      <c r="H2458" s="20">
        <v>3</v>
      </c>
      <c r="I2458" s="20">
        <v>1</v>
      </c>
      <c r="J2458" s="20">
        <v>1</v>
      </c>
      <c r="K2458" s="20">
        <v>2</v>
      </c>
      <c r="L2458" s="20">
        <v>2</v>
      </c>
      <c r="O2458" s="101">
        <f>IF(ISBLANK(C2458),O2457,IF(COUNTIF(C$2:C2458,C2458)&gt;1,O2457,1+MAX(O2457,0)))</f>
        <v>71</v>
      </c>
      <c r="P2458" s="45">
        <f t="shared" si="532"/>
        <v>40</v>
      </c>
      <c r="Q2458" s="33" t="str">
        <f t="shared" si="533"/>
        <v/>
      </c>
      <c r="R2458" s="33">
        <f t="shared" si="534"/>
        <v>15</v>
      </c>
      <c r="S2458" s="33" t="str">
        <f t="shared" si="535"/>
        <v>140_15</v>
      </c>
      <c r="T2458" s="35" t="str">
        <f t="shared" si="536"/>
        <v>140PM</v>
      </c>
      <c r="U2458" s="35" t="str">
        <f t="shared" si="537"/>
        <v>140PMNS</v>
      </c>
      <c r="W2458" s="20" t="str">
        <f t="shared" si="538"/>
        <v/>
      </c>
      <c r="X2458" s="20" t="str">
        <f t="shared" si="539"/>
        <v/>
      </c>
      <c r="Y2458" s="20" t="str">
        <f t="shared" si="540"/>
        <v/>
      </c>
      <c r="Z2458" s="20" t="str">
        <f t="shared" si="541"/>
        <v/>
      </c>
      <c r="AA2458" s="20">
        <f t="shared" si="543"/>
        <v>0</v>
      </c>
      <c r="AB2458" s="20">
        <f t="shared" si="544"/>
        <v>0</v>
      </c>
      <c r="AC2458" s="20">
        <f t="shared" si="545"/>
        <v>0</v>
      </c>
      <c r="AD2458" s="16">
        <f t="shared" si="542"/>
        <v>0</v>
      </c>
      <c r="AE2458" s="16">
        <f>IF(ISBLANK(T2458),AE2457,IF(COUNTIF(T$2:T2458,T2458)&gt;1,AE2457,1+MAX(AE2457,0)))</f>
        <v>76</v>
      </c>
    </row>
    <row r="2459" spans="1:31" x14ac:dyDescent="0.25">
      <c r="A2459" s="42">
        <v>140</v>
      </c>
      <c r="B2459" s="42" t="s">
        <v>66</v>
      </c>
      <c r="C2459" s="42" t="s">
        <v>810</v>
      </c>
      <c r="E2459" s="20">
        <v>2</v>
      </c>
      <c r="F2459" s="20">
        <v>3</v>
      </c>
      <c r="G2459" s="20">
        <v>2</v>
      </c>
      <c r="H2459" s="20">
        <v>2</v>
      </c>
      <c r="I2459" s="20">
        <v>0</v>
      </c>
      <c r="J2459" s="20">
        <v>2</v>
      </c>
      <c r="K2459" s="20">
        <v>0</v>
      </c>
      <c r="L2459" s="20">
        <v>0</v>
      </c>
      <c r="O2459" s="101">
        <f>IF(ISBLANK(C2459),O2458,IF(COUNTIF(C$2:C2459,C2459)&gt;1,O2458,1+MAX(O2458,0)))</f>
        <v>71</v>
      </c>
      <c r="P2459" s="45">
        <f t="shared" si="532"/>
        <v>40</v>
      </c>
      <c r="Q2459" s="33" t="str">
        <f t="shared" si="533"/>
        <v/>
      </c>
      <c r="R2459" s="33">
        <f t="shared" si="534"/>
        <v>15</v>
      </c>
      <c r="S2459" s="33" t="str">
        <f t="shared" si="535"/>
        <v>140_15</v>
      </c>
      <c r="T2459" s="35" t="str">
        <f t="shared" si="536"/>
        <v>140PM</v>
      </c>
      <c r="U2459" s="35" t="str">
        <f t="shared" si="537"/>
        <v>140PMNS</v>
      </c>
      <c r="W2459" s="20" t="str">
        <f t="shared" si="538"/>
        <v/>
      </c>
      <c r="X2459" s="20" t="str">
        <f t="shared" si="539"/>
        <v/>
      </c>
      <c r="Y2459" s="20" t="str">
        <f t="shared" si="540"/>
        <v/>
      </c>
      <c r="Z2459" s="20" t="str">
        <f t="shared" si="541"/>
        <v/>
      </c>
      <c r="AA2459" s="20">
        <f t="shared" si="543"/>
        <v>0</v>
      </c>
      <c r="AB2459" s="20">
        <f t="shared" si="544"/>
        <v>0</v>
      </c>
      <c r="AC2459" s="20">
        <f t="shared" si="545"/>
        <v>0</v>
      </c>
      <c r="AD2459" s="16">
        <f t="shared" si="542"/>
        <v>0</v>
      </c>
      <c r="AE2459" s="16">
        <f>IF(ISBLANK(T2459),AE2458,IF(COUNTIF(T$2:T2459,T2459)&gt;1,AE2458,1+MAX(AE2458,0)))</f>
        <v>76</v>
      </c>
    </row>
    <row r="2460" spans="1:31" x14ac:dyDescent="0.25">
      <c r="A2460" s="42">
        <v>140</v>
      </c>
      <c r="B2460" s="42" t="s">
        <v>66</v>
      </c>
      <c r="C2460" s="42" t="s">
        <v>810</v>
      </c>
      <c r="E2460" s="20">
        <v>2</v>
      </c>
      <c r="F2460" s="20">
        <v>3</v>
      </c>
      <c r="G2460" s="20">
        <v>3</v>
      </c>
      <c r="H2460" s="20">
        <v>1</v>
      </c>
      <c r="I2460" s="20">
        <v>1</v>
      </c>
      <c r="J2460" s="20">
        <v>0</v>
      </c>
      <c r="K2460" s="20">
        <v>1</v>
      </c>
      <c r="L2460" s="20">
        <v>1</v>
      </c>
      <c r="O2460" s="101">
        <f>IF(ISBLANK(C2460),O2459,IF(COUNTIF(C$2:C2460,C2460)&gt;1,O2459,1+MAX(O2459,0)))</f>
        <v>71</v>
      </c>
      <c r="P2460" s="45">
        <f t="shared" si="532"/>
        <v>40</v>
      </c>
      <c r="Q2460" s="33" t="str">
        <f t="shared" si="533"/>
        <v/>
      </c>
      <c r="R2460" s="33">
        <f t="shared" si="534"/>
        <v>15</v>
      </c>
      <c r="S2460" s="33" t="str">
        <f t="shared" si="535"/>
        <v>140_15</v>
      </c>
      <c r="T2460" s="35" t="str">
        <f t="shared" si="536"/>
        <v>140PM</v>
      </c>
      <c r="U2460" s="35" t="str">
        <f t="shared" si="537"/>
        <v>140PMEW</v>
      </c>
      <c r="W2460" s="20" t="str">
        <f t="shared" si="538"/>
        <v/>
      </c>
      <c r="X2460" s="20" t="str">
        <f t="shared" si="539"/>
        <v/>
      </c>
      <c r="Y2460" s="20" t="str">
        <f t="shared" si="540"/>
        <v/>
      </c>
      <c r="Z2460" s="20" t="str">
        <f t="shared" si="541"/>
        <v/>
      </c>
      <c r="AA2460" s="20">
        <f t="shared" si="543"/>
        <v>0</v>
      </c>
      <c r="AB2460" s="20">
        <f t="shared" si="544"/>
        <v>0</v>
      </c>
      <c r="AC2460" s="20">
        <f t="shared" si="545"/>
        <v>0</v>
      </c>
      <c r="AD2460" s="16">
        <f t="shared" si="542"/>
        <v>0</v>
      </c>
      <c r="AE2460" s="16">
        <f>IF(ISBLANK(T2460),AE2459,IF(COUNTIF(T$2:T2460,T2460)&gt;1,AE2459,1+MAX(AE2459,0)))</f>
        <v>76</v>
      </c>
    </row>
    <row r="2461" spans="1:31" x14ac:dyDescent="0.25">
      <c r="A2461" s="42">
        <v>140</v>
      </c>
      <c r="B2461" s="42" t="s">
        <v>66</v>
      </c>
      <c r="C2461" s="42" t="s">
        <v>810</v>
      </c>
      <c r="E2461" s="20">
        <v>2</v>
      </c>
      <c r="F2461" s="20">
        <v>3</v>
      </c>
      <c r="G2461" s="20">
        <v>4</v>
      </c>
      <c r="H2461" s="20">
        <v>1</v>
      </c>
      <c r="I2461" s="20">
        <v>0</v>
      </c>
      <c r="J2461" s="20">
        <v>0</v>
      </c>
      <c r="K2461" s="20">
        <v>0</v>
      </c>
      <c r="L2461" s="20">
        <v>0</v>
      </c>
      <c r="O2461" s="101">
        <f>IF(ISBLANK(C2461),O2460,IF(COUNTIF(C$2:C2461,C2461)&gt;1,O2460,1+MAX(O2460,0)))</f>
        <v>71</v>
      </c>
      <c r="P2461" s="45">
        <f t="shared" si="532"/>
        <v>40</v>
      </c>
      <c r="Q2461" s="33" t="str">
        <f t="shared" si="533"/>
        <v/>
      </c>
      <c r="R2461" s="33">
        <f t="shared" si="534"/>
        <v>15</v>
      </c>
      <c r="S2461" s="33" t="str">
        <f t="shared" si="535"/>
        <v>140_15</v>
      </c>
      <c r="T2461" s="35" t="str">
        <f t="shared" si="536"/>
        <v>140PM</v>
      </c>
      <c r="U2461" s="35" t="str">
        <f t="shared" si="537"/>
        <v>140PMEW</v>
      </c>
      <c r="W2461" s="20" t="str">
        <f t="shared" si="538"/>
        <v/>
      </c>
      <c r="X2461" s="20" t="str">
        <f t="shared" si="539"/>
        <v/>
      </c>
      <c r="Y2461" s="20" t="str">
        <f t="shared" si="540"/>
        <v/>
      </c>
      <c r="Z2461" s="20" t="str">
        <f t="shared" si="541"/>
        <v/>
      </c>
      <c r="AA2461" s="20">
        <f t="shared" si="543"/>
        <v>0</v>
      </c>
      <c r="AB2461" s="20">
        <f t="shared" si="544"/>
        <v>0</v>
      </c>
      <c r="AC2461" s="20">
        <f t="shared" si="545"/>
        <v>0</v>
      </c>
      <c r="AD2461" s="16">
        <f t="shared" si="542"/>
        <v>0</v>
      </c>
      <c r="AE2461" s="16">
        <f>IF(ISBLANK(T2461),AE2460,IF(COUNTIF(T$2:T2461,T2461)&gt;1,AE2460,1+MAX(AE2460,0)))</f>
        <v>76</v>
      </c>
    </row>
    <row r="2462" spans="1:31" x14ac:dyDescent="0.25">
      <c r="A2462" s="42">
        <v>140</v>
      </c>
      <c r="B2462" s="42" t="s">
        <v>66</v>
      </c>
      <c r="C2462" s="42" t="s">
        <v>810</v>
      </c>
      <c r="E2462" s="20">
        <v>2</v>
      </c>
      <c r="F2462" s="20">
        <v>4</v>
      </c>
      <c r="G2462" s="20">
        <v>1</v>
      </c>
      <c r="H2462" s="20">
        <v>1</v>
      </c>
      <c r="I2462" s="20">
        <v>0</v>
      </c>
      <c r="J2462" s="20">
        <v>0</v>
      </c>
      <c r="K2462" s="20">
        <v>0</v>
      </c>
      <c r="L2462" s="20">
        <v>1</v>
      </c>
      <c r="O2462" s="101">
        <f>IF(ISBLANK(C2462),O2461,IF(COUNTIF(C$2:C2462,C2462)&gt;1,O2461,1+MAX(O2461,0)))</f>
        <v>71</v>
      </c>
      <c r="P2462" s="45">
        <f t="shared" si="532"/>
        <v>40</v>
      </c>
      <c r="Q2462" s="33" t="str">
        <f t="shared" si="533"/>
        <v/>
      </c>
      <c r="R2462" s="33">
        <f t="shared" si="534"/>
        <v>16</v>
      </c>
      <c r="S2462" s="33" t="str">
        <f t="shared" si="535"/>
        <v>140_16</v>
      </c>
      <c r="T2462" s="35" t="str">
        <f t="shared" si="536"/>
        <v>140PM</v>
      </c>
      <c r="U2462" s="35" t="str">
        <f t="shared" si="537"/>
        <v>140PMNS</v>
      </c>
      <c r="W2462" s="20" t="str">
        <f t="shared" si="538"/>
        <v/>
      </c>
      <c r="X2462" s="20" t="str">
        <f t="shared" si="539"/>
        <v/>
      </c>
      <c r="Y2462" s="20" t="str">
        <f t="shared" si="540"/>
        <v/>
      </c>
      <c r="Z2462" s="20" t="str">
        <f t="shared" si="541"/>
        <v/>
      </c>
      <c r="AA2462" s="20">
        <f t="shared" si="543"/>
        <v>0</v>
      </c>
      <c r="AB2462" s="20">
        <f t="shared" si="544"/>
        <v>0</v>
      </c>
      <c r="AC2462" s="20">
        <f t="shared" si="545"/>
        <v>0</v>
      </c>
      <c r="AD2462" s="16">
        <f t="shared" si="542"/>
        <v>0</v>
      </c>
      <c r="AE2462" s="16">
        <f>IF(ISBLANK(T2462),AE2461,IF(COUNTIF(T$2:T2462,T2462)&gt;1,AE2461,1+MAX(AE2461,0)))</f>
        <v>76</v>
      </c>
    </row>
    <row r="2463" spans="1:31" x14ac:dyDescent="0.25">
      <c r="A2463" s="42">
        <v>140</v>
      </c>
      <c r="B2463" s="42" t="s">
        <v>66</v>
      </c>
      <c r="C2463" s="42" t="s">
        <v>810</v>
      </c>
      <c r="E2463" s="20">
        <v>2</v>
      </c>
      <c r="F2463" s="20">
        <v>4</v>
      </c>
      <c r="G2463" s="20">
        <v>2</v>
      </c>
      <c r="H2463" s="20">
        <v>3</v>
      </c>
      <c r="I2463" s="20">
        <v>1</v>
      </c>
      <c r="J2463" s="20">
        <v>2</v>
      </c>
      <c r="K2463" s="20">
        <v>0</v>
      </c>
      <c r="L2463" s="20">
        <v>0</v>
      </c>
      <c r="O2463" s="101">
        <f>IF(ISBLANK(C2463),O2462,IF(COUNTIF(C$2:C2463,C2463)&gt;1,O2462,1+MAX(O2462,0)))</f>
        <v>71</v>
      </c>
      <c r="P2463" s="45">
        <f t="shared" si="532"/>
        <v>40</v>
      </c>
      <c r="Q2463" s="33" t="str">
        <f t="shared" si="533"/>
        <v/>
      </c>
      <c r="R2463" s="33">
        <f t="shared" si="534"/>
        <v>16</v>
      </c>
      <c r="S2463" s="33" t="str">
        <f t="shared" si="535"/>
        <v>140_16</v>
      </c>
      <c r="T2463" s="35" t="str">
        <f t="shared" si="536"/>
        <v>140PM</v>
      </c>
      <c r="U2463" s="35" t="str">
        <f t="shared" si="537"/>
        <v>140PMNS</v>
      </c>
      <c r="W2463" s="20" t="str">
        <f t="shared" si="538"/>
        <v/>
      </c>
      <c r="X2463" s="20" t="str">
        <f t="shared" si="539"/>
        <v/>
      </c>
      <c r="Y2463" s="20" t="str">
        <f t="shared" si="540"/>
        <v/>
      </c>
      <c r="Z2463" s="20" t="str">
        <f t="shared" si="541"/>
        <v/>
      </c>
      <c r="AA2463" s="20">
        <f t="shared" si="543"/>
        <v>0</v>
      </c>
      <c r="AB2463" s="20">
        <f t="shared" si="544"/>
        <v>0</v>
      </c>
      <c r="AC2463" s="20">
        <f t="shared" si="545"/>
        <v>0</v>
      </c>
      <c r="AD2463" s="16">
        <f t="shared" si="542"/>
        <v>0</v>
      </c>
      <c r="AE2463" s="16">
        <f>IF(ISBLANK(T2463),AE2462,IF(COUNTIF(T$2:T2463,T2463)&gt;1,AE2462,1+MAX(AE2462,0)))</f>
        <v>76</v>
      </c>
    </row>
    <row r="2464" spans="1:31" x14ac:dyDescent="0.25">
      <c r="A2464" s="42">
        <v>140</v>
      </c>
      <c r="B2464" s="42" t="s">
        <v>66</v>
      </c>
      <c r="C2464" s="42" t="s">
        <v>810</v>
      </c>
      <c r="E2464" s="20">
        <v>2</v>
      </c>
      <c r="F2464" s="20">
        <v>4</v>
      </c>
      <c r="G2464" s="20">
        <v>3</v>
      </c>
      <c r="H2464" s="20">
        <v>2</v>
      </c>
      <c r="I2464" s="20">
        <v>1</v>
      </c>
      <c r="J2464" s="20">
        <v>1</v>
      </c>
      <c r="K2464" s="20">
        <v>0</v>
      </c>
      <c r="L2464" s="20">
        <v>2</v>
      </c>
      <c r="O2464" s="101">
        <f>IF(ISBLANK(C2464),O2463,IF(COUNTIF(C$2:C2464,C2464)&gt;1,O2463,1+MAX(O2463,0)))</f>
        <v>71</v>
      </c>
      <c r="P2464" s="45">
        <f t="shared" si="532"/>
        <v>40</v>
      </c>
      <c r="Q2464" s="33" t="str">
        <f t="shared" si="533"/>
        <v/>
      </c>
      <c r="R2464" s="33">
        <f t="shared" si="534"/>
        <v>16</v>
      </c>
      <c r="S2464" s="33" t="str">
        <f t="shared" si="535"/>
        <v>140_16</v>
      </c>
      <c r="T2464" s="35" t="str">
        <f t="shared" si="536"/>
        <v>140PM</v>
      </c>
      <c r="U2464" s="35" t="str">
        <f t="shared" si="537"/>
        <v>140PMEW</v>
      </c>
      <c r="W2464" s="20" t="str">
        <f t="shared" si="538"/>
        <v/>
      </c>
      <c r="X2464" s="20" t="str">
        <f t="shared" si="539"/>
        <v/>
      </c>
      <c r="Y2464" s="20" t="str">
        <f t="shared" si="540"/>
        <v/>
      </c>
      <c r="Z2464" s="20" t="str">
        <f t="shared" si="541"/>
        <v/>
      </c>
      <c r="AA2464" s="20">
        <f t="shared" si="543"/>
        <v>0</v>
      </c>
      <c r="AB2464" s="20">
        <f t="shared" si="544"/>
        <v>0</v>
      </c>
      <c r="AC2464" s="20">
        <f t="shared" si="545"/>
        <v>0</v>
      </c>
      <c r="AD2464" s="16">
        <f t="shared" si="542"/>
        <v>0</v>
      </c>
      <c r="AE2464" s="16">
        <f>IF(ISBLANK(T2464),AE2463,IF(COUNTIF(T$2:T2464,T2464)&gt;1,AE2463,1+MAX(AE2463,0)))</f>
        <v>76</v>
      </c>
    </row>
    <row r="2465" spans="1:31" x14ac:dyDescent="0.25">
      <c r="A2465" s="42">
        <v>140</v>
      </c>
      <c r="B2465" s="42" t="s">
        <v>66</v>
      </c>
      <c r="C2465" s="42" t="s">
        <v>810</v>
      </c>
      <c r="E2465" s="20">
        <v>2</v>
      </c>
      <c r="F2465" s="20">
        <v>4</v>
      </c>
      <c r="G2465" s="20">
        <v>4</v>
      </c>
      <c r="H2465" s="20">
        <v>2</v>
      </c>
      <c r="I2465" s="20">
        <v>0</v>
      </c>
      <c r="J2465" s="20">
        <v>0</v>
      </c>
      <c r="K2465" s="20">
        <v>0</v>
      </c>
      <c r="L2465" s="20">
        <v>2</v>
      </c>
      <c r="O2465" s="101">
        <f>IF(ISBLANK(C2465),O2464,IF(COUNTIF(C$2:C2465,C2465)&gt;1,O2464,1+MAX(O2464,0)))</f>
        <v>71</v>
      </c>
      <c r="P2465" s="45">
        <f t="shared" si="532"/>
        <v>40</v>
      </c>
      <c r="Q2465" s="33" t="str">
        <f t="shared" si="533"/>
        <v/>
      </c>
      <c r="R2465" s="33">
        <f t="shared" si="534"/>
        <v>16</v>
      </c>
      <c r="S2465" s="33" t="str">
        <f t="shared" si="535"/>
        <v>140_16</v>
      </c>
      <c r="T2465" s="35" t="str">
        <f t="shared" si="536"/>
        <v>140PM</v>
      </c>
      <c r="U2465" s="35" t="str">
        <f t="shared" si="537"/>
        <v>140PMEW</v>
      </c>
      <c r="W2465" s="20" t="str">
        <f t="shared" si="538"/>
        <v/>
      </c>
      <c r="X2465" s="20" t="str">
        <f t="shared" si="539"/>
        <v/>
      </c>
      <c r="Y2465" s="20" t="str">
        <f t="shared" si="540"/>
        <v/>
      </c>
      <c r="Z2465" s="20" t="str">
        <f t="shared" si="541"/>
        <v/>
      </c>
      <c r="AA2465" s="20">
        <f t="shared" si="543"/>
        <v>0</v>
      </c>
      <c r="AB2465" s="20">
        <f t="shared" si="544"/>
        <v>0</v>
      </c>
      <c r="AC2465" s="20">
        <f t="shared" si="545"/>
        <v>0</v>
      </c>
      <c r="AD2465" s="16">
        <f t="shared" si="542"/>
        <v>0</v>
      </c>
      <c r="AE2465" s="16">
        <f>IF(ISBLANK(T2465),AE2464,IF(COUNTIF(T$2:T2465,T2465)&gt;1,AE2464,1+MAX(AE2464,0)))</f>
        <v>76</v>
      </c>
    </row>
    <row r="2466" spans="1:31" x14ac:dyDescent="0.25">
      <c r="A2466" s="42">
        <v>141</v>
      </c>
      <c r="B2466" s="42" t="s">
        <v>66</v>
      </c>
      <c r="C2466" s="42" t="s">
        <v>812</v>
      </c>
      <c r="E2466" s="20">
        <v>1</v>
      </c>
      <c r="F2466" s="20">
        <v>1</v>
      </c>
      <c r="G2466" s="20">
        <v>1</v>
      </c>
      <c r="H2466" s="20">
        <v>0</v>
      </c>
      <c r="I2466" s="20">
        <v>0</v>
      </c>
      <c r="J2466" s="20">
        <v>0</v>
      </c>
      <c r="K2466" s="20">
        <v>0</v>
      </c>
      <c r="L2466" s="20">
        <v>0</v>
      </c>
      <c r="M2466" s="225" t="s">
        <v>813</v>
      </c>
      <c r="O2466" s="101">
        <f>IF(ISBLANK(C2466),O2465,IF(COUNTIF(C$2:C2466,C2466)&gt;1,O2465,1+MAX(O2465,0)))</f>
        <v>72</v>
      </c>
      <c r="P2466" s="45">
        <f t="shared" si="532"/>
        <v>41</v>
      </c>
      <c r="Q2466" s="33">
        <f t="shared" si="533"/>
        <v>41</v>
      </c>
      <c r="R2466" s="33">
        <f t="shared" si="534"/>
        <v>9</v>
      </c>
      <c r="S2466" s="33" t="str">
        <f t="shared" si="535"/>
        <v>141_9</v>
      </c>
      <c r="T2466" s="35" t="str">
        <f t="shared" si="536"/>
        <v>141PM</v>
      </c>
      <c r="U2466" s="35" t="str">
        <f t="shared" si="537"/>
        <v>141PMNS</v>
      </c>
      <c r="W2466" s="20" t="str">
        <f t="shared" si="538"/>
        <v/>
      </c>
      <c r="X2466" s="20" t="str">
        <f t="shared" si="539"/>
        <v/>
      </c>
      <c r="Y2466" s="20" t="str">
        <f t="shared" si="540"/>
        <v/>
      </c>
      <c r="Z2466" s="20" t="str">
        <f t="shared" si="541"/>
        <v/>
      </c>
      <c r="AA2466" s="20">
        <f t="shared" si="543"/>
        <v>0</v>
      </c>
      <c r="AB2466" s="20">
        <f t="shared" si="544"/>
        <v>0</v>
      </c>
      <c r="AC2466" s="20">
        <f t="shared" si="545"/>
        <v>0</v>
      </c>
      <c r="AD2466" s="16">
        <f t="shared" si="542"/>
        <v>0</v>
      </c>
      <c r="AE2466" s="16">
        <f>IF(ISBLANK(T2466),AE2465,IF(COUNTIF(T$2:T2466,T2466)&gt;1,AE2465,1+MAX(AE2465,0)))</f>
        <v>77</v>
      </c>
    </row>
    <row r="2467" spans="1:31" x14ac:dyDescent="0.25">
      <c r="A2467" s="42">
        <v>141</v>
      </c>
      <c r="B2467" s="42" t="s">
        <v>66</v>
      </c>
      <c r="C2467" s="42" t="s">
        <v>812</v>
      </c>
      <c r="E2467" s="20">
        <v>1</v>
      </c>
      <c r="F2467" s="20">
        <v>1</v>
      </c>
      <c r="G2467" s="20">
        <v>2</v>
      </c>
      <c r="H2467" s="20">
        <v>2</v>
      </c>
      <c r="I2467" s="20">
        <v>2</v>
      </c>
      <c r="J2467" s="20">
        <v>1</v>
      </c>
      <c r="K2467" s="20">
        <v>0</v>
      </c>
      <c r="L2467" s="20">
        <v>1</v>
      </c>
      <c r="M2467" s="225" t="s">
        <v>813</v>
      </c>
      <c r="O2467" s="101">
        <f>IF(ISBLANK(C2467),O2466,IF(COUNTIF(C$2:C2467,C2467)&gt;1,O2466,1+MAX(O2466,0)))</f>
        <v>72</v>
      </c>
      <c r="P2467" s="45">
        <f t="shared" si="532"/>
        <v>41</v>
      </c>
      <c r="Q2467" s="33" t="str">
        <f t="shared" si="533"/>
        <v/>
      </c>
      <c r="R2467" s="33">
        <f t="shared" si="534"/>
        <v>9</v>
      </c>
      <c r="S2467" s="33" t="str">
        <f t="shared" si="535"/>
        <v>141_9</v>
      </c>
      <c r="T2467" s="35" t="str">
        <f t="shared" si="536"/>
        <v>141PM</v>
      </c>
      <c r="U2467" s="35" t="str">
        <f t="shared" si="537"/>
        <v>141PMNS</v>
      </c>
      <c r="W2467" s="20" t="str">
        <f t="shared" si="538"/>
        <v/>
      </c>
      <c r="X2467" s="20" t="str">
        <f t="shared" si="539"/>
        <v/>
      </c>
      <c r="Y2467" s="20" t="str">
        <f t="shared" si="540"/>
        <v/>
      </c>
      <c r="Z2467" s="20" t="str">
        <f t="shared" si="541"/>
        <v/>
      </c>
      <c r="AA2467" s="20">
        <f t="shared" si="543"/>
        <v>0</v>
      </c>
      <c r="AB2467" s="20">
        <f t="shared" si="544"/>
        <v>0</v>
      </c>
      <c r="AC2467" s="20">
        <f t="shared" si="545"/>
        <v>0</v>
      </c>
      <c r="AD2467" s="16">
        <f t="shared" si="542"/>
        <v>0</v>
      </c>
      <c r="AE2467" s="16">
        <f>IF(ISBLANK(T2467),AE2466,IF(COUNTIF(T$2:T2467,T2467)&gt;1,AE2466,1+MAX(AE2466,0)))</f>
        <v>77</v>
      </c>
    </row>
    <row r="2468" spans="1:31" x14ac:dyDescent="0.25">
      <c r="A2468" s="42">
        <v>141</v>
      </c>
      <c r="B2468" s="42" t="s">
        <v>66</v>
      </c>
      <c r="C2468" s="42" t="s">
        <v>812</v>
      </c>
      <c r="E2468" s="20">
        <v>1</v>
      </c>
      <c r="F2468" s="20">
        <v>1</v>
      </c>
      <c r="G2468" s="20">
        <v>3</v>
      </c>
      <c r="H2468" s="20">
        <v>1</v>
      </c>
      <c r="I2468" s="20">
        <v>0</v>
      </c>
      <c r="J2468" s="20">
        <v>0</v>
      </c>
      <c r="K2468" s="20">
        <v>0</v>
      </c>
      <c r="L2468" s="20">
        <v>1</v>
      </c>
      <c r="M2468" s="225" t="s">
        <v>813</v>
      </c>
      <c r="O2468" s="101">
        <f>IF(ISBLANK(C2468),O2467,IF(COUNTIF(C$2:C2468,C2468)&gt;1,O2467,1+MAX(O2467,0)))</f>
        <v>72</v>
      </c>
      <c r="P2468" s="45">
        <f t="shared" si="532"/>
        <v>41</v>
      </c>
      <c r="Q2468" s="33" t="str">
        <f t="shared" si="533"/>
        <v/>
      </c>
      <c r="R2468" s="33">
        <f t="shared" si="534"/>
        <v>9</v>
      </c>
      <c r="S2468" s="33" t="str">
        <f t="shared" si="535"/>
        <v>141_9</v>
      </c>
      <c r="T2468" s="35" t="str">
        <f t="shared" si="536"/>
        <v>141PM</v>
      </c>
      <c r="U2468" s="35" t="str">
        <f t="shared" si="537"/>
        <v>141PMEW</v>
      </c>
      <c r="W2468" s="20" t="str">
        <f t="shared" si="538"/>
        <v/>
      </c>
      <c r="X2468" s="20" t="str">
        <f t="shared" si="539"/>
        <v/>
      </c>
      <c r="Y2468" s="20" t="str">
        <f t="shared" si="540"/>
        <v/>
      </c>
      <c r="Z2468" s="20" t="str">
        <f t="shared" si="541"/>
        <v/>
      </c>
      <c r="AA2468" s="20">
        <f t="shared" si="543"/>
        <v>0</v>
      </c>
      <c r="AB2468" s="20">
        <f t="shared" si="544"/>
        <v>0</v>
      </c>
      <c r="AC2468" s="20">
        <f t="shared" si="545"/>
        <v>0</v>
      </c>
      <c r="AD2468" s="16">
        <f t="shared" si="542"/>
        <v>0</v>
      </c>
      <c r="AE2468" s="16">
        <f>IF(ISBLANK(T2468),AE2467,IF(COUNTIF(T$2:T2468,T2468)&gt;1,AE2467,1+MAX(AE2467,0)))</f>
        <v>77</v>
      </c>
    </row>
    <row r="2469" spans="1:31" x14ac:dyDescent="0.25">
      <c r="A2469" s="42">
        <v>141</v>
      </c>
      <c r="B2469" s="42" t="s">
        <v>66</v>
      </c>
      <c r="C2469" s="42" t="s">
        <v>812</v>
      </c>
      <c r="E2469" s="20">
        <v>1</v>
      </c>
      <c r="F2469" s="20">
        <v>1</v>
      </c>
      <c r="G2469" s="20">
        <v>4</v>
      </c>
      <c r="H2469" s="20">
        <v>1</v>
      </c>
      <c r="I2469" s="20">
        <v>0</v>
      </c>
      <c r="J2469" s="20">
        <v>0</v>
      </c>
      <c r="K2469" s="20">
        <v>0</v>
      </c>
      <c r="L2469" s="20">
        <v>1</v>
      </c>
      <c r="M2469" s="225" t="s">
        <v>813</v>
      </c>
      <c r="O2469" s="101">
        <f>IF(ISBLANK(C2469),O2468,IF(COUNTIF(C$2:C2469,C2469)&gt;1,O2468,1+MAX(O2468,0)))</f>
        <v>72</v>
      </c>
      <c r="P2469" s="45">
        <f t="shared" si="532"/>
        <v>41</v>
      </c>
      <c r="Q2469" s="33" t="str">
        <f t="shared" si="533"/>
        <v/>
      </c>
      <c r="R2469" s="33">
        <f t="shared" si="534"/>
        <v>9</v>
      </c>
      <c r="S2469" s="33" t="str">
        <f t="shared" si="535"/>
        <v>141_9</v>
      </c>
      <c r="T2469" s="35" t="str">
        <f t="shared" si="536"/>
        <v>141PM</v>
      </c>
      <c r="U2469" s="35" t="str">
        <f t="shared" si="537"/>
        <v>141PMEW</v>
      </c>
      <c r="W2469" s="20" t="str">
        <f t="shared" si="538"/>
        <v/>
      </c>
      <c r="X2469" s="20" t="str">
        <f t="shared" si="539"/>
        <v/>
      </c>
      <c r="Y2469" s="20" t="str">
        <f t="shared" si="540"/>
        <v/>
      </c>
      <c r="Z2469" s="20" t="str">
        <f t="shared" si="541"/>
        <v/>
      </c>
      <c r="AA2469" s="20">
        <f t="shared" si="543"/>
        <v>0</v>
      </c>
      <c r="AB2469" s="20">
        <f t="shared" si="544"/>
        <v>0</v>
      </c>
      <c r="AC2469" s="20">
        <f t="shared" si="545"/>
        <v>0</v>
      </c>
      <c r="AD2469" s="16">
        <f t="shared" si="542"/>
        <v>0</v>
      </c>
      <c r="AE2469" s="16">
        <f>IF(ISBLANK(T2469),AE2468,IF(COUNTIF(T$2:T2469,T2469)&gt;1,AE2468,1+MAX(AE2468,0)))</f>
        <v>77</v>
      </c>
    </row>
    <row r="2470" spans="1:31" x14ac:dyDescent="0.25">
      <c r="A2470" s="42">
        <v>141</v>
      </c>
      <c r="B2470" s="42" t="s">
        <v>66</v>
      </c>
      <c r="C2470" s="42" t="s">
        <v>812</v>
      </c>
      <c r="E2470" s="20">
        <v>1</v>
      </c>
      <c r="F2470" s="20">
        <v>2</v>
      </c>
      <c r="G2470" s="20">
        <v>1</v>
      </c>
      <c r="H2470" s="20">
        <v>3</v>
      </c>
      <c r="I2470" s="20">
        <v>0</v>
      </c>
      <c r="J2470" s="20">
        <v>0</v>
      </c>
      <c r="K2470" s="20">
        <v>1</v>
      </c>
      <c r="L2470" s="20">
        <v>3</v>
      </c>
      <c r="M2470" s="225" t="s">
        <v>813</v>
      </c>
      <c r="O2470" s="101">
        <f>IF(ISBLANK(C2470),O2469,IF(COUNTIF(C$2:C2470,C2470)&gt;1,O2469,1+MAX(O2469,0)))</f>
        <v>72</v>
      </c>
      <c r="P2470" s="45">
        <f t="shared" si="532"/>
        <v>41</v>
      </c>
      <c r="Q2470" s="33" t="str">
        <f t="shared" si="533"/>
        <v/>
      </c>
      <c r="R2470" s="33">
        <f t="shared" si="534"/>
        <v>10</v>
      </c>
      <c r="S2470" s="33" t="str">
        <f t="shared" si="535"/>
        <v>141_10</v>
      </c>
      <c r="T2470" s="35" t="str">
        <f t="shared" si="536"/>
        <v>141PM</v>
      </c>
      <c r="U2470" s="35" t="str">
        <f t="shared" si="537"/>
        <v>141PMNS</v>
      </c>
      <c r="W2470" s="20" t="str">
        <f t="shared" si="538"/>
        <v/>
      </c>
      <c r="X2470" s="20" t="str">
        <f t="shared" si="539"/>
        <v/>
      </c>
      <c r="Y2470" s="20" t="str">
        <f t="shared" si="540"/>
        <v/>
      </c>
      <c r="Z2470" s="20" t="str">
        <f t="shared" si="541"/>
        <v/>
      </c>
      <c r="AA2470" s="20">
        <f t="shared" si="543"/>
        <v>0</v>
      </c>
      <c r="AB2470" s="20">
        <f t="shared" si="544"/>
        <v>0</v>
      </c>
      <c r="AC2470" s="20">
        <f t="shared" si="545"/>
        <v>0</v>
      </c>
      <c r="AD2470" s="16">
        <f t="shared" si="542"/>
        <v>0</v>
      </c>
      <c r="AE2470" s="16">
        <f>IF(ISBLANK(T2470),AE2469,IF(COUNTIF(T$2:T2470,T2470)&gt;1,AE2469,1+MAX(AE2469,0)))</f>
        <v>77</v>
      </c>
    </row>
    <row r="2471" spans="1:31" x14ac:dyDescent="0.25">
      <c r="A2471" s="42">
        <v>141</v>
      </c>
      <c r="B2471" s="42" t="s">
        <v>66</v>
      </c>
      <c r="C2471" s="42" t="s">
        <v>812</v>
      </c>
      <c r="E2471" s="20">
        <v>1</v>
      </c>
      <c r="F2471" s="20">
        <v>2</v>
      </c>
      <c r="G2471" s="20">
        <v>2</v>
      </c>
      <c r="H2471" s="20">
        <v>4</v>
      </c>
      <c r="I2471" s="20">
        <v>0</v>
      </c>
      <c r="J2471" s="20">
        <v>1</v>
      </c>
      <c r="K2471" s="20">
        <v>1</v>
      </c>
      <c r="L2471" s="20">
        <v>2</v>
      </c>
      <c r="M2471" s="225" t="s">
        <v>813</v>
      </c>
      <c r="O2471" s="101">
        <f>IF(ISBLANK(C2471),O2470,IF(COUNTIF(C$2:C2471,C2471)&gt;1,O2470,1+MAX(O2470,0)))</f>
        <v>72</v>
      </c>
      <c r="P2471" s="45">
        <f t="shared" si="532"/>
        <v>41</v>
      </c>
      <c r="Q2471" s="33" t="str">
        <f t="shared" si="533"/>
        <v/>
      </c>
      <c r="R2471" s="33">
        <f t="shared" si="534"/>
        <v>10</v>
      </c>
      <c r="S2471" s="33" t="str">
        <f t="shared" si="535"/>
        <v>141_10</v>
      </c>
      <c r="T2471" s="35" t="str">
        <f t="shared" si="536"/>
        <v>141PM</v>
      </c>
      <c r="U2471" s="35" t="str">
        <f t="shared" si="537"/>
        <v>141PMNS</v>
      </c>
      <c r="W2471" s="20" t="str">
        <f t="shared" si="538"/>
        <v/>
      </c>
      <c r="X2471" s="20" t="str">
        <f t="shared" si="539"/>
        <v/>
      </c>
      <c r="Y2471" s="20" t="str">
        <f t="shared" si="540"/>
        <v/>
      </c>
      <c r="Z2471" s="20" t="str">
        <f t="shared" si="541"/>
        <v/>
      </c>
      <c r="AA2471" s="20">
        <f t="shared" si="543"/>
        <v>0</v>
      </c>
      <c r="AB2471" s="20">
        <f t="shared" si="544"/>
        <v>0</v>
      </c>
      <c r="AC2471" s="20">
        <f t="shared" si="545"/>
        <v>0</v>
      </c>
      <c r="AD2471" s="16">
        <f t="shared" si="542"/>
        <v>0</v>
      </c>
      <c r="AE2471" s="16">
        <f>IF(ISBLANK(T2471),AE2470,IF(COUNTIF(T$2:T2471,T2471)&gt;1,AE2470,1+MAX(AE2470,0)))</f>
        <v>77</v>
      </c>
    </row>
    <row r="2472" spans="1:31" x14ac:dyDescent="0.25">
      <c r="A2472" s="42">
        <v>141</v>
      </c>
      <c r="B2472" s="42" t="s">
        <v>66</v>
      </c>
      <c r="C2472" s="42" t="s">
        <v>812</v>
      </c>
      <c r="E2472" s="20">
        <v>1</v>
      </c>
      <c r="F2472" s="20">
        <v>2</v>
      </c>
      <c r="G2472" s="20">
        <v>3</v>
      </c>
      <c r="H2472" s="20">
        <v>3</v>
      </c>
      <c r="I2472" s="20">
        <v>1</v>
      </c>
      <c r="J2472" s="20">
        <v>1</v>
      </c>
      <c r="K2472" s="20">
        <v>1</v>
      </c>
      <c r="L2472" s="20">
        <v>3</v>
      </c>
      <c r="M2472" s="225" t="s">
        <v>813</v>
      </c>
      <c r="O2472" s="101">
        <f>IF(ISBLANK(C2472),O2471,IF(COUNTIF(C$2:C2472,C2472)&gt;1,O2471,1+MAX(O2471,0)))</f>
        <v>72</v>
      </c>
      <c r="P2472" s="45">
        <f t="shared" si="532"/>
        <v>41</v>
      </c>
      <c r="Q2472" s="33" t="str">
        <f t="shared" si="533"/>
        <v/>
      </c>
      <c r="R2472" s="33">
        <f t="shared" si="534"/>
        <v>10</v>
      </c>
      <c r="S2472" s="33" t="str">
        <f t="shared" si="535"/>
        <v>141_10</v>
      </c>
      <c r="T2472" s="35" t="str">
        <f t="shared" si="536"/>
        <v>141PM</v>
      </c>
      <c r="U2472" s="35" t="str">
        <f t="shared" si="537"/>
        <v>141PMEW</v>
      </c>
      <c r="W2472" s="20" t="str">
        <f t="shared" si="538"/>
        <v/>
      </c>
      <c r="X2472" s="20" t="str">
        <f t="shared" si="539"/>
        <v/>
      </c>
      <c r="Y2472" s="20" t="str">
        <f t="shared" si="540"/>
        <v/>
      </c>
      <c r="Z2472" s="20" t="str">
        <f t="shared" si="541"/>
        <v/>
      </c>
      <c r="AA2472" s="20">
        <f t="shared" si="543"/>
        <v>0</v>
      </c>
      <c r="AB2472" s="20">
        <f t="shared" si="544"/>
        <v>0</v>
      </c>
      <c r="AC2472" s="20">
        <f t="shared" si="545"/>
        <v>0</v>
      </c>
      <c r="AD2472" s="16">
        <f t="shared" si="542"/>
        <v>0</v>
      </c>
      <c r="AE2472" s="16">
        <f>IF(ISBLANK(T2472),AE2471,IF(COUNTIF(T$2:T2472,T2472)&gt;1,AE2471,1+MAX(AE2471,0)))</f>
        <v>77</v>
      </c>
    </row>
    <row r="2473" spans="1:31" x14ac:dyDescent="0.25">
      <c r="A2473" s="42">
        <v>141</v>
      </c>
      <c r="B2473" s="42" t="s">
        <v>66</v>
      </c>
      <c r="C2473" s="42" t="s">
        <v>812</v>
      </c>
      <c r="E2473" s="20">
        <v>1</v>
      </c>
      <c r="F2473" s="20">
        <v>2</v>
      </c>
      <c r="G2473" s="20">
        <v>4</v>
      </c>
      <c r="H2473" s="20">
        <v>1</v>
      </c>
      <c r="I2473" s="20">
        <v>0</v>
      </c>
      <c r="J2473" s="20">
        <v>0</v>
      </c>
      <c r="K2473" s="20">
        <v>1</v>
      </c>
      <c r="L2473" s="20">
        <v>1</v>
      </c>
      <c r="M2473" s="225" t="s">
        <v>813</v>
      </c>
      <c r="O2473" s="101">
        <f>IF(ISBLANK(C2473),O2472,IF(COUNTIF(C$2:C2473,C2473)&gt;1,O2472,1+MAX(O2472,0)))</f>
        <v>72</v>
      </c>
      <c r="P2473" s="45">
        <f t="shared" si="532"/>
        <v>41</v>
      </c>
      <c r="Q2473" s="33" t="str">
        <f t="shared" si="533"/>
        <v/>
      </c>
      <c r="R2473" s="33">
        <f t="shared" si="534"/>
        <v>10</v>
      </c>
      <c r="S2473" s="33" t="str">
        <f t="shared" si="535"/>
        <v>141_10</v>
      </c>
      <c r="T2473" s="35" t="str">
        <f t="shared" si="536"/>
        <v>141PM</v>
      </c>
      <c r="U2473" s="35" t="str">
        <f t="shared" si="537"/>
        <v>141PMEW</v>
      </c>
      <c r="W2473" s="20" t="str">
        <f t="shared" si="538"/>
        <v/>
      </c>
      <c r="X2473" s="20" t="str">
        <f t="shared" si="539"/>
        <v/>
      </c>
      <c r="Y2473" s="20" t="str">
        <f t="shared" si="540"/>
        <v/>
      </c>
      <c r="Z2473" s="20" t="str">
        <f t="shared" si="541"/>
        <v/>
      </c>
      <c r="AA2473" s="20">
        <f t="shared" si="543"/>
        <v>0</v>
      </c>
      <c r="AB2473" s="20">
        <f t="shared" si="544"/>
        <v>0</v>
      </c>
      <c r="AC2473" s="20">
        <f t="shared" si="545"/>
        <v>0</v>
      </c>
      <c r="AD2473" s="16">
        <f t="shared" si="542"/>
        <v>0</v>
      </c>
      <c r="AE2473" s="16">
        <f>IF(ISBLANK(T2473),AE2472,IF(COUNTIF(T$2:T2473,T2473)&gt;1,AE2472,1+MAX(AE2472,0)))</f>
        <v>77</v>
      </c>
    </row>
    <row r="2474" spans="1:31" x14ac:dyDescent="0.25">
      <c r="A2474" s="42">
        <v>141</v>
      </c>
      <c r="B2474" s="42" t="s">
        <v>66</v>
      </c>
      <c r="C2474" s="42" t="s">
        <v>812</v>
      </c>
      <c r="E2474" s="20">
        <v>1</v>
      </c>
      <c r="F2474" s="20">
        <v>3</v>
      </c>
      <c r="G2474" s="20">
        <v>1</v>
      </c>
      <c r="H2474" s="20">
        <v>2</v>
      </c>
      <c r="I2474" s="20">
        <v>1</v>
      </c>
      <c r="J2474" s="20">
        <v>1</v>
      </c>
      <c r="K2474" s="20">
        <v>0</v>
      </c>
      <c r="L2474" s="20">
        <v>0</v>
      </c>
      <c r="M2474" s="225" t="s">
        <v>813</v>
      </c>
      <c r="O2474" s="101">
        <f>IF(ISBLANK(C2474),O2473,IF(COUNTIF(C$2:C2474,C2474)&gt;1,O2473,1+MAX(O2473,0)))</f>
        <v>72</v>
      </c>
      <c r="P2474" s="45">
        <f t="shared" si="532"/>
        <v>41</v>
      </c>
      <c r="Q2474" s="33" t="str">
        <f t="shared" si="533"/>
        <v/>
      </c>
      <c r="R2474" s="33">
        <f t="shared" si="534"/>
        <v>11</v>
      </c>
      <c r="S2474" s="33" t="str">
        <f t="shared" si="535"/>
        <v>141_11</v>
      </c>
      <c r="T2474" s="35" t="str">
        <f t="shared" si="536"/>
        <v>141PM</v>
      </c>
      <c r="U2474" s="35" t="str">
        <f t="shared" si="537"/>
        <v>141PMNS</v>
      </c>
      <c r="W2474" s="20" t="str">
        <f t="shared" si="538"/>
        <v/>
      </c>
      <c r="X2474" s="20" t="str">
        <f t="shared" si="539"/>
        <v/>
      </c>
      <c r="Y2474" s="20" t="str">
        <f t="shared" si="540"/>
        <v/>
      </c>
      <c r="Z2474" s="20" t="str">
        <f t="shared" si="541"/>
        <v/>
      </c>
      <c r="AA2474" s="20">
        <f t="shared" si="543"/>
        <v>0</v>
      </c>
      <c r="AB2474" s="20">
        <f t="shared" si="544"/>
        <v>0</v>
      </c>
      <c r="AC2474" s="20">
        <f t="shared" si="545"/>
        <v>0</v>
      </c>
      <c r="AD2474" s="16">
        <f t="shared" si="542"/>
        <v>0</v>
      </c>
      <c r="AE2474" s="16">
        <f>IF(ISBLANK(T2474),AE2473,IF(COUNTIF(T$2:T2474,T2474)&gt;1,AE2473,1+MAX(AE2473,0)))</f>
        <v>77</v>
      </c>
    </row>
    <row r="2475" spans="1:31" x14ac:dyDescent="0.25">
      <c r="A2475" s="42">
        <v>141</v>
      </c>
      <c r="B2475" s="42" t="s">
        <v>66</v>
      </c>
      <c r="C2475" s="42" t="s">
        <v>812</v>
      </c>
      <c r="E2475" s="20">
        <v>1</v>
      </c>
      <c r="F2475" s="20">
        <v>3</v>
      </c>
      <c r="G2475" s="20">
        <v>2</v>
      </c>
      <c r="H2475" s="20">
        <v>4</v>
      </c>
      <c r="I2475" s="20">
        <v>0</v>
      </c>
      <c r="J2475" s="20">
        <v>2</v>
      </c>
      <c r="K2475" s="20">
        <v>0</v>
      </c>
      <c r="L2475" s="20">
        <v>2</v>
      </c>
      <c r="M2475" s="225" t="s">
        <v>813</v>
      </c>
      <c r="O2475" s="101">
        <f>IF(ISBLANK(C2475),O2474,IF(COUNTIF(C$2:C2475,C2475)&gt;1,O2474,1+MAX(O2474,0)))</f>
        <v>72</v>
      </c>
      <c r="P2475" s="45">
        <f t="shared" si="532"/>
        <v>41</v>
      </c>
      <c r="Q2475" s="33" t="str">
        <f t="shared" si="533"/>
        <v/>
      </c>
      <c r="R2475" s="33">
        <f t="shared" si="534"/>
        <v>11</v>
      </c>
      <c r="S2475" s="33" t="str">
        <f t="shared" si="535"/>
        <v>141_11</v>
      </c>
      <c r="T2475" s="35" t="str">
        <f t="shared" si="536"/>
        <v>141PM</v>
      </c>
      <c r="U2475" s="35" t="str">
        <f t="shared" si="537"/>
        <v>141PMNS</v>
      </c>
      <c r="W2475" s="20" t="str">
        <f t="shared" si="538"/>
        <v/>
      </c>
      <c r="X2475" s="20" t="str">
        <f t="shared" si="539"/>
        <v/>
      </c>
      <c r="Y2475" s="20" t="str">
        <f t="shared" si="540"/>
        <v/>
      </c>
      <c r="Z2475" s="20" t="str">
        <f t="shared" si="541"/>
        <v/>
      </c>
      <c r="AA2475" s="20">
        <f t="shared" si="543"/>
        <v>0</v>
      </c>
      <c r="AB2475" s="20">
        <f t="shared" si="544"/>
        <v>0</v>
      </c>
      <c r="AC2475" s="20">
        <f t="shared" si="545"/>
        <v>0</v>
      </c>
      <c r="AD2475" s="16">
        <f t="shared" si="542"/>
        <v>0</v>
      </c>
      <c r="AE2475" s="16">
        <f>IF(ISBLANK(T2475),AE2474,IF(COUNTIF(T$2:T2475,T2475)&gt;1,AE2474,1+MAX(AE2474,0)))</f>
        <v>77</v>
      </c>
    </row>
    <row r="2476" spans="1:31" x14ac:dyDescent="0.25">
      <c r="A2476" s="42">
        <v>141</v>
      </c>
      <c r="B2476" s="42" t="s">
        <v>66</v>
      </c>
      <c r="C2476" s="42" t="s">
        <v>812</v>
      </c>
      <c r="E2476" s="20">
        <v>1</v>
      </c>
      <c r="F2476" s="20">
        <v>3</v>
      </c>
      <c r="G2476" s="20">
        <v>3</v>
      </c>
      <c r="H2476" s="20">
        <v>2</v>
      </c>
      <c r="I2476" s="20">
        <v>0</v>
      </c>
      <c r="J2476" s="20">
        <v>0</v>
      </c>
      <c r="K2476" s="20">
        <v>2</v>
      </c>
      <c r="L2476" s="20">
        <v>2</v>
      </c>
      <c r="M2476" s="225" t="s">
        <v>813</v>
      </c>
      <c r="O2476" s="101">
        <f>IF(ISBLANK(C2476),O2475,IF(COUNTIF(C$2:C2476,C2476)&gt;1,O2475,1+MAX(O2475,0)))</f>
        <v>72</v>
      </c>
      <c r="P2476" s="45">
        <f t="shared" si="532"/>
        <v>41</v>
      </c>
      <c r="Q2476" s="33" t="str">
        <f t="shared" si="533"/>
        <v/>
      </c>
      <c r="R2476" s="33">
        <f t="shared" si="534"/>
        <v>11</v>
      </c>
      <c r="S2476" s="33" t="str">
        <f t="shared" si="535"/>
        <v>141_11</v>
      </c>
      <c r="T2476" s="35" t="str">
        <f t="shared" si="536"/>
        <v>141PM</v>
      </c>
      <c r="U2476" s="35" t="str">
        <f t="shared" si="537"/>
        <v>141PMEW</v>
      </c>
      <c r="W2476" s="20" t="str">
        <f t="shared" si="538"/>
        <v/>
      </c>
      <c r="X2476" s="20" t="str">
        <f t="shared" si="539"/>
        <v/>
      </c>
      <c r="Y2476" s="20" t="str">
        <f t="shared" si="540"/>
        <v/>
      </c>
      <c r="Z2476" s="20" t="str">
        <f t="shared" si="541"/>
        <v/>
      </c>
      <c r="AA2476" s="20">
        <f t="shared" si="543"/>
        <v>0</v>
      </c>
      <c r="AB2476" s="20">
        <f t="shared" si="544"/>
        <v>0</v>
      </c>
      <c r="AC2476" s="20">
        <f t="shared" si="545"/>
        <v>0</v>
      </c>
      <c r="AD2476" s="16">
        <f t="shared" si="542"/>
        <v>0</v>
      </c>
      <c r="AE2476" s="16">
        <f>IF(ISBLANK(T2476),AE2475,IF(COUNTIF(T$2:T2476,T2476)&gt;1,AE2475,1+MAX(AE2475,0)))</f>
        <v>77</v>
      </c>
    </row>
    <row r="2477" spans="1:31" x14ac:dyDescent="0.25">
      <c r="A2477" s="42">
        <v>141</v>
      </c>
      <c r="B2477" s="42" t="s">
        <v>66</v>
      </c>
      <c r="C2477" s="42" t="s">
        <v>812</v>
      </c>
      <c r="E2477" s="20">
        <v>1</v>
      </c>
      <c r="F2477" s="20">
        <v>3</v>
      </c>
      <c r="G2477" s="20">
        <v>4</v>
      </c>
      <c r="H2477" s="20">
        <v>0</v>
      </c>
      <c r="I2477" s="20">
        <v>0</v>
      </c>
      <c r="J2477" s="20">
        <v>0</v>
      </c>
      <c r="K2477" s="20">
        <v>0</v>
      </c>
      <c r="L2477" s="20">
        <v>0</v>
      </c>
      <c r="M2477" s="225" t="s">
        <v>813</v>
      </c>
      <c r="O2477" s="101">
        <f>IF(ISBLANK(C2477),O2476,IF(COUNTIF(C$2:C2477,C2477)&gt;1,O2476,1+MAX(O2476,0)))</f>
        <v>72</v>
      </c>
      <c r="P2477" s="45">
        <f t="shared" si="532"/>
        <v>41</v>
      </c>
      <c r="Q2477" s="33" t="str">
        <f t="shared" si="533"/>
        <v/>
      </c>
      <c r="R2477" s="33">
        <f t="shared" si="534"/>
        <v>11</v>
      </c>
      <c r="S2477" s="33" t="str">
        <f t="shared" si="535"/>
        <v>141_11</v>
      </c>
      <c r="T2477" s="35" t="str">
        <f t="shared" si="536"/>
        <v>141PM</v>
      </c>
      <c r="U2477" s="35" t="str">
        <f t="shared" si="537"/>
        <v>141PMEW</v>
      </c>
      <c r="W2477" s="20" t="str">
        <f t="shared" si="538"/>
        <v/>
      </c>
      <c r="X2477" s="20" t="str">
        <f t="shared" si="539"/>
        <v/>
      </c>
      <c r="Y2477" s="20" t="str">
        <f t="shared" si="540"/>
        <v/>
      </c>
      <c r="Z2477" s="20" t="str">
        <f t="shared" si="541"/>
        <v/>
      </c>
      <c r="AA2477" s="20">
        <f t="shared" si="543"/>
        <v>0</v>
      </c>
      <c r="AB2477" s="20">
        <f t="shared" si="544"/>
        <v>0</v>
      </c>
      <c r="AC2477" s="20">
        <f t="shared" si="545"/>
        <v>0</v>
      </c>
      <c r="AD2477" s="16">
        <f t="shared" si="542"/>
        <v>0</v>
      </c>
      <c r="AE2477" s="16">
        <f>IF(ISBLANK(T2477),AE2476,IF(COUNTIF(T$2:T2477,T2477)&gt;1,AE2476,1+MAX(AE2476,0)))</f>
        <v>77</v>
      </c>
    </row>
    <row r="2478" spans="1:31" x14ac:dyDescent="0.25">
      <c r="A2478" s="42">
        <v>141</v>
      </c>
      <c r="B2478" s="42" t="s">
        <v>66</v>
      </c>
      <c r="C2478" s="42" t="s">
        <v>812</v>
      </c>
      <c r="E2478" s="20">
        <v>1</v>
      </c>
      <c r="F2478" s="20">
        <v>4</v>
      </c>
      <c r="G2478" s="20">
        <v>1</v>
      </c>
      <c r="H2478" s="20">
        <v>0</v>
      </c>
      <c r="I2478" s="20">
        <v>0</v>
      </c>
      <c r="J2478" s="20">
        <v>0</v>
      </c>
      <c r="K2478" s="20">
        <v>0</v>
      </c>
      <c r="L2478" s="20">
        <v>0</v>
      </c>
      <c r="M2478" s="225" t="s">
        <v>813</v>
      </c>
      <c r="O2478" s="101">
        <f>IF(ISBLANK(C2478),O2477,IF(COUNTIF(C$2:C2478,C2478)&gt;1,O2477,1+MAX(O2477,0)))</f>
        <v>72</v>
      </c>
      <c r="P2478" s="45">
        <f t="shared" si="532"/>
        <v>41</v>
      </c>
      <c r="Q2478" s="33" t="str">
        <f t="shared" si="533"/>
        <v/>
      </c>
      <c r="R2478" s="33">
        <f t="shared" si="534"/>
        <v>12</v>
      </c>
      <c r="S2478" s="33" t="str">
        <f t="shared" si="535"/>
        <v>141_12</v>
      </c>
      <c r="T2478" s="35" t="str">
        <f t="shared" si="536"/>
        <v>141PM</v>
      </c>
      <c r="U2478" s="35" t="str">
        <f t="shared" si="537"/>
        <v>141PMNS</v>
      </c>
      <c r="W2478" s="20" t="str">
        <f t="shared" si="538"/>
        <v/>
      </c>
      <c r="X2478" s="20" t="str">
        <f t="shared" si="539"/>
        <v/>
      </c>
      <c r="Y2478" s="20" t="str">
        <f t="shared" si="540"/>
        <v/>
      </c>
      <c r="Z2478" s="20" t="str">
        <f t="shared" si="541"/>
        <v/>
      </c>
      <c r="AA2478" s="20">
        <f t="shared" si="543"/>
        <v>0</v>
      </c>
      <c r="AB2478" s="20">
        <f t="shared" si="544"/>
        <v>0</v>
      </c>
      <c r="AC2478" s="20">
        <f t="shared" si="545"/>
        <v>0</v>
      </c>
      <c r="AD2478" s="16">
        <f t="shared" si="542"/>
        <v>0</v>
      </c>
      <c r="AE2478" s="16">
        <f>IF(ISBLANK(T2478),AE2477,IF(COUNTIF(T$2:T2478,T2478)&gt;1,AE2477,1+MAX(AE2477,0)))</f>
        <v>77</v>
      </c>
    </row>
    <row r="2479" spans="1:31" x14ac:dyDescent="0.25">
      <c r="A2479" s="42">
        <v>141</v>
      </c>
      <c r="B2479" s="42" t="s">
        <v>66</v>
      </c>
      <c r="C2479" s="42" t="s">
        <v>812</v>
      </c>
      <c r="E2479" s="20">
        <v>1</v>
      </c>
      <c r="F2479" s="20">
        <v>4</v>
      </c>
      <c r="G2479" s="20">
        <v>2</v>
      </c>
      <c r="H2479" s="20">
        <v>4</v>
      </c>
      <c r="I2479" s="20">
        <v>0</v>
      </c>
      <c r="J2479" s="20">
        <v>3</v>
      </c>
      <c r="K2479" s="20">
        <v>0</v>
      </c>
      <c r="L2479" s="20">
        <v>2</v>
      </c>
      <c r="M2479" s="225" t="s">
        <v>813</v>
      </c>
      <c r="O2479" s="101">
        <f>IF(ISBLANK(C2479),O2478,IF(COUNTIF(C$2:C2479,C2479)&gt;1,O2478,1+MAX(O2478,0)))</f>
        <v>72</v>
      </c>
      <c r="P2479" s="45">
        <f t="shared" si="532"/>
        <v>41</v>
      </c>
      <c r="Q2479" s="33" t="str">
        <f t="shared" si="533"/>
        <v/>
      </c>
      <c r="R2479" s="33">
        <f t="shared" si="534"/>
        <v>12</v>
      </c>
      <c r="S2479" s="33" t="str">
        <f t="shared" si="535"/>
        <v>141_12</v>
      </c>
      <c r="T2479" s="35" t="str">
        <f t="shared" si="536"/>
        <v>141PM</v>
      </c>
      <c r="U2479" s="35" t="str">
        <f t="shared" si="537"/>
        <v>141PMNS</v>
      </c>
      <c r="W2479" s="20" t="str">
        <f t="shared" si="538"/>
        <v/>
      </c>
      <c r="X2479" s="20" t="str">
        <f t="shared" si="539"/>
        <v/>
      </c>
      <c r="Y2479" s="20" t="str">
        <f t="shared" si="540"/>
        <v/>
      </c>
      <c r="Z2479" s="20" t="str">
        <f t="shared" si="541"/>
        <v/>
      </c>
      <c r="AA2479" s="20">
        <f t="shared" si="543"/>
        <v>0</v>
      </c>
      <c r="AB2479" s="20">
        <f t="shared" si="544"/>
        <v>0</v>
      </c>
      <c r="AC2479" s="20">
        <f t="shared" si="545"/>
        <v>0</v>
      </c>
      <c r="AD2479" s="16">
        <f t="shared" si="542"/>
        <v>0</v>
      </c>
      <c r="AE2479" s="16">
        <f>IF(ISBLANK(T2479),AE2478,IF(COUNTIF(T$2:T2479,T2479)&gt;1,AE2478,1+MAX(AE2478,0)))</f>
        <v>77</v>
      </c>
    </row>
    <row r="2480" spans="1:31" x14ac:dyDescent="0.25">
      <c r="A2480" s="42">
        <v>141</v>
      </c>
      <c r="B2480" s="42" t="s">
        <v>66</v>
      </c>
      <c r="C2480" s="42" t="s">
        <v>812</v>
      </c>
      <c r="E2480" s="20">
        <v>1</v>
      </c>
      <c r="F2480" s="20">
        <v>4</v>
      </c>
      <c r="G2480" s="20">
        <v>3</v>
      </c>
      <c r="H2480" s="20">
        <v>2</v>
      </c>
      <c r="I2480" s="20">
        <v>0</v>
      </c>
      <c r="J2480" s="20">
        <v>0</v>
      </c>
      <c r="K2480" s="20">
        <v>0</v>
      </c>
      <c r="L2480" s="20">
        <v>2</v>
      </c>
      <c r="M2480" s="225" t="s">
        <v>813</v>
      </c>
      <c r="O2480" s="101">
        <f>IF(ISBLANK(C2480),O2479,IF(COUNTIF(C$2:C2480,C2480)&gt;1,O2479,1+MAX(O2479,0)))</f>
        <v>72</v>
      </c>
      <c r="P2480" s="45">
        <f t="shared" si="532"/>
        <v>41</v>
      </c>
      <c r="Q2480" s="33" t="str">
        <f t="shared" si="533"/>
        <v/>
      </c>
      <c r="R2480" s="33">
        <f t="shared" si="534"/>
        <v>12</v>
      </c>
      <c r="S2480" s="33" t="str">
        <f t="shared" si="535"/>
        <v>141_12</v>
      </c>
      <c r="T2480" s="35" t="str">
        <f t="shared" si="536"/>
        <v>141PM</v>
      </c>
      <c r="U2480" s="35" t="str">
        <f t="shared" si="537"/>
        <v>141PMEW</v>
      </c>
      <c r="W2480" s="20" t="str">
        <f t="shared" si="538"/>
        <v/>
      </c>
      <c r="X2480" s="20" t="str">
        <f t="shared" si="539"/>
        <v/>
      </c>
      <c r="Y2480" s="20" t="str">
        <f t="shared" si="540"/>
        <v/>
      </c>
      <c r="Z2480" s="20" t="str">
        <f t="shared" si="541"/>
        <v/>
      </c>
      <c r="AA2480" s="20">
        <f t="shared" si="543"/>
        <v>0</v>
      </c>
      <c r="AB2480" s="20">
        <f t="shared" si="544"/>
        <v>0</v>
      </c>
      <c r="AC2480" s="20">
        <f t="shared" si="545"/>
        <v>0</v>
      </c>
      <c r="AD2480" s="16">
        <f t="shared" si="542"/>
        <v>0</v>
      </c>
      <c r="AE2480" s="16">
        <f>IF(ISBLANK(T2480),AE2479,IF(COUNTIF(T$2:T2480,T2480)&gt;1,AE2479,1+MAX(AE2479,0)))</f>
        <v>77</v>
      </c>
    </row>
    <row r="2481" spans="1:31" x14ac:dyDescent="0.25">
      <c r="A2481" s="42">
        <v>141</v>
      </c>
      <c r="B2481" s="42" t="s">
        <v>66</v>
      </c>
      <c r="C2481" s="42" t="s">
        <v>812</v>
      </c>
      <c r="E2481" s="20">
        <v>1</v>
      </c>
      <c r="F2481" s="20">
        <v>4</v>
      </c>
      <c r="G2481" s="20">
        <v>4</v>
      </c>
      <c r="H2481" s="20">
        <v>4</v>
      </c>
      <c r="I2481" s="20">
        <v>0</v>
      </c>
      <c r="J2481" s="20">
        <v>0</v>
      </c>
      <c r="K2481" s="20">
        <v>0</v>
      </c>
      <c r="L2481" s="20">
        <v>4</v>
      </c>
      <c r="M2481" s="225" t="s">
        <v>813</v>
      </c>
      <c r="O2481" s="101">
        <f>IF(ISBLANK(C2481),O2480,IF(COUNTIF(C$2:C2481,C2481)&gt;1,O2480,1+MAX(O2480,0)))</f>
        <v>72</v>
      </c>
      <c r="P2481" s="45">
        <f t="shared" si="532"/>
        <v>41</v>
      </c>
      <c r="Q2481" s="33" t="str">
        <f t="shared" si="533"/>
        <v/>
      </c>
      <c r="R2481" s="33">
        <f t="shared" si="534"/>
        <v>12</v>
      </c>
      <c r="S2481" s="33" t="str">
        <f t="shared" si="535"/>
        <v>141_12</v>
      </c>
      <c r="T2481" s="35" t="str">
        <f t="shared" si="536"/>
        <v>141PM</v>
      </c>
      <c r="U2481" s="35" t="str">
        <f t="shared" si="537"/>
        <v>141PMEW</v>
      </c>
      <c r="W2481" s="20" t="str">
        <f t="shared" si="538"/>
        <v/>
      </c>
      <c r="X2481" s="20" t="str">
        <f t="shared" si="539"/>
        <v/>
      </c>
      <c r="Y2481" s="20" t="str">
        <f t="shared" si="540"/>
        <v/>
      </c>
      <c r="Z2481" s="20" t="str">
        <f t="shared" si="541"/>
        <v/>
      </c>
      <c r="AA2481" s="20">
        <f t="shared" si="543"/>
        <v>0</v>
      </c>
      <c r="AB2481" s="20">
        <f t="shared" si="544"/>
        <v>0</v>
      </c>
      <c r="AC2481" s="20">
        <f t="shared" si="545"/>
        <v>0</v>
      </c>
      <c r="AD2481" s="16">
        <f t="shared" si="542"/>
        <v>0</v>
      </c>
      <c r="AE2481" s="16">
        <f>IF(ISBLANK(T2481),AE2480,IF(COUNTIF(T$2:T2481,T2481)&gt;1,AE2480,1+MAX(AE2480,0)))</f>
        <v>77</v>
      </c>
    </row>
    <row r="2482" spans="1:31" x14ac:dyDescent="0.25">
      <c r="A2482" s="42">
        <v>141</v>
      </c>
      <c r="B2482" s="42" t="s">
        <v>66</v>
      </c>
      <c r="C2482" s="42" t="s">
        <v>812</v>
      </c>
      <c r="E2482" s="20">
        <v>2</v>
      </c>
      <c r="F2482" s="20">
        <v>1</v>
      </c>
      <c r="G2482" s="20">
        <v>1</v>
      </c>
      <c r="H2482" s="20">
        <v>4</v>
      </c>
      <c r="I2482" s="20">
        <v>1</v>
      </c>
      <c r="J2482" s="20">
        <v>1</v>
      </c>
      <c r="K2482" s="20">
        <v>0</v>
      </c>
      <c r="L2482" s="20">
        <v>3</v>
      </c>
      <c r="O2482" s="101">
        <f>IF(ISBLANK(C2482),O2481,IF(COUNTIF(C$2:C2482,C2482)&gt;1,O2481,1+MAX(O2481,0)))</f>
        <v>72</v>
      </c>
      <c r="P2482" s="45">
        <f t="shared" si="532"/>
        <v>41</v>
      </c>
      <c r="Q2482" s="33" t="str">
        <f t="shared" si="533"/>
        <v/>
      </c>
      <c r="R2482" s="33">
        <f t="shared" si="534"/>
        <v>13</v>
      </c>
      <c r="S2482" s="33" t="str">
        <f t="shared" si="535"/>
        <v>141_13</v>
      </c>
      <c r="T2482" s="35" t="str">
        <f t="shared" si="536"/>
        <v>141PM</v>
      </c>
      <c r="U2482" s="35" t="str">
        <f t="shared" si="537"/>
        <v>141PMNS</v>
      </c>
      <c r="W2482" s="20" t="str">
        <f t="shared" si="538"/>
        <v/>
      </c>
      <c r="X2482" s="20" t="str">
        <f t="shared" si="539"/>
        <v/>
      </c>
      <c r="Y2482" s="20" t="str">
        <f t="shared" si="540"/>
        <v/>
      </c>
      <c r="Z2482" s="20" t="str">
        <f t="shared" si="541"/>
        <v/>
      </c>
      <c r="AA2482" s="20">
        <f t="shared" si="543"/>
        <v>0</v>
      </c>
      <c r="AB2482" s="20">
        <f t="shared" si="544"/>
        <v>0</v>
      </c>
      <c r="AC2482" s="20">
        <f t="shared" si="545"/>
        <v>0</v>
      </c>
      <c r="AD2482" s="16">
        <f t="shared" si="542"/>
        <v>0</v>
      </c>
      <c r="AE2482" s="16">
        <f>IF(ISBLANK(T2482),AE2481,IF(COUNTIF(T$2:T2482,T2482)&gt;1,AE2481,1+MAX(AE2481,0)))</f>
        <v>77</v>
      </c>
    </row>
    <row r="2483" spans="1:31" x14ac:dyDescent="0.25">
      <c r="A2483" s="42">
        <v>141</v>
      </c>
      <c r="B2483" s="42" t="s">
        <v>66</v>
      </c>
      <c r="C2483" s="42" t="s">
        <v>812</v>
      </c>
      <c r="E2483" s="20">
        <v>2</v>
      </c>
      <c r="F2483" s="20">
        <v>1</v>
      </c>
      <c r="G2483" s="20">
        <v>2</v>
      </c>
      <c r="H2483" s="20">
        <v>7</v>
      </c>
      <c r="I2483" s="20">
        <v>1</v>
      </c>
      <c r="J2483" s="20">
        <v>4</v>
      </c>
      <c r="K2483" s="20">
        <v>0</v>
      </c>
      <c r="L2483" s="20">
        <v>3</v>
      </c>
      <c r="O2483" s="101">
        <f>IF(ISBLANK(C2483),O2482,IF(COUNTIF(C$2:C2483,C2483)&gt;1,O2482,1+MAX(O2482,0)))</f>
        <v>72</v>
      </c>
      <c r="P2483" s="45">
        <f t="shared" si="532"/>
        <v>41</v>
      </c>
      <c r="Q2483" s="33" t="str">
        <f t="shared" si="533"/>
        <v/>
      </c>
      <c r="R2483" s="33">
        <f t="shared" si="534"/>
        <v>13</v>
      </c>
      <c r="S2483" s="33" t="str">
        <f t="shared" si="535"/>
        <v>141_13</v>
      </c>
      <c r="T2483" s="35" t="str">
        <f t="shared" si="536"/>
        <v>141PM</v>
      </c>
      <c r="U2483" s="35" t="str">
        <f t="shared" si="537"/>
        <v>141PMNS</v>
      </c>
      <c r="W2483" s="20" t="str">
        <f t="shared" si="538"/>
        <v/>
      </c>
      <c r="X2483" s="20" t="str">
        <f t="shared" si="539"/>
        <v/>
      </c>
      <c r="Y2483" s="20" t="str">
        <f t="shared" si="540"/>
        <v/>
      </c>
      <c r="Z2483" s="20" t="str">
        <f t="shared" si="541"/>
        <v/>
      </c>
      <c r="AA2483" s="20">
        <f t="shared" si="543"/>
        <v>0</v>
      </c>
      <c r="AB2483" s="20">
        <f t="shared" si="544"/>
        <v>0</v>
      </c>
      <c r="AC2483" s="20">
        <f t="shared" si="545"/>
        <v>0</v>
      </c>
      <c r="AD2483" s="16">
        <f t="shared" si="542"/>
        <v>0</v>
      </c>
      <c r="AE2483" s="16">
        <f>IF(ISBLANK(T2483),AE2482,IF(COUNTIF(T$2:T2483,T2483)&gt;1,AE2482,1+MAX(AE2482,0)))</f>
        <v>77</v>
      </c>
    </row>
    <row r="2484" spans="1:31" x14ac:dyDescent="0.25">
      <c r="A2484" s="42">
        <v>141</v>
      </c>
      <c r="B2484" s="42" t="s">
        <v>66</v>
      </c>
      <c r="C2484" s="42" t="s">
        <v>812</v>
      </c>
      <c r="E2484" s="20">
        <v>2</v>
      </c>
      <c r="F2484" s="20">
        <v>1</v>
      </c>
      <c r="G2484" s="20">
        <v>3</v>
      </c>
      <c r="H2484" s="20">
        <v>3</v>
      </c>
      <c r="I2484" s="20">
        <v>0</v>
      </c>
      <c r="J2484" s="20">
        <v>1</v>
      </c>
      <c r="K2484" s="20">
        <v>2</v>
      </c>
      <c r="L2484" s="20">
        <v>1</v>
      </c>
      <c r="O2484" s="101">
        <f>IF(ISBLANK(C2484),O2483,IF(COUNTIF(C$2:C2484,C2484)&gt;1,O2483,1+MAX(O2483,0)))</f>
        <v>72</v>
      </c>
      <c r="P2484" s="45">
        <f t="shared" si="532"/>
        <v>41</v>
      </c>
      <c r="Q2484" s="33" t="str">
        <f t="shared" si="533"/>
        <v/>
      </c>
      <c r="R2484" s="33">
        <f t="shared" si="534"/>
        <v>13</v>
      </c>
      <c r="S2484" s="33" t="str">
        <f t="shared" si="535"/>
        <v>141_13</v>
      </c>
      <c r="T2484" s="35" t="str">
        <f t="shared" si="536"/>
        <v>141PM</v>
      </c>
      <c r="U2484" s="35" t="str">
        <f t="shared" si="537"/>
        <v>141PMEW</v>
      </c>
      <c r="W2484" s="20" t="str">
        <f t="shared" si="538"/>
        <v/>
      </c>
      <c r="X2484" s="20" t="str">
        <f t="shared" si="539"/>
        <v/>
      </c>
      <c r="Y2484" s="20" t="str">
        <f t="shared" si="540"/>
        <v/>
      </c>
      <c r="Z2484" s="20" t="str">
        <f t="shared" si="541"/>
        <v/>
      </c>
      <c r="AA2484" s="20">
        <f t="shared" si="543"/>
        <v>0</v>
      </c>
      <c r="AB2484" s="20">
        <f t="shared" si="544"/>
        <v>0</v>
      </c>
      <c r="AC2484" s="20">
        <f t="shared" si="545"/>
        <v>0</v>
      </c>
      <c r="AD2484" s="16">
        <f t="shared" si="542"/>
        <v>0</v>
      </c>
      <c r="AE2484" s="16">
        <f>IF(ISBLANK(T2484),AE2483,IF(COUNTIF(T$2:T2484,T2484)&gt;1,AE2483,1+MAX(AE2483,0)))</f>
        <v>77</v>
      </c>
    </row>
    <row r="2485" spans="1:31" x14ac:dyDescent="0.25">
      <c r="A2485" s="42">
        <v>141</v>
      </c>
      <c r="B2485" s="42" t="s">
        <v>66</v>
      </c>
      <c r="C2485" s="42" t="s">
        <v>812</v>
      </c>
      <c r="E2485" s="20">
        <v>2</v>
      </c>
      <c r="F2485" s="20">
        <v>1</v>
      </c>
      <c r="G2485" s="20">
        <v>4</v>
      </c>
      <c r="H2485" s="20">
        <v>4</v>
      </c>
      <c r="I2485" s="20">
        <v>0</v>
      </c>
      <c r="J2485" s="20">
        <v>0</v>
      </c>
      <c r="K2485" s="20">
        <v>0</v>
      </c>
      <c r="L2485" s="20">
        <v>4</v>
      </c>
      <c r="O2485" s="101">
        <f>IF(ISBLANK(C2485),O2484,IF(COUNTIF(C$2:C2485,C2485)&gt;1,O2484,1+MAX(O2484,0)))</f>
        <v>72</v>
      </c>
      <c r="P2485" s="45">
        <f t="shared" si="532"/>
        <v>41</v>
      </c>
      <c r="Q2485" s="33" t="str">
        <f t="shared" si="533"/>
        <v/>
      </c>
      <c r="R2485" s="33">
        <f t="shared" si="534"/>
        <v>13</v>
      </c>
      <c r="S2485" s="33" t="str">
        <f t="shared" si="535"/>
        <v>141_13</v>
      </c>
      <c r="T2485" s="35" t="str">
        <f t="shared" si="536"/>
        <v>141PM</v>
      </c>
      <c r="U2485" s="35" t="str">
        <f t="shared" si="537"/>
        <v>141PMEW</v>
      </c>
      <c r="W2485" s="20" t="str">
        <f t="shared" si="538"/>
        <v/>
      </c>
      <c r="X2485" s="20" t="str">
        <f t="shared" si="539"/>
        <v/>
      </c>
      <c r="Y2485" s="20" t="str">
        <f t="shared" si="540"/>
        <v/>
      </c>
      <c r="Z2485" s="20" t="str">
        <f t="shared" si="541"/>
        <v/>
      </c>
      <c r="AA2485" s="20">
        <f t="shared" si="543"/>
        <v>0</v>
      </c>
      <c r="AB2485" s="20">
        <f t="shared" si="544"/>
        <v>0</v>
      </c>
      <c r="AC2485" s="20">
        <f t="shared" si="545"/>
        <v>0</v>
      </c>
      <c r="AD2485" s="16">
        <f t="shared" si="542"/>
        <v>0</v>
      </c>
      <c r="AE2485" s="16">
        <f>IF(ISBLANK(T2485),AE2484,IF(COUNTIF(T$2:T2485,T2485)&gt;1,AE2484,1+MAX(AE2484,0)))</f>
        <v>77</v>
      </c>
    </row>
    <row r="2486" spans="1:31" x14ac:dyDescent="0.25">
      <c r="A2486" s="42">
        <v>141</v>
      </c>
      <c r="B2486" s="42" t="s">
        <v>66</v>
      </c>
      <c r="C2486" s="42" t="s">
        <v>812</v>
      </c>
      <c r="E2486" s="20">
        <v>2</v>
      </c>
      <c r="F2486" s="20">
        <v>2</v>
      </c>
      <c r="G2486" s="20">
        <v>1</v>
      </c>
      <c r="H2486" s="20">
        <v>2</v>
      </c>
      <c r="I2486" s="20">
        <v>0</v>
      </c>
      <c r="J2486" s="20">
        <v>2</v>
      </c>
      <c r="K2486" s="20">
        <v>0</v>
      </c>
      <c r="L2486" s="20">
        <v>1</v>
      </c>
      <c r="O2486" s="101">
        <f>IF(ISBLANK(C2486),O2485,IF(COUNTIF(C$2:C2486,C2486)&gt;1,O2485,1+MAX(O2485,0)))</f>
        <v>72</v>
      </c>
      <c r="P2486" s="45">
        <f t="shared" si="532"/>
        <v>41</v>
      </c>
      <c r="Q2486" s="33" t="str">
        <f t="shared" si="533"/>
        <v/>
      </c>
      <c r="R2486" s="33">
        <f t="shared" si="534"/>
        <v>14</v>
      </c>
      <c r="S2486" s="33" t="str">
        <f t="shared" si="535"/>
        <v>141_14</v>
      </c>
      <c r="T2486" s="35" t="str">
        <f t="shared" si="536"/>
        <v>141PM</v>
      </c>
      <c r="U2486" s="35" t="str">
        <f t="shared" si="537"/>
        <v>141PMNS</v>
      </c>
      <c r="W2486" s="20" t="str">
        <f t="shared" si="538"/>
        <v/>
      </c>
      <c r="X2486" s="20" t="str">
        <f t="shared" si="539"/>
        <v/>
      </c>
      <c r="Y2486" s="20" t="str">
        <f t="shared" si="540"/>
        <v/>
      </c>
      <c r="Z2486" s="20" t="str">
        <f t="shared" si="541"/>
        <v/>
      </c>
      <c r="AA2486" s="20">
        <f t="shared" si="543"/>
        <v>0</v>
      </c>
      <c r="AB2486" s="20">
        <f t="shared" si="544"/>
        <v>0</v>
      </c>
      <c r="AC2486" s="20">
        <f t="shared" si="545"/>
        <v>0</v>
      </c>
      <c r="AD2486" s="16">
        <f t="shared" si="542"/>
        <v>0</v>
      </c>
      <c r="AE2486" s="16">
        <f>IF(ISBLANK(T2486),AE2485,IF(COUNTIF(T$2:T2486,T2486)&gt;1,AE2485,1+MAX(AE2485,0)))</f>
        <v>77</v>
      </c>
    </row>
    <row r="2487" spans="1:31" x14ac:dyDescent="0.25">
      <c r="A2487" s="42">
        <v>141</v>
      </c>
      <c r="B2487" s="42" t="s">
        <v>66</v>
      </c>
      <c r="C2487" s="42" t="s">
        <v>812</v>
      </c>
      <c r="E2487" s="20">
        <v>2</v>
      </c>
      <c r="F2487" s="20">
        <v>2</v>
      </c>
      <c r="G2487" s="20">
        <v>2</v>
      </c>
      <c r="H2487" s="20">
        <v>3</v>
      </c>
      <c r="I2487" s="20">
        <v>0</v>
      </c>
      <c r="J2487" s="20">
        <v>2</v>
      </c>
      <c r="K2487" s="20">
        <v>0</v>
      </c>
      <c r="L2487" s="20">
        <v>1</v>
      </c>
      <c r="O2487" s="101">
        <f>IF(ISBLANK(C2487),O2486,IF(COUNTIF(C$2:C2487,C2487)&gt;1,O2486,1+MAX(O2486,0)))</f>
        <v>72</v>
      </c>
      <c r="P2487" s="45">
        <f t="shared" si="532"/>
        <v>41</v>
      </c>
      <c r="Q2487" s="33" t="str">
        <f t="shared" si="533"/>
        <v/>
      </c>
      <c r="R2487" s="33">
        <f t="shared" si="534"/>
        <v>14</v>
      </c>
      <c r="S2487" s="33" t="str">
        <f t="shared" si="535"/>
        <v>141_14</v>
      </c>
      <c r="T2487" s="35" t="str">
        <f t="shared" si="536"/>
        <v>141PM</v>
      </c>
      <c r="U2487" s="35" t="str">
        <f t="shared" si="537"/>
        <v>141PMNS</v>
      </c>
      <c r="W2487" s="20" t="str">
        <f t="shared" si="538"/>
        <v/>
      </c>
      <c r="X2487" s="20" t="str">
        <f t="shared" si="539"/>
        <v/>
      </c>
      <c r="Y2487" s="20" t="str">
        <f t="shared" si="540"/>
        <v/>
      </c>
      <c r="Z2487" s="20" t="str">
        <f t="shared" si="541"/>
        <v/>
      </c>
      <c r="AA2487" s="20">
        <f t="shared" si="543"/>
        <v>0</v>
      </c>
      <c r="AB2487" s="20">
        <f t="shared" si="544"/>
        <v>0</v>
      </c>
      <c r="AC2487" s="20">
        <f t="shared" si="545"/>
        <v>0</v>
      </c>
      <c r="AD2487" s="16">
        <f t="shared" si="542"/>
        <v>0</v>
      </c>
      <c r="AE2487" s="16">
        <f>IF(ISBLANK(T2487),AE2486,IF(COUNTIF(T$2:T2487,T2487)&gt;1,AE2486,1+MAX(AE2486,0)))</f>
        <v>77</v>
      </c>
    </row>
    <row r="2488" spans="1:31" x14ac:dyDescent="0.25">
      <c r="A2488" s="42">
        <v>141</v>
      </c>
      <c r="B2488" s="42" t="s">
        <v>66</v>
      </c>
      <c r="C2488" s="42" t="s">
        <v>812</v>
      </c>
      <c r="E2488" s="20">
        <v>2</v>
      </c>
      <c r="F2488" s="20">
        <v>2</v>
      </c>
      <c r="G2488" s="20">
        <v>3</v>
      </c>
      <c r="H2488" s="20">
        <v>1</v>
      </c>
      <c r="I2488" s="20">
        <v>0</v>
      </c>
      <c r="J2488" s="20">
        <v>0</v>
      </c>
      <c r="K2488" s="20">
        <v>1</v>
      </c>
      <c r="L2488" s="20">
        <v>1</v>
      </c>
      <c r="O2488" s="101">
        <f>IF(ISBLANK(C2488),O2487,IF(COUNTIF(C$2:C2488,C2488)&gt;1,O2487,1+MAX(O2487,0)))</f>
        <v>72</v>
      </c>
      <c r="P2488" s="45">
        <f t="shared" si="532"/>
        <v>41</v>
      </c>
      <c r="Q2488" s="33" t="str">
        <f t="shared" si="533"/>
        <v/>
      </c>
      <c r="R2488" s="33">
        <f t="shared" si="534"/>
        <v>14</v>
      </c>
      <c r="S2488" s="33" t="str">
        <f t="shared" si="535"/>
        <v>141_14</v>
      </c>
      <c r="T2488" s="35" t="str">
        <f t="shared" si="536"/>
        <v>141PM</v>
      </c>
      <c r="U2488" s="35" t="str">
        <f t="shared" si="537"/>
        <v>141PMEW</v>
      </c>
      <c r="W2488" s="20" t="str">
        <f t="shared" si="538"/>
        <v/>
      </c>
      <c r="X2488" s="20" t="str">
        <f t="shared" si="539"/>
        <v/>
      </c>
      <c r="Y2488" s="20" t="str">
        <f t="shared" si="540"/>
        <v/>
      </c>
      <c r="Z2488" s="20" t="str">
        <f t="shared" si="541"/>
        <v/>
      </c>
      <c r="AA2488" s="20">
        <f t="shared" si="543"/>
        <v>0</v>
      </c>
      <c r="AB2488" s="20">
        <f t="shared" si="544"/>
        <v>0</v>
      </c>
      <c r="AC2488" s="20">
        <f t="shared" si="545"/>
        <v>0</v>
      </c>
      <c r="AD2488" s="16">
        <f t="shared" si="542"/>
        <v>0</v>
      </c>
      <c r="AE2488" s="16">
        <f>IF(ISBLANK(T2488),AE2487,IF(COUNTIF(T$2:T2488,T2488)&gt;1,AE2487,1+MAX(AE2487,0)))</f>
        <v>77</v>
      </c>
    </row>
    <row r="2489" spans="1:31" x14ac:dyDescent="0.25">
      <c r="A2489" s="42">
        <v>141</v>
      </c>
      <c r="B2489" s="42" t="s">
        <v>66</v>
      </c>
      <c r="C2489" s="42" t="s">
        <v>812</v>
      </c>
      <c r="E2489" s="20">
        <v>2</v>
      </c>
      <c r="F2489" s="20">
        <v>2</v>
      </c>
      <c r="G2489" s="20">
        <v>4</v>
      </c>
      <c r="H2489" s="20">
        <v>1</v>
      </c>
      <c r="I2489" s="20">
        <v>1</v>
      </c>
      <c r="J2489" s="20">
        <v>0</v>
      </c>
      <c r="K2489" s="20">
        <v>0</v>
      </c>
      <c r="L2489" s="20">
        <v>1</v>
      </c>
      <c r="O2489" s="101">
        <f>IF(ISBLANK(C2489),O2488,IF(COUNTIF(C$2:C2489,C2489)&gt;1,O2488,1+MAX(O2488,0)))</f>
        <v>72</v>
      </c>
      <c r="P2489" s="45">
        <f t="shared" si="532"/>
        <v>41</v>
      </c>
      <c r="Q2489" s="33" t="str">
        <f t="shared" si="533"/>
        <v/>
      </c>
      <c r="R2489" s="33">
        <f t="shared" si="534"/>
        <v>14</v>
      </c>
      <c r="S2489" s="33" t="str">
        <f t="shared" si="535"/>
        <v>141_14</v>
      </c>
      <c r="T2489" s="35" t="str">
        <f t="shared" si="536"/>
        <v>141PM</v>
      </c>
      <c r="U2489" s="35" t="str">
        <f t="shared" si="537"/>
        <v>141PMEW</v>
      </c>
      <c r="W2489" s="20" t="str">
        <f t="shared" si="538"/>
        <v/>
      </c>
      <c r="X2489" s="20" t="str">
        <f t="shared" si="539"/>
        <v/>
      </c>
      <c r="Y2489" s="20" t="str">
        <f t="shared" si="540"/>
        <v/>
      </c>
      <c r="Z2489" s="20" t="str">
        <f t="shared" si="541"/>
        <v/>
      </c>
      <c r="AA2489" s="20">
        <f t="shared" si="543"/>
        <v>0</v>
      </c>
      <c r="AB2489" s="20">
        <f t="shared" si="544"/>
        <v>0</v>
      </c>
      <c r="AC2489" s="20">
        <f t="shared" si="545"/>
        <v>0</v>
      </c>
      <c r="AD2489" s="16">
        <f t="shared" si="542"/>
        <v>0</v>
      </c>
      <c r="AE2489" s="16">
        <f>IF(ISBLANK(T2489),AE2488,IF(COUNTIF(T$2:T2489,T2489)&gt;1,AE2488,1+MAX(AE2488,0)))</f>
        <v>77</v>
      </c>
    </row>
    <row r="2490" spans="1:31" x14ac:dyDescent="0.25">
      <c r="A2490" s="42">
        <v>141</v>
      </c>
      <c r="B2490" s="42" t="s">
        <v>66</v>
      </c>
      <c r="C2490" s="42" t="s">
        <v>812</v>
      </c>
      <c r="E2490" s="20">
        <v>2</v>
      </c>
      <c r="F2490" s="20">
        <v>3</v>
      </c>
      <c r="G2490" s="20">
        <v>1</v>
      </c>
      <c r="H2490" s="20">
        <v>2</v>
      </c>
      <c r="I2490" s="20">
        <v>0</v>
      </c>
      <c r="J2490" s="20">
        <v>1</v>
      </c>
      <c r="K2490" s="20">
        <v>0</v>
      </c>
      <c r="L2490" s="20">
        <v>0</v>
      </c>
      <c r="O2490" s="101">
        <f>IF(ISBLANK(C2490),O2489,IF(COUNTIF(C$2:C2490,C2490)&gt;1,O2489,1+MAX(O2489,0)))</f>
        <v>72</v>
      </c>
      <c r="P2490" s="45">
        <f t="shared" si="532"/>
        <v>41</v>
      </c>
      <c r="Q2490" s="33" t="str">
        <f t="shared" si="533"/>
        <v/>
      </c>
      <c r="R2490" s="33">
        <f t="shared" si="534"/>
        <v>15</v>
      </c>
      <c r="S2490" s="33" t="str">
        <f t="shared" si="535"/>
        <v>141_15</v>
      </c>
      <c r="T2490" s="35" t="str">
        <f t="shared" si="536"/>
        <v>141PM</v>
      </c>
      <c r="U2490" s="35" t="str">
        <f t="shared" si="537"/>
        <v>141PMNS</v>
      </c>
      <c r="W2490" s="20" t="str">
        <f t="shared" si="538"/>
        <v/>
      </c>
      <c r="X2490" s="20" t="str">
        <f t="shared" si="539"/>
        <v/>
      </c>
      <c r="Y2490" s="20" t="str">
        <f t="shared" si="540"/>
        <v/>
      </c>
      <c r="Z2490" s="20" t="str">
        <f t="shared" si="541"/>
        <v/>
      </c>
      <c r="AA2490" s="20">
        <f t="shared" si="543"/>
        <v>0</v>
      </c>
      <c r="AB2490" s="20">
        <f t="shared" si="544"/>
        <v>0</v>
      </c>
      <c r="AC2490" s="20">
        <f t="shared" si="545"/>
        <v>0</v>
      </c>
      <c r="AD2490" s="16">
        <f t="shared" si="542"/>
        <v>0</v>
      </c>
      <c r="AE2490" s="16">
        <f>IF(ISBLANK(T2490),AE2489,IF(COUNTIF(T$2:T2490,T2490)&gt;1,AE2489,1+MAX(AE2489,0)))</f>
        <v>77</v>
      </c>
    </row>
    <row r="2491" spans="1:31" x14ac:dyDescent="0.25">
      <c r="A2491" s="42">
        <v>141</v>
      </c>
      <c r="B2491" s="42" t="s">
        <v>66</v>
      </c>
      <c r="C2491" s="42" t="s">
        <v>812</v>
      </c>
      <c r="E2491" s="20">
        <v>2</v>
      </c>
      <c r="F2491" s="20">
        <v>3</v>
      </c>
      <c r="G2491" s="20">
        <v>2</v>
      </c>
      <c r="H2491" s="20">
        <v>0</v>
      </c>
      <c r="I2491" s="20">
        <v>0</v>
      </c>
      <c r="J2491" s="20">
        <v>0</v>
      </c>
      <c r="K2491" s="20">
        <v>0</v>
      </c>
      <c r="L2491" s="20">
        <v>0</v>
      </c>
      <c r="O2491" s="101">
        <f>IF(ISBLANK(C2491),O2490,IF(COUNTIF(C$2:C2491,C2491)&gt;1,O2490,1+MAX(O2490,0)))</f>
        <v>72</v>
      </c>
      <c r="P2491" s="45">
        <f t="shared" si="532"/>
        <v>41</v>
      </c>
      <c r="Q2491" s="33" t="str">
        <f t="shared" si="533"/>
        <v/>
      </c>
      <c r="R2491" s="33">
        <f t="shared" si="534"/>
        <v>15</v>
      </c>
      <c r="S2491" s="33" t="str">
        <f t="shared" si="535"/>
        <v>141_15</v>
      </c>
      <c r="T2491" s="35" t="str">
        <f t="shared" si="536"/>
        <v>141PM</v>
      </c>
      <c r="U2491" s="35" t="str">
        <f t="shared" si="537"/>
        <v>141PMNS</v>
      </c>
      <c r="W2491" s="20" t="str">
        <f t="shared" si="538"/>
        <v/>
      </c>
      <c r="X2491" s="20" t="str">
        <f t="shared" si="539"/>
        <v/>
      </c>
      <c r="Y2491" s="20" t="str">
        <f t="shared" si="540"/>
        <v/>
      </c>
      <c r="Z2491" s="20" t="str">
        <f t="shared" si="541"/>
        <v/>
      </c>
      <c r="AA2491" s="20">
        <f t="shared" si="543"/>
        <v>0</v>
      </c>
      <c r="AB2491" s="20">
        <f t="shared" si="544"/>
        <v>0</v>
      </c>
      <c r="AC2491" s="20">
        <f t="shared" si="545"/>
        <v>0</v>
      </c>
      <c r="AD2491" s="16">
        <f t="shared" si="542"/>
        <v>0</v>
      </c>
      <c r="AE2491" s="16">
        <f>IF(ISBLANK(T2491),AE2490,IF(COUNTIF(T$2:T2491,T2491)&gt;1,AE2490,1+MAX(AE2490,0)))</f>
        <v>77</v>
      </c>
    </row>
    <row r="2492" spans="1:31" x14ac:dyDescent="0.25">
      <c r="A2492" s="42">
        <v>141</v>
      </c>
      <c r="B2492" s="42" t="s">
        <v>66</v>
      </c>
      <c r="C2492" s="42" t="s">
        <v>812</v>
      </c>
      <c r="E2492" s="20">
        <v>2</v>
      </c>
      <c r="F2492" s="20">
        <v>3</v>
      </c>
      <c r="G2492" s="20">
        <v>3</v>
      </c>
      <c r="H2492" s="20">
        <v>1</v>
      </c>
      <c r="I2492" s="20">
        <v>0</v>
      </c>
      <c r="J2492" s="20">
        <v>0</v>
      </c>
      <c r="K2492" s="20">
        <v>1</v>
      </c>
      <c r="L2492" s="20">
        <v>1</v>
      </c>
      <c r="O2492" s="101">
        <f>IF(ISBLANK(C2492),O2491,IF(COUNTIF(C$2:C2492,C2492)&gt;1,O2491,1+MAX(O2491,0)))</f>
        <v>72</v>
      </c>
      <c r="P2492" s="45">
        <f t="shared" si="532"/>
        <v>41</v>
      </c>
      <c r="Q2492" s="33" t="str">
        <f t="shared" si="533"/>
        <v/>
      </c>
      <c r="R2492" s="33">
        <f t="shared" si="534"/>
        <v>15</v>
      </c>
      <c r="S2492" s="33" t="str">
        <f t="shared" si="535"/>
        <v>141_15</v>
      </c>
      <c r="T2492" s="35" t="str">
        <f t="shared" si="536"/>
        <v>141PM</v>
      </c>
      <c r="U2492" s="35" t="str">
        <f t="shared" si="537"/>
        <v>141PMEW</v>
      </c>
      <c r="W2492" s="20" t="str">
        <f t="shared" si="538"/>
        <v/>
      </c>
      <c r="X2492" s="20" t="str">
        <f t="shared" si="539"/>
        <v/>
      </c>
      <c r="Y2492" s="20" t="str">
        <f t="shared" si="540"/>
        <v/>
      </c>
      <c r="Z2492" s="20" t="str">
        <f t="shared" si="541"/>
        <v/>
      </c>
      <c r="AA2492" s="20">
        <f t="shared" si="543"/>
        <v>0</v>
      </c>
      <c r="AB2492" s="20">
        <f t="shared" si="544"/>
        <v>0</v>
      </c>
      <c r="AC2492" s="20">
        <f t="shared" si="545"/>
        <v>0</v>
      </c>
      <c r="AD2492" s="16">
        <f t="shared" si="542"/>
        <v>0</v>
      </c>
      <c r="AE2492" s="16">
        <f>IF(ISBLANK(T2492),AE2491,IF(COUNTIF(T$2:T2492,T2492)&gt;1,AE2491,1+MAX(AE2491,0)))</f>
        <v>77</v>
      </c>
    </row>
    <row r="2493" spans="1:31" x14ac:dyDescent="0.25">
      <c r="A2493" s="42">
        <v>141</v>
      </c>
      <c r="B2493" s="42" t="s">
        <v>66</v>
      </c>
      <c r="C2493" s="42" t="s">
        <v>812</v>
      </c>
      <c r="E2493" s="20">
        <v>2</v>
      </c>
      <c r="F2493" s="20">
        <v>3</v>
      </c>
      <c r="G2493" s="20">
        <v>4</v>
      </c>
      <c r="H2493" s="20">
        <v>2</v>
      </c>
      <c r="I2493" s="20">
        <v>0</v>
      </c>
      <c r="J2493" s="20">
        <v>0</v>
      </c>
      <c r="K2493" s="20">
        <v>0</v>
      </c>
      <c r="L2493" s="20">
        <v>2</v>
      </c>
      <c r="O2493" s="101">
        <f>IF(ISBLANK(C2493),O2492,IF(COUNTIF(C$2:C2493,C2493)&gt;1,O2492,1+MAX(O2492,0)))</f>
        <v>72</v>
      </c>
      <c r="P2493" s="45">
        <f t="shared" si="532"/>
        <v>41</v>
      </c>
      <c r="Q2493" s="33" t="str">
        <f t="shared" si="533"/>
        <v/>
      </c>
      <c r="R2493" s="33">
        <f t="shared" si="534"/>
        <v>15</v>
      </c>
      <c r="S2493" s="33" t="str">
        <f t="shared" si="535"/>
        <v>141_15</v>
      </c>
      <c r="T2493" s="35" t="str">
        <f t="shared" si="536"/>
        <v>141PM</v>
      </c>
      <c r="U2493" s="35" t="str">
        <f t="shared" si="537"/>
        <v>141PMEW</v>
      </c>
      <c r="W2493" s="20" t="str">
        <f t="shared" si="538"/>
        <v/>
      </c>
      <c r="X2493" s="20" t="str">
        <f t="shared" si="539"/>
        <v/>
      </c>
      <c r="Y2493" s="20" t="str">
        <f t="shared" si="540"/>
        <v/>
      </c>
      <c r="Z2493" s="20" t="str">
        <f t="shared" si="541"/>
        <v/>
      </c>
      <c r="AA2493" s="20">
        <f t="shared" si="543"/>
        <v>0</v>
      </c>
      <c r="AB2493" s="20">
        <f t="shared" si="544"/>
        <v>0</v>
      </c>
      <c r="AC2493" s="20">
        <f t="shared" si="545"/>
        <v>0</v>
      </c>
      <c r="AD2493" s="16">
        <f t="shared" si="542"/>
        <v>0</v>
      </c>
      <c r="AE2493" s="16">
        <f>IF(ISBLANK(T2493),AE2492,IF(COUNTIF(T$2:T2493,T2493)&gt;1,AE2492,1+MAX(AE2492,0)))</f>
        <v>77</v>
      </c>
    </row>
    <row r="2494" spans="1:31" x14ac:dyDescent="0.25">
      <c r="A2494" s="42">
        <v>141</v>
      </c>
      <c r="B2494" s="42" t="s">
        <v>66</v>
      </c>
      <c r="C2494" s="42" t="s">
        <v>812</v>
      </c>
      <c r="E2494" s="20">
        <v>2</v>
      </c>
      <c r="F2494" s="20">
        <v>4</v>
      </c>
      <c r="G2494" s="20">
        <v>1</v>
      </c>
      <c r="H2494" s="20">
        <v>2</v>
      </c>
      <c r="I2494" s="20">
        <v>0</v>
      </c>
      <c r="J2494" s="20">
        <v>1</v>
      </c>
      <c r="K2494" s="20">
        <v>0</v>
      </c>
      <c r="L2494" s="20">
        <v>1</v>
      </c>
      <c r="O2494" s="101">
        <f>IF(ISBLANK(C2494),O2493,IF(COUNTIF(C$2:C2494,C2494)&gt;1,O2493,1+MAX(O2493,0)))</f>
        <v>72</v>
      </c>
      <c r="P2494" s="45">
        <f t="shared" si="532"/>
        <v>41</v>
      </c>
      <c r="Q2494" s="33" t="str">
        <f t="shared" si="533"/>
        <v/>
      </c>
      <c r="R2494" s="33">
        <f t="shared" si="534"/>
        <v>16</v>
      </c>
      <c r="S2494" s="33" t="str">
        <f t="shared" si="535"/>
        <v>141_16</v>
      </c>
      <c r="T2494" s="35" t="str">
        <f t="shared" si="536"/>
        <v>141PM</v>
      </c>
      <c r="U2494" s="35" t="str">
        <f t="shared" si="537"/>
        <v>141PMNS</v>
      </c>
      <c r="W2494" s="20" t="str">
        <f t="shared" si="538"/>
        <v/>
      </c>
      <c r="X2494" s="20" t="str">
        <f t="shared" si="539"/>
        <v/>
      </c>
      <c r="Y2494" s="20" t="str">
        <f t="shared" si="540"/>
        <v/>
      </c>
      <c r="Z2494" s="20" t="str">
        <f t="shared" si="541"/>
        <v/>
      </c>
      <c r="AA2494" s="20">
        <f t="shared" si="543"/>
        <v>0</v>
      </c>
      <c r="AB2494" s="20">
        <f t="shared" si="544"/>
        <v>0</v>
      </c>
      <c r="AC2494" s="20">
        <f t="shared" si="545"/>
        <v>0</v>
      </c>
      <c r="AD2494" s="16">
        <f t="shared" si="542"/>
        <v>0</v>
      </c>
      <c r="AE2494" s="16">
        <f>IF(ISBLANK(T2494),AE2493,IF(COUNTIF(T$2:T2494,T2494)&gt;1,AE2493,1+MAX(AE2493,0)))</f>
        <v>77</v>
      </c>
    </row>
    <row r="2495" spans="1:31" x14ac:dyDescent="0.25">
      <c r="A2495" s="42">
        <v>141</v>
      </c>
      <c r="B2495" s="42" t="s">
        <v>66</v>
      </c>
      <c r="C2495" s="42" t="s">
        <v>812</v>
      </c>
      <c r="E2495" s="20">
        <v>2</v>
      </c>
      <c r="F2495" s="20">
        <v>4</v>
      </c>
      <c r="G2495" s="20">
        <v>2</v>
      </c>
      <c r="H2495" s="20">
        <v>7</v>
      </c>
      <c r="I2495" s="20">
        <v>1</v>
      </c>
      <c r="J2495" s="20">
        <v>4</v>
      </c>
      <c r="K2495" s="20">
        <v>0</v>
      </c>
      <c r="L2495" s="20">
        <v>1</v>
      </c>
      <c r="O2495" s="101">
        <f>IF(ISBLANK(C2495),O2494,IF(COUNTIF(C$2:C2495,C2495)&gt;1,O2494,1+MAX(O2494,0)))</f>
        <v>72</v>
      </c>
      <c r="P2495" s="45">
        <f t="shared" si="532"/>
        <v>41</v>
      </c>
      <c r="Q2495" s="33" t="str">
        <f t="shared" si="533"/>
        <v/>
      </c>
      <c r="R2495" s="33">
        <f t="shared" si="534"/>
        <v>16</v>
      </c>
      <c r="S2495" s="33" t="str">
        <f t="shared" si="535"/>
        <v>141_16</v>
      </c>
      <c r="T2495" s="35" t="str">
        <f t="shared" si="536"/>
        <v>141PM</v>
      </c>
      <c r="U2495" s="35" t="str">
        <f t="shared" si="537"/>
        <v>141PMNS</v>
      </c>
      <c r="W2495" s="20" t="str">
        <f t="shared" si="538"/>
        <v/>
      </c>
      <c r="X2495" s="20" t="str">
        <f t="shared" si="539"/>
        <v/>
      </c>
      <c r="Y2495" s="20" t="str">
        <f t="shared" si="540"/>
        <v/>
      </c>
      <c r="Z2495" s="20" t="str">
        <f t="shared" si="541"/>
        <v/>
      </c>
      <c r="AA2495" s="20">
        <f t="shared" si="543"/>
        <v>0</v>
      </c>
      <c r="AB2495" s="20">
        <f t="shared" si="544"/>
        <v>0</v>
      </c>
      <c r="AC2495" s="20">
        <f t="shared" si="545"/>
        <v>0</v>
      </c>
      <c r="AD2495" s="16">
        <f t="shared" si="542"/>
        <v>0</v>
      </c>
      <c r="AE2495" s="16">
        <f>IF(ISBLANK(T2495),AE2494,IF(COUNTIF(T$2:T2495,T2495)&gt;1,AE2494,1+MAX(AE2494,0)))</f>
        <v>77</v>
      </c>
    </row>
    <row r="2496" spans="1:31" x14ac:dyDescent="0.25">
      <c r="A2496" s="42">
        <v>141</v>
      </c>
      <c r="B2496" s="42" t="s">
        <v>66</v>
      </c>
      <c r="C2496" s="42" t="s">
        <v>812</v>
      </c>
      <c r="E2496" s="20">
        <v>2</v>
      </c>
      <c r="F2496" s="20">
        <v>4</v>
      </c>
      <c r="G2496" s="20">
        <v>3</v>
      </c>
      <c r="H2496" s="20">
        <v>3</v>
      </c>
      <c r="I2496" s="20">
        <v>0</v>
      </c>
      <c r="J2496" s="20">
        <v>1</v>
      </c>
      <c r="K2496" s="20">
        <v>1</v>
      </c>
      <c r="L2496" s="20">
        <v>3</v>
      </c>
      <c r="O2496" s="101">
        <f>IF(ISBLANK(C2496),O2495,IF(COUNTIF(C$2:C2496,C2496)&gt;1,O2495,1+MAX(O2495,0)))</f>
        <v>72</v>
      </c>
      <c r="P2496" s="45">
        <f t="shared" si="532"/>
        <v>41</v>
      </c>
      <c r="Q2496" s="33" t="str">
        <f t="shared" si="533"/>
        <v/>
      </c>
      <c r="R2496" s="33">
        <f t="shared" si="534"/>
        <v>16</v>
      </c>
      <c r="S2496" s="33" t="str">
        <f t="shared" si="535"/>
        <v>141_16</v>
      </c>
      <c r="T2496" s="35" t="str">
        <f t="shared" si="536"/>
        <v>141PM</v>
      </c>
      <c r="U2496" s="35" t="str">
        <f t="shared" si="537"/>
        <v>141PMEW</v>
      </c>
      <c r="W2496" s="20" t="str">
        <f t="shared" si="538"/>
        <v/>
      </c>
      <c r="X2496" s="20" t="str">
        <f t="shared" si="539"/>
        <v/>
      </c>
      <c r="Y2496" s="20" t="str">
        <f t="shared" si="540"/>
        <v/>
      </c>
      <c r="Z2496" s="20" t="str">
        <f t="shared" si="541"/>
        <v/>
      </c>
      <c r="AA2496" s="20">
        <f t="shared" si="543"/>
        <v>0</v>
      </c>
      <c r="AB2496" s="20">
        <f t="shared" si="544"/>
        <v>0</v>
      </c>
      <c r="AC2496" s="20">
        <f t="shared" si="545"/>
        <v>0</v>
      </c>
      <c r="AD2496" s="16">
        <f t="shared" si="542"/>
        <v>0</v>
      </c>
      <c r="AE2496" s="16">
        <f>IF(ISBLANK(T2496),AE2495,IF(COUNTIF(T$2:T2496,T2496)&gt;1,AE2495,1+MAX(AE2495,0)))</f>
        <v>77</v>
      </c>
    </row>
    <row r="2497" spans="1:31" x14ac:dyDescent="0.25">
      <c r="A2497" s="42">
        <v>141</v>
      </c>
      <c r="B2497" s="42" t="s">
        <v>66</v>
      </c>
      <c r="C2497" s="42" t="s">
        <v>812</v>
      </c>
      <c r="E2497" s="20">
        <v>2</v>
      </c>
      <c r="F2497" s="20">
        <v>4</v>
      </c>
      <c r="G2497" s="20">
        <v>4</v>
      </c>
      <c r="H2497" s="20">
        <v>3</v>
      </c>
      <c r="I2497" s="20">
        <v>1</v>
      </c>
      <c r="J2497" s="20">
        <v>0</v>
      </c>
      <c r="K2497" s="20">
        <v>1</v>
      </c>
      <c r="L2497" s="20">
        <v>3</v>
      </c>
      <c r="O2497" s="101">
        <f>IF(ISBLANK(C2497),O2496,IF(COUNTIF(C$2:C2497,C2497)&gt;1,O2496,1+MAX(O2496,0)))</f>
        <v>72</v>
      </c>
      <c r="P2497" s="45">
        <f t="shared" si="532"/>
        <v>41</v>
      </c>
      <c r="Q2497" s="33" t="str">
        <f t="shared" si="533"/>
        <v/>
      </c>
      <c r="R2497" s="33">
        <f t="shared" si="534"/>
        <v>16</v>
      </c>
      <c r="S2497" s="33" t="str">
        <f t="shared" si="535"/>
        <v>141_16</v>
      </c>
      <c r="T2497" s="35" t="str">
        <f t="shared" si="536"/>
        <v>141PM</v>
      </c>
      <c r="U2497" s="35" t="str">
        <f t="shared" si="537"/>
        <v>141PMEW</v>
      </c>
      <c r="W2497" s="20" t="str">
        <f t="shared" si="538"/>
        <v/>
      </c>
      <c r="X2497" s="20" t="str">
        <f t="shared" si="539"/>
        <v/>
      </c>
      <c r="Y2497" s="20" t="str">
        <f t="shared" si="540"/>
        <v/>
      </c>
      <c r="Z2497" s="20" t="str">
        <f t="shared" si="541"/>
        <v/>
      </c>
      <c r="AA2497" s="20">
        <f t="shared" si="543"/>
        <v>0</v>
      </c>
      <c r="AB2497" s="20">
        <f t="shared" si="544"/>
        <v>0</v>
      </c>
      <c r="AC2497" s="20">
        <f t="shared" si="545"/>
        <v>0</v>
      </c>
      <c r="AD2497" s="16">
        <f t="shared" si="542"/>
        <v>0</v>
      </c>
      <c r="AE2497" s="16">
        <f>IF(ISBLANK(T2497),AE2496,IF(COUNTIF(T$2:T2497,T2497)&gt;1,AE2496,1+MAX(AE2496,0)))</f>
        <v>77</v>
      </c>
    </row>
    <row r="2498" spans="1:31" x14ac:dyDescent="0.25">
      <c r="A2498" s="42">
        <v>141</v>
      </c>
      <c r="B2498" s="42" t="s">
        <v>66</v>
      </c>
      <c r="C2498" s="42" t="s">
        <v>763</v>
      </c>
      <c r="E2498" s="20">
        <v>1</v>
      </c>
      <c r="F2498" s="20">
        <v>1</v>
      </c>
      <c r="G2498" s="20">
        <v>1</v>
      </c>
      <c r="H2498" s="20">
        <v>7</v>
      </c>
      <c r="I2498" s="20">
        <v>2</v>
      </c>
      <c r="J2498" s="20">
        <v>2</v>
      </c>
      <c r="K2498" s="20">
        <v>0</v>
      </c>
      <c r="L2498" s="20">
        <v>0</v>
      </c>
      <c r="M2498" s="225" t="s">
        <v>814</v>
      </c>
      <c r="O2498" s="101">
        <f>IF(ISBLANK(C2498),O2497,IF(COUNTIF(C$2:C2498,C2498)&gt;1,O2497,1+MAX(O2497,0)))</f>
        <v>72</v>
      </c>
      <c r="P2498" s="45">
        <f t="shared" ref="P2498:P2561" si="546">IF(A2498=A2497,P2497,IF(ISNUMBER(P2497),P2497+1,1))</f>
        <v>41</v>
      </c>
      <c r="Q2498" s="33" t="str">
        <f t="shared" ref="Q2498:Q2561" si="547">IF(OR(P2498=P2497,LEN(A2498)&lt;1),"",P2498)</f>
        <v/>
      </c>
      <c r="R2498" s="33">
        <f t="shared" ref="R2498:R2561" si="548">IF(ISNUMBER(F2498),F2498+4*(E2498-1)+8*IF(B2498="PM",1,0),"")</f>
        <v>9</v>
      </c>
      <c r="S2498" s="33" t="str">
        <f t="shared" ref="S2498:S2561" si="549">IF(ISNUMBER(R2498),A2498&amp;"_"&amp;R2498,"")</f>
        <v>141_9</v>
      </c>
      <c r="T2498" s="35" t="str">
        <f t="shared" ref="T2498:T2561" si="550">A2498&amp;B2498</f>
        <v>141PM</v>
      </c>
      <c r="U2498" s="35" t="str">
        <f t="shared" ref="U2498:U2561" si="551">IF(OR(G2498=1,G2498=2),T2498&amp;"NS",IF(OR(G2498=3,G2498=4),T2498&amp;"EW",""))</f>
        <v>141PMNS</v>
      </c>
      <c r="W2498" s="20" t="str">
        <f t="shared" ref="W2498:W2561" si="552">IF(I2498&gt;$H2498,1,"")</f>
        <v/>
      </c>
      <c r="X2498" s="20" t="str">
        <f t="shared" ref="X2498:X2561" si="553">IF(J2498&gt;$H2498,1,"")</f>
        <v/>
      </c>
      <c r="Y2498" s="20" t="str">
        <f t="shared" ref="Y2498:Y2561" si="554">IF(K2498&gt;$H2498,1,"")</f>
        <v/>
      </c>
      <c r="Z2498" s="20" t="str">
        <f t="shared" ref="Z2498:Z2561" si="555">IF(L2498&gt;$H2498,1,"")</f>
        <v/>
      </c>
      <c r="AA2498" s="20">
        <f t="shared" si="543"/>
        <v>0</v>
      </c>
      <c r="AB2498" s="20">
        <f t="shared" si="544"/>
        <v>0</v>
      </c>
      <c r="AC2498" s="20">
        <f t="shared" si="545"/>
        <v>0</v>
      </c>
      <c r="AD2498" s="16">
        <f t="shared" ref="AD2498:AD2561" si="556">IF(AND(AC2498&gt;0,ISNUMBER(AC2498)),1,0)</f>
        <v>0</v>
      </c>
      <c r="AE2498" s="16">
        <f>IF(ISBLANK(T2498),AE2497,IF(COUNTIF(T$2:T2498,T2498)&gt;1,AE2497,1+MAX(AE2497,0)))</f>
        <v>77</v>
      </c>
    </row>
    <row r="2499" spans="1:31" x14ac:dyDescent="0.25">
      <c r="A2499" s="42">
        <v>141</v>
      </c>
      <c r="B2499" s="42" t="s">
        <v>66</v>
      </c>
      <c r="C2499" s="42" t="s">
        <v>763</v>
      </c>
      <c r="E2499" s="20">
        <v>1</v>
      </c>
      <c r="F2499" s="20">
        <v>1</v>
      </c>
      <c r="G2499" s="20">
        <v>2</v>
      </c>
      <c r="H2499" s="20">
        <v>18</v>
      </c>
      <c r="I2499" s="20">
        <v>7</v>
      </c>
      <c r="J2499" s="20">
        <v>7</v>
      </c>
      <c r="K2499" s="20">
        <v>1</v>
      </c>
      <c r="L2499" s="20">
        <v>1</v>
      </c>
      <c r="M2499" s="225" t="s">
        <v>814</v>
      </c>
      <c r="O2499" s="101">
        <f>IF(ISBLANK(C2499),O2498,IF(COUNTIF(C$2:C2499,C2499)&gt;1,O2498,1+MAX(O2498,0)))</f>
        <v>72</v>
      </c>
      <c r="P2499" s="45">
        <f t="shared" si="546"/>
        <v>41</v>
      </c>
      <c r="Q2499" s="33" t="str">
        <f t="shared" si="547"/>
        <v/>
      </c>
      <c r="R2499" s="33">
        <f t="shared" si="548"/>
        <v>9</v>
      </c>
      <c r="S2499" s="33" t="str">
        <f t="shared" si="549"/>
        <v>141_9</v>
      </c>
      <c r="T2499" s="35" t="str">
        <f t="shared" si="550"/>
        <v>141PM</v>
      </c>
      <c r="U2499" s="35" t="str">
        <f t="shared" si="551"/>
        <v>141PMNS</v>
      </c>
      <c r="W2499" s="20" t="str">
        <f t="shared" si="552"/>
        <v/>
      </c>
      <c r="X2499" s="20" t="str">
        <f t="shared" si="553"/>
        <v/>
      </c>
      <c r="Y2499" s="20" t="str">
        <f t="shared" si="554"/>
        <v/>
      </c>
      <c r="Z2499" s="20" t="str">
        <f t="shared" si="555"/>
        <v/>
      </c>
      <c r="AA2499" s="20">
        <f t="shared" ref="AA2499:AA2562" si="557">IF(AND(ISNUMBER($G2499),$B2499="AM"),INDEX(Cordon,MATCH($A2499,loc_ID,0),$G2499),0)</f>
        <v>0</v>
      </c>
      <c r="AB2499" s="20">
        <f t="shared" ref="AB2499:AB2562" si="558">IF(AND(ISNUMBER($G2499),$B2499="PM"),INDEX(Cordon,MATCH($A2499,loc_ID,0),VLOOKUP($G2499,Reverse_dir,2,FALSE)),0)</f>
        <v>0</v>
      </c>
      <c r="AC2499" s="20">
        <f t="shared" ref="AC2499:AC2562" si="559">IF(AND(ISNUMBER($G2499),$B2499="AM"),INDEX(Lane,MATCH($A2499,loc_ID,0),$G2499),0)</f>
        <v>0</v>
      </c>
      <c r="AD2499" s="16">
        <f t="shared" si="556"/>
        <v>0</v>
      </c>
      <c r="AE2499" s="16">
        <f>IF(ISBLANK(T2499),AE2498,IF(COUNTIF(T$2:T2499,T2499)&gt;1,AE2498,1+MAX(AE2498,0)))</f>
        <v>77</v>
      </c>
    </row>
    <row r="2500" spans="1:31" x14ac:dyDescent="0.25">
      <c r="A2500" s="42">
        <v>141</v>
      </c>
      <c r="B2500" s="42" t="s">
        <v>66</v>
      </c>
      <c r="C2500" s="42" t="s">
        <v>763</v>
      </c>
      <c r="E2500" s="20">
        <v>1</v>
      </c>
      <c r="F2500" s="20">
        <v>1</v>
      </c>
      <c r="G2500" s="20">
        <v>3</v>
      </c>
      <c r="H2500" s="20">
        <v>6</v>
      </c>
      <c r="I2500" s="20">
        <v>0</v>
      </c>
      <c r="J2500" s="20">
        <v>0</v>
      </c>
      <c r="K2500" s="20">
        <v>1</v>
      </c>
      <c r="L2500" s="20">
        <v>5</v>
      </c>
      <c r="M2500" s="225" t="s">
        <v>814</v>
      </c>
      <c r="O2500" s="101">
        <f>IF(ISBLANK(C2500),O2499,IF(COUNTIF(C$2:C2500,C2500)&gt;1,O2499,1+MAX(O2499,0)))</f>
        <v>72</v>
      </c>
      <c r="P2500" s="45">
        <f t="shared" si="546"/>
        <v>41</v>
      </c>
      <c r="Q2500" s="33" t="str">
        <f t="shared" si="547"/>
        <v/>
      </c>
      <c r="R2500" s="33">
        <f t="shared" si="548"/>
        <v>9</v>
      </c>
      <c r="S2500" s="33" t="str">
        <f t="shared" si="549"/>
        <v>141_9</v>
      </c>
      <c r="T2500" s="35" t="str">
        <f t="shared" si="550"/>
        <v>141PM</v>
      </c>
      <c r="U2500" s="35" t="str">
        <f t="shared" si="551"/>
        <v>141PMEW</v>
      </c>
      <c r="W2500" s="20" t="str">
        <f t="shared" si="552"/>
        <v/>
      </c>
      <c r="X2500" s="20" t="str">
        <f t="shared" si="553"/>
        <v/>
      </c>
      <c r="Y2500" s="20" t="str">
        <f t="shared" si="554"/>
        <v/>
      </c>
      <c r="Z2500" s="20" t="str">
        <f t="shared" si="555"/>
        <v/>
      </c>
      <c r="AA2500" s="20">
        <f t="shared" si="557"/>
        <v>0</v>
      </c>
      <c r="AB2500" s="20">
        <f t="shared" si="558"/>
        <v>0</v>
      </c>
      <c r="AC2500" s="20">
        <f t="shared" si="559"/>
        <v>0</v>
      </c>
      <c r="AD2500" s="16">
        <f t="shared" si="556"/>
        <v>0</v>
      </c>
      <c r="AE2500" s="16">
        <f>IF(ISBLANK(T2500),AE2499,IF(COUNTIF(T$2:T2500,T2500)&gt;1,AE2499,1+MAX(AE2499,0)))</f>
        <v>77</v>
      </c>
    </row>
    <row r="2501" spans="1:31" x14ac:dyDescent="0.25">
      <c r="A2501" s="42">
        <v>141</v>
      </c>
      <c r="B2501" s="42" t="s">
        <v>66</v>
      </c>
      <c r="C2501" s="42" t="s">
        <v>763</v>
      </c>
      <c r="E2501" s="20">
        <v>1</v>
      </c>
      <c r="F2501" s="20">
        <v>1</v>
      </c>
      <c r="G2501" s="20">
        <v>4</v>
      </c>
      <c r="H2501" s="20">
        <v>5</v>
      </c>
      <c r="I2501" s="20">
        <v>2</v>
      </c>
      <c r="J2501" s="20">
        <v>1</v>
      </c>
      <c r="K2501" s="20">
        <v>1</v>
      </c>
      <c r="L2501" s="20">
        <v>4</v>
      </c>
      <c r="M2501" s="225" t="s">
        <v>814</v>
      </c>
      <c r="O2501" s="101">
        <f>IF(ISBLANK(C2501),O2500,IF(COUNTIF(C$2:C2501,C2501)&gt;1,O2500,1+MAX(O2500,0)))</f>
        <v>72</v>
      </c>
      <c r="P2501" s="45">
        <f t="shared" si="546"/>
        <v>41</v>
      </c>
      <c r="Q2501" s="33" t="str">
        <f t="shared" si="547"/>
        <v/>
      </c>
      <c r="R2501" s="33">
        <f t="shared" si="548"/>
        <v>9</v>
      </c>
      <c r="S2501" s="33" t="str">
        <f t="shared" si="549"/>
        <v>141_9</v>
      </c>
      <c r="T2501" s="35" t="str">
        <f t="shared" si="550"/>
        <v>141PM</v>
      </c>
      <c r="U2501" s="35" t="str">
        <f t="shared" si="551"/>
        <v>141PMEW</v>
      </c>
      <c r="W2501" s="20" t="str">
        <f t="shared" si="552"/>
        <v/>
      </c>
      <c r="X2501" s="20" t="str">
        <f t="shared" si="553"/>
        <v/>
      </c>
      <c r="Y2501" s="20" t="str">
        <f t="shared" si="554"/>
        <v/>
      </c>
      <c r="Z2501" s="20" t="str">
        <f t="shared" si="555"/>
        <v/>
      </c>
      <c r="AA2501" s="20">
        <f t="shared" si="557"/>
        <v>0</v>
      </c>
      <c r="AB2501" s="20">
        <f t="shared" si="558"/>
        <v>0</v>
      </c>
      <c r="AC2501" s="20">
        <f t="shared" si="559"/>
        <v>0</v>
      </c>
      <c r="AD2501" s="16">
        <f t="shared" si="556"/>
        <v>0</v>
      </c>
      <c r="AE2501" s="16">
        <f>IF(ISBLANK(T2501),AE2500,IF(COUNTIF(T$2:T2501,T2501)&gt;1,AE2500,1+MAX(AE2500,0)))</f>
        <v>77</v>
      </c>
    </row>
    <row r="2502" spans="1:31" x14ac:dyDescent="0.25">
      <c r="A2502" s="42">
        <v>141</v>
      </c>
      <c r="B2502" s="42" t="s">
        <v>66</v>
      </c>
      <c r="C2502" s="42" t="s">
        <v>763</v>
      </c>
      <c r="E2502" s="20">
        <v>1</v>
      </c>
      <c r="F2502" s="20">
        <v>2</v>
      </c>
      <c r="G2502" s="20">
        <v>1</v>
      </c>
      <c r="H2502" s="20">
        <v>3</v>
      </c>
      <c r="I2502" s="20">
        <v>1</v>
      </c>
      <c r="J2502" s="20">
        <v>1</v>
      </c>
      <c r="K2502" s="20">
        <v>0</v>
      </c>
      <c r="L2502" s="20">
        <v>0</v>
      </c>
      <c r="M2502" s="225" t="s">
        <v>814</v>
      </c>
      <c r="O2502" s="101">
        <f>IF(ISBLANK(C2502),O2501,IF(COUNTIF(C$2:C2502,C2502)&gt;1,O2501,1+MAX(O2501,0)))</f>
        <v>72</v>
      </c>
      <c r="P2502" s="45">
        <f t="shared" si="546"/>
        <v>41</v>
      </c>
      <c r="Q2502" s="33" t="str">
        <f t="shared" si="547"/>
        <v/>
      </c>
      <c r="R2502" s="33">
        <f t="shared" si="548"/>
        <v>10</v>
      </c>
      <c r="S2502" s="33" t="str">
        <f t="shared" si="549"/>
        <v>141_10</v>
      </c>
      <c r="T2502" s="35" t="str">
        <f t="shared" si="550"/>
        <v>141PM</v>
      </c>
      <c r="U2502" s="35" t="str">
        <f t="shared" si="551"/>
        <v>141PMNS</v>
      </c>
      <c r="W2502" s="20" t="str">
        <f t="shared" si="552"/>
        <v/>
      </c>
      <c r="X2502" s="20" t="str">
        <f t="shared" si="553"/>
        <v/>
      </c>
      <c r="Y2502" s="20" t="str">
        <f t="shared" si="554"/>
        <v/>
      </c>
      <c r="Z2502" s="20" t="str">
        <f t="shared" si="555"/>
        <v/>
      </c>
      <c r="AA2502" s="20">
        <f t="shared" si="557"/>
        <v>0</v>
      </c>
      <c r="AB2502" s="20">
        <f t="shared" si="558"/>
        <v>0</v>
      </c>
      <c r="AC2502" s="20">
        <f t="shared" si="559"/>
        <v>0</v>
      </c>
      <c r="AD2502" s="16">
        <f t="shared" si="556"/>
        <v>0</v>
      </c>
      <c r="AE2502" s="16">
        <f>IF(ISBLANK(T2502),AE2501,IF(COUNTIF(T$2:T2502,T2502)&gt;1,AE2501,1+MAX(AE2501,0)))</f>
        <v>77</v>
      </c>
    </row>
    <row r="2503" spans="1:31" x14ac:dyDescent="0.25">
      <c r="A2503" s="42">
        <v>141</v>
      </c>
      <c r="B2503" s="42" t="s">
        <v>66</v>
      </c>
      <c r="C2503" s="42" t="s">
        <v>763</v>
      </c>
      <c r="E2503" s="20">
        <v>1</v>
      </c>
      <c r="F2503" s="20">
        <v>2</v>
      </c>
      <c r="G2503" s="20">
        <v>2</v>
      </c>
      <c r="H2503" s="20">
        <v>9</v>
      </c>
      <c r="I2503" s="20">
        <v>1</v>
      </c>
      <c r="J2503" s="20">
        <v>1</v>
      </c>
      <c r="K2503" s="20">
        <v>1</v>
      </c>
      <c r="L2503" s="20">
        <v>1</v>
      </c>
      <c r="M2503" s="225" t="s">
        <v>814</v>
      </c>
      <c r="O2503" s="101">
        <f>IF(ISBLANK(C2503),O2502,IF(COUNTIF(C$2:C2503,C2503)&gt;1,O2502,1+MAX(O2502,0)))</f>
        <v>72</v>
      </c>
      <c r="P2503" s="45">
        <f t="shared" si="546"/>
        <v>41</v>
      </c>
      <c r="Q2503" s="33" t="str">
        <f t="shared" si="547"/>
        <v/>
      </c>
      <c r="R2503" s="33">
        <f t="shared" si="548"/>
        <v>10</v>
      </c>
      <c r="S2503" s="33" t="str">
        <f t="shared" si="549"/>
        <v>141_10</v>
      </c>
      <c r="T2503" s="35" t="str">
        <f t="shared" si="550"/>
        <v>141PM</v>
      </c>
      <c r="U2503" s="35" t="str">
        <f t="shared" si="551"/>
        <v>141PMNS</v>
      </c>
      <c r="W2503" s="20" t="str">
        <f t="shared" si="552"/>
        <v/>
      </c>
      <c r="X2503" s="20" t="str">
        <f t="shared" si="553"/>
        <v/>
      </c>
      <c r="Y2503" s="20" t="str">
        <f t="shared" si="554"/>
        <v/>
      </c>
      <c r="Z2503" s="20" t="str">
        <f t="shared" si="555"/>
        <v/>
      </c>
      <c r="AA2503" s="20">
        <f t="shared" si="557"/>
        <v>0</v>
      </c>
      <c r="AB2503" s="20">
        <f t="shared" si="558"/>
        <v>0</v>
      </c>
      <c r="AC2503" s="20">
        <f t="shared" si="559"/>
        <v>0</v>
      </c>
      <c r="AD2503" s="16">
        <f t="shared" si="556"/>
        <v>0</v>
      </c>
      <c r="AE2503" s="16">
        <f>IF(ISBLANK(T2503),AE2502,IF(COUNTIF(T$2:T2503,T2503)&gt;1,AE2502,1+MAX(AE2502,0)))</f>
        <v>77</v>
      </c>
    </row>
    <row r="2504" spans="1:31" x14ac:dyDescent="0.25">
      <c r="A2504" s="42">
        <v>141</v>
      </c>
      <c r="B2504" s="42" t="s">
        <v>66</v>
      </c>
      <c r="C2504" s="42" t="s">
        <v>763</v>
      </c>
      <c r="E2504" s="20">
        <v>1</v>
      </c>
      <c r="F2504" s="20">
        <v>2</v>
      </c>
      <c r="G2504" s="20">
        <v>3</v>
      </c>
      <c r="H2504" s="20">
        <v>0</v>
      </c>
      <c r="I2504" s="20">
        <v>0</v>
      </c>
      <c r="J2504" s="20">
        <v>0</v>
      </c>
      <c r="K2504" s="20">
        <v>0</v>
      </c>
      <c r="L2504" s="20">
        <v>0</v>
      </c>
      <c r="M2504" s="225" t="s">
        <v>814</v>
      </c>
      <c r="O2504" s="101">
        <f>IF(ISBLANK(C2504),O2503,IF(COUNTIF(C$2:C2504,C2504)&gt;1,O2503,1+MAX(O2503,0)))</f>
        <v>72</v>
      </c>
      <c r="P2504" s="45">
        <f t="shared" si="546"/>
        <v>41</v>
      </c>
      <c r="Q2504" s="33" t="str">
        <f t="shared" si="547"/>
        <v/>
      </c>
      <c r="R2504" s="33">
        <f t="shared" si="548"/>
        <v>10</v>
      </c>
      <c r="S2504" s="33" t="str">
        <f t="shared" si="549"/>
        <v>141_10</v>
      </c>
      <c r="T2504" s="35" t="str">
        <f t="shared" si="550"/>
        <v>141PM</v>
      </c>
      <c r="U2504" s="35" t="str">
        <f t="shared" si="551"/>
        <v>141PMEW</v>
      </c>
      <c r="W2504" s="20" t="str">
        <f t="shared" si="552"/>
        <v/>
      </c>
      <c r="X2504" s="20" t="str">
        <f t="shared" si="553"/>
        <v/>
      </c>
      <c r="Y2504" s="20" t="str">
        <f t="shared" si="554"/>
        <v/>
      </c>
      <c r="Z2504" s="20" t="str">
        <f t="shared" si="555"/>
        <v/>
      </c>
      <c r="AA2504" s="20">
        <f t="shared" si="557"/>
        <v>0</v>
      </c>
      <c r="AB2504" s="20">
        <f t="shared" si="558"/>
        <v>0</v>
      </c>
      <c r="AC2504" s="20">
        <f t="shared" si="559"/>
        <v>0</v>
      </c>
      <c r="AD2504" s="16">
        <f t="shared" si="556"/>
        <v>0</v>
      </c>
      <c r="AE2504" s="16">
        <f>IF(ISBLANK(T2504),AE2503,IF(COUNTIF(T$2:T2504,T2504)&gt;1,AE2503,1+MAX(AE2503,0)))</f>
        <v>77</v>
      </c>
    </row>
    <row r="2505" spans="1:31" x14ac:dyDescent="0.25">
      <c r="A2505" s="42">
        <v>141</v>
      </c>
      <c r="B2505" s="42" t="s">
        <v>66</v>
      </c>
      <c r="C2505" s="42" t="s">
        <v>763</v>
      </c>
      <c r="E2505" s="20">
        <v>1</v>
      </c>
      <c r="F2505" s="20">
        <v>2</v>
      </c>
      <c r="G2505" s="20">
        <v>4</v>
      </c>
      <c r="H2505" s="20">
        <v>1</v>
      </c>
      <c r="I2505" s="20">
        <v>0</v>
      </c>
      <c r="J2505" s="20">
        <v>0</v>
      </c>
      <c r="K2505" s="20">
        <v>0</v>
      </c>
      <c r="L2505" s="20">
        <v>1</v>
      </c>
      <c r="M2505" s="225" t="s">
        <v>814</v>
      </c>
      <c r="O2505" s="101">
        <f>IF(ISBLANK(C2505),O2504,IF(COUNTIF(C$2:C2505,C2505)&gt;1,O2504,1+MAX(O2504,0)))</f>
        <v>72</v>
      </c>
      <c r="P2505" s="45">
        <f t="shared" si="546"/>
        <v>41</v>
      </c>
      <c r="Q2505" s="33" t="str">
        <f t="shared" si="547"/>
        <v/>
      </c>
      <c r="R2505" s="33">
        <f t="shared" si="548"/>
        <v>10</v>
      </c>
      <c r="S2505" s="33" t="str">
        <f t="shared" si="549"/>
        <v>141_10</v>
      </c>
      <c r="T2505" s="35" t="str">
        <f t="shared" si="550"/>
        <v>141PM</v>
      </c>
      <c r="U2505" s="35" t="str">
        <f t="shared" si="551"/>
        <v>141PMEW</v>
      </c>
      <c r="W2505" s="20" t="str">
        <f t="shared" si="552"/>
        <v/>
      </c>
      <c r="X2505" s="20" t="str">
        <f t="shared" si="553"/>
        <v/>
      </c>
      <c r="Y2505" s="20" t="str">
        <f t="shared" si="554"/>
        <v/>
      </c>
      <c r="Z2505" s="20" t="str">
        <f t="shared" si="555"/>
        <v/>
      </c>
      <c r="AA2505" s="20">
        <f t="shared" si="557"/>
        <v>0</v>
      </c>
      <c r="AB2505" s="20">
        <f t="shared" si="558"/>
        <v>0</v>
      </c>
      <c r="AC2505" s="20">
        <f t="shared" si="559"/>
        <v>0</v>
      </c>
      <c r="AD2505" s="16">
        <f t="shared" si="556"/>
        <v>0</v>
      </c>
      <c r="AE2505" s="16">
        <f>IF(ISBLANK(T2505),AE2504,IF(COUNTIF(T$2:T2505,T2505)&gt;1,AE2504,1+MAX(AE2504,0)))</f>
        <v>77</v>
      </c>
    </row>
    <row r="2506" spans="1:31" x14ac:dyDescent="0.25">
      <c r="A2506" s="42">
        <v>141</v>
      </c>
      <c r="B2506" s="42" t="s">
        <v>66</v>
      </c>
      <c r="C2506" s="42" t="s">
        <v>763</v>
      </c>
      <c r="E2506" s="20">
        <v>1</v>
      </c>
      <c r="F2506" s="20">
        <v>3</v>
      </c>
      <c r="G2506" s="20">
        <v>1</v>
      </c>
      <c r="H2506" s="20">
        <v>6</v>
      </c>
      <c r="I2506" s="20">
        <v>2</v>
      </c>
      <c r="J2506" s="20">
        <v>3</v>
      </c>
      <c r="K2506" s="20">
        <v>0</v>
      </c>
      <c r="L2506" s="20">
        <v>2</v>
      </c>
      <c r="M2506" s="225" t="s">
        <v>814</v>
      </c>
      <c r="O2506" s="101">
        <f>IF(ISBLANK(C2506),O2505,IF(COUNTIF(C$2:C2506,C2506)&gt;1,O2505,1+MAX(O2505,0)))</f>
        <v>72</v>
      </c>
      <c r="P2506" s="45">
        <f t="shared" si="546"/>
        <v>41</v>
      </c>
      <c r="Q2506" s="33" t="str">
        <f t="shared" si="547"/>
        <v/>
      </c>
      <c r="R2506" s="33">
        <f t="shared" si="548"/>
        <v>11</v>
      </c>
      <c r="S2506" s="33" t="str">
        <f t="shared" si="549"/>
        <v>141_11</v>
      </c>
      <c r="T2506" s="35" t="str">
        <f t="shared" si="550"/>
        <v>141PM</v>
      </c>
      <c r="U2506" s="35" t="str">
        <f t="shared" si="551"/>
        <v>141PMNS</v>
      </c>
      <c r="W2506" s="20" t="str">
        <f t="shared" si="552"/>
        <v/>
      </c>
      <c r="X2506" s="20" t="str">
        <f t="shared" si="553"/>
        <v/>
      </c>
      <c r="Y2506" s="20" t="str">
        <f t="shared" si="554"/>
        <v/>
      </c>
      <c r="Z2506" s="20" t="str">
        <f t="shared" si="555"/>
        <v/>
      </c>
      <c r="AA2506" s="20">
        <f t="shared" si="557"/>
        <v>0</v>
      </c>
      <c r="AB2506" s="20">
        <f t="shared" si="558"/>
        <v>0</v>
      </c>
      <c r="AC2506" s="20">
        <f t="shared" si="559"/>
        <v>0</v>
      </c>
      <c r="AD2506" s="16">
        <f t="shared" si="556"/>
        <v>0</v>
      </c>
      <c r="AE2506" s="16">
        <f>IF(ISBLANK(T2506),AE2505,IF(COUNTIF(T$2:T2506,T2506)&gt;1,AE2505,1+MAX(AE2505,0)))</f>
        <v>77</v>
      </c>
    </row>
    <row r="2507" spans="1:31" x14ac:dyDescent="0.25">
      <c r="A2507" s="42">
        <v>141</v>
      </c>
      <c r="B2507" s="42" t="s">
        <v>66</v>
      </c>
      <c r="C2507" s="42" t="s">
        <v>763</v>
      </c>
      <c r="E2507" s="20">
        <v>1</v>
      </c>
      <c r="F2507" s="20">
        <v>3</v>
      </c>
      <c r="G2507" s="20">
        <v>2</v>
      </c>
      <c r="H2507" s="20">
        <v>11</v>
      </c>
      <c r="I2507" s="20">
        <v>3</v>
      </c>
      <c r="J2507" s="20">
        <v>5</v>
      </c>
      <c r="K2507" s="20">
        <v>0</v>
      </c>
      <c r="L2507" s="20">
        <v>0</v>
      </c>
      <c r="M2507" s="225" t="s">
        <v>814</v>
      </c>
      <c r="O2507" s="101">
        <f>IF(ISBLANK(C2507),O2506,IF(COUNTIF(C$2:C2507,C2507)&gt;1,O2506,1+MAX(O2506,0)))</f>
        <v>72</v>
      </c>
      <c r="P2507" s="45">
        <f t="shared" si="546"/>
        <v>41</v>
      </c>
      <c r="Q2507" s="33" t="str">
        <f t="shared" si="547"/>
        <v/>
      </c>
      <c r="R2507" s="33">
        <f t="shared" si="548"/>
        <v>11</v>
      </c>
      <c r="S2507" s="33" t="str">
        <f t="shared" si="549"/>
        <v>141_11</v>
      </c>
      <c r="T2507" s="35" t="str">
        <f t="shared" si="550"/>
        <v>141PM</v>
      </c>
      <c r="U2507" s="35" t="str">
        <f t="shared" si="551"/>
        <v>141PMNS</v>
      </c>
      <c r="W2507" s="20" t="str">
        <f t="shared" si="552"/>
        <v/>
      </c>
      <c r="X2507" s="20" t="str">
        <f t="shared" si="553"/>
        <v/>
      </c>
      <c r="Y2507" s="20" t="str">
        <f t="shared" si="554"/>
        <v/>
      </c>
      <c r="Z2507" s="20" t="str">
        <f t="shared" si="555"/>
        <v/>
      </c>
      <c r="AA2507" s="20">
        <f t="shared" si="557"/>
        <v>0</v>
      </c>
      <c r="AB2507" s="20">
        <f t="shared" si="558"/>
        <v>0</v>
      </c>
      <c r="AC2507" s="20">
        <f t="shared" si="559"/>
        <v>0</v>
      </c>
      <c r="AD2507" s="16">
        <f t="shared" si="556"/>
        <v>0</v>
      </c>
      <c r="AE2507" s="16">
        <f>IF(ISBLANK(T2507),AE2506,IF(COUNTIF(T$2:T2507,T2507)&gt;1,AE2506,1+MAX(AE2506,0)))</f>
        <v>77</v>
      </c>
    </row>
    <row r="2508" spans="1:31" x14ac:dyDescent="0.25">
      <c r="A2508" s="42">
        <v>141</v>
      </c>
      <c r="B2508" s="42" t="s">
        <v>66</v>
      </c>
      <c r="C2508" s="42" t="s">
        <v>763</v>
      </c>
      <c r="E2508" s="20">
        <v>1</v>
      </c>
      <c r="F2508" s="20">
        <v>3</v>
      </c>
      <c r="G2508" s="20">
        <v>3</v>
      </c>
      <c r="H2508" s="20">
        <v>3</v>
      </c>
      <c r="I2508" s="20">
        <v>0</v>
      </c>
      <c r="J2508" s="20">
        <v>0</v>
      </c>
      <c r="K2508" s="20">
        <v>0</v>
      </c>
      <c r="L2508" s="20">
        <v>3</v>
      </c>
      <c r="M2508" s="225" t="s">
        <v>814</v>
      </c>
      <c r="O2508" s="101">
        <f>IF(ISBLANK(C2508),O2507,IF(COUNTIF(C$2:C2508,C2508)&gt;1,O2507,1+MAX(O2507,0)))</f>
        <v>72</v>
      </c>
      <c r="P2508" s="45">
        <f t="shared" si="546"/>
        <v>41</v>
      </c>
      <c r="Q2508" s="33" t="str">
        <f t="shared" si="547"/>
        <v/>
      </c>
      <c r="R2508" s="33">
        <f t="shared" si="548"/>
        <v>11</v>
      </c>
      <c r="S2508" s="33" t="str">
        <f t="shared" si="549"/>
        <v>141_11</v>
      </c>
      <c r="T2508" s="35" t="str">
        <f t="shared" si="550"/>
        <v>141PM</v>
      </c>
      <c r="U2508" s="35" t="str">
        <f t="shared" si="551"/>
        <v>141PMEW</v>
      </c>
      <c r="W2508" s="20" t="str">
        <f t="shared" si="552"/>
        <v/>
      </c>
      <c r="X2508" s="20" t="str">
        <f t="shared" si="553"/>
        <v/>
      </c>
      <c r="Y2508" s="20" t="str">
        <f t="shared" si="554"/>
        <v/>
      </c>
      <c r="Z2508" s="20" t="str">
        <f t="shared" si="555"/>
        <v/>
      </c>
      <c r="AA2508" s="20">
        <f t="shared" si="557"/>
        <v>0</v>
      </c>
      <c r="AB2508" s="20">
        <f t="shared" si="558"/>
        <v>0</v>
      </c>
      <c r="AC2508" s="20">
        <f t="shared" si="559"/>
        <v>0</v>
      </c>
      <c r="AD2508" s="16">
        <f t="shared" si="556"/>
        <v>0</v>
      </c>
      <c r="AE2508" s="16">
        <f>IF(ISBLANK(T2508),AE2507,IF(COUNTIF(T$2:T2508,T2508)&gt;1,AE2507,1+MAX(AE2507,0)))</f>
        <v>77</v>
      </c>
    </row>
    <row r="2509" spans="1:31" x14ac:dyDescent="0.25">
      <c r="A2509" s="42">
        <v>141</v>
      </c>
      <c r="B2509" s="42" t="s">
        <v>66</v>
      </c>
      <c r="C2509" s="42" t="s">
        <v>763</v>
      </c>
      <c r="E2509" s="20">
        <v>1</v>
      </c>
      <c r="F2509" s="20">
        <v>3</v>
      </c>
      <c r="G2509" s="20">
        <v>4</v>
      </c>
      <c r="H2509" s="20">
        <v>0</v>
      </c>
      <c r="I2509" s="20">
        <v>0</v>
      </c>
      <c r="J2509" s="20">
        <v>0</v>
      </c>
      <c r="K2509" s="20">
        <v>0</v>
      </c>
      <c r="L2509" s="20">
        <v>0</v>
      </c>
      <c r="M2509" s="225" t="s">
        <v>814</v>
      </c>
      <c r="O2509" s="101">
        <f>IF(ISBLANK(C2509),O2508,IF(COUNTIF(C$2:C2509,C2509)&gt;1,O2508,1+MAX(O2508,0)))</f>
        <v>72</v>
      </c>
      <c r="P2509" s="45">
        <f t="shared" si="546"/>
        <v>41</v>
      </c>
      <c r="Q2509" s="33" t="str">
        <f t="shared" si="547"/>
        <v/>
      </c>
      <c r="R2509" s="33">
        <f t="shared" si="548"/>
        <v>11</v>
      </c>
      <c r="S2509" s="33" t="str">
        <f t="shared" si="549"/>
        <v>141_11</v>
      </c>
      <c r="T2509" s="35" t="str">
        <f t="shared" si="550"/>
        <v>141PM</v>
      </c>
      <c r="U2509" s="35" t="str">
        <f t="shared" si="551"/>
        <v>141PMEW</v>
      </c>
      <c r="W2509" s="20" t="str">
        <f t="shared" si="552"/>
        <v/>
      </c>
      <c r="X2509" s="20" t="str">
        <f t="shared" si="553"/>
        <v/>
      </c>
      <c r="Y2509" s="20" t="str">
        <f t="shared" si="554"/>
        <v/>
      </c>
      <c r="Z2509" s="20" t="str">
        <f t="shared" si="555"/>
        <v/>
      </c>
      <c r="AA2509" s="20">
        <f t="shared" si="557"/>
        <v>0</v>
      </c>
      <c r="AB2509" s="20">
        <f t="shared" si="558"/>
        <v>0</v>
      </c>
      <c r="AC2509" s="20">
        <f t="shared" si="559"/>
        <v>0</v>
      </c>
      <c r="AD2509" s="16">
        <f t="shared" si="556"/>
        <v>0</v>
      </c>
      <c r="AE2509" s="16">
        <f>IF(ISBLANK(T2509),AE2508,IF(COUNTIF(T$2:T2509,T2509)&gt;1,AE2508,1+MAX(AE2508,0)))</f>
        <v>77</v>
      </c>
    </row>
    <row r="2510" spans="1:31" x14ac:dyDescent="0.25">
      <c r="A2510" s="42">
        <v>141</v>
      </c>
      <c r="B2510" s="42" t="s">
        <v>66</v>
      </c>
      <c r="C2510" s="42" t="s">
        <v>763</v>
      </c>
      <c r="E2510" s="20">
        <v>1</v>
      </c>
      <c r="F2510" s="20">
        <v>4</v>
      </c>
      <c r="G2510" s="20">
        <v>1</v>
      </c>
      <c r="H2510" s="20">
        <v>2</v>
      </c>
      <c r="I2510" s="20">
        <v>0</v>
      </c>
      <c r="J2510" s="20">
        <v>0</v>
      </c>
      <c r="K2510" s="20">
        <v>1</v>
      </c>
      <c r="L2510" s="20">
        <v>1</v>
      </c>
      <c r="M2510" s="225" t="s">
        <v>814</v>
      </c>
      <c r="O2510" s="101">
        <f>IF(ISBLANK(C2510),O2509,IF(COUNTIF(C$2:C2510,C2510)&gt;1,O2509,1+MAX(O2509,0)))</f>
        <v>72</v>
      </c>
      <c r="P2510" s="45">
        <f t="shared" si="546"/>
        <v>41</v>
      </c>
      <c r="Q2510" s="33" t="str">
        <f t="shared" si="547"/>
        <v/>
      </c>
      <c r="R2510" s="33">
        <f t="shared" si="548"/>
        <v>12</v>
      </c>
      <c r="S2510" s="33" t="str">
        <f t="shared" si="549"/>
        <v>141_12</v>
      </c>
      <c r="T2510" s="35" t="str">
        <f t="shared" si="550"/>
        <v>141PM</v>
      </c>
      <c r="U2510" s="35" t="str">
        <f t="shared" si="551"/>
        <v>141PMNS</v>
      </c>
      <c r="W2510" s="20" t="str">
        <f t="shared" si="552"/>
        <v/>
      </c>
      <c r="X2510" s="20" t="str">
        <f t="shared" si="553"/>
        <v/>
      </c>
      <c r="Y2510" s="20" t="str">
        <f t="shared" si="554"/>
        <v/>
      </c>
      <c r="Z2510" s="20" t="str">
        <f t="shared" si="555"/>
        <v/>
      </c>
      <c r="AA2510" s="20">
        <f t="shared" si="557"/>
        <v>0</v>
      </c>
      <c r="AB2510" s="20">
        <f t="shared" si="558"/>
        <v>0</v>
      </c>
      <c r="AC2510" s="20">
        <f t="shared" si="559"/>
        <v>0</v>
      </c>
      <c r="AD2510" s="16">
        <f t="shared" si="556"/>
        <v>0</v>
      </c>
      <c r="AE2510" s="16">
        <f>IF(ISBLANK(T2510),AE2509,IF(COUNTIF(T$2:T2510,T2510)&gt;1,AE2509,1+MAX(AE2509,0)))</f>
        <v>77</v>
      </c>
    </row>
    <row r="2511" spans="1:31" x14ac:dyDescent="0.25">
      <c r="A2511" s="42">
        <v>141</v>
      </c>
      <c r="B2511" s="42" t="s">
        <v>66</v>
      </c>
      <c r="C2511" s="42" t="s">
        <v>763</v>
      </c>
      <c r="E2511" s="20">
        <v>1</v>
      </c>
      <c r="F2511" s="20">
        <v>4</v>
      </c>
      <c r="G2511" s="20">
        <v>2</v>
      </c>
      <c r="H2511" s="20">
        <v>8</v>
      </c>
      <c r="I2511" s="20">
        <v>2</v>
      </c>
      <c r="J2511" s="20">
        <v>3</v>
      </c>
      <c r="K2511" s="20">
        <v>0</v>
      </c>
      <c r="L2511" s="20">
        <v>1</v>
      </c>
      <c r="M2511" s="225" t="s">
        <v>814</v>
      </c>
      <c r="O2511" s="101">
        <f>IF(ISBLANK(C2511),O2510,IF(COUNTIF(C$2:C2511,C2511)&gt;1,O2510,1+MAX(O2510,0)))</f>
        <v>72</v>
      </c>
      <c r="P2511" s="45">
        <f t="shared" si="546"/>
        <v>41</v>
      </c>
      <c r="Q2511" s="33" t="str">
        <f t="shared" si="547"/>
        <v/>
      </c>
      <c r="R2511" s="33">
        <f t="shared" si="548"/>
        <v>12</v>
      </c>
      <c r="S2511" s="33" t="str">
        <f t="shared" si="549"/>
        <v>141_12</v>
      </c>
      <c r="T2511" s="35" t="str">
        <f t="shared" si="550"/>
        <v>141PM</v>
      </c>
      <c r="U2511" s="35" t="str">
        <f t="shared" si="551"/>
        <v>141PMNS</v>
      </c>
      <c r="W2511" s="20" t="str">
        <f t="shared" si="552"/>
        <v/>
      </c>
      <c r="X2511" s="20" t="str">
        <f t="shared" si="553"/>
        <v/>
      </c>
      <c r="Y2511" s="20" t="str">
        <f t="shared" si="554"/>
        <v/>
      </c>
      <c r="Z2511" s="20" t="str">
        <f t="shared" si="555"/>
        <v/>
      </c>
      <c r="AA2511" s="20">
        <f t="shared" si="557"/>
        <v>0</v>
      </c>
      <c r="AB2511" s="20">
        <f t="shared" si="558"/>
        <v>0</v>
      </c>
      <c r="AC2511" s="20">
        <f t="shared" si="559"/>
        <v>0</v>
      </c>
      <c r="AD2511" s="16">
        <f t="shared" si="556"/>
        <v>0</v>
      </c>
      <c r="AE2511" s="16">
        <f>IF(ISBLANK(T2511),AE2510,IF(COUNTIF(T$2:T2511,T2511)&gt;1,AE2510,1+MAX(AE2510,0)))</f>
        <v>77</v>
      </c>
    </row>
    <row r="2512" spans="1:31" x14ac:dyDescent="0.25">
      <c r="A2512" s="42">
        <v>141</v>
      </c>
      <c r="B2512" s="42" t="s">
        <v>66</v>
      </c>
      <c r="C2512" s="42" t="s">
        <v>763</v>
      </c>
      <c r="E2512" s="20">
        <v>1</v>
      </c>
      <c r="F2512" s="20">
        <v>4</v>
      </c>
      <c r="G2512" s="20">
        <v>3</v>
      </c>
      <c r="H2512" s="20">
        <v>3</v>
      </c>
      <c r="I2512" s="20">
        <v>0</v>
      </c>
      <c r="J2512" s="20">
        <v>1</v>
      </c>
      <c r="K2512" s="20">
        <v>0</v>
      </c>
      <c r="L2512" s="20">
        <v>2</v>
      </c>
      <c r="M2512" s="225" t="s">
        <v>814</v>
      </c>
      <c r="O2512" s="101">
        <f>IF(ISBLANK(C2512),O2511,IF(COUNTIF(C$2:C2512,C2512)&gt;1,O2511,1+MAX(O2511,0)))</f>
        <v>72</v>
      </c>
      <c r="P2512" s="45">
        <f t="shared" si="546"/>
        <v>41</v>
      </c>
      <c r="Q2512" s="33" t="str">
        <f t="shared" si="547"/>
        <v/>
      </c>
      <c r="R2512" s="33">
        <f t="shared" si="548"/>
        <v>12</v>
      </c>
      <c r="S2512" s="33" t="str">
        <f t="shared" si="549"/>
        <v>141_12</v>
      </c>
      <c r="T2512" s="35" t="str">
        <f t="shared" si="550"/>
        <v>141PM</v>
      </c>
      <c r="U2512" s="35" t="str">
        <f t="shared" si="551"/>
        <v>141PMEW</v>
      </c>
      <c r="W2512" s="20" t="str">
        <f t="shared" si="552"/>
        <v/>
      </c>
      <c r="X2512" s="20" t="str">
        <f t="shared" si="553"/>
        <v/>
      </c>
      <c r="Y2512" s="20" t="str">
        <f t="shared" si="554"/>
        <v/>
      </c>
      <c r="Z2512" s="20" t="str">
        <f t="shared" si="555"/>
        <v/>
      </c>
      <c r="AA2512" s="20">
        <f t="shared" si="557"/>
        <v>0</v>
      </c>
      <c r="AB2512" s="20">
        <f t="shared" si="558"/>
        <v>0</v>
      </c>
      <c r="AC2512" s="20">
        <f t="shared" si="559"/>
        <v>0</v>
      </c>
      <c r="AD2512" s="16">
        <f t="shared" si="556"/>
        <v>0</v>
      </c>
      <c r="AE2512" s="16">
        <f>IF(ISBLANK(T2512),AE2511,IF(COUNTIF(T$2:T2512,T2512)&gt;1,AE2511,1+MAX(AE2511,0)))</f>
        <v>77</v>
      </c>
    </row>
    <row r="2513" spans="1:31" x14ac:dyDescent="0.25">
      <c r="A2513" s="42">
        <v>141</v>
      </c>
      <c r="B2513" s="42" t="s">
        <v>66</v>
      </c>
      <c r="C2513" s="42" t="s">
        <v>763</v>
      </c>
      <c r="E2513" s="20">
        <v>1</v>
      </c>
      <c r="F2513" s="20">
        <v>4</v>
      </c>
      <c r="G2513" s="20">
        <v>4</v>
      </c>
      <c r="H2513" s="20">
        <v>5</v>
      </c>
      <c r="I2513" s="20">
        <v>1</v>
      </c>
      <c r="J2513" s="20">
        <v>1</v>
      </c>
      <c r="K2513" s="20">
        <v>1</v>
      </c>
      <c r="L2513" s="20">
        <v>3</v>
      </c>
      <c r="M2513" s="225" t="s">
        <v>814</v>
      </c>
      <c r="O2513" s="101">
        <f>IF(ISBLANK(C2513),O2512,IF(COUNTIF(C$2:C2513,C2513)&gt;1,O2512,1+MAX(O2512,0)))</f>
        <v>72</v>
      </c>
      <c r="P2513" s="45">
        <f t="shared" si="546"/>
        <v>41</v>
      </c>
      <c r="Q2513" s="33" t="str">
        <f t="shared" si="547"/>
        <v/>
      </c>
      <c r="R2513" s="33">
        <f t="shared" si="548"/>
        <v>12</v>
      </c>
      <c r="S2513" s="33" t="str">
        <f t="shared" si="549"/>
        <v>141_12</v>
      </c>
      <c r="T2513" s="35" t="str">
        <f t="shared" si="550"/>
        <v>141PM</v>
      </c>
      <c r="U2513" s="35" t="str">
        <f t="shared" si="551"/>
        <v>141PMEW</v>
      </c>
      <c r="W2513" s="20" t="str">
        <f t="shared" si="552"/>
        <v/>
      </c>
      <c r="X2513" s="20" t="str">
        <f t="shared" si="553"/>
        <v/>
      </c>
      <c r="Y2513" s="20" t="str">
        <f t="shared" si="554"/>
        <v/>
      </c>
      <c r="Z2513" s="20" t="str">
        <f t="shared" si="555"/>
        <v/>
      </c>
      <c r="AA2513" s="20">
        <f t="shared" si="557"/>
        <v>0</v>
      </c>
      <c r="AB2513" s="20">
        <f t="shared" si="558"/>
        <v>0</v>
      </c>
      <c r="AC2513" s="20">
        <f t="shared" si="559"/>
        <v>0</v>
      </c>
      <c r="AD2513" s="16">
        <f t="shared" si="556"/>
        <v>0</v>
      </c>
      <c r="AE2513" s="16">
        <f>IF(ISBLANK(T2513),AE2512,IF(COUNTIF(T$2:T2513,T2513)&gt;1,AE2512,1+MAX(AE2512,0)))</f>
        <v>77</v>
      </c>
    </row>
    <row r="2514" spans="1:31" x14ac:dyDescent="0.25">
      <c r="A2514" s="42">
        <v>141</v>
      </c>
      <c r="B2514" s="42" t="s">
        <v>66</v>
      </c>
      <c r="C2514" s="42" t="s">
        <v>763</v>
      </c>
      <c r="E2514" s="20">
        <v>2</v>
      </c>
      <c r="F2514" s="20">
        <v>1</v>
      </c>
      <c r="G2514" s="20">
        <v>1</v>
      </c>
      <c r="H2514" s="20">
        <v>0</v>
      </c>
      <c r="I2514" s="20">
        <v>0</v>
      </c>
      <c r="J2514" s="20">
        <v>0</v>
      </c>
      <c r="K2514" s="20">
        <v>0</v>
      </c>
      <c r="L2514" s="20">
        <v>0</v>
      </c>
      <c r="M2514" s="225">
        <v>81</v>
      </c>
      <c r="O2514" s="101">
        <f>IF(ISBLANK(C2514),O2513,IF(COUNTIF(C$2:C2514,C2514)&gt;1,O2513,1+MAX(O2513,0)))</f>
        <v>72</v>
      </c>
      <c r="P2514" s="45">
        <f t="shared" si="546"/>
        <v>41</v>
      </c>
      <c r="Q2514" s="33" t="str">
        <f t="shared" si="547"/>
        <v/>
      </c>
      <c r="R2514" s="33">
        <f t="shared" si="548"/>
        <v>13</v>
      </c>
      <c r="S2514" s="33" t="str">
        <f t="shared" si="549"/>
        <v>141_13</v>
      </c>
      <c r="T2514" s="35" t="str">
        <f t="shared" si="550"/>
        <v>141PM</v>
      </c>
      <c r="U2514" s="35" t="str">
        <f t="shared" si="551"/>
        <v>141PMNS</v>
      </c>
      <c r="W2514" s="20" t="str">
        <f t="shared" si="552"/>
        <v/>
      </c>
      <c r="X2514" s="20" t="str">
        <f t="shared" si="553"/>
        <v/>
      </c>
      <c r="Y2514" s="20" t="str">
        <f t="shared" si="554"/>
        <v/>
      </c>
      <c r="Z2514" s="20" t="str">
        <f t="shared" si="555"/>
        <v/>
      </c>
      <c r="AA2514" s="20">
        <f t="shared" si="557"/>
        <v>0</v>
      </c>
      <c r="AB2514" s="20">
        <f t="shared" si="558"/>
        <v>0</v>
      </c>
      <c r="AC2514" s="20">
        <f t="shared" si="559"/>
        <v>0</v>
      </c>
      <c r="AD2514" s="16">
        <f t="shared" si="556"/>
        <v>0</v>
      </c>
      <c r="AE2514" s="16">
        <f>IF(ISBLANK(T2514),AE2513,IF(COUNTIF(T$2:T2514,T2514)&gt;1,AE2513,1+MAX(AE2513,0)))</f>
        <v>77</v>
      </c>
    </row>
    <row r="2515" spans="1:31" x14ac:dyDescent="0.25">
      <c r="A2515" s="42">
        <v>141</v>
      </c>
      <c r="B2515" s="42" t="s">
        <v>66</v>
      </c>
      <c r="C2515" s="42" t="s">
        <v>763</v>
      </c>
      <c r="E2515" s="20">
        <v>2</v>
      </c>
      <c r="F2515" s="20">
        <v>1</v>
      </c>
      <c r="G2515" s="20">
        <v>2</v>
      </c>
      <c r="H2515" s="20">
        <v>14</v>
      </c>
      <c r="I2515" s="20">
        <v>3</v>
      </c>
      <c r="J2515" s="20">
        <v>5</v>
      </c>
      <c r="K2515" s="20">
        <v>1</v>
      </c>
      <c r="L2515" s="20">
        <v>1</v>
      </c>
      <c r="M2515" s="225">
        <v>81</v>
      </c>
      <c r="O2515" s="101">
        <f>IF(ISBLANK(C2515),O2514,IF(COUNTIF(C$2:C2515,C2515)&gt;1,O2514,1+MAX(O2514,0)))</f>
        <v>72</v>
      </c>
      <c r="P2515" s="45">
        <f t="shared" si="546"/>
        <v>41</v>
      </c>
      <c r="Q2515" s="33" t="str">
        <f t="shared" si="547"/>
        <v/>
      </c>
      <c r="R2515" s="33">
        <f t="shared" si="548"/>
        <v>13</v>
      </c>
      <c r="S2515" s="33" t="str">
        <f t="shared" si="549"/>
        <v>141_13</v>
      </c>
      <c r="T2515" s="35" t="str">
        <f t="shared" si="550"/>
        <v>141PM</v>
      </c>
      <c r="U2515" s="35" t="str">
        <f t="shared" si="551"/>
        <v>141PMNS</v>
      </c>
      <c r="W2515" s="20" t="str">
        <f t="shared" si="552"/>
        <v/>
      </c>
      <c r="X2515" s="20" t="str">
        <f t="shared" si="553"/>
        <v/>
      </c>
      <c r="Y2515" s="20" t="str">
        <f t="shared" si="554"/>
        <v/>
      </c>
      <c r="Z2515" s="20" t="str">
        <f t="shared" si="555"/>
        <v/>
      </c>
      <c r="AA2515" s="20">
        <f t="shared" si="557"/>
        <v>0</v>
      </c>
      <c r="AB2515" s="20">
        <f t="shared" si="558"/>
        <v>0</v>
      </c>
      <c r="AC2515" s="20">
        <f t="shared" si="559"/>
        <v>0</v>
      </c>
      <c r="AD2515" s="16">
        <f t="shared" si="556"/>
        <v>0</v>
      </c>
      <c r="AE2515" s="16">
        <f>IF(ISBLANK(T2515),AE2514,IF(COUNTIF(T$2:T2515,T2515)&gt;1,AE2514,1+MAX(AE2514,0)))</f>
        <v>77</v>
      </c>
    </row>
    <row r="2516" spans="1:31" x14ac:dyDescent="0.25">
      <c r="A2516" s="42">
        <v>141</v>
      </c>
      <c r="B2516" s="42" t="s">
        <v>66</v>
      </c>
      <c r="C2516" s="42" t="s">
        <v>763</v>
      </c>
      <c r="E2516" s="20">
        <v>2</v>
      </c>
      <c r="F2516" s="20">
        <v>1</v>
      </c>
      <c r="G2516" s="20">
        <v>3</v>
      </c>
      <c r="H2516" s="20">
        <v>2</v>
      </c>
      <c r="I2516" s="20">
        <v>0</v>
      </c>
      <c r="J2516" s="20">
        <v>1</v>
      </c>
      <c r="K2516" s="20">
        <v>1</v>
      </c>
      <c r="L2516" s="20">
        <v>2</v>
      </c>
      <c r="M2516" s="225">
        <v>81</v>
      </c>
      <c r="O2516" s="101">
        <f>IF(ISBLANK(C2516),O2515,IF(COUNTIF(C$2:C2516,C2516)&gt;1,O2515,1+MAX(O2515,0)))</f>
        <v>72</v>
      </c>
      <c r="P2516" s="45">
        <f t="shared" si="546"/>
        <v>41</v>
      </c>
      <c r="Q2516" s="33" t="str">
        <f t="shared" si="547"/>
        <v/>
      </c>
      <c r="R2516" s="33">
        <f t="shared" si="548"/>
        <v>13</v>
      </c>
      <c r="S2516" s="33" t="str">
        <f t="shared" si="549"/>
        <v>141_13</v>
      </c>
      <c r="T2516" s="35" t="str">
        <f t="shared" si="550"/>
        <v>141PM</v>
      </c>
      <c r="U2516" s="35" t="str">
        <f t="shared" si="551"/>
        <v>141PMEW</v>
      </c>
      <c r="W2516" s="20" t="str">
        <f t="shared" si="552"/>
        <v/>
      </c>
      <c r="X2516" s="20" t="str">
        <f t="shared" si="553"/>
        <v/>
      </c>
      <c r="Y2516" s="20" t="str">
        <f t="shared" si="554"/>
        <v/>
      </c>
      <c r="Z2516" s="20" t="str">
        <f t="shared" si="555"/>
        <v/>
      </c>
      <c r="AA2516" s="20">
        <f t="shared" si="557"/>
        <v>0</v>
      </c>
      <c r="AB2516" s="20">
        <f t="shared" si="558"/>
        <v>0</v>
      </c>
      <c r="AC2516" s="20">
        <f t="shared" si="559"/>
        <v>0</v>
      </c>
      <c r="AD2516" s="16">
        <f t="shared" si="556"/>
        <v>0</v>
      </c>
      <c r="AE2516" s="16">
        <f>IF(ISBLANK(T2516),AE2515,IF(COUNTIF(T$2:T2516,T2516)&gt;1,AE2515,1+MAX(AE2515,0)))</f>
        <v>77</v>
      </c>
    </row>
    <row r="2517" spans="1:31" x14ac:dyDescent="0.25">
      <c r="A2517" s="42">
        <v>141</v>
      </c>
      <c r="B2517" s="42" t="s">
        <v>66</v>
      </c>
      <c r="C2517" s="42" t="s">
        <v>763</v>
      </c>
      <c r="E2517" s="20">
        <v>2</v>
      </c>
      <c r="F2517" s="20">
        <v>1</v>
      </c>
      <c r="G2517" s="20">
        <v>4</v>
      </c>
      <c r="H2517" s="20">
        <v>1</v>
      </c>
      <c r="I2517" s="20">
        <v>0</v>
      </c>
      <c r="J2517" s="20">
        <v>0</v>
      </c>
      <c r="K2517" s="20">
        <v>0</v>
      </c>
      <c r="L2517" s="20">
        <v>1</v>
      </c>
      <c r="M2517" s="225">
        <v>81</v>
      </c>
      <c r="O2517" s="101">
        <f>IF(ISBLANK(C2517),O2516,IF(COUNTIF(C$2:C2517,C2517)&gt;1,O2516,1+MAX(O2516,0)))</f>
        <v>72</v>
      </c>
      <c r="P2517" s="45">
        <f t="shared" si="546"/>
        <v>41</v>
      </c>
      <c r="Q2517" s="33" t="str">
        <f t="shared" si="547"/>
        <v/>
      </c>
      <c r="R2517" s="33">
        <f t="shared" si="548"/>
        <v>13</v>
      </c>
      <c r="S2517" s="33" t="str">
        <f t="shared" si="549"/>
        <v>141_13</v>
      </c>
      <c r="T2517" s="35" t="str">
        <f t="shared" si="550"/>
        <v>141PM</v>
      </c>
      <c r="U2517" s="35" t="str">
        <f t="shared" si="551"/>
        <v>141PMEW</v>
      </c>
      <c r="W2517" s="20" t="str">
        <f t="shared" si="552"/>
        <v/>
      </c>
      <c r="X2517" s="20" t="str">
        <f t="shared" si="553"/>
        <v/>
      </c>
      <c r="Y2517" s="20" t="str">
        <f t="shared" si="554"/>
        <v/>
      </c>
      <c r="Z2517" s="20" t="str">
        <f t="shared" si="555"/>
        <v/>
      </c>
      <c r="AA2517" s="20">
        <f t="shared" si="557"/>
        <v>0</v>
      </c>
      <c r="AB2517" s="20">
        <f t="shared" si="558"/>
        <v>0</v>
      </c>
      <c r="AC2517" s="20">
        <f t="shared" si="559"/>
        <v>0</v>
      </c>
      <c r="AD2517" s="16">
        <f t="shared" si="556"/>
        <v>0</v>
      </c>
      <c r="AE2517" s="16">
        <f>IF(ISBLANK(T2517),AE2516,IF(COUNTIF(T$2:T2517,T2517)&gt;1,AE2516,1+MAX(AE2516,0)))</f>
        <v>77</v>
      </c>
    </row>
    <row r="2518" spans="1:31" x14ac:dyDescent="0.25">
      <c r="A2518" s="42">
        <v>141</v>
      </c>
      <c r="B2518" s="42" t="s">
        <v>66</v>
      </c>
      <c r="C2518" s="42" t="s">
        <v>763</v>
      </c>
      <c r="E2518" s="20">
        <v>2</v>
      </c>
      <c r="F2518" s="20">
        <v>2</v>
      </c>
      <c r="G2518" s="20">
        <v>1</v>
      </c>
      <c r="H2518" s="20">
        <v>6</v>
      </c>
      <c r="I2518" s="20">
        <v>0</v>
      </c>
      <c r="J2518" s="20">
        <v>1</v>
      </c>
      <c r="K2518" s="20">
        <v>0</v>
      </c>
      <c r="L2518" s="20">
        <v>0</v>
      </c>
      <c r="M2518" s="225">
        <v>81</v>
      </c>
      <c r="O2518" s="101">
        <f>IF(ISBLANK(C2518),O2517,IF(COUNTIF(C$2:C2518,C2518)&gt;1,O2517,1+MAX(O2517,0)))</f>
        <v>72</v>
      </c>
      <c r="P2518" s="45">
        <f t="shared" si="546"/>
        <v>41</v>
      </c>
      <c r="Q2518" s="33" t="str">
        <f t="shared" si="547"/>
        <v/>
      </c>
      <c r="R2518" s="33">
        <f t="shared" si="548"/>
        <v>14</v>
      </c>
      <c r="S2518" s="33" t="str">
        <f t="shared" si="549"/>
        <v>141_14</v>
      </c>
      <c r="T2518" s="35" t="str">
        <f t="shared" si="550"/>
        <v>141PM</v>
      </c>
      <c r="U2518" s="35" t="str">
        <f t="shared" si="551"/>
        <v>141PMNS</v>
      </c>
      <c r="W2518" s="20" t="str">
        <f t="shared" si="552"/>
        <v/>
      </c>
      <c r="X2518" s="20" t="str">
        <f t="shared" si="553"/>
        <v/>
      </c>
      <c r="Y2518" s="20" t="str">
        <f t="shared" si="554"/>
        <v/>
      </c>
      <c r="Z2518" s="20" t="str">
        <f t="shared" si="555"/>
        <v/>
      </c>
      <c r="AA2518" s="20">
        <f t="shared" si="557"/>
        <v>0</v>
      </c>
      <c r="AB2518" s="20">
        <f t="shared" si="558"/>
        <v>0</v>
      </c>
      <c r="AC2518" s="20">
        <f t="shared" si="559"/>
        <v>0</v>
      </c>
      <c r="AD2518" s="16">
        <f t="shared" si="556"/>
        <v>0</v>
      </c>
      <c r="AE2518" s="16">
        <f>IF(ISBLANK(T2518),AE2517,IF(COUNTIF(T$2:T2518,T2518)&gt;1,AE2517,1+MAX(AE2517,0)))</f>
        <v>77</v>
      </c>
    </row>
    <row r="2519" spans="1:31" x14ac:dyDescent="0.25">
      <c r="A2519" s="42">
        <v>141</v>
      </c>
      <c r="B2519" s="42" t="s">
        <v>66</v>
      </c>
      <c r="C2519" s="42" t="s">
        <v>763</v>
      </c>
      <c r="E2519" s="20">
        <v>2</v>
      </c>
      <c r="F2519" s="20">
        <v>2</v>
      </c>
      <c r="G2519" s="20">
        <v>2</v>
      </c>
      <c r="H2519" s="20">
        <v>8</v>
      </c>
      <c r="I2519" s="20">
        <v>1</v>
      </c>
      <c r="J2519" s="20">
        <v>6</v>
      </c>
      <c r="K2519" s="20">
        <v>0</v>
      </c>
      <c r="L2519" s="20">
        <v>1</v>
      </c>
      <c r="M2519" s="225">
        <v>81</v>
      </c>
      <c r="O2519" s="101">
        <f>IF(ISBLANK(C2519),O2518,IF(COUNTIF(C$2:C2519,C2519)&gt;1,O2518,1+MAX(O2518,0)))</f>
        <v>72</v>
      </c>
      <c r="P2519" s="45">
        <f t="shared" si="546"/>
        <v>41</v>
      </c>
      <c r="Q2519" s="33" t="str">
        <f t="shared" si="547"/>
        <v/>
      </c>
      <c r="R2519" s="33">
        <f t="shared" si="548"/>
        <v>14</v>
      </c>
      <c r="S2519" s="33" t="str">
        <f t="shared" si="549"/>
        <v>141_14</v>
      </c>
      <c r="T2519" s="35" t="str">
        <f t="shared" si="550"/>
        <v>141PM</v>
      </c>
      <c r="U2519" s="35" t="str">
        <f t="shared" si="551"/>
        <v>141PMNS</v>
      </c>
      <c r="W2519" s="20" t="str">
        <f t="shared" si="552"/>
        <v/>
      </c>
      <c r="X2519" s="20" t="str">
        <f t="shared" si="553"/>
        <v/>
      </c>
      <c r="Y2519" s="20" t="str">
        <f t="shared" si="554"/>
        <v/>
      </c>
      <c r="Z2519" s="20" t="str">
        <f t="shared" si="555"/>
        <v/>
      </c>
      <c r="AA2519" s="20">
        <f t="shared" si="557"/>
        <v>0</v>
      </c>
      <c r="AB2519" s="20">
        <f t="shared" si="558"/>
        <v>0</v>
      </c>
      <c r="AC2519" s="20">
        <f t="shared" si="559"/>
        <v>0</v>
      </c>
      <c r="AD2519" s="16">
        <f t="shared" si="556"/>
        <v>0</v>
      </c>
      <c r="AE2519" s="16">
        <f>IF(ISBLANK(T2519),AE2518,IF(COUNTIF(T$2:T2519,T2519)&gt;1,AE2518,1+MAX(AE2518,0)))</f>
        <v>77</v>
      </c>
    </row>
    <row r="2520" spans="1:31" x14ac:dyDescent="0.25">
      <c r="A2520" s="42">
        <v>141</v>
      </c>
      <c r="B2520" s="42" t="s">
        <v>66</v>
      </c>
      <c r="C2520" s="42" t="s">
        <v>763</v>
      </c>
      <c r="E2520" s="20">
        <v>2</v>
      </c>
      <c r="F2520" s="20">
        <v>2</v>
      </c>
      <c r="G2520" s="20">
        <v>3</v>
      </c>
      <c r="H2520" s="20">
        <v>5</v>
      </c>
      <c r="I2520" s="20">
        <v>0</v>
      </c>
      <c r="J2520" s="20">
        <v>1</v>
      </c>
      <c r="K2520" s="20">
        <v>1</v>
      </c>
      <c r="L2520" s="20">
        <v>4</v>
      </c>
      <c r="M2520" s="225">
        <v>81</v>
      </c>
      <c r="O2520" s="101">
        <f>IF(ISBLANK(C2520),O2519,IF(COUNTIF(C$2:C2520,C2520)&gt;1,O2519,1+MAX(O2519,0)))</f>
        <v>72</v>
      </c>
      <c r="P2520" s="45">
        <f t="shared" si="546"/>
        <v>41</v>
      </c>
      <c r="Q2520" s="33" t="str">
        <f t="shared" si="547"/>
        <v/>
      </c>
      <c r="R2520" s="33">
        <f t="shared" si="548"/>
        <v>14</v>
      </c>
      <c r="S2520" s="33" t="str">
        <f t="shared" si="549"/>
        <v>141_14</v>
      </c>
      <c r="T2520" s="35" t="str">
        <f t="shared" si="550"/>
        <v>141PM</v>
      </c>
      <c r="U2520" s="35" t="str">
        <f t="shared" si="551"/>
        <v>141PMEW</v>
      </c>
      <c r="W2520" s="20" t="str">
        <f t="shared" si="552"/>
        <v/>
      </c>
      <c r="X2520" s="20" t="str">
        <f t="shared" si="553"/>
        <v/>
      </c>
      <c r="Y2520" s="20" t="str">
        <f t="shared" si="554"/>
        <v/>
      </c>
      <c r="Z2520" s="20" t="str">
        <f t="shared" si="555"/>
        <v/>
      </c>
      <c r="AA2520" s="20">
        <f t="shared" si="557"/>
        <v>0</v>
      </c>
      <c r="AB2520" s="20">
        <f t="shared" si="558"/>
        <v>0</v>
      </c>
      <c r="AC2520" s="20">
        <f t="shared" si="559"/>
        <v>0</v>
      </c>
      <c r="AD2520" s="16">
        <f t="shared" si="556"/>
        <v>0</v>
      </c>
      <c r="AE2520" s="16">
        <f>IF(ISBLANK(T2520),AE2519,IF(COUNTIF(T$2:T2520,T2520)&gt;1,AE2519,1+MAX(AE2519,0)))</f>
        <v>77</v>
      </c>
    </row>
    <row r="2521" spans="1:31" x14ac:dyDescent="0.25">
      <c r="A2521" s="42">
        <v>141</v>
      </c>
      <c r="B2521" s="42" t="s">
        <v>66</v>
      </c>
      <c r="C2521" s="42" t="s">
        <v>763</v>
      </c>
      <c r="E2521" s="20">
        <v>2</v>
      </c>
      <c r="F2521" s="20">
        <v>2</v>
      </c>
      <c r="G2521" s="20">
        <v>4</v>
      </c>
      <c r="H2521" s="20">
        <v>1</v>
      </c>
      <c r="I2521" s="20">
        <v>1</v>
      </c>
      <c r="J2521" s="20">
        <v>0</v>
      </c>
      <c r="K2521" s="20">
        <v>0</v>
      </c>
      <c r="L2521" s="20">
        <v>1</v>
      </c>
      <c r="M2521" s="225">
        <v>81</v>
      </c>
      <c r="O2521" s="101">
        <f>IF(ISBLANK(C2521),O2520,IF(COUNTIF(C$2:C2521,C2521)&gt;1,O2520,1+MAX(O2520,0)))</f>
        <v>72</v>
      </c>
      <c r="P2521" s="45">
        <f t="shared" si="546"/>
        <v>41</v>
      </c>
      <c r="Q2521" s="33" t="str">
        <f t="shared" si="547"/>
        <v/>
      </c>
      <c r="R2521" s="33">
        <f t="shared" si="548"/>
        <v>14</v>
      </c>
      <c r="S2521" s="33" t="str">
        <f t="shared" si="549"/>
        <v>141_14</v>
      </c>
      <c r="T2521" s="35" t="str">
        <f t="shared" si="550"/>
        <v>141PM</v>
      </c>
      <c r="U2521" s="35" t="str">
        <f t="shared" si="551"/>
        <v>141PMEW</v>
      </c>
      <c r="W2521" s="20" t="str">
        <f t="shared" si="552"/>
        <v/>
      </c>
      <c r="X2521" s="20" t="str">
        <f t="shared" si="553"/>
        <v/>
      </c>
      <c r="Y2521" s="20" t="str">
        <f t="shared" si="554"/>
        <v/>
      </c>
      <c r="Z2521" s="20" t="str">
        <f t="shared" si="555"/>
        <v/>
      </c>
      <c r="AA2521" s="20">
        <f t="shared" si="557"/>
        <v>0</v>
      </c>
      <c r="AB2521" s="20">
        <f t="shared" si="558"/>
        <v>0</v>
      </c>
      <c r="AC2521" s="20">
        <f t="shared" si="559"/>
        <v>0</v>
      </c>
      <c r="AD2521" s="16">
        <f t="shared" si="556"/>
        <v>0</v>
      </c>
      <c r="AE2521" s="16">
        <f>IF(ISBLANK(T2521),AE2520,IF(COUNTIF(T$2:T2521,T2521)&gt;1,AE2520,1+MAX(AE2520,0)))</f>
        <v>77</v>
      </c>
    </row>
    <row r="2522" spans="1:31" x14ac:dyDescent="0.25">
      <c r="A2522" s="42">
        <v>141</v>
      </c>
      <c r="B2522" s="42" t="s">
        <v>66</v>
      </c>
      <c r="C2522" s="42" t="s">
        <v>763</v>
      </c>
      <c r="E2522" s="20">
        <v>2</v>
      </c>
      <c r="F2522" s="20">
        <v>3</v>
      </c>
      <c r="G2522" s="20">
        <v>1</v>
      </c>
      <c r="H2522" s="20">
        <v>2</v>
      </c>
      <c r="I2522" s="20">
        <v>0</v>
      </c>
      <c r="J2522" s="20">
        <v>2</v>
      </c>
      <c r="K2522" s="20">
        <v>0</v>
      </c>
      <c r="L2522" s="20">
        <v>0</v>
      </c>
      <c r="M2522" s="225">
        <v>81</v>
      </c>
      <c r="O2522" s="101">
        <f>IF(ISBLANK(C2522),O2521,IF(COUNTIF(C$2:C2522,C2522)&gt;1,O2521,1+MAX(O2521,0)))</f>
        <v>72</v>
      </c>
      <c r="P2522" s="45">
        <f t="shared" si="546"/>
        <v>41</v>
      </c>
      <c r="Q2522" s="33" t="str">
        <f t="shared" si="547"/>
        <v/>
      </c>
      <c r="R2522" s="33">
        <f t="shared" si="548"/>
        <v>15</v>
      </c>
      <c r="S2522" s="33" t="str">
        <f t="shared" si="549"/>
        <v>141_15</v>
      </c>
      <c r="T2522" s="35" t="str">
        <f t="shared" si="550"/>
        <v>141PM</v>
      </c>
      <c r="U2522" s="35" t="str">
        <f t="shared" si="551"/>
        <v>141PMNS</v>
      </c>
      <c r="W2522" s="20" t="str">
        <f t="shared" si="552"/>
        <v/>
      </c>
      <c r="X2522" s="20" t="str">
        <f t="shared" si="553"/>
        <v/>
      </c>
      <c r="Y2522" s="20" t="str">
        <f t="shared" si="554"/>
        <v/>
      </c>
      <c r="Z2522" s="20" t="str">
        <f t="shared" si="555"/>
        <v/>
      </c>
      <c r="AA2522" s="20">
        <f t="shared" si="557"/>
        <v>0</v>
      </c>
      <c r="AB2522" s="20">
        <f t="shared" si="558"/>
        <v>0</v>
      </c>
      <c r="AC2522" s="20">
        <f t="shared" si="559"/>
        <v>0</v>
      </c>
      <c r="AD2522" s="16">
        <f t="shared" si="556"/>
        <v>0</v>
      </c>
      <c r="AE2522" s="16">
        <f>IF(ISBLANK(T2522),AE2521,IF(COUNTIF(T$2:T2522,T2522)&gt;1,AE2521,1+MAX(AE2521,0)))</f>
        <v>77</v>
      </c>
    </row>
    <row r="2523" spans="1:31" x14ac:dyDescent="0.25">
      <c r="A2523" s="42">
        <v>141</v>
      </c>
      <c r="B2523" s="42" t="s">
        <v>66</v>
      </c>
      <c r="C2523" s="42" t="s">
        <v>763</v>
      </c>
      <c r="E2523" s="20">
        <v>2</v>
      </c>
      <c r="F2523" s="20">
        <v>3</v>
      </c>
      <c r="G2523" s="20">
        <v>2</v>
      </c>
      <c r="H2523" s="20">
        <v>10</v>
      </c>
      <c r="I2523" s="20">
        <v>1</v>
      </c>
      <c r="J2523" s="20">
        <v>6</v>
      </c>
      <c r="K2523" s="20">
        <v>0</v>
      </c>
      <c r="L2523" s="20">
        <v>2</v>
      </c>
      <c r="M2523" s="225">
        <v>81</v>
      </c>
      <c r="O2523" s="101">
        <f>IF(ISBLANK(C2523),O2522,IF(COUNTIF(C$2:C2523,C2523)&gt;1,O2522,1+MAX(O2522,0)))</f>
        <v>72</v>
      </c>
      <c r="P2523" s="45">
        <f t="shared" si="546"/>
        <v>41</v>
      </c>
      <c r="Q2523" s="33" t="str">
        <f t="shared" si="547"/>
        <v/>
      </c>
      <c r="R2523" s="33">
        <f t="shared" si="548"/>
        <v>15</v>
      </c>
      <c r="S2523" s="33" t="str">
        <f t="shared" si="549"/>
        <v>141_15</v>
      </c>
      <c r="T2523" s="35" t="str">
        <f t="shared" si="550"/>
        <v>141PM</v>
      </c>
      <c r="U2523" s="35" t="str">
        <f t="shared" si="551"/>
        <v>141PMNS</v>
      </c>
      <c r="W2523" s="20" t="str">
        <f t="shared" si="552"/>
        <v/>
      </c>
      <c r="X2523" s="20" t="str">
        <f t="shared" si="553"/>
        <v/>
      </c>
      <c r="Y2523" s="20" t="str">
        <f t="shared" si="554"/>
        <v/>
      </c>
      <c r="Z2523" s="20" t="str">
        <f t="shared" si="555"/>
        <v/>
      </c>
      <c r="AA2523" s="20">
        <f t="shared" si="557"/>
        <v>0</v>
      </c>
      <c r="AB2523" s="20">
        <f t="shared" si="558"/>
        <v>0</v>
      </c>
      <c r="AC2523" s="20">
        <f t="shared" si="559"/>
        <v>0</v>
      </c>
      <c r="AD2523" s="16">
        <f t="shared" si="556"/>
        <v>0</v>
      </c>
      <c r="AE2523" s="16">
        <f>IF(ISBLANK(T2523),AE2522,IF(COUNTIF(T$2:T2523,T2523)&gt;1,AE2522,1+MAX(AE2522,0)))</f>
        <v>77</v>
      </c>
    </row>
    <row r="2524" spans="1:31" x14ac:dyDescent="0.25">
      <c r="A2524" s="42">
        <v>141</v>
      </c>
      <c r="B2524" s="42" t="s">
        <v>66</v>
      </c>
      <c r="C2524" s="42" t="s">
        <v>763</v>
      </c>
      <c r="E2524" s="20">
        <v>2</v>
      </c>
      <c r="F2524" s="20">
        <v>3</v>
      </c>
      <c r="G2524" s="20">
        <v>3</v>
      </c>
      <c r="H2524" s="20">
        <v>2</v>
      </c>
      <c r="I2524" s="20">
        <v>0</v>
      </c>
      <c r="J2524" s="20">
        <v>1</v>
      </c>
      <c r="K2524" s="20">
        <v>0</v>
      </c>
      <c r="L2524" s="20">
        <v>1</v>
      </c>
      <c r="M2524" s="225">
        <v>81</v>
      </c>
      <c r="O2524" s="101">
        <f>IF(ISBLANK(C2524),O2523,IF(COUNTIF(C$2:C2524,C2524)&gt;1,O2523,1+MAX(O2523,0)))</f>
        <v>72</v>
      </c>
      <c r="P2524" s="45">
        <f t="shared" si="546"/>
        <v>41</v>
      </c>
      <c r="Q2524" s="33" t="str">
        <f t="shared" si="547"/>
        <v/>
      </c>
      <c r="R2524" s="33">
        <f t="shared" si="548"/>
        <v>15</v>
      </c>
      <c r="S2524" s="33" t="str">
        <f t="shared" si="549"/>
        <v>141_15</v>
      </c>
      <c r="T2524" s="35" t="str">
        <f t="shared" si="550"/>
        <v>141PM</v>
      </c>
      <c r="U2524" s="35" t="str">
        <f t="shared" si="551"/>
        <v>141PMEW</v>
      </c>
      <c r="W2524" s="20" t="str">
        <f t="shared" si="552"/>
        <v/>
      </c>
      <c r="X2524" s="20" t="str">
        <f t="shared" si="553"/>
        <v/>
      </c>
      <c r="Y2524" s="20" t="str">
        <f t="shared" si="554"/>
        <v/>
      </c>
      <c r="Z2524" s="20" t="str">
        <f t="shared" si="555"/>
        <v/>
      </c>
      <c r="AA2524" s="20">
        <f t="shared" si="557"/>
        <v>0</v>
      </c>
      <c r="AB2524" s="20">
        <f t="shared" si="558"/>
        <v>0</v>
      </c>
      <c r="AC2524" s="20">
        <f t="shared" si="559"/>
        <v>0</v>
      </c>
      <c r="AD2524" s="16">
        <f t="shared" si="556"/>
        <v>0</v>
      </c>
      <c r="AE2524" s="16">
        <f>IF(ISBLANK(T2524),AE2523,IF(COUNTIF(T$2:T2524,T2524)&gt;1,AE2523,1+MAX(AE2523,0)))</f>
        <v>77</v>
      </c>
    </row>
    <row r="2525" spans="1:31" x14ac:dyDescent="0.25">
      <c r="A2525" s="42">
        <v>141</v>
      </c>
      <c r="B2525" s="42" t="s">
        <v>66</v>
      </c>
      <c r="C2525" s="42" t="s">
        <v>763</v>
      </c>
      <c r="E2525" s="20">
        <v>2</v>
      </c>
      <c r="F2525" s="20">
        <v>3</v>
      </c>
      <c r="G2525" s="20">
        <v>4</v>
      </c>
      <c r="H2525" s="20">
        <v>4</v>
      </c>
      <c r="I2525" s="20">
        <v>0</v>
      </c>
      <c r="J2525" s="20">
        <v>0</v>
      </c>
      <c r="K2525" s="20">
        <v>2</v>
      </c>
      <c r="L2525" s="20">
        <v>4</v>
      </c>
      <c r="M2525" s="225">
        <v>81</v>
      </c>
      <c r="O2525" s="101">
        <f>IF(ISBLANK(C2525),O2524,IF(COUNTIF(C$2:C2525,C2525)&gt;1,O2524,1+MAX(O2524,0)))</f>
        <v>72</v>
      </c>
      <c r="P2525" s="45">
        <f t="shared" si="546"/>
        <v>41</v>
      </c>
      <c r="Q2525" s="33" t="str">
        <f t="shared" si="547"/>
        <v/>
      </c>
      <c r="R2525" s="33">
        <f t="shared" si="548"/>
        <v>15</v>
      </c>
      <c r="S2525" s="33" t="str">
        <f t="shared" si="549"/>
        <v>141_15</v>
      </c>
      <c r="T2525" s="35" t="str">
        <f t="shared" si="550"/>
        <v>141PM</v>
      </c>
      <c r="U2525" s="35" t="str">
        <f t="shared" si="551"/>
        <v>141PMEW</v>
      </c>
      <c r="W2525" s="20" t="str">
        <f t="shared" si="552"/>
        <v/>
      </c>
      <c r="X2525" s="20" t="str">
        <f t="shared" si="553"/>
        <v/>
      </c>
      <c r="Y2525" s="20" t="str">
        <f t="shared" si="554"/>
        <v/>
      </c>
      <c r="Z2525" s="20" t="str">
        <f t="shared" si="555"/>
        <v/>
      </c>
      <c r="AA2525" s="20">
        <f t="shared" si="557"/>
        <v>0</v>
      </c>
      <c r="AB2525" s="20">
        <f t="shared" si="558"/>
        <v>0</v>
      </c>
      <c r="AC2525" s="20">
        <f t="shared" si="559"/>
        <v>0</v>
      </c>
      <c r="AD2525" s="16">
        <f t="shared" si="556"/>
        <v>0</v>
      </c>
      <c r="AE2525" s="16">
        <f>IF(ISBLANK(T2525),AE2524,IF(COUNTIF(T$2:T2525,T2525)&gt;1,AE2524,1+MAX(AE2524,0)))</f>
        <v>77</v>
      </c>
    </row>
    <row r="2526" spans="1:31" x14ac:dyDescent="0.25">
      <c r="A2526" s="42">
        <v>141</v>
      </c>
      <c r="B2526" s="42" t="s">
        <v>66</v>
      </c>
      <c r="C2526" s="42" t="s">
        <v>763</v>
      </c>
      <c r="E2526" s="20">
        <v>2</v>
      </c>
      <c r="F2526" s="20">
        <v>4</v>
      </c>
      <c r="G2526" s="20">
        <v>1</v>
      </c>
      <c r="H2526" s="20">
        <v>6</v>
      </c>
      <c r="I2526" s="20">
        <v>1</v>
      </c>
      <c r="J2526" s="20">
        <v>4</v>
      </c>
      <c r="K2526" s="20">
        <v>0</v>
      </c>
      <c r="L2526" s="20">
        <v>0</v>
      </c>
      <c r="M2526" s="225">
        <v>81</v>
      </c>
      <c r="O2526" s="101">
        <f>IF(ISBLANK(C2526),O2525,IF(COUNTIF(C$2:C2526,C2526)&gt;1,O2525,1+MAX(O2525,0)))</f>
        <v>72</v>
      </c>
      <c r="P2526" s="45">
        <f t="shared" si="546"/>
        <v>41</v>
      </c>
      <c r="Q2526" s="33" t="str">
        <f t="shared" si="547"/>
        <v/>
      </c>
      <c r="R2526" s="33">
        <f t="shared" si="548"/>
        <v>16</v>
      </c>
      <c r="S2526" s="33" t="str">
        <f t="shared" si="549"/>
        <v>141_16</v>
      </c>
      <c r="T2526" s="35" t="str">
        <f t="shared" si="550"/>
        <v>141PM</v>
      </c>
      <c r="U2526" s="35" t="str">
        <f t="shared" si="551"/>
        <v>141PMNS</v>
      </c>
      <c r="W2526" s="20" t="str">
        <f t="shared" si="552"/>
        <v/>
      </c>
      <c r="X2526" s="20" t="str">
        <f t="shared" si="553"/>
        <v/>
      </c>
      <c r="Y2526" s="20" t="str">
        <f t="shared" si="554"/>
        <v/>
      </c>
      <c r="Z2526" s="20" t="str">
        <f t="shared" si="555"/>
        <v/>
      </c>
      <c r="AA2526" s="20">
        <f t="shared" si="557"/>
        <v>0</v>
      </c>
      <c r="AB2526" s="20">
        <f t="shared" si="558"/>
        <v>0</v>
      </c>
      <c r="AC2526" s="20">
        <f t="shared" si="559"/>
        <v>0</v>
      </c>
      <c r="AD2526" s="16">
        <f t="shared" si="556"/>
        <v>0</v>
      </c>
      <c r="AE2526" s="16">
        <f>IF(ISBLANK(T2526),AE2525,IF(COUNTIF(T$2:T2526,T2526)&gt;1,AE2525,1+MAX(AE2525,0)))</f>
        <v>77</v>
      </c>
    </row>
    <row r="2527" spans="1:31" x14ac:dyDescent="0.25">
      <c r="A2527" s="42">
        <v>141</v>
      </c>
      <c r="B2527" s="42" t="s">
        <v>66</v>
      </c>
      <c r="C2527" s="42" t="s">
        <v>763</v>
      </c>
      <c r="E2527" s="20">
        <v>2</v>
      </c>
      <c r="F2527" s="20">
        <v>4</v>
      </c>
      <c r="G2527" s="20">
        <v>2</v>
      </c>
      <c r="H2527" s="20">
        <v>15</v>
      </c>
      <c r="I2527" s="20">
        <v>3</v>
      </c>
      <c r="J2527" s="20">
        <v>8</v>
      </c>
      <c r="K2527" s="20">
        <v>0</v>
      </c>
      <c r="L2527" s="20">
        <v>3</v>
      </c>
      <c r="M2527" s="225">
        <v>81</v>
      </c>
      <c r="O2527" s="101">
        <f>IF(ISBLANK(C2527),O2526,IF(COUNTIF(C$2:C2527,C2527)&gt;1,O2526,1+MAX(O2526,0)))</f>
        <v>72</v>
      </c>
      <c r="P2527" s="45">
        <f t="shared" si="546"/>
        <v>41</v>
      </c>
      <c r="Q2527" s="33" t="str">
        <f t="shared" si="547"/>
        <v/>
      </c>
      <c r="R2527" s="33">
        <f t="shared" si="548"/>
        <v>16</v>
      </c>
      <c r="S2527" s="33" t="str">
        <f t="shared" si="549"/>
        <v>141_16</v>
      </c>
      <c r="T2527" s="35" t="str">
        <f t="shared" si="550"/>
        <v>141PM</v>
      </c>
      <c r="U2527" s="35" t="str">
        <f t="shared" si="551"/>
        <v>141PMNS</v>
      </c>
      <c r="W2527" s="20" t="str">
        <f t="shared" si="552"/>
        <v/>
      </c>
      <c r="X2527" s="20" t="str">
        <f t="shared" si="553"/>
        <v/>
      </c>
      <c r="Y2527" s="20" t="str">
        <f t="shared" si="554"/>
        <v/>
      </c>
      <c r="Z2527" s="20" t="str">
        <f t="shared" si="555"/>
        <v/>
      </c>
      <c r="AA2527" s="20">
        <f t="shared" si="557"/>
        <v>0</v>
      </c>
      <c r="AB2527" s="20">
        <f t="shared" si="558"/>
        <v>0</v>
      </c>
      <c r="AC2527" s="20">
        <f t="shared" si="559"/>
        <v>0</v>
      </c>
      <c r="AD2527" s="16">
        <f t="shared" si="556"/>
        <v>0</v>
      </c>
      <c r="AE2527" s="16">
        <f>IF(ISBLANK(T2527),AE2526,IF(COUNTIF(T$2:T2527,T2527)&gt;1,AE2526,1+MAX(AE2526,0)))</f>
        <v>77</v>
      </c>
    </row>
    <row r="2528" spans="1:31" x14ac:dyDescent="0.25">
      <c r="A2528" s="42">
        <v>141</v>
      </c>
      <c r="B2528" s="42" t="s">
        <v>66</v>
      </c>
      <c r="C2528" s="42" t="s">
        <v>763</v>
      </c>
      <c r="E2528" s="20">
        <v>2</v>
      </c>
      <c r="F2528" s="20">
        <v>4</v>
      </c>
      <c r="G2528" s="20">
        <v>3</v>
      </c>
      <c r="H2528" s="20">
        <v>3</v>
      </c>
      <c r="I2528" s="20">
        <v>1</v>
      </c>
      <c r="J2528" s="20">
        <v>0</v>
      </c>
      <c r="K2528" s="20">
        <v>0</v>
      </c>
      <c r="L2528" s="20">
        <v>3</v>
      </c>
      <c r="M2528" s="225">
        <v>81</v>
      </c>
      <c r="O2528" s="101">
        <f>IF(ISBLANK(C2528),O2527,IF(COUNTIF(C$2:C2528,C2528)&gt;1,O2527,1+MAX(O2527,0)))</f>
        <v>72</v>
      </c>
      <c r="P2528" s="45">
        <f t="shared" si="546"/>
        <v>41</v>
      </c>
      <c r="Q2528" s="33" t="str">
        <f t="shared" si="547"/>
        <v/>
      </c>
      <c r="R2528" s="33">
        <f t="shared" si="548"/>
        <v>16</v>
      </c>
      <c r="S2528" s="33" t="str">
        <f t="shared" si="549"/>
        <v>141_16</v>
      </c>
      <c r="T2528" s="35" t="str">
        <f t="shared" si="550"/>
        <v>141PM</v>
      </c>
      <c r="U2528" s="35" t="str">
        <f t="shared" si="551"/>
        <v>141PMEW</v>
      </c>
      <c r="W2528" s="20" t="str">
        <f t="shared" si="552"/>
        <v/>
      </c>
      <c r="X2528" s="20" t="str">
        <f t="shared" si="553"/>
        <v/>
      </c>
      <c r="Y2528" s="20" t="str">
        <f t="shared" si="554"/>
        <v/>
      </c>
      <c r="Z2528" s="20" t="str">
        <f t="shared" si="555"/>
        <v/>
      </c>
      <c r="AA2528" s="20">
        <f t="shared" si="557"/>
        <v>0</v>
      </c>
      <c r="AB2528" s="20">
        <f t="shared" si="558"/>
        <v>0</v>
      </c>
      <c r="AC2528" s="20">
        <f t="shared" si="559"/>
        <v>0</v>
      </c>
      <c r="AD2528" s="16">
        <f t="shared" si="556"/>
        <v>0</v>
      </c>
      <c r="AE2528" s="16">
        <f>IF(ISBLANK(T2528),AE2527,IF(COUNTIF(T$2:T2528,T2528)&gt;1,AE2527,1+MAX(AE2527,0)))</f>
        <v>77</v>
      </c>
    </row>
    <row r="2529" spans="1:31" x14ac:dyDescent="0.25">
      <c r="A2529" s="42">
        <v>141</v>
      </c>
      <c r="B2529" s="42" t="s">
        <v>66</v>
      </c>
      <c r="C2529" s="42" t="s">
        <v>763</v>
      </c>
      <c r="E2529" s="20">
        <v>2</v>
      </c>
      <c r="F2529" s="20">
        <v>4</v>
      </c>
      <c r="G2529" s="20">
        <v>4</v>
      </c>
      <c r="H2529" s="20">
        <v>2</v>
      </c>
      <c r="I2529" s="20">
        <v>2</v>
      </c>
      <c r="J2529" s="20">
        <v>0</v>
      </c>
      <c r="K2529" s="20">
        <v>1</v>
      </c>
      <c r="L2529" s="20">
        <v>2</v>
      </c>
      <c r="M2529" s="225">
        <v>81</v>
      </c>
      <c r="O2529" s="101">
        <f>IF(ISBLANK(C2529),O2528,IF(COUNTIF(C$2:C2529,C2529)&gt;1,O2528,1+MAX(O2528,0)))</f>
        <v>72</v>
      </c>
      <c r="P2529" s="45">
        <f t="shared" si="546"/>
        <v>41</v>
      </c>
      <c r="Q2529" s="33" t="str">
        <f t="shared" si="547"/>
        <v/>
      </c>
      <c r="R2529" s="33">
        <f t="shared" si="548"/>
        <v>16</v>
      </c>
      <c r="S2529" s="33" t="str">
        <f t="shared" si="549"/>
        <v>141_16</v>
      </c>
      <c r="T2529" s="35" t="str">
        <f t="shared" si="550"/>
        <v>141PM</v>
      </c>
      <c r="U2529" s="35" t="str">
        <f t="shared" si="551"/>
        <v>141PMEW</v>
      </c>
      <c r="W2529" s="20" t="str">
        <f t="shared" si="552"/>
        <v/>
      </c>
      <c r="X2529" s="20" t="str">
        <f t="shared" si="553"/>
        <v/>
      </c>
      <c r="Y2529" s="20" t="str">
        <f t="shared" si="554"/>
        <v/>
      </c>
      <c r="Z2529" s="20" t="str">
        <f t="shared" si="555"/>
        <v/>
      </c>
      <c r="AA2529" s="20">
        <f t="shared" si="557"/>
        <v>0</v>
      </c>
      <c r="AB2529" s="20">
        <f t="shared" si="558"/>
        <v>0</v>
      </c>
      <c r="AC2529" s="20">
        <f t="shared" si="559"/>
        <v>0</v>
      </c>
      <c r="AD2529" s="16">
        <f t="shared" si="556"/>
        <v>0</v>
      </c>
      <c r="AE2529" s="16">
        <f>IF(ISBLANK(T2529),AE2528,IF(COUNTIF(T$2:T2529,T2529)&gt;1,AE2528,1+MAX(AE2528,0)))</f>
        <v>77</v>
      </c>
    </row>
    <row r="2530" spans="1:31" x14ac:dyDescent="0.25">
      <c r="A2530" s="42">
        <v>142</v>
      </c>
      <c r="B2530" s="42" t="s">
        <v>65</v>
      </c>
      <c r="C2530" s="42" t="s">
        <v>815</v>
      </c>
      <c r="E2530" s="20">
        <v>1</v>
      </c>
      <c r="F2530" s="20">
        <v>1</v>
      </c>
      <c r="G2530" s="20">
        <v>1</v>
      </c>
      <c r="H2530" s="20">
        <v>0</v>
      </c>
      <c r="I2530" s="20">
        <v>0</v>
      </c>
      <c r="J2530" s="20">
        <v>0</v>
      </c>
      <c r="K2530" s="20">
        <v>0</v>
      </c>
      <c r="L2530" s="20">
        <v>0</v>
      </c>
      <c r="O2530" s="101">
        <f>IF(ISBLANK(C2530),O2529,IF(COUNTIF(C$2:C2530,C2530)&gt;1,O2529,1+MAX(O2529,0)))</f>
        <v>73</v>
      </c>
      <c r="P2530" s="45">
        <f t="shared" si="546"/>
        <v>42</v>
      </c>
      <c r="Q2530" s="33">
        <f t="shared" si="547"/>
        <v>42</v>
      </c>
      <c r="R2530" s="33">
        <f t="shared" si="548"/>
        <v>1</v>
      </c>
      <c r="S2530" s="33" t="str">
        <f t="shared" si="549"/>
        <v>142_1</v>
      </c>
      <c r="T2530" s="35" t="str">
        <f t="shared" si="550"/>
        <v>142AM</v>
      </c>
      <c r="U2530" s="35" t="str">
        <f t="shared" si="551"/>
        <v>142AMNS</v>
      </c>
      <c r="W2530" s="20" t="str">
        <f t="shared" si="552"/>
        <v/>
      </c>
      <c r="X2530" s="20" t="str">
        <f t="shared" si="553"/>
        <v/>
      </c>
      <c r="Y2530" s="20" t="str">
        <f t="shared" si="554"/>
        <v/>
      </c>
      <c r="Z2530" s="20" t="str">
        <f t="shared" si="555"/>
        <v/>
      </c>
      <c r="AA2530" s="20">
        <f t="shared" si="557"/>
        <v>0</v>
      </c>
      <c r="AB2530" s="20">
        <f t="shared" si="558"/>
        <v>0</v>
      </c>
      <c r="AC2530" s="20">
        <f t="shared" si="559"/>
        <v>0</v>
      </c>
      <c r="AD2530" s="16">
        <f t="shared" si="556"/>
        <v>0</v>
      </c>
      <c r="AE2530" s="16">
        <f>IF(ISBLANK(T2530),AE2529,IF(COUNTIF(T$2:T2530,T2530)&gt;1,AE2529,1+MAX(AE2529,0)))</f>
        <v>78</v>
      </c>
    </row>
    <row r="2531" spans="1:31" x14ac:dyDescent="0.25">
      <c r="A2531" s="42">
        <v>142</v>
      </c>
      <c r="B2531" s="42" t="s">
        <v>65</v>
      </c>
      <c r="C2531" s="42" t="s">
        <v>815</v>
      </c>
      <c r="E2531" s="20">
        <v>1</v>
      </c>
      <c r="F2531" s="20">
        <v>1</v>
      </c>
      <c r="G2531" s="20">
        <v>2</v>
      </c>
      <c r="H2531" s="20">
        <v>3</v>
      </c>
      <c r="I2531" s="20">
        <v>0</v>
      </c>
      <c r="J2531" s="20">
        <v>0</v>
      </c>
      <c r="K2531" s="20">
        <v>0</v>
      </c>
      <c r="L2531" s="20">
        <v>3</v>
      </c>
      <c r="O2531" s="101">
        <f>IF(ISBLANK(C2531),O2530,IF(COUNTIF(C$2:C2531,C2531)&gt;1,O2530,1+MAX(O2530,0)))</f>
        <v>73</v>
      </c>
      <c r="P2531" s="45">
        <f t="shared" si="546"/>
        <v>42</v>
      </c>
      <c r="Q2531" s="33" t="str">
        <f t="shared" si="547"/>
        <v/>
      </c>
      <c r="R2531" s="33">
        <f t="shared" si="548"/>
        <v>1</v>
      </c>
      <c r="S2531" s="33" t="str">
        <f t="shared" si="549"/>
        <v>142_1</v>
      </c>
      <c r="T2531" s="35" t="str">
        <f t="shared" si="550"/>
        <v>142AM</v>
      </c>
      <c r="U2531" s="35" t="str">
        <f t="shared" si="551"/>
        <v>142AMNS</v>
      </c>
      <c r="W2531" s="20" t="str">
        <f t="shared" si="552"/>
        <v/>
      </c>
      <c r="X2531" s="20" t="str">
        <f t="shared" si="553"/>
        <v/>
      </c>
      <c r="Y2531" s="20" t="str">
        <f t="shared" si="554"/>
        <v/>
      </c>
      <c r="Z2531" s="20" t="str">
        <f t="shared" si="555"/>
        <v/>
      </c>
      <c r="AA2531" s="20">
        <f t="shared" si="557"/>
        <v>0</v>
      </c>
      <c r="AB2531" s="20">
        <f t="shared" si="558"/>
        <v>0</v>
      </c>
      <c r="AC2531" s="20">
        <f t="shared" si="559"/>
        <v>0</v>
      </c>
      <c r="AD2531" s="16">
        <f t="shared" si="556"/>
        <v>0</v>
      </c>
      <c r="AE2531" s="16">
        <f>IF(ISBLANK(T2531),AE2530,IF(COUNTIF(T$2:T2531,T2531)&gt;1,AE2530,1+MAX(AE2530,0)))</f>
        <v>78</v>
      </c>
    </row>
    <row r="2532" spans="1:31" x14ac:dyDescent="0.25">
      <c r="A2532" s="42">
        <v>142</v>
      </c>
      <c r="B2532" s="42" t="s">
        <v>65</v>
      </c>
      <c r="C2532" s="42" t="s">
        <v>815</v>
      </c>
      <c r="E2532" s="20">
        <v>1</v>
      </c>
      <c r="F2532" s="20">
        <v>1</v>
      </c>
      <c r="G2532" s="20">
        <v>3</v>
      </c>
      <c r="H2532" s="20">
        <v>3</v>
      </c>
      <c r="I2532" s="20">
        <v>1</v>
      </c>
      <c r="J2532" s="20">
        <v>0</v>
      </c>
      <c r="K2532" s="20">
        <v>1</v>
      </c>
      <c r="L2532" s="20">
        <v>3</v>
      </c>
      <c r="O2532" s="101">
        <f>IF(ISBLANK(C2532),O2531,IF(COUNTIF(C$2:C2532,C2532)&gt;1,O2531,1+MAX(O2531,0)))</f>
        <v>73</v>
      </c>
      <c r="P2532" s="45">
        <f t="shared" si="546"/>
        <v>42</v>
      </c>
      <c r="Q2532" s="33" t="str">
        <f t="shared" si="547"/>
        <v/>
      </c>
      <c r="R2532" s="33">
        <f t="shared" si="548"/>
        <v>1</v>
      </c>
      <c r="S2532" s="33" t="str">
        <f t="shared" si="549"/>
        <v>142_1</v>
      </c>
      <c r="T2532" s="35" t="str">
        <f t="shared" si="550"/>
        <v>142AM</v>
      </c>
      <c r="U2532" s="35" t="str">
        <f t="shared" si="551"/>
        <v>142AMEW</v>
      </c>
      <c r="W2532" s="20" t="str">
        <f t="shared" si="552"/>
        <v/>
      </c>
      <c r="X2532" s="20" t="str">
        <f t="shared" si="553"/>
        <v/>
      </c>
      <c r="Y2532" s="20" t="str">
        <f t="shared" si="554"/>
        <v/>
      </c>
      <c r="Z2532" s="20" t="str">
        <f t="shared" si="555"/>
        <v/>
      </c>
      <c r="AA2532" s="20">
        <f t="shared" si="557"/>
        <v>0</v>
      </c>
      <c r="AB2532" s="20">
        <f t="shared" si="558"/>
        <v>0</v>
      </c>
      <c r="AC2532" s="20">
        <f t="shared" si="559"/>
        <v>0</v>
      </c>
      <c r="AD2532" s="16">
        <f t="shared" si="556"/>
        <v>0</v>
      </c>
      <c r="AE2532" s="16">
        <f>IF(ISBLANK(T2532),AE2531,IF(COUNTIF(T$2:T2532,T2532)&gt;1,AE2531,1+MAX(AE2531,0)))</f>
        <v>78</v>
      </c>
    </row>
    <row r="2533" spans="1:31" x14ac:dyDescent="0.25">
      <c r="A2533" s="42">
        <v>142</v>
      </c>
      <c r="B2533" s="42" t="s">
        <v>65</v>
      </c>
      <c r="C2533" s="42" t="s">
        <v>815</v>
      </c>
      <c r="E2533" s="20">
        <v>1</v>
      </c>
      <c r="F2533" s="20">
        <v>1</v>
      </c>
      <c r="G2533" s="20">
        <v>4</v>
      </c>
      <c r="H2533" s="20">
        <v>0</v>
      </c>
      <c r="I2533" s="20">
        <v>0</v>
      </c>
      <c r="J2533" s="20">
        <v>0</v>
      </c>
      <c r="K2533" s="20">
        <v>0</v>
      </c>
      <c r="L2533" s="20">
        <v>0</v>
      </c>
      <c r="O2533" s="101">
        <f>IF(ISBLANK(C2533),O2532,IF(COUNTIF(C$2:C2533,C2533)&gt;1,O2532,1+MAX(O2532,0)))</f>
        <v>73</v>
      </c>
      <c r="P2533" s="45">
        <f t="shared" si="546"/>
        <v>42</v>
      </c>
      <c r="Q2533" s="33" t="str">
        <f t="shared" si="547"/>
        <v/>
      </c>
      <c r="R2533" s="33">
        <f t="shared" si="548"/>
        <v>1</v>
      </c>
      <c r="S2533" s="33" t="str">
        <f t="shared" si="549"/>
        <v>142_1</v>
      </c>
      <c r="T2533" s="35" t="str">
        <f t="shared" si="550"/>
        <v>142AM</v>
      </c>
      <c r="U2533" s="35" t="str">
        <f t="shared" si="551"/>
        <v>142AMEW</v>
      </c>
      <c r="W2533" s="20" t="str">
        <f t="shared" si="552"/>
        <v/>
      </c>
      <c r="X2533" s="20" t="str">
        <f t="shared" si="553"/>
        <v/>
      </c>
      <c r="Y2533" s="20" t="str">
        <f t="shared" si="554"/>
        <v/>
      </c>
      <c r="Z2533" s="20" t="str">
        <f t="shared" si="555"/>
        <v/>
      </c>
      <c r="AA2533" s="20">
        <f t="shared" si="557"/>
        <v>0</v>
      </c>
      <c r="AB2533" s="20">
        <f t="shared" si="558"/>
        <v>0</v>
      </c>
      <c r="AC2533" s="20">
        <f t="shared" si="559"/>
        <v>0</v>
      </c>
      <c r="AD2533" s="16">
        <f t="shared" si="556"/>
        <v>0</v>
      </c>
      <c r="AE2533" s="16">
        <f>IF(ISBLANK(T2533),AE2532,IF(COUNTIF(T$2:T2533,T2533)&gt;1,AE2532,1+MAX(AE2532,0)))</f>
        <v>78</v>
      </c>
    </row>
    <row r="2534" spans="1:31" x14ac:dyDescent="0.25">
      <c r="A2534" s="42">
        <v>142</v>
      </c>
      <c r="B2534" s="42" t="s">
        <v>65</v>
      </c>
      <c r="C2534" s="42" t="s">
        <v>815</v>
      </c>
      <c r="E2534" s="20">
        <v>1</v>
      </c>
      <c r="F2534" s="20">
        <v>2</v>
      </c>
      <c r="G2534" s="20">
        <v>1</v>
      </c>
      <c r="H2534" s="20">
        <v>2</v>
      </c>
      <c r="I2534" s="20">
        <v>1</v>
      </c>
      <c r="J2534" s="20">
        <v>1</v>
      </c>
      <c r="K2534" s="20">
        <v>0</v>
      </c>
      <c r="L2534" s="20">
        <v>1</v>
      </c>
      <c r="O2534" s="101">
        <f>IF(ISBLANK(C2534),O2533,IF(COUNTIF(C$2:C2534,C2534)&gt;1,O2533,1+MAX(O2533,0)))</f>
        <v>73</v>
      </c>
      <c r="P2534" s="45">
        <f t="shared" si="546"/>
        <v>42</v>
      </c>
      <c r="Q2534" s="33" t="str">
        <f t="shared" si="547"/>
        <v/>
      </c>
      <c r="R2534" s="33">
        <f t="shared" si="548"/>
        <v>2</v>
      </c>
      <c r="S2534" s="33" t="str">
        <f t="shared" si="549"/>
        <v>142_2</v>
      </c>
      <c r="T2534" s="35" t="str">
        <f t="shared" si="550"/>
        <v>142AM</v>
      </c>
      <c r="U2534" s="35" t="str">
        <f t="shared" si="551"/>
        <v>142AMNS</v>
      </c>
      <c r="W2534" s="20" t="str">
        <f t="shared" si="552"/>
        <v/>
      </c>
      <c r="X2534" s="20" t="str">
        <f t="shared" si="553"/>
        <v/>
      </c>
      <c r="Y2534" s="20" t="str">
        <f t="shared" si="554"/>
        <v/>
      </c>
      <c r="Z2534" s="20" t="str">
        <f t="shared" si="555"/>
        <v/>
      </c>
      <c r="AA2534" s="20">
        <f t="shared" si="557"/>
        <v>0</v>
      </c>
      <c r="AB2534" s="20">
        <f t="shared" si="558"/>
        <v>0</v>
      </c>
      <c r="AC2534" s="20">
        <f t="shared" si="559"/>
        <v>0</v>
      </c>
      <c r="AD2534" s="16">
        <f t="shared" si="556"/>
        <v>0</v>
      </c>
      <c r="AE2534" s="16">
        <f>IF(ISBLANK(T2534),AE2533,IF(COUNTIF(T$2:T2534,T2534)&gt;1,AE2533,1+MAX(AE2533,0)))</f>
        <v>78</v>
      </c>
    </row>
    <row r="2535" spans="1:31" x14ac:dyDescent="0.25">
      <c r="A2535" s="42">
        <v>142</v>
      </c>
      <c r="B2535" s="42" t="s">
        <v>65</v>
      </c>
      <c r="C2535" s="42" t="s">
        <v>815</v>
      </c>
      <c r="E2535" s="20">
        <v>1</v>
      </c>
      <c r="F2535" s="20">
        <v>2</v>
      </c>
      <c r="G2535" s="20">
        <v>2</v>
      </c>
      <c r="H2535" s="20">
        <v>3</v>
      </c>
      <c r="I2535" s="20">
        <v>1</v>
      </c>
      <c r="J2535" s="20">
        <v>0</v>
      </c>
      <c r="K2535" s="20">
        <v>1</v>
      </c>
      <c r="L2535" s="20">
        <v>3</v>
      </c>
      <c r="O2535" s="101">
        <f>IF(ISBLANK(C2535),O2534,IF(COUNTIF(C$2:C2535,C2535)&gt;1,O2534,1+MAX(O2534,0)))</f>
        <v>73</v>
      </c>
      <c r="P2535" s="45">
        <f t="shared" si="546"/>
        <v>42</v>
      </c>
      <c r="Q2535" s="33" t="str">
        <f t="shared" si="547"/>
        <v/>
      </c>
      <c r="R2535" s="33">
        <f t="shared" si="548"/>
        <v>2</v>
      </c>
      <c r="S2535" s="33" t="str">
        <f t="shared" si="549"/>
        <v>142_2</v>
      </c>
      <c r="T2535" s="35" t="str">
        <f t="shared" si="550"/>
        <v>142AM</v>
      </c>
      <c r="U2535" s="35" t="str">
        <f t="shared" si="551"/>
        <v>142AMNS</v>
      </c>
      <c r="W2535" s="20" t="str">
        <f t="shared" si="552"/>
        <v/>
      </c>
      <c r="X2535" s="20" t="str">
        <f t="shared" si="553"/>
        <v/>
      </c>
      <c r="Y2535" s="20" t="str">
        <f t="shared" si="554"/>
        <v/>
      </c>
      <c r="Z2535" s="20" t="str">
        <f t="shared" si="555"/>
        <v/>
      </c>
      <c r="AA2535" s="20">
        <f t="shared" si="557"/>
        <v>0</v>
      </c>
      <c r="AB2535" s="20">
        <f t="shared" si="558"/>
        <v>0</v>
      </c>
      <c r="AC2535" s="20">
        <f t="shared" si="559"/>
        <v>0</v>
      </c>
      <c r="AD2535" s="16">
        <f t="shared" si="556"/>
        <v>0</v>
      </c>
      <c r="AE2535" s="16">
        <f>IF(ISBLANK(T2535),AE2534,IF(COUNTIF(T$2:T2535,T2535)&gt;1,AE2534,1+MAX(AE2534,0)))</f>
        <v>78</v>
      </c>
    </row>
    <row r="2536" spans="1:31" x14ac:dyDescent="0.25">
      <c r="A2536" s="42">
        <v>142</v>
      </c>
      <c r="B2536" s="42" t="s">
        <v>65</v>
      </c>
      <c r="C2536" s="42" t="s">
        <v>815</v>
      </c>
      <c r="E2536" s="20">
        <v>1</v>
      </c>
      <c r="F2536" s="20">
        <v>2</v>
      </c>
      <c r="G2536" s="20">
        <v>3</v>
      </c>
      <c r="H2536" s="20">
        <v>2</v>
      </c>
      <c r="I2536" s="20">
        <v>0</v>
      </c>
      <c r="J2536" s="20">
        <v>1</v>
      </c>
      <c r="K2536" s="20">
        <v>0</v>
      </c>
      <c r="L2536" s="20">
        <v>2</v>
      </c>
      <c r="O2536" s="101">
        <f>IF(ISBLANK(C2536),O2535,IF(COUNTIF(C$2:C2536,C2536)&gt;1,O2535,1+MAX(O2535,0)))</f>
        <v>73</v>
      </c>
      <c r="P2536" s="45">
        <f t="shared" si="546"/>
        <v>42</v>
      </c>
      <c r="Q2536" s="33" t="str">
        <f t="shared" si="547"/>
        <v/>
      </c>
      <c r="R2536" s="33">
        <f t="shared" si="548"/>
        <v>2</v>
      </c>
      <c r="S2536" s="33" t="str">
        <f t="shared" si="549"/>
        <v>142_2</v>
      </c>
      <c r="T2536" s="35" t="str">
        <f t="shared" si="550"/>
        <v>142AM</v>
      </c>
      <c r="U2536" s="35" t="str">
        <f t="shared" si="551"/>
        <v>142AMEW</v>
      </c>
      <c r="W2536" s="20" t="str">
        <f t="shared" si="552"/>
        <v/>
      </c>
      <c r="X2536" s="20" t="str">
        <f t="shared" si="553"/>
        <v/>
      </c>
      <c r="Y2536" s="20" t="str">
        <f t="shared" si="554"/>
        <v/>
      </c>
      <c r="Z2536" s="20" t="str">
        <f t="shared" si="555"/>
        <v/>
      </c>
      <c r="AA2536" s="20">
        <f t="shared" si="557"/>
        <v>0</v>
      </c>
      <c r="AB2536" s="20">
        <f t="shared" si="558"/>
        <v>0</v>
      </c>
      <c r="AC2536" s="20">
        <f t="shared" si="559"/>
        <v>0</v>
      </c>
      <c r="AD2536" s="16">
        <f t="shared" si="556"/>
        <v>0</v>
      </c>
      <c r="AE2536" s="16">
        <f>IF(ISBLANK(T2536),AE2535,IF(COUNTIF(T$2:T2536,T2536)&gt;1,AE2535,1+MAX(AE2535,0)))</f>
        <v>78</v>
      </c>
    </row>
    <row r="2537" spans="1:31" x14ac:dyDescent="0.25">
      <c r="A2537" s="42">
        <v>142</v>
      </c>
      <c r="B2537" s="42" t="s">
        <v>65</v>
      </c>
      <c r="C2537" s="42" t="s">
        <v>815</v>
      </c>
      <c r="E2537" s="20">
        <v>1</v>
      </c>
      <c r="F2537" s="20">
        <v>2</v>
      </c>
      <c r="G2537" s="20">
        <v>4</v>
      </c>
      <c r="H2537" s="20">
        <v>3</v>
      </c>
      <c r="I2537" s="20">
        <v>0</v>
      </c>
      <c r="J2537" s="20">
        <v>0</v>
      </c>
      <c r="K2537" s="20">
        <v>1</v>
      </c>
      <c r="L2537" s="20">
        <v>3</v>
      </c>
      <c r="O2537" s="101">
        <f>IF(ISBLANK(C2537),O2536,IF(COUNTIF(C$2:C2537,C2537)&gt;1,O2536,1+MAX(O2536,0)))</f>
        <v>73</v>
      </c>
      <c r="P2537" s="45">
        <f t="shared" si="546"/>
        <v>42</v>
      </c>
      <c r="Q2537" s="33" t="str">
        <f t="shared" si="547"/>
        <v/>
      </c>
      <c r="R2537" s="33">
        <f t="shared" si="548"/>
        <v>2</v>
      </c>
      <c r="S2537" s="33" t="str">
        <f t="shared" si="549"/>
        <v>142_2</v>
      </c>
      <c r="T2537" s="35" t="str">
        <f t="shared" si="550"/>
        <v>142AM</v>
      </c>
      <c r="U2537" s="35" t="str">
        <f t="shared" si="551"/>
        <v>142AMEW</v>
      </c>
      <c r="W2537" s="20" t="str">
        <f t="shared" si="552"/>
        <v/>
      </c>
      <c r="X2537" s="20" t="str">
        <f t="shared" si="553"/>
        <v/>
      </c>
      <c r="Y2537" s="20" t="str">
        <f t="shared" si="554"/>
        <v/>
      </c>
      <c r="Z2537" s="20" t="str">
        <f t="shared" si="555"/>
        <v/>
      </c>
      <c r="AA2537" s="20">
        <f t="shared" si="557"/>
        <v>0</v>
      </c>
      <c r="AB2537" s="20">
        <f t="shared" si="558"/>
        <v>0</v>
      </c>
      <c r="AC2537" s="20">
        <f t="shared" si="559"/>
        <v>0</v>
      </c>
      <c r="AD2537" s="16">
        <f t="shared" si="556"/>
        <v>0</v>
      </c>
      <c r="AE2537" s="16">
        <f>IF(ISBLANK(T2537),AE2536,IF(COUNTIF(T$2:T2537,T2537)&gt;1,AE2536,1+MAX(AE2536,0)))</f>
        <v>78</v>
      </c>
    </row>
    <row r="2538" spans="1:31" x14ac:dyDescent="0.25">
      <c r="A2538" s="42">
        <v>142</v>
      </c>
      <c r="B2538" s="42" t="s">
        <v>65</v>
      </c>
      <c r="C2538" s="42" t="s">
        <v>815</v>
      </c>
      <c r="E2538" s="20">
        <v>1</v>
      </c>
      <c r="F2538" s="20">
        <v>3</v>
      </c>
      <c r="G2538" s="20">
        <v>1</v>
      </c>
      <c r="H2538" s="20">
        <v>1</v>
      </c>
      <c r="I2538" s="20">
        <v>0</v>
      </c>
      <c r="J2538" s="20">
        <v>0</v>
      </c>
      <c r="K2538" s="20">
        <v>0</v>
      </c>
      <c r="L2538" s="20">
        <v>1</v>
      </c>
      <c r="O2538" s="101">
        <f>IF(ISBLANK(C2538),O2537,IF(COUNTIF(C$2:C2538,C2538)&gt;1,O2537,1+MAX(O2537,0)))</f>
        <v>73</v>
      </c>
      <c r="P2538" s="45">
        <f t="shared" si="546"/>
        <v>42</v>
      </c>
      <c r="Q2538" s="33" t="str">
        <f t="shared" si="547"/>
        <v/>
      </c>
      <c r="R2538" s="33">
        <f t="shared" si="548"/>
        <v>3</v>
      </c>
      <c r="S2538" s="33" t="str">
        <f t="shared" si="549"/>
        <v>142_3</v>
      </c>
      <c r="T2538" s="35" t="str">
        <f t="shared" si="550"/>
        <v>142AM</v>
      </c>
      <c r="U2538" s="35" t="str">
        <f t="shared" si="551"/>
        <v>142AMNS</v>
      </c>
      <c r="W2538" s="20" t="str">
        <f t="shared" si="552"/>
        <v/>
      </c>
      <c r="X2538" s="20" t="str">
        <f t="shared" si="553"/>
        <v/>
      </c>
      <c r="Y2538" s="20" t="str">
        <f t="shared" si="554"/>
        <v/>
      </c>
      <c r="Z2538" s="20" t="str">
        <f t="shared" si="555"/>
        <v/>
      </c>
      <c r="AA2538" s="20">
        <f t="shared" si="557"/>
        <v>0</v>
      </c>
      <c r="AB2538" s="20">
        <f t="shared" si="558"/>
        <v>0</v>
      </c>
      <c r="AC2538" s="20">
        <f t="shared" si="559"/>
        <v>0</v>
      </c>
      <c r="AD2538" s="16">
        <f t="shared" si="556"/>
        <v>0</v>
      </c>
      <c r="AE2538" s="16">
        <f>IF(ISBLANK(T2538),AE2537,IF(COUNTIF(T$2:T2538,T2538)&gt;1,AE2537,1+MAX(AE2537,0)))</f>
        <v>78</v>
      </c>
    </row>
    <row r="2539" spans="1:31" x14ac:dyDescent="0.25">
      <c r="A2539" s="42">
        <v>142</v>
      </c>
      <c r="B2539" s="42" t="s">
        <v>65</v>
      </c>
      <c r="C2539" s="42" t="s">
        <v>815</v>
      </c>
      <c r="E2539" s="20">
        <v>1</v>
      </c>
      <c r="F2539" s="20">
        <v>3</v>
      </c>
      <c r="G2539" s="20">
        <v>2</v>
      </c>
      <c r="H2539" s="20">
        <v>3</v>
      </c>
      <c r="I2539" s="20">
        <v>1</v>
      </c>
      <c r="J2539" s="20">
        <v>0</v>
      </c>
      <c r="K2539" s="20">
        <v>1</v>
      </c>
      <c r="L2539" s="20">
        <v>3</v>
      </c>
      <c r="O2539" s="101">
        <f>IF(ISBLANK(C2539),O2538,IF(COUNTIF(C$2:C2539,C2539)&gt;1,O2538,1+MAX(O2538,0)))</f>
        <v>73</v>
      </c>
      <c r="P2539" s="45">
        <f t="shared" si="546"/>
        <v>42</v>
      </c>
      <c r="Q2539" s="33" t="str">
        <f t="shared" si="547"/>
        <v/>
      </c>
      <c r="R2539" s="33">
        <f t="shared" si="548"/>
        <v>3</v>
      </c>
      <c r="S2539" s="33" t="str">
        <f t="shared" si="549"/>
        <v>142_3</v>
      </c>
      <c r="T2539" s="35" t="str">
        <f t="shared" si="550"/>
        <v>142AM</v>
      </c>
      <c r="U2539" s="35" t="str">
        <f t="shared" si="551"/>
        <v>142AMNS</v>
      </c>
      <c r="W2539" s="20" t="str">
        <f t="shared" si="552"/>
        <v/>
      </c>
      <c r="X2539" s="20" t="str">
        <f t="shared" si="553"/>
        <v/>
      </c>
      <c r="Y2539" s="20" t="str">
        <f t="shared" si="554"/>
        <v/>
      </c>
      <c r="Z2539" s="20" t="str">
        <f t="shared" si="555"/>
        <v/>
      </c>
      <c r="AA2539" s="20">
        <f t="shared" si="557"/>
        <v>0</v>
      </c>
      <c r="AB2539" s="20">
        <f t="shared" si="558"/>
        <v>0</v>
      </c>
      <c r="AC2539" s="20">
        <f t="shared" si="559"/>
        <v>0</v>
      </c>
      <c r="AD2539" s="16">
        <f t="shared" si="556"/>
        <v>0</v>
      </c>
      <c r="AE2539" s="16">
        <f>IF(ISBLANK(T2539),AE2538,IF(COUNTIF(T$2:T2539,T2539)&gt;1,AE2538,1+MAX(AE2538,0)))</f>
        <v>78</v>
      </c>
    </row>
    <row r="2540" spans="1:31" x14ac:dyDescent="0.25">
      <c r="A2540" s="42">
        <v>142</v>
      </c>
      <c r="B2540" s="42" t="s">
        <v>65</v>
      </c>
      <c r="C2540" s="42" t="s">
        <v>815</v>
      </c>
      <c r="E2540" s="20">
        <v>1</v>
      </c>
      <c r="F2540" s="20">
        <v>3</v>
      </c>
      <c r="G2540" s="20">
        <v>3</v>
      </c>
      <c r="H2540" s="20">
        <v>0</v>
      </c>
      <c r="I2540" s="20">
        <v>0</v>
      </c>
      <c r="J2540" s="20">
        <v>0</v>
      </c>
      <c r="K2540" s="20">
        <v>0</v>
      </c>
      <c r="L2540" s="20">
        <v>0</v>
      </c>
      <c r="O2540" s="101">
        <f>IF(ISBLANK(C2540),O2539,IF(COUNTIF(C$2:C2540,C2540)&gt;1,O2539,1+MAX(O2539,0)))</f>
        <v>73</v>
      </c>
      <c r="P2540" s="45">
        <f t="shared" si="546"/>
        <v>42</v>
      </c>
      <c r="Q2540" s="33" t="str">
        <f t="shared" si="547"/>
        <v/>
      </c>
      <c r="R2540" s="33">
        <f t="shared" si="548"/>
        <v>3</v>
      </c>
      <c r="S2540" s="33" t="str">
        <f t="shared" si="549"/>
        <v>142_3</v>
      </c>
      <c r="T2540" s="35" t="str">
        <f t="shared" si="550"/>
        <v>142AM</v>
      </c>
      <c r="U2540" s="35" t="str">
        <f t="shared" si="551"/>
        <v>142AMEW</v>
      </c>
      <c r="W2540" s="20" t="str">
        <f t="shared" si="552"/>
        <v/>
      </c>
      <c r="X2540" s="20" t="str">
        <f t="shared" si="553"/>
        <v/>
      </c>
      <c r="Y2540" s="20" t="str">
        <f t="shared" si="554"/>
        <v/>
      </c>
      <c r="Z2540" s="20" t="str">
        <f t="shared" si="555"/>
        <v/>
      </c>
      <c r="AA2540" s="20">
        <f t="shared" si="557"/>
        <v>0</v>
      </c>
      <c r="AB2540" s="20">
        <f t="shared" si="558"/>
        <v>0</v>
      </c>
      <c r="AC2540" s="20">
        <f t="shared" si="559"/>
        <v>0</v>
      </c>
      <c r="AD2540" s="16">
        <f t="shared" si="556"/>
        <v>0</v>
      </c>
      <c r="AE2540" s="16">
        <f>IF(ISBLANK(T2540),AE2539,IF(COUNTIF(T$2:T2540,T2540)&gt;1,AE2539,1+MAX(AE2539,0)))</f>
        <v>78</v>
      </c>
    </row>
    <row r="2541" spans="1:31" x14ac:dyDescent="0.25">
      <c r="A2541" s="42">
        <v>142</v>
      </c>
      <c r="B2541" s="42" t="s">
        <v>65</v>
      </c>
      <c r="C2541" s="42" t="s">
        <v>815</v>
      </c>
      <c r="E2541" s="20">
        <v>1</v>
      </c>
      <c r="F2541" s="20">
        <v>3</v>
      </c>
      <c r="G2541" s="20">
        <v>4</v>
      </c>
      <c r="H2541" s="20">
        <v>2</v>
      </c>
      <c r="I2541" s="20">
        <v>0</v>
      </c>
      <c r="J2541" s="20">
        <v>1</v>
      </c>
      <c r="K2541" s="20">
        <v>0</v>
      </c>
      <c r="L2541" s="20">
        <v>2</v>
      </c>
      <c r="O2541" s="101">
        <f>IF(ISBLANK(C2541),O2540,IF(COUNTIF(C$2:C2541,C2541)&gt;1,O2540,1+MAX(O2540,0)))</f>
        <v>73</v>
      </c>
      <c r="P2541" s="45">
        <f t="shared" si="546"/>
        <v>42</v>
      </c>
      <c r="Q2541" s="33" t="str">
        <f t="shared" si="547"/>
        <v/>
      </c>
      <c r="R2541" s="33">
        <f t="shared" si="548"/>
        <v>3</v>
      </c>
      <c r="S2541" s="33" t="str">
        <f t="shared" si="549"/>
        <v>142_3</v>
      </c>
      <c r="T2541" s="35" t="str">
        <f t="shared" si="550"/>
        <v>142AM</v>
      </c>
      <c r="U2541" s="35" t="str">
        <f t="shared" si="551"/>
        <v>142AMEW</v>
      </c>
      <c r="W2541" s="20" t="str">
        <f t="shared" si="552"/>
        <v/>
      </c>
      <c r="X2541" s="20" t="str">
        <f t="shared" si="553"/>
        <v/>
      </c>
      <c r="Y2541" s="20" t="str">
        <f t="shared" si="554"/>
        <v/>
      </c>
      <c r="Z2541" s="20" t="str">
        <f t="shared" si="555"/>
        <v/>
      </c>
      <c r="AA2541" s="20">
        <f t="shared" si="557"/>
        <v>0</v>
      </c>
      <c r="AB2541" s="20">
        <f t="shared" si="558"/>
        <v>0</v>
      </c>
      <c r="AC2541" s="20">
        <f t="shared" si="559"/>
        <v>0</v>
      </c>
      <c r="AD2541" s="16">
        <f t="shared" si="556"/>
        <v>0</v>
      </c>
      <c r="AE2541" s="16">
        <f>IF(ISBLANK(T2541),AE2540,IF(COUNTIF(T$2:T2541,T2541)&gt;1,AE2540,1+MAX(AE2540,0)))</f>
        <v>78</v>
      </c>
    </row>
    <row r="2542" spans="1:31" x14ac:dyDescent="0.25">
      <c r="A2542" s="42">
        <v>142</v>
      </c>
      <c r="B2542" s="42" t="s">
        <v>65</v>
      </c>
      <c r="C2542" s="42" t="s">
        <v>815</v>
      </c>
      <c r="E2542" s="20">
        <v>1</v>
      </c>
      <c r="F2542" s="20">
        <v>4</v>
      </c>
      <c r="G2542" s="20">
        <v>1</v>
      </c>
      <c r="H2542" s="20">
        <v>6</v>
      </c>
      <c r="I2542" s="20">
        <v>2</v>
      </c>
      <c r="J2542" s="20">
        <v>2</v>
      </c>
      <c r="K2542" s="20">
        <v>1</v>
      </c>
      <c r="L2542" s="20">
        <v>6</v>
      </c>
      <c r="O2542" s="101">
        <f>IF(ISBLANK(C2542),O2541,IF(COUNTIF(C$2:C2542,C2542)&gt;1,O2541,1+MAX(O2541,0)))</f>
        <v>73</v>
      </c>
      <c r="P2542" s="45">
        <f t="shared" si="546"/>
        <v>42</v>
      </c>
      <c r="Q2542" s="33" t="str">
        <f t="shared" si="547"/>
        <v/>
      </c>
      <c r="R2542" s="33">
        <f t="shared" si="548"/>
        <v>4</v>
      </c>
      <c r="S2542" s="33" t="str">
        <f t="shared" si="549"/>
        <v>142_4</v>
      </c>
      <c r="T2542" s="35" t="str">
        <f t="shared" si="550"/>
        <v>142AM</v>
      </c>
      <c r="U2542" s="35" t="str">
        <f t="shared" si="551"/>
        <v>142AMNS</v>
      </c>
      <c r="W2542" s="20" t="str">
        <f t="shared" si="552"/>
        <v/>
      </c>
      <c r="X2542" s="20" t="str">
        <f t="shared" si="553"/>
        <v/>
      </c>
      <c r="Y2542" s="20" t="str">
        <f t="shared" si="554"/>
        <v/>
      </c>
      <c r="Z2542" s="20" t="str">
        <f t="shared" si="555"/>
        <v/>
      </c>
      <c r="AA2542" s="20">
        <f t="shared" si="557"/>
        <v>0</v>
      </c>
      <c r="AB2542" s="20">
        <f t="shared" si="558"/>
        <v>0</v>
      </c>
      <c r="AC2542" s="20">
        <f t="shared" si="559"/>
        <v>0</v>
      </c>
      <c r="AD2542" s="16">
        <f t="shared" si="556"/>
        <v>0</v>
      </c>
      <c r="AE2542" s="16">
        <f>IF(ISBLANK(T2542),AE2541,IF(COUNTIF(T$2:T2542,T2542)&gt;1,AE2541,1+MAX(AE2541,0)))</f>
        <v>78</v>
      </c>
    </row>
    <row r="2543" spans="1:31" x14ac:dyDescent="0.25">
      <c r="A2543" s="42">
        <v>142</v>
      </c>
      <c r="B2543" s="42" t="s">
        <v>65</v>
      </c>
      <c r="C2543" s="42" t="s">
        <v>815</v>
      </c>
      <c r="E2543" s="20">
        <v>1</v>
      </c>
      <c r="F2543" s="20">
        <v>4</v>
      </c>
      <c r="G2543" s="20">
        <v>2</v>
      </c>
      <c r="H2543" s="20">
        <v>1</v>
      </c>
      <c r="I2543" s="20">
        <v>0</v>
      </c>
      <c r="J2543" s="20">
        <v>0</v>
      </c>
      <c r="K2543" s="20">
        <v>0</v>
      </c>
      <c r="L2543" s="20">
        <v>1</v>
      </c>
      <c r="O2543" s="101">
        <f>IF(ISBLANK(C2543),O2542,IF(COUNTIF(C$2:C2543,C2543)&gt;1,O2542,1+MAX(O2542,0)))</f>
        <v>73</v>
      </c>
      <c r="P2543" s="45">
        <f t="shared" si="546"/>
        <v>42</v>
      </c>
      <c r="Q2543" s="33" t="str">
        <f t="shared" si="547"/>
        <v/>
      </c>
      <c r="R2543" s="33">
        <f t="shared" si="548"/>
        <v>4</v>
      </c>
      <c r="S2543" s="33" t="str">
        <f t="shared" si="549"/>
        <v>142_4</v>
      </c>
      <c r="T2543" s="35" t="str">
        <f t="shared" si="550"/>
        <v>142AM</v>
      </c>
      <c r="U2543" s="35" t="str">
        <f t="shared" si="551"/>
        <v>142AMNS</v>
      </c>
      <c r="W2543" s="20" t="str">
        <f t="shared" si="552"/>
        <v/>
      </c>
      <c r="X2543" s="20" t="str">
        <f t="shared" si="553"/>
        <v/>
      </c>
      <c r="Y2543" s="20" t="str">
        <f t="shared" si="554"/>
        <v/>
      </c>
      <c r="Z2543" s="20" t="str">
        <f t="shared" si="555"/>
        <v/>
      </c>
      <c r="AA2543" s="20">
        <f t="shared" si="557"/>
        <v>0</v>
      </c>
      <c r="AB2543" s="20">
        <f t="shared" si="558"/>
        <v>0</v>
      </c>
      <c r="AC2543" s="20">
        <f t="shared" si="559"/>
        <v>0</v>
      </c>
      <c r="AD2543" s="16">
        <f t="shared" si="556"/>
        <v>0</v>
      </c>
      <c r="AE2543" s="16">
        <f>IF(ISBLANK(T2543),AE2542,IF(COUNTIF(T$2:T2543,T2543)&gt;1,AE2542,1+MAX(AE2542,0)))</f>
        <v>78</v>
      </c>
    </row>
    <row r="2544" spans="1:31" x14ac:dyDescent="0.25">
      <c r="A2544" s="42">
        <v>142</v>
      </c>
      <c r="B2544" s="42" t="s">
        <v>65</v>
      </c>
      <c r="C2544" s="42" t="s">
        <v>815</v>
      </c>
      <c r="E2544" s="20">
        <v>1</v>
      </c>
      <c r="F2544" s="20">
        <v>4</v>
      </c>
      <c r="G2544" s="20">
        <v>3</v>
      </c>
      <c r="H2544" s="20">
        <v>1</v>
      </c>
      <c r="I2544" s="20">
        <v>0</v>
      </c>
      <c r="J2544" s="20">
        <v>1</v>
      </c>
      <c r="K2544" s="20">
        <v>0</v>
      </c>
      <c r="L2544" s="20">
        <v>1</v>
      </c>
      <c r="O2544" s="101">
        <f>IF(ISBLANK(C2544),O2543,IF(COUNTIF(C$2:C2544,C2544)&gt;1,O2543,1+MAX(O2543,0)))</f>
        <v>73</v>
      </c>
      <c r="P2544" s="45">
        <f t="shared" si="546"/>
        <v>42</v>
      </c>
      <c r="Q2544" s="33" t="str">
        <f t="shared" si="547"/>
        <v/>
      </c>
      <c r="R2544" s="33">
        <f t="shared" si="548"/>
        <v>4</v>
      </c>
      <c r="S2544" s="33" t="str">
        <f t="shared" si="549"/>
        <v>142_4</v>
      </c>
      <c r="T2544" s="35" t="str">
        <f t="shared" si="550"/>
        <v>142AM</v>
      </c>
      <c r="U2544" s="35" t="str">
        <f t="shared" si="551"/>
        <v>142AMEW</v>
      </c>
      <c r="W2544" s="20" t="str">
        <f t="shared" si="552"/>
        <v/>
      </c>
      <c r="X2544" s="20" t="str">
        <f t="shared" si="553"/>
        <v/>
      </c>
      <c r="Y2544" s="20" t="str">
        <f t="shared" si="554"/>
        <v/>
      </c>
      <c r="Z2544" s="20" t="str">
        <f t="shared" si="555"/>
        <v/>
      </c>
      <c r="AA2544" s="20">
        <f t="shared" si="557"/>
        <v>0</v>
      </c>
      <c r="AB2544" s="20">
        <f t="shared" si="558"/>
        <v>0</v>
      </c>
      <c r="AC2544" s="20">
        <f t="shared" si="559"/>
        <v>0</v>
      </c>
      <c r="AD2544" s="16">
        <f t="shared" si="556"/>
        <v>0</v>
      </c>
      <c r="AE2544" s="16">
        <f>IF(ISBLANK(T2544),AE2543,IF(COUNTIF(T$2:T2544,T2544)&gt;1,AE2543,1+MAX(AE2543,0)))</f>
        <v>78</v>
      </c>
    </row>
    <row r="2545" spans="1:31" x14ac:dyDescent="0.25">
      <c r="A2545" s="42">
        <v>142</v>
      </c>
      <c r="B2545" s="42" t="s">
        <v>65</v>
      </c>
      <c r="C2545" s="42" t="s">
        <v>815</v>
      </c>
      <c r="E2545" s="20">
        <v>1</v>
      </c>
      <c r="F2545" s="20">
        <v>4</v>
      </c>
      <c r="G2545" s="20">
        <v>4</v>
      </c>
      <c r="H2545" s="20">
        <v>1</v>
      </c>
      <c r="I2545" s="20">
        <v>0</v>
      </c>
      <c r="J2545" s="20">
        <v>0</v>
      </c>
      <c r="K2545" s="20">
        <v>0</v>
      </c>
      <c r="L2545" s="20">
        <v>1</v>
      </c>
      <c r="O2545" s="101">
        <f>IF(ISBLANK(C2545),O2544,IF(COUNTIF(C$2:C2545,C2545)&gt;1,O2544,1+MAX(O2544,0)))</f>
        <v>73</v>
      </c>
      <c r="P2545" s="45">
        <f t="shared" si="546"/>
        <v>42</v>
      </c>
      <c r="Q2545" s="33" t="str">
        <f t="shared" si="547"/>
        <v/>
      </c>
      <c r="R2545" s="33">
        <f t="shared" si="548"/>
        <v>4</v>
      </c>
      <c r="S2545" s="33" t="str">
        <f t="shared" si="549"/>
        <v>142_4</v>
      </c>
      <c r="T2545" s="35" t="str">
        <f t="shared" si="550"/>
        <v>142AM</v>
      </c>
      <c r="U2545" s="35" t="str">
        <f t="shared" si="551"/>
        <v>142AMEW</v>
      </c>
      <c r="W2545" s="20" t="str">
        <f t="shared" si="552"/>
        <v/>
      </c>
      <c r="X2545" s="20" t="str">
        <f t="shared" si="553"/>
        <v/>
      </c>
      <c r="Y2545" s="20" t="str">
        <f t="shared" si="554"/>
        <v/>
      </c>
      <c r="Z2545" s="20" t="str">
        <f t="shared" si="555"/>
        <v/>
      </c>
      <c r="AA2545" s="20">
        <f t="shared" si="557"/>
        <v>0</v>
      </c>
      <c r="AB2545" s="20">
        <f t="shared" si="558"/>
        <v>0</v>
      </c>
      <c r="AC2545" s="20">
        <f t="shared" si="559"/>
        <v>0</v>
      </c>
      <c r="AD2545" s="16">
        <f t="shared" si="556"/>
        <v>0</v>
      </c>
      <c r="AE2545" s="16">
        <f>IF(ISBLANK(T2545),AE2544,IF(COUNTIF(T$2:T2545,T2545)&gt;1,AE2544,1+MAX(AE2544,0)))</f>
        <v>78</v>
      </c>
    </row>
    <row r="2546" spans="1:31" x14ac:dyDescent="0.25">
      <c r="A2546" s="42">
        <v>142</v>
      </c>
      <c r="B2546" s="42" t="s">
        <v>65</v>
      </c>
      <c r="C2546" s="42" t="s">
        <v>815</v>
      </c>
      <c r="E2546" s="20">
        <v>2</v>
      </c>
      <c r="F2546" s="20">
        <v>1</v>
      </c>
      <c r="G2546" s="20">
        <v>1</v>
      </c>
      <c r="H2546" s="20">
        <v>4</v>
      </c>
      <c r="I2546" s="20">
        <v>2</v>
      </c>
      <c r="J2546" s="20">
        <v>1</v>
      </c>
      <c r="K2546" s="20">
        <v>1</v>
      </c>
      <c r="L2546" s="20">
        <v>4</v>
      </c>
      <c r="O2546" s="101">
        <f>IF(ISBLANK(C2546),O2545,IF(COUNTIF(C$2:C2546,C2546)&gt;1,O2545,1+MAX(O2545,0)))</f>
        <v>73</v>
      </c>
      <c r="P2546" s="45">
        <f t="shared" si="546"/>
        <v>42</v>
      </c>
      <c r="Q2546" s="33" t="str">
        <f t="shared" si="547"/>
        <v/>
      </c>
      <c r="R2546" s="33">
        <f t="shared" si="548"/>
        <v>5</v>
      </c>
      <c r="S2546" s="33" t="str">
        <f t="shared" si="549"/>
        <v>142_5</v>
      </c>
      <c r="T2546" s="35" t="str">
        <f t="shared" si="550"/>
        <v>142AM</v>
      </c>
      <c r="U2546" s="35" t="str">
        <f t="shared" si="551"/>
        <v>142AMNS</v>
      </c>
      <c r="W2546" s="20" t="str">
        <f t="shared" si="552"/>
        <v/>
      </c>
      <c r="X2546" s="20" t="str">
        <f t="shared" si="553"/>
        <v/>
      </c>
      <c r="Y2546" s="20" t="str">
        <f t="shared" si="554"/>
        <v/>
      </c>
      <c r="Z2546" s="20" t="str">
        <f t="shared" si="555"/>
        <v/>
      </c>
      <c r="AA2546" s="20">
        <f t="shared" si="557"/>
        <v>0</v>
      </c>
      <c r="AB2546" s="20">
        <f t="shared" si="558"/>
        <v>0</v>
      </c>
      <c r="AC2546" s="20">
        <f t="shared" si="559"/>
        <v>0</v>
      </c>
      <c r="AD2546" s="16">
        <f t="shared" si="556"/>
        <v>0</v>
      </c>
      <c r="AE2546" s="16">
        <f>IF(ISBLANK(T2546),AE2545,IF(COUNTIF(T$2:T2546,T2546)&gt;1,AE2545,1+MAX(AE2545,0)))</f>
        <v>78</v>
      </c>
    </row>
    <row r="2547" spans="1:31" x14ac:dyDescent="0.25">
      <c r="A2547" s="42">
        <v>142</v>
      </c>
      <c r="B2547" s="42" t="s">
        <v>65</v>
      </c>
      <c r="C2547" s="42" t="s">
        <v>815</v>
      </c>
      <c r="E2547" s="20">
        <v>2</v>
      </c>
      <c r="F2547" s="20">
        <v>1</v>
      </c>
      <c r="G2547" s="20">
        <v>2</v>
      </c>
      <c r="H2547" s="20">
        <v>3</v>
      </c>
      <c r="I2547" s="20">
        <v>0</v>
      </c>
      <c r="J2547" s="20">
        <v>0</v>
      </c>
      <c r="K2547" s="20">
        <v>1</v>
      </c>
      <c r="L2547" s="20">
        <v>3</v>
      </c>
      <c r="O2547" s="101">
        <f>IF(ISBLANK(C2547),O2546,IF(COUNTIF(C$2:C2547,C2547)&gt;1,O2546,1+MAX(O2546,0)))</f>
        <v>73</v>
      </c>
      <c r="P2547" s="45">
        <f t="shared" si="546"/>
        <v>42</v>
      </c>
      <c r="Q2547" s="33" t="str">
        <f t="shared" si="547"/>
        <v/>
      </c>
      <c r="R2547" s="33">
        <f t="shared" si="548"/>
        <v>5</v>
      </c>
      <c r="S2547" s="33" t="str">
        <f t="shared" si="549"/>
        <v>142_5</v>
      </c>
      <c r="T2547" s="35" t="str">
        <f t="shared" si="550"/>
        <v>142AM</v>
      </c>
      <c r="U2547" s="35" t="str">
        <f t="shared" si="551"/>
        <v>142AMNS</v>
      </c>
      <c r="W2547" s="20" t="str">
        <f t="shared" si="552"/>
        <v/>
      </c>
      <c r="X2547" s="20" t="str">
        <f t="shared" si="553"/>
        <v/>
      </c>
      <c r="Y2547" s="20" t="str">
        <f t="shared" si="554"/>
        <v/>
      </c>
      <c r="Z2547" s="20" t="str">
        <f t="shared" si="555"/>
        <v/>
      </c>
      <c r="AA2547" s="20">
        <f t="shared" si="557"/>
        <v>0</v>
      </c>
      <c r="AB2547" s="20">
        <f t="shared" si="558"/>
        <v>0</v>
      </c>
      <c r="AC2547" s="20">
        <f t="shared" si="559"/>
        <v>0</v>
      </c>
      <c r="AD2547" s="16">
        <f t="shared" si="556"/>
        <v>0</v>
      </c>
      <c r="AE2547" s="16">
        <f>IF(ISBLANK(T2547),AE2546,IF(COUNTIF(T$2:T2547,T2547)&gt;1,AE2546,1+MAX(AE2546,0)))</f>
        <v>78</v>
      </c>
    </row>
    <row r="2548" spans="1:31" x14ac:dyDescent="0.25">
      <c r="A2548" s="42">
        <v>142</v>
      </c>
      <c r="B2548" s="42" t="s">
        <v>65</v>
      </c>
      <c r="C2548" s="42" t="s">
        <v>815</v>
      </c>
      <c r="E2548" s="20">
        <v>2</v>
      </c>
      <c r="F2548" s="20">
        <v>1</v>
      </c>
      <c r="G2548" s="20">
        <v>3</v>
      </c>
      <c r="H2548" s="20">
        <v>1</v>
      </c>
      <c r="I2548" s="20">
        <v>0</v>
      </c>
      <c r="J2548" s="20">
        <v>1</v>
      </c>
      <c r="K2548" s="20">
        <v>0</v>
      </c>
      <c r="L2548" s="20">
        <v>0</v>
      </c>
      <c r="O2548" s="101">
        <f>IF(ISBLANK(C2548),O2547,IF(COUNTIF(C$2:C2548,C2548)&gt;1,O2547,1+MAX(O2547,0)))</f>
        <v>73</v>
      </c>
      <c r="P2548" s="45">
        <f t="shared" si="546"/>
        <v>42</v>
      </c>
      <c r="Q2548" s="33" t="str">
        <f t="shared" si="547"/>
        <v/>
      </c>
      <c r="R2548" s="33">
        <f t="shared" si="548"/>
        <v>5</v>
      </c>
      <c r="S2548" s="33" t="str">
        <f t="shared" si="549"/>
        <v>142_5</v>
      </c>
      <c r="T2548" s="35" t="str">
        <f t="shared" si="550"/>
        <v>142AM</v>
      </c>
      <c r="U2548" s="35" t="str">
        <f t="shared" si="551"/>
        <v>142AMEW</v>
      </c>
      <c r="W2548" s="20" t="str">
        <f t="shared" si="552"/>
        <v/>
      </c>
      <c r="X2548" s="20" t="str">
        <f t="shared" si="553"/>
        <v/>
      </c>
      <c r="Y2548" s="20" t="str">
        <f t="shared" si="554"/>
        <v/>
      </c>
      <c r="Z2548" s="20" t="str">
        <f t="shared" si="555"/>
        <v/>
      </c>
      <c r="AA2548" s="20">
        <f t="shared" si="557"/>
        <v>0</v>
      </c>
      <c r="AB2548" s="20">
        <f t="shared" si="558"/>
        <v>0</v>
      </c>
      <c r="AC2548" s="20">
        <f t="shared" si="559"/>
        <v>0</v>
      </c>
      <c r="AD2548" s="16">
        <f t="shared" si="556"/>
        <v>0</v>
      </c>
      <c r="AE2548" s="16">
        <f>IF(ISBLANK(T2548),AE2547,IF(COUNTIF(T$2:T2548,T2548)&gt;1,AE2547,1+MAX(AE2547,0)))</f>
        <v>78</v>
      </c>
    </row>
    <row r="2549" spans="1:31" x14ac:dyDescent="0.25">
      <c r="A2549" s="42">
        <v>142</v>
      </c>
      <c r="B2549" s="42" t="s">
        <v>65</v>
      </c>
      <c r="C2549" s="42" t="s">
        <v>815</v>
      </c>
      <c r="E2549" s="20">
        <v>2</v>
      </c>
      <c r="F2549" s="20">
        <v>1</v>
      </c>
      <c r="G2549" s="20">
        <v>4</v>
      </c>
      <c r="H2549" s="20">
        <v>4</v>
      </c>
      <c r="I2549" s="20">
        <v>1</v>
      </c>
      <c r="J2549" s="20">
        <v>1</v>
      </c>
      <c r="K2549" s="20">
        <v>1</v>
      </c>
      <c r="L2549" s="20">
        <v>3</v>
      </c>
      <c r="O2549" s="101">
        <f>IF(ISBLANK(C2549),O2548,IF(COUNTIF(C$2:C2549,C2549)&gt;1,O2548,1+MAX(O2548,0)))</f>
        <v>73</v>
      </c>
      <c r="P2549" s="45">
        <f t="shared" si="546"/>
        <v>42</v>
      </c>
      <c r="Q2549" s="33" t="str">
        <f t="shared" si="547"/>
        <v/>
      </c>
      <c r="R2549" s="33">
        <f t="shared" si="548"/>
        <v>5</v>
      </c>
      <c r="S2549" s="33" t="str">
        <f t="shared" si="549"/>
        <v>142_5</v>
      </c>
      <c r="T2549" s="35" t="str">
        <f t="shared" si="550"/>
        <v>142AM</v>
      </c>
      <c r="U2549" s="35" t="str">
        <f t="shared" si="551"/>
        <v>142AMEW</v>
      </c>
      <c r="W2549" s="20" t="str">
        <f t="shared" si="552"/>
        <v/>
      </c>
      <c r="X2549" s="20" t="str">
        <f t="shared" si="553"/>
        <v/>
      </c>
      <c r="Y2549" s="20" t="str">
        <f t="shared" si="554"/>
        <v/>
      </c>
      <c r="Z2549" s="20" t="str">
        <f t="shared" si="555"/>
        <v/>
      </c>
      <c r="AA2549" s="20">
        <f t="shared" si="557"/>
        <v>0</v>
      </c>
      <c r="AB2549" s="20">
        <f t="shared" si="558"/>
        <v>0</v>
      </c>
      <c r="AC2549" s="20">
        <f t="shared" si="559"/>
        <v>0</v>
      </c>
      <c r="AD2549" s="16">
        <f t="shared" si="556"/>
        <v>0</v>
      </c>
      <c r="AE2549" s="16">
        <f>IF(ISBLANK(T2549),AE2548,IF(COUNTIF(T$2:T2549,T2549)&gt;1,AE2548,1+MAX(AE2548,0)))</f>
        <v>78</v>
      </c>
    </row>
    <row r="2550" spans="1:31" x14ac:dyDescent="0.25">
      <c r="A2550" s="42">
        <v>142</v>
      </c>
      <c r="B2550" s="42" t="s">
        <v>65</v>
      </c>
      <c r="C2550" s="42" t="s">
        <v>815</v>
      </c>
      <c r="E2550" s="20">
        <v>2</v>
      </c>
      <c r="F2550" s="20">
        <v>2</v>
      </c>
      <c r="G2550" s="20">
        <v>1</v>
      </c>
      <c r="H2550" s="20">
        <v>2</v>
      </c>
      <c r="I2550" s="20">
        <v>0</v>
      </c>
      <c r="J2550" s="20">
        <v>0</v>
      </c>
      <c r="K2550" s="20">
        <v>1</v>
      </c>
      <c r="L2550" s="20">
        <v>2</v>
      </c>
      <c r="O2550" s="101">
        <f>IF(ISBLANK(C2550),O2549,IF(COUNTIF(C$2:C2550,C2550)&gt;1,O2549,1+MAX(O2549,0)))</f>
        <v>73</v>
      </c>
      <c r="P2550" s="45">
        <f t="shared" si="546"/>
        <v>42</v>
      </c>
      <c r="Q2550" s="33" t="str">
        <f t="shared" si="547"/>
        <v/>
      </c>
      <c r="R2550" s="33">
        <f t="shared" si="548"/>
        <v>6</v>
      </c>
      <c r="S2550" s="33" t="str">
        <f t="shared" si="549"/>
        <v>142_6</v>
      </c>
      <c r="T2550" s="35" t="str">
        <f t="shared" si="550"/>
        <v>142AM</v>
      </c>
      <c r="U2550" s="35" t="str">
        <f t="shared" si="551"/>
        <v>142AMNS</v>
      </c>
      <c r="W2550" s="20" t="str">
        <f t="shared" si="552"/>
        <v/>
      </c>
      <c r="X2550" s="20" t="str">
        <f t="shared" si="553"/>
        <v/>
      </c>
      <c r="Y2550" s="20" t="str">
        <f t="shared" si="554"/>
        <v/>
      </c>
      <c r="Z2550" s="20" t="str">
        <f t="shared" si="555"/>
        <v/>
      </c>
      <c r="AA2550" s="20">
        <f t="shared" si="557"/>
        <v>0</v>
      </c>
      <c r="AB2550" s="20">
        <f t="shared" si="558"/>
        <v>0</v>
      </c>
      <c r="AC2550" s="20">
        <f t="shared" si="559"/>
        <v>0</v>
      </c>
      <c r="AD2550" s="16">
        <f t="shared" si="556"/>
        <v>0</v>
      </c>
      <c r="AE2550" s="16">
        <f>IF(ISBLANK(T2550),AE2549,IF(COUNTIF(T$2:T2550,T2550)&gt;1,AE2549,1+MAX(AE2549,0)))</f>
        <v>78</v>
      </c>
    </row>
    <row r="2551" spans="1:31" x14ac:dyDescent="0.25">
      <c r="A2551" s="42">
        <v>142</v>
      </c>
      <c r="B2551" s="42" t="s">
        <v>65</v>
      </c>
      <c r="C2551" s="42" t="s">
        <v>815</v>
      </c>
      <c r="E2551" s="20">
        <v>2</v>
      </c>
      <c r="F2551" s="20">
        <v>2</v>
      </c>
      <c r="G2551" s="20">
        <v>2</v>
      </c>
      <c r="H2551" s="20">
        <v>3</v>
      </c>
      <c r="I2551" s="20">
        <v>1</v>
      </c>
      <c r="J2551" s="20">
        <v>1</v>
      </c>
      <c r="K2551" s="20">
        <v>1</v>
      </c>
      <c r="L2551" s="20">
        <v>2</v>
      </c>
      <c r="O2551" s="101">
        <f>IF(ISBLANK(C2551),O2550,IF(COUNTIF(C$2:C2551,C2551)&gt;1,O2550,1+MAX(O2550,0)))</f>
        <v>73</v>
      </c>
      <c r="P2551" s="45">
        <f t="shared" si="546"/>
        <v>42</v>
      </c>
      <c r="Q2551" s="33" t="str">
        <f t="shared" si="547"/>
        <v/>
      </c>
      <c r="R2551" s="33">
        <f t="shared" si="548"/>
        <v>6</v>
      </c>
      <c r="S2551" s="33" t="str">
        <f t="shared" si="549"/>
        <v>142_6</v>
      </c>
      <c r="T2551" s="35" t="str">
        <f t="shared" si="550"/>
        <v>142AM</v>
      </c>
      <c r="U2551" s="35" t="str">
        <f t="shared" si="551"/>
        <v>142AMNS</v>
      </c>
      <c r="W2551" s="20" t="str">
        <f t="shared" si="552"/>
        <v/>
      </c>
      <c r="X2551" s="20" t="str">
        <f t="shared" si="553"/>
        <v/>
      </c>
      <c r="Y2551" s="20" t="str">
        <f t="shared" si="554"/>
        <v/>
      </c>
      <c r="Z2551" s="20" t="str">
        <f t="shared" si="555"/>
        <v/>
      </c>
      <c r="AA2551" s="20">
        <f t="shared" si="557"/>
        <v>0</v>
      </c>
      <c r="AB2551" s="20">
        <f t="shared" si="558"/>
        <v>0</v>
      </c>
      <c r="AC2551" s="20">
        <f t="shared" si="559"/>
        <v>0</v>
      </c>
      <c r="AD2551" s="16">
        <f t="shared" si="556"/>
        <v>0</v>
      </c>
      <c r="AE2551" s="16">
        <f>IF(ISBLANK(T2551),AE2550,IF(COUNTIF(T$2:T2551,T2551)&gt;1,AE2550,1+MAX(AE2550,0)))</f>
        <v>78</v>
      </c>
    </row>
    <row r="2552" spans="1:31" x14ac:dyDescent="0.25">
      <c r="A2552" s="42">
        <v>142</v>
      </c>
      <c r="B2552" s="42" t="s">
        <v>65</v>
      </c>
      <c r="C2552" s="42" t="s">
        <v>815</v>
      </c>
      <c r="E2552" s="20">
        <v>2</v>
      </c>
      <c r="F2552" s="20">
        <v>2</v>
      </c>
      <c r="G2552" s="20">
        <v>3</v>
      </c>
      <c r="H2552" s="20">
        <v>2</v>
      </c>
      <c r="I2552" s="20">
        <v>1</v>
      </c>
      <c r="J2552" s="20">
        <v>0</v>
      </c>
      <c r="K2552" s="20">
        <v>0</v>
      </c>
      <c r="L2552" s="20">
        <v>2</v>
      </c>
      <c r="O2552" s="101">
        <f>IF(ISBLANK(C2552),O2551,IF(COUNTIF(C$2:C2552,C2552)&gt;1,O2551,1+MAX(O2551,0)))</f>
        <v>73</v>
      </c>
      <c r="P2552" s="45">
        <f t="shared" si="546"/>
        <v>42</v>
      </c>
      <c r="Q2552" s="33" t="str">
        <f t="shared" si="547"/>
        <v/>
      </c>
      <c r="R2552" s="33">
        <f t="shared" si="548"/>
        <v>6</v>
      </c>
      <c r="S2552" s="33" t="str">
        <f t="shared" si="549"/>
        <v>142_6</v>
      </c>
      <c r="T2552" s="35" t="str">
        <f t="shared" si="550"/>
        <v>142AM</v>
      </c>
      <c r="U2552" s="35" t="str">
        <f t="shared" si="551"/>
        <v>142AMEW</v>
      </c>
      <c r="W2552" s="20" t="str">
        <f t="shared" si="552"/>
        <v/>
      </c>
      <c r="X2552" s="20" t="str">
        <f t="shared" si="553"/>
        <v/>
      </c>
      <c r="Y2552" s="20" t="str">
        <f t="shared" si="554"/>
        <v/>
      </c>
      <c r="Z2552" s="20" t="str">
        <f t="shared" si="555"/>
        <v/>
      </c>
      <c r="AA2552" s="20">
        <f t="shared" si="557"/>
        <v>0</v>
      </c>
      <c r="AB2552" s="20">
        <f t="shared" si="558"/>
        <v>0</v>
      </c>
      <c r="AC2552" s="20">
        <f t="shared" si="559"/>
        <v>0</v>
      </c>
      <c r="AD2552" s="16">
        <f t="shared" si="556"/>
        <v>0</v>
      </c>
      <c r="AE2552" s="16">
        <f>IF(ISBLANK(T2552),AE2551,IF(COUNTIF(T$2:T2552,T2552)&gt;1,AE2551,1+MAX(AE2551,0)))</f>
        <v>78</v>
      </c>
    </row>
    <row r="2553" spans="1:31" x14ac:dyDescent="0.25">
      <c r="A2553" s="42">
        <v>142</v>
      </c>
      <c r="B2553" s="42" t="s">
        <v>65</v>
      </c>
      <c r="C2553" s="42" t="s">
        <v>815</v>
      </c>
      <c r="E2553" s="20">
        <v>2</v>
      </c>
      <c r="F2553" s="20">
        <v>2</v>
      </c>
      <c r="G2553" s="20">
        <v>4</v>
      </c>
      <c r="H2553" s="20">
        <v>3</v>
      </c>
      <c r="I2553" s="20">
        <v>0</v>
      </c>
      <c r="J2553" s="20">
        <v>0</v>
      </c>
      <c r="K2553" s="20">
        <v>2</v>
      </c>
      <c r="L2553" s="20">
        <v>3</v>
      </c>
      <c r="O2553" s="101">
        <f>IF(ISBLANK(C2553),O2552,IF(COUNTIF(C$2:C2553,C2553)&gt;1,O2552,1+MAX(O2552,0)))</f>
        <v>73</v>
      </c>
      <c r="P2553" s="45">
        <f t="shared" si="546"/>
        <v>42</v>
      </c>
      <c r="Q2553" s="33" t="str">
        <f t="shared" si="547"/>
        <v/>
      </c>
      <c r="R2553" s="33">
        <f t="shared" si="548"/>
        <v>6</v>
      </c>
      <c r="S2553" s="33" t="str">
        <f t="shared" si="549"/>
        <v>142_6</v>
      </c>
      <c r="T2553" s="35" t="str">
        <f t="shared" si="550"/>
        <v>142AM</v>
      </c>
      <c r="U2553" s="35" t="str">
        <f t="shared" si="551"/>
        <v>142AMEW</v>
      </c>
      <c r="W2553" s="20" t="str">
        <f t="shared" si="552"/>
        <v/>
      </c>
      <c r="X2553" s="20" t="str">
        <f t="shared" si="553"/>
        <v/>
      </c>
      <c r="Y2553" s="20" t="str">
        <f t="shared" si="554"/>
        <v/>
      </c>
      <c r="Z2553" s="20" t="str">
        <f t="shared" si="555"/>
        <v/>
      </c>
      <c r="AA2553" s="20">
        <f t="shared" si="557"/>
        <v>0</v>
      </c>
      <c r="AB2553" s="20">
        <f t="shared" si="558"/>
        <v>0</v>
      </c>
      <c r="AC2553" s="20">
        <f t="shared" si="559"/>
        <v>0</v>
      </c>
      <c r="AD2553" s="16">
        <f t="shared" si="556"/>
        <v>0</v>
      </c>
      <c r="AE2553" s="16">
        <f>IF(ISBLANK(T2553),AE2552,IF(COUNTIF(T$2:T2553,T2553)&gt;1,AE2552,1+MAX(AE2552,0)))</f>
        <v>78</v>
      </c>
    </row>
    <row r="2554" spans="1:31" x14ac:dyDescent="0.25">
      <c r="A2554" s="42">
        <v>142</v>
      </c>
      <c r="B2554" s="42" t="s">
        <v>65</v>
      </c>
      <c r="C2554" s="42" t="s">
        <v>815</v>
      </c>
      <c r="E2554" s="20">
        <v>2</v>
      </c>
      <c r="F2554" s="20">
        <v>3</v>
      </c>
      <c r="G2554" s="20">
        <v>1</v>
      </c>
      <c r="H2554" s="20">
        <v>4</v>
      </c>
      <c r="I2554" s="20">
        <v>0</v>
      </c>
      <c r="J2554" s="20">
        <v>0</v>
      </c>
      <c r="K2554" s="20">
        <v>0</v>
      </c>
      <c r="L2554" s="20">
        <v>4</v>
      </c>
      <c r="O2554" s="101">
        <f>IF(ISBLANK(C2554),O2553,IF(COUNTIF(C$2:C2554,C2554)&gt;1,O2553,1+MAX(O2553,0)))</f>
        <v>73</v>
      </c>
      <c r="P2554" s="45">
        <f t="shared" si="546"/>
        <v>42</v>
      </c>
      <c r="Q2554" s="33" t="str">
        <f t="shared" si="547"/>
        <v/>
      </c>
      <c r="R2554" s="33">
        <f t="shared" si="548"/>
        <v>7</v>
      </c>
      <c r="S2554" s="33" t="str">
        <f t="shared" si="549"/>
        <v>142_7</v>
      </c>
      <c r="T2554" s="35" t="str">
        <f t="shared" si="550"/>
        <v>142AM</v>
      </c>
      <c r="U2554" s="35" t="str">
        <f t="shared" si="551"/>
        <v>142AMNS</v>
      </c>
      <c r="W2554" s="20" t="str">
        <f t="shared" si="552"/>
        <v/>
      </c>
      <c r="X2554" s="20" t="str">
        <f t="shared" si="553"/>
        <v/>
      </c>
      <c r="Y2554" s="20" t="str">
        <f t="shared" si="554"/>
        <v/>
      </c>
      <c r="Z2554" s="20" t="str">
        <f t="shared" si="555"/>
        <v/>
      </c>
      <c r="AA2554" s="20">
        <f t="shared" si="557"/>
        <v>0</v>
      </c>
      <c r="AB2554" s="20">
        <f t="shared" si="558"/>
        <v>0</v>
      </c>
      <c r="AC2554" s="20">
        <f t="shared" si="559"/>
        <v>0</v>
      </c>
      <c r="AD2554" s="16">
        <f t="shared" si="556"/>
        <v>0</v>
      </c>
      <c r="AE2554" s="16">
        <f>IF(ISBLANK(T2554),AE2553,IF(COUNTIF(T$2:T2554,T2554)&gt;1,AE2553,1+MAX(AE2553,0)))</f>
        <v>78</v>
      </c>
    </row>
    <row r="2555" spans="1:31" x14ac:dyDescent="0.25">
      <c r="A2555" s="42">
        <v>142</v>
      </c>
      <c r="B2555" s="42" t="s">
        <v>65</v>
      </c>
      <c r="C2555" s="42" t="s">
        <v>815</v>
      </c>
      <c r="E2555" s="20">
        <v>2</v>
      </c>
      <c r="F2555" s="20">
        <v>3</v>
      </c>
      <c r="G2555" s="20">
        <v>2</v>
      </c>
      <c r="H2555" s="20">
        <v>0</v>
      </c>
      <c r="I2555" s="20">
        <v>0</v>
      </c>
      <c r="J2555" s="20">
        <v>0</v>
      </c>
      <c r="K2555" s="20">
        <v>0</v>
      </c>
      <c r="L2555" s="20">
        <v>0</v>
      </c>
      <c r="O2555" s="101">
        <f>IF(ISBLANK(C2555),O2554,IF(COUNTIF(C$2:C2555,C2555)&gt;1,O2554,1+MAX(O2554,0)))</f>
        <v>73</v>
      </c>
      <c r="P2555" s="45">
        <f t="shared" si="546"/>
        <v>42</v>
      </c>
      <c r="Q2555" s="33" t="str">
        <f t="shared" si="547"/>
        <v/>
      </c>
      <c r="R2555" s="33">
        <f t="shared" si="548"/>
        <v>7</v>
      </c>
      <c r="S2555" s="33" t="str">
        <f t="shared" si="549"/>
        <v>142_7</v>
      </c>
      <c r="T2555" s="35" t="str">
        <f t="shared" si="550"/>
        <v>142AM</v>
      </c>
      <c r="U2555" s="35" t="str">
        <f t="shared" si="551"/>
        <v>142AMNS</v>
      </c>
      <c r="W2555" s="20" t="str">
        <f t="shared" si="552"/>
        <v/>
      </c>
      <c r="X2555" s="20" t="str">
        <f t="shared" si="553"/>
        <v/>
      </c>
      <c r="Y2555" s="20" t="str">
        <f t="shared" si="554"/>
        <v/>
      </c>
      <c r="Z2555" s="20" t="str">
        <f t="shared" si="555"/>
        <v/>
      </c>
      <c r="AA2555" s="20">
        <f t="shared" si="557"/>
        <v>0</v>
      </c>
      <c r="AB2555" s="20">
        <f t="shared" si="558"/>
        <v>0</v>
      </c>
      <c r="AC2555" s="20">
        <f t="shared" si="559"/>
        <v>0</v>
      </c>
      <c r="AD2555" s="16">
        <f t="shared" si="556"/>
        <v>0</v>
      </c>
      <c r="AE2555" s="16">
        <f>IF(ISBLANK(T2555),AE2554,IF(COUNTIF(T$2:T2555,T2555)&gt;1,AE2554,1+MAX(AE2554,0)))</f>
        <v>78</v>
      </c>
    </row>
    <row r="2556" spans="1:31" x14ac:dyDescent="0.25">
      <c r="A2556" s="42">
        <v>142</v>
      </c>
      <c r="B2556" s="42" t="s">
        <v>65</v>
      </c>
      <c r="C2556" s="42" t="s">
        <v>815</v>
      </c>
      <c r="E2556" s="20">
        <v>2</v>
      </c>
      <c r="F2556" s="20">
        <v>3</v>
      </c>
      <c r="G2556" s="20">
        <v>3</v>
      </c>
      <c r="H2556" s="20">
        <v>2</v>
      </c>
      <c r="I2556" s="20">
        <v>1</v>
      </c>
      <c r="J2556" s="20">
        <v>0</v>
      </c>
      <c r="K2556" s="20">
        <v>1</v>
      </c>
      <c r="L2556" s="20">
        <v>2</v>
      </c>
      <c r="O2556" s="101">
        <f>IF(ISBLANK(C2556),O2555,IF(COUNTIF(C$2:C2556,C2556)&gt;1,O2555,1+MAX(O2555,0)))</f>
        <v>73</v>
      </c>
      <c r="P2556" s="45">
        <f t="shared" si="546"/>
        <v>42</v>
      </c>
      <c r="Q2556" s="33" t="str">
        <f t="shared" si="547"/>
        <v/>
      </c>
      <c r="R2556" s="33">
        <f t="shared" si="548"/>
        <v>7</v>
      </c>
      <c r="S2556" s="33" t="str">
        <f t="shared" si="549"/>
        <v>142_7</v>
      </c>
      <c r="T2556" s="35" t="str">
        <f t="shared" si="550"/>
        <v>142AM</v>
      </c>
      <c r="U2556" s="35" t="str">
        <f t="shared" si="551"/>
        <v>142AMEW</v>
      </c>
      <c r="W2556" s="20" t="str">
        <f t="shared" si="552"/>
        <v/>
      </c>
      <c r="X2556" s="20" t="str">
        <f t="shared" si="553"/>
        <v/>
      </c>
      <c r="Y2556" s="20" t="str">
        <f t="shared" si="554"/>
        <v/>
      </c>
      <c r="Z2556" s="20" t="str">
        <f t="shared" si="555"/>
        <v/>
      </c>
      <c r="AA2556" s="20">
        <f t="shared" si="557"/>
        <v>0</v>
      </c>
      <c r="AB2556" s="20">
        <f t="shared" si="558"/>
        <v>0</v>
      </c>
      <c r="AC2556" s="20">
        <f t="shared" si="559"/>
        <v>0</v>
      </c>
      <c r="AD2556" s="16">
        <f t="shared" si="556"/>
        <v>0</v>
      </c>
      <c r="AE2556" s="16">
        <f>IF(ISBLANK(T2556),AE2555,IF(COUNTIF(T$2:T2556,T2556)&gt;1,AE2555,1+MAX(AE2555,0)))</f>
        <v>78</v>
      </c>
    </row>
    <row r="2557" spans="1:31" x14ac:dyDescent="0.25">
      <c r="A2557" s="42">
        <v>142</v>
      </c>
      <c r="B2557" s="42" t="s">
        <v>65</v>
      </c>
      <c r="C2557" s="42" t="s">
        <v>815</v>
      </c>
      <c r="E2557" s="20">
        <v>2</v>
      </c>
      <c r="F2557" s="20">
        <v>3</v>
      </c>
      <c r="G2557" s="20">
        <v>4</v>
      </c>
      <c r="H2557" s="20">
        <v>1</v>
      </c>
      <c r="I2557" s="20">
        <v>1</v>
      </c>
      <c r="J2557" s="20">
        <v>1</v>
      </c>
      <c r="K2557" s="20">
        <v>0</v>
      </c>
      <c r="L2557" s="20">
        <v>0</v>
      </c>
      <c r="O2557" s="101">
        <f>IF(ISBLANK(C2557),O2556,IF(COUNTIF(C$2:C2557,C2557)&gt;1,O2556,1+MAX(O2556,0)))</f>
        <v>73</v>
      </c>
      <c r="P2557" s="45">
        <f t="shared" si="546"/>
        <v>42</v>
      </c>
      <c r="Q2557" s="33" t="str">
        <f t="shared" si="547"/>
        <v/>
      </c>
      <c r="R2557" s="33">
        <f t="shared" si="548"/>
        <v>7</v>
      </c>
      <c r="S2557" s="33" t="str">
        <f t="shared" si="549"/>
        <v>142_7</v>
      </c>
      <c r="T2557" s="35" t="str">
        <f t="shared" si="550"/>
        <v>142AM</v>
      </c>
      <c r="U2557" s="35" t="str">
        <f t="shared" si="551"/>
        <v>142AMEW</v>
      </c>
      <c r="W2557" s="20" t="str">
        <f t="shared" si="552"/>
        <v/>
      </c>
      <c r="X2557" s="20" t="str">
        <f t="shared" si="553"/>
        <v/>
      </c>
      <c r="Y2557" s="20" t="str">
        <f t="shared" si="554"/>
        <v/>
      </c>
      <c r="Z2557" s="20" t="str">
        <f t="shared" si="555"/>
        <v/>
      </c>
      <c r="AA2557" s="20">
        <f t="shared" si="557"/>
        <v>0</v>
      </c>
      <c r="AB2557" s="20">
        <f t="shared" si="558"/>
        <v>0</v>
      </c>
      <c r="AC2557" s="20">
        <f t="shared" si="559"/>
        <v>0</v>
      </c>
      <c r="AD2557" s="16">
        <f t="shared" si="556"/>
        <v>0</v>
      </c>
      <c r="AE2557" s="16">
        <f>IF(ISBLANK(T2557),AE2556,IF(COUNTIF(T$2:T2557,T2557)&gt;1,AE2556,1+MAX(AE2556,0)))</f>
        <v>78</v>
      </c>
    </row>
    <row r="2558" spans="1:31" x14ac:dyDescent="0.25">
      <c r="A2558" s="42">
        <v>142</v>
      </c>
      <c r="B2558" s="42" t="s">
        <v>65</v>
      </c>
      <c r="C2558" s="42" t="s">
        <v>815</v>
      </c>
      <c r="E2558" s="20">
        <v>2</v>
      </c>
      <c r="F2558" s="20">
        <v>4</v>
      </c>
      <c r="G2558" s="20">
        <v>1</v>
      </c>
      <c r="H2558" s="20">
        <v>2</v>
      </c>
      <c r="I2558" s="20">
        <v>1</v>
      </c>
      <c r="J2558" s="20">
        <v>2</v>
      </c>
      <c r="K2558" s="20">
        <v>0</v>
      </c>
      <c r="L2558" s="20">
        <v>1</v>
      </c>
      <c r="O2558" s="101">
        <f>IF(ISBLANK(C2558),O2557,IF(COUNTIF(C$2:C2558,C2558)&gt;1,O2557,1+MAX(O2557,0)))</f>
        <v>73</v>
      </c>
      <c r="P2558" s="45">
        <f t="shared" si="546"/>
        <v>42</v>
      </c>
      <c r="Q2558" s="33" t="str">
        <f t="shared" si="547"/>
        <v/>
      </c>
      <c r="R2558" s="33">
        <f t="shared" si="548"/>
        <v>8</v>
      </c>
      <c r="S2558" s="33" t="str">
        <f t="shared" si="549"/>
        <v>142_8</v>
      </c>
      <c r="T2558" s="35" t="str">
        <f t="shared" si="550"/>
        <v>142AM</v>
      </c>
      <c r="U2558" s="35" t="str">
        <f t="shared" si="551"/>
        <v>142AMNS</v>
      </c>
      <c r="W2558" s="20" t="str">
        <f t="shared" si="552"/>
        <v/>
      </c>
      <c r="X2558" s="20" t="str">
        <f t="shared" si="553"/>
        <v/>
      </c>
      <c r="Y2558" s="20" t="str">
        <f t="shared" si="554"/>
        <v/>
      </c>
      <c r="Z2558" s="20" t="str">
        <f t="shared" si="555"/>
        <v/>
      </c>
      <c r="AA2558" s="20">
        <f t="shared" si="557"/>
        <v>0</v>
      </c>
      <c r="AB2558" s="20">
        <f t="shared" si="558"/>
        <v>0</v>
      </c>
      <c r="AC2558" s="20">
        <f t="shared" si="559"/>
        <v>0</v>
      </c>
      <c r="AD2558" s="16">
        <f t="shared" si="556"/>
        <v>0</v>
      </c>
      <c r="AE2558" s="16">
        <f>IF(ISBLANK(T2558),AE2557,IF(COUNTIF(T$2:T2558,T2558)&gt;1,AE2557,1+MAX(AE2557,0)))</f>
        <v>78</v>
      </c>
    </row>
    <row r="2559" spans="1:31" x14ac:dyDescent="0.25">
      <c r="A2559" s="42">
        <v>142</v>
      </c>
      <c r="B2559" s="42" t="s">
        <v>65</v>
      </c>
      <c r="C2559" s="42" t="s">
        <v>815</v>
      </c>
      <c r="E2559" s="20">
        <v>2</v>
      </c>
      <c r="F2559" s="20">
        <v>4</v>
      </c>
      <c r="G2559" s="20">
        <v>2</v>
      </c>
      <c r="H2559" s="20">
        <v>0</v>
      </c>
      <c r="I2559" s="20">
        <v>0</v>
      </c>
      <c r="J2559" s="20">
        <v>0</v>
      </c>
      <c r="K2559" s="20">
        <v>0</v>
      </c>
      <c r="L2559" s="20">
        <v>0</v>
      </c>
      <c r="O2559" s="101">
        <f>IF(ISBLANK(C2559),O2558,IF(COUNTIF(C$2:C2559,C2559)&gt;1,O2558,1+MAX(O2558,0)))</f>
        <v>73</v>
      </c>
      <c r="P2559" s="45">
        <f t="shared" si="546"/>
        <v>42</v>
      </c>
      <c r="Q2559" s="33" t="str">
        <f t="shared" si="547"/>
        <v/>
      </c>
      <c r="R2559" s="33">
        <f t="shared" si="548"/>
        <v>8</v>
      </c>
      <c r="S2559" s="33" t="str">
        <f t="shared" si="549"/>
        <v>142_8</v>
      </c>
      <c r="T2559" s="35" t="str">
        <f t="shared" si="550"/>
        <v>142AM</v>
      </c>
      <c r="U2559" s="35" t="str">
        <f t="shared" si="551"/>
        <v>142AMNS</v>
      </c>
      <c r="W2559" s="20" t="str">
        <f t="shared" si="552"/>
        <v/>
      </c>
      <c r="X2559" s="20" t="str">
        <f t="shared" si="553"/>
        <v/>
      </c>
      <c r="Y2559" s="20" t="str">
        <f t="shared" si="554"/>
        <v/>
      </c>
      <c r="Z2559" s="20" t="str">
        <f t="shared" si="555"/>
        <v/>
      </c>
      <c r="AA2559" s="20">
        <f t="shared" si="557"/>
        <v>0</v>
      </c>
      <c r="AB2559" s="20">
        <f t="shared" si="558"/>
        <v>0</v>
      </c>
      <c r="AC2559" s="20">
        <f t="shared" si="559"/>
        <v>0</v>
      </c>
      <c r="AD2559" s="16">
        <f t="shared" si="556"/>
        <v>0</v>
      </c>
      <c r="AE2559" s="16">
        <f>IF(ISBLANK(T2559),AE2558,IF(COUNTIF(T$2:T2559,T2559)&gt;1,AE2558,1+MAX(AE2558,0)))</f>
        <v>78</v>
      </c>
    </row>
    <row r="2560" spans="1:31" x14ac:dyDescent="0.25">
      <c r="A2560" s="42">
        <v>142</v>
      </c>
      <c r="B2560" s="42" t="s">
        <v>65</v>
      </c>
      <c r="C2560" s="42" t="s">
        <v>815</v>
      </c>
      <c r="E2560" s="20">
        <v>2</v>
      </c>
      <c r="F2560" s="20">
        <v>4</v>
      </c>
      <c r="G2560" s="20">
        <v>3</v>
      </c>
      <c r="H2560" s="20">
        <v>0</v>
      </c>
      <c r="I2560" s="20">
        <v>0</v>
      </c>
      <c r="J2560" s="20">
        <v>0</v>
      </c>
      <c r="K2560" s="20">
        <v>0</v>
      </c>
      <c r="L2560" s="20">
        <v>0</v>
      </c>
      <c r="O2560" s="101">
        <f>IF(ISBLANK(C2560),O2559,IF(COUNTIF(C$2:C2560,C2560)&gt;1,O2559,1+MAX(O2559,0)))</f>
        <v>73</v>
      </c>
      <c r="P2560" s="45">
        <f t="shared" si="546"/>
        <v>42</v>
      </c>
      <c r="Q2560" s="33" t="str">
        <f t="shared" si="547"/>
        <v/>
      </c>
      <c r="R2560" s="33">
        <f t="shared" si="548"/>
        <v>8</v>
      </c>
      <c r="S2560" s="33" t="str">
        <f t="shared" si="549"/>
        <v>142_8</v>
      </c>
      <c r="T2560" s="35" t="str">
        <f t="shared" si="550"/>
        <v>142AM</v>
      </c>
      <c r="U2560" s="35" t="str">
        <f t="shared" si="551"/>
        <v>142AMEW</v>
      </c>
      <c r="W2560" s="20" t="str">
        <f t="shared" si="552"/>
        <v/>
      </c>
      <c r="X2560" s="20" t="str">
        <f t="shared" si="553"/>
        <v/>
      </c>
      <c r="Y2560" s="20" t="str">
        <f t="shared" si="554"/>
        <v/>
      </c>
      <c r="Z2560" s="20" t="str">
        <f t="shared" si="555"/>
        <v/>
      </c>
      <c r="AA2560" s="20">
        <f t="shared" si="557"/>
        <v>0</v>
      </c>
      <c r="AB2560" s="20">
        <f t="shared" si="558"/>
        <v>0</v>
      </c>
      <c r="AC2560" s="20">
        <f t="shared" si="559"/>
        <v>0</v>
      </c>
      <c r="AD2560" s="16">
        <f t="shared" si="556"/>
        <v>0</v>
      </c>
      <c r="AE2560" s="16">
        <f>IF(ISBLANK(T2560),AE2559,IF(COUNTIF(T$2:T2560,T2560)&gt;1,AE2559,1+MAX(AE2559,0)))</f>
        <v>78</v>
      </c>
    </row>
    <row r="2561" spans="1:31" x14ac:dyDescent="0.25">
      <c r="A2561" s="42">
        <v>142</v>
      </c>
      <c r="B2561" s="42" t="s">
        <v>65</v>
      </c>
      <c r="C2561" s="42" t="s">
        <v>815</v>
      </c>
      <c r="E2561" s="20">
        <v>2</v>
      </c>
      <c r="F2561" s="20">
        <v>4</v>
      </c>
      <c r="G2561" s="20">
        <v>4</v>
      </c>
      <c r="H2561" s="20">
        <v>3</v>
      </c>
      <c r="I2561" s="20">
        <v>1</v>
      </c>
      <c r="J2561" s="20">
        <v>0</v>
      </c>
      <c r="K2561" s="20">
        <v>1</v>
      </c>
      <c r="L2561" s="20">
        <v>3</v>
      </c>
      <c r="O2561" s="101">
        <f>IF(ISBLANK(C2561),O2560,IF(COUNTIF(C$2:C2561,C2561)&gt;1,O2560,1+MAX(O2560,0)))</f>
        <v>73</v>
      </c>
      <c r="P2561" s="45">
        <f t="shared" si="546"/>
        <v>42</v>
      </c>
      <c r="Q2561" s="33" t="str">
        <f t="shared" si="547"/>
        <v/>
      </c>
      <c r="R2561" s="33">
        <f t="shared" si="548"/>
        <v>8</v>
      </c>
      <c r="S2561" s="33" t="str">
        <f t="shared" si="549"/>
        <v>142_8</v>
      </c>
      <c r="T2561" s="35" t="str">
        <f t="shared" si="550"/>
        <v>142AM</v>
      </c>
      <c r="U2561" s="35" t="str">
        <f t="shared" si="551"/>
        <v>142AMEW</v>
      </c>
      <c r="W2561" s="20" t="str">
        <f t="shared" si="552"/>
        <v/>
      </c>
      <c r="X2561" s="20" t="str">
        <f t="shared" si="553"/>
        <v/>
      </c>
      <c r="Y2561" s="20" t="str">
        <f t="shared" si="554"/>
        <v/>
      </c>
      <c r="Z2561" s="20" t="str">
        <f t="shared" si="555"/>
        <v/>
      </c>
      <c r="AA2561" s="20">
        <f t="shared" si="557"/>
        <v>0</v>
      </c>
      <c r="AB2561" s="20">
        <f t="shared" si="558"/>
        <v>0</v>
      </c>
      <c r="AC2561" s="20">
        <f t="shared" si="559"/>
        <v>0</v>
      </c>
      <c r="AD2561" s="16">
        <f t="shared" si="556"/>
        <v>0</v>
      </c>
      <c r="AE2561" s="16">
        <f>IF(ISBLANK(T2561),AE2560,IF(COUNTIF(T$2:T2561,T2561)&gt;1,AE2560,1+MAX(AE2560,0)))</f>
        <v>78</v>
      </c>
    </row>
    <row r="2562" spans="1:31" x14ac:dyDescent="0.25">
      <c r="A2562" s="42">
        <v>143</v>
      </c>
      <c r="B2562" s="42" t="s">
        <v>65</v>
      </c>
      <c r="C2562" s="42" t="s">
        <v>690</v>
      </c>
      <c r="E2562" s="20">
        <v>1</v>
      </c>
      <c r="F2562" s="20">
        <v>1</v>
      </c>
      <c r="G2562" s="20">
        <v>1</v>
      </c>
      <c r="H2562" s="20">
        <v>4</v>
      </c>
      <c r="I2562" s="20">
        <v>0</v>
      </c>
      <c r="J2562" s="20">
        <v>4</v>
      </c>
      <c r="K2562" s="20">
        <v>0</v>
      </c>
      <c r="L2562" s="20">
        <v>0</v>
      </c>
      <c r="O2562" s="101">
        <f>IF(ISBLANK(C2562),O2561,IF(COUNTIF(C$2:C2562,C2562)&gt;1,O2561,1+MAX(O2561,0)))</f>
        <v>73</v>
      </c>
      <c r="P2562" s="45">
        <f t="shared" ref="P2562:P2625" si="560">IF(A2562=A2561,P2561,IF(ISNUMBER(P2561),P2561+1,1))</f>
        <v>43</v>
      </c>
      <c r="Q2562" s="33">
        <f t="shared" ref="Q2562:Q2625" si="561">IF(OR(P2562=P2561,LEN(A2562)&lt;1),"",P2562)</f>
        <v>43</v>
      </c>
      <c r="R2562" s="33">
        <f t="shared" ref="R2562:R2625" si="562">IF(ISNUMBER(F2562),F2562+4*(E2562-1)+8*IF(B2562="PM",1,0),"")</f>
        <v>1</v>
      </c>
      <c r="S2562" s="33" t="str">
        <f t="shared" ref="S2562:S2625" si="563">IF(ISNUMBER(R2562),A2562&amp;"_"&amp;R2562,"")</f>
        <v>143_1</v>
      </c>
      <c r="T2562" s="35" t="str">
        <f t="shared" ref="T2562:T2625" si="564">A2562&amp;B2562</f>
        <v>143AM</v>
      </c>
      <c r="U2562" s="35" t="str">
        <f t="shared" ref="U2562:U2625" si="565">IF(OR(G2562=1,G2562=2),T2562&amp;"NS",IF(OR(G2562=3,G2562=4),T2562&amp;"EW",""))</f>
        <v>143AMNS</v>
      </c>
      <c r="W2562" s="20" t="str">
        <f t="shared" ref="W2562:W2625" si="566">IF(I2562&gt;$H2562,1,"")</f>
        <v/>
      </c>
      <c r="X2562" s="20" t="str">
        <f t="shared" ref="X2562:X2625" si="567">IF(J2562&gt;$H2562,1,"")</f>
        <v/>
      </c>
      <c r="Y2562" s="20" t="str">
        <f t="shared" ref="Y2562:Y2625" si="568">IF(K2562&gt;$H2562,1,"")</f>
        <v/>
      </c>
      <c r="Z2562" s="20" t="str">
        <f t="shared" ref="Z2562:Z2625" si="569">IF(L2562&gt;$H2562,1,"")</f>
        <v/>
      </c>
      <c r="AA2562" s="20">
        <f t="shared" si="557"/>
        <v>0</v>
      </c>
      <c r="AB2562" s="20">
        <f t="shared" si="558"/>
        <v>0</v>
      </c>
      <c r="AC2562" s="20">
        <f t="shared" si="559"/>
        <v>3</v>
      </c>
      <c r="AD2562" s="16">
        <f t="shared" ref="AD2562:AD2625" si="570">IF(AND(AC2562&gt;0,ISNUMBER(AC2562)),1,0)</f>
        <v>1</v>
      </c>
      <c r="AE2562" s="16">
        <f>IF(ISBLANK(T2562),AE2561,IF(COUNTIF(T$2:T2562,T2562)&gt;1,AE2561,1+MAX(AE2561,0)))</f>
        <v>79</v>
      </c>
    </row>
    <row r="2563" spans="1:31" x14ac:dyDescent="0.25">
      <c r="A2563" s="42">
        <v>143</v>
      </c>
      <c r="B2563" s="42" t="s">
        <v>65</v>
      </c>
      <c r="C2563" s="42" t="s">
        <v>690</v>
      </c>
      <c r="E2563" s="20">
        <v>1</v>
      </c>
      <c r="F2563" s="20">
        <v>1</v>
      </c>
      <c r="G2563" s="20">
        <v>2</v>
      </c>
      <c r="H2563" s="20">
        <v>0</v>
      </c>
      <c r="I2563" s="20">
        <v>0</v>
      </c>
      <c r="J2563" s="20">
        <v>0</v>
      </c>
      <c r="K2563" s="20">
        <v>0</v>
      </c>
      <c r="L2563" s="20">
        <v>0</v>
      </c>
      <c r="O2563" s="101">
        <f>IF(ISBLANK(C2563),O2562,IF(COUNTIF(C$2:C2563,C2563)&gt;1,O2562,1+MAX(O2562,0)))</f>
        <v>73</v>
      </c>
      <c r="P2563" s="45">
        <f t="shared" si="560"/>
        <v>43</v>
      </c>
      <c r="Q2563" s="33" t="str">
        <f t="shared" si="561"/>
        <v/>
      </c>
      <c r="R2563" s="33">
        <f t="shared" si="562"/>
        <v>1</v>
      </c>
      <c r="S2563" s="33" t="str">
        <f t="shared" si="563"/>
        <v>143_1</v>
      </c>
      <c r="T2563" s="35" t="str">
        <f t="shared" si="564"/>
        <v>143AM</v>
      </c>
      <c r="U2563" s="35" t="str">
        <f t="shared" si="565"/>
        <v>143AMNS</v>
      </c>
      <c r="W2563" s="20" t="str">
        <f t="shared" si="566"/>
        <v/>
      </c>
      <c r="X2563" s="20" t="str">
        <f t="shared" si="567"/>
        <v/>
      </c>
      <c r="Y2563" s="20" t="str">
        <f t="shared" si="568"/>
        <v/>
      </c>
      <c r="Z2563" s="20" t="str">
        <f t="shared" si="569"/>
        <v/>
      </c>
      <c r="AA2563" s="20">
        <f t="shared" ref="AA2563:AA2626" si="571">IF(AND(ISNUMBER($G2563),$B2563="AM"),INDEX(Cordon,MATCH($A2563,loc_ID,0),$G2563),0)</f>
        <v>0</v>
      </c>
      <c r="AB2563" s="20">
        <f t="shared" ref="AB2563:AB2626" si="572">IF(AND(ISNUMBER($G2563),$B2563="PM"),INDEX(Cordon,MATCH($A2563,loc_ID,0),VLOOKUP($G2563,Reverse_dir,2,FALSE)),0)</f>
        <v>0</v>
      </c>
      <c r="AC2563" s="20">
        <f t="shared" ref="AC2563:AC2626" si="573">IF(AND(ISNUMBER($G2563),$B2563="AM"),INDEX(Lane,MATCH($A2563,loc_ID,0),$G2563),0)</f>
        <v>3</v>
      </c>
      <c r="AD2563" s="16">
        <f t="shared" si="570"/>
        <v>1</v>
      </c>
      <c r="AE2563" s="16">
        <f>IF(ISBLANK(T2563),AE2562,IF(COUNTIF(T$2:T2563,T2563)&gt;1,AE2562,1+MAX(AE2562,0)))</f>
        <v>79</v>
      </c>
    </row>
    <row r="2564" spans="1:31" x14ac:dyDescent="0.25">
      <c r="A2564" s="42">
        <v>143</v>
      </c>
      <c r="B2564" s="42" t="s">
        <v>65</v>
      </c>
      <c r="C2564" s="42" t="s">
        <v>690</v>
      </c>
      <c r="E2564" s="20">
        <v>1</v>
      </c>
      <c r="F2564" s="20">
        <v>1</v>
      </c>
      <c r="G2564" s="20">
        <v>3</v>
      </c>
      <c r="H2564" s="20">
        <v>1</v>
      </c>
      <c r="I2564" s="20">
        <v>0</v>
      </c>
      <c r="J2564" s="20">
        <v>1</v>
      </c>
      <c r="K2564" s="20">
        <v>0</v>
      </c>
      <c r="L2564" s="20">
        <v>1</v>
      </c>
      <c r="O2564" s="101">
        <f>IF(ISBLANK(C2564),O2563,IF(COUNTIF(C$2:C2564,C2564)&gt;1,O2563,1+MAX(O2563,0)))</f>
        <v>73</v>
      </c>
      <c r="P2564" s="45">
        <f t="shared" si="560"/>
        <v>43</v>
      </c>
      <c r="Q2564" s="33" t="str">
        <f t="shared" si="561"/>
        <v/>
      </c>
      <c r="R2564" s="33">
        <f t="shared" si="562"/>
        <v>1</v>
      </c>
      <c r="S2564" s="33" t="str">
        <f t="shared" si="563"/>
        <v>143_1</v>
      </c>
      <c r="T2564" s="35" t="str">
        <f t="shared" si="564"/>
        <v>143AM</v>
      </c>
      <c r="U2564" s="35" t="str">
        <f t="shared" si="565"/>
        <v>143AMEW</v>
      </c>
      <c r="W2564" s="20" t="str">
        <f t="shared" si="566"/>
        <v/>
      </c>
      <c r="X2564" s="20" t="str">
        <f t="shared" si="567"/>
        <v/>
      </c>
      <c r="Y2564" s="20" t="str">
        <f t="shared" si="568"/>
        <v/>
      </c>
      <c r="Z2564" s="20" t="str">
        <f t="shared" si="569"/>
        <v/>
      </c>
      <c r="AA2564" s="20">
        <f t="shared" si="571"/>
        <v>0</v>
      </c>
      <c r="AB2564" s="20">
        <f t="shared" si="572"/>
        <v>0</v>
      </c>
      <c r="AC2564" s="20">
        <f t="shared" si="573"/>
        <v>0</v>
      </c>
      <c r="AD2564" s="16">
        <f t="shared" si="570"/>
        <v>0</v>
      </c>
      <c r="AE2564" s="16">
        <f>IF(ISBLANK(T2564),AE2563,IF(COUNTIF(T$2:T2564,T2564)&gt;1,AE2563,1+MAX(AE2563,0)))</f>
        <v>79</v>
      </c>
    </row>
    <row r="2565" spans="1:31" x14ac:dyDescent="0.25">
      <c r="A2565" s="42">
        <v>143</v>
      </c>
      <c r="B2565" s="42" t="s">
        <v>65</v>
      </c>
      <c r="C2565" s="42" t="s">
        <v>690</v>
      </c>
      <c r="E2565" s="20">
        <v>1</v>
      </c>
      <c r="F2565" s="20">
        <v>1</v>
      </c>
      <c r="G2565" s="20">
        <v>4</v>
      </c>
      <c r="H2565" s="20">
        <v>1</v>
      </c>
      <c r="I2565" s="20">
        <v>0</v>
      </c>
      <c r="J2565" s="20">
        <v>0</v>
      </c>
      <c r="K2565" s="20">
        <v>0</v>
      </c>
      <c r="L2565" s="20">
        <v>1</v>
      </c>
      <c r="O2565" s="101">
        <f>IF(ISBLANK(C2565),O2564,IF(COUNTIF(C$2:C2565,C2565)&gt;1,O2564,1+MAX(O2564,0)))</f>
        <v>73</v>
      </c>
      <c r="P2565" s="45">
        <f t="shared" si="560"/>
        <v>43</v>
      </c>
      <c r="Q2565" s="33" t="str">
        <f t="shared" si="561"/>
        <v/>
      </c>
      <c r="R2565" s="33">
        <f t="shared" si="562"/>
        <v>1</v>
      </c>
      <c r="S2565" s="33" t="str">
        <f t="shared" si="563"/>
        <v>143_1</v>
      </c>
      <c r="T2565" s="35" t="str">
        <f t="shared" si="564"/>
        <v>143AM</v>
      </c>
      <c r="U2565" s="35" t="str">
        <f t="shared" si="565"/>
        <v>143AMEW</v>
      </c>
      <c r="W2565" s="20" t="str">
        <f t="shared" si="566"/>
        <v/>
      </c>
      <c r="X2565" s="20" t="str">
        <f t="shared" si="567"/>
        <v/>
      </c>
      <c r="Y2565" s="20" t="str">
        <f t="shared" si="568"/>
        <v/>
      </c>
      <c r="Z2565" s="20" t="str">
        <f t="shared" si="569"/>
        <v/>
      </c>
      <c r="AA2565" s="20">
        <f t="shared" si="571"/>
        <v>0</v>
      </c>
      <c r="AB2565" s="20">
        <f t="shared" si="572"/>
        <v>0</v>
      </c>
      <c r="AC2565" s="20">
        <f t="shared" si="573"/>
        <v>0</v>
      </c>
      <c r="AD2565" s="16">
        <f t="shared" si="570"/>
        <v>0</v>
      </c>
      <c r="AE2565" s="16">
        <f>IF(ISBLANK(T2565),AE2564,IF(COUNTIF(T$2:T2565,T2565)&gt;1,AE2564,1+MAX(AE2564,0)))</f>
        <v>79</v>
      </c>
    </row>
    <row r="2566" spans="1:31" x14ac:dyDescent="0.25">
      <c r="A2566" s="42">
        <v>143</v>
      </c>
      <c r="B2566" s="42" t="s">
        <v>65</v>
      </c>
      <c r="C2566" s="42" t="s">
        <v>690</v>
      </c>
      <c r="E2566" s="20">
        <v>1</v>
      </c>
      <c r="F2566" s="20">
        <v>2</v>
      </c>
      <c r="G2566" s="20">
        <v>1</v>
      </c>
      <c r="H2566" s="20">
        <v>4</v>
      </c>
      <c r="I2566" s="20">
        <v>1</v>
      </c>
      <c r="J2566" s="20">
        <v>2</v>
      </c>
      <c r="K2566" s="20">
        <v>1</v>
      </c>
      <c r="L2566" s="20">
        <v>1</v>
      </c>
      <c r="O2566" s="101">
        <f>IF(ISBLANK(C2566),O2565,IF(COUNTIF(C$2:C2566,C2566)&gt;1,O2565,1+MAX(O2565,0)))</f>
        <v>73</v>
      </c>
      <c r="P2566" s="45">
        <f t="shared" si="560"/>
        <v>43</v>
      </c>
      <c r="Q2566" s="33" t="str">
        <f t="shared" si="561"/>
        <v/>
      </c>
      <c r="R2566" s="33">
        <f t="shared" si="562"/>
        <v>2</v>
      </c>
      <c r="S2566" s="33" t="str">
        <f t="shared" si="563"/>
        <v>143_2</v>
      </c>
      <c r="T2566" s="35" t="str">
        <f t="shared" si="564"/>
        <v>143AM</v>
      </c>
      <c r="U2566" s="35" t="str">
        <f t="shared" si="565"/>
        <v>143AMNS</v>
      </c>
      <c r="W2566" s="20" t="str">
        <f t="shared" si="566"/>
        <v/>
      </c>
      <c r="X2566" s="20" t="str">
        <f t="shared" si="567"/>
        <v/>
      </c>
      <c r="Y2566" s="20" t="str">
        <f t="shared" si="568"/>
        <v/>
      </c>
      <c r="Z2566" s="20" t="str">
        <f t="shared" si="569"/>
        <v/>
      </c>
      <c r="AA2566" s="20">
        <f t="shared" si="571"/>
        <v>0</v>
      </c>
      <c r="AB2566" s="20">
        <f t="shared" si="572"/>
        <v>0</v>
      </c>
      <c r="AC2566" s="20">
        <f t="shared" si="573"/>
        <v>3</v>
      </c>
      <c r="AD2566" s="16">
        <f t="shared" si="570"/>
        <v>1</v>
      </c>
      <c r="AE2566" s="16">
        <f>IF(ISBLANK(T2566),AE2565,IF(COUNTIF(T$2:T2566,T2566)&gt;1,AE2565,1+MAX(AE2565,0)))</f>
        <v>79</v>
      </c>
    </row>
    <row r="2567" spans="1:31" x14ac:dyDescent="0.25">
      <c r="A2567" s="42">
        <v>143</v>
      </c>
      <c r="B2567" s="42" t="s">
        <v>65</v>
      </c>
      <c r="C2567" s="42" t="s">
        <v>690</v>
      </c>
      <c r="E2567" s="20">
        <v>1</v>
      </c>
      <c r="F2567" s="20">
        <v>2</v>
      </c>
      <c r="G2567" s="20">
        <v>2</v>
      </c>
      <c r="H2567" s="20">
        <v>3</v>
      </c>
      <c r="I2567" s="20">
        <v>0</v>
      </c>
      <c r="J2567" s="20">
        <v>2</v>
      </c>
      <c r="K2567" s="20">
        <v>1</v>
      </c>
      <c r="L2567" s="20">
        <v>1</v>
      </c>
      <c r="O2567" s="101">
        <f>IF(ISBLANK(C2567),O2566,IF(COUNTIF(C$2:C2567,C2567)&gt;1,O2566,1+MAX(O2566,0)))</f>
        <v>73</v>
      </c>
      <c r="P2567" s="45">
        <f t="shared" si="560"/>
        <v>43</v>
      </c>
      <c r="Q2567" s="33" t="str">
        <f t="shared" si="561"/>
        <v/>
      </c>
      <c r="R2567" s="33">
        <f t="shared" si="562"/>
        <v>2</v>
      </c>
      <c r="S2567" s="33" t="str">
        <f t="shared" si="563"/>
        <v>143_2</v>
      </c>
      <c r="T2567" s="35" t="str">
        <f t="shared" si="564"/>
        <v>143AM</v>
      </c>
      <c r="U2567" s="35" t="str">
        <f t="shared" si="565"/>
        <v>143AMNS</v>
      </c>
      <c r="W2567" s="20" t="str">
        <f t="shared" si="566"/>
        <v/>
      </c>
      <c r="X2567" s="20" t="str">
        <f t="shared" si="567"/>
        <v/>
      </c>
      <c r="Y2567" s="20" t="str">
        <f t="shared" si="568"/>
        <v/>
      </c>
      <c r="Z2567" s="20" t="str">
        <f t="shared" si="569"/>
        <v/>
      </c>
      <c r="AA2567" s="20">
        <f t="shared" si="571"/>
        <v>0</v>
      </c>
      <c r="AB2567" s="20">
        <f t="shared" si="572"/>
        <v>0</v>
      </c>
      <c r="AC2567" s="20">
        <f t="shared" si="573"/>
        <v>3</v>
      </c>
      <c r="AD2567" s="16">
        <f t="shared" si="570"/>
        <v>1</v>
      </c>
      <c r="AE2567" s="16">
        <f>IF(ISBLANK(T2567),AE2566,IF(COUNTIF(T$2:T2567,T2567)&gt;1,AE2566,1+MAX(AE2566,0)))</f>
        <v>79</v>
      </c>
    </row>
    <row r="2568" spans="1:31" x14ac:dyDescent="0.25">
      <c r="A2568" s="42">
        <v>143</v>
      </c>
      <c r="B2568" s="42" t="s">
        <v>65</v>
      </c>
      <c r="C2568" s="42" t="s">
        <v>690</v>
      </c>
      <c r="E2568" s="20">
        <v>1</v>
      </c>
      <c r="F2568" s="20">
        <v>2</v>
      </c>
      <c r="G2568" s="20">
        <v>3</v>
      </c>
      <c r="H2568" s="20">
        <v>0</v>
      </c>
      <c r="I2568" s="20">
        <v>0</v>
      </c>
      <c r="J2568" s="20">
        <v>0</v>
      </c>
      <c r="K2568" s="20">
        <v>0</v>
      </c>
      <c r="L2568" s="20">
        <v>0</v>
      </c>
      <c r="O2568" s="101">
        <f>IF(ISBLANK(C2568),O2567,IF(COUNTIF(C$2:C2568,C2568)&gt;1,O2567,1+MAX(O2567,0)))</f>
        <v>73</v>
      </c>
      <c r="P2568" s="45">
        <f t="shared" si="560"/>
        <v>43</v>
      </c>
      <c r="Q2568" s="33" t="str">
        <f t="shared" si="561"/>
        <v/>
      </c>
      <c r="R2568" s="33">
        <f t="shared" si="562"/>
        <v>2</v>
      </c>
      <c r="S2568" s="33" t="str">
        <f t="shared" si="563"/>
        <v>143_2</v>
      </c>
      <c r="T2568" s="35" t="str">
        <f t="shared" si="564"/>
        <v>143AM</v>
      </c>
      <c r="U2568" s="35" t="str">
        <f t="shared" si="565"/>
        <v>143AMEW</v>
      </c>
      <c r="W2568" s="20" t="str">
        <f t="shared" si="566"/>
        <v/>
      </c>
      <c r="X2568" s="20" t="str">
        <f t="shared" si="567"/>
        <v/>
      </c>
      <c r="Y2568" s="20" t="str">
        <f t="shared" si="568"/>
        <v/>
      </c>
      <c r="Z2568" s="20" t="str">
        <f t="shared" si="569"/>
        <v/>
      </c>
      <c r="AA2568" s="20">
        <f t="shared" si="571"/>
        <v>0</v>
      </c>
      <c r="AB2568" s="20">
        <f t="shared" si="572"/>
        <v>0</v>
      </c>
      <c r="AC2568" s="20">
        <f t="shared" si="573"/>
        <v>0</v>
      </c>
      <c r="AD2568" s="16">
        <f t="shared" si="570"/>
        <v>0</v>
      </c>
      <c r="AE2568" s="16">
        <f>IF(ISBLANK(T2568),AE2567,IF(COUNTIF(T$2:T2568,T2568)&gt;1,AE2567,1+MAX(AE2567,0)))</f>
        <v>79</v>
      </c>
    </row>
    <row r="2569" spans="1:31" x14ac:dyDescent="0.25">
      <c r="A2569" s="42">
        <v>143</v>
      </c>
      <c r="B2569" s="42" t="s">
        <v>65</v>
      </c>
      <c r="C2569" s="42" t="s">
        <v>690</v>
      </c>
      <c r="E2569" s="20">
        <v>1</v>
      </c>
      <c r="F2569" s="20">
        <v>2</v>
      </c>
      <c r="G2569" s="20">
        <v>4</v>
      </c>
      <c r="H2569" s="20">
        <v>1</v>
      </c>
      <c r="I2569" s="20">
        <v>0</v>
      </c>
      <c r="J2569" s="20">
        <v>0</v>
      </c>
      <c r="K2569" s="20">
        <v>0</v>
      </c>
      <c r="L2569" s="20">
        <v>1</v>
      </c>
      <c r="O2569" s="101">
        <f>IF(ISBLANK(C2569),O2568,IF(COUNTIF(C$2:C2569,C2569)&gt;1,O2568,1+MAX(O2568,0)))</f>
        <v>73</v>
      </c>
      <c r="P2569" s="45">
        <f t="shared" si="560"/>
        <v>43</v>
      </c>
      <c r="Q2569" s="33" t="str">
        <f t="shared" si="561"/>
        <v/>
      </c>
      <c r="R2569" s="33">
        <f t="shared" si="562"/>
        <v>2</v>
      </c>
      <c r="S2569" s="33" t="str">
        <f t="shared" si="563"/>
        <v>143_2</v>
      </c>
      <c r="T2569" s="35" t="str">
        <f t="shared" si="564"/>
        <v>143AM</v>
      </c>
      <c r="U2569" s="35" t="str">
        <f t="shared" si="565"/>
        <v>143AMEW</v>
      </c>
      <c r="W2569" s="20" t="str">
        <f t="shared" si="566"/>
        <v/>
      </c>
      <c r="X2569" s="20" t="str">
        <f t="shared" si="567"/>
        <v/>
      </c>
      <c r="Y2569" s="20" t="str">
        <f t="shared" si="568"/>
        <v/>
      </c>
      <c r="Z2569" s="20" t="str">
        <f t="shared" si="569"/>
        <v/>
      </c>
      <c r="AA2569" s="20">
        <f t="shared" si="571"/>
        <v>0</v>
      </c>
      <c r="AB2569" s="20">
        <f t="shared" si="572"/>
        <v>0</v>
      </c>
      <c r="AC2569" s="20">
        <f t="shared" si="573"/>
        <v>0</v>
      </c>
      <c r="AD2569" s="16">
        <f t="shared" si="570"/>
        <v>0</v>
      </c>
      <c r="AE2569" s="16">
        <f>IF(ISBLANK(T2569),AE2568,IF(COUNTIF(T$2:T2569,T2569)&gt;1,AE2568,1+MAX(AE2568,0)))</f>
        <v>79</v>
      </c>
    </row>
    <row r="2570" spans="1:31" x14ac:dyDescent="0.25">
      <c r="A2570" s="42">
        <v>143</v>
      </c>
      <c r="B2570" s="42" t="s">
        <v>65</v>
      </c>
      <c r="C2570" s="42" t="s">
        <v>690</v>
      </c>
      <c r="E2570" s="20">
        <v>1</v>
      </c>
      <c r="F2570" s="20">
        <v>3</v>
      </c>
      <c r="G2570" s="20">
        <v>1</v>
      </c>
      <c r="H2570" s="20">
        <v>4</v>
      </c>
      <c r="I2570" s="20">
        <v>0</v>
      </c>
      <c r="J2570" s="20">
        <v>1</v>
      </c>
      <c r="K2570" s="20">
        <v>2</v>
      </c>
      <c r="L2570" s="20">
        <v>2</v>
      </c>
      <c r="O2570" s="101">
        <f>IF(ISBLANK(C2570),O2569,IF(COUNTIF(C$2:C2570,C2570)&gt;1,O2569,1+MAX(O2569,0)))</f>
        <v>73</v>
      </c>
      <c r="P2570" s="45">
        <f t="shared" si="560"/>
        <v>43</v>
      </c>
      <c r="Q2570" s="33" t="str">
        <f t="shared" si="561"/>
        <v/>
      </c>
      <c r="R2570" s="33">
        <f t="shared" si="562"/>
        <v>3</v>
      </c>
      <c r="S2570" s="33" t="str">
        <f t="shared" si="563"/>
        <v>143_3</v>
      </c>
      <c r="T2570" s="35" t="str">
        <f t="shared" si="564"/>
        <v>143AM</v>
      </c>
      <c r="U2570" s="35" t="str">
        <f t="shared" si="565"/>
        <v>143AMNS</v>
      </c>
      <c r="W2570" s="20" t="str">
        <f t="shared" si="566"/>
        <v/>
      </c>
      <c r="X2570" s="20" t="str">
        <f t="shared" si="567"/>
        <v/>
      </c>
      <c r="Y2570" s="20" t="str">
        <f t="shared" si="568"/>
        <v/>
      </c>
      <c r="Z2570" s="20" t="str">
        <f t="shared" si="569"/>
        <v/>
      </c>
      <c r="AA2570" s="20">
        <f t="shared" si="571"/>
        <v>0</v>
      </c>
      <c r="AB2570" s="20">
        <f t="shared" si="572"/>
        <v>0</v>
      </c>
      <c r="AC2570" s="20">
        <f t="shared" si="573"/>
        <v>3</v>
      </c>
      <c r="AD2570" s="16">
        <f t="shared" si="570"/>
        <v>1</v>
      </c>
      <c r="AE2570" s="16">
        <f>IF(ISBLANK(T2570),AE2569,IF(COUNTIF(T$2:T2570,T2570)&gt;1,AE2569,1+MAX(AE2569,0)))</f>
        <v>79</v>
      </c>
    </row>
    <row r="2571" spans="1:31" x14ac:dyDescent="0.25">
      <c r="A2571" s="42">
        <v>143</v>
      </c>
      <c r="B2571" s="42" t="s">
        <v>65</v>
      </c>
      <c r="C2571" s="42" t="s">
        <v>690</v>
      </c>
      <c r="E2571" s="20">
        <v>1</v>
      </c>
      <c r="F2571" s="20">
        <v>3</v>
      </c>
      <c r="G2571" s="20">
        <v>2</v>
      </c>
      <c r="H2571" s="20">
        <v>3</v>
      </c>
      <c r="I2571" s="20">
        <v>0</v>
      </c>
      <c r="J2571" s="20">
        <v>1</v>
      </c>
      <c r="K2571" s="20">
        <v>0</v>
      </c>
      <c r="L2571" s="20">
        <v>0</v>
      </c>
      <c r="O2571" s="101">
        <f>IF(ISBLANK(C2571),O2570,IF(COUNTIF(C$2:C2571,C2571)&gt;1,O2570,1+MAX(O2570,0)))</f>
        <v>73</v>
      </c>
      <c r="P2571" s="45">
        <f t="shared" si="560"/>
        <v>43</v>
      </c>
      <c r="Q2571" s="33" t="str">
        <f t="shared" si="561"/>
        <v/>
      </c>
      <c r="R2571" s="33">
        <f t="shared" si="562"/>
        <v>3</v>
      </c>
      <c r="S2571" s="33" t="str">
        <f t="shared" si="563"/>
        <v>143_3</v>
      </c>
      <c r="T2571" s="35" t="str">
        <f t="shared" si="564"/>
        <v>143AM</v>
      </c>
      <c r="U2571" s="35" t="str">
        <f t="shared" si="565"/>
        <v>143AMNS</v>
      </c>
      <c r="W2571" s="20" t="str">
        <f t="shared" si="566"/>
        <v/>
      </c>
      <c r="X2571" s="20" t="str">
        <f t="shared" si="567"/>
        <v/>
      </c>
      <c r="Y2571" s="20" t="str">
        <f t="shared" si="568"/>
        <v/>
      </c>
      <c r="Z2571" s="20" t="str">
        <f t="shared" si="569"/>
        <v/>
      </c>
      <c r="AA2571" s="20">
        <f t="shared" si="571"/>
        <v>0</v>
      </c>
      <c r="AB2571" s="20">
        <f t="shared" si="572"/>
        <v>0</v>
      </c>
      <c r="AC2571" s="20">
        <f t="shared" si="573"/>
        <v>3</v>
      </c>
      <c r="AD2571" s="16">
        <f t="shared" si="570"/>
        <v>1</v>
      </c>
      <c r="AE2571" s="16">
        <f>IF(ISBLANK(T2571),AE2570,IF(COUNTIF(T$2:T2571,T2571)&gt;1,AE2570,1+MAX(AE2570,0)))</f>
        <v>79</v>
      </c>
    </row>
    <row r="2572" spans="1:31" x14ac:dyDescent="0.25">
      <c r="A2572" s="42">
        <v>143</v>
      </c>
      <c r="B2572" s="42" t="s">
        <v>65</v>
      </c>
      <c r="C2572" s="42" t="s">
        <v>690</v>
      </c>
      <c r="E2572" s="20">
        <v>1</v>
      </c>
      <c r="F2572" s="20">
        <v>3</v>
      </c>
      <c r="G2572" s="20">
        <v>3</v>
      </c>
      <c r="H2572" s="20">
        <v>1</v>
      </c>
      <c r="I2572" s="20">
        <v>0</v>
      </c>
      <c r="J2572" s="20">
        <v>1</v>
      </c>
      <c r="K2572" s="20">
        <v>0</v>
      </c>
      <c r="L2572" s="20">
        <v>1</v>
      </c>
      <c r="O2572" s="101">
        <f>IF(ISBLANK(C2572),O2571,IF(COUNTIF(C$2:C2572,C2572)&gt;1,O2571,1+MAX(O2571,0)))</f>
        <v>73</v>
      </c>
      <c r="P2572" s="45">
        <f t="shared" si="560"/>
        <v>43</v>
      </c>
      <c r="Q2572" s="33" t="str">
        <f t="shared" si="561"/>
        <v/>
      </c>
      <c r="R2572" s="33">
        <f t="shared" si="562"/>
        <v>3</v>
      </c>
      <c r="S2572" s="33" t="str">
        <f t="shared" si="563"/>
        <v>143_3</v>
      </c>
      <c r="T2572" s="35" t="str">
        <f t="shared" si="564"/>
        <v>143AM</v>
      </c>
      <c r="U2572" s="35" t="str">
        <f t="shared" si="565"/>
        <v>143AMEW</v>
      </c>
      <c r="W2572" s="20" t="str">
        <f t="shared" si="566"/>
        <v/>
      </c>
      <c r="X2572" s="20" t="str">
        <f t="shared" si="567"/>
        <v/>
      </c>
      <c r="Y2572" s="20" t="str">
        <f t="shared" si="568"/>
        <v/>
      </c>
      <c r="Z2572" s="20" t="str">
        <f t="shared" si="569"/>
        <v/>
      </c>
      <c r="AA2572" s="20">
        <f t="shared" si="571"/>
        <v>0</v>
      </c>
      <c r="AB2572" s="20">
        <f t="shared" si="572"/>
        <v>0</v>
      </c>
      <c r="AC2572" s="20">
        <f t="shared" si="573"/>
        <v>0</v>
      </c>
      <c r="AD2572" s="16">
        <f t="shared" si="570"/>
        <v>0</v>
      </c>
      <c r="AE2572" s="16">
        <f>IF(ISBLANK(T2572),AE2571,IF(COUNTIF(T$2:T2572,T2572)&gt;1,AE2571,1+MAX(AE2571,0)))</f>
        <v>79</v>
      </c>
    </row>
    <row r="2573" spans="1:31" x14ac:dyDescent="0.25">
      <c r="A2573" s="42">
        <v>143</v>
      </c>
      <c r="B2573" s="42" t="s">
        <v>65</v>
      </c>
      <c r="C2573" s="42" t="s">
        <v>690</v>
      </c>
      <c r="E2573" s="20">
        <v>1</v>
      </c>
      <c r="F2573" s="20">
        <v>3</v>
      </c>
      <c r="G2573" s="20">
        <v>4</v>
      </c>
      <c r="H2573" s="20">
        <v>2</v>
      </c>
      <c r="I2573" s="20">
        <v>0</v>
      </c>
      <c r="J2573" s="20">
        <v>2</v>
      </c>
      <c r="K2573" s="20">
        <v>0</v>
      </c>
      <c r="L2573" s="20">
        <v>2</v>
      </c>
      <c r="O2573" s="101">
        <f>IF(ISBLANK(C2573),O2572,IF(COUNTIF(C$2:C2573,C2573)&gt;1,O2572,1+MAX(O2572,0)))</f>
        <v>73</v>
      </c>
      <c r="P2573" s="45">
        <f t="shared" si="560"/>
        <v>43</v>
      </c>
      <c r="Q2573" s="33" t="str">
        <f t="shared" si="561"/>
        <v/>
      </c>
      <c r="R2573" s="33">
        <f t="shared" si="562"/>
        <v>3</v>
      </c>
      <c r="S2573" s="33" t="str">
        <f t="shared" si="563"/>
        <v>143_3</v>
      </c>
      <c r="T2573" s="35" t="str">
        <f t="shared" si="564"/>
        <v>143AM</v>
      </c>
      <c r="U2573" s="35" t="str">
        <f t="shared" si="565"/>
        <v>143AMEW</v>
      </c>
      <c r="W2573" s="20" t="str">
        <f t="shared" si="566"/>
        <v/>
      </c>
      <c r="X2573" s="20" t="str">
        <f t="shared" si="567"/>
        <v/>
      </c>
      <c r="Y2573" s="20" t="str">
        <f t="shared" si="568"/>
        <v/>
      </c>
      <c r="Z2573" s="20" t="str">
        <f t="shared" si="569"/>
        <v/>
      </c>
      <c r="AA2573" s="20">
        <f t="shared" si="571"/>
        <v>0</v>
      </c>
      <c r="AB2573" s="20">
        <f t="shared" si="572"/>
        <v>0</v>
      </c>
      <c r="AC2573" s="20">
        <f t="shared" si="573"/>
        <v>0</v>
      </c>
      <c r="AD2573" s="16">
        <f t="shared" si="570"/>
        <v>0</v>
      </c>
      <c r="AE2573" s="16">
        <f>IF(ISBLANK(T2573),AE2572,IF(COUNTIF(T$2:T2573,T2573)&gt;1,AE2572,1+MAX(AE2572,0)))</f>
        <v>79</v>
      </c>
    </row>
    <row r="2574" spans="1:31" x14ac:dyDescent="0.25">
      <c r="A2574" s="42">
        <v>143</v>
      </c>
      <c r="B2574" s="42" t="s">
        <v>65</v>
      </c>
      <c r="C2574" s="42" t="s">
        <v>690</v>
      </c>
      <c r="E2574" s="20">
        <v>1</v>
      </c>
      <c r="F2574" s="20">
        <v>4</v>
      </c>
      <c r="G2574" s="20">
        <v>1</v>
      </c>
      <c r="H2574" s="20">
        <v>3</v>
      </c>
      <c r="I2574" s="20">
        <v>0</v>
      </c>
      <c r="J2574" s="20">
        <v>0</v>
      </c>
      <c r="K2574" s="20">
        <v>1</v>
      </c>
      <c r="L2574" s="20">
        <v>1</v>
      </c>
      <c r="O2574" s="101">
        <f>IF(ISBLANK(C2574),O2573,IF(COUNTIF(C$2:C2574,C2574)&gt;1,O2573,1+MAX(O2573,0)))</f>
        <v>73</v>
      </c>
      <c r="P2574" s="45">
        <f t="shared" si="560"/>
        <v>43</v>
      </c>
      <c r="Q2574" s="33" t="str">
        <f t="shared" si="561"/>
        <v/>
      </c>
      <c r="R2574" s="33">
        <f t="shared" si="562"/>
        <v>4</v>
      </c>
      <c r="S2574" s="33" t="str">
        <f t="shared" si="563"/>
        <v>143_4</v>
      </c>
      <c r="T2574" s="35" t="str">
        <f t="shared" si="564"/>
        <v>143AM</v>
      </c>
      <c r="U2574" s="35" t="str">
        <f t="shared" si="565"/>
        <v>143AMNS</v>
      </c>
      <c r="W2574" s="20" t="str">
        <f t="shared" si="566"/>
        <v/>
      </c>
      <c r="X2574" s="20" t="str">
        <f t="shared" si="567"/>
        <v/>
      </c>
      <c r="Y2574" s="20" t="str">
        <f t="shared" si="568"/>
        <v/>
      </c>
      <c r="Z2574" s="20" t="str">
        <f t="shared" si="569"/>
        <v/>
      </c>
      <c r="AA2574" s="20">
        <f t="shared" si="571"/>
        <v>0</v>
      </c>
      <c r="AB2574" s="20">
        <f t="shared" si="572"/>
        <v>0</v>
      </c>
      <c r="AC2574" s="20">
        <f t="shared" si="573"/>
        <v>3</v>
      </c>
      <c r="AD2574" s="16">
        <f t="shared" si="570"/>
        <v>1</v>
      </c>
      <c r="AE2574" s="16">
        <f>IF(ISBLANK(T2574),AE2573,IF(COUNTIF(T$2:T2574,T2574)&gt;1,AE2573,1+MAX(AE2573,0)))</f>
        <v>79</v>
      </c>
    </row>
    <row r="2575" spans="1:31" x14ac:dyDescent="0.25">
      <c r="A2575" s="42">
        <v>143</v>
      </c>
      <c r="B2575" s="42" t="s">
        <v>65</v>
      </c>
      <c r="C2575" s="42" t="s">
        <v>690</v>
      </c>
      <c r="E2575" s="20">
        <v>1</v>
      </c>
      <c r="F2575" s="20">
        <v>4</v>
      </c>
      <c r="G2575" s="20">
        <v>2</v>
      </c>
      <c r="H2575" s="20">
        <v>0</v>
      </c>
      <c r="I2575" s="20">
        <v>0</v>
      </c>
      <c r="J2575" s="20">
        <v>0</v>
      </c>
      <c r="K2575" s="20">
        <v>0</v>
      </c>
      <c r="L2575" s="20">
        <v>0</v>
      </c>
      <c r="O2575" s="101">
        <f>IF(ISBLANK(C2575),O2574,IF(COUNTIF(C$2:C2575,C2575)&gt;1,O2574,1+MAX(O2574,0)))</f>
        <v>73</v>
      </c>
      <c r="P2575" s="45">
        <f t="shared" si="560"/>
        <v>43</v>
      </c>
      <c r="Q2575" s="33" t="str">
        <f t="shared" si="561"/>
        <v/>
      </c>
      <c r="R2575" s="33">
        <f t="shared" si="562"/>
        <v>4</v>
      </c>
      <c r="S2575" s="33" t="str">
        <f t="shared" si="563"/>
        <v>143_4</v>
      </c>
      <c r="T2575" s="35" t="str">
        <f t="shared" si="564"/>
        <v>143AM</v>
      </c>
      <c r="U2575" s="35" t="str">
        <f t="shared" si="565"/>
        <v>143AMNS</v>
      </c>
      <c r="W2575" s="20" t="str">
        <f t="shared" si="566"/>
        <v/>
      </c>
      <c r="X2575" s="20" t="str">
        <f t="shared" si="567"/>
        <v/>
      </c>
      <c r="Y2575" s="20" t="str">
        <f t="shared" si="568"/>
        <v/>
      </c>
      <c r="Z2575" s="20" t="str">
        <f t="shared" si="569"/>
        <v/>
      </c>
      <c r="AA2575" s="20">
        <f t="shared" si="571"/>
        <v>0</v>
      </c>
      <c r="AB2575" s="20">
        <f t="shared" si="572"/>
        <v>0</v>
      </c>
      <c r="AC2575" s="20">
        <f t="shared" si="573"/>
        <v>3</v>
      </c>
      <c r="AD2575" s="16">
        <f t="shared" si="570"/>
        <v>1</v>
      </c>
      <c r="AE2575" s="16">
        <f>IF(ISBLANK(T2575),AE2574,IF(COUNTIF(T$2:T2575,T2575)&gt;1,AE2574,1+MAX(AE2574,0)))</f>
        <v>79</v>
      </c>
    </row>
    <row r="2576" spans="1:31" x14ac:dyDescent="0.25">
      <c r="A2576" s="42">
        <v>143</v>
      </c>
      <c r="B2576" s="42" t="s">
        <v>65</v>
      </c>
      <c r="C2576" s="42" t="s">
        <v>690</v>
      </c>
      <c r="E2576" s="20">
        <v>1</v>
      </c>
      <c r="F2576" s="20">
        <v>4</v>
      </c>
      <c r="G2576" s="20">
        <v>3</v>
      </c>
      <c r="H2576" s="20">
        <v>0</v>
      </c>
      <c r="I2576" s="20">
        <v>0</v>
      </c>
      <c r="J2576" s="20">
        <v>0</v>
      </c>
      <c r="K2576" s="20">
        <v>0</v>
      </c>
      <c r="L2576" s="20">
        <v>0</v>
      </c>
      <c r="O2576" s="101">
        <f>IF(ISBLANK(C2576),O2575,IF(COUNTIF(C$2:C2576,C2576)&gt;1,O2575,1+MAX(O2575,0)))</f>
        <v>73</v>
      </c>
      <c r="P2576" s="45">
        <f t="shared" si="560"/>
        <v>43</v>
      </c>
      <c r="Q2576" s="33" t="str">
        <f t="shared" si="561"/>
        <v/>
      </c>
      <c r="R2576" s="33">
        <f t="shared" si="562"/>
        <v>4</v>
      </c>
      <c r="S2576" s="33" t="str">
        <f t="shared" si="563"/>
        <v>143_4</v>
      </c>
      <c r="T2576" s="35" t="str">
        <f t="shared" si="564"/>
        <v>143AM</v>
      </c>
      <c r="U2576" s="35" t="str">
        <f t="shared" si="565"/>
        <v>143AMEW</v>
      </c>
      <c r="W2576" s="20" t="str">
        <f t="shared" si="566"/>
        <v/>
      </c>
      <c r="X2576" s="20" t="str">
        <f t="shared" si="567"/>
        <v/>
      </c>
      <c r="Y2576" s="20" t="str">
        <f t="shared" si="568"/>
        <v/>
      </c>
      <c r="Z2576" s="20" t="str">
        <f t="shared" si="569"/>
        <v/>
      </c>
      <c r="AA2576" s="20">
        <f t="shared" si="571"/>
        <v>0</v>
      </c>
      <c r="AB2576" s="20">
        <f t="shared" si="572"/>
        <v>0</v>
      </c>
      <c r="AC2576" s="20">
        <f t="shared" si="573"/>
        <v>0</v>
      </c>
      <c r="AD2576" s="16">
        <f t="shared" si="570"/>
        <v>0</v>
      </c>
      <c r="AE2576" s="16">
        <f>IF(ISBLANK(T2576),AE2575,IF(COUNTIF(T$2:T2576,T2576)&gt;1,AE2575,1+MAX(AE2575,0)))</f>
        <v>79</v>
      </c>
    </row>
    <row r="2577" spans="1:31" x14ac:dyDescent="0.25">
      <c r="A2577" s="42">
        <v>143</v>
      </c>
      <c r="B2577" s="42" t="s">
        <v>65</v>
      </c>
      <c r="C2577" s="42" t="s">
        <v>690</v>
      </c>
      <c r="E2577" s="20">
        <v>1</v>
      </c>
      <c r="F2577" s="20">
        <v>4</v>
      </c>
      <c r="G2577" s="20">
        <v>4</v>
      </c>
      <c r="H2577" s="20">
        <v>4</v>
      </c>
      <c r="I2577" s="20">
        <v>0</v>
      </c>
      <c r="J2577" s="20">
        <v>1</v>
      </c>
      <c r="K2577" s="20">
        <v>0</v>
      </c>
      <c r="L2577" s="20">
        <v>3</v>
      </c>
      <c r="O2577" s="101">
        <f>IF(ISBLANK(C2577),O2576,IF(COUNTIF(C$2:C2577,C2577)&gt;1,O2576,1+MAX(O2576,0)))</f>
        <v>73</v>
      </c>
      <c r="P2577" s="45">
        <f t="shared" si="560"/>
        <v>43</v>
      </c>
      <c r="Q2577" s="33" t="str">
        <f t="shared" si="561"/>
        <v/>
      </c>
      <c r="R2577" s="33">
        <f t="shared" si="562"/>
        <v>4</v>
      </c>
      <c r="S2577" s="33" t="str">
        <f t="shared" si="563"/>
        <v>143_4</v>
      </c>
      <c r="T2577" s="35" t="str">
        <f t="shared" si="564"/>
        <v>143AM</v>
      </c>
      <c r="U2577" s="35" t="str">
        <f t="shared" si="565"/>
        <v>143AMEW</v>
      </c>
      <c r="W2577" s="20" t="str">
        <f t="shared" si="566"/>
        <v/>
      </c>
      <c r="X2577" s="20" t="str">
        <f t="shared" si="567"/>
        <v/>
      </c>
      <c r="Y2577" s="20" t="str">
        <f t="shared" si="568"/>
        <v/>
      </c>
      <c r="Z2577" s="20" t="str">
        <f t="shared" si="569"/>
        <v/>
      </c>
      <c r="AA2577" s="20">
        <f t="shared" si="571"/>
        <v>0</v>
      </c>
      <c r="AB2577" s="20">
        <f t="shared" si="572"/>
        <v>0</v>
      </c>
      <c r="AC2577" s="20">
        <f t="shared" si="573"/>
        <v>0</v>
      </c>
      <c r="AD2577" s="16">
        <f t="shared" si="570"/>
        <v>0</v>
      </c>
      <c r="AE2577" s="16">
        <f>IF(ISBLANK(T2577),AE2576,IF(COUNTIF(T$2:T2577,T2577)&gt;1,AE2576,1+MAX(AE2576,0)))</f>
        <v>79</v>
      </c>
    </row>
    <row r="2578" spans="1:31" x14ac:dyDescent="0.25">
      <c r="A2578" s="42">
        <v>143</v>
      </c>
      <c r="B2578" s="42" t="s">
        <v>65</v>
      </c>
      <c r="C2578" s="42" t="s">
        <v>690</v>
      </c>
      <c r="E2578" s="20">
        <v>2</v>
      </c>
      <c r="F2578" s="20">
        <v>1</v>
      </c>
      <c r="G2578" s="20">
        <v>1</v>
      </c>
      <c r="H2578" s="20">
        <v>3</v>
      </c>
      <c r="I2578" s="20">
        <v>1</v>
      </c>
      <c r="J2578" s="20">
        <v>1</v>
      </c>
      <c r="K2578" s="20">
        <v>1</v>
      </c>
      <c r="L2578" s="20">
        <v>1</v>
      </c>
      <c r="O2578" s="101">
        <f>IF(ISBLANK(C2578),O2577,IF(COUNTIF(C$2:C2578,C2578)&gt;1,O2577,1+MAX(O2577,0)))</f>
        <v>73</v>
      </c>
      <c r="P2578" s="45">
        <f t="shared" si="560"/>
        <v>43</v>
      </c>
      <c r="Q2578" s="33" t="str">
        <f t="shared" si="561"/>
        <v/>
      </c>
      <c r="R2578" s="33">
        <f t="shared" si="562"/>
        <v>5</v>
      </c>
      <c r="S2578" s="33" t="str">
        <f t="shared" si="563"/>
        <v>143_5</v>
      </c>
      <c r="T2578" s="35" t="str">
        <f t="shared" si="564"/>
        <v>143AM</v>
      </c>
      <c r="U2578" s="35" t="str">
        <f t="shared" si="565"/>
        <v>143AMNS</v>
      </c>
      <c r="W2578" s="20" t="str">
        <f t="shared" si="566"/>
        <v/>
      </c>
      <c r="X2578" s="20" t="str">
        <f t="shared" si="567"/>
        <v/>
      </c>
      <c r="Y2578" s="20" t="str">
        <f t="shared" si="568"/>
        <v/>
      </c>
      <c r="Z2578" s="20" t="str">
        <f t="shared" si="569"/>
        <v/>
      </c>
      <c r="AA2578" s="20">
        <f t="shared" si="571"/>
        <v>0</v>
      </c>
      <c r="AB2578" s="20">
        <f t="shared" si="572"/>
        <v>0</v>
      </c>
      <c r="AC2578" s="20">
        <f t="shared" si="573"/>
        <v>3</v>
      </c>
      <c r="AD2578" s="16">
        <f t="shared" si="570"/>
        <v>1</v>
      </c>
      <c r="AE2578" s="16">
        <f>IF(ISBLANK(T2578),AE2577,IF(COUNTIF(T$2:T2578,T2578)&gt;1,AE2577,1+MAX(AE2577,0)))</f>
        <v>79</v>
      </c>
    </row>
    <row r="2579" spans="1:31" x14ac:dyDescent="0.25">
      <c r="A2579" s="42">
        <v>143</v>
      </c>
      <c r="B2579" s="42" t="s">
        <v>65</v>
      </c>
      <c r="C2579" s="42" t="s">
        <v>690</v>
      </c>
      <c r="E2579" s="20">
        <v>2</v>
      </c>
      <c r="F2579" s="20">
        <v>1</v>
      </c>
      <c r="G2579" s="20">
        <v>2</v>
      </c>
      <c r="H2579" s="20">
        <v>1</v>
      </c>
      <c r="I2579" s="20">
        <v>0</v>
      </c>
      <c r="J2579" s="20">
        <v>0</v>
      </c>
      <c r="K2579" s="20">
        <v>0</v>
      </c>
      <c r="L2579" s="20">
        <v>1</v>
      </c>
      <c r="O2579" s="101">
        <f>IF(ISBLANK(C2579),O2578,IF(COUNTIF(C$2:C2579,C2579)&gt;1,O2578,1+MAX(O2578,0)))</f>
        <v>73</v>
      </c>
      <c r="P2579" s="45">
        <f t="shared" si="560"/>
        <v>43</v>
      </c>
      <c r="Q2579" s="33" t="str">
        <f t="shared" si="561"/>
        <v/>
      </c>
      <c r="R2579" s="33">
        <f t="shared" si="562"/>
        <v>5</v>
      </c>
      <c r="S2579" s="33" t="str">
        <f t="shared" si="563"/>
        <v>143_5</v>
      </c>
      <c r="T2579" s="35" t="str">
        <f t="shared" si="564"/>
        <v>143AM</v>
      </c>
      <c r="U2579" s="35" t="str">
        <f t="shared" si="565"/>
        <v>143AMNS</v>
      </c>
      <c r="W2579" s="20" t="str">
        <f t="shared" si="566"/>
        <v/>
      </c>
      <c r="X2579" s="20" t="str">
        <f t="shared" si="567"/>
        <v/>
      </c>
      <c r="Y2579" s="20" t="str">
        <f t="shared" si="568"/>
        <v/>
      </c>
      <c r="Z2579" s="20" t="str">
        <f t="shared" si="569"/>
        <v/>
      </c>
      <c r="AA2579" s="20">
        <f t="shared" si="571"/>
        <v>0</v>
      </c>
      <c r="AB2579" s="20">
        <f t="shared" si="572"/>
        <v>0</v>
      </c>
      <c r="AC2579" s="20">
        <f t="shared" si="573"/>
        <v>3</v>
      </c>
      <c r="AD2579" s="16">
        <f t="shared" si="570"/>
        <v>1</v>
      </c>
      <c r="AE2579" s="16">
        <f>IF(ISBLANK(T2579),AE2578,IF(COUNTIF(T$2:T2579,T2579)&gt;1,AE2578,1+MAX(AE2578,0)))</f>
        <v>79</v>
      </c>
    </row>
    <row r="2580" spans="1:31" x14ac:dyDescent="0.25">
      <c r="A2580" s="42">
        <v>143</v>
      </c>
      <c r="B2580" s="42" t="s">
        <v>65</v>
      </c>
      <c r="C2580" s="42" t="s">
        <v>690</v>
      </c>
      <c r="E2580" s="20">
        <v>2</v>
      </c>
      <c r="F2580" s="20">
        <v>1</v>
      </c>
      <c r="G2580" s="20">
        <v>3</v>
      </c>
      <c r="H2580" s="20">
        <v>0</v>
      </c>
      <c r="I2580" s="20">
        <v>0</v>
      </c>
      <c r="J2580" s="20">
        <v>0</v>
      </c>
      <c r="K2580" s="20">
        <v>0</v>
      </c>
      <c r="L2580" s="20">
        <v>0</v>
      </c>
      <c r="O2580" s="101">
        <f>IF(ISBLANK(C2580),O2579,IF(COUNTIF(C$2:C2580,C2580)&gt;1,O2579,1+MAX(O2579,0)))</f>
        <v>73</v>
      </c>
      <c r="P2580" s="45">
        <f t="shared" si="560"/>
        <v>43</v>
      </c>
      <c r="Q2580" s="33" t="str">
        <f t="shared" si="561"/>
        <v/>
      </c>
      <c r="R2580" s="33">
        <f t="shared" si="562"/>
        <v>5</v>
      </c>
      <c r="S2580" s="33" t="str">
        <f t="shared" si="563"/>
        <v>143_5</v>
      </c>
      <c r="T2580" s="35" t="str">
        <f t="shared" si="564"/>
        <v>143AM</v>
      </c>
      <c r="U2580" s="35" t="str">
        <f t="shared" si="565"/>
        <v>143AMEW</v>
      </c>
      <c r="W2580" s="20" t="str">
        <f t="shared" si="566"/>
        <v/>
      </c>
      <c r="X2580" s="20" t="str">
        <f t="shared" si="567"/>
        <v/>
      </c>
      <c r="Y2580" s="20" t="str">
        <f t="shared" si="568"/>
        <v/>
      </c>
      <c r="Z2580" s="20" t="str">
        <f t="shared" si="569"/>
        <v/>
      </c>
      <c r="AA2580" s="20">
        <f t="shared" si="571"/>
        <v>0</v>
      </c>
      <c r="AB2580" s="20">
        <f t="shared" si="572"/>
        <v>0</v>
      </c>
      <c r="AC2580" s="20">
        <f t="shared" si="573"/>
        <v>0</v>
      </c>
      <c r="AD2580" s="16">
        <f t="shared" si="570"/>
        <v>0</v>
      </c>
      <c r="AE2580" s="16">
        <f>IF(ISBLANK(T2580),AE2579,IF(COUNTIF(T$2:T2580,T2580)&gt;1,AE2579,1+MAX(AE2579,0)))</f>
        <v>79</v>
      </c>
    </row>
    <row r="2581" spans="1:31" x14ac:dyDescent="0.25">
      <c r="A2581" s="42">
        <v>143</v>
      </c>
      <c r="B2581" s="42" t="s">
        <v>65</v>
      </c>
      <c r="C2581" s="42" t="s">
        <v>690</v>
      </c>
      <c r="E2581" s="20">
        <v>2</v>
      </c>
      <c r="F2581" s="20">
        <v>1</v>
      </c>
      <c r="G2581" s="20">
        <v>4</v>
      </c>
      <c r="H2581" s="20">
        <v>1</v>
      </c>
      <c r="I2581" s="20">
        <v>0</v>
      </c>
      <c r="J2581" s="20">
        <v>0</v>
      </c>
      <c r="K2581" s="20">
        <v>0</v>
      </c>
      <c r="L2581" s="20">
        <v>1</v>
      </c>
      <c r="O2581" s="101">
        <f>IF(ISBLANK(C2581),O2580,IF(COUNTIF(C$2:C2581,C2581)&gt;1,O2580,1+MAX(O2580,0)))</f>
        <v>73</v>
      </c>
      <c r="P2581" s="45">
        <f t="shared" si="560"/>
        <v>43</v>
      </c>
      <c r="Q2581" s="33" t="str">
        <f t="shared" si="561"/>
        <v/>
      </c>
      <c r="R2581" s="33">
        <f t="shared" si="562"/>
        <v>5</v>
      </c>
      <c r="S2581" s="33" t="str">
        <f t="shared" si="563"/>
        <v>143_5</v>
      </c>
      <c r="T2581" s="35" t="str">
        <f t="shared" si="564"/>
        <v>143AM</v>
      </c>
      <c r="U2581" s="35" t="str">
        <f t="shared" si="565"/>
        <v>143AMEW</v>
      </c>
      <c r="W2581" s="20" t="str">
        <f t="shared" si="566"/>
        <v/>
      </c>
      <c r="X2581" s="20" t="str">
        <f t="shared" si="567"/>
        <v/>
      </c>
      <c r="Y2581" s="20" t="str">
        <f t="shared" si="568"/>
        <v/>
      </c>
      <c r="Z2581" s="20" t="str">
        <f t="shared" si="569"/>
        <v/>
      </c>
      <c r="AA2581" s="20">
        <f t="shared" si="571"/>
        <v>0</v>
      </c>
      <c r="AB2581" s="20">
        <f t="shared" si="572"/>
        <v>0</v>
      </c>
      <c r="AC2581" s="20">
        <f t="shared" si="573"/>
        <v>0</v>
      </c>
      <c r="AD2581" s="16">
        <f t="shared" si="570"/>
        <v>0</v>
      </c>
      <c r="AE2581" s="16">
        <f>IF(ISBLANK(T2581),AE2580,IF(COUNTIF(T$2:T2581,T2581)&gt;1,AE2580,1+MAX(AE2580,0)))</f>
        <v>79</v>
      </c>
    </row>
    <row r="2582" spans="1:31" x14ac:dyDescent="0.25">
      <c r="A2582" s="42">
        <v>143</v>
      </c>
      <c r="B2582" s="42" t="s">
        <v>65</v>
      </c>
      <c r="C2582" s="42" t="s">
        <v>690</v>
      </c>
      <c r="E2582" s="20">
        <v>2</v>
      </c>
      <c r="F2582" s="20">
        <v>2</v>
      </c>
      <c r="G2582" s="20">
        <v>1</v>
      </c>
      <c r="H2582" s="20">
        <v>0</v>
      </c>
      <c r="I2582" s="20">
        <v>0</v>
      </c>
      <c r="J2582" s="20">
        <v>0</v>
      </c>
      <c r="K2582" s="20">
        <v>0</v>
      </c>
      <c r="L2582" s="20">
        <v>0</v>
      </c>
      <c r="O2582" s="101">
        <f>IF(ISBLANK(C2582),O2581,IF(COUNTIF(C$2:C2582,C2582)&gt;1,O2581,1+MAX(O2581,0)))</f>
        <v>73</v>
      </c>
      <c r="P2582" s="45">
        <f t="shared" si="560"/>
        <v>43</v>
      </c>
      <c r="Q2582" s="33" t="str">
        <f t="shared" si="561"/>
        <v/>
      </c>
      <c r="R2582" s="33">
        <f t="shared" si="562"/>
        <v>6</v>
      </c>
      <c r="S2582" s="33" t="str">
        <f t="shared" si="563"/>
        <v>143_6</v>
      </c>
      <c r="T2582" s="35" t="str">
        <f t="shared" si="564"/>
        <v>143AM</v>
      </c>
      <c r="U2582" s="35" t="str">
        <f t="shared" si="565"/>
        <v>143AMNS</v>
      </c>
      <c r="W2582" s="20" t="str">
        <f t="shared" si="566"/>
        <v/>
      </c>
      <c r="X2582" s="20" t="str">
        <f t="shared" si="567"/>
        <v/>
      </c>
      <c r="Y2582" s="20" t="str">
        <f t="shared" si="568"/>
        <v/>
      </c>
      <c r="Z2582" s="20" t="str">
        <f t="shared" si="569"/>
        <v/>
      </c>
      <c r="AA2582" s="20">
        <f t="shared" si="571"/>
        <v>0</v>
      </c>
      <c r="AB2582" s="20">
        <f t="shared" si="572"/>
        <v>0</v>
      </c>
      <c r="AC2582" s="20">
        <f t="shared" si="573"/>
        <v>3</v>
      </c>
      <c r="AD2582" s="16">
        <f t="shared" si="570"/>
        <v>1</v>
      </c>
      <c r="AE2582" s="16">
        <f>IF(ISBLANK(T2582),AE2581,IF(COUNTIF(T$2:T2582,T2582)&gt;1,AE2581,1+MAX(AE2581,0)))</f>
        <v>79</v>
      </c>
    </row>
    <row r="2583" spans="1:31" x14ac:dyDescent="0.25">
      <c r="A2583" s="42">
        <v>143</v>
      </c>
      <c r="B2583" s="42" t="s">
        <v>65</v>
      </c>
      <c r="C2583" s="42" t="s">
        <v>690</v>
      </c>
      <c r="E2583" s="20">
        <v>2</v>
      </c>
      <c r="F2583" s="20">
        <v>2</v>
      </c>
      <c r="G2583" s="20">
        <v>2</v>
      </c>
      <c r="H2583" s="20">
        <v>0</v>
      </c>
      <c r="I2583" s="20">
        <v>0</v>
      </c>
      <c r="J2583" s="20">
        <v>0</v>
      </c>
      <c r="K2583" s="20">
        <v>0</v>
      </c>
      <c r="L2583" s="20">
        <v>0</v>
      </c>
      <c r="O2583" s="101">
        <f>IF(ISBLANK(C2583),O2582,IF(COUNTIF(C$2:C2583,C2583)&gt;1,O2582,1+MAX(O2582,0)))</f>
        <v>73</v>
      </c>
      <c r="P2583" s="45">
        <f t="shared" si="560"/>
        <v>43</v>
      </c>
      <c r="Q2583" s="33" t="str">
        <f t="shared" si="561"/>
        <v/>
      </c>
      <c r="R2583" s="33">
        <f t="shared" si="562"/>
        <v>6</v>
      </c>
      <c r="S2583" s="33" t="str">
        <f t="shared" si="563"/>
        <v>143_6</v>
      </c>
      <c r="T2583" s="35" t="str">
        <f t="shared" si="564"/>
        <v>143AM</v>
      </c>
      <c r="U2583" s="35" t="str">
        <f t="shared" si="565"/>
        <v>143AMNS</v>
      </c>
      <c r="W2583" s="20" t="str">
        <f t="shared" si="566"/>
        <v/>
      </c>
      <c r="X2583" s="20" t="str">
        <f t="shared" si="567"/>
        <v/>
      </c>
      <c r="Y2583" s="20" t="str">
        <f t="shared" si="568"/>
        <v/>
      </c>
      <c r="Z2583" s="20" t="str">
        <f t="shared" si="569"/>
        <v/>
      </c>
      <c r="AA2583" s="20">
        <f t="shared" si="571"/>
        <v>0</v>
      </c>
      <c r="AB2583" s="20">
        <f t="shared" si="572"/>
        <v>0</v>
      </c>
      <c r="AC2583" s="20">
        <f t="shared" si="573"/>
        <v>3</v>
      </c>
      <c r="AD2583" s="16">
        <f t="shared" si="570"/>
        <v>1</v>
      </c>
      <c r="AE2583" s="16">
        <f>IF(ISBLANK(T2583),AE2582,IF(COUNTIF(T$2:T2583,T2583)&gt;1,AE2582,1+MAX(AE2582,0)))</f>
        <v>79</v>
      </c>
    </row>
    <row r="2584" spans="1:31" x14ac:dyDescent="0.25">
      <c r="A2584" s="42">
        <v>143</v>
      </c>
      <c r="B2584" s="42" t="s">
        <v>65</v>
      </c>
      <c r="C2584" s="42" t="s">
        <v>690</v>
      </c>
      <c r="E2584" s="20">
        <v>2</v>
      </c>
      <c r="F2584" s="20">
        <v>2</v>
      </c>
      <c r="G2584" s="20">
        <v>3</v>
      </c>
      <c r="H2584" s="20">
        <v>1</v>
      </c>
      <c r="I2584" s="20">
        <v>0</v>
      </c>
      <c r="J2584" s="20">
        <v>0</v>
      </c>
      <c r="K2584" s="20">
        <v>0</v>
      </c>
      <c r="L2584" s="20">
        <v>1</v>
      </c>
      <c r="O2584" s="101">
        <f>IF(ISBLANK(C2584),O2583,IF(COUNTIF(C$2:C2584,C2584)&gt;1,O2583,1+MAX(O2583,0)))</f>
        <v>73</v>
      </c>
      <c r="P2584" s="45">
        <f t="shared" si="560"/>
        <v>43</v>
      </c>
      <c r="Q2584" s="33" t="str">
        <f t="shared" si="561"/>
        <v/>
      </c>
      <c r="R2584" s="33">
        <f t="shared" si="562"/>
        <v>6</v>
      </c>
      <c r="S2584" s="33" t="str">
        <f t="shared" si="563"/>
        <v>143_6</v>
      </c>
      <c r="T2584" s="35" t="str">
        <f t="shared" si="564"/>
        <v>143AM</v>
      </c>
      <c r="U2584" s="35" t="str">
        <f t="shared" si="565"/>
        <v>143AMEW</v>
      </c>
      <c r="W2584" s="20" t="str">
        <f t="shared" si="566"/>
        <v/>
      </c>
      <c r="X2584" s="20" t="str">
        <f t="shared" si="567"/>
        <v/>
      </c>
      <c r="Y2584" s="20" t="str">
        <f t="shared" si="568"/>
        <v/>
      </c>
      <c r="Z2584" s="20" t="str">
        <f t="shared" si="569"/>
        <v/>
      </c>
      <c r="AA2584" s="20">
        <f t="shared" si="571"/>
        <v>0</v>
      </c>
      <c r="AB2584" s="20">
        <f t="shared" si="572"/>
        <v>0</v>
      </c>
      <c r="AC2584" s="20">
        <f t="shared" si="573"/>
        <v>0</v>
      </c>
      <c r="AD2584" s="16">
        <f t="shared" si="570"/>
        <v>0</v>
      </c>
      <c r="AE2584" s="16">
        <f>IF(ISBLANK(T2584),AE2583,IF(COUNTIF(T$2:T2584,T2584)&gt;1,AE2583,1+MAX(AE2583,0)))</f>
        <v>79</v>
      </c>
    </row>
    <row r="2585" spans="1:31" x14ac:dyDescent="0.25">
      <c r="A2585" s="42">
        <v>143</v>
      </c>
      <c r="B2585" s="42" t="s">
        <v>65</v>
      </c>
      <c r="C2585" s="42" t="s">
        <v>690</v>
      </c>
      <c r="E2585" s="20">
        <v>2</v>
      </c>
      <c r="F2585" s="20">
        <v>2</v>
      </c>
      <c r="G2585" s="20">
        <v>4</v>
      </c>
      <c r="H2585" s="20">
        <v>4</v>
      </c>
      <c r="I2585" s="20">
        <v>0</v>
      </c>
      <c r="J2585" s="20">
        <v>1</v>
      </c>
      <c r="K2585" s="20">
        <v>0</v>
      </c>
      <c r="L2585" s="20">
        <v>3</v>
      </c>
      <c r="O2585" s="101">
        <f>IF(ISBLANK(C2585),O2584,IF(COUNTIF(C$2:C2585,C2585)&gt;1,O2584,1+MAX(O2584,0)))</f>
        <v>73</v>
      </c>
      <c r="P2585" s="45">
        <f t="shared" si="560"/>
        <v>43</v>
      </c>
      <c r="Q2585" s="33" t="str">
        <f t="shared" si="561"/>
        <v/>
      </c>
      <c r="R2585" s="33">
        <f t="shared" si="562"/>
        <v>6</v>
      </c>
      <c r="S2585" s="33" t="str">
        <f t="shared" si="563"/>
        <v>143_6</v>
      </c>
      <c r="T2585" s="35" t="str">
        <f t="shared" si="564"/>
        <v>143AM</v>
      </c>
      <c r="U2585" s="35" t="str">
        <f t="shared" si="565"/>
        <v>143AMEW</v>
      </c>
      <c r="W2585" s="20" t="str">
        <f t="shared" si="566"/>
        <v/>
      </c>
      <c r="X2585" s="20" t="str">
        <f t="shared" si="567"/>
        <v/>
      </c>
      <c r="Y2585" s="20" t="str">
        <f t="shared" si="568"/>
        <v/>
      </c>
      <c r="Z2585" s="20" t="str">
        <f t="shared" si="569"/>
        <v/>
      </c>
      <c r="AA2585" s="20">
        <f t="shared" si="571"/>
        <v>0</v>
      </c>
      <c r="AB2585" s="20">
        <f t="shared" si="572"/>
        <v>0</v>
      </c>
      <c r="AC2585" s="20">
        <f t="shared" si="573"/>
        <v>0</v>
      </c>
      <c r="AD2585" s="16">
        <f t="shared" si="570"/>
        <v>0</v>
      </c>
      <c r="AE2585" s="16">
        <f>IF(ISBLANK(T2585),AE2584,IF(COUNTIF(T$2:T2585,T2585)&gt;1,AE2584,1+MAX(AE2584,0)))</f>
        <v>79</v>
      </c>
    </row>
    <row r="2586" spans="1:31" x14ac:dyDescent="0.25">
      <c r="A2586" s="42">
        <v>143</v>
      </c>
      <c r="B2586" s="42" t="s">
        <v>65</v>
      </c>
      <c r="C2586" s="42" t="s">
        <v>690</v>
      </c>
      <c r="E2586" s="20">
        <v>2</v>
      </c>
      <c r="F2586" s="20">
        <v>3</v>
      </c>
      <c r="G2586" s="20">
        <v>1</v>
      </c>
      <c r="H2586" s="20">
        <v>0</v>
      </c>
      <c r="I2586" s="20">
        <v>0</v>
      </c>
      <c r="J2586" s="20">
        <v>0</v>
      </c>
      <c r="K2586" s="20">
        <v>0</v>
      </c>
      <c r="L2586" s="20">
        <v>0</v>
      </c>
      <c r="O2586" s="101">
        <f>IF(ISBLANK(C2586),O2585,IF(COUNTIF(C$2:C2586,C2586)&gt;1,O2585,1+MAX(O2585,0)))</f>
        <v>73</v>
      </c>
      <c r="P2586" s="45">
        <f t="shared" si="560"/>
        <v>43</v>
      </c>
      <c r="Q2586" s="33" t="str">
        <f t="shared" si="561"/>
        <v/>
      </c>
      <c r="R2586" s="33">
        <f t="shared" si="562"/>
        <v>7</v>
      </c>
      <c r="S2586" s="33" t="str">
        <f t="shared" si="563"/>
        <v>143_7</v>
      </c>
      <c r="T2586" s="35" t="str">
        <f t="shared" si="564"/>
        <v>143AM</v>
      </c>
      <c r="U2586" s="35" t="str">
        <f t="shared" si="565"/>
        <v>143AMNS</v>
      </c>
      <c r="W2586" s="20" t="str">
        <f t="shared" si="566"/>
        <v/>
      </c>
      <c r="X2586" s="20" t="str">
        <f t="shared" si="567"/>
        <v/>
      </c>
      <c r="Y2586" s="20" t="str">
        <f t="shared" si="568"/>
        <v/>
      </c>
      <c r="Z2586" s="20" t="str">
        <f t="shared" si="569"/>
        <v/>
      </c>
      <c r="AA2586" s="20">
        <f t="shared" si="571"/>
        <v>0</v>
      </c>
      <c r="AB2586" s="20">
        <f t="shared" si="572"/>
        <v>0</v>
      </c>
      <c r="AC2586" s="20">
        <f t="shared" si="573"/>
        <v>3</v>
      </c>
      <c r="AD2586" s="16">
        <f t="shared" si="570"/>
        <v>1</v>
      </c>
      <c r="AE2586" s="16">
        <f>IF(ISBLANK(T2586),AE2585,IF(COUNTIF(T$2:T2586,T2586)&gt;1,AE2585,1+MAX(AE2585,0)))</f>
        <v>79</v>
      </c>
    </row>
    <row r="2587" spans="1:31" x14ac:dyDescent="0.25">
      <c r="A2587" s="42">
        <v>143</v>
      </c>
      <c r="B2587" s="42" t="s">
        <v>65</v>
      </c>
      <c r="C2587" s="42" t="s">
        <v>690</v>
      </c>
      <c r="E2587" s="20">
        <v>2</v>
      </c>
      <c r="F2587" s="20">
        <v>3</v>
      </c>
      <c r="G2587" s="20">
        <v>2</v>
      </c>
      <c r="H2587" s="20">
        <v>1</v>
      </c>
      <c r="I2587" s="20">
        <v>0</v>
      </c>
      <c r="J2587" s="20">
        <v>0</v>
      </c>
      <c r="K2587" s="20">
        <v>0</v>
      </c>
      <c r="L2587" s="20">
        <v>1</v>
      </c>
      <c r="O2587" s="101">
        <f>IF(ISBLANK(C2587),O2586,IF(COUNTIF(C$2:C2587,C2587)&gt;1,O2586,1+MAX(O2586,0)))</f>
        <v>73</v>
      </c>
      <c r="P2587" s="45">
        <f t="shared" si="560"/>
        <v>43</v>
      </c>
      <c r="Q2587" s="33" t="str">
        <f t="shared" si="561"/>
        <v/>
      </c>
      <c r="R2587" s="33">
        <f t="shared" si="562"/>
        <v>7</v>
      </c>
      <c r="S2587" s="33" t="str">
        <f t="shared" si="563"/>
        <v>143_7</v>
      </c>
      <c r="T2587" s="35" t="str">
        <f t="shared" si="564"/>
        <v>143AM</v>
      </c>
      <c r="U2587" s="35" t="str">
        <f t="shared" si="565"/>
        <v>143AMNS</v>
      </c>
      <c r="W2587" s="20" t="str">
        <f t="shared" si="566"/>
        <v/>
      </c>
      <c r="X2587" s="20" t="str">
        <f t="shared" si="567"/>
        <v/>
      </c>
      <c r="Y2587" s="20" t="str">
        <f t="shared" si="568"/>
        <v/>
      </c>
      <c r="Z2587" s="20" t="str">
        <f t="shared" si="569"/>
        <v/>
      </c>
      <c r="AA2587" s="20">
        <f t="shared" si="571"/>
        <v>0</v>
      </c>
      <c r="AB2587" s="20">
        <f t="shared" si="572"/>
        <v>0</v>
      </c>
      <c r="AC2587" s="20">
        <f t="shared" si="573"/>
        <v>3</v>
      </c>
      <c r="AD2587" s="16">
        <f t="shared" si="570"/>
        <v>1</v>
      </c>
      <c r="AE2587" s="16">
        <f>IF(ISBLANK(T2587),AE2586,IF(COUNTIF(T$2:T2587,T2587)&gt;1,AE2586,1+MAX(AE2586,0)))</f>
        <v>79</v>
      </c>
    </row>
    <row r="2588" spans="1:31" x14ac:dyDescent="0.25">
      <c r="A2588" s="42">
        <v>143</v>
      </c>
      <c r="B2588" s="42" t="s">
        <v>65</v>
      </c>
      <c r="C2588" s="42" t="s">
        <v>690</v>
      </c>
      <c r="E2588" s="20">
        <v>2</v>
      </c>
      <c r="F2588" s="20">
        <v>3</v>
      </c>
      <c r="G2588" s="20">
        <v>3</v>
      </c>
      <c r="H2588" s="20">
        <v>0</v>
      </c>
      <c r="I2588" s="20">
        <v>0</v>
      </c>
      <c r="J2588" s="20">
        <v>0</v>
      </c>
      <c r="K2588" s="20">
        <v>0</v>
      </c>
      <c r="L2588" s="20">
        <v>0</v>
      </c>
      <c r="O2588" s="101">
        <f>IF(ISBLANK(C2588),O2587,IF(COUNTIF(C$2:C2588,C2588)&gt;1,O2587,1+MAX(O2587,0)))</f>
        <v>73</v>
      </c>
      <c r="P2588" s="45">
        <f t="shared" si="560"/>
        <v>43</v>
      </c>
      <c r="Q2588" s="33" t="str">
        <f t="shared" si="561"/>
        <v/>
      </c>
      <c r="R2588" s="33">
        <f t="shared" si="562"/>
        <v>7</v>
      </c>
      <c r="S2588" s="33" t="str">
        <f t="shared" si="563"/>
        <v>143_7</v>
      </c>
      <c r="T2588" s="35" t="str">
        <f t="shared" si="564"/>
        <v>143AM</v>
      </c>
      <c r="U2588" s="35" t="str">
        <f t="shared" si="565"/>
        <v>143AMEW</v>
      </c>
      <c r="W2588" s="20" t="str">
        <f t="shared" si="566"/>
        <v/>
      </c>
      <c r="X2588" s="20" t="str">
        <f t="shared" si="567"/>
        <v/>
      </c>
      <c r="Y2588" s="20" t="str">
        <f t="shared" si="568"/>
        <v/>
      </c>
      <c r="Z2588" s="20" t="str">
        <f t="shared" si="569"/>
        <v/>
      </c>
      <c r="AA2588" s="20">
        <f t="shared" si="571"/>
        <v>0</v>
      </c>
      <c r="AB2588" s="20">
        <f t="shared" si="572"/>
        <v>0</v>
      </c>
      <c r="AC2588" s="20">
        <f t="shared" si="573"/>
        <v>0</v>
      </c>
      <c r="AD2588" s="16">
        <f t="shared" si="570"/>
        <v>0</v>
      </c>
      <c r="AE2588" s="16">
        <f>IF(ISBLANK(T2588),AE2587,IF(COUNTIF(T$2:T2588,T2588)&gt;1,AE2587,1+MAX(AE2587,0)))</f>
        <v>79</v>
      </c>
    </row>
    <row r="2589" spans="1:31" x14ac:dyDescent="0.25">
      <c r="A2589" s="42">
        <v>143</v>
      </c>
      <c r="B2589" s="42" t="s">
        <v>65</v>
      </c>
      <c r="C2589" s="42" t="s">
        <v>690</v>
      </c>
      <c r="E2589" s="20">
        <v>2</v>
      </c>
      <c r="F2589" s="20">
        <v>3</v>
      </c>
      <c r="G2589" s="20">
        <v>4</v>
      </c>
      <c r="H2589" s="20">
        <v>1</v>
      </c>
      <c r="I2589" s="20">
        <v>0</v>
      </c>
      <c r="J2589" s="20">
        <v>0</v>
      </c>
      <c r="K2589" s="20">
        <v>0</v>
      </c>
      <c r="L2589" s="20">
        <v>1</v>
      </c>
      <c r="O2589" s="101">
        <f>IF(ISBLANK(C2589),O2588,IF(COUNTIF(C$2:C2589,C2589)&gt;1,O2588,1+MAX(O2588,0)))</f>
        <v>73</v>
      </c>
      <c r="P2589" s="45">
        <f t="shared" si="560"/>
        <v>43</v>
      </c>
      <c r="Q2589" s="33" t="str">
        <f t="shared" si="561"/>
        <v/>
      </c>
      <c r="R2589" s="33">
        <f t="shared" si="562"/>
        <v>7</v>
      </c>
      <c r="S2589" s="33" t="str">
        <f t="shared" si="563"/>
        <v>143_7</v>
      </c>
      <c r="T2589" s="35" t="str">
        <f t="shared" si="564"/>
        <v>143AM</v>
      </c>
      <c r="U2589" s="35" t="str">
        <f t="shared" si="565"/>
        <v>143AMEW</v>
      </c>
      <c r="W2589" s="20" t="str">
        <f t="shared" si="566"/>
        <v/>
      </c>
      <c r="X2589" s="20" t="str">
        <f t="shared" si="567"/>
        <v/>
      </c>
      <c r="Y2589" s="20" t="str">
        <f t="shared" si="568"/>
        <v/>
      </c>
      <c r="Z2589" s="20" t="str">
        <f t="shared" si="569"/>
        <v/>
      </c>
      <c r="AA2589" s="20">
        <f t="shared" si="571"/>
        <v>0</v>
      </c>
      <c r="AB2589" s="20">
        <f t="shared" si="572"/>
        <v>0</v>
      </c>
      <c r="AC2589" s="20">
        <f t="shared" si="573"/>
        <v>0</v>
      </c>
      <c r="AD2589" s="16">
        <f t="shared" si="570"/>
        <v>0</v>
      </c>
      <c r="AE2589" s="16">
        <f>IF(ISBLANK(T2589),AE2588,IF(COUNTIF(T$2:T2589,T2589)&gt;1,AE2588,1+MAX(AE2588,0)))</f>
        <v>79</v>
      </c>
    </row>
    <row r="2590" spans="1:31" x14ac:dyDescent="0.25">
      <c r="A2590" s="42">
        <v>143</v>
      </c>
      <c r="B2590" s="42" t="s">
        <v>65</v>
      </c>
      <c r="C2590" s="42" t="s">
        <v>690</v>
      </c>
      <c r="E2590" s="20">
        <v>2</v>
      </c>
      <c r="F2590" s="20">
        <v>4</v>
      </c>
      <c r="G2590" s="20">
        <v>1</v>
      </c>
      <c r="H2590" s="20">
        <v>4</v>
      </c>
      <c r="I2590" s="20">
        <v>0</v>
      </c>
      <c r="J2590" s="20">
        <v>3</v>
      </c>
      <c r="K2590" s="20">
        <v>1</v>
      </c>
      <c r="L2590" s="20">
        <v>1</v>
      </c>
      <c r="O2590" s="101">
        <f>IF(ISBLANK(C2590),O2589,IF(COUNTIF(C$2:C2590,C2590)&gt;1,O2589,1+MAX(O2589,0)))</f>
        <v>73</v>
      </c>
      <c r="P2590" s="45">
        <f t="shared" si="560"/>
        <v>43</v>
      </c>
      <c r="Q2590" s="33" t="str">
        <f t="shared" si="561"/>
        <v/>
      </c>
      <c r="R2590" s="33">
        <f t="shared" si="562"/>
        <v>8</v>
      </c>
      <c r="S2590" s="33" t="str">
        <f t="shared" si="563"/>
        <v>143_8</v>
      </c>
      <c r="T2590" s="35" t="str">
        <f t="shared" si="564"/>
        <v>143AM</v>
      </c>
      <c r="U2590" s="35" t="str">
        <f t="shared" si="565"/>
        <v>143AMNS</v>
      </c>
      <c r="W2590" s="20" t="str">
        <f t="shared" si="566"/>
        <v/>
      </c>
      <c r="X2590" s="20" t="str">
        <f t="shared" si="567"/>
        <v/>
      </c>
      <c r="Y2590" s="20" t="str">
        <f t="shared" si="568"/>
        <v/>
      </c>
      <c r="Z2590" s="20" t="str">
        <f t="shared" si="569"/>
        <v/>
      </c>
      <c r="AA2590" s="20">
        <f t="shared" si="571"/>
        <v>0</v>
      </c>
      <c r="AB2590" s="20">
        <f t="shared" si="572"/>
        <v>0</v>
      </c>
      <c r="AC2590" s="20">
        <f t="shared" si="573"/>
        <v>3</v>
      </c>
      <c r="AD2590" s="16">
        <f t="shared" si="570"/>
        <v>1</v>
      </c>
      <c r="AE2590" s="16">
        <f>IF(ISBLANK(T2590),AE2589,IF(COUNTIF(T$2:T2590,T2590)&gt;1,AE2589,1+MAX(AE2589,0)))</f>
        <v>79</v>
      </c>
    </row>
    <row r="2591" spans="1:31" x14ac:dyDescent="0.25">
      <c r="A2591" s="42">
        <v>143</v>
      </c>
      <c r="B2591" s="42" t="s">
        <v>65</v>
      </c>
      <c r="C2591" s="42" t="s">
        <v>690</v>
      </c>
      <c r="E2591" s="20">
        <v>2</v>
      </c>
      <c r="F2591" s="20">
        <v>4</v>
      </c>
      <c r="G2591" s="20">
        <v>2</v>
      </c>
      <c r="H2591" s="20">
        <v>1</v>
      </c>
      <c r="I2591" s="20">
        <v>0</v>
      </c>
      <c r="J2591" s="20">
        <v>1</v>
      </c>
      <c r="K2591" s="20">
        <v>0</v>
      </c>
      <c r="L2591" s="20">
        <v>0</v>
      </c>
      <c r="O2591" s="101">
        <f>IF(ISBLANK(C2591),O2590,IF(COUNTIF(C$2:C2591,C2591)&gt;1,O2590,1+MAX(O2590,0)))</f>
        <v>73</v>
      </c>
      <c r="P2591" s="45">
        <f t="shared" si="560"/>
        <v>43</v>
      </c>
      <c r="Q2591" s="33" t="str">
        <f t="shared" si="561"/>
        <v/>
      </c>
      <c r="R2591" s="33">
        <f t="shared" si="562"/>
        <v>8</v>
      </c>
      <c r="S2591" s="33" t="str">
        <f t="shared" si="563"/>
        <v>143_8</v>
      </c>
      <c r="T2591" s="35" t="str">
        <f t="shared" si="564"/>
        <v>143AM</v>
      </c>
      <c r="U2591" s="35" t="str">
        <f t="shared" si="565"/>
        <v>143AMNS</v>
      </c>
      <c r="W2591" s="20" t="str">
        <f t="shared" si="566"/>
        <v/>
      </c>
      <c r="X2591" s="20" t="str">
        <f t="shared" si="567"/>
        <v/>
      </c>
      <c r="Y2591" s="20" t="str">
        <f t="shared" si="568"/>
        <v/>
      </c>
      <c r="Z2591" s="20" t="str">
        <f t="shared" si="569"/>
        <v/>
      </c>
      <c r="AA2591" s="20">
        <f t="shared" si="571"/>
        <v>0</v>
      </c>
      <c r="AB2591" s="20">
        <f t="shared" si="572"/>
        <v>0</v>
      </c>
      <c r="AC2591" s="20">
        <f t="shared" si="573"/>
        <v>3</v>
      </c>
      <c r="AD2591" s="16">
        <f t="shared" si="570"/>
        <v>1</v>
      </c>
      <c r="AE2591" s="16">
        <f>IF(ISBLANK(T2591),AE2590,IF(COUNTIF(T$2:T2591,T2591)&gt;1,AE2590,1+MAX(AE2590,0)))</f>
        <v>79</v>
      </c>
    </row>
    <row r="2592" spans="1:31" x14ac:dyDescent="0.25">
      <c r="A2592" s="42">
        <v>143</v>
      </c>
      <c r="B2592" s="42" t="s">
        <v>65</v>
      </c>
      <c r="C2592" s="42" t="s">
        <v>690</v>
      </c>
      <c r="E2592" s="20">
        <v>2</v>
      </c>
      <c r="F2592" s="20">
        <v>4</v>
      </c>
      <c r="G2592" s="20">
        <v>3</v>
      </c>
      <c r="H2592" s="20">
        <v>0</v>
      </c>
      <c r="I2592" s="20">
        <v>0</v>
      </c>
      <c r="J2592" s="20">
        <v>0</v>
      </c>
      <c r="K2592" s="20">
        <v>0</v>
      </c>
      <c r="L2592" s="20">
        <v>0</v>
      </c>
      <c r="O2592" s="101">
        <f>IF(ISBLANK(C2592),O2591,IF(COUNTIF(C$2:C2592,C2592)&gt;1,O2591,1+MAX(O2591,0)))</f>
        <v>73</v>
      </c>
      <c r="P2592" s="45">
        <f t="shared" si="560"/>
        <v>43</v>
      </c>
      <c r="Q2592" s="33" t="str">
        <f t="shared" si="561"/>
        <v/>
      </c>
      <c r="R2592" s="33">
        <f t="shared" si="562"/>
        <v>8</v>
      </c>
      <c r="S2592" s="33" t="str">
        <f t="shared" si="563"/>
        <v>143_8</v>
      </c>
      <c r="T2592" s="35" t="str">
        <f t="shared" si="564"/>
        <v>143AM</v>
      </c>
      <c r="U2592" s="35" t="str">
        <f t="shared" si="565"/>
        <v>143AMEW</v>
      </c>
      <c r="W2592" s="20" t="str">
        <f t="shared" si="566"/>
        <v/>
      </c>
      <c r="X2592" s="20" t="str">
        <f t="shared" si="567"/>
        <v/>
      </c>
      <c r="Y2592" s="20" t="str">
        <f t="shared" si="568"/>
        <v/>
      </c>
      <c r="Z2592" s="20" t="str">
        <f t="shared" si="569"/>
        <v/>
      </c>
      <c r="AA2592" s="20">
        <f t="shared" si="571"/>
        <v>0</v>
      </c>
      <c r="AB2592" s="20">
        <f t="shared" si="572"/>
        <v>0</v>
      </c>
      <c r="AC2592" s="20">
        <f t="shared" si="573"/>
        <v>0</v>
      </c>
      <c r="AD2592" s="16">
        <f t="shared" si="570"/>
        <v>0</v>
      </c>
      <c r="AE2592" s="16">
        <f>IF(ISBLANK(T2592),AE2591,IF(COUNTIF(T$2:T2592,T2592)&gt;1,AE2591,1+MAX(AE2591,0)))</f>
        <v>79</v>
      </c>
    </row>
    <row r="2593" spans="1:31" x14ac:dyDescent="0.25">
      <c r="A2593" s="42">
        <v>143</v>
      </c>
      <c r="B2593" s="42" t="s">
        <v>65</v>
      </c>
      <c r="C2593" s="42" t="s">
        <v>690</v>
      </c>
      <c r="E2593" s="20">
        <v>2</v>
      </c>
      <c r="F2593" s="20">
        <v>4</v>
      </c>
      <c r="G2593" s="20">
        <v>4</v>
      </c>
      <c r="H2593" s="20">
        <v>0</v>
      </c>
      <c r="I2593" s="20">
        <v>0</v>
      </c>
      <c r="J2593" s="20">
        <v>0</v>
      </c>
      <c r="K2593" s="20">
        <v>0</v>
      </c>
      <c r="L2593" s="20">
        <v>0</v>
      </c>
      <c r="O2593" s="101">
        <f>IF(ISBLANK(C2593),O2592,IF(COUNTIF(C$2:C2593,C2593)&gt;1,O2592,1+MAX(O2592,0)))</f>
        <v>73</v>
      </c>
      <c r="P2593" s="45">
        <f t="shared" si="560"/>
        <v>43</v>
      </c>
      <c r="Q2593" s="33" t="str">
        <f t="shared" si="561"/>
        <v/>
      </c>
      <c r="R2593" s="33">
        <f t="shared" si="562"/>
        <v>8</v>
      </c>
      <c r="S2593" s="33" t="str">
        <f t="shared" si="563"/>
        <v>143_8</v>
      </c>
      <c r="T2593" s="35" t="str">
        <f t="shared" si="564"/>
        <v>143AM</v>
      </c>
      <c r="U2593" s="35" t="str">
        <f t="shared" si="565"/>
        <v>143AMEW</v>
      </c>
      <c r="W2593" s="20" t="str">
        <f t="shared" si="566"/>
        <v/>
      </c>
      <c r="X2593" s="20" t="str">
        <f t="shared" si="567"/>
        <v/>
      </c>
      <c r="Y2593" s="20" t="str">
        <f t="shared" si="568"/>
        <v/>
      </c>
      <c r="Z2593" s="20" t="str">
        <f t="shared" si="569"/>
        <v/>
      </c>
      <c r="AA2593" s="20">
        <f t="shared" si="571"/>
        <v>0</v>
      </c>
      <c r="AB2593" s="20">
        <f t="shared" si="572"/>
        <v>0</v>
      </c>
      <c r="AC2593" s="20">
        <f t="shared" si="573"/>
        <v>0</v>
      </c>
      <c r="AD2593" s="16">
        <f t="shared" si="570"/>
        <v>0</v>
      </c>
      <c r="AE2593" s="16">
        <f>IF(ISBLANK(T2593),AE2592,IF(COUNTIF(T$2:T2593,T2593)&gt;1,AE2592,1+MAX(AE2592,0)))</f>
        <v>79</v>
      </c>
    </row>
    <row r="2594" spans="1:31" x14ac:dyDescent="0.25">
      <c r="A2594" s="42">
        <v>144</v>
      </c>
      <c r="B2594" s="42" t="s">
        <v>66</v>
      </c>
      <c r="C2594" s="42" t="s">
        <v>816</v>
      </c>
      <c r="E2594" s="20">
        <v>1</v>
      </c>
      <c r="F2594" s="20">
        <v>1</v>
      </c>
      <c r="G2594" s="20">
        <v>1</v>
      </c>
      <c r="H2594" s="20">
        <v>2</v>
      </c>
      <c r="I2594" s="20">
        <v>0</v>
      </c>
      <c r="J2594" s="20">
        <v>1</v>
      </c>
      <c r="K2594" s="20">
        <v>2</v>
      </c>
      <c r="L2594" s="20">
        <v>2</v>
      </c>
      <c r="M2594" s="225" t="s">
        <v>817</v>
      </c>
      <c r="O2594" s="101">
        <f>IF(ISBLANK(C2594),O2593,IF(COUNTIF(C$2:C2594,C2594)&gt;1,O2593,1+MAX(O2593,0)))</f>
        <v>74</v>
      </c>
      <c r="P2594" s="45">
        <f t="shared" si="560"/>
        <v>44</v>
      </c>
      <c r="Q2594" s="33">
        <f t="shared" si="561"/>
        <v>44</v>
      </c>
      <c r="R2594" s="33">
        <f t="shared" si="562"/>
        <v>9</v>
      </c>
      <c r="S2594" s="33" t="str">
        <f t="shared" si="563"/>
        <v>144_9</v>
      </c>
      <c r="T2594" s="35" t="str">
        <f t="shared" si="564"/>
        <v>144PM</v>
      </c>
      <c r="U2594" s="35" t="str">
        <f t="shared" si="565"/>
        <v>144PMNS</v>
      </c>
      <c r="W2594" s="20" t="str">
        <f t="shared" si="566"/>
        <v/>
      </c>
      <c r="X2594" s="20" t="str">
        <f t="shared" si="567"/>
        <v/>
      </c>
      <c r="Y2594" s="20" t="str">
        <f t="shared" si="568"/>
        <v/>
      </c>
      <c r="Z2594" s="20" t="str">
        <f t="shared" si="569"/>
        <v/>
      </c>
      <c r="AA2594" s="20">
        <f t="shared" si="571"/>
        <v>0</v>
      </c>
      <c r="AB2594" s="20">
        <f t="shared" si="572"/>
        <v>0</v>
      </c>
      <c r="AC2594" s="20">
        <f t="shared" si="573"/>
        <v>0</v>
      </c>
      <c r="AD2594" s="16">
        <f t="shared" si="570"/>
        <v>0</v>
      </c>
      <c r="AE2594" s="16">
        <f>IF(ISBLANK(T2594),AE2593,IF(COUNTIF(T$2:T2594,T2594)&gt;1,AE2593,1+MAX(AE2593,0)))</f>
        <v>80</v>
      </c>
    </row>
    <row r="2595" spans="1:31" x14ac:dyDescent="0.25">
      <c r="A2595" s="42">
        <v>144</v>
      </c>
      <c r="B2595" s="42" t="s">
        <v>66</v>
      </c>
      <c r="C2595" s="42" t="s">
        <v>816</v>
      </c>
      <c r="E2595" s="20">
        <v>1</v>
      </c>
      <c r="F2595" s="20">
        <v>1</v>
      </c>
      <c r="G2595" s="20">
        <v>2</v>
      </c>
      <c r="H2595" s="20">
        <v>0</v>
      </c>
      <c r="I2595" s="20">
        <v>0</v>
      </c>
      <c r="J2595" s="20">
        <v>0</v>
      </c>
      <c r="K2595" s="20">
        <v>0</v>
      </c>
      <c r="L2595" s="20">
        <v>0</v>
      </c>
      <c r="M2595" s="225" t="s">
        <v>817</v>
      </c>
      <c r="O2595" s="101">
        <f>IF(ISBLANK(C2595),O2594,IF(COUNTIF(C$2:C2595,C2595)&gt;1,O2594,1+MAX(O2594,0)))</f>
        <v>74</v>
      </c>
      <c r="P2595" s="45">
        <f t="shared" si="560"/>
        <v>44</v>
      </c>
      <c r="Q2595" s="33" t="str">
        <f t="shared" si="561"/>
        <v/>
      </c>
      <c r="R2595" s="33">
        <f t="shared" si="562"/>
        <v>9</v>
      </c>
      <c r="S2595" s="33" t="str">
        <f t="shared" si="563"/>
        <v>144_9</v>
      </c>
      <c r="T2595" s="35" t="str">
        <f t="shared" si="564"/>
        <v>144PM</v>
      </c>
      <c r="U2595" s="35" t="str">
        <f t="shared" si="565"/>
        <v>144PMNS</v>
      </c>
      <c r="W2595" s="20" t="str">
        <f t="shared" si="566"/>
        <v/>
      </c>
      <c r="X2595" s="20" t="str">
        <f t="shared" si="567"/>
        <v/>
      </c>
      <c r="Y2595" s="20" t="str">
        <f t="shared" si="568"/>
        <v/>
      </c>
      <c r="Z2595" s="20" t="str">
        <f t="shared" si="569"/>
        <v/>
      </c>
      <c r="AA2595" s="20">
        <f t="shared" si="571"/>
        <v>0</v>
      </c>
      <c r="AB2595" s="20">
        <f t="shared" si="572"/>
        <v>0</v>
      </c>
      <c r="AC2595" s="20">
        <f t="shared" si="573"/>
        <v>0</v>
      </c>
      <c r="AD2595" s="16">
        <f t="shared" si="570"/>
        <v>0</v>
      </c>
      <c r="AE2595" s="16">
        <f>IF(ISBLANK(T2595),AE2594,IF(COUNTIF(T$2:T2595,T2595)&gt;1,AE2594,1+MAX(AE2594,0)))</f>
        <v>80</v>
      </c>
    </row>
    <row r="2596" spans="1:31" x14ac:dyDescent="0.25">
      <c r="A2596" s="42">
        <v>144</v>
      </c>
      <c r="B2596" s="42" t="s">
        <v>66</v>
      </c>
      <c r="C2596" s="42" t="s">
        <v>816</v>
      </c>
      <c r="E2596" s="20">
        <v>1</v>
      </c>
      <c r="F2596" s="20">
        <v>1</v>
      </c>
      <c r="G2596" s="20">
        <v>3</v>
      </c>
      <c r="H2596" s="20">
        <v>5</v>
      </c>
      <c r="I2596" s="20">
        <v>0</v>
      </c>
      <c r="J2596" s="20">
        <v>1</v>
      </c>
      <c r="K2596" s="20">
        <v>5</v>
      </c>
      <c r="L2596" s="20">
        <v>5</v>
      </c>
      <c r="M2596" s="225" t="s">
        <v>817</v>
      </c>
      <c r="O2596" s="101">
        <f>IF(ISBLANK(C2596),O2595,IF(COUNTIF(C$2:C2596,C2596)&gt;1,O2595,1+MAX(O2595,0)))</f>
        <v>74</v>
      </c>
      <c r="P2596" s="45">
        <f t="shared" si="560"/>
        <v>44</v>
      </c>
      <c r="Q2596" s="33" t="str">
        <f t="shared" si="561"/>
        <v/>
      </c>
      <c r="R2596" s="33">
        <f t="shared" si="562"/>
        <v>9</v>
      </c>
      <c r="S2596" s="33" t="str">
        <f t="shared" si="563"/>
        <v>144_9</v>
      </c>
      <c r="T2596" s="35" t="str">
        <f t="shared" si="564"/>
        <v>144PM</v>
      </c>
      <c r="U2596" s="35" t="str">
        <f t="shared" si="565"/>
        <v>144PMEW</v>
      </c>
      <c r="W2596" s="20" t="str">
        <f t="shared" si="566"/>
        <v/>
      </c>
      <c r="X2596" s="20" t="str">
        <f t="shared" si="567"/>
        <v/>
      </c>
      <c r="Y2596" s="20" t="str">
        <f t="shared" si="568"/>
        <v/>
      </c>
      <c r="Z2596" s="20" t="str">
        <f t="shared" si="569"/>
        <v/>
      </c>
      <c r="AA2596" s="20">
        <f t="shared" si="571"/>
        <v>0</v>
      </c>
      <c r="AB2596" s="20">
        <f t="shared" si="572"/>
        <v>0</v>
      </c>
      <c r="AC2596" s="20">
        <f t="shared" si="573"/>
        <v>0</v>
      </c>
      <c r="AD2596" s="16">
        <f t="shared" si="570"/>
        <v>0</v>
      </c>
      <c r="AE2596" s="16">
        <f>IF(ISBLANK(T2596),AE2595,IF(COUNTIF(T$2:T2596,T2596)&gt;1,AE2595,1+MAX(AE2595,0)))</f>
        <v>80</v>
      </c>
    </row>
    <row r="2597" spans="1:31" x14ac:dyDescent="0.25">
      <c r="A2597" s="42">
        <v>144</v>
      </c>
      <c r="B2597" s="42" t="s">
        <v>66</v>
      </c>
      <c r="C2597" s="42" t="s">
        <v>816</v>
      </c>
      <c r="E2597" s="20">
        <v>1</v>
      </c>
      <c r="F2597" s="20">
        <v>1</v>
      </c>
      <c r="G2597" s="20">
        <v>4</v>
      </c>
      <c r="H2597" s="20">
        <v>2</v>
      </c>
      <c r="I2597" s="20">
        <v>1</v>
      </c>
      <c r="J2597" s="20">
        <v>0</v>
      </c>
      <c r="K2597" s="20">
        <v>1</v>
      </c>
      <c r="L2597" s="20">
        <v>2</v>
      </c>
      <c r="M2597" s="225" t="s">
        <v>817</v>
      </c>
      <c r="O2597" s="101">
        <f>IF(ISBLANK(C2597),O2596,IF(COUNTIF(C$2:C2597,C2597)&gt;1,O2596,1+MAX(O2596,0)))</f>
        <v>74</v>
      </c>
      <c r="P2597" s="45">
        <f t="shared" si="560"/>
        <v>44</v>
      </c>
      <c r="Q2597" s="33" t="str">
        <f t="shared" si="561"/>
        <v/>
      </c>
      <c r="R2597" s="33">
        <f t="shared" si="562"/>
        <v>9</v>
      </c>
      <c r="S2597" s="33" t="str">
        <f t="shared" si="563"/>
        <v>144_9</v>
      </c>
      <c r="T2597" s="35" t="str">
        <f t="shared" si="564"/>
        <v>144PM</v>
      </c>
      <c r="U2597" s="35" t="str">
        <f t="shared" si="565"/>
        <v>144PMEW</v>
      </c>
      <c r="W2597" s="20" t="str">
        <f t="shared" si="566"/>
        <v/>
      </c>
      <c r="X2597" s="20" t="str">
        <f t="shared" si="567"/>
        <v/>
      </c>
      <c r="Y2597" s="20" t="str">
        <f t="shared" si="568"/>
        <v/>
      </c>
      <c r="Z2597" s="20" t="str">
        <f t="shared" si="569"/>
        <v/>
      </c>
      <c r="AA2597" s="20">
        <f t="shared" si="571"/>
        <v>0</v>
      </c>
      <c r="AB2597" s="20">
        <f t="shared" si="572"/>
        <v>0</v>
      </c>
      <c r="AC2597" s="20">
        <f t="shared" si="573"/>
        <v>0</v>
      </c>
      <c r="AD2597" s="16">
        <f t="shared" si="570"/>
        <v>0</v>
      </c>
      <c r="AE2597" s="16">
        <f>IF(ISBLANK(T2597),AE2596,IF(COUNTIF(T$2:T2597,T2597)&gt;1,AE2596,1+MAX(AE2596,0)))</f>
        <v>80</v>
      </c>
    </row>
    <row r="2598" spans="1:31" x14ac:dyDescent="0.25">
      <c r="A2598" s="42">
        <v>144</v>
      </c>
      <c r="B2598" s="42" t="s">
        <v>66</v>
      </c>
      <c r="C2598" s="42" t="s">
        <v>816</v>
      </c>
      <c r="E2598" s="20">
        <v>1</v>
      </c>
      <c r="F2598" s="20">
        <v>2</v>
      </c>
      <c r="G2598" s="20">
        <v>1</v>
      </c>
      <c r="H2598" s="20">
        <v>2</v>
      </c>
      <c r="I2598" s="20">
        <v>0</v>
      </c>
      <c r="J2598" s="20">
        <v>1</v>
      </c>
      <c r="K2598" s="20">
        <v>0</v>
      </c>
      <c r="L2598" s="20">
        <v>1</v>
      </c>
      <c r="M2598" s="225" t="s">
        <v>817</v>
      </c>
      <c r="O2598" s="101">
        <f>IF(ISBLANK(C2598),O2597,IF(COUNTIF(C$2:C2598,C2598)&gt;1,O2597,1+MAX(O2597,0)))</f>
        <v>74</v>
      </c>
      <c r="P2598" s="45">
        <f t="shared" si="560"/>
        <v>44</v>
      </c>
      <c r="Q2598" s="33" t="str">
        <f t="shared" si="561"/>
        <v/>
      </c>
      <c r="R2598" s="33">
        <f t="shared" si="562"/>
        <v>10</v>
      </c>
      <c r="S2598" s="33" t="str">
        <f t="shared" si="563"/>
        <v>144_10</v>
      </c>
      <c r="T2598" s="35" t="str">
        <f t="shared" si="564"/>
        <v>144PM</v>
      </c>
      <c r="U2598" s="35" t="str">
        <f t="shared" si="565"/>
        <v>144PMNS</v>
      </c>
      <c r="W2598" s="20" t="str">
        <f t="shared" si="566"/>
        <v/>
      </c>
      <c r="X2598" s="20" t="str">
        <f t="shared" si="567"/>
        <v/>
      </c>
      <c r="Y2598" s="20" t="str">
        <f t="shared" si="568"/>
        <v/>
      </c>
      <c r="Z2598" s="20" t="str">
        <f t="shared" si="569"/>
        <v/>
      </c>
      <c r="AA2598" s="20">
        <f t="shared" si="571"/>
        <v>0</v>
      </c>
      <c r="AB2598" s="20">
        <f t="shared" si="572"/>
        <v>0</v>
      </c>
      <c r="AC2598" s="20">
        <f t="shared" si="573"/>
        <v>0</v>
      </c>
      <c r="AD2598" s="16">
        <f t="shared" si="570"/>
        <v>0</v>
      </c>
      <c r="AE2598" s="16">
        <f>IF(ISBLANK(T2598),AE2597,IF(COUNTIF(T$2:T2598,T2598)&gt;1,AE2597,1+MAX(AE2597,0)))</f>
        <v>80</v>
      </c>
    </row>
    <row r="2599" spans="1:31" x14ac:dyDescent="0.25">
      <c r="A2599" s="42">
        <v>144</v>
      </c>
      <c r="B2599" s="42" t="s">
        <v>66</v>
      </c>
      <c r="C2599" s="42" t="s">
        <v>816</v>
      </c>
      <c r="E2599" s="20">
        <v>1</v>
      </c>
      <c r="F2599" s="20">
        <v>2</v>
      </c>
      <c r="G2599" s="20">
        <v>2</v>
      </c>
      <c r="H2599" s="20">
        <v>6</v>
      </c>
      <c r="I2599" s="20">
        <v>1</v>
      </c>
      <c r="J2599" s="20">
        <v>1</v>
      </c>
      <c r="K2599" s="20">
        <v>3</v>
      </c>
      <c r="L2599" s="20">
        <v>6</v>
      </c>
      <c r="M2599" s="225" t="s">
        <v>817</v>
      </c>
      <c r="O2599" s="101">
        <f>IF(ISBLANK(C2599),O2598,IF(COUNTIF(C$2:C2599,C2599)&gt;1,O2598,1+MAX(O2598,0)))</f>
        <v>74</v>
      </c>
      <c r="P2599" s="45">
        <f t="shared" si="560"/>
        <v>44</v>
      </c>
      <c r="Q2599" s="33" t="str">
        <f t="shared" si="561"/>
        <v/>
      </c>
      <c r="R2599" s="33">
        <f t="shared" si="562"/>
        <v>10</v>
      </c>
      <c r="S2599" s="33" t="str">
        <f t="shared" si="563"/>
        <v>144_10</v>
      </c>
      <c r="T2599" s="35" t="str">
        <f t="shared" si="564"/>
        <v>144PM</v>
      </c>
      <c r="U2599" s="35" t="str">
        <f t="shared" si="565"/>
        <v>144PMNS</v>
      </c>
      <c r="W2599" s="20" t="str">
        <f t="shared" si="566"/>
        <v/>
      </c>
      <c r="X2599" s="20" t="str">
        <f t="shared" si="567"/>
        <v/>
      </c>
      <c r="Y2599" s="20" t="str">
        <f t="shared" si="568"/>
        <v/>
      </c>
      <c r="Z2599" s="20" t="str">
        <f t="shared" si="569"/>
        <v/>
      </c>
      <c r="AA2599" s="20">
        <f t="shared" si="571"/>
        <v>0</v>
      </c>
      <c r="AB2599" s="20">
        <f t="shared" si="572"/>
        <v>0</v>
      </c>
      <c r="AC2599" s="20">
        <f t="shared" si="573"/>
        <v>0</v>
      </c>
      <c r="AD2599" s="16">
        <f t="shared" si="570"/>
        <v>0</v>
      </c>
      <c r="AE2599" s="16">
        <f>IF(ISBLANK(T2599),AE2598,IF(COUNTIF(T$2:T2599,T2599)&gt;1,AE2598,1+MAX(AE2598,0)))</f>
        <v>80</v>
      </c>
    </row>
    <row r="2600" spans="1:31" x14ac:dyDescent="0.25">
      <c r="A2600" s="42">
        <v>144</v>
      </c>
      <c r="B2600" s="42" t="s">
        <v>66</v>
      </c>
      <c r="C2600" s="42" t="s">
        <v>816</v>
      </c>
      <c r="E2600" s="20">
        <v>1</v>
      </c>
      <c r="F2600" s="20">
        <v>2</v>
      </c>
      <c r="G2600" s="20">
        <v>3</v>
      </c>
      <c r="H2600" s="20">
        <v>5</v>
      </c>
      <c r="I2600" s="20">
        <v>1</v>
      </c>
      <c r="J2600" s="20">
        <v>0</v>
      </c>
      <c r="K2600" s="20">
        <v>5</v>
      </c>
      <c r="L2600" s="20">
        <v>5</v>
      </c>
      <c r="M2600" s="225" t="s">
        <v>817</v>
      </c>
      <c r="O2600" s="101">
        <f>IF(ISBLANK(C2600),O2599,IF(COUNTIF(C$2:C2600,C2600)&gt;1,O2599,1+MAX(O2599,0)))</f>
        <v>74</v>
      </c>
      <c r="P2600" s="45">
        <f t="shared" si="560"/>
        <v>44</v>
      </c>
      <c r="Q2600" s="33" t="str">
        <f t="shared" si="561"/>
        <v/>
      </c>
      <c r="R2600" s="33">
        <f t="shared" si="562"/>
        <v>10</v>
      </c>
      <c r="S2600" s="33" t="str">
        <f t="shared" si="563"/>
        <v>144_10</v>
      </c>
      <c r="T2600" s="35" t="str">
        <f t="shared" si="564"/>
        <v>144PM</v>
      </c>
      <c r="U2600" s="35" t="str">
        <f t="shared" si="565"/>
        <v>144PMEW</v>
      </c>
      <c r="W2600" s="20" t="str">
        <f t="shared" si="566"/>
        <v/>
      </c>
      <c r="X2600" s="20" t="str">
        <f t="shared" si="567"/>
        <v/>
      </c>
      <c r="Y2600" s="20" t="str">
        <f t="shared" si="568"/>
        <v/>
      </c>
      <c r="Z2600" s="20" t="str">
        <f t="shared" si="569"/>
        <v/>
      </c>
      <c r="AA2600" s="20">
        <f t="shared" si="571"/>
        <v>0</v>
      </c>
      <c r="AB2600" s="20">
        <f t="shared" si="572"/>
        <v>0</v>
      </c>
      <c r="AC2600" s="20">
        <f t="shared" si="573"/>
        <v>0</v>
      </c>
      <c r="AD2600" s="16">
        <f t="shared" si="570"/>
        <v>0</v>
      </c>
      <c r="AE2600" s="16">
        <f>IF(ISBLANK(T2600),AE2599,IF(COUNTIF(T$2:T2600,T2600)&gt;1,AE2599,1+MAX(AE2599,0)))</f>
        <v>80</v>
      </c>
    </row>
    <row r="2601" spans="1:31" x14ac:dyDescent="0.25">
      <c r="A2601" s="42">
        <v>144</v>
      </c>
      <c r="B2601" s="42" t="s">
        <v>66</v>
      </c>
      <c r="C2601" s="42" t="s">
        <v>816</v>
      </c>
      <c r="E2601" s="20">
        <v>1</v>
      </c>
      <c r="F2601" s="20">
        <v>2</v>
      </c>
      <c r="G2601" s="20">
        <v>4</v>
      </c>
      <c r="H2601" s="20">
        <v>1</v>
      </c>
      <c r="I2601" s="20">
        <v>1</v>
      </c>
      <c r="J2601" s="20">
        <v>0</v>
      </c>
      <c r="K2601" s="20">
        <v>0</v>
      </c>
      <c r="L2601" s="20">
        <v>1</v>
      </c>
      <c r="M2601" s="225" t="s">
        <v>817</v>
      </c>
      <c r="O2601" s="101">
        <f>IF(ISBLANK(C2601),O2600,IF(COUNTIF(C$2:C2601,C2601)&gt;1,O2600,1+MAX(O2600,0)))</f>
        <v>74</v>
      </c>
      <c r="P2601" s="45">
        <f t="shared" si="560"/>
        <v>44</v>
      </c>
      <c r="Q2601" s="33" t="str">
        <f t="shared" si="561"/>
        <v/>
      </c>
      <c r="R2601" s="33">
        <f t="shared" si="562"/>
        <v>10</v>
      </c>
      <c r="S2601" s="33" t="str">
        <f t="shared" si="563"/>
        <v>144_10</v>
      </c>
      <c r="T2601" s="35" t="str">
        <f t="shared" si="564"/>
        <v>144PM</v>
      </c>
      <c r="U2601" s="35" t="str">
        <f t="shared" si="565"/>
        <v>144PMEW</v>
      </c>
      <c r="W2601" s="20" t="str">
        <f t="shared" si="566"/>
        <v/>
      </c>
      <c r="X2601" s="20" t="str">
        <f t="shared" si="567"/>
        <v/>
      </c>
      <c r="Y2601" s="20" t="str">
        <f t="shared" si="568"/>
        <v/>
      </c>
      <c r="Z2601" s="20" t="str">
        <f t="shared" si="569"/>
        <v/>
      </c>
      <c r="AA2601" s="20">
        <f t="shared" si="571"/>
        <v>0</v>
      </c>
      <c r="AB2601" s="20">
        <f t="shared" si="572"/>
        <v>0</v>
      </c>
      <c r="AC2601" s="20">
        <f t="shared" si="573"/>
        <v>0</v>
      </c>
      <c r="AD2601" s="16">
        <f t="shared" si="570"/>
        <v>0</v>
      </c>
      <c r="AE2601" s="16">
        <f>IF(ISBLANK(T2601),AE2600,IF(COUNTIF(T$2:T2601,T2601)&gt;1,AE2600,1+MAX(AE2600,0)))</f>
        <v>80</v>
      </c>
    </row>
    <row r="2602" spans="1:31" x14ac:dyDescent="0.25">
      <c r="A2602" s="42">
        <v>144</v>
      </c>
      <c r="B2602" s="42" t="s">
        <v>66</v>
      </c>
      <c r="C2602" s="42" t="s">
        <v>816</v>
      </c>
      <c r="E2602" s="20">
        <v>1</v>
      </c>
      <c r="F2602" s="20">
        <v>3</v>
      </c>
      <c r="G2602" s="20">
        <v>1</v>
      </c>
      <c r="H2602" s="20">
        <v>2</v>
      </c>
      <c r="I2602" s="20">
        <v>1</v>
      </c>
      <c r="J2602" s="20">
        <v>0</v>
      </c>
      <c r="K2602" s="20">
        <v>0</v>
      </c>
      <c r="L2602" s="20">
        <v>1</v>
      </c>
      <c r="M2602" s="225" t="s">
        <v>817</v>
      </c>
      <c r="O2602" s="101">
        <f>IF(ISBLANK(C2602),O2601,IF(COUNTIF(C$2:C2602,C2602)&gt;1,O2601,1+MAX(O2601,0)))</f>
        <v>74</v>
      </c>
      <c r="P2602" s="45">
        <f t="shared" si="560"/>
        <v>44</v>
      </c>
      <c r="Q2602" s="33" t="str">
        <f t="shared" si="561"/>
        <v/>
      </c>
      <c r="R2602" s="33">
        <f t="shared" si="562"/>
        <v>11</v>
      </c>
      <c r="S2602" s="33" t="str">
        <f t="shared" si="563"/>
        <v>144_11</v>
      </c>
      <c r="T2602" s="35" t="str">
        <f t="shared" si="564"/>
        <v>144PM</v>
      </c>
      <c r="U2602" s="35" t="str">
        <f t="shared" si="565"/>
        <v>144PMNS</v>
      </c>
      <c r="W2602" s="20" t="str">
        <f t="shared" si="566"/>
        <v/>
      </c>
      <c r="X2602" s="20" t="str">
        <f t="shared" si="567"/>
        <v/>
      </c>
      <c r="Y2602" s="20" t="str">
        <f t="shared" si="568"/>
        <v/>
      </c>
      <c r="Z2602" s="20" t="str">
        <f t="shared" si="569"/>
        <v/>
      </c>
      <c r="AA2602" s="20">
        <f t="shared" si="571"/>
        <v>0</v>
      </c>
      <c r="AB2602" s="20">
        <f t="shared" si="572"/>
        <v>0</v>
      </c>
      <c r="AC2602" s="20">
        <f t="shared" si="573"/>
        <v>0</v>
      </c>
      <c r="AD2602" s="16">
        <f t="shared" si="570"/>
        <v>0</v>
      </c>
      <c r="AE2602" s="16">
        <f>IF(ISBLANK(T2602),AE2601,IF(COUNTIF(T$2:T2602,T2602)&gt;1,AE2601,1+MAX(AE2601,0)))</f>
        <v>80</v>
      </c>
    </row>
    <row r="2603" spans="1:31" x14ac:dyDescent="0.25">
      <c r="A2603" s="42">
        <v>144</v>
      </c>
      <c r="B2603" s="42" t="s">
        <v>66</v>
      </c>
      <c r="C2603" s="42" t="s">
        <v>816</v>
      </c>
      <c r="E2603" s="20">
        <v>1</v>
      </c>
      <c r="F2603" s="20">
        <v>3</v>
      </c>
      <c r="G2603" s="20">
        <v>2</v>
      </c>
      <c r="H2603" s="20">
        <v>3</v>
      </c>
      <c r="I2603" s="20">
        <v>1</v>
      </c>
      <c r="J2603" s="20">
        <v>1</v>
      </c>
      <c r="K2603" s="20">
        <v>1</v>
      </c>
      <c r="L2603" s="20">
        <v>2</v>
      </c>
      <c r="M2603" s="225" t="s">
        <v>817</v>
      </c>
      <c r="O2603" s="101">
        <f>IF(ISBLANK(C2603),O2602,IF(COUNTIF(C$2:C2603,C2603)&gt;1,O2602,1+MAX(O2602,0)))</f>
        <v>74</v>
      </c>
      <c r="P2603" s="45">
        <f t="shared" si="560"/>
        <v>44</v>
      </c>
      <c r="Q2603" s="33" t="str">
        <f t="shared" si="561"/>
        <v/>
      </c>
      <c r="R2603" s="33">
        <f t="shared" si="562"/>
        <v>11</v>
      </c>
      <c r="S2603" s="33" t="str">
        <f t="shared" si="563"/>
        <v>144_11</v>
      </c>
      <c r="T2603" s="35" t="str">
        <f t="shared" si="564"/>
        <v>144PM</v>
      </c>
      <c r="U2603" s="35" t="str">
        <f t="shared" si="565"/>
        <v>144PMNS</v>
      </c>
      <c r="W2603" s="20" t="str">
        <f t="shared" si="566"/>
        <v/>
      </c>
      <c r="X2603" s="20" t="str">
        <f t="shared" si="567"/>
        <v/>
      </c>
      <c r="Y2603" s="20" t="str">
        <f t="shared" si="568"/>
        <v/>
      </c>
      <c r="Z2603" s="20" t="str">
        <f t="shared" si="569"/>
        <v/>
      </c>
      <c r="AA2603" s="20">
        <f t="shared" si="571"/>
        <v>0</v>
      </c>
      <c r="AB2603" s="20">
        <f t="shared" si="572"/>
        <v>0</v>
      </c>
      <c r="AC2603" s="20">
        <f t="shared" si="573"/>
        <v>0</v>
      </c>
      <c r="AD2603" s="16">
        <f t="shared" si="570"/>
        <v>0</v>
      </c>
      <c r="AE2603" s="16">
        <f>IF(ISBLANK(T2603),AE2602,IF(COUNTIF(T$2:T2603,T2603)&gt;1,AE2602,1+MAX(AE2602,0)))</f>
        <v>80</v>
      </c>
    </row>
    <row r="2604" spans="1:31" x14ac:dyDescent="0.25">
      <c r="A2604" s="42">
        <v>144</v>
      </c>
      <c r="B2604" s="42" t="s">
        <v>66</v>
      </c>
      <c r="C2604" s="42" t="s">
        <v>816</v>
      </c>
      <c r="E2604" s="20">
        <v>1</v>
      </c>
      <c r="F2604" s="20">
        <v>3</v>
      </c>
      <c r="G2604" s="20">
        <v>3</v>
      </c>
      <c r="H2604" s="20">
        <v>1</v>
      </c>
      <c r="I2604" s="20">
        <v>0</v>
      </c>
      <c r="J2604" s="20">
        <v>1</v>
      </c>
      <c r="K2604" s="20">
        <v>0</v>
      </c>
      <c r="L2604" s="20">
        <v>1</v>
      </c>
      <c r="M2604" s="225" t="s">
        <v>817</v>
      </c>
      <c r="O2604" s="101">
        <f>IF(ISBLANK(C2604),O2603,IF(COUNTIF(C$2:C2604,C2604)&gt;1,O2603,1+MAX(O2603,0)))</f>
        <v>74</v>
      </c>
      <c r="P2604" s="45">
        <f t="shared" si="560"/>
        <v>44</v>
      </c>
      <c r="Q2604" s="33" t="str">
        <f t="shared" si="561"/>
        <v/>
      </c>
      <c r="R2604" s="33">
        <f t="shared" si="562"/>
        <v>11</v>
      </c>
      <c r="S2604" s="33" t="str">
        <f t="shared" si="563"/>
        <v>144_11</v>
      </c>
      <c r="T2604" s="35" t="str">
        <f t="shared" si="564"/>
        <v>144PM</v>
      </c>
      <c r="U2604" s="35" t="str">
        <f t="shared" si="565"/>
        <v>144PMEW</v>
      </c>
      <c r="W2604" s="20" t="str">
        <f t="shared" si="566"/>
        <v/>
      </c>
      <c r="X2604" s="20" t="str">
        <f t="shared" si="567"/>
        <v/>
      </c>
      <c r="Y2604" s="20" t="str">
        <f t="shared" si="568"/>
        <v/>
      </c>
      <c r="Z2604" s="20" t="str">
        <f t="shared" si="569"/>
        <v/>
      </c>
      <c r="AA2604" s="20">
        <f t="shared" si="571"/>
        <v>0</v>
      </c>
      <c r="AB2604" s="20">
        <f t="shared" si="572"/>
        <v>0</v>
      </c>
      <c r="AC2604" s="20">
        <f t="shared" si="573"/>
        <v>0</v>
      </c>
      <c r="AD2604" s="16">
        <f t="shared" si="570"/>
        <v>0</v>
      </c>
      <c r="AE2604" s="16">
        <f>IF(ISBLANK(T2604),AE2603,IF(COUNTIF(T$2:T2604,T2604)&gt;1,AE2603,1+MAX(AE2603,0)))</f>
        <v>80</v>
      </c>
    </row>
    <row r="2605" spans="1:31" x14ac:dyDescent="0.25">
      <c r="A2605" s="42">
        <v>144</v>
      </c>
      <c r="B2605" s="42" t="s">
        <v>66</v>
      </c>
      <c r="C2605" s="42" t="s">
        <v>816</v>
      </c>
      <c r="E2605" s="20">
        <v>1</v>
      </c>
      <c r="F2605" s="20">
        <v>3</v>
      </c>
      <c r="G2605" s="20">
        <v>4</v>
      </c>
      <c r="H2605" s="20">
        <v>3</v>
      </c>
      <c r="I2605" s="20">
        <v>0</v>
      </c>
      <c r="J2605" s="20">
        <v>0</v>
      </c>
      <c r="K2605" s="20">
        <v>2</v>
      </c>
      <c r="L2605" s="20">
        <v>3</v>
      </c>
      <c r="M2605" s="225" t="s">
        <v>817</v>
      </c>
      <c r="O2605" s="101">
        <f>IF(ISBLANK(C2605),O2604,IF(COUNTIF(C$2:C2605,C2605)&gt;1,O2604,1+MAX(O2604,0)))</f>
        <v>74</v>
      </c>
      <c r="P2605" s="45">
        <f t="shared" si="560"/>
        <v>44</v>
      </c>
      <c r="Q2605" s="33" t="str">
        <f t="shared" si="561"/>
        <v/>
      </c>
      <c r="R2605" s="33">
        <f t="shared" si="562"/>
        <v>11</v>
      </c>
      <c r="S2605" s="33" t="str">
        <f t="shared" si="563"/>
        <v>144_11</v>
      </c>
      <c r="T2605" s="35" t="str">
        <f t="shared" si="564"/>
        <v>144PM</v>
      </c>
      <c r="U2605" s="35" t="str">
        <f t="shared" si="565"/>
        <v>144PMEW</v>
      </c>
      <c r="W2605" s="20" t="str">
        <f t="shared" si="566"/>
        <v/>
      </c>
      <c r="X2605" s="20" t="str">
        <f t="shared" si="567"/>
        <v/>
      </c>
      <c r="Y2605" s="20" t="str">
        <f t="shared" si="568"/>
        <v/>
      </c>
      <c r="Z2605" s="20" t="str">
        <f t="shared" si="569"/>
        <v/>
      </c>
      <c r="AA2605" s="20">
        <f t="shared" si="571"/>
        <v>0</v>
      </c>
      <c r="AB2605" s="20">
        <f t="shared" si="572"/>
        <v>0</v>
      </c>
      <c r="AC2605" s="20">
        <f t="shared" si="573"/>
        <v>0</v>
      </c>
      <c r="AD2605" s="16">
        <f t="shared" si="570"/>
        <v>0</v>
      </c>
      <c r="AE2605" s="16">
        <f>IF(ISBLANK(T2605),AE2604,IF(COUNTIF(T$2:T2605,T2605)&gt;1,AE2604,1+MAX(AE2604,0)))</f>
        <v>80</v>
      </c>
    </row>
    <row r="2606" spans="1:31" x14ac:dyDescent="0.25">
      <c r="A2606" s="42">
        <v>144</v>
      </c>
      <c r="B2606" s="42" t="s">
        <v>66</v>
      </c>
      <c r="C2606" s="42" t="s">
        <v>816</v>
      </c>
      <c r="E2606" s="20">
        <v>1</v>
      </c>
      <c r="F2606" s="20">
        <v>4</v>
      </c>
      <c r="G2606" s="20">
        <v>1</v>
      </c>
      <c r="H2606" s="20">
        <v>2</v>
      </c>
      <c r="I2606" s="20">
        <v>0</v>
      </c>
      <c r="J2606" s="20">
        <v>0</v>
      </c>
      <c r="K2606" s="20">
        <v>1</v>
      </c>
      <c r="L2606" s="20">
        <v>2</v>
      </c>
      <c r="M2606" s="225" t="s">
        <v>817</v>
      </c>
      <c r="O2606" s="101">
        <f>IF(ISBLANK(C2606),O2605,IF(COUNTIF(C$2:C2606,C2606)&gt;1,O2605,1+MAX(O2605,0)))</f>
        <v>74</v>
      </c>
      <c r="P2606" s="45">
        <f t="shared" si="560"/>
        <v>44</v>
      </c>
      <c r="Q2606" s="33" t="str">
        <f t="shared" si="561"/>
        <v/>
      </c>
      <c r="R2606" s="33">
        <f t="shared" si="562"/>
        <v>12</v>
      </c>
      <c r="S2606" s="33" t="str">
        <f t="shared" si="563"/>
        <v>144_12</v>
      </c>
      <c r="T2606" s="35" t="str">
        <f t="shared" si="564"/>
        <v>144PM</v>
      </c>
      <c r="U2606" s="35" t="str">
        <f t="shared" si="565"/>
        <v>144PMNS</v>
      </c>
      <c r="W2606" s="20" t="str">
        <f t="shared" si="566"/>
        <v/>
      </c>
      <c r="X2606" s="20" t="str">
        <f t="shared" si="567"/>
        <v/>
      </c>
      <c r="Y2606" s="20" t="str">
        <f t="shared" si="568"/>
        <v/>
      </c>
      <c r="Z2606" s="20" t="str">
        <f t="shared" si="569"/>
        <v/>
      </c>
      <c r="AA2606" s="20">
        <f t="shared" si="571"/>
        <v>0</v>
      </c>
      <c r="AB2606" s="20">
        <f t="shared" si="572"/>
        <v>0</v>
      </c>
      <c r="AC2606" s="20">
        <f t="shared" si="573"/>
        <v>0</v>
      </c>
      <c r="AD2606" s="16">
        <f t="shared" si="570"/>
        <v>0</v>
      </c>
      <c r="AE2606" s="16">
        <f>IF(ISBLANK(T2606),AE2605,IF(COUNTIF(T$2:T2606,T2606)&gt;1,AE2605,1+MAX(AE2605,0)))</f>
        <v>80</v>
      </c>
    </row>
    <row r="2607" spans="1:31" x14ac:dyDescent="0.25">
      <c r="A2607" s="42">
        <v>144</v>
      </c>
      <c r="B2607" s="42" t="s">
        <v>66</v>
      </c>
      <c r="C2607" s="42" t="s">
        <v>816</v>
      </c>
      <c r="E2607" s="20">
        <v>1</v>
      </c>
      <c r="F2607" s="20">
        <v>4</v>
      </c>
      <c r="G2607" s="20">
        <v>2</v>
      </c>
      <c r="H2607" s="20">
        <v>0</v>
      </c>
      <c r="I2607" s="20">
        <v>0</v>
      </c>
      <c r="J2607" s="20">
        <v>0</v>
      </c>
      <c r="K2607" s="20">
        <v>0</v>
      </c>
      <c r="L2607" s="20">
        <v>0</v>
      </c>
      <c r="M2607" s="225" t="s">
        <v>817</v>
      </c>
      <c r="O2607" s="101">
        <f>IF(ISBLANK(C2607),O2606,IF(COUNTIF(C$2:C2607,C2607)&gt;1,O2606,1+MAX(O2606,0)))</f>
        <v>74</v>
      </c>
      <c r="P2607" s="45">
        <f t="shared" si="560"/>
        <v>44</v>
      </c>
      <c r="Q2607" s="33" t="str">
        <f t="shared" si="561"/>
        <v/>
      </c>
      <c r="R2607" s="33">
        <f t="shared" si="562"/>
        <v>12</v>
      </c>
      <c r="S2607" s="33" t="str">
        <f t="shared" si="563"/>
        <v>144_12</v>
      </c>
      <c r="T2607" s="35" t="str">
        <f t="shared" si="564"/>
        <v>144PM</v>
      </c>
      <c r="U2607" s="35" t="str">
        <f t="shared" si="565"/>
        <v>144PMNS</v>
      </c>
      <c r="W2607" s="20" t="str">
        <f t="shared" si="566"/>
        <v/>
      </c>
      <c r="X2607" s="20" t="str">
        <f t="shared" si="567"/>
        <v/>
      </c>
      <c r="Y2607" s="20" t="str">
        <f t="shared" si="568"/>
        <v/>
      </c>
      <c r="Z2607" s="20" t="str">
        <f t="shared" si="569"/>
        <v/>
      </c>
      <c r="AA2607" s="20">
        <f t="shared" si="571"/>
        <v>0</v>
      </c>
      <c r="AB2607" s="20">
        <f t="shared" si="572"/>
        <v>0</v>
      </c>
      <c r="AC2607" s="20">
        <f t="shared" si="573"/>
        <v>0</v>
      </c>
      <c r="AD2607" s="16">
        <f t="shared" si="570"/>
        <v>0</v>
      </c>
      <c r="AE2607" s="16">
        <f>IF(ISBLANK(T2607),AE2606,IF(COUNTIF(T$2:T2607,T2607)&gt;1,AE2606,1+MAX(AE2606,0)))</f>
        <v>80</v>
      </c>
    </row>
    <row r="2608" spans="1:31" x14ac:dyDescent="0.25">
      <c r="A2608" s="42">
        <v>144</v>
      </c>
      <c r="B2608" s="42" t="s">
        <v>66</v>
      </c>
      <c r="C2608" s="42" t="s">
        <v>816</v>
      </c>
      <c r="E2608" s="20">
        <v>1</v>
      </c>
      <c r="F2608" s="20">
        <v>4</v>
      </c>
      <c r="G2608" s="20">
        <v>3</v>
      </c>
      <c r="H2608" s="20">
        <v>5</v>
      </c>
      <c r="I2608" s="20">
        <v>0</v>
      </c>
      <c r="J2608" s="20">
        <v>0</v>
      </c>
      <c r="K2608" s="20">
        <v>0</v>
      </c>
      <c r="L2608" s="20">
        <v>5</v>
      </c>
      <c r="M2608" s="225" t="s">
        <v>817</v>
      </c>
      <c r="O2608" s="101">
        <f>IF(ISBLANK(C2608),O2607,IF(COUNTIF(C$2:C2608,C2608)&gt;1,O2607,1+MAX(O2607,0)))</f>
        <v>74</v>
      </c>
      <c r="P2608" s="45">
        <f t="shared" si="560"/>
        <v>44</v>
      </c>
      <c r="Q2608" s="33" t="str">
        <f t="shared" si="561"/>
        <v/>
      </c>
      <c r="R2608" s="33">
        <f t="shared" si="562"/>
        <v>12</v>
      </c>
      <c r="S2608" s="33" t="str">
        <f t="shared" si="563"/>
        <v>144_12</v>
      </c>
      <c r="T2608" s="35" t="str">
        <f t="shared" si="564"/>
        <v>144PM</v>
      </c>
      <c r="U2608" s="35" t="str">
        <f t="shared" si="565"/>
        <v>144PMEW</v>
      </c>
      <c r="W2608" s="20" t="str">
        <f t="shared" si="566"/>
        <v/>
      </c>
      <c r="X2608" s="20" t="str">
        <f t="shared" si="567"/>
        <v/>
      </c>
      <c r="Y2608" s="20" t="str">
        <f t="shared" si="568"/>
        <v/>
      </c>
      <c r="Z2608" s="20" t="str">
        <f t="shared" si="569"/>
        <v/>
      </c>
      <c r="AA2608" s="20">
        <f t="shared" si="571"/>
        <v>0</v>
      </c>
      <c r="AB2608" s="20">
        <f t="shared" si="572"/>
        <v>0</v>
      </c>
      <c r="AC2608" s="20">
        <f t="shared" si="573"/>
        <v>0</v>
      </c>
      <c r="AD2608" s="16">
        <f t="shared" si="570"/>
        <v>0</v>
      </c>
      <c r="AE2608" s="16">
        <f>IF(ISBLANK(T2608),AE2607,IF(COUNTIF(T$2:T2608,T2608)&gt;1,AE2607,1+MAX(AE2607,0)))</f>
        <v>80</v>
      </c>
    </row>
    <row r="2609" spans="1:31" x14ac:dyDescent="0.25">
      <c r="A2609" s="42">
        <v>144</v>
      </c>
      <c r="B2609" s="42" t="s">
        <v>66</v>
      </c>
      <c r="C2609" s="42" t="s">
        <v>816</v>
      </c>
      <c r="E2609" s="20">
        <v>1</v>
      </c>
      <c r="F2609" s="20">
        <v>4</v>
      </c>
      <c r="G2609" s="20">
        <v>4</v>
      </c>
      <c r="H2609" s="20">
        <v>4</v>
      </c>
      <c r="I2609" s="20">
        <v>1</v>
      </c>
      <c r="J2609" s="20">
        <v>1</v>
      </c>
      <c r="K2609" s="20">
        <v>1</v>
      </c>
      <c r="L2609" s="20">
        <v>4</v>
      </c>
      <c r="M2609" s="225" t="s">
        <v>817</v>
      </c>
      <c r="O2609" s="101">
        <f>IF(ISBLANK(C2609),O2608,IF(COUNTIF(C$2:C2609,C2609)&gt;1,O2608,1+MAX(O2608,0)))</f>
        <v>74</v>
      </c>
      <c r="P2609" s="45">
        <f t="shared" si="560"/>
        <v>44</v>
      </c>
      <c r="Q2609" s="33" t="str">
        <f t="shared" si="561"/>
        <v/>
      </c>
      <c r="R2609" s="33">
        <f t="shared" si="562"/>
        <v>12</v>
      </c>
      <c r="S2609" s="33" t="str">
        <f t="shared" si="563"/>
        <v>144_12</v>
      </c>
      <c r="T2609" s="35" t="str">
        <f t="shared" si="564"/>
        <v>144PM</v>
      </c>
      <c r="U2609" s="35" t="str">
        <f t="shared" si="565"/>
        <v>144PMEW</v>
      </c>
      <c r="W2609" s="20" t="str">
        <f t="shared" si="566"/>
        <v/>
      </c>
      <c r="X2609" s="20" t="str">
        <f t="shared" si="567"/>
        <v/>
      </c>
      <c r="Y2609" s="20" t="str">
        <f t="shared" si="568"/>
        <v/>
      </c>
      <c r="Z2609" s="20" t="str">
        <f t="shared" si="569"/>
        <v/>
      </c>
      <c r="AA2609" s="20">
        <f t="shared" si="571"/>
        <v>0</v>
      </c>
      <c r="AB2609" s="20">
        <f t="shared" si="572"/>
        <v>0</v>
      </c>
      <c r="AC2609" s="20">
        <f t="shared" si="573"/>
        <v>0</v>
      </c>
      <c r="AD2609" s="16">
        <f t="shared" si="570"/>
        <v>0</v>
      </c>
      <c r="AE2609" s="16">
        <f>IF(ISBLANK(T2609),AE2608,IF(COUNTIF(T$2:T2609,T2609)&gt;1,AE2608,1+MAX(AE2608,0)))</f>
        <v>80</v>
      </c>
    </row>
    <row r="2610" spans="1:31" x14ac:dyDescent="0.25">
      <c r="A2610" s="42">
        <v>144</v>
      </c>
      <c r="B2610" s="42" t="s">
        <v>66</v>
      </c>
      <c r="C2610" s="42" t="s">
        <v>816</v>
      </c>
      <c r="E2610" s="20">
        <v>2</v>
      </c>
      <c r="F2610" s="20">
        <v>1</v>
      </c>
      <c r="G2610" s="20">
        <v>1</v>
      </c>
      <c r="H2610" s="20">
        <v>7</v>
      </c>
      <c r="I2610" s="20">
        <v>1</v>
      </c>
      <c r="J2610" s="20">
        <v>2</v>
      </c>
      <c r="K2610" s="20">
        <v>1</v>
      </c>
      <c r="L2610" s="20">
        <v>7</v>
      </c>
      <c r="O2610" s="101">
        <f>IF(ISBLANK(C2610),O2609,IF(COUNTIF(C$2:C2610,C2610)&gt;1,O2609,1+MAX(O2609,0)))</f>
        <v>74</v>
      </c>
      <c r="P2610" s="45">
        <f t="shared" si="560"/>
        <v>44</v>
      </c>
      <c r="Q2610" s="33" t="str">
        <f t="shared" si="561"/>
        <v/>
      </c>
      <c r="R2610" s="33">
        <f t="shared" si="562"/>
        <v>13</v>
      </c>
      <c r="S2610" s="33" t="str">
        <f t="shared" si="563"/>
        <v>144_13</v>
      </c>
      <c r="T2610" s="35" t="str">
        <f t="shared" si="564"/>
        <v>144PM</v>
      </c>
      <c r="U2610" s="35" t="str">
        <f t="shared" si="565"/>
        <v>144PMNS</v>
      </c>
      <c r="W2610" s="20" t="str">
        <f t="shared" si="566"/>
        <v/>
      </c>
      <c r="X2610" s="20" t="str">
        <f t="shared" si="567"/>
        <v/>
      </c>
      <c r="Y2610" s="20" t="str">
        <f t="shared" si="568"/>
        <v/>
      </c>
      <c r="Z2610" s="20" t="str">
        <f t="shared" si="569"/>
        <v/>
      </c>
      <c r="AA2610" s="20">
        <f t="shared" si="571"/>
        <v>0</v>
      </c>
      <c r="AB2610" s="20">
        <f t="shared" si="572"/>
        <v>0</v>
      </c>
      <c r="AC2610" s="20">
        <f t="shared" si="573"/>
        <v>0</v>
      </c>
      <c r="AD2610" s="16">
        <f t="shared" si="570"/>
        <v>0</v>
      </c>
      <c r="AE2610" s="16">
        <f>IF(ISBLANK(T2610),AE2609,IF(COUNTIF(T$2:T2610,T2610)&gt;1,AE2609,1+MAX(AE2609,0)))</f>
        <v>80</v>
      </c>
    </row>
    <row r="2611" spans="1:31" x14ac:dyDescent="0.25">
      <c r="A2611" s="42">
        <v>144</v>
      </c>
      <c r="B2611" s="42" t="s">
        <v>66</v>
      </c>
      <c r="C2611" s="42" t="s">
        <v>816</v>
      </c>
      <c r="E2611" s="20">
        <v>2</v>
      </c>
      <c r="F2611" s="20">
        <v>1</v>
      </c>
      <c r="G2611" s="20">
        <v>2</v>
      </c>
      <c r="H2611" s="20">
        <v>2</v>
      </c>
      <c r="I2611" s="20">
        <v>0</v>
      </c>
      <c r="J2611" s="20">
        <v>1</v>
      </c>
      <c r="K2611" s="20">
        <v>1</v>
      </c>
      <c r="L2611" s="20">
        <v>1</v>
      </c>
      <c r="O2611" s="101">
        <f>IF(ISBLANK(C2611),O2610,IF(COUNTIF(C$2:C2611,C2611)&gt;1,O2610,1+MAX(O2610,0)))</f>
        <v>74</v>
      </c>
      <c r="P2611" s="45">
        <f t="shared" si="560"/>
        <v>44</v>
      </c>
      <c r="Q2611" s="33" t="str">
        <f t="shared" si="561"/>
        <v/>
      </c>
      <c r="R2611" s="33">
        <f t="shared" si="562"/>
        <v>13</v>
      </c>
      <c r="S2611" s="33" t="str">
        <f t="shared" si="563"/>
        <v>144_13</v>
      </c>
      <c r="T2611" s="35" t="str">
        <f t="shared" si="564"/>
        <v>144PM</v>
      </c>
      <c r="U2611" s="35" t="str">
        <f t="shared" si="565"/>
        <v>144PMNS</v>
      </c>
      <c r="W2611" s="20" t="str">
        <f t="shared" si="566"/>
        <v/>
      </c>
      <c r="X2611" s="20" t="str">
        <f t="shared" si="567"/>
        <v/>
      </c>
      <c r="Y2611" s="20" t="str">
        <f t="shared" si="568"/>
        <v/>
      </c>
      <c r="Z2611" s="20" t="str">
        <f t="shared" si="569"/>
        <v/>
      </c>
      <c r="AA2611" s="20">
        <f t="shared" si="571"/>
        <v>0</v>
      </c>
      <c r="AB2611" s="20">
        <f t="shared" si="572"/>
        <v>0</v>
      </c>
      <c r="AC2611" s="20">
        <f t="shared" si="573"/>
        <v>0</v>
      </c>
      <c r="AD2611" s="16">
        <f t="shared" si="570"/>
        <v>0</v>
      </c>
      <c r="AE2611" s="16">
        <f>IF(ISBLANK(T2611),AE2610,IF(COUNTIF(T$2:T2611,T2611)&gt;1,AE2610,1+MAX(AE2610,0)))</f>
        <v>80</v>
      </c>
    </row>
    <row r="2612" spans="1:31" x14ac:dyDescent="0.25">
      <c r="A2612" s="42">
        <v>144</v>
      </c>
      <c r="B2612" s="42" t="s">
        <v>66</v>
      </c>
      <c r="C2612" s="42" t="s">
        <v>816</v>
      </c>
      <c r="E2612" s="20">
        <v>2</v>
      </c>
      <c r="F2612" s="20">
        <v>1</v>
      </c>
      <c r="G2612" s="20">
        <v>3</v>
      </c>
      <c r="H2612" s="20">
        <v>2</v>
      </c>
      <c r="I2612" s="20">
        <v>0</v>
      </c>
      <c r="J2612" s="20">
        <v>0</v>
      </c>
      <c r="K2612" s="20">
        <v>1</v>
      </c>
      <c r="L2612" s="20">
        <v>2</v>
      </c>
      <c r="O2612" s="101">
        <f>IF(ISBLANK(C2612),O2611,IF(COUNTIF(C$2:C2612,C2612)&gt;1,O2611,1+MAX(O2611,0)))</f>
        <v>74</v>
      </c>
      <c r="P2612" s="45">
        <f t="shared" si="560"/>
        <v>44</v>
      </c>
      <c r="Q2612" s="33" t="str">
        <f t="shared" si="561"/>
        <v/>
      </c>
      <c r="R2612" s="33">
        <f t="shared" si="562"/>
        <v>13</v>
      </c>
      <c r="S2612" s="33" t="str">
        <f t="shared" si="563"/>
        <v>144_13</v>
      </c>
      <c r="T2612" s="35" t="str">
        <f t="shared" si="564"/>
        <v>144PM</v>
      </c>
      <c r="U2612" s="35" t="str">
        <f t="shared" si="565"/>
        <v>144PMEW</v>
      </c>
      <c r="W2612" s="20" t="str">
        <f t="shared" si="566"/>
        <v/>
      </c>
      <c r="X2612" s="20" t="str">
        <f t="shared" si="567"/>
        <v/>
      </c>
      <c r="Y2612" s="20" t="str">
        <f t="shared" si="568"/>
        <v/>
      </c>
      <c r="Z2612" s="20" t="str">
        <f t="shared" si="569"/>
        <v/>
      </c>
      <c r="AA2612" s="20">
        <f t="shared" si="571"/>
        <v>0</v>
      </c>
      <c r="AB2612" s="20">
        <f t="shared" si="572"/>
        <v>0</v>
      </c>
      <c r="AC2612" s="20">
        <f t="shared" si="573"/>
        <v>0</v>
      </c>
      <c r="AD2612" s="16">
        <f t="shared" si="570"/>
        <v>0</v>
      </c>
      <c r="AE2612" s="16">
        <f>IF(ISBLANK(T2612),AE2611,IF(COUNTIF(T$2:T2612,T2612)&gt;1,AE2611,1+MAX(AE2611,0)))</f>
        <v>80</v>
      </c>
    </row>
    <row r="2613" spans="1:31" x14ac:dyDescent="0.25">
      <c r="A2613" s="42">
        <v>144</v>
      </c>
      <c r="B2613" s="42" t="s">
        <v>66</v>
      </c>
      <c r="C2613" s="42" t="s">
        <v>816</v>
      </c>
      <c r="E2613" s="20">
        <v>2</v>
      </c>
      <c r="F2613" s="20">
        <v>1</v>
      </c>
      <c r="G2613" s="20">
        <v>4</v>
      </c>
      <c r="H2613" s="20">
        <v>0</v>
      </c>
      <c r="I2613" s="20">
        <v>0</v>
      </c>
      <c r="J2613" s="20">
        <v>0</v>
      </c>
      <c r="K2613" s="20">
        <v>0</v>
      </c>
      <c r="L2613" s="20">
        <v>0</v>
      </c>
      <c r="O2613" s="101">
        <f>IF(ISBLANK(C2613),O2612,IF(COUNTIF(C$2:C2613,C2613)&gt;1,O2612,1+MAX(O2612,0)))</f>
        <v>74</v>
      </c>
      <c r="P2613" s="45">
        <f t="shared" si="560"/>
        <v>44</v>
      </c>
      <c r="Q2613" s="33" t="str">
        <f t="shared" si="561"/>
        <v/>
      </c>
      <c r="R2613" s="33">
        <f t="shared" si="562"/>
        <v>13</v>
      </c>
      <c r="S2613" s="33" t="str">
        <f t="shared" si="563"/>
        <v>144_13</v>
      </c>
      <c r="T2613" s="35" t="str">
        <f t="shared" si="564"/>
        <v>144PM</v>
      </c>
      <c r="U2613" s="35" t="str">
        <f t="shared" si="565"/>
        <v>144PMEW</v>
      </c>
      <c r="W2613" s="20" t="str">
        <f t="shared" si="566"/>
        <v/>
      </c>
      <c r="X2613" s="20" t="str">
        <f t="shared" si="567"/>
        <v/>
      </c>
      <c r="Y2613" s="20" t="str">
        <f t="shared" si="568"/>
        <v/>
      </c>
      <c r="Z2613" s="20" t="str">
        <f t="shared" si="569"/>
        <v/>
      </c>
      <c r="AA2613" s="20">
        <f t="shared" si="571"/>
        <v>0</v>
      </c>
      <c r="AB2613" s="20">
        <f t="shared" si="572"/>
        <v>0</v>
      </c>
      <c r="AC2613" s="20">
        <f t="shared" si="573"/>
        <v>0</v>
      </c>
      <c r="AD2613" s="16">
        <f t="shared" si="570"/>
        <v>0</v>
      </c>
      <c r="AE2613" s="16">
        <f>IF(ISBLANK(T2613),AE2612,IF(COUNTIF(T$2:T2613,T2613)&gt;1,AE2612,1+MAX(AE2612,0)))</f>
        <v>80</v>
      </c>
    </row>
    <row r="2614" spans="1:31" x14ac:dyDescent="0.25">
      <c r="A2614" s="42">
        <v>144</v>
      </c>
      <c r="B2614" s="42" t="s">
        <v>66</v>
      </c>
      <c r="C2614" s="42" t="s">
        <v>816</v>
      </c>
      <c r="E2614" s="20">
        <v>2</v>
      </c>
      <c r="F2614" s="20">
        <v>2</v>
      </c>
      <c r="G2614" s="20">
        <v>1</v>
      </c>
      <c r="H2614" s="20">
        <v>1</v>
      </c>
      <c r="I2614" s="20">
        <v>1</v>
      </c>
      <c r="J2614" s="20">
        <v>0</v>
      </c>
      <c r="K2614" s="20">
        <v>0</v>
      </c>
      <c r="L2614" s="20">
        <v>1</v>
      </c>
      <c r="O2614" s="101">
        <f>IF(ISBLANK(C2614),O2613,IF(COUNTIF(C$2:C2614,C2614)&gt;1,O2613,1+MAX(O2613,0)))</f>
        <v>74</v>
      </c>
      <c r="P2614" s="45">
        <f t="shared" si="560"/>
        <v>44</v>
      </c>
      <c r="Q2614" s="33" t="str">
        <f t="shared" si="561"/>
        <v/>
      </c>
      <c r="R2614" s="33">
        <f t="shared" si="562"/>
        <v>14</v>
      </c>
      <c r="S2614" s="33" t="str">
        <f t="shared" si="563"/>
        <v>144_14</v>
      </c>
      <c r="T2614" s="35" t="str">
        <f t="shared" si="564"/>
        <v>144PM</v>
      </c>
      <c r="U2614" s="35" t="str">
        <f t="shared" si="565"/>
        <v>144PMNS</v>
      </c>
      <c r="W2614" s="20" t="str">
        <f t="shared" si="566"/>
        <v/>
      </c>
      <c r="X2614" s="20" t="str">
        <f t="shared" si="567"/>
        <v/>
      </c>
      <c r="Y2614" s="20" t="str">
        <f t="shared" si="568"/>
        <v/>
      </c>
      <c r="Z2614" s="20" t="str">
        <f t="shared" si="569"/>
        <v/>
      </c>
      <c r="AA2614" s="20">
        <f t="shared" si="571"/>
        <v>0</v>
      </c>
      <c r="AB2614" s="20">
        <f t="shared" si="572"/>
        <v>0</v>
      </c>
      <c r="AC2614" s="20">
        <f t="shared" si="573"/>
        <v>0</v>
      </c>
      <c r="AD2614" s="16">
        <f t="shared" si="570"/>
        <v>0</v>
      </c>
      <c r="AE2614" s="16">
        <f>IF(ISBLANK(T2614),AE2613,IF(COUNTIF(T$2:T2614,T2614)&gt;1,AE2613,1+MAX(AE2613,0)))</f>
        <v>80</v>
      </c>
    </row>
    <row r="2615" spans="1:31" x14ac:dyDescent="0.25">
      <c r="A2615" s="42">
        <v>144</v>
      </c>
      <c r="B2615" s="42" t="s">
        <v>66</v>
      </c>
      <c r="C2615" s="42" t="s">
        <v>816</v>
      </c>
      <c r="E2615" s="20">
        <v>2</v>
      </c>
      <c r="F2615" s="20">
        <v>2</v>
      </c>
      <c r="G2615" s="20">
        <v>2</v>
      </c>
      <c r="H2615" s="20">
        <v>2</v>
      </c>
      <c r="I2615" s="20">
        <v>0</v>
      </c>
      <c r="J2615" s="20">
        <v>0</v>
      </c>
      <c r="K2615" s="20">
        <v>0</v>
      </c>
      <c r="L2615" s="20">
        <v>2</v>
      </c>
      <c r="O2615" s="101">
        <f>IF(ISBLANK(C2615),O2614,IF(COUNTIF(C$2:C2615,C2615)&gt;1,O2614,1+MAX(O2614,0)))</f>
        <v>74</v>
      </c>
      <c r="P2615" s="45">
        <f t="shared" si="560"/>
        <v>44</v>
      </c>
      <c r="Q2615" s="33" t="str">
        <f t="shared" si="561"/>
        <v/>
      </c>
      <c r="R2615" s="33">
        <f t="shared" si="562"/>
        <v>14</v>
      </c>
      <c r="S2615" s="33" t="str">
        <f t="shared" si="563"/>
        <v>144_14</v>
      </c>
      <c r="T2615" s="35" t="str">
        <f t="shared" si="564"/>
        <v>144PM</v>
      </c>
      <c r="U2615" s="35" t="str">
        <f t="shared" si="565"/>
        <v>144PMNS</v>
      </c>
      <c r="W2615" s="20" t="str">
        <f t="shared" si="566"/>
        <v/>
      </c>
      <c r="X2615" s="20" t="str">
        <f t="shared" si="567"/>
        <v/>
      </c>
      <c r="Y2615" s="20" t="str">
        <f t="shared" si="568"/>
        <v/>
      </c>
      <c r="Z2615" s="20" t="str">
        <f t="shared" si="569"/>
        <v/>
      </c>
      <c r="AA2615" s="20">
        <f t="shared" si="571"/>
        <v>0</v>
      </c>
      <c r="AB2615" s="20">
        <f t="shared" si="572"/>
        <v>0</v>
      </c>
      <c r="AC2615" s="20">
        <f t="shared" si="573"/>
        <v>0</v>
      </c>
      <c r="AD2615" s="16">
        <f t="shared" si="570"/>
        <v>0</v>
      </c>
      <c r="AE2615" s="16">
        <f>IF(ISBLANK(T2615),AE2614,IF(COUNTIF(T$2:T2615,T2615)&gt;1,AE2614,1+MAX(AE2614,0)))</f>
        <v>80</v>
      </c>
    </row>
    <row r="2616" spans="1:31" x14ac:dyDescent="0.25">
      <c r="A2616" s="42">
        <v>144</v>
      </c>
      <c r="B2616" s="42" t="s">
        <v>66</v>
      </c>
      <c r="C2616" s="42" t="s">
        <v>816</v>
      </c>
      <c r="E2616" s="20">
        <v>2</v>
      </c>
      <c r="F2616" s="20">
        <v>2</v>
      </c>
      <c r="G2616" s="20">
        <v>3</v>
      </c>
      <c r="H2616" s="20">
        <v>4</v>
      </c>
      <c r="I2616" s="20">
        <v>0</v>
      </c>
      <c r="J2616" s="20">
        <v>0</v>
      </c>
      <c r="K2616" s="20">
        <v>0</v>
      </c>
      <c r="L2616" s="20">
        <v>4</v>
      </c>
      <c r="O2616" s="101">
        <f>IF(ISBLANK(C2616),O2615,IF(COUNTIF(C$2:C2616,C2616)&gt;1,O2615,1+MAX(O2615,0)))</f>
        <v>74</v>
      </c>
      <c r="P2616" s="45">
        <f t="shared" si="560"/>
        <v>44</v>
      </c>
      <c r="Q2616" s="33" t="str">
        <f t="shared" si="561"/>
        <v/>
      </c>
      <c r="R2616" s="33">
        <f t="shared" si="562"/>
        <v>14</v>
      </c>
      <c r="S2616" s="33" t="str">
        <f t="shared" si="563"/>
        <v>144_14</v>
      </c>
      <c r="T2616" s="35" t="str">
        <f t="shared" si="564"/>
        <v>144PM</v>
      </c>
      <c r="U2616" s="35" t="str">
        <f t="shared" si="565"/>
        <v>144PMEW</v>
      </c>
      <c r="W2616" s="20" t="str">
        <f t="shared" si="566"/>
        <v/>
      </c>
      <c r="X2616" s="20" t="str">
        <f t="shared" si="567"/>
        <v/>
      </c>
      <c r="Y2616" s="20" t="str">
        <f t="shared" si="568"/>
        <v/>
      </c>
      <c r="Z2616" s="20" t="str">
        <f t="shared" si="569"/>
        <v/>
      </c>
      <c r="AA2616" s="20">
        <f t="shared" si="571"/>
        <v>0</v>
      </c>
      <c r="AB2616" s="20">
        <f t="shared" si="572"/>
        <v>0</v>
      </c>
      <c r="AC2616" s="20">
        <f t="shared" si="573"/>
        <v>0</v>
      </c>
      <c r="AD2616" s="16">
        <f t="shared" si="570"/>
        <v>0</v>
      </c>
      <c r="AE2616" s="16">
        <f>IF(ISBLANK(T2616),AE2615,IF(COUNTIF(T$2:T2616,T2616)&gt;1,AE2615,1+MAX(AE2615,0)))</f>
        <v>80</v>
      </c>
    </row>
    <row r="2617" spans="1:31" x14ac:dyDescent="0.25">
      <c r="A2617" s="42">
        <v>144</v>
      </c>
      <c r="B2617" s="42" t="s">
        <v>66</v>
      </c>
      <c r="C2617" s="42" t="s">
        <v>816</v>
      </c>
      <c r="E2617" s="20">
        <v>2</v>
      </c>
      <c r="F2617" s="20">
        <v>2</v>
      </c>
      <c r="G2617" s="20">
        <v>4</v>
      </c>
      <c r="H2617" s="20">
        <v>2</v>
      </c>
      <c r="I2617" s="20">
        <v>1</v>
      </c>
      <c r="J2617" s="20">
        <v>0</v>
      </c>
      <c r="K2617" s="20">
        <v>1</v>
      </c>
      <c r="L2617" s="20">
        <v>2</v>
      </c>
      <c r="O2617" s="101">
        <f>IF(ISBLANK(C2617),O2616,IF(COUNTIF(C$2:C2617,C2617)&gt;1,O2616,1+MAX(O2616,0)))</f>
        <v>74</v>
      </c>
      <c r="P2617" s="45">
        <f t="shared" si="560"/>
        <v>44</v>
      </c>
      <c r="Q2617" s="33" t="str">
        <f t="shared" si="561"/>
        <v/>
      </c>
      <c r="R2617" s="33">
        <f t="shared" si="562"/>
        <v>14</v>
      </c>
      <c r="S2617" s="33" t="str">
        <f t="shared" si="563"/>
        <v>144_14</v>
      </c>
      <c r="T2617" s="35" t="str">
        <f t="shared" si="564"/>
        <v>144PM</v>
      </c>
      <c r="U2617" s="35" t="str">
        <f t="shared" si="565"/>
        <v>144PMEW</v>
      </c>
      <c r="W2617" s="20" t="str">
        <f t="shared" si="566"/>
        <v/>
      </c>
      <c r="X2617" s="20" t="str">
        <f t="shared" si="567"/>
        <v/>
      </c>
      <c r="Y2617" s="20" t="str">
        <f t="shared" si="568"/>
        <v/>
      </c>
      <c r="Z2617" s="20" t="str">
        <f t="shared" si="569"/>
        <v/>
      </c>
      <c r="AA2617" s="20">
        <f t="shared" si="571"/>
        <v>0</v>
      </c>
      <c r="AB2617" s="20">
        <f t="shared" si="572"/>
        <v>0</v>
      </c>
      <c r="AC2617" s="20">
        <f t="shared" si="573"/>
        <v>0</v>
      </c>
      <c r="AD2617" s="16">
        <f t="shared" si="570"/>
        <v>0</v>
      </c>
      <c r="AE2617" s="16">
        <f>IF(ISBLANK(T2617),AE2616,IF(COUNTIF(T$2:T2617,T2617)&gt;1,AE2616,1+MAX(AE2616,0)))</f>
        <v>80</v>
      </c>
    </row>
    <row r="2618" spans="1:31" x14ac:dyDescent="0.25">
      <c r="A2618" s="42">
        <v>144</v>
      </c>
      <c r="B2618" s="42" t="s">
        <v>66</v>
      </c>
      <c r="C2618" s="42" t="s">
        <v>816</v>
      </c>
      <c r="E2618" s="20">
        <v>2</v>
      </c>
      <c r="F2618" s="20">
        <v>3</v>
      </c>
      <c r="G2618" s="20">
        <v>1</v>
      </c>
      <c r="H2618" s="20">
        <v>3</v>
      </c>
      <c r="I2618" s="20">
        <v>1</v>
      </c>
      <c r="J2618" s="20">
        <v>1</v>
      </c>
      <c r="K2618" s="20">
        <v>1</v>
      </c>
      <c r="L2618" s="20">
        <v>3</v>
      </c>
      <c r="O2618" s="101">
        <f>IF(ISBLANK(C2618),O2617,IF(COUNTIF(C$2:C2618,C2618)&gt;1,O2617,1+MAX(O2617,0)))</f>
        <v>74</v>
      </c>
      <c r="P2618" s="45">
        <f t="shared" si="560"/>
        <v>44</v>
      </c>
      <c r="Q2618" s="33" t="str">
        <f t="shared" si="561"/>
        <v/>
      </c>
      <c r="R2618" s="33">
        <f t="shared" si="562"/>
        <v>15</v>
      </c>
      <c r="S2618" s="33" t="str">
        <f t="shared" si="563"/>
        <v>144_15</v>
      </c>
      <c r="T2618" s="35" t="str">
        <f t="shared" si="564"/>
        <v>144PM</v>
      </c>
      <c r="U2618" s="35" t="str">
        <f t="shared" si="565"/>
        <v>144PMNS</v>
      </c>
      <c r="W2618" s="20" t="str">
        <f t="shared" si="566"/>
        <v/>
      </c>
      <c r="X2618" s="20" t="str">
        <f t="shared" si="567"/>
        <v/>
      </c>
      <c r="Y2618" s="20" t="str">
        <f t="shared" si="568"/>
        <v/>
      </c>
      <c r="Z2618" s="20" t="str">
        <f t="shared" si="569"/>
        <v/>
      </c>
      <c r="AA2618" s="20">
        <f t="shared" si="571"/>
        <v>0</v>
      </c>
      <c r="AB2618" s="20">
        <f t="shared" si="572"/>
        <v>0</v>
      </c>
      <c r="AC2618" s="20">
        <f t="shared" si="573"/>
        <v>0</v>
      </c>
      <c r="AD2618" s="16">
        <f t="shared" si="570"/>
        <v>0</v>
      </c>
      <c r="AE2618" s="16">
        <f>IF(ISBLANK(T2618),AE2617,IF(COUNTIF(T$2:T2618,T2618)&gt;1,AE2617,1+MAX(AE2617,0)))</f>
        <v>80</v>
      </c>
    </row>
    <row r="2619" spans="1:31" x14ac:dyDescent="0.25">
      <c r="A2619" s="42">
        <v>144</v>
      </c>
      <c r="B2619" s="42" t="s">
        <v>66</v>
      </c>
      <c r="C2619" s="42" t="s">
        <v>816</v>
      </c>
      <c r="E2619" s="20">
        <v>2</v>
      </c>
      <c r="F2619" s="20">
        <v>3</v>
      </c>
      <c r="G2619" s="20">
        <v>2</v>
      </c>
      <c r="H2619" s="20">
        <v>2</v>
      </c>
      <c r="I2619" s="20">
        <v>0</v>
      </c>
      <c r="J2619" s="20">
        <v>0</v>
      </c>
      <c r="K2619" s="20">
        <v>0</v>
      </c>
      <c r="L2619" s="20">
        <v>1</v>
      </c>
      <c r="O2619" s="101">
        <f>IF(ISBLANK(C2619),O2618,IF(COUNTIF(C$2:C2619,C2619)&gt;1,O2618,1+MAX(O2618,0)))</f>
        <v>74</v>
      </c>
      <c r="P2619" s="45">
        <f t="shared" si="560"/>
        <v>44</v>
      </c>
      <c r="Q2619" s="33" t="str">
        <f t="shared" si="561"/>
        <v/>
      </c>
      <c r="R2619" s="33">
        <f t="shared" si="562"/>
        <v>15</v>
      </c>
      <c r="S2619" s="33" t="str">
        <f t="shared" si="563"/>
        <v>144_15</v>
      </c>
      <c r="T2619" s="35" t="str">
        <f t="shared" si="564"/>
        <v>144PM</v>
      </c>
      <c r="U2619" s="35" t="str">
        <f t="shared" si="565"/>
        <v>144PMNS</v>
      </c>
      <c r="W2619" s="20" t="str">
        <f t="shared" si="566"/>
        <v/>
      </c>
      <c r="X2619" s="20" t="str">
        <f t="shared" si="567"/>
        <v/>
      </c>
      <c r="Y2619" s="20" t="str">
        <f t="shared" si="568"/>
        <v/>
      </c>
      <c r="Z2619" s="20" t="str">
        <f t="shared" si="569"/>
        <v/>
      </c>
      <c r="AA2619" s="20">
        <f t="shared" si="571"/>
        <v>0</v>
      </c>
      <c r="AB2619" s="20">
        <f t="shared" si="572"/>
        <v>0</v>
      </c>
      <c r="AC2619" s="20">
        <f t="shared" si="573"/>
        <v>0</v>
      </c>
      <c r="AD2619" s="16">
        <f t="shared" si="570"/>
        <v>0</v>
      </c>
      <c r="AE2619" s="16">
        <f>IF(ISBLANK(T2619),AE2618,IF(COUNTIF(T$2:T2619,T2619)&gt;1,AE2618,1+MAX(AE2618,0)))</f>
        <v>80</v>
      </c>
    </row>
    <row r="2620" spans="1:31" x14ac:dyDescent="0.25">
      <c r="A2620" s="42">
        <v>144</v>
      </c>
      <c r="B2620" s="42" t="s">
        <v>66</v>
      </c>
      <c r="C2620" s="42" t="s">
        <v>816</v>
      </c>
      <c r="E2620" s="20">
        <v>2</v>
      </c>
      <c r="F2620" s="20">
        <v>3</v>
      </c>
      <c r="G2620" s="20">
        <v>3</v>
      </c>
      <c r="H2620" s="20">
        <v>1</v>
      </c>
      <c r="I2620" s="20">
        <v>0</v>
      </c>
      <c r="J2620" s="20">
        <v>0</v>
      </c>
      <c r="K2620" s="20">
        <v>0</v>
      </c>
      <c r="L2620" s="20">
        <v>1</v>
      </c>
      <c r="O2620" s="101">
        <f>IF(ISBLANK(C2620),O2619,IF(COUNTIF(C$2:C2620,C2620)&gt;1,O2619,1+MAX(O2619,0)))</f>
        <v>74</v>
      </c>
      <c r="P2620" s="45">
        <f t="shared" si="560"/>
        <v>44</v>
      </c>
      <c r="Q2620" s="33" t="str">
        <f t="shared" si="561"/>
        <v/>
      </c>
      <c r="R2620" s="33">
        <f t="shared" si="562"/>
        <v>15</v>
      </c>
      <c r="S2620" s="33" t="str">
        <f t="shared" si="563"/>
        <v>144_15</v>
      </c>
      <c r="T2620" s="35" t="str">
        <f t="shared" si="564"/>
        <v>144PM</v>
      </c>
      <c r="U2620" s="35" t="str">
        <f t="shared" si="565"/>
        <v>144PMEW</v>
      </c>
      <c r="W2620" s="20" t="str">
        <f t="shared" si="566"/>
        <v/>
      </c>
      <c r="X2620" s="20" t="str">
        <f t="shared" si="567"/>
        <v/>
      </c>
      <c r="Y2620" s="20" t="str">
        <f t="shared" si="568"/>
        <v/>
      </c>
      <c r="Z2620" s="20" t="str">
        <f t="shared" si="569"/>
        <v/>
      </c>
      <c r="AA2620" s="20">
        <f t="shared" si="571"/>
        <v>0</v>
      </c>
      <c r="AB2620" s="20">
        <f t="shared" si="572"/>
        <v>0</v>
      </c>
      <c r="AC2620" s="20">
        <f t="shared" si="573"/>
        <v>0</v>
      </c>
      <c r="AD2620" s="16">
        <f t="shared" si="570"/>
        <v>0</v>
      </c>
      <c r="AE2620" s="16">
        <f>IF(ISBLANK(T2620),AE2619,IF(COUNTIF(T$2:T2620,T2620)&gt;1,AE2619,1+MAX(AE2619,0)))</f>
        <v>80</v>
      </c>
    </row>
    <row r="2621" spans="1:31" x14ac:dyDescent="0.25">
      <c r="A2621" s="42">
        <v>144</v>
      </c>
      <c r="B2621" s="42" t="s">
        <v>66</v>
      </c>
      <c r="C2621" s="42" t="s">
        <v>816</v>
      </c>
      <c r="E2621" s="20">
        <v>2</v>
      </c>
      <c r="F2621" s="20">
        <v>3</v>
      </c>
      <c r="G2621" s="20">
        <v>4</v>
      </c>
      <c r="H2621" s="20">
        <v>2</v>
      </c>
      <c r="I2621" s="20">
        <v>0</v>
      </c>
      <c r="J2621" s="20">
        <v>1</v>
      </c>
      <c r="K2621" s="20">
        <v>0</v>
      </c>
      <c r="L2621" s="20">
        <v>2</v>
      </c>
      <c r="O2621" s="101">
        <f>IF(ISBLANK(C2621),O2620,IF(COUNTIF(C$2:C2621,C2621)&gt;1,O2620,1+MAX(O2620,0)))</f>
        <v>74</v>
      </c>
      <c r="P2621" s="45">
        <f t="shared" si="560"/>
        <v>44</v>
      </c>
      <c r="Q2621" s="33" t="str">
        <f t="shared" si="561"/>
        <v/>
      </c>
      <c r="R2621" s="33">
        <f t="shared" si="562"/>
        <v>15</v>
      </c>
      <c r="S2621" s="33" t="str">
        <f t="shared" si="563"/>
        <v>144_15</v>
      </c>
      <c r="T2621" s="35" t="str">
        <f t="shared" si="564"/>
        <v>144PM</v>
      </c>
      <c r="U2621" s="35" t="str">
        <f t="shared" si="565"/>
        <v>144PMEW</v>
      </c>
      <c r="W2621" s="20" t="str">
        <f t="shared" si="566"/>
        <v/>
      </c>
      <c r="X2621" s="20" t="str">
        <f t="shared" si="567"/>
        <v/>
      </c>
      <c r="Y2621" s="20" t="str">
        <f t="shared" si="568"/>
        <v/>
      </c>
      <c r="Z2621" s="20" t="str">
        <f t="shared" si="569"/>
        <v/>
      </c>
      <c r="AA2621" s="20">
        <f t="shared" si="571"/>
        <v>0</v>
      </c>
      <c r="AB2621" s="20">
        <f t="shared" si="572"/>
        <v>0</v>
      </c>
      <c r="AC2621" s="20">
        <f t="shared" si="573"/>
        <v>0</v>
      </c>
      <c r="AD2621" s="16">
        <f t="shared" si="570"/>
        <v>0</v>
      </c>
      <c r="AE2621" s="16">
        <f>IF(ISBLANK(T2621),AE2620,IF(COUNTIF(T$2:T2621,T2621)&gt;1,AE2620,1+MAX(AE2620,0)))</f>
        <v>80</v>
      </c>
    </row>
    <row r="2622" spans="1:31" x14ac:dyDescent="0.25">
      <c r="A2622" s="42">
        <v>144</v>
      </c>
      <c r="B2622" s="42" t="s">
        <v>66</v>
      </c>
      <c r="C2622" s="42" t="s">
        <v>816</v>
      </c>
      <c r="E2622" s="20">
        <v>2</v>
      </c>
      <c r="F2622" s="20">
        <v>4</v>
      </c>
      <c r="G2622" s="20">
        <v>1</v>
      </c>
      <c r="H2622" s="20">
        <v>1</v>
      </c>
      <c r="I2622" s="20">
        <v>0</v>
      </c>
      <c r="J2622" s="20">
        <v>0</v>
      </c>
      <c r="K2622" s="20">
        <v>0</v>
      </c>
      <c r="L2622" s="20">
        <v>1</v>
      </c>
      <c r="O2622" s="101">
        <f>IF(ISBLANK(C2622),O2621,IF(COUNTIF(C$2:C2622,C2622)&gt;1,O2621,1+MAX(O2621,0)))</f>
        <v>74</v>
      </c>
      <c r="P2622" s="45">
        <f t="shared" si="560"/>
        <v>44</v>
      </c>
      <c r="Q2622" s="33" t="str">
        <f t="shared" si="561"/>
        <v/>
      </c>
      <c r="R2622" s="33">
        <f t="shared" si="562"/>
        <v>16</v>
      </c>
      <c r="S2622" s="33" t="str">
        <f t="shared" si="563"/>
        <v>144_16</v>
      </c>
      <c r="T2622" s="35" t="str">
        <f t="shared" si="564"/>
        <v>144PM</v>
      </c>
      <c r="U2622" s="35" t="str">
        <f t="shared" si="565"/>
        <v>144PMNS</v>
      </c>
      <c r="W2622" s="20" t="str">
        <f t="shared" si="566"/>
        <v/>
      </c>
      <c r="X2622" s="20" t="str">
        <f t="shared" si="567"/>
        <v/>
      </c>
      <c r="Y2622" s="20" t="str">
        <f t="shared" si="568"/>
        <v/>
      </c>
      <c r="Z2622" s="20" t="str">
        <f t="shared" si="569"/>
        <v/>
      </c>
      <c r="AA2622" s="20">
        <f t="shared" si="571"/>
        <v>0</v>
      </c>
      <c r="AB2622" s="20">
        <f t="shared" si="572"/>
        <v>0</v>
      </c>
      <c r="AC2622" s="20">
        <f t="shared" si="573"/>
        <v>0</v>
      </c>
      <c r="AD2622" s="16">
        <f t="shared" si="570"/>
        <v>0</v>
      </c>
      <c r="AE2622" s="16">
        <f>IF(ISBLANK(T2622),AE2621,IF(COUNTIF(T$2:T2622,T2622)&gt;1,AE2621,1+MAX(AE2621,0)))</f>
        <v>80</v>
      </c>
    </row>
    <row r="2623" spans="1:31" x14ac:dyDescent="0.25">
      <c r="A2623" s="42">
        <v>144</v>
      </c>
      <c r="B2623" s="42" t="s">
        <v>66</v>
      </c>
      <c r="C2623" s="42" t="s">
        <v>816</v>
      </c>
      <c r="E2623" s="20">
        <v>2</v>
      </c>
      <c r="F2623" s="20">
        <v>4</v>
      </c>
      <c r="G2623" s="20">
        <v>2</v>
      </c>
      <c r="H2623" s="20">
        <v>1</v>
      </c>
      <c r="I2623" s="20">
        <v>1</v>
      </c>
      <c r="J2623" s="20">
        <v>0</v>
      </c>
      <c r="K2623" s="20">
        <v>1</v>
      </c>
      <c r="L2623" s="20">
        <v>1</v>
      </c>
      <c r="O2623" s="101">
        <f>IF(ISBLANK(C2623),O2622,IF(COUNTIF(C$2:C2623,C2623)&gt;1,O2622,1+MAX(O2622,0)))</f>
        <v>74</v>
      </c>
      <c r="P2623" s="45">
        <f t="shared" si="560"/>
        <v>44</v>
      </c>
      <c r="Q2623" s="33" t="str">
        <f t="shared" si="561"/>
        <v/>
      </c>
      <c r="R2623" s="33">
        <f t="shared" si="562"/>
        <v>16</v>
      </c>
      <c r="S2623" s="33" t="str">
        <f t="shared" si="563"/>
        <v>144_16</v>
      </c>
      <c r="T2623" s="35" t="str">
        <f t="shared" si="564"/>
        <v>144PM</v>
      </c>
      <c r="U2623" s="35" t="str">
        <f t="shared" si="565"/>
        <v>144PMNS</v>
      </c>
      <c r="W2623" s="20" t="str">
        <f t="shared" si="566"/>
        <v/>
      </c>
      <c r="X2623" s="20" t="str">
        <f t="shared" si="567"/>
        <v/>
      </c>
      <c r="Y2623" s="20" t="str">
        <f t="shared" si="568"/>
        <v/>
      </c>
      <c r="Z2623" s="20" t="str">
        <f t="shared" si="569"/>
        <v/>
      </c>
      <c r="AA2623" s="20">
        <f t="shared" si="571"/>
        <v>0</v>
      </c>
      <c r="AB2623" s="20">
        <f t="shared" si="572"/>
        <v>0</v>
      </c>
      <c r="AC2623" s="20">
        <f t="shared" si="573"/>
        <v>0</v>
      </c>
      <c r="AD2623" s="16">
        <f t="shared" si="570"/>
        <v>0</v>
      </c>
      <c r="AE2623" s="16">
        <f>IF(ISBLANK(T2623),AE2622,IF(COUNTIF(T$2:T2623,T2623)&gt;1,AE2622,1+MAX(AE2622,0)))</f>
        <v>80</v>
      </c>
    </row>
    <row r="2624" spans="1:31" x14ac:dyDescent="0.25">
      <c r="A2624" s="42">
        <v>144</v>
      </c>
      <c r="B2624" s="42" t="s">
        <v>66</v>
      </c>
      <c r="C2624" s="42" t="s">
        <v>816</v>
      </c>
      <c r="E2624" s="20">
        <v>2</v>
      </c>
      <c r="F2624" s="20">
        <v>4</v>
      </c>
      <c r="G2624" s="20">
        <v>3</v>
      </c>
      <c r="H2624" s="20">
        <v>4</v>
      </c>
      <c r="I2624" s="20">
        <v>2</v>
      </c>
      <c r="J2624" s="20">
        <v>0</v>
      </c>
      <c r="K2624" s="20">
        <v>1</v>
      </c>
      <c r="L2624" s="20">
        <v>4</v>
      </c>
      <c r="O2624" s="101">
        <f>IF(ISBLANK(C2624),O2623,IF(COUNTIF(C$2:C2624,C2624)&gt;1,O2623,1+MAX(O2623,0)))</f>
        <v>74</v>
      </c>
      <c r="P2624" s="45">
        <f t="shared" si="560"/>
        <v>44</v>
      </c>
      <c r="Q2624" s="33" t="str">
        <f t="shared" si="561"/>
        <v/>
      </c>
      <c r="R2624" s="33">
        <f t="shared" si="562"/>
        <v>16</v>
      </c>
      <c r="S2624" s="33" t="str">
        <f t="shared" si="563"/>
        <v>144_16</v>
      </c>
      <c r="T2624" s="35" t="str">
        <f t="shared" si="564"/>
        <v>144PM</v>
      </c>
      <c r="U2624" s="35" t="str">
        <f t="shared" si="565"/>
        <v>144PMEW</v>
      </c>
      <c r="W2624" s="20" t="str">
        <f t="shared" si="566"/>
        <v/>
      </c>
      <c r="X2624" s="20" t="str">
        <f t="shared" si="567"/>
        <v/>
      </c>
      <c r="Y2624" s="20" t="str">
        <f t="shared" si="568"/>
        <v/>
      </c>
      <c r="Z2624" s="20" t="str">
        <f t="shared" si="569"/>
        <v/>
      </c>
      <c r="AA2624" s="20">
        <f t="shared" si="571"/>
        <v>0</v>
      </c>
      <c r="AB2624" s="20">
        <f t="shared" si="572"/>
        <v>0</v>
      </c>
      <c r="AC2624" s="20">
        <f t="shared" si="573"/>
        <v>0</v>
      </c>
      <c r="AD2624" s="16">
        <f t="shared" si="570"/>
        <v>0</v>
      </c>
      <c r="AE2624" s="16">
        <f>IF(ISBLANK(T2624),AE2623,IF(COUNTIF(T$2:T2624,T2624)&gt;1,AE2623,1+MAX(AE2623,0)))</f>
        <v>80</v>
      </c>
    </row>
    <row r="2625" spans="1:31" x14ac:dyDescent="0.25">
      <c r="A2625" s="42">
        <v>144</v>
      </c>
      <c r="B2625" s="42" t="s">
        <v>66</v>
      </c>
      <c r="C2625" s="42" t="s">
        <v>816</v>
      </c>
      <c r="E2625" s="20">
        <v>2</v>
      </c>
      <c r="F2625" s="20">
        <v>4</v>
      </c>
      <c r="G2625" s="20">
        <v>4</v>
      </c>
      <c r="H2625" s="20">
        <v>4</v>
      </c>
      <c r="I2625" s="20">
        <v>0</v>
      </c>
      <c r="J2625" s="20">
        <v>0</v>
      </c>
      <c r="K2625" s="20">
        <v>3</v>
      </c>
      <c r="L2625" s="20">
        <v>3</v>
      </c>
      <c r="O2625" s="101">
        <f>IF(ISBLANK(C2625),O2624,IF(COUNTIF(C$2:C2625,C2625)&gt;1,O2624,1+MAX(O2624,0)))</f>
        <v>74</v>
      </c>
      <c r="P2625" s="45">
        <f t="shared" si="560"/>
        <v>44</v>
      </c>
      <c r="Q2625" s="33" t="str">
        <f t="shared" si="561"/>
        <v/>
      </c>
      <c r="R2625" s="33">
        <f t="shared" si="562"/>
        <v>16</v>
      </c>
      <c r="S2625" s="33" t="str">
        <f t="shared" si="563"/>
        <v>144_16</v>
      </c>
      <c r="T2625" s="35" t="str">
        <f t="shared" si="564"/>
        <v>144PM</v>
      </c>
      <c r="U2625" s="35" t="str">
        <f t="shared" si="565"/>
        <v>144PMEW</v>
      </c>
      <c r="W2625" s="20" t="str">
        <f t="shared" si="566"/>
        <v/>
      </c>
      <c r="X2625" s="20" t="str">
        <f t="shared" si="567"/>
        <v/>
      </c>
      <c r="Y2625" s="20" t="str">
        <f t="shared" si="568"/>
        <v/>
      </c>
      <c r="Z2625" s="20" t="str">
        <f t="shared" si="569"/>
        <v/>
      </c>
      <c r="AA2625" s="20">
        <f t="shared" si="571"/>
        <v>0</v>
      </c>
      <c r="AB2625" s="20">
        <f t="shared" si="572"/>
        <v>0</v>
      </c>
      <c r="AC2625" s="20">
        <f t="shared" si="573"/>
        <v>0</v>
      </c>
      <c r="AD2625" s="16">
        <f t="shared" si="570"/>
        <v>0</v>
      </c>
      <c r="AE2625" s="16">
        <f>IF(ISBLANK(T2625),AE2624,IF(COUNTIF(T$2:T2625,T2625)&gt;1,AE2624,1+MAX(AE2624,0)))</f>
        <v>80</v>
      </c>
    </row>
    <row r="2626" spans="1:31" x14ac:dyDescent="0.25">
      <c r="A2626" s="42">
        <v>145</v>
      </c>
      <c r="B2626" s="42" t="s">
        <v>65</v>
      </c>
      <c r="C2626" s="42" t="s">
        <v>762</v>
      </c>
      <c r="E2626" s="20">
        <v>1</v>
      </c>
      <c r="F2626" s="20">
        <v>1</v>
      </c>
      <c r="G2626" s="20">
        <v>1</v>
      </c>
      <c r="H2626" s="20">
        <v>0</v>
      </c>
      <c r="I2626" s="20">
        <v>0</v>
      </c>
      <c r="J2626" s="20">
        <v>0</v>
      </c>
      <c r="K2626" s="20">
        <v>0</v>
      </c>
      <c r="L2626" s="20">
        <v>0</v>
      </c>
      <c r="O2626" s="101">
        <f>IF(ISBLANK(C2626),O2625,IF(COUNTIF(C$2:C2626,C2626)&gt;1,O2625,1+MAX(O2625,0)))</f>
        <v>74</v>
      </c>
      <c r="P2626" s="45">
        <f t="shared" ref="P2626:P2689" si="574">IF(A2626=A2625,P2625,IF(ISNUMBER(P2625),P2625+1,1))</f>
        <v>45</v>
      </c>
      <c r="Q2626" s="33">
        <f t="shared" ref="Q2626:Q2689" si="575">IF(OR(P2626=P2625,LEN(A2626)&lt;1),"",P2626)</f>
        <v>45</v>
      </c>
      <c r="R2626" s="33">
        <f t="shared" ref="R2626:R2689" si="576">IF(ISNUMBER(F2626),F2626+4*(E2626-1)+8*IF(B2626="PM",1,0),"")</f>
        <v>1</v>
      </c>
      <c r="S2626" s="33" t="str">
        <f t="shared" ref="S2626:S2689" si="577">IF(ISNUMBER(R2626),A2626&amp;"_"&amp;R2626,"")</f>
        <v>145_1</v>
      </c>
      <c r="T2626" s="35" t="str">
        <f t="shared" ref="T2626:T2689" si="578">A2626&amp;B2626</f>
        <v>145AM</v>
      </c>
      <c r="U2626" s="35" t="str">
        <f t="shared" ref="U2626:U2689" si="579">IF(OR(G2626=1,G2626=2),T2626&amp;"NS",IF(OR(G2626=3,G2626=4),T2626&amp;"EW",""))</f>
        <v>145AMNS</v>
      </c>
      <c r="W2626" s="20" t="str">
        <f t="shared" ref="W2626:W2689" si="580">IF(I2626&gt;$H2626,1,"")</f>
        <v/>
      </c>
      <c r="X2626" s="20" t="str">
        <f t="shared" ref="X2626:X2689" si="581">IF(J2626&gt;$H2626,1,"")</f>
        <v/>
      </c>
      <c r="Y2626" s="20" t="str">
        <f t="shared" ref="Y2626:Y2689" si="582">IF(K2626&gt;$H2626,1,"")</f>
        <v/>
      </c>
      <c r="Z2626" s="20" t="str">
        <f t="shared" ref="Z2626:Z2689" si="583">IF(L2626&gt;$H2626,1,"")</f>
        <v/>
      </c>
      <c r="AA2626" s="20">
        <f t="shared" si="571"/>
        <v>0</v>
      </c>
      <c r="AB2626" s="20">
        <f t="shared" si="572"/>
        <v>0</v>
      </c>
      <c r="AC2626" s="20">
        <f t="shared" si="573"/>
        <v>1</v>
      </c>
      <c r="AD2626" s="16">
        <f t="shared" ref="AD2626:AD2689" si="584">IF(AND(AC2626&gt;0,ISNUMBER(AC2626)),1,0)</f>
        <v>1</v>
      </c>
      <c r="AE2626" s="16">
        <f>IF(ISBLANK(T2626),AE2625,IF(COUNTIF(T$2:T2626,T2626)&gt;1,AE2625,1+MAX(AE2625,0)))</f>
        <v>81</v>
      </c>
    </row>
    <row r="2627" spans="1:31" x14ac:dyDescent="0.25">
      <c r="A2627" s="42">
        <v>145</v>
      </c>
      <c r="B2627" s="42" t="s">
        <v>65</v>
      </c>
      <c r="C2627" s="42" t="s">
        <v>762</v>
      </c>
      <c r="E2627" s="20">
        <v>1</v>
      </c>
      <c r="F2627" s="20">
        <v>1</v>
      </c>
      <c r="G2627" s="20">
        <v>2</v>
      </c>
      <c r="H2627" s="20">
        <v>0</v>
      </c>
      <c r="I2627" s="20">
        <v>0</v>
      </c>
      <c r="J2627" s="20">
        <v>0</v>
      </c>
      <c r="K2627" s="20">
        <v>0</v>
      </c>
      <c r="L2627" s="20">
        <v>0</v>
      </c>
      <c r="O2627" s="101">
        <f>IF(ISBLANK(C2627),O2626,IF(COUNTIF(C$2:C2627,C2627)&gt;1,O2626,1+MAX(O2626,0)))</f>
        <v>74</v>
      </c>
      <c r="P2627" s="45">
        <f t="shared" si="574"/>
        <v>45</v>
      </c>
      <c r="Q2627" s="33" t="str">
        <f t="shared" si="575"/>
        <v/>
      </c>
      <c r="R2627" s="33">
        <f t="shared" si="576"/>
        <v>1</v>
      </c>
      <c r="S2627" s="33" t="str">
        <f t="shared" si="577"/>
        <v>145_1</v>
      </c>
      <c r="T2627" s="35" t="str">
        <f t="shared" si="578"/>
        <v>145AM</v>
      </c>
      <c r="U2627" s="35" t="str">
        <f t="shared" si="579"/>
        <v>145AMNS</v>
      </c>
      <c r="W2627" s="20" t="str">
        <f t="shared" si="580"/>
        <v/>
      </c>
      <c r="X2627" s="20" t="str">
        <f t="shared" si="581"/>
        <v/>
      </c>
      <c r="Y2627" s="20" t="str">
        <f t="shared" si="582"/>
        <v/>
      </c>
      <c r="Z2627" s="20" t="str">
        <f t="shared" si="583"/>
        <v/>
      </c>
      <c r="AA2627" s="20">
        <f t="shared" ref="AA2627:AA2690" si="585">IF(AND(ISNUMBER($G2627),$B2627="AM"),INDEX(Cordon,MATCH($A2627,loc_ID,0),$G2627),0)</f>
        <v>0</v>
      </c>
      <c r="AB2627" s="20">
        <f t="shared" ref="AB2627:AB2690" si="586">IF(AND(ISNUMBER($G2627),$B2627="PM"),INDEX(Cordon,MATCH($A2627,loc_ID,0),VLOOKUP($G2627,Reverse_dir,2,FALSE)),0)</f>
        <v>0</v>
      </c>
      <c r="AC2627" s="20">
        <f t="shared" ref="AC2627:AC2690" si="587">IF(AND(ISNUMBER($G2627),$B2627="AM"),INDEX(Lane,MATCH($A2627,loc_ID,0),$G2627),0)</f>
        <v>1</v>
      </c>
      <c r="AD2627" s="16">
        <f t="shared" si="584"/>
        <v>1</v>
      </c>
      <c r="AE2627" s="16">
        <f>IF(ISBLANK(T2627),AE2626,IF(COUNTIF(T$2:T2627,T2627)&gt;1,AE2626,1+MAX(AE2626,0)))</f>
        <v>81</v>
      </c>
    </row>
    <row r="2628" spans="1:31" x14ac:dyDescent="0.25">
      <c r="A2628" s="42">
        <v>145</v>
      </c>
      <c r="B2628" s="42" t="s">
        <v>65</v>
      </c>
      <c r="C2628" s="42" t="s">
        <v>762</v>
      </c>
      <c r="E2628" s="20">
        <v>1</v>
      </c>
      <c r="F2628" s="20">
        <v>1</v>
      </c>
      <c r="G2628" s="20">
        <v>3</v>
      </c>
      <c r="H2628" s="20">
        <v>0</v>
      </c>
      <c r="I2628" s="20">
        <v>0</v>
      </c>
      <c r="J2628" s="20">
        <v>0</v>
      </c>
      <c r="K2628" s="20">
        <v>0</v>
      </c>
      <c r="L2628" s="20">
        <v>0</v>
      </c>
      <c r="O2628" s="101">
        <f>IF(ISBLANK(C2628),O2627,IF(COUNTIF(C$2:C2628,C2628)&gt;1,O2627,1+MAX(O2627,0)))</f>
        <v>74</v>
      </c>
      <c r="P2628" s="45">
        <f t="shared" si="574"/>
        <v>45</v>
      </c>
      <c r="Q2628" s="33" t="str">
        <f t="shared" si="575"/>
        <v/>
      </c>
      <c r="R2628" s="33">
        <f t="shared" si="576"/>
        <v>1</v>
      </c>
      <c r="S2628" s="33" t="str">
        <f t="shared" si="577"/>
        <v>145_1</v>
      </c>
      <c r="T2628" s="35" t="str">
        <f t="shared" si="578"/>
        <v>145AM</v>
      </c>
      <c r="U2628" s="35" t="str">
        <f t="shared" si="579"/>
        <v>145AMEW</v>
      </c>
      <c r="W2628" s="20" t="str">
        <f t="shared" si="580"/>
        <v/>
      </c>
      <c r="X2628" s="20" t="str">
        <f t="shared" si="581"/>
        <v/>
      </c>
      <c r="Y2628" s="20" t="str">
        <f t="shared" si="582"/>
        <v/>
      </c>
      <c r="Z2628" s="20" t="str">
        <f t="shared" si="583"/>
        <v/>
      </c>
      <c r="AA2628" s="20">
        <f t="shared" si="585"/>
        <v>0</v>
      </c>
      <c r="AB2628" s="20">
        <f t="shared" si="586"/>
        <v>0</v>
      </c>
      <c r="AC2628" s="20">
        <f t="shared" si="587"/>
        <v>2</v>
      </c>
      <c r="AD2628" s="16">
        <f t="shared" si="584"/>
        <v>1</v>
      </c>
      <c r="AE2628" s="16">
        <f>IF(ISBLANK(T2628),AE2627,IF(COUNTIF(T$2:T2628,T2628)&gt;1,AE2627,1+MAX(AE2627,0)))</f>
        <v>81</v>
      </c>
    </row>
    <row r="2629" spans="1:31" x14ac:dyDescent="0.25">
      <c r="A2629" s="42">
        <v>145</v>
      </c>
      <c r="B2629" s="42" t="s">
        <v>65</v>
      </c>
      <c r="C2629" s="42" t="s">
        <v>762</v>
      </c>
      <c r="E2629" s="20">
        <v>1</v>
      </c>
      <c r="F2629" s="20">
        <v>1</v>
      </c>
      <c r="G2629" s="20">
        <v>4</v>
      </c>
      <c r="H2629" s="20">
        <v>3</v>
      </c>
      <c r="I2629" s="20">
        <v>0</v>
      </c>
      <c r="J2629" s="20">
        <v>0</v>
      </c>
      <c r="K2629" s="20">
        <v>1</v>
      </c>
      <c r="L2629" s="20">
        <v>1</v>
      </c>
      <c r="O2629" s="101">
        <f>IF(ISBLANK(C2629),O2628,IF(COUNTIF(C$2:C2629,C2629)&gt;1,O2628,1+MAX(O2628,0)))</f>
        <v>74</v>
      </c>
      <c r="P2629" s="45">
        <f t="shared" si="574"/>
        <v>45</v>
      </c>
      <c r="Q2629" s="33" t="str">
        <f t="shared" si="575"/>
        <v/>
      </c>
      <c r="R2629" s="33">
        <f t="shared" si="576"/>
        <v>1</v>
      </c>
      <c r="S2629" s="33" t="str">
        <f t="shared" si="577"/>
        <v>145_1</v>
      </c>
      <c r="T2629" s="35" t="str">
        <f t="shared" si="578"/>
        <v>145AM</v>
      </c>
      <c r="U2629" s="35" t="str">
        <f t="shared" si="579"/>
        <v>145AMEW</v>
      </c>
      <c r="W2629" s="20" t="str">
        <f t="shared" si="580"/>
        <v/>
      </c>
      <c r="X2629" s="20" t="str">
        <f t="shared" si="581"/>
        <v/>
      </c>
      <c r="Y2629" s="20" t="str">
        <f t="shared" si="582"/>
        <v/>
      </c>
      <c r="Z2629" s="20" t="str">
        <f t="shared" si="583"/>
        <v/>
      </c>
      <c r="AA2629" s="20">
        <f t="shared" si="585"/>
        <v>0</v>
      </c>
      <c r="AB2629" s="20">
        <f t="shared" si="586"/>
        <v>0</v>
      </c>
      <c r="AC2629" s="20">
        <f t="shared" si="587"/>
        <v>2</v>
      </c>
      <c r="AD2629" s="16">
        <f t="shared" si="584"/>
        <v>1</v>
      </c>
      <c r="AE2629" s="16">
        <f>IF(ISBLANK(T2629),AE2628,IF(COUNTIF(T$2:T2629,T2629)&gt;1,AE2628,1+MAX(AE2628,0)))</f>
        <v>81</v>
      </c>
    </row>
    <row r="2630" spans="1:31" x14ac:dyDescent="0.25">
      <c r="A2630" s="42">
        <v>145</v>
      </c>
      <c r="B2630" s="42" t="s">
        <v>65</v>
      </c>
      <c r="C2630" s="42" t="s">
        <v>762</v>
      </c>
      <c r="E2630" s="20">
        <v>1</v>
      </c>
      <c r="F2630" s="20">
        <v>2</v>
      </c>
      <c r="G2630" s="20">
        <v>1</v>
      </c>
      <c r="H2630" s="20">
        <v>0</v>
      </c>
      <c r="I2630" s="20">
        <v>0</v>
      </c>
      <c r="J2630" s="20">
        <v>0</v>
      </c>
      <c r="K2630" s="20">
        <v>0</v>
      </c>
      <c r="L2630" s="20">
        <v>0</v>
      </c>
      <c r="O2630" s="101">
        <f>IF(ISBLANK(C2630),O2629,IF(COUNTIF(C$2:C2630,C2630)&gt;1,O2629,1+MAX(O2629,0)))</f>
        <v>74</v>
      </c>
      <c r="P2630" s="45">
        <f t="shared" si="574"/>
        <v>45</v>
      </c>
      <c r="Q2630" s="33" t="str">
        <f t="shared" si="575"/>
        <v/>
      </c>
      <c r="R2630" s="33">
        <f t="shared" si="576"/>
        <v>2</v>
      </c>
      <c r="S2630" s="33" t="str">
        <f t="shared" si="577"/>
        <v>145_2</v>
      </c>
      <c r="T2630" s="35" t="str">
        <f t="shared" si="578"/>
        <v>145AM</v>
      </c>
      <c r="U2630" s="35" t="str">
        <f t="shared" si="579"/>
        <v>145AMNS</v>
      </c>
      <c r="W2630" s="20" t="str">
        <f t="shared" si="580"/>
        <v/>
      </c>
      <c r="X2630" s="20" t="str">
        <f t="shared" si="581"/>
        <v/>
      </c>
      <c r="Y2630" s="20" t="str">
        <f t="shared" si="582"/>
        <v/>
      </c>
      <c r="Z2630" s="20" t="str">
        <f t="shared" si="583"/>
        <v/>
      </c>
      <c r="AA2630" s="20">
        <f t="shared" si="585"/>
        <v>0</v>
      </c>
      <c r="AB2630" s="20">
        <f t="shared" si="586"/>
        <v>0</v>
      </c>
      <c r="AC2630" s="20">
        <f t="shared" si="587"/>
        <v>1</v>
      </c>
      <c r="AD2630" s="16">
        <f t="shared" si="584"/>
        <v>1</v>
      </c>
      <c r="AE2630" s="16">
        <f>IF(ISBLANK(T2630),AE2629,IF(COUNTIF(T$2:T2630,T2630)&gt;1,AE2629,1+MAX(AE2629,0)))</f>
        <v>81</v>
      </c>
    </row>
    <row r="2631" spans="1:31" x14ac:dyDescent="0.25">
      <c r="A2631" s="42">
        <v>145</v>
      </c>
      <c r="B2631" s="42" t="s">
        <v>65</v>
      </c>
      <c r="C2631" s="42" t="s">
        <v>762</v>
      </c>
      <c r="E2631" s="20">
        <v>1</v>
      </c>
      <c r="F2631" s="20">
        <v>2</v>
      </c>
      <c r="G2631" s="20">
        <v>2</v>
      </c>
      <c r="H2631" s="20">
        <v>1</v>
      </c>
      <c r="I2631" s="20">
        <v>0</v>
      </c>
      <c r="J2631" s="20">
        <v>1</v>
      </c>
      <c r="K2631" s="20">
        <v>0</v>
      </c>
      <c r="L2631" s="20">
        <v>1</v>
      </c>
      <c r="O2631" s="101">
        <f>IF(ISBLANK(C2631),O2630,IF(COUNTIF(C$2:C2631,C2631)&gt;1,O2630,1+MAX(O2630,0)))</f>
        <v>74</v>
      </c>
      <c r="P2631" s="45">
        <f t="shared" si="574"/>
        <v>45</v>
      </c>
      <c r="Q2631" s="33" t="str">
        <f t="shared" si="575"/>
        <v/>
      </c>
      <c r="R2631" s="33">
        <f t="shared" si="576"/>
        <v>2</v>
      </c>
      <c r="S2631" s="33" t="str">
        <f t="shared" si="577"/>
        <v>145_2</v>
      </c>
      <c r="T2631" s="35" t="str">
        <f t="shared" si="578"/>
        <v>145AM</v>
      </c>
      <c r="U2631" s="35" t="str">
        <f t="shared" si="579"/>
        <v>145AMNS</v>
      </c>
      <c r="W2631" s="20" t="str">
        <f t="shared" si="580"/>
        <v/>
      </c>
      <c r="X2631" s="20" t="str">
        <f t="shared" si="581"/>
        <v/>
      </c>
      <c r="Y2631" s="20" t="str">
        <f t="shared" si="582"/>
        <v/>
      </c>
      <c r="Z2631" s="20" t="str">
        <f t="shared" si="583"/>
        <v/>
      </c>
      <c r="AA2631" s="20">
        <f t="shared" si="585"/>
        <v>0</v>
      </c>
      <c r="AB2631" s="20">
        <f t="shared" si="586"/>
        <v>0</v>
      </c>
      <c r="AC2631" s="20">
        <f t="shared" si="587"/>
        <v>1</v>
      </c>
      <c r="AD2631" s="16">
        <f t="shared" si="584"/>
        <v>1</v>
      </c>
      <c r="AE2631" s="16">
        <f>IF(ISBLANK(T2631),AE2630,IF(COUNTIF(T$2:T2631,T2631)&gt;1,AE2630,1+MAX(AE2630,0)))</f>
        <v>81</v>
      </c>
    </row>
    <row r="2632" spans="1:31" x14ac:dyDescent="0.25">
      <c r="A2632" s="42">
        <v>145</v>
      </c>
      <c r="B2632" s="42" t="s">
        <v>65</v>
      </c>
      <c r="C2632" s="42" t="s">
        <v>762</v>
      </c>
      <c r="E2632" s="20">
        <v>1</v>
      </c>
      <c r="F2632" s="20">
        <v>2</v>
      </c>
      <c r="G2632" s="20">
        <v>3</v>
      </c>
      <c r="H2632" s="20">
        <v>0</v>
      </c>
      <c r="I2632" s="20">
        <v>0</v>
      </c>
      <c r="J2632" s="20">
        <v>0</v>
      </c>
      <c r="K2632" s="20">
        <v>0</v>
      </c>
      <c r="L2632" s="20">
        <v>0</v>
      </c>
      <c r="O2632" s="101">
        <f>IF(ISBLANK(C2632),O2631,IF(COUNTIF(C$2:C2632,C2632)&gt;1,O2631,1+MAX(O2631,0)))</f>
        <v>74</v>
      </c>
      <c r="P2632" s="45">
        <f t="shared" si="574"/>
        <v>45</v>
      </c>
      <c r="Q2632" s="33" t="str">
        <f t="shared" si="575"/>
        <v/>
      </c>
      <c r="R2632" s="33">
        <f t="shared" si="576"/>
        <v>2</v>
      </c>
      <c r="S2632" s="33" t="str">
        <f t="shared" si="577"/>
        <v>145_2</v>
      </c>
      <c r="T2632" s="35" t="str">
        <f t="shared" si="578"/>
        <v>145AM</v>
      </c>
      <c r="U2632" s="35" t="str">
        <f t="shared" si="579"/>
        <v>145AMEW</v>
      </c>
      <c r="W2632" s="20" t="str">
        <f t="shared" si="580"/>
        <v/>
      </c>
      <c r="X2632" s="20" t="str">
        <f t="shared" si="581"/>
        <v/>
      </c>
      <c r="Y2632" s="20" t="str">
        <f t="shared" si="582"/>
        <v/>
      </c>
      <c r="Z2632" s="20" t="str">
        <f t="shared" si="583"/>
        <v/>
      </c>
      <c r="AA2632" s="20">
        <f t="shared" si="585"/>
        <v>0</v>
      </c>
      <c r="AB2632" s="20">
        <f t="shared" si="586"/>
        <v>0</v>
      </c>
      <c r="AC2632" s="20">
        <f t="shared" si="587"/>
        <v>2</v>
      </c>
      <c r="AD2632" s="16">
        <f t="shared" si="584"/>
        <v>1</v>
      </c>
      <c r="AE2632" s="16">
        <f>IF(ISBLANK(T2632),AE2631,IF(COUNTIF(T$2:T2632,T2632)&gt;1,AE2631,1+MAX(AE2631,0)))</f>
        <v>81</v>
      </c>
    </row>
    <row r="2633" spans="1:31" x14ac:dyDescent="0.25">
      <c r="A2633" s="42">
        <v>145</v>
      </c>
      <c r="B2633" s="42" t="s">
        <v>65</v>
      </c>
      <c r="C2633" s="42" t="s">
        <v>762</v>
      </c>
      <c r="E2633" s="20">
        <v>1</v>
      </c>
      <c r="F2633" s="20">
        <v>2</v>
      </c>
      <c r="G2633" s="20">
        <v>4</v>
      </c>
      <c r="H2633" s="20">
        <v>0</v>
      </c>
      <c r="I2633" s="20">
        <v>0</v>
      </c>
      <c r="J2633" s="20">
        <v>0</v>
      </c>
      <c r="K2633" s="20">
        <v>0</v>
      </c>
      <c r="L2633" s="20">
        <v>0</v>
      </c>
      <c r="O2633" s="101">
        <f>IF(ISBLANK(C2633),O2632,IF(COUNTIF(C$2:C2633,C2633)&gt;1,O2632,1+MAX(O2632,0)))</f>
        <v>74</v>
      </c>
      <c r="P2633" s="45">
        <f t="shared" si="574"/>
        <v>45</v>
      </c>
      <c r="Q2633" s="33" t="str">
        <f t="shared" si="575"/>
        <v/>
      </c>
      <c r="R2633" s="33">
        <f t="shared" si="576"/>
        <v>2</v>
      </c>
      <c r="S2633" s="33" t="str">
        <f t="shared" si="577"/>
        <v>145_2</v>
      </c>
      <c r="T2633" s="35" t="str">
        <f t="shared" si="578"/>
        <v>145AM</v>
      </c>
      <c r="U2633" s="35" t="str">
        <f t="shared" si="579"/>
        <v>145AMEW</v>
      </c>
      <c r="W2633" s="20" t="str">
        <f t="shared" si="580"/>
        <v/>
      </c>
      <c r="X2633" s="20" t="str">
        <f t="shared" si="581"/>
        <v/>
      </c>
      <c r="Y2633" s="20" t="str">
        <f t="shared" si="582"/>
        <v/>
      </c>
      <c r="Z2633" s="20" t="str">
        <f t="shared" si="583"/>
        <v/>
      </c>
      <c r="AA2633" s="20">
        <f t="shared" si="585"/>
        <v>0</v>
      </c>
      <c r="AB2633" s="20">
        <f t="shared" si="586"/>
        <v>0</v>
      </c>
      <c r="AC2633" s="20">
        <f t="shared" si="587"/>
        <v>2</v>
      </c>
      <c r="AD2633" s="16">
        <f t="shared" si="584"/>
        <v>1</v>
      </c>
      <c r="AE2633" s="16">
        <f>IF(ISBLANK(T2633),AE2632,IF(COUNTIF(T$2:T2633,T2633)&gt;1,AE2632,1+MAX(AE2632,0)))</f>
        <v>81</v>
      </c>
    </row>
    <row r="2634" spans="1:31" x14ac:dyDescent="0.25">
      <c r="A2634" s="42">
        <v>145</v>
      </c>
      <c r="B2634" s="42" t="s">
        <v>65</v>
      </c>
      <c r="C2634" s="42" t="s">
        <v>762</v>
      </c>
      <c r="E2634" s="20">
        <v>1</v>
      </c>
      <c r="F2634" s="20">
        <v>3</v>
      </c>
      <c r="G2634" s="20">
        <v>1</v>
      </c>
      <c r="H2634" s="20">
        <v>1</v>
      </c>
      <c r="I2634" s="20">
        <v>0</v>
      </c>
      <c r="J2634" s="20">
        <v>1</v>
      </c>
      <c r="K2634" s="20">
        <v>0</v>
      </c>
      <c r="L2634" s="20">
        <v>0</v>
      </c>
      <c r="O2634" s="101">
        <f>IF(ISBLANK(C2634),O2633,IF(COUNTIF(C$2:C2634,C2634)&gt;1,O2633,1+MAX(O2633,0)))</f>
        <v>74</v>
      </c>
      <c r="P2634" s="45">
        <f t="shared" si="574"/>
        <v>45</v>
      </c>
      <c r="Q2634" s="33" t="str">
        <f t="shared" si="575"/>
        <v/>
      </c>
      <c r="R2634" s="33">
        <f t="shared" si="576"/>
        <v>3</v>
      </c>
      <c r="S2634" s="33" t="str">
        <f t="shared" si="577"/>
        <v>145_3</v>
      </c>
      <c r="T2634" s="35" t="str">
        <f t="shared" si="578"/>
        <v>145AM</v>
      </c>
      <c r="U2634" s="35" t="str">
        <f t="shared" si="579"/>
        <v>145AMNS</v>
      </c>
      <c r="W2634" s="20" t="str">
        <f t="shared" si="580"/>
        <v/>
      </c>
      <c r="X2634" s="20" t="str">
        <f t="shared" si="581"/>
        <v/>
      </c>
      <c r="Y2634" s="20" t="str">
        <f t="shared" si="582"/>
        <v/>
      </c>
      <c r="Z2634" s="20" t="str">
        <f t="shared" si="583"/>
        <v/>
      </c>
      <c r="AA2634" s="20">
        <f t="shared" si="585"/>
        <v>0</v>
      </c>
      <c r="AB2634" s="20">
        <f t="shared" si="586"/>
        <v>0</v>
      </c>
      <c r="AC2634" s="20">
        <f t="shared" si="587"/>
        <v>1</v>
      </c>
      <c r="AD2634" s="16">
        <f t="shared" si="584"/>
        <v>1</v>
      </c>
      <c r="AE2634" s="16">
        <f>IF(ISBLANK(T2634),AE2633,IF(COUNTIF(T$2:T2634,T2634)&gt;1,AE2633,1+MAX(AE2633,0)))</f>
        <v>81</v>
      </c>
    </row>
    <row r="2635" spans="1:31" x14ac:dyDescent="0.25">
      <c r="A2635" s="42">
        <v>145</v>
      </c>
      <c r="B2635" s="42" t="s">
        <v>65</v>
      </c>
      <c r="C2635" s="42" t="s">
        <v>762</v>
      </c>
      <c r="E2635" s="20">
        <v>1</v>
      </c>
      <c r="F2635" s="20">
        <v>3</v>
      </c>
      <c r="G2635" s="20">
        <v>2</v>
      </c>
      <c r="H2635" s="20">
        <v>0</v>
      </c>
      <c r="I2635" s="20">
        <v>0</v>
      </c>
      <c r="J2635" s="20">
        <v>0</v>
      </c>
      <c r="K2635" s="20">
        <v>0</v>
      </c>
      <c r="L2635" s="20">
        <v>0</v>
      </c>
      <c r="O2635" s="101">
        <f>IF(ISBLANK(C2635),O2634,IF(COUNTIF(C$2:C2635,C2635)&gt;1,O2634,1+MAX(O2634,0)))</f>
        <v>74</v>
      </c>
      <c r="P2635" s="45">
        <f t="shared" si="574"/>
        <v>45</v>
      </c>
      <c r="Q2635" s="33" t="str">
        <f t="shared" si="575"/>
        <v/>
      </c>
      <c r="R2635" s="33">
        <f t="shared" si="576"/>
        <v>3</v>
      </c>
      <c r="S2635" s="33" t="str">
        <f t="shared" si="577"/>
        <v>145_3</v>
      </c>
      <c r="T2635" s="35" t="str">
        <f t="shared" si="578"/>
        <v>145AM</v>
      </c>
      <c r="U2635" s="35" t="str">
        <f t="shared" si="579"/>
        <v>145AMNS</v>
      </c>
      <c r="W2635" s="20" t="str">
        <f t="shared" si="580"/>
        <v/>
      </c>
      <c r="X2635" s="20" t="str">
        <f t="shared" si="581"/>
        <v/>
      </c>
      <c r="Y2635" s="20" t="str">
        <f t="shared" si="582"/>
        <v/>
      </c>
      <c r="Z2635" s="20" t="str">
        <f t="shared" si="583"/>
        <v/>
      </c>
      <c r="AA2635" s="20">
        <f t="shared" si="585"/>
        <v>0</v>
      </c>
      <c r="AB2635" s="20">
        <f t="shared" si="586"/>
        <v>0</v>
      </c>
      <c r="AC2635" s="20">
        <f t="shared" si="587"/>
        <v>1</v>
      </c>
      <c r="AD2635" s="16">
        <f t="shared" si="584"/>
        <v>1</v>
      </c>
      <c r="AE2635" s="16">
        <f>IF(ISBLANK(T2635),AE2634,IF(COUNTIF(T$2:T2635,T2635)&gt;1,AE2634,1+MAX(AE2634,0)))</f>
        <v>81</v>
      </c>
    </row>
    <row r="2636" spans="1:31" x14ac:dyDescent="0.25">
      <c r="A2636" s="42">
        <v>145</v>
      </c>
      <c r="B2636" s="42" t="s">
        <v>65</v>
      </c>
      <c r="C2636" s="42" t="s">
        <v>762</v>
      </c>
      <c r="E2636" s="20">
        <v>1</v>
      </c>
      <c r="F2636" s="20">
        <v>3</v>
      </c>
      <c r="G2636" s="20">
        <v>3</v>
      </c>
      <c r="H2636" s="20">
        <v>0</v>
      </c>
      <c r="I2636" s="20">
        <v>0</v>
      </c>
      <c r="J2636" s="20">
        <v>0</v>
      </c>
      <c r="K2636" s="20">
        <v>0</v>
      </c>
      <c r="L2636" s="20">
        <v>0</v>
      </c>
      <c r="O2636" s="101">
        <f>IF(ISBLANK(C2636),O2635,IF(COUNTIF(C$2:C2636,C2636)&gt;1,O2635,1+MAX(O2635,0)))</f>
        <v>74</v>
      </c>
      <c r="P2636" s="45">
        <f t="shared" si="574"/>
        <v>45</v>
      </c>
      <c r="Q2636" s="33" t="str">
        <f t="shared" si="575"/>
        <v/>
      </c>
      <c r="R2636" s="33">
        <f t="shared" si="576"/>
        <v>3</v>
      </c>
      <c r="S2636" s="33" t="str">
        <f t="shared" si="577"/>
        <v>145_3</v>
      </c>
      <c r="T2636" s="35" t="str">
        <f t="shared" si="578"/>
        <v>145AM</v>
      </c>
      <c r="U2636" s="35" t="str">
        <f t="shared" si="579"/>
        <v>145AMEW</v>
      </c>
      <c r="W2636" s="20" t="str">
        <f t="shared" si="580"/>
        <v/>
      </c>
      <c r="X2636" s="20" t="str">
        <f t="shared" si="581"/>
        <v/>
      </c>
      <c r="Y2636" s="20" t="str">
        <f t="shared" si="582"/>
        <v/>
      </c>
      <c r="Z2636" s="20" t="str">
        <f t="shared" si="583"/>
        <v/>
      </c>
      <c r="AA2636" s="20">
        <f t="shared" si="585"/>
        <v>0</v>
      </c>
      <c r="AB2636" s="20">
        <f t="shared" si="586"/>
        <v>0</v>
      </c>
      <c r="AC2636" s="20">
        <f t="shared" si="587"/>
        <v>2</v>
      </c>
      <c r="AD2636" s="16">
        <f t="shared" si="584"/>
        <v>1</v>
      </c>
      <c r="AE2636" s="16">
        <f>IF(ISBLANK(T2636),AE2635,IF(COUNTIF(T$2:T2636,T2636)&gt;1,AE2635,1+MAX(AE2635,0)))</f>
        <v>81</v>
      </c>
    </row>
    <row r="2637" spans="1:31" x14ac:dyDescent="0.25">
      <c r="A2637" s="42">
        <v>145</v>
      </c>
      <c r="B2637" s="42" t="s">
        <v>65</v>
      </c>
      <c r="C2637" s="42" t="s">
        <v>762</v>
      </c>
      <c r="E2637" s="20">
        <v>1</v>
      </c>
      <c r="F2637" s="20">
        <v>3</v>
      </c>
      <c r="G2637" s="20">
        <v>4</v>
      </c>
      <c r="H2637" s="20">
        <v>0</v>
      </c>
      <c r="I2637" s="20">
        <v>0</v>
      </c>
      <c r="J2637" s="20">
        <v>0</v>
      </c>
      <c r="K2637" s="20">
        <v>0</v>
      </c>
      <c r="L2637" s="20">
        <v>0</v>
      </c>
      <c r="O2637" s="101">
        <f>IF(ISBLANK(C2637),O2636,IF(COUNTIF(C$2:C2637,C2637)&gt;1,O2636,1+MAX(O2636,0)))</f>
        <v>74</v>
      </c>
      <c r="P2637" s="45">
        <f t="shared" si="574"/>
        <v>45</v>
      </c>
      <c r="Q2637" s="33" t="str">
        <f t="shared" si="575"/>
        <v/>
      </c>
      <c r="R2637" s="33">
        <f t="shared" si="576"/>
        <v>3</v>
      </c>
      <c r="S2637" s="33" t="str">
        <f t="shared" si="577"/>
        <v>145_3</v>
      </c>
      <c r="T2637" s="35" t="str">
        <f t="shared" si="578"/>
        <v>145AM</v>
      </c>
      <c r="U2637" s="35" t="str">
        <f t="shared" si="579"/>
        <v>145AMEW</v>
      </c>
      <c r="W2637" s="20" t="str">
        <f t="shared" si="580"/>
        <v/>
      </c>
      <c r="X2637" s="20" t="str">
        <f t="shared" si="581"/>
        <v/>
      </c>
      <c r="Y2637" s="20" t="str">
        <f t="shared" si="582"/>
        <v/>
      </c>
      <c r="Z2637" s="20" t="str">
        <f t="shared" si="583"/>
        <v/>
      </c>
      <c r="AA2637" s="20">
        <f t="shared" si="585"/>
        <v>0</v>
      </c>
      <c r="AB2637" s="20">
        <f t="shared" si="586"/>
        <v>0</v>
      </c>
      <c r="AC2637" s="20">
        <f t="shared" si="587"/>
        <v>2</v>
      </c>
      <c r="AD2637" s="16">
        <f t="shared" si="584"/>
        <v>1</v>
      </c>
      <c r="AE2637" s="16">
        <f>IF(ISBLANK(T2637),AE2636,IF(COUNTIF(T$2:T2637,T2637)&gt;1,AE2636,1+MAX(AE2636,0)))</f>
        <v>81</v>
      </c>
    </row>
    <row r="2638" spans="1:31" x14ac:dyDescent="0.25">
      <c r="A2638" s="42">
        <v>145</v>
      </c>
      <c r="B2638" s="42" t="s">
        <v>65</v>
      </c>
      <c r="C2638" s="42" t="s">
        <v>762</v>
      </c>
      <c r="E2638" s="20">
        <v>1</v>
      </c>
      <c r="F2638" s="20">
        <v>4</v>
      </c>
      <c r="G2638" s="20">
        <v>1</v>
      </c>
      <c r="H2638" s="20">
        <v>4</v>
      </c>
      <c r="I2638" s="20">
        <v>0</v>
      </c>
      <c r="J2638" s="20">
        <v>1</v>
      </c>
      <c r="K2638" s="20">
        <v>2</v>
      </c>
      <c r="L2638" s="20">
        <v>1</v>
      </c>
      <c r="O2638" s="101">
        <f>IF(ISBLANK(C2638),O2637,IF(COUNTIF(C$2:C2638,C2638)&gt;1,O2637,1+MAX(O2637,0)))</f>
        <v>74</v>
      </c>
      <c r="P2638" s="45">
        <f t="shared" si="574"/>
        <v>45</v>
      </c>
      <c r="Q2638" s="33" t="str">
        <f t="shared" si="575"/>
        <v/>
      </c>
      <c r="R2638" s="33">
        <f t="shared" si="576"/>
        <v>4</v>
      </c>
      <c r="S2638" s="33" t="str">
        <f t="shared" si="577"/>
        <v>145_4</v>
      </c>
      <c r="T2638" s="35" t="str">
        <f t="shared" si="578"/>
        <v>145AM</v>
      </c>
      <c r="U2638" s="35" t="str">
        <f t="shared" si="579"/>
        <v>145AMNS</v>
      </c>
      <c r="W2638" s="20" t="str">
        <f t="shared" si="580"/>
        <v/>
      </c>
      <c r="X2638" s="20" t="str">
        <f t="shared" si="581"/>
        <v/>
      </c>
      <c r="Y2638" s="20" t="str">
        <f t="shared" si="582"/>
        <v/>
      </c>
      <c r="Z2638" s="20" t="str">
        <f t="shared" si="583"/>
        <v/>
      </c>
      <c r="AA2638" s="20">
        <f t="shared" si="585"/>
        <v>0</v>
      </c>
      <c r="AB2638" s="20">
        <f t="shared" si="586"/>
        <v>0</v>
      </c>
      <c r="AC2638" s="20">
        <f t="shared" si="587"/>
        <v>1</v>
      </c>
      <c r="AD2638" s="16">
        <f t="shared" si="584"/>
        <v>1</v>
      </c>
      <c r="AE2638" s="16">
        <f>IF(ISBLANK(T2638),AE2637,IF(COUNTIF(T$2:T2638,T2638)&gt;1,AE2637,1+MAX(AE2637,0)))</f>
        <v>81</v>
      </c>
    </row>
    <row r="2639" spans="1:31" x14ac:dyDescent="0.25">
      <c r="A2639" s="42">
        <v>145</v>
      </c>
      <c r="B2639" s="42" t="s">
        <v>65</v>
      </c>
      <c r="C2639" s="42" t="s">
        <v>762</v>
      </c>
      <c r="E2639" s="20">
        <v>1</v>
      </c>
      <c r="F2639" s="20">
        <v>4</v>
      </c>
      <c r="G2639" s="20">
        <v>2</v>
      </c>
      <c r="H2639" s="20">
        <v>0</v>
      </c>
      <c r="I2639" s="20">
        <v>0</v>
      </c>
      <c r="J2639" s="20">
        <v>0</v>
      </c>
      <c r="K2639" s="20">
        <v>0</v>
      </c>
      <c r="L2639" s="20">
        <v>0</v>
      </c>
      <c r="O2639" s="101">
        <f>IF(ISBLANK(C2639),O2638,IF(COUNTIF(C$2:C2639,C2639)&gt;1,O2638,1+MAX(O2638,0)))</f>
        <v>74</v>
      </c>
      <c r="P2639" s="45">
        <f t="shared" si="574"/>
        <v>45</v>
      </c>
      <c r="Q2639" s="33" t="str">
        <f t="shared" si="575"/>
        <v/>
      </c>
      <c r="R2639" s="33">
        <f t="shared" si="576"/>
        <v>4</v>
      </c>
      <c r="S2639" s="33" t="str">
        <f t="shared" si="577"/>
        <v>145_4</v>
      </c>
      <c r="T2639" s="35" t="str">
        <f t="shared" si="578"/>
        <v>145AM</v>
      </c>
      <c r="U2639" s="35" t="str">
        <f t="shared" si="579"/>
        <v>145AMNS</v>
      </c>
      <c r="W2639" s="20" t="str">
        <f t="shared" si="580"/>
        <v/>
      </c>
      <c r="X2639" s="20" t="str">
        <f t="shared" si="581"/>
        <v/>
      </c>
      <c r="Y2639" s="20" t="str">
        <f t="shared" si="582"/>
        <v/>
      </c>
      <c r="Z2639" s="20" t="str">
        <f t="shared" si="583"/>
        <v/>
      </c>
      <c r="AA2639" s="20">
        <f t="shared" si="585"/>
        <v>0</v>
      </c>
      <c r="AB2639" s="20">
        <f t="shared" si="586"/>
        <v>0</v>
      </c>
      <c r="AC2639" s="20">
        <f t="shared" si="587"/>
        <v>1</v>
      </c>
      <c r="AD2639" s="16">
        <f t="shared" si="584"/>
        <v>1</v>
      </c>
      <c r="AE2639" s="16">
        <f>IF(ISBLANK(T2639),AE2638,IF(COUNTIF(T$2:T2639,T2639)&gt;1,AE2638,1+MAX(AE2638,0)))</f>
        <v>81</v>
      </c>
    </row>
    <row r="2640" spans="1:31" x14ac:dyDescent="0.25">
      <c r="A2640" s="42">
        <v>145</v>
      </c>
      <c r="B2640" s="42" t="s">
        <v>65</v>
      </c>
      <c r="C2640" s="42" t="s">
        <v>762</v>
      </c>
      <c r="E2640" s="20">
        <v>1</v>
      </c>
      <c r="F2640" s="20">
        <v>4</v>
      </c>
      <c r="G2640" s="20">
        <v>3</v>
      </c>
      <c r="H2640" s="20">
        <v>0</v>
      </c>
      <c r="I2640" s="20">
        <v>0</v>
      </c>
      <c r="J2640" s="20">
        <v>0</v>
      </c>
      <c r="K2640" s="20">
        <v>0</v>
      </c>
      <c r="L2640" s="20">
        <v>0</v>
      </c>
      <c r="O2640" s="101">
        <f>IF(ISBLANK(C2640),O2639,IF(COUNTIF(C$2:C2640,C2640)&gt;1,O2639,1+MAX(O2639,0)))</f>
        <v>74</v>
      </c>
      <c r="P2640" s="45">
        <f t="shared" si="574"/>
        <v>45</v>
      </c>
      <c r="Q2640" s="33" t="str">
        <f t="shared" si="575"/>
        <v/>
      </c>
      <c r="R2640" s="33">
        <f t="shared" si="576"/>
        <v>4</v>
      </c>
      <c r="S2640" s="33" t="str">
        <f t="shared" si="577"/>
        <v>145_4</v>
      </c>
      <c r="T2640" s="35" t="str">
        <f t="shared" si="578"/>
        <v>145AM</v>
      </c>
      <c r="U2640" s="35" t="str">
        <f t="shared" si="579"/>
        <v>145AMEW</v>
      </c>
      <c r="W2640" s="20" t="str">
        <f t="shared" si="580"/>
        <v/>
      </c>
      <c r="X2640" s="20" t="str">
        <f t="shared" si="581"/>
        <v/>
      </c>
      <c r="Y2640" s="20" t="str">
        <f t="shared" si="582"/>
        <v/>
      </c>
      <c r="Z2640" s="20" t="str">
        <f t="shared" si="583"/>
        <v/>
      </c>
      <c r="AA2640" s="20">
        <f t="shared" si="585"/>
        <v>0</v>
      </c>
      <c r="AB2640" s="20">
        <f t="shared" si="586"/>
        <v>0</v>
      </c>
      <c r="AC2640" s="20">
        <f t="shared" si="587"/>
        <v>2</v>
      </c>
      <c r="AD2640" s="16">
        <f t="shared" si="584"/>
        <v>1</v>
      </c>
      <c r="AE2640" s="16">
        <f>IF(ISBLANK(T2640),AE2639,IF(COUNTIF(T$2:T2640,T2640)&gt;1,AE2639,1+MAX(AE2639,0)))</f>
        <v>81</v>
      </c>
    </row>
    <row r="2641" spans="1:31" x14ac:dyDescent="0.25">
      <c r="A2641" s="42">
        <v>145</v>
      </c>
      <c r="B2641" s="42" t="s">
        <v>65</v>
      </c>
      <c r="C2641" s="42" t="s">
        <v>762</v>
      </c>
      <c r="E2641" s="20">
        <v>1</v>
      </c>
      <c r="F2641" s="20">
        <v>4</v>
      </c>
      <c r="G2641" s="20">
        <v>4</v>
      </c>
      <c r="H2641" s="20">
        <v>2</v>
      </c>
      <c r="I2641" s="20">
        <v>0</v>
      </c>
      <c r="J2641" s="20">
        <v>2</v>
      </c>
      <c r="K2641" s="20">
        <v>0</v>
      </c>
      <c r="L2641" s="20">
        <v>0</v>
      </c>
      <c r="O2641" s="101">
        <f>IF(ISBLANK(C2641),O2640,IF(COUNTIF(C$2:C2641,C2641)&gt;1,O2640,1+MAX(O2640,0)))</f>
        <v>74</v>
      </c>
      <c r="P2641" s="45">
        <f t="shared" si="574"/>
        <v>45</v>
      </c>
      <c r="Q2641" s="33" t="str">
        <f t="shared" si="575"/>
        <v/>
      </c>
      <c r="R2641" s="33">
        <f t="shared" si="576"/>
        <v>4</v>
      </c>
      <c r="S2641" s="33" t="str">
        <f t="shared" si="577"/>
        <v>145_4</v>
      </c>
      <c r="T2641" s="35" t="str">
        <f t="shared" si="578"/>
        <v>145AM</v>
      </c>
      <c r="U2641" s="35" t="str">
        <f t="shared" si="579"/>
        <v>145AMEW</v>
      </c>
      <c r="W2641" s="20" t="str">
        <f t="shared" si="580"/>
        <v/>
      </c>
      <c r="X2641" s="20" t="str">
        <f t="shared" si="581"/>
        <v/>
      </c>
      <c r="Y2641" s="20" t="str">
        <f t="shared" si="582"/>
        <v/>
      </c>
      <c r="Z2641" s="20" t="str">
        <f t="shared" si="583"/>
        <v/>
      </c>
      <c r="AA2641" s="20">
        <f t="shared" si="585"/>
        <v>0</v>
      </c>
      <c r="AB2641" s="20">
        <f t="shared" si="586"/>
        <v>0</v>
      </c>
      <c r="AC2641" s="20">
        <f t="shared" si="587"/>
        <v>2</v>
      </c>
      <c r="AD2641" s="16">
        <f t="shared" si="584"/>
        <v>1</v>
      </c>
      <c r="AE2641" s="16">
        <f>IF(ISBLANK(T2641),AE2640,IF(COUNTIF(T$2:T2641,T2641)&gt;1,AE2640,1+MAX(AE2640,0)))</f>
        <v>81</v>
      </c>
    </row>
    <row r="2642" spans="1:31" x14ac:dyDescent="0.25">
      <c r="A2642" s="42">
        <v>145</v>
      </c>
      <c r="B2642" s="42" t="s">
        <v>65</v>
      </c>
      <c r="C2642" s="42" t="s">
        <v>762</v>
      </c>
      <c r="E2642" s="20">
        <v>2</v>
      </c>
      <c r="F2642" s="20">
        <v>1</v>
      </c>
      <c r="G2642" s="20">
        <v>1</v>
      </c>
      <c r="H2642" s="20">
        <v>3</v>
      </c>
      <c r="I2642" s="20">
        <v>1</v>
      </c>
      <c r="J2642" s="20">
        <v>0</v>
      </c>
      <c r="K2642" s="20">
        <v>1</v>
      </c>
      <c r="L2642" s="20">
        <v>2</v>
      </c>
      <c r="M2642" s="225" t="s">
        <v>818</v>
      </c>
      <c r="O2642" s="101">
        <f>IF(ISBLANK(C2642),O2641,IF(COUNTIF(C$2:C2642,C2642)&gt;1,O2641,1+MAX(O2641,0)))</f>
        <v>74</v>
      </c>
      <c r="P2642" s="45">
        <f t="shared" si="574"/>
        <v>45</v>
      </c>
      <c r="Q2642" s="33" t="str">
        <f t="shared" si="575"/>
        <v/>
      </c>
      <c r="R2642" s="33">
        <f t="shared" si="576"/>
        <v>5</v>
      </c>
      <c r="S2642" s="33" t="str">
        <f t="shared" si="577"/>
        <v>145_5</v>
      </c>
      <c r="T2642" s="35" t="str">
        <f t="shared" si="578"/>
        <v>145AM</v>
      </c>
      <c r="U2642" s="35" t="str">
        <f t="shared" si="579"/>
        <v>145AMNS</v>
      </c>
      <c r="W2642" s="20" t="str">
        <f t="shared" si="580"/>
        <v/>
      </c>
      <c r="X2642" s="20" t="str">
        <f t="shared" si="581"/>
        <v/>
      </c>
      <c r="Y2642" s="20" t="str">
        <f t="shared" si="582"/>
        <v/>
      </c>
      <c r="Z2642" s="20" t="str">
        <f t="shared" si="583"/>
        <v/>
      </c>
      <c r="AA2642" s="20">
        <f t="shared" si="585"/>
        <v>0</v>
      </c>
      <c r="AB2642" s="20">
        <f t="shared" si="586"/>
        <v>0</v>
      </c>
      <c r="AC2642" s="20">
        <f t="shared" si="587"/>
        <v>1</v>
      </c>
      <c r="AD2642" s="16">
        <f t="shared" si="584"/>
        <v>1</v>
      </c>
      <c r="AE2642" s="16">
        <f>IF(ISBLANK(T2642),AE2641,IF(COUNTIF(T$2:T2642,T2642)&gt;1,AE2641,1+MAX(AE2641,0)))</f>
        <v>81</v>
      </c>
    </row>
    <row r="2643" spans="1:31" x14ac:dyDescent="0.25">
      <c r="A2643" s="42">
        <v>145</v>
      </c>
      <c r="B2643" s="42" t="s">
        <v>65</v>
      </c>
      <c r="C2643" s="42" t="s">
        <v>762</v>
      </c>
      <c r="E2643" s="20">
        <v>2</v>
      </c>
      <c r="F2643" s="20">
        <v>1</v>
      </c>
      <c r="G2643" s="20">
        <v>2</v>
      </c>
      <c r="H2643" s="20">
        <v>1</v>
      </c>
      <c r="I2643" s="20">
        <v>0</v>
      </c>
      <c r="J2643" s="20">
        <v>0</v>
      </c>
      <c r="K2643" s="20">
        <v>0</v>
      </c>
      <c r="L2643" s="20">
        <v>0</v>
      </c>
      <c r="M2643" s="225" t="s">
        <v>818</v>
      </c>
      <c r="O2643" s="101">
        <f>IF(ISBLANK(C2643),O2642,IF(COUNTIF(C$2:C2643,C2643)&gt;1,O2642,1+MAX(O2642,0)))</f>
        <v>74</v>
      </c>
      <c r="P2643" s="45">
        <f t="shared" si="574"/>
        <v>45</v>
      </c>
      <c r="Q2643" s="33" t="str">
        <f t="shared" si="575"/>
        <v/>
      </c>
      <c r="R2643" s="33">
        <f t="shared" si="576"/>
        <v>5</v>
      </c>
      <c r="S2643" s="33" t="str">
        <f t="shared" si="577"/>
        <v>145_5</v>
      </c>
      <c r="T2643" s="35" t="str">
        <f t="shared" si="578"/>
        <v>145AM</v>
      </c>
      <c r="U2643" s="35" t="str">
        <f t="shared" si="579"/>
        <v>145AMNS</v>
      </c>
      <c r="W2643" s="20" t="str">
        <f t="shared" si="580"/>
        <v/>
      </c>
      <c r="X2643" s="20" t="str">
        <f t="shared" si="581"/>
        <v/>
      </c>
      <c r="Y2643" s="20" t="str">
        <f t="shared" si="582"/>
        <v/>
      </c>
      <c r="Z2643" s="20" t="str">
        <f t="shared" si="583"/>
        <v/>
      </c>
      <c r="AA2643" s="20">
        <f t="shared" si="585"/>
        <v>0</v>
      </c>
      <c r="AB2643" s="20">
        <f t="shared" si="586"/>
        <v>0</v>
      </c>
      <c r="AC2643" s="20">
        <f t="shared" si="587"/>
        <v>1</v>
      </c>
      <c r="AD2643" s="16">
        <f t="shared" si="584"/>
        <v>1</v>
      </c>
      <c r="AE2643" s="16">
        <f>IF(ISBLANK(T2643),AE2642,IF(COUNTIF(T$2:T2643,T2643)&gt;1,AE2642,1+MAX(AE2642,0)))</f>
        <v>81</v>
      </c>
    </row>
    <row r="2644" spans="1:31" x14ac:dyDescent="0.25">
      <c r="A2644" s="42">
        <v>145</v>
      </c>
      <c r="B2644" s="42" t="s">
        <v>65</v>
      </c>
      <c r="C2644" s="42" t="s">
        <v>762</v>
      </c>
      <c r="E2644" s="20">
        <v>2</v>
      </c>
      <c r="F2644" s="20">
        <v>1</v>
      </c>
      <c r="G2644" s="20">
        <v>3</v>
      </c>
      <c r="H2644" s="20">
        <v>1</v>
      </c>
      <c r="I2644" s="20">
        <v>1</v>
      </c>
      <c r="J2644" s="20">
        <v>0</v>
      </c>
      <c r="K2644" s="20">
        <v>1</v>
      </c>
      <c r="L2644" s="20">
        <v>1</v>
      </c>
      <c r="M2644" s="225" t="s">
        <v>818</v>
      </c>
      <c r="O2644" s="101">
        <f>IF(ISBLANK(C2644),O2643,IF(COUNTIF(C$2:C2644,C2644)&gt;1,O2643,1+MAX(O2643,0)))</f>
        <v>74</v>
      </c>
      <c r="P2644" s="45">
        <f t="shared" si="574"/>
        <v>45</v>
      </c>
      <c r="Q2644" s="33" t="str">
        <f t="shared" si="575"/>
        <v/>
      </c>
      <c r="R2644" s="33">
        <f t="shared" si="576"/>
        <v>5</v>
      </c>
      <c r="S2644" s="33" t="str">
        <f t="shared" si="577"/>
        <v>145_5</v>
      </c>
      <c r="T2644" s="35" t="str">
        <f t="shared" si="578"/>
        <v>145AM</v>
      </c>
      <c r="U2644" s="35" t="str">
        <f t="shared" si="579"/>
        <v>145AMEW</v>
      </c>
      <c r="W2644" s="20" t="str">
        <f t="shared" si="580"/>
        <v/>
      </c>
      <c r="X2644" s="20" t="str">
        <f t="shared" si="581"/>
        <v/>
      </c>
      <c r="Y2644" s="20" t="str">
        <f t="shared" si="582"/>
        <v/>
      </c>
      <c r="Z2644" s="20" t="str">
        <f t="shared" si="583"/>
        <v/>
      </c>
      <c r="AA2644" s="20">
        <f t="shared" si="585"/>
        <v>0</v>
      </c>
      <c r="AB2644" s="20">
        <f t="shared" si="586"/>
        <v>0</v>
      </c>
      <c r="AC2644" s="20">
        <f t="shared" si="587"/>
        <v>2</v>
      </c>
      <c r="AD2644" s="16">
        <f t="shared" si="584"/>
        <v>1</v>
      </c>
      <c r="AE2644" s="16">
        <f>IF(ISBLANK(T2644),AE2643,IF(COUNTIF(T$2:T2644,T2644)&gt;1,AE2643,1+MAX(AE2643,0)))</f>
        <v>81</v>
      </c>
    </row>
    <row r="2645" spans="1:31" x14ac:dyDescent="0.25">
      <c r="A2645" s="42">
        <v>145</v>
      </c>
      <c r="B2645" s="42" t="s">
        <v>65</v>
      </c>
      <c r="C2645" s="42" t="s">
        <v>762</v>
      </c>
      <c r="E2645" s="20">
        <v>2</v>
      </c>
      <c r="F2645" s="20">
        <v>1</v>
      </c>
      <c r="G2645" s="20">
        <v>4</v>
      </c>
      <c r="H2645" s="20">
        <v>1</v>
      </c>
      <c r="I2645" s="20">
        <v>0</v>
      </c>
      <c r="J2645" s="20">
        <v>1</v>
      </c>
      <c r="K2645" s="20">
        <v>0</v>
      </c>
      <c r="L2645" s="20">
        <v>0</v>
      </c>
      <c r="M2645" s="225" t="s">
        <v>818</v>
      </c>
      <c r="O2645" s="101">
        <f>IF(ISBLANK(C2645),O2644,IF(COUNTIF(C$2:C2645,C2645)&gt;1,O2644,1+MAX(O2644,0)))</f>
        <v>74</v>
      </c>
      <c r="P2645" s="45">
        <f t="shared" si="574"/>
        <v>45</v>
      </c>
      <c r="Q2645" s="33" t="str">
        <f t="shared" si="575"/>
        <v/>
      </c>
      <c r="R2645" s="33">
        <f t="shared" si="576"/>
        <v>5</v>
      </c>
      <c r="S2645" s="33" t="str">
        <f t="shared" si="577"/>
        <v>145_5</v>
      </c>
      <c r="T2645" s="35" t="str">
        <f t="shared" si="578"/>
        <v>145AM</v>
      </c>
      <c r="U2645" s="35" t="str">
        <f t="shared" si="579"/>
        <v>145AMEW</v>
      </c>
      <c r="W2645" s="20" t="str">
        <f t="shared" si="580"/>
        <v/>
      </c>
      <c r="X2645" s="20" t="str">
        <f t="shared" si="581"/>
        <v/>
      </c>
      <c r="Y2645" s="20" t="str">
        <f t="shared" si="582"/>
        <v/>
      </c>
      <c r="Z2645" s="20" t="str">
        <f t="shared" si="583"/>
        <v/>
      </c>
      <c r="AA2645" s="20">
        <f t="shared" si="585"/>
        <v>0</v>
      </c>
      <c r="AB2645" s="20">
        <f t="shared" si="586"/>
        <v>0</v>
      </c>
      <c r="AC2645" s="20">
        <f t="shared" si="587"/>
        <v>2</v>
      </c>
      <c r="AD2645" s="16">
        <f t="shared" si="584"/>
        <v>1</v>
      </c>
      <c r="AE2645" s="16">
        <f>IF(ISBLANK(T2645),AE2644,IF(COUNTIF(T$2:T2645,T2645)&gt;1,AE2644,1+MAX(AE2644,0)))</f>
        <v>81</v>
      </c>
    </row>
    <row r="2646" spans="1:31" x14ac:dyDescent="0.25">
      <c r="A2646" s="42">
        <v>145</v>
      </c>
      <c r="B2646" s="42" t="s">
        <v>65</v>
      </c>
      <c r="C2646" s="42" t="s">
        <v>762</v>
      </c>
      <c r="E2646" s="20">
        <v>2</v>
      </c>
      <c r="F2646" s="20">
        <v>2</v>
      </c>
      <c r="G2646" s="20">
        <v>1</v>
      </c>
      <c r="H2646" s="20">
        <v>0</v>
      </c>
      <c r="I2646" s="20">
        <v>0</v>
      </c>
      <c r="J2646" s="20">
        <v>0</v>
      </c>
      <c r="K2646" s="20">
        <v>0</v>
      </c>
      <c r="L2646" s="20">
        <v>0</v>
      </c>
      <c r="M2646" s="225" t="s">
        <v>818</v>
      </c>
      <c r="O2646" s="101">
        <f>IF(ISBLANK(C2646),O2645,IF(COUNTIF(C$2:C2646,C2646)&gt;1,O2645,1+MAX(O2645,0)))</f>
        <v>74</v>
      </c>
      <c r="P2646" s="45">
        <f t="shared" si="574"/>
        <v>45</v>
      </c>
      <c r="Q2646" s="33" t="str">
        <f t="shared" si="575"/>
        <v/>
      </c>
      <c r="R2646" s="33">
        <f t="shared" si="576"/>
        <v>6</v>
      </c>
      <c r="S2646" s="33" t="str">
        <f t="shared" si="577"/>
        <v>145_6</v>
      </c>
      <c r="T2646" s="35" t="str">
        <f t="shared" si="578"/>
        <v>145AM</v>
      </c>
      <c r="U2646" s="35" t="str">
        <f t="shared" si="579"/>
        <v>145AMNS</v>
      </c>
      <c r="W2646" s="20" t="str">
        <f t="shared" si="580"/>
        <v/>
      </c>
      <c r="X2646" s="20" t="str">
        <f t="shared" si="581"/>
        <v/>
      </c>
      <c r="Y2646" s="20" t="str">
        <f t="shared" si="582"/>
        <v/>
      </c>
      <c r="Z2646" s="20" t="str">
        <f t="shared" si="583"/>
        <v/>
      </c>
      <c r="AA2646" s="20">
        <f t="shared" si="585"/>
        <v>0</v>
      </c>
      <c r="AB2646" s="20">
        <f t="shared" si="586"/>
        <v>0</v>
      </c>
      <c r="AC2646" s="20">
        <f t="shared" si="587"/>
        <v>1</v>
      </c>
      <c r="AD2646" s="16">
        <f t="shared" si="584"/>
        <v>1</v>
      </c>
      <c r="AE2646" s="16">
        <f>IF(ISBLANK(T2646),AE2645,IF(COUNTIF(T$2:T2646,T2646)&gt;1,AE2645,1+MAX(AE2645,0)))</f>
        <v>81</v>
      </c>
    </row>
    <row r="2647" spans="1:31" x14ac:dyDescent="0.25">
      <c r="A2647" s="42">
        <v>145</v>
      </c>
      <c r="B2647" s="42" t="s">
        <v>65</v>
      </c>
      <c r="C2647" s="42" t="s">
        <v>762</v>
      </c>
      <c r="E2647" s="20">
        <v>2</v>
      </c>
      <c r="F2647" s="20">
        <v>2</v>
      </c>
      <c r="G2647" s="20">
        <v>2</v>
      </c>
      <c r="H2647" s="20">
        <v>1</v>
      </c>
      <c r="I2647" s="20">
        <v>0</v>
      </c>
      <c r="J2647" s="20">
        <v>0</v>
      </c>
      <c r="K2647" s="20">
        <v>0</v>
      </c>
      <c r="L2647" s="20">
        <v>0</v>
      </c>
      <c r="M2647" s="225" t="s">
        <v>818</v>
      </c>
      <c r="O2647" s="101">
        <f>IF(ISBLANK(C2647),O2646,IF(COUNTIF(C$2:C2647,C2647)&gt;1,O2646,1+MAX(O2646,0)))</f>
        <v>74</v>
      </c>
      <c r="P2647" s="45">
        <f t="shared" si="574"/>
        <v>45</v>
      </c>
      <c r="Q2647" s="33" t="str">
        <f t="shared" si="575"/>
        <v/>
      </c>
      <c r="R2647" s="33">
        <f t="shared" si="576"/>
        <v>6</v>
      </c>
      <c r="S2647" s="33" t="str">
        <f t="shared" si="577"/>
        <v>145_6</v>
      </c>
      <c r="T2647" s="35" t="str">
        <f t="shared" si="578"/>
        <v>145AM</v>
      </c>
      <c r="U2647" s="35" t="str">
        <f t="shared" si="579"/>
        <v>145AMNS</v>
      </c>
      <c r="W2647" s="20" t="str">
        <f t="shared" si="580"/>
        <v/>
      </c>
      <c r="X2647" s="20" t="str">
        <f t="shared" si="581"/>
        <v/>
      </c>
      <c r="Y2647" s="20" t="str">
        <f t="shared" si="582"/>
        <v/>
      </c>
      <c r="Z2647" s="20" t="str">
        <f t="shared" si="583"/>
        <v/>
      </c>
      <c r="AA2647" s="20">
        <f t="shared" si="585"/>
        <v>0</v>
      </c>
      <c r="AB2647" s="20">
        <f t="shared" si="586"/>
        <v>0</v>
      </c>
      <c r="AC2647" s="20">
        <f t="shared" si="587"/>
        <v>1</v>
      </c>
      <c r="AD2647" s="16">
        <f t="shared" si="584"/>
        <v>1</v>
      </c>
      <c r="AE2647" s="16">
        <f>IF(ISBLANK(T2647),AE2646,IF(COUNTIF(T$2:T2647,T2647)&gt;1,AE2646,1+MAX(AE2646,0)))</f>
        <v>81</v>
      </c>
    </row>
    <row r="2648" spans="1:31" x14ac:dyDescent="0.25">
      <c r="A2648" s="42">
        <v>145</v>
      </c>
      <c r="B2648" s="42" t="s">
        <v>65</v>
      </c>
      <c r="C2648" s="42" t="s">
        <v>762</v>
      </c>
      <c r="E2648" s="20">
        <v>2</v>
      </c>
      <c r="F2648" s="20">
        <v>2</v>
      </c>
      <c r="G2648" s="20">
        <v>3</v>
      </c>
      <c r="H2648" s="20">
        <v>2</v>
      </c>
      <c r="I2648" s="20">
        <v>0</v>
      </c>
      <c r="J2648" s="20">
        <v>0</v>
      </c>
      <c r="K2648" s="20">
        <v>1</v>
      </c>
      <c r="L2648" s="20">
        <v>1</v>
      </c>
      <c r="M2648" s="225" t="s">
        <v>818</v>
      </c>
      <c r="O2648" s="101">
        <f>IF(ISBLANK(C2648),O2647,IF(COUNTIF(C$2:C2648,C2648)&gt;1,O2647,1+MAX(O2647,0)))</f>
        <v>74</v>
      </c>
      <c r="P2648" s="45">
        <f t="shared" si="574"/>
        <v>45</v>
      </c>
      <c r="Q2648" s="33" t="str">
        <f t="shared" si="575"/>
        <v/>
      </c>
      <c r="R2648" s="33">
        <f t="shared" si="576"/>
        <v>6</v>
      </c>
      <c r="S2648" s="33" t="str">
        <f t="shared" si="577"/>
        <v>145_6</v>
      </c>
      <c r="T2648" s="35" t="str">
        <f t="shared" si="578"/>
        <v>145AM</v>
      </c>
      <c r="U2648" s="35" t="str">
        <f t="shared" si="579"/>
        <v>145AMEW</v>
      </c>
      <c r="W2648" s="20" t="str">
        <f t="shared" si="580"/>
        <v/>
      </c>
      <c r="X2648" s="20" t="str">
        <f t="shared" si="581"/>
        <v/>
      </c>
      <c r="Y2648" s="20" t="str">
        <f t="shared" si="582"/>
        <v/>
      </c>
      <c r="Z2648" s="20" t="str">
        <f t="shared" si="583"/>
        <v/>
      </c>
      <c r="AA2648" s="20">
        <f t="shared" si="585"/>
        <v>0</v>
      </c>
      <c r="AB2648" s="20">
        <f t="shared" si="586"/>
        <v>0</v>
      </c>
      <c r="AC2648" s="20">
        <f t="shared" si="587"/>
        <v>2</v>
      </c>
      <c r="AD2648" s="16">
        <f t="shared" si="584"/>
        <v>1</v>
      </c>
      <c r="AE2648" s="16">
        <f>IF(ISBLANK(T2648),AE2647,IF(COUNTIF(T$2:T2648,T2648)&gt;1,AE2647,1+MAX(AE2647,0)))</f>
        <v>81</v>
      </c>
    </row>
    <row r="2649" spans="1:31" x14ac:dyDescent="0.25">
      <c r="A2649" s="42">
        <v>145</v>
      </c>
      <c r="B2649" s="42" t="s">
        <v>65</v>
      </c>
      <c r="C2649" s="42" t="s">
        <v>762</v>
      </c>
      <c r="E2649" s="20">
        <v>2</v>
      </c>
      <c r="F2649" s="20">
        <v>2</v>
      </c>
      <c r="G2649" s="20">
        <v>4</v>
      </c>
      <c r="H2649" s="20">
        <v>0</v>
      </c>
      <c r="I2649" s="20">
        <v>0</v>
      </c>
      <c r="J2649" s="20">
        <v>0</v>
      </c>
      <c r="K2649" s="20">
        <v>0</v>
      </c>
      <c r="L2649" s="20">
        <v>0</v>
      </c>
      <c r="M2649" s="225" t="s">
        <v>818</v>
      </c>
      <c r="O2649" s="101">
        <f>IF(ISBLANK(C2649),O2648,IF(COUNTIF(C$2:C2649,C2649)&gt;1,O2648,1+MAX(O2648,0)))</f>
        <v>74</v>
      </c>
      <c r="P2649" s="45">
        <f t="shared" si="574"/>
        <v>45</v>
      </c>
      <c r="Q2649" s="33" t="str">
        <f t="shared" si="575"/>
        <v/>
      </c>
      <c r="R2649" s="33">
        <f t="shared" si="576"/>
        <v>6</v>
      </c>
      <c r="S2649" s="33" t="str">
        <f t="shared" si="577"/>
        <v>145_6</v>
      </c>
      <c r="T2649" s="35" t="str">
        <f t="shared" si="578"/>
        <v>145AM</v>
      </c>
      <c r="U2649" s="35" t="str">
        <f t="shared" si="579"/>
        <v>145AMEW</v>
      </c>
      <c r="W2649" s="20" t="str">
        <f t="shared" si="580"/>
        <v/>
      </c>
      <c r="X2649" s="20" t="str">
        <f t="shared" si="581"/>
        <v/>
      </c>
      <c r="Y2649" s="20" t="str">
        <f t="shared" si="582"/>
        <v/>
      </c>
      <c r="Z2649" s="20" t="str">
        <f t="shared" si="583"/>
        <v/>
      </c>
      <c r="AA2649" s="20">
        <f t="shared" si="585"/>
        <v>0</v>
      </c>
      <c r="AB2649" s="20">
        <f t="shared" si="586"/>
        <v>0</v>
      </c>
      <c r="AC2649" s="20">
        <f t="shared" si="587"/>
        <v>2</v>
      </c>
      <c r="AD2649" s="16">
        <f t="shared" si="584"/>
        <v>1</v>
      </c>
      <c r="AE2649" s="16">
        <f>IF(ISBLANK(T2649),AE2648,IF(COUNTIF(T$2:T2649,T2649)&gt;1,AE2648,1+MAX(AE2648,0)))</f>
        <v>81</v>
      </c>
    </row>
    <row r="2650" spans="1:31" x14ac:dyDescent="0.25">
      <c r="A2650" s="42">
        <v>145</v>
      </c>
      <c r="B2650" s="42" t="s">
        <v>65</v>
      </c>
      <c r="C2650" s="42" t="s">
        <v>762</v>
      </c>
      <c r="E2650" s="20">
        <v>2</v>
      </c>
      <c r="F2650" s="20">
        <v>3</v>
      </c>
      <c r="G2650" s="20">
        <v>1</v>
      </c>
      <c r="H2650" s="20">
        <v>3</v>
      </c>
      <c r="I2650" s="20">
        <v>1</v>
      </c>
      <c r="J2650" s="20">
        <v>0</v>
      </c>
      <c r="K2650" s="20">
        <v>1</v>
      </c>
      <c r="L2650" s="20">
        <v>1</v>
      </c>
      <c r="M2650" s="225" t="s">
        <v>818</v>
      </c>
      <c r="O2650" s="101">
        <f>IF(ISBLANK(C2650),O2649,IF(COUNTIF(C$2:C2650,C2650)&gt;1,O2649,1+MAX(O2649,0)))</f>
        <v>74</v>
      </c>
      <c r="P2650" s="45">
        <f t="shared" si="574"/>
        <v>45</v>
      </c>
      <c r="Q2650" s="33" t="str">
        <f t="shared" si="575"/>
        <v/>
      </c>
      <c r="R2650" s="33">
        <f t="shared" si="576"/>
        <v>7</v>
      </c>
      <c r="S2650" s="33" t="str">
        <f t="shared" si="577"/>
        <v>145_7</v>
      </c>
      <c r="T2650" s="35" t="str">
        <f t="shared" si="578"/>
        <v>145AM</v>
      </c>
      <c r="U2650" s="35" t="str">
        <f t="shared" si="579"/>
        <v>145AMNS</v>
      </c>
      <c r="W2650" s="20" t="str">
        <f t="shared" si="580"/>
        <v/>
      </c>
      <c r="X2650" s="20" t="str">
        <f t="shared" si="581"/>
        <v/>
      </c>
      <c r="Y2650" s="20" t="str">
        <f t="shared" si="582"/>
        <v/>
      </c>
      <c r="Z2650" s="20" t="str">
        <f t="shared" si="583"/>
        <v/>
      </c>
      <c r="AA2650" s="20">
        <f t="shared" si="585"/>
        <v>0</v>
      </c>
      <c r="AB2650" s="20">
        <f t="shared" si="586"/>
        <v>0</v>
      </c>
      <c r="AC2650" s="20">
        <f t="shared" si="587"/>
        <v>1</v>
      </c>
      <c r="AD2650" s="16">
        <f t="shared" si="584"/>
        <v>1</v>
      </c>
      <c r="AE2650" s="16">
        <f>IF(ISBLANK(T2650),AE2649,IF(COUNTIF(T$2:T2650,T2650)&gt;1,AE2649,1+MAX(AE2649,0)))</f>
        <v>81</v>
      </c>
    </row>
    <row r="2651" spans="1:31" x14ac:dyDescent="0.25">
      <c r="A2651" s="42">
        <v>145</v>
      </c>
      <c r="B2651" s="42" t="s">
        <v>65</v>
      </c>
      <c r="C2651" s="42" t="s">
        <v>762</v>
      </c>
      <c r="E2651" s="20">
        <v>2</v>
      </c>
      <c r="F2651" s="20">
        <v>3</v>
      </c>
      <c r="G2651" s="20">
        <v>2</v>
      </c>
      <c r="H2651" s="20">
        <v>2</v>
      </c>
      <c r="I2651" s="20">
        <v>1</v>
      </c>
      <c r="J2651" s="20">
        <v>0</v>
      </c>
      <c r="K2651" s="20">
        <v>0</v>
      </c>
      <c r="L2651" s="20">
        <v>2</v>
      </c>
      <c r="M2651" s="225" t="s">
        <v>818</v>
      </c>
      <c r="O2651" s="101">
        <f>IF(ISBLANK(C2651),O2650,IF(COUNTIF(C$2:C2651,C2651)&gt;1,O2650,1+MAX(O2650,0)))</f>
        <v>74</v>
      </c>
      <c r="P2651" s="45">
        <f t="shared" si="574"/>
        <v>45</v>
      </c>
      <c r="Q2651" s="33" t="str">
        <f t="shared" si="575"/>
        <v/>
      </c>
      <c r="R2651" s="33">
        <f t="shared" si="576"/>
        <v>7</v>
      </c>
      <c r="S2651" s="33" t="str">
        <f t="shared" si="577"/>
        <v>145_7</v>
      </c>
      <c r="T2651" s="35" t="str">
        <f t="shared" si="578"/>
        <v>145AM</v>
      </c>
      <c r="U2651" s="35" t="str">
        <f t="shared" si="579"/>
        <v>145AMNS</v>
      </c>
      <c r="W2651" s="20" t="str">
        <f t="shared" si="580"/>
        <v/>
      </c>
      <c r="X2651" s="20" t="str">
        <f t="shared" si="581"/>
        <v/>
      </c>
      <c r="Y2651" s="20" t="str">
        <f t="shared" si="582"/>
        <v/>
      </c>
      <c r="Z2651" s="20" t="str">
        <f t="shared" si="583"/>
        <v/>
      </c>
      <c r="AA2651" s="20">
        <f t="shared" si="585"/>
        <v>0</v>
      </c>
      <c r="AB2651" s="20">
        <f t="shared" si="586"/>
        <v>0</v>
      </c>
      <c r="AC2651" s="20">
        <f t="shared" si="587"/>
        <v>1</v>
      </c>
      <c r="AD2651" s="16">
        <f t="shared" si="584"/>
        <v>1</v>
      </c>
      <c r="AE2651" s="16">
        <f>IF(ISBLANK(T2651),AE2650,IF(COUNTIF(T$2:T2651,T2651)&gt;1,AE2650,1+MAX(AE2650,0)))</f>
        <v>81</v>
      </c>
    </row>
    <row r="2652" spans="1:31" x14ac:dyDescent="0.25">
      <c r="A2652" s="42">
        <v>145</v>
      </c>
      <c r="B2652" s="42" t="s">
        <v>65</v>
      </c>
      <c r="C2652" s="42" t="s">
        <v>762</v>
      </c>
      <c r="E2652" s="20">
        <v>2</v>
      </c>
      <c r="F2652" s="20">
        <v>3</v>
      </c>
      <c r="G2652" s="20">
        <v>3</v>
      </c>
      <c r="H2652" s="20">
        <v>1</v>
      </c>
      <c r="I2652" s="20">
        <v>1</v>
      </c>
      <c r="J2652" s="20">
        <v>0</v>
      </c>
      <c r="K2652" s="20">
        <v>0</v>
      </c>
      <c r="L2652" s="20">
        <v>0</v>
      </c>
      <c r="M2652" s="225" t="s">
        <v>818</v>
      </c>
      <c r="O2652" s="101">
        <f>IF(ISBLANK(C2652),O2651,IF(COUNTIF(C$2:C2652,C2652)&gt;1,O2651,1+MAX(O2651,0)))</f>
        <v>74</v>
      </c>
      <c r="P2652" s="45">
        <f t="shared" si="574"/>
        <v>45</v>
      </c>
      <c r="Q2652" s="33" t="str">
        <f t="shared" si="575"/>
        <v/>
      </c>
      <c r="R2652" s="33">
        <f t="shared" si="576"/>
        <v>7</v>
      </c>
      <c r="S2652" s="33" t="str">
        <f t="shared" si="577"/>
        <v>145_7</v>
      </c>
      <c r="T2652" s="35" t="str">
        <f t="shared" si="578"/>
        <v>145AM</v>
      </c>
      <c r="U2652" s="35" t="str">
        <f t="shared" si="579"/>
        <v>145AMEW</v>
      </c>
      <c r="W2652" s="20" t="str">
        <f t="shared" si="580"/>
        <v/>
      </c>
      <c r="X2652" s="20" t="str">
        <f t="shared" si="581"/>
        <v/>
      </c>
      <c r="Y2652" s="20" t="str">
        <f t="shared" si="582"/>
        <v/>
      </c>
      <c r="Z2652" s="20" t="str">
        <f t="shared" si="583"/>
        <v/>
      </c>
      <c r="AA2652" s="20">
        <f t="shared" si="585"/>
        <v>0</v>
      </c>
      <c r="AB2652" s="20">
        <f t="shared" si="586"/>
        <v>0</v>
      </c>
      <c r="AC2652" s="20">
        <f t="shared" si="587"/>
        <v>2</v>
      </c>
      <c r="AD2652" s="16">
        <f t="shared" si="584"/>
        <v>1</v>
      </c>
      <c r="AE2652" s="16">
        <f>IF(ISBLANK(T2652),AE2651,IF(COUNTIF(T$2:T2652,T2652)&gt;1,AE2651,1+MAX(AE2651,0)))</f>
        <v>81</v>
      </c>
    </row>
    <row r="2653" spans="1:31" x14ac:dyDescent="0.25">
      <c r="A2653" s="42">
        <v>145</v>
      </c>
      <c r="B2653" s="42" t="s">
        <v>65</v>
      </c>
      <c r="C2653" s="42" t="s">
        <v>762</v>
      </c>
      <c r="E2653" s="20">
        <v>2</v>
      </c>
      <c r="F2653" s="20">
        <v>3</v>
      </c>
      <c r="G2653" s="20">
        <v>4</v>
      </c>
      <c r="H2653" s="20">
        <v>0</v>
      </c>
      <c r="I2653" s="20">
        <v>0</v>
      </c>
      <c r="J2653" s="20">
        <v>0</v>
      </c>
      <c r="K2653" s="20">
        <v>0</v>
      </c>
      <c r="L2653" s="20">
        <v>0</v>
      </c>
      <c r="M2653" s="225" t="s">
        <v>818</v>
      </c>
      <c r="O2653" s="101">
        <f>IF(ISBLANK(C2653),O2652,IF(COUNTIF(C$2:C2653,C2653)&gt;1,O2652,1+MAX(O2652,0)))</f>
        <v>74</v>
      </c>
      <c r="P2653" s="45">
        <f t="shared" si="574"/>
        <v>45</v>
      </c>
      <c r="Q2653" s="33" t="str">
        <f t="shared" si="575"/>
        <v/>
      </c>
      <c r="R2653" s="33">
        <f t="shared" si="576"/>
        <v>7</v>
      </c>
      <c r="S2653" s="33" t="str">
        <f t="shared" si="577"/>
        <v>145_7</v>
      </c>
      <c r="T2653" s="35" t="str">
        <f t="shared" si="578"/>
        <v>145AM</v>
      </c>
      <c r="U2653" s="35" t="str">
        <f t="shared" si="579"/>
        <v>145AMEW</v>
      </c>
      <c r="W2653" s="20" t="str">
        <f t="shared" si="580"/>
        <v/>
      </c>
      <c r="X2653" s="20" t="str">
        <f t="shared" si="581"/>
        <v/>
      </c>
      <c r="Y2653" s="20" t="str">
        <f t="shared" si="582"/>
        <v/>
      </c>
      <c r="Z2653" s="20" t="str">
        <f t="shared" si="583"/>
        <v/>
      </c>
      <c r="AA2653" s="20">
        <f t="shared" si="585"/>
        <v>0</v>
      </c>
      <c r="AB2653" s="20">
        <f t="shared" si="586"/>
        <v>0</v>
      </c>
      <c r="AC2653" s="20">
        <f t="shared" si="587"/>
        <v>2</v>
      </c>
      <c r="AD2653" s="16">
        <f t="shared" si="584"/>
        <v>1</v>
      </c>
      <c r="AE2653" s="16">
        <f>IF(ISBLANK(T2653),AE2652,IF(COUNTIF(T$2:T2653,T2653)&gt;1,AE2652,1+MAX(AE2652,0)))</f>
        <v>81</v>
      </c>
    </row>
    <row r="2654" spans="1:31" x14ac:dyDescent="0.25">
      <c r="A2654" s="42">
        <v>145</v>
      </c>
      <c r="B2654" s="42" t="s">
        <v>65</v>
      </c>
      <c r="C2654" s="42" t="s">
        <v>762</v>
      </c>
      <c r="E2654" s="20">
        <v>2</v>
      </c>
      <c r="F2654" s="20">
        <v>4</v>
      </c>
      <c r="G2654" s="20">
        <v>1</v>
      </c>
      <c r="H2654" s="20">
        <v>2</v>
      </c>
      <c r="I2654" s="20">
        <v>0</v>
      </c>
      <c r="J2654" s="20">
        <v>1</v>
      </c>
      <c r="K2654" s="20">
        <v>0</v>
      </c>
      <c r="L2654" s="20">
        <v>1</v>
      </c>
      <c r="M2654" s="225" t="s">
        <v>818</v>
      </c>
      <c r="O2654" s="101">
        <f>IF(ISBLANK(C2654),O2653,IF(COUNTIF(C$2:C2654,C2654)&gt;1,O2653,1+MAX(O2653,0)))</f>
        <v>74</v>
      </c>
      <c r="P2654" s="45">
        <f t="shared" si="574"/>
        <v>45</v>
      </c>
      <c r="Q2654" s="33" t="str">
        <f t="shared" si="575"/>
        <v/>
      </c>
      <c r="R2654" s="33">
        <f t="shared" si="576"/>
        <v>8</v>
      </c>
      <c r="S2654" s="33" t="str">
        <f t="shared" si="577"/>
        <v>145_8</v>
      </c>
      <c r="T2654" s="35" t="str">
        <f t="shared" si="578"/>
        <v>145AM</v>
      </c>
      <c r="U2654" s="35" t="str">
        <f t="shared" si="579"/>
        <v>145AMNS</v>
      </c>
      <c r="W2654" s="20" t="str">
        <f t="shared" si="580"/>
        <v/>
      </c>
      <c r="X2654" s="20" t="str">
        <f t="shared" si="581"/>
        <v/>
      </c>
      <c r="Y2654" s="20" t="str">
        <f t="shared" si="582"/>
        <v/>
      </c>
      <c r="Z2654" s="20" t="str">
        <f t="shared" si="583"/>
        <v/>
      </c>
      <c r="AA2654" s="20">
        <f t="shared" si="585"/>
        <v>0</v>
      </c>
      <c r="AB2654" s="20">
        <f t="shared" si="586"/>
        <v>0</v>
      </c>
      <c r="AC2654" s="20">
        <f t="shared" si="587"/>
        <v>1</v>
      </c>
      <c r="AD2654" s="16">
        <f t="shared" si="584"/>
        <v>1</v>
      </c>
      <c r="AE2654" s="16">
        <f>IF(ISBLANK(T2654),AE2653,IF(COUNTIF(T$2:T2654,T2654)&gt;1,AE2653,1+MAX(AE2653,0)))</f>
        <v>81</v>
      </c>
    </row>
    <row r="2655" spans="1:31" x14ac:dyDescent="0.25">
      <c r="A2655" s="42">
        <v>145</v>
      </c>
      <c r="B2655" s="42" t="s">
        <v>65</v>
      </c>
      <c r="C2655" s="42" t="s">
        <v>762</v>
      </c>
      <c r="E2655" s="20">
        <v>2</v>
      </c>
      <c r="F2655" s="20">
        <v>4</v>
      </c>
      <c r="G2655" s="20">
        <v>2</v>
      </c>
      <c r="H2655" s="20">
        <v>2</v>
      </c>
      <c r="I2655" s="20">
        <v>0</v>
      </c>
      <c r="J2655" s="20">
        <v>0</v>
      </c>
      <c r="K2655" s="20">
        <v>0</v>
      </c>
      <c r="L2655" s="20">
        <v>1</v>
      </c>
      <c r="M2655" s="225" t="s">
        <v>818</v>
      </c>
      <c r="O2655" s="101">
        <f>IF(ISBLANK(C2655),O2654,IF(COUNTIF(C$2:C2655,C2655)&gt;1,O2654,1+MAX(O2654,0)))</f>
        <v>74</v>
      </c>
      <c r="P2655" s="45">
        <f t="shared" si="574"/>
        <v>45</v>
      </c>
      <c r="Q2655" s="33" t="str">
        <f t="shared" si="575"/>
        <v/>
      </c>
      <c r="R2655" s="33">
        <f t="shared" si="576"/>
        <v>8</v>
      </c>
      <c r="S2655" s="33" t="str">
        <f t="shared" si="577"/>
        <v>145_8</v>
      </c>
      <c r="T2655" s="35" t="str">
        <f t="shared" si="578"/>
        <v>145AM</v>
      </c>
      <c r="U2655" s="35" t="str">
        <f t="shared" si="579"/>
        <v>145AMNS</v>
      </c>
      <c r="W2655" s="20" t="str">
        <f t="shared" si="580"/>
        <v/>
      </c>
      <c r="X2655" s="20" t="str">
        <f t="shared" si="581"/>
        <v/>
      </c>
      <c r="Y2655" s="20" t="str">
        <f t="shared" si="582"/>
        <v/>
      </c>
      <c r="Z2655" s="20" t="str">
        <f t="shared" si="583"/>
        <v/>
      </c>
      <c r="AA2655" s="20">
        <f t="shared" si="585"/>
        <v>0</v>
      </c>
      <c r="AB2655" s="20">
        <f t="shared" si="586"/>
        <v>0</v>
      </c>
      <c r="AC2655" s="20">
        <f t="shared" si="587"/>
        <v>1</v>
      </c>
      <c r="AD2655" s="16">
        <f t="shared" si="584"/>
        <v>1</v>
      </c>
      <c r="AE2655" s="16">
        <f>IF(ISBLANK(T2655),AE2654,IF(COUNTIF(T$2:T2655,T2655)&gt;1,AE2654,1+MAX(AE2654,0)))</f>
        <v>81</v>
      </c>
    </row>
    <row r="2656" spans="1:31" x14ac:dyDescent="0.25">
      <c r="A2656" s="42">
        <v>145</v>
      </c>
      <c r="B2656" s="42" t="s">
        <v>65</v>
      </c>
      <c r="C2656" s="42" t="s">
        <v>762</v>
      </c>
      <c r="E2656" s="20">
        <v>2</v>
      </c>
      <c r="F2656" s="20">
        <v>4</v>
      </c>
      <c r="G2656" s="20">
        <v>3</v>
      </c>
      <c r="H2656" s="20">
        <v>2</v>
      </c>
      <c r="I2656" s="20">
        <v>0</v>
      </c>
      <c r="J2656" s="20">
        <v>2</v>
      </c>
      <c r="K2656" s="20">
        <v>0</v>
      </c>
      <c r="L2656" s="20">
        <v>0</v>
      </c>
      <c r="M2656" s="225" t="s">
        <v>818</v>
      </c>
      <c r="O2656" s="101">
        <f>IF(ISBLANK(C2656),O2655,IF(COUNTIF(C$2:C2656,C2656)&gt;1,O2655,1+MAX(O2655,0)))</f>
        <v>74</v>
      </c>
      <c r="P2656" s="45">
        <f t="shared" si="574"/>
        <v>45</v>
      </c>
      <c r="Q2656" s="33" t="str">
        <f t="shared" si="575"/>
        <v/>
      </c>
      <c r="R2656" s="33">
        <f t="shared" si="576"/>
        <v>8</v>
      </c>
      <c r="S2656" s="33" t="str">
        <f t="shared" si="577"/>
        <v>145_8</v>
      </c>
      <c r="T2656" s="35" t="str">
        <f t="shared" si="578"/>
        <v>145AM</v>
      </c>
      <c r="U2656" s="35" t="str">
        <f t="shared" si="579"/>
        <v>145AMEW</v>
      </c>
      <c r="W2656" s="20" t="str">
        <f t="shared" si="580"/>
        <v/>
      </c>
      <c r="X2656" s="20" t="str">
        <f t="shared" si="581"/>
        <v/>
      </c>
      <c r="Y2656" s="20" t="str">
        <f t="shared" si="582"/>
        <v/>
      </c>
      <c r="Z2656" s="20" t="str">
        <f t="shared" si="583"/>
        <v/>
      </c>
      <c r="AA2656" s="20">
        <f t="shared" si="585"/>
        <v>0</v>
      </c>
      <c r="AB2656" s="20">
        <f t="shared" si="586"/>
        <v>0</v>
      </c>
      <c r="AC2656" s="20">
        <f t="shared" si="587"/>
        <v>2</v>
      </c>
      <c r="AD2656" s="16">
        <f t="shared" si="584"/>
        <v>1</v>
      </c>
      <c r="AE2656" s="16">
        <f>IF(ISBLANK(T2656),AE2655,IF(COUNTIF(T$2:T2656,T2656)&gt;1,AE2655,1+MAX(AE2655,0)))</f>
        <v>81</v>
      </c>
    </row>
    <row r="2657" spans="1:31" x14ac:dyDescent="0.25">
      <c r="A2657" s="42">
        <v>145</v>
      </c>
      <c r="B2657" s="42" t="s">
        <v>65</v>
      </c>
      <c r="C2657" s="42" t="s">
        <v>762</v>
      </c>
      <c r="E2657" s="20">
        <v>2</v>
      </c>
      <c r="F2657" s="20">
        <v>4</v>
      </c>
      <c r="G2657" s="20">
        <v>4</v>
      </c>
      <c r="H2657" s="20">
        <v>1</v>
      </c>
      <c r="I2657" s="20">
        <v>0</v>
      </c>
      <c r="J2657" s="20">
        <v>1</v>
      </c>
      <c r="K2657" s="20">
        <v>0</v>
      </c>
      <c r="L2657" s="20">
        <v>0</v>
      </c>
      <c r="M2657" s="225" t="s">
        <v>818</v>
      </c>
      <c r="O2657" s="101">
        <f>IF(ISBLANK(C2657),O2656,IF(COUNTIF(C$2:C2657,C2657)&gt;1,O2656,1+MAX(O2656,0)))</f>
        <v>74</v>
      </c>
      <c r="P2657" s="45">
        <f t="shared" si="574"/>
        <v>45</v>
      </c>
      <c r="Q2657" s="33" t="str">
        <f t="shared" si="575"/>
        <v/>
      </c>
      <c r="R2657" s="33">
        <f t="shared" si="576"/>
        <v>8</v>
      </c>
      <c r="S2657" s="33" t="str">
        <f t="shared" si="577"/>
        <v>145_8</v>
      </c>
      <c r="T2657" s="35" t="str">
        <f t="shared" si="578"/>
        <v>145AM</v>
      </c>
      <c r="U2657" s="35" t="str">
        <f t="shared" si="579"/>
        <v>145AMEW</v>
      </c>
      <c r="W2657" s="20" t="str">
        <f t="shared" si="580"/>
        <v/>
      </c>
      <c r="X2657" s="20" t="str">
        <f t="shared" si="581"/>
        <v/>
      </c>
      <c r="Y2657" s="20" t="str">
        <f t="shared" si="582"/>
        <v/>
      </c>
      <c r="Z2657" s="20" t="str">
        <f t="shared" si="583"/>
        <v/>
      </c>
      <c r="AA2657" s="20">
        <f t="shared" si="585"/>
        <v>0</v>
      </c>
      <c r="AB2657" s="20">
        <f t="shared" si="586"/>
        <v>0</v>
      </c>
      <c r="AC2657" s="20">
        <f t="shared" si="587"/>
        <v>2</v>
      </c>
      <c r="AD2657" s="16">
        <f t="shared" si="584"/>
        <v>1</v>
      </c>
      <c r="AE2657" s="16">
        <f>IF(ISBLANK(T2657),AE2656,IF(COUNTIF(T$2:T2657,T2657)&gt;1,AE2656,1+MAX(AE2656,0)))</f>
        <v>81</v>
      </c>
    </row>
    <row r="2658" spans="1:31" x14ac:dyDescent="0.25">
      <c r="A2658" s="42">
        <v>145</v>
      </c>
      <c r="B2658" s="42" t="s">
        <v>66</v>
      </c>
      <c r="C2658" s="42" t="s">
        <v>819</v>
      </c>
      <c r="E2658" s="20">
        <v>1</v>
      </c>
      <c r="F2658" s="20">
        <v>1</v>
      </c>
      <c r="G2658" s="20">
        <v>1</v>
      </c>
      <c r="H2658" s="20">
        <v>1</v>
      </c>
      <c r="I2658" s="20">
        <v>0</v>
      </c>
      <c r="J2658" s="20">
        <v>1</v>
      </c>
      <c r="K2658" s="20">
        <v>0</v>
      </c>
      <c r="L2658" s="20">
        <v>1</v>
      </c>
      <c r="O2658" s="101">
        <f>IF(ISBLANK(C2658),O2657,IF(COUNTIF(C$2:C2658,C2658)&gt;1,O2657,1+MAX(O2657,0)))</f>
        <v>75</v>
      </c>
      <c r="P2658" s="45">
        <f t="shared" si="574"/>
        <v>45</v>
      </c>
      <c r="Q2658" s="33" t="str">
        <f t="shared" si="575"/>
        <v/>
      </c>
      <c r="R2658" s="33">
        <f t="shared" si="576"/>
        <v>9</v>
      </c>
      <c r="S2658" s="33" t="str">
        <f t="shared" si="577"/>
        <v>145_9</v>
      </c>
      <c r="T2658" s="35" t="str">
        <f t="shared" si="578"/>
        <v>145PM</v>
      </c>
      <c r="U2658" s="35" t="str">
        <f t="shared" si="579"/>
        <v>145PMNS</v>
      </c>
      <c r="W2658" s="20" t="str">
        <f t="shared" si="580"/>
        <v/>
      </c>
      <c r="X2658" s="20" t="str">
        <f t="shared" si="581"/>
        <v/>
      </c>
      <c r="Y2658" s="20" t="str">
        <f t="shared" si="582"/>
        <v/>
      </c>
      <c r="Z2658" s="20" t="str">
        <f t="shared" si="583"/>
        <v/>
      </c>
      <c r="AA2658" s="20">
        <f t="shared" si="585"/>
        <v>0</v>
      </c>
      <c r="AB2658" s="20">
        <f t="shared" si="586"/>
        <v>0</v>
      </c>
      <c r="AC2658" s="20">
        <f t="shared" si="587"/>
        <v>0</v>
      </c>
      <c r="AD2658" s="16">
        <f t="shared" si="584"/>
        <v>0</v>
      </c>
      <c r="AE2658" s="16">
        <f>IF(ISBLANK(T2658),AE2657,IF(COUNTIF(T$2:T2658,T2658)&gt;1,AE2657,1+MAX(AE2657,0)))</f>
        <v>82</v>
      </c>
    </row>
    <row r="2659" spans="1:31" x14ac:dyDescent="0.25">
      <c r="A2659" s="42">
        <v>145</v>
      </c>
      <c r="B2659" s="42" t="s">
        <v>66</v>
      </c>
      <c r="C2659" s="42" t="s">
        <v>819</v>
      </c>
      <c r="E2659" s="20">
        <v>1</v>
      </c>
      <c r="F2659" s="20">
        <v>1</v>
      </c>
      <c r="G2659" s="20">
        <v>2</v>
      </c>
      <c r="H2659" s="20">
        <v>0</v>
      </c>
      <c r="I2659" s="20">
        <v>0</v>
      </c>
      <c r="J2659" s="20">
        <v>0</v>
      </c>
      <c r="K2659" s="20">
        <v>0</v>
      </c>
      <c r="L2659" s="20">
        <v>0</v>
      </c>
      <c r="O2659" s="101">
        <f>IF(ISBLANK(C2659),O2658,IF(COUNTIF(C$2:C2659,C2659)&gt;1,O2658,1+MAX(O2658,0)))</f>
        <v>75</v>
      </c>
      <c r="P2659" s="45">
        <f t="shared" si="574"/>
        <v>45</v>
      </c>
      <c r="Q2659" s="33" t="str">
        <f t="shared" si="575"/>
        <v/>
      </c>
      <c r="R2659" s="33">
        <f t="shared" si="576"/>
        <v>9</v>
      </c>
      <c r="S2659" s="33" t="str">
        <f t="shared" si="577"/>
        <v>145_9</v>
      </c>
      <c r="T2659" s="35" t="str">
        <f t="shared" si="578"/>
        <v>145PM</v>
      </c>
      <c r="U2659" s="35" t="str">
        <f t="shared" si="579"/>
        <v>145PMNS</v>
      </c>
      <c r="W2659" s="20" t="str">
        <f t="shared" si="580"/>
        <v/>
      </c>
      <c r="X2659" s="20" t="str">
        <f t="shared" si="581"/>
        <v/>
      </c>
      <c r="Y2659" s="20" t="str">
        <f t="shared" si="582"/>
        <v/>
      </c>
      <c r="Z2659" s="20" t="str">
        <f t="shared" si="583"/>
        <v/>
      </c>
      <c r="AA2659" s="20">
        <f t="shared" si="585"/>
        <v>0</v>
      </c>
      <c r="AB2659" s="20">
        <f t="shared" si="586"/>
        <v>0</v>
      </c>
      <c r="AC2659" s="20">
        <f t="shared" si="587"/>
        <v>0</v>
      </c>
      <c r="AD2659" s="16">
        <f t="shared" si="584"/>
        <v>0</v>
      </c>
      <c r="AE2659" s="16">
        <f>IF(ISBLANK(T2659),AE2658,IF(COUNTIF(T$2:T2659,T2659)&gt;1,AE2658,1+MAX(AE2658,0)))</f>
        <v>82</v>
      </c>
    </row>
    <row r="2660" spans="1:31" x14ac:dyDescent="0.25">
      <c r="A2660" s="42">
        <v>145</v>
      </c>
      <c r="B2660" s="42" t="s">
        <v>66</v>
      </c>
      <c r="C2660" s="42" t="s">
        <v>819</v>
      </c>
      <c r="E2660" s="20">
        <v>1</v>
      </c>
      <c r="F2660" s="20">
        <v>1</v>
      </c>
      <c r="G2660" s="20">
        <v>3</v>
      </c>
      <c r="H2660" s="20">
        <v>3</v>
      </c>
      <c r="I2660" s="20">
        <v>1</v>
      </c>
      <c r="J2660" s="20">
        <v>0</v>
      </c>
      <c r="K2660" s="20">
        <v>1</v>
      </c>
      <c r="L2660" s="20">
        <v>3</v>
      </c>
      <c r="O2660" s="101">
        <f>IF(ISBLANK(C2660),O2659,IF(COUNTIF(C$2:C2660,C2660)&gt;1,O2659,1+MAX(O2659,0)))</f>
        <v>75</v>
      </c>
      <c r="P2660" s="45">
        <f t="shared" si="574"/>
        <v>45</v>
      </c>
      <c r="Q2660" s="33" t="str">
        <f t="shared" si="575"/>
        <v/>
      </c>
      <c r="R2660" s="33">
        <f t="shared" si="576"/>
        <v>9</v>
      </c>
      <c r="S2660" s="33" t="str">
        <f t="shared" si="577"/>
        <v>145_9</v>
      </c>
      <c r="T2660" s="35" t="str">
        <f t="shared" si="578"/>
        <v>145PM</v>
      </c>
      <c r="U2660" s="35" t="str">
        <f t="shared" si="579"/>
        <v>145PMEW</v>
      </c>
      <c r="W2660" s="20" t="str">
        <f t="shared" si="580"/>
        <v/>
      </c>
      <c r="X2660" s="20" t="str">
        <f t="shared" si="581"/>
        <v/>
      </c>
      <c r="Y2660" s="20" t="str">
        <f t="shared" si="582"/>
        <v/>
      </c>
      <c r="Z2660" s="20" t="str">
        <f t="shared" si="583"/>
        <v/>
      </c>
      <c r="AA2660" s="20">
        <f t="shared" si="585"/>
        <v>0</v>
      </c>
      <c r="AB2660" s="20">
        <f t="shared" si="586"/>
        <v>0</v>
      </c>
      <c r="AC2660" s="20">
        <f t="shared" si="587"/>
        <v>0</v>
      </c>
      <c r="AD2660" s="16">
        <f t="shared" si="584"/>
        <v>0</v>
      </c>
      <c r="AE2660" s="16">
        <f>IF(ISBLANK(T2660),AE2659,IF(COUNTIF(T$2:T2660,T2660)&gt;1,AE2659,1+MAX(AE2659,0)))</f>
        <v>82</v>
      </c>
    </row>
    <row r="2661" spans="1:31" x14ac:dyDescent="0.25">
      <c r="A2661" s="42">
        <v>145</v>
      </c>
      <c r="B2661" s="42" t="s">
        <v>66</v>
      </c>
      <c r="C2661" s="42" t="s">
        <v>819</v>
      </c>
      <c r="E2661" s="20">
        <v>1</v>
      </c>
      <c r="F2661" s="20">
        <v>1</v>
      </c>
      <c r="G2661" s="20">
        <v>4</v>
      </c>
      <c r="H2661" s="20">
        <v>0</v>
      </c>
      <c r="I2661" s="20">
        <v>0</v>
      </c>
      <c r="J2661" s="20">
        <v>0</v>
      </c>
      <c r="K2661" s="20">
        <v>0</v>
      </c>
      <c r="L2661" s="20">
        <v>0</v>
      </c>
      <c r="O2661" s="101">
        <f>IF(ISBLANK(C2661),O2660,IF(COUNTIF(C$2:C2661,C2661)&gt;1,O2660,1+MAX(O2660,0)))</f>
        <v>75</v>
      </c>
      <c r="P2661" s="45">
        <f t="shared" si="574"/>
        <v>45</v>
      </c>
      <c r="Q2661" s="33" t="str">
        <f t="shared" si="575"/>
        <v/>
      </c>
      <c r="R2661" s="33">
        <f t="shared" si="576"/>
        <v>9</v>
      </c>
      <c r="S2661" s="33" t="str">
        <f t="shared" si="577"/>
        <v>145_9</v>
      </c>
      <c r="T2661" s="35" t="str">
        <f t="shared" si="578"/>
        <v>145PM</v>
      </c>
      <c r="U2661" s="35" t="str">
        <f t="shared" si="579"/>
        <v>145PMEW</v>
      </c>
      <c r="W2661" s="20" t="str">
        <f t="shared" si="580"/>
        <v/>
      </c>
      <c r="X2661" s="20" t="str">
        <f t="shared" si="581"/>
        <v/>
      </c>
      <c r="Y2661" s="20" t="str">
        <f t="shared" si="582"/>
        <v/>
      </c>
      <c r="Z2661" s="20" t="str">
        <f t="shared" si="583"/>
        <v/>
      </c>
      <c r="AA2661" s="20">
        <f t="shared" si="585"/>
        <v>0</v>
      </c>
      <c r="AB2661" s="20">
        <f t="shared" si="586"/>
        <v>0</v>
      </c>
      <c r="AC2661" s="20">
        <f t="shared" si="587"/>
        <v>0</v>
      </c>
      <c r="AD2661" s="16">
        <f t="shared" si="584"/>
        <v>0</v>
      </c>
      <c r="AE2661" s="16">
        <f>IF(ISBLANK(T2661),AE2660,IF(COUNTIF(T$2:T2661,T2661)&gt;1,AE2660,1+MAX(AE2660,0)))</f>
        <v>82</v>
      </c>
    </row>
    <row r="2662" spans="1:31" x14ac:dyDescent="0.25">
      <c r="A2662" s="42">
        <v>145</v>
      </c>
      <c r="B2662" s="42" t="s">
        <v>66</v>
      </c>
      <c r="C2662" s="42" t="s">
        <v>819</v>
      </c>
      <c r="E2662" s="20">
        <v>1</v>
      </c>
      <c r="F2662" s="20">
        <v>2</v>
      </c>
      <c r="G2662" s="20">
        <v>1</v>
      </c>
      <c r="H2662" s="20">
        <v>3</v>
      </c>
      <c r="I2662" s="20">
        <v>1</v>
      </c>
      <c r="J2662" s="20">
        <v>1</v>
      </c>
      <c r="K2662" s="20">
        <v>2</v>
      </c>
      <c r="L2662" s="20">
        <v>2</v>
      </c>
      <c r="O2662" s="101">
        <f>IF(ISBLANK(C2662),O2661,IF(COUNTIF(C$2:C2662,C2662)&gt;1,O2661,1+MAX(O2661,0)))</f>
        <v>75</v>
      </c>
      <c r="P2662" s="45">
        <f t="shared" si="574"/>
        <v>45</v>
      </c>
      <c r="Q2662" s="33" t="str">
        <f t="shared" si="575"/>
        <v/>
      </c>
      <c r="R2662" s="33">
        <f t="shared" si="576"/>
        <v>10</v>
      </c>
      <c r="S2662" s="33" t="str">
        <f t="shared" si="577"/>
        <v>145_10</v>
      </c>
      <c r="T2662" s="35" t="str">
        <f t="shared" si="578"/>
        <v>145PM</v>
      </c>
      <c r="U2662" s="35" t="str">
        <f t="shared" si="579"/>
        <v>145PMNS</v>
      </c>
      <c r="W2662" s="20" t="str">
        <f t="shared" si="580"/>
        <v/>
      </c>
      <c r="X2662" s="20" t="str">
        <f t="shared" si="581"/>
        <v/>
      </c>
      <c r="Y2662" s="20" t="str">
        <f t="shared" si="582"/>
        <v/>
      </c>
      <c r="Z2662" s="20" t="str">
        <f t="shared" si="583"/>
        <v/>
      </c>
      <c r="AA2662" s="20">
        <f t="shared" si="585"/>
        <v>0</v>
      </c>
      <c r="AB2662" s="20">
        <f t="shared" si="586"/>
        <v>0</v>
      </c>
      <c r="AC2662" s="20">
        <f t="shared" si="587"/>
        <v>0</v>
      </c>
      <c r="AD2662" s="16">
        <f t="shared" si="584"/>
        <v>0</v>
      </c>
      <c r="AE2662" s="16">
        <f>IF(ISBLANK(T2662),AE2661,IF(COUNTIF(T$2:T2662,T2662)&gt;1,AE2661,1+MAX(AE2661,0)))</f>
        <v>82</v>
      </c>
    </row>
    <row r="2663" spans="1:31" x14ac:dyDescent="0.25">
      <c r="A2663" s="42">
        <v>145</v>
      </c>
      <c r="B2663" s="42" t="s">
        <v>66</v>
      </c>
      <c r="C2663" s="42" t="s">
        <v>819</v>
      </c>
      <c r="E2663" s="20">
        <v>1</v>
      </c>
      <c r="F2663" s="20">
        <v>2</v>
      </c>
      <c r="G2663" s="20">
        <v>2</v>
      </c>
      <c r="H2663" s="20">
        <v>2</v>
      </c>
      <c r="I2663" s="20">
        <v>0</v>
      </c>
      <c r="J2663" s="20">
        <v>0</v>
      </c>
      <c r="K2663" s="20">
        <v>0</v>
      </c>
      <c r="L2663" s="20">
        <v>1</v>
      </c>
      <c r="O2663" s="101">
        <f>IF(ISBLANK(C2663),O2662,IF(COUNTIF(C$2:C2663,C2663)&gt;1,O2662,1+MAX(O2662,0)))</f>
        <v>75</v>
      </c>
      <c r="P2663" s="45">
        <f t="shared" si="574"/>
        <v>45</v>
      </c>
      <c r="Q2663" s="33" t="str">
        <f t="shared" si="575"/>
        <v/>
      </c>
      <c r="R2663" s="33">
        <f t="shared" si="576"/>
        <v>10</v>
      </c>
      <c r="S2663" s="33" t="str">
        <f t="shared" si="577"/>
        <v>145_10</v>
      </c>
      <c r="T2663" s="35" t="str">
        <f t="shared" si="578"/>
        <v>145PM</v>
      </c>
      <c r="U2663" s="35" t="str">
        <f t="shared" si="579"/>
        <v>145PMNS</v>
      </c>
      <c r="W2663" s="20" t="str">
        <f t="shared" si="580"/>
        <v/>
      </c>
      <c r="X2663" s="20" t="str">
        <f t="shared" si="581"/>
        <v/>
      </c>
      <c r="Y2663" s="20" t="str">
        <f t="shared" si="582"/>
        <v/>
      </c>
      <c r="Z2663" s="20" t="str">
        <f t="shared" si="583"/>
        <v/>
      </c>
      <c r="AA2663" s="20">
        <f t="shared" si="585"/>
        <v>0</v>
      </c>
      <c r="AB2663" s="20">
        <f t="shared" si="586"/>
        <v>0</v>
      </c>
      <c r="AC2663" s="20">
        <f t="shared" si="587"/>
        <v>0</v>
      </c>
      <c r="AD2663" s="16">
        <f t="shared" si="584"/>
        <v>0</v>
      </c>
      <c r="AE2663" s="16">
        <f>IF(ISBLANK(T2663),AE2662,IF(COUNTIF(T$2:T2663,T2663)&gt;1,AE2662,1+MAX(AE2662,0)))</f>
        <v>82</v>
      </c>
    </row>
    <row r="2664" spans="1:31" x14ac:dyDescent="0.25">
      <c r="A2664" s="42">
        <v>145</v>
      </c>
      <c r="B2664" s="42" t="s">
        <v>66</v>
      </c>
      <c r="C2664" s="42" t="s">
        <v>819</v>
      </c>
      <c r="E2664" s="20">
        <v>1</v>
      </c>
      <c r="F2664" s="20">
        <v>2</v>
      </c>
      <c r="G2664" s="20">
        <v>3</v>
      </c>
      <c r="H2664" s="20">
        <v>2</v>
      </c>
      <c r="I2664" s="20">
        <v>0</v>
      </c>
      <c r="J2664" s="20">
        <v>1</v>
      </c>
      <c r="K2664" s="20">
        <v>1</v>
      </c>
      <c r="L2664" s="20">
        <v>1</v>
      </c>
      <c r="O2664" s="101">
        <f>IF(ISBLANK(C2664),O2663,IF(COUNTIF(C$2:C2664,C2664)&gt;1,O2663,1+MAX(O2663,0)))</f>
        <v>75</v>
      </c>
      <c r="P2664" s="45">
        <f t="shared" si="574"/>
        <v>45</v>
      </c>
      <c r="Q2664" s="33" t="str">
        <f t="shared" si="575"/>
        <v/>
      </c>
      <c r="R2664" s="33">
        <f t="shared" si="576"/>
        <v>10</v>
      </c>
      <c r="S2664" s="33" t="str">
        <f t="shared" si="577"/>
        <v>145_10</v>
      </c>
      <c r="T2664" s="35" t="str">
        <f t="shared" si="578"/>
        <v>145PM</v>
      </c>
      <c r="U2664" s="35" t="str">
        <f t="shared" si="579"/>
        <v>145PMEW</v>
      </c>
      <c r="W2664" s="20" t="str">
        <f t="shared" si="580"/>
        <v/>
      </c>
      <c r="X2664" s="20" t="str">
        <f t="shared" si="581"/>
        <v/>
      </c>
      <c r="Y2664" s="20" t="str">
        <f t="shared" si="582"/>
        <v/>
      </c>
      <c r="Z2664" s="20" t="str">
        <f t="shared" si="583"/>
        <v/>
      </c>
      <c r="AA2664" s="20">
        <f t="shared" si="585"/>
        <v>0</v>
      </c>
      <c r="AB2664" s="20">
        <f t="shared" si="586"/>
        <v>0</v>
      </c>
      <c r="AC2664" s="20">
        <f t="shared" si="587"/>
        <v>0</v>
      </c>
      <c r="AD2664" s="16">
        <f t="shared" si="584"/>
        <v>0</v>
      </c>
      <c r="AE2664" s="16">
        <f>IF(ISBLANK(T2664),AE2663,IF(COUNTIF(T$2:T2664,T2664)&gt;1,AE2663,1+MAX(AE2663,0)))</f>
        <v>82</v>
      </c>
    </row>
    <row r="2665" spans="1:31" x14ac:dyDescent="0.25">
      <c r="A2665" s="42">
        <v>145</v>
      </c>
      <c r="B2665" s="42" t="s">
        <v>66</v>
      </c>
      <c r="C2665" s="42" t="s">
        <v>819</v>
      </c>
      <c r="E2665" s="20">
        <v>1</v>
      </c>
      <c r="F2665" s="20">
        <v>2</v>
      </c>
      <c r="G2665" s="20">
        <v>4</v>
      </c>
      <c r="H2665" s="20">
        <v>1</v>
      </c>
      <c r="I2665" s="20">
        <v>1</v>
      </c>
      <c r="J2665" s="20">
        <v>0</v>
      </c>
      <c r="K2665" s="20">
        <v>0</v>
      </c>
      <c r="L2665" s="20">
        <v>0</v>
      </c>
      <c r="O2665" s="101">
        <f>IF(ISBLANK(C2665),O2664,IF(COUNTIF(C$2:C2665,C2665)&gt;1,O2664,1+MAX(O2664,0)))</f>
        <v>75</v>
      </c>
      <c r="P2665" s="45">
        <f t="shared" si="574"/>
        <v>45</v>
      </c>
      <c r="Q2665" s="33" t="str">
        <f t="shared" si="575"/>
        <v/>
      </c>
      <c r="R2665" s="33">
        <f t="shared" si="576"/>
        <v>10</v>
      </c>
      <c r="S2665" s="33" t="str">
        <f t="shared" si="577"/>
        <v>145_10</v>
      </c>
      <c r="T2665" s="35" t="str">
        <f t="shared" si="578"/>
        <v>145PM</v>
      </c>
      <c r="U2665" s="35" t="str">
        <f t="shared" si="579"/>
        <v>145PMEW</v>
      </c>
      <c r="W2665" s="20" t="str">
        <f t="shared" si="580"/>
        <v/>
      </c>
      <c r="X2665" s="20" t="str">
        <f t="shared" si="581"/>
        <v/>
      </c>
      <c r="Y2665" s="20" t="str">
        <f t="shared" si="582"/>
        <v/>
      </c>
      <c r="Z2665" s="20" t="str">
        <f t="shared" si="583"/>
        <v/>
      </c>
      <c r="AA2665" s="20">
        <f t="shared" si="585"/>
        <v>0</v>
      </c>
      <c r="AB2665" s="20">
        <f t="shared" si="586"/>
        <v>0</v>
      </c>
      <c r="AC2665" s="20">
        <f t="shared" si="587"/>
        <v>0</v>
      </c>
      <c r="AD2665" s="16">
        <f t="shared" si="584"/>
        <v>0</v>
      </c>
      <c r="AE2665" s="16">
        <f>IF(ISBLANK(T2665),AE2664,IF(COUNTIF(T$2:T2665,T2665)&gt;1,AE2664,1+MAX(AE2664,0)))</f>
        <v>82</v>
      </c>
    </row>
    <row r="2666" spans="1:31" x14ac:dyDescent="0.25">
      <c r="A2666" s="42">
        <v>145</v>
      </c>
      <c r="B2666" s="42" t="s">
        <v>66</v>
      </c>
      <c r="C2666" s="42" t="s">
        <v>819</v>
      </c>
      <c r="E2666" s="20">
        <v>1</v>
      </c>
      <c r="F2666" s="20">
        <v>3</v>
      </c>
      <c r="G2666" s="20">
        <v>1</v>
      </c>
      <c r="H2666" s="20">
        <v>2</v>
      </c>
      <c r="I2666" s="20">
        <v>1</v>
      </c>
      <c r="J2666" s="20">
        <v>0</v>
      </c>
      <c r="K2666" s="20">
        <v>0</v>
      </c>
      <c r="L2666" s="20">
        <v>0</v>
      </c>
      <c r="O2666" s="101">
        <f>IF(ISBLANK(C2666),O2665,IF(COUNTIF(C$2:C2666,C2666)&gt;1,O2665,1+MAX(O2665,0)))</f>
        <v>75</v>
      </c>
      <c r="P2666" s="45">
        <f t="shared" si="574"/>
        <v>45</v>
      </c>
      <c r="Q2666" s="33" t="str">
        <f t="shared" si="575"/>
        <v/>
      </c>
      <c r="R2666" s="33">
        <f t="shared" si="576"/>
        <v>11</v>
      </c>
      <c r="S2666" s="33" t="str">
        <f t="shared" si="577"/>
        <v>145_11</v>
      </c>
      <c r="T2666" s="35" t="str">
        <f t="shared" si="578"/>
        <v>145PM</v>
      </c>
      <c r="U2666" s="35" t="str">
        <f t="shared" si="579"/>
        <v>145PMNS</v>
      </c>
      <c r="W2666" s="20" t="str">
        <f t="shared" si="580"/>
        <v/>
      </c>
      <c r="X2666" s="20" t="str">
        <f t="shared" si="581"/>
        <v/>
      </c>
      <c r="Y2666" s="20" t="str">
        <f t="shared" si="582"/>
        <v/>
      </c>
      <c r="Z2666" s="20" t="str">
        <f t="shared" si="583"/>
        <v/>
      </c>
      <c r="AA2666" s="20">
        <f t="shared" si="585"/>
        <v>0</v>
      </c>
      <c r="AB2666" s="20">
        <f t="shared" si="586"/>
        <v>0</v>
      </c>
      <c r="AC2666" s="20">
        <f t="shared" si="587"/>
        <v>0</v>
      </c>
      <c r="AD2666" s="16">
        <f t="shared" si="584"/>
        <v>0</v>
      </c>
      <c r="AE2666" s="16">
        <f>IF(ISBLANK(T2666),AE2665,IF(COUNTIF(T$2:T2666,T2666)&gt;1,AE2665,1+MAX(AE2665,0)))</f>
        <v>82</v>
      </c>
    </row>
    <row r="2667" spans="1:31" x14ac:dyDescent="0.25">
      <c r="A2667" s="42">
        <v>145</v>
      </c>
      <c r="B2667" s="42" t="s">
        <v>66</v>
      </c>
      <c r="C2667" s="42" t="s">
        <v>819</v>
      </c>
      <c r="E2667" s="20">
        <v>1</v>
      </c>
      <c r="F2667" s="20">
        <v>3</v>
      </c>
      <c r="G2667" s="20">
        <v>2</v>
      </c>
      <c r="H2667" s="20">
        <v>3</v>
      </c>
      <c r="I2667" s="20">
        <v>1</v>
      </c>
      <c r="J2667" s="20">
        <v>1</v>
      </c>
      <c r="K2667" s="20">
        <v>0</v>
      </c>
      <c r="L2667" s="20">
        <v>1</v>
      </c>
      <c r="O2667" s="101">
        <f>IF(ISBLANK(C2667),O2666,IF(COUNTIF(C$2:C2667,C2667)&gt;1,O2666,1+MAX(O2666,0)))</f>
        <v>75</v>
      </c>
      <c r="P2667" s="45">
        <f t="shared" si="574"/>
        <v>45</v>
      </c>
      <c r="Q2667" s="33" t="str">
        <f t="shared" si="575"/>
        <v/>
      </c>
      <c r="R2667" s="33">
        <f t="shared" si="576"/>
        <v>11</v>
      </c>
      <c r="S2667" s="33" t="str">
        <f t="shared" si="577"/>
        <v>145_11</v>
      </c>
      <c r="T2667" s="35" t="str">
        <f t="shared" si="578"/>
        <v>145PM</v>
      </c>
      <c r="U2667" s="35" t="str">
        <f t="shared" si="579"/>
        <v>145PMNS</v>
      </c>
      <c r="W2667" s="20" t="str">
        <f t="shared" si="580"/>
        <v/>
      </c>
      <c r="X2667" s="20" t="str">
        <f t="shared" si="581"/>
        <v/>
      </c>
      <c r="Y2667" s="20" t="str">
        <f t="shared" si="582"/>
        <v/>
      </c>
      <c r="Z2667" s="20" t="str">
        <f t="shared" si="583"/>
        <v/>
      </c>
      <c r="AA2667" s="20">
        <f t="shared" si="585"/>
        <v>0</v>
      </c>
      <c r="AB2667" s="20">
        <f t="shared" si="586"/>
        <v>0</v>
      </c>
      <c r="AC2667" s="20">
        <f t="shared" si="587"/>
        <v>0</v>
      </c>
      <c r="AD2667" s="16">
        <f t="shared" si="584"/>
        <v>0</v>
      </c>
      <c r="AE2667" s="16">
        <f>IF(ISBLANK(T2667),AE2666,IF(COUNTIF(T$2:T2667,T2667)&gt;1,AE2666,1+MAX(AE2666,0)))</f>
        <v>82</v>
      </c>
    </row>
    <row r="2668" spans="1:31" x14ac:dyDescent="0.25">
      <c r="A2668" s="42">
        <v>145</v>
      </c>
      <c r="B2668" s="42" t="s">
        <v>66</v>
      </c>
      <c r="C2668" s="42" t="s">
        <v>819</v>
      </c>
      <c r="E2668" s="20">
        <v>1</v>
      </c>
      <c r="F2668" s="20">
        <v>3</v>
      </c>
      <c r="G2668" s="20">
        <v>3</v>
      </c>
      <c r="H2668" s="20">
        <v>1</v>
      </c>
      <c r="I2668" s="20">
        <v>1</v>
      </c>
      <c r="J2668" s="20">
        <v>1</v>
      </c>
      <c r="K2668" s="20">
        <v>0</v>
      </c>
      <c r="L2668" s="20">
        <v>1</v>
      </c>
      <c r="O2668" s="101">
        <f>IF(ISBLANK(C2668),O2667,IF(COUNTIF(C$2:C2668,C2668)&gt;1,O2667,1+MAX(O2667,0)))</f>
        <v>75</v>
      </c>
      <c r="P2668" s="45">
        <f t="shared" si="574"/>
        <v>45</v>
      </c>
      <c r="Q2668" s="33" t="str">
        <f t="shared" si="575"/>
        <v/>
      </c>
      <c r="R2668" s="33">
        <f t="shared" si="576"/>
        <v>11</v>
      </c>
      <c r="S2668" s="33" t="str">
        <f t="shared" si="577"/>
        <v>145_11</v>
      </c>
      <c r="T2668" s="35" t="str">
        <f t="shared" si="578"/>
        <v>145PM</v>
      </c>
      <c r="U2668" s="35" t="str">
        <f t="shared" si="579"/>
        <v>145PMEW</v>
      </c>
      <c r="W2668" s="20" t="str">
        <f t="shared" si="580"/>
        <v/>
      </c>
      <c r="X2668" s="20" t="str">
        <f t="shared" si="581"/>
        <v/>
      </c>
      <c r="Y2668" s="20" t="str">
        <f t="shared" si="582"/>
        <v/>
      </c>
      <c r="Z2668" s="20" t="str">
        <f t="shared" si="583"/>
        <v/>
      </c>
      <c r="AA2668" s="20">
        <f t="shared" si="585"/>
        <v>0</v>
      </c>
      <c r="AB2668" s="20">
        <f t="shared" si="586"/>
        <v>0</v>
      </c>
      <c r="AC2668" s="20">
        <f t="shared" si="587"/>
        <v>0</v>
      </c>
      <c r="AD2668" s="16">
        <f t="shared" si="584"/>
        <v>0</v>
      </c>
      <c r="AE2668" s="16">
        <f>IF(ISBLANK(T2668),AE2667,IF(COUNTIF(T$2:T2668,T2668)&gt;1,AE2667,1+MAX(AE2667,0)))</f>
        <v>82</v>
      </c>
    </row>
    <row r="2669" spans="1:31" x14ac:dyDescent="0.25">
      <c r="A2669" s="42">
        <v>145</v>
      </c>
      <c r="B2669" s="42" t="s">
        <v>66</v>
      </c>
      <c r="C2669" s="42" t="s">
        <v>819</v>
      </c>
      <c r="E2669" s="20">
        <v>1</v>
      </c>
      <c r="F2669" s="20">
        <v>3</v>
      </c>
      <c r="G2669" s="20">
        <v>4</v>
      </c>
      <c r="H2669" s="20">
        <v>1</v>
      </c>
      <c r="I2669" s="20">
        <v>0</v>
      </c>
      <c r="J2669" s="20">
        <v>0</v>
      </c>
      <c r="K2669" s="20">
        <v>1</v>
      </c>
      <c r="L2669" s="20">
        <v>1</v>
      </c>
      <c r="O2669" s="101">
        <f>IF(ISBLANK(C2669),O2668,IF(COUNTIF(C$2:C2669,C2669)&gt;1,O2668,1+MAX(O2668,0)))</f>
        <v>75</v>
      </c>
      <c r="P2669" s="45">
        <f t="shared" si="574"/>
        <v>45</v>
      </c>
      <c r="Q2669" s="33" t="str">
        <f t="shared" si="575"/>
        <v/>
      </c>
      <c r="R2669" s="33">
        <f t="shared" si="576"/>
        <v>11</v>
      </c>
      <c r="S2669" s="33" t="str">
        <f t="shared" si="577"/>
        <v>145_11</v>
      </c>
      <c r="T2669" s="35" t="str">
        <f t="shared" si="578"/>
        <v>145PM</v>
      </c>
      <c r="U2669" s="35" t="str">
        <f t="shared" si="579"/>
        <v>145PMEW</v>
      </c>
      <c r="W2669" s="20" t="str">
        <f t="shared" si="580"/>
        <v/>
      </c>
      <c r="X2669" s="20" t="str">
        <f t="shared" si="581"/>
        <v/>
      </c>
      <c r="Y2669" s="20" t="str">
        <f t="shared" si="582"/>
        <v/>
      </c>
      <c r="Z2669" s="20" t="str">
        <f t="shared" si="583"/>
        <v/>
      </c>
      <c r="AA2669" s="20">
        <f t="shared" si="585"/>
        <v>0</v>
      </c>
      <c r="AB2669" s="20">
        <f t="shared" si="586"/>
        <v>0</v>
      </c>
      <c r="AC2669" s="20">
        <f t="shared" si="587"/>
        <v>0</v>
      </c>
      <c r="AD2669" s="16">
        <f t="shared" si="584"/>
        <v>0</v>
      </c>
      <c r="AE2669" s="16">
        <f>IF(ISBLANK(T2669),AE2668,IF(COUNTIF(T$2:T2669,T2669)&gt;1,AE2668,1+MAX(AE2668,0)))</f>
        <v>82</v>
      </c>
    </row>
    <row r="2670" spans="1:31" x14ac:dyDescent="0.25">
      <c r="A2670" s="42">
        <v>145</v>
      </c>
      <c r="B2670" s="42" t="s">
        <v>66</v>
      </c>
      <c r="C2670" s="42" t="s">
        <v>819</v>
      </c>
      <c r="E2670" s="20">
        <v>1</v>
      </c>
      <c r="F2670" s="20">
        <v>4</v>
      </c>
      <c r="G2670" s="20">
        <v>1</v>
      </c>
      <c r="H2670" s="20">
        <v>1</v>
      </c>
      <c r="I2670" s="20">
        <v>1</v>
      </c>
      <c r="J2670" s="20">
        <v>0</v>
      </c>
      <c r="K2670" s="20">
        <v>0</v>
      </c>
      <c r="L2670" s="20">
        <v>1</v>
      </c>
      <c r="O2670" s="101">
        <f>IF(ISBLANK(C2670),O2669,IF(COUNTIF(C$2:C2670,C2670)&gt;1,O2669,1+MAX(O2669,0)))</f>
        <v>75</v>
      </c>
      <c r="P2670" s="45">
        <f t="shared" si="574"/>
        <v>45</v>
      </c>
      <c r="Q2670" s="33" t="str">
        <f t="shared" si="575"/>
        <v/>
      </c>
      <c r="R2670" s="33">
        <f t="shared" si="576"/>
        <v>12</v>
      </c>
      <c r="S2670" s="33" t="str">
        <f t="shared" si="577"/>
        <v>145_12</v>
      </c>
      <c r="T2670" s="35" t="str">
        <f t="shared" si="578"/>
        <v>145PM</v>
      </c>
      <c r="U2670" s="35" t="str">
        <f t="shared" si="579"/>
        <v>145PMNS</v>
      </c>
      <c r="W2670" s="20" t="str">
        <f t="shared" si="580"/>
        <v/>
      </c>
      <c r="X2670" s="20" t="str">
        <f t="shared" si="581"/>
        <v/>
      </c>
      <c r="Y2670" s="20" t="str">
        <f t="shared" si="582"/>
        <v/>
      </c>
      <c r="Z2670" s="20" t="str">
        <f t="shared" si="583"/>
        <v/>
      </c>
      <c r="AA2670" s="20">
        <f t="shared" si="585"/>
        <v>0</v>
      </c>
      <c r="AB2670" s="20">
        <f t="shared" si="586"/>
        <v>0</v>
      </c>
      <c r="AC2670" s="20">
        <f t="shared" si="587"/>
        <v>0</v>
      </c>
      <c r="AD2670" s="16">
        <f t="shared" si="584"/>
        <v>0</v>
      </c>
      <c r="AE2670" s="16">
        <f>IF(ISBLANK(T2670),AE2669,IF(COUNTIF(T$2:T2670,T2670)&gt;1,AE2669,1+MAX(AE2669,0)))</f>
        <v>82</v>
      </c>
    </row>
    <row r="2671" spans="1:31" x14ac:dyDescent="0.25">
      <c r="A2671" s="42">
        <v>145</v>
      </c>
      <c r="B2671" s="42" t="s">
        <v>66</v>
      </c>
      <c r="C2671" s="42" t="s">
        <v>819</v>
      </c>
      <c r="E2671" s="20">
        <v>1</v>
      </c>
      <c r="F2671" s="20">
        <v>4</v>
      </c>
      <c r="G2671" s="20">
        <v>2</v>
      </c>
      <c r="H2671" s="20">
        <v>2</v>
      </c>
      <c r="I2671" s="20">
        <v>0</v>
      </c>
      <c r="J2671" s="20">
        <v>0</v>
      </c>
      <c r="K2671" s="20">
        <v>0</v>
      </c>
      <c r="L2671" s="20">
        <v>2</v>
      </c>
      <c r="O2671" s="101">
        <f>IF(ISBLANK(C2671),O2670,IF(COUNTIF(C$2:C2671,C2671)&gt;1,O2670,1+MAX(O2670,0)))</f>
        <v>75</v>
      </c>
      <c r="P2671" s="45">
        <f t="shared" si="574"/>
        <v>45</v>
      </c>
      <c r="Q2671" s="33" t="str">
        <f t="shared" si="575"/>
        <v/>
      </c>
      <c r="R2671" s="33">
        <f t="shared" si="576"/>
        <v>12</v>
      </c>
      <c r="S2671" s="33" t="str">
        <f t="shared" si="577"/>
        <v>145_12</v>
      </c>
      <c r="T2671" s="35" t="str">
        <f t="shared" si="578"/>
        <v>145PM</v>
      </c>
      <c r="U2671" s="35" t="str">
        <f t="shared" si="579"/>
        <v>145PMNS</v>
      </c>
      <c r="W2671" s="20" t="str">
        <f t="shared" si="580"/>
        <v/>
      </c>
      <c r="X2671" s="20" t="str">
        <f t="shared" si="581"/>
        <v/>
      </c>
      <c r="Y2671" s="20" t="str">
        <f t="shared" si="582"/>
        <v/>
      </c>
      <c r="Z2671" s="20" t="str">
        <f t="shared" si="583"/>
        <v/>
      </c>
      <c r="AA2671" s="20">
        <f t="shared" si="585"/>
        <v>0</v>
      </c>
      <c r="AB2671" s="20">
        <f t="shared" si="586"/>
        <v>0</v>
      </c>
      <c r="AC2671" s="20">
        <f t="shared" si="587"/>
        <v>0</v>
      </c>
      <c r="AD2671" s="16">
        <f t="shared" si="584"/>
        <v>0</v>
      </c>
      <c r="AE2671" s="16">
        <f>IF(ISBLANK(T2671),AE2670,IF(COUNTIF(T$2:T2671,T2671)&gt;1,AE2670,1+MAX(AE2670,0)))</f>
        <v>82</v>
      </c>
    </row>
    <row r="2672" spans="1:31" x14ac:dyDescent="0.25">
      <c r="A2672" s="42">
        <v>145</v>
      </c>
      <c r="B2672" s="42" t="s">
        <v>66</v>
      </c>
      <c r="C2672" s="42" t="s">
        <v>819</v>
      </c>
      <c r="E2672" s="20">
        <v>1</v>
      </c>
      <c r="F2672" s="20">
        <v>4</v>
      </c>
      <c r="G2672" s="20">
        <v>3</v>
      </c>
      <c r="H2672" s="20">
        <v>0</v>
      </c>
      <c r="I2672" s="20">
        <v>0</v>
      </c>
      <c r="J2672" s="20">
        <v>0</v>
      </c>
      <c r="K2672" s="20">
        <v>0</v>
      </c>
      <c r="L2672" s="20">
        <v>0</v>
      </c>
      <c r="O2672" s="101">
        <f>IF(ISBLANK(C2672),O2671,IF(COUNTIF(C$2:C2672,C2672)&gt;1,O2671,1+MAX(O2671,0)))</f>
        <v>75</v>
      </c>
      <c r="P2672" s="45">
        <f t="shared" si="574"/>
        <v>45</v>
      </c>
      <c r="Q2672" s="33" t="str">
        <f t="shared" si="575"/>
        <v/>
      </c>
      <c r="R2672" s="33">
        <f t="shared" si="576"/>
        <v>12</v>
      </c>
      <c r="S2672" s="33" t="str">
        <f t="shared" si="577"/>
        <v>145_12</v>
      </c>
      <c r="T2672" s="35" t="str">
        <f t="shared" si="578"/>
        <v>145PM</v>
      </c>
      <c r="U2672" s="35" t="str">
        <f t="shared" si="579"/>
        <v>145PMEW</v>
      </c>
      <c r="W2672" s="20" t="str">
        <f t="shared" si="580"/>
        <v/>
      </c>
      <c r="X2672" s="20" t="str">
        <f t="shared" si="581"/>
        <v/>
      </c>
      <c r="Y2672" s="20" t="str">
        <f t="shared" si="582"/>
        <v/>
      </c>
      <c r="Z2672" s="20" t="str">
        <f t="shared" si="583"/>
        <v/>
      </c>
      <c r="AA2672" s="20">
        <f t="shared" si="585"/>
        <v>0</v>
      </c>
      <c r="AB2672" s="20">
        <f t="shared" si="586"/>
        <v>0</v>
      </c>
      <c r="AC2672" s="20">
        <f t="shared" si="587"/>
        <v>0</v>
      </c>
      <c r="AD2672" s="16">
        <f t="shared" si="584"/>
        <v>0</v>
      </c>
      <c r="AE2672" s="16">
        <f>IF(ISBLANK(T2672),AE2671,IF(COUNTIF(T$2:T2672,T2672)&gt;1,AE2671,1+MAX(AE2671,0)))</f>
        <v>82</v>
      </c>
    </row>
    <row r="2673" spans="1:31" x14ac:dyDescent="0.25">
      <c r="A2673" s="42">
        <v>145</v>
      </c>
      <c r="B2673" s="42" t="s">
        <v>66</v>
      </c>
      <c r="C2673" s="42" t="s">
        <v>819</v>
      </c>
      <c r="E2673" s="20">
        <v>1</v>
      </c>
      <c r="F2673" s="20">
        <v>4</v>
      </c>
      <c r="G2673" s="20">
        <v>4</v>
      </c>
      <c r="H2673" s="20">
        <v>2</v>
      </c>
      <c r="I2673" s="20">
        <v>1</v>
      </c>
      <c r="J2673" s="20">
        <v>2</v>
      </c>
      <c r="K2673" s="20">
        <v>0</v>
      </c>
      <c r="L2673" s="20">
        <v>1</v>
      </c>
      <c r="O2673" s="101">
        <f>IF(ISBLANK(C2673),O2672,IF(COUNTIF(C$2:C2673,C2673)&gt;1,O2672,1+MAX(O2672,0)))</f>
        <v>75</v>
      </c>
      <c r="P2673" s="45">
        <f t="shared" si="574"/>
        <v>45</v>
      </c>
      <c r="Q2673" s="33" t="str">
        <f t="shared" si="575"/>
        <v/>
      </c>
      <c r="R2673" s="33">
        <f t="shared" si="576"/>
        <v>12</v>
      </c>
      <c r="S2673" s="33" t="str">
        <f t="shared" si="577"/>
        <v>145_12</v>
      </c>
      <c r="T2673" s="35" t="str">
        <f t="shared" si="578"/>
        <v>145PM</v>
      </c>
      <c r="U2673" s="35" t="str">
        <f t="shared" si="579"/>
        <v>145PMEW</v>
      </c>
      <c r="W2673" s="20" t="str">
        <f t="shared" si="580"/>
        <v/>
      </c>
      <c r="X2673" s="20" t="str">
        <f t="shared" si="581"/>
        <v/>
      </c>
      <c r="Y2673" s="20" t="str">
        <f t="shared" si="582"/>
        <v/>
      </c>
      <c r="Z2673" s="20" t="str">
        <f t="shared" si="583"/>
        <v/>
      </c>
      <c r="AA2673" s="20">
        <f t="shared" si="585"/>
        <v>0</v>
      </c>
      <c r="AB2673" s="20">
        <f t="shared" si="586"/>
        <v>0</v>
      </c>
      <c r="AC2673" s="20">
        <f t="shared" si="587"/>
        <v>0</v>
      </c>
      <c r="AD2673" s="16">
        <f t="shared" si="584"/>
        <v>0</v>
      </c>
      <c r="AE2673" s="16">
        <f>IF(ISBLANK(T2673),AE2672,IF(COUNTIF(T$2:T2673,T2673)&gt;1,AE2672,1+MAX(AE2672,0)))</f>
        <v>82</v>
      </c>
    </row>
    <row r="2674" spans="1:31" x14ac:dyDescent="0.25">
      <c r="A2674" s="42">
        <v>145</v>
      </c>
      <c r="B2674" s="42" t="s">
        <v>66</v>
      </c>
      <c r="C2674" s="42" t="s">
        <v>819</v>
      </c>
      <c r="E2674" s="20">
        <v>2</v>
      </c>
      <c r="F2674" s="20">
        <v>1</v>
      </c>
      <c r="G2674" s="20">
        <v>1</v>
      </c>
      <c r="H2674" s="20">
        <v>4</v>
      </c>
      <c r="I2674" s="20">
        <v>0</v>
      </c>
      <c r="J2674" s="20">
        <v>1</v>
      </c>
      <c r="K2674" s="20">
        <v>0</v>
      </c>
      <c r="L2674" s="20">
        <v>2</v>
      </c>
      <c r="O2674" s="101">
        <f>IF(ISBLANK(C2674),O2673,IF(COUNTIF(C$2:C2674,C2674)&gt;1,O2673,1+MAX(O2673,0)))</f>
        <v>75</v>
      </c>
      <c r="P2674" s="45">
        <f t="shared" si="574"/>
        <v>45</v>
      </c>
      <c r="Q2674" s="33" t="str">
        <f t="shared" si="575"/>
        <v/>
      </c>
      <c r="R2674" s="33">
        <f t="shared" si="576"/>
        <v>13</v>
      </c>
      <c r="S2674" s="33" t="str">
        <f t="shared" si="577"/>
        <v>145_13</v>
      </c>
      <c r="T2674" s="35" t="str">
        <f t="shared" si="578"/>
        <v>145PM</v>
      </c>
      <c r="U2674" s="35" t="str">
        <f t="shared" si="579"/>
        <v>145PMNS</v>
      </c>
      <c r="W2674" s="20" t="str">
        <f t="shared" si="580"/>
        <v/>
      </c>
      <c r="X2674" s="20" t="str">
        <f t="shared" si="581"/>
        <v/>
      </c>
      <c r="Y2674" s="20" t="str">
        <f t="shared" si="582"/>
        <v/>
      </c>
      <c r="Z2674" s="20" t="str">
        <f t="shared" si="583"/>
        <v/>
      </c>
      <c r="AA2674" s="20">
        <f t="shared" si="585"/>
        <v>0</v>
      </c>
      <c r="AB2674" s="20">
        <f t="shared" si="586"/>
        <v>0</v>
      </c>
      <c r="AC2674" s="20">
        <f t="shared" si="587"/>
        <v>0</v>
      </c>
      <c r="AD2674" s="16">
        <f t="shared" si="584"/>
        <v>0</v>
      </c>
      <c r="AE2674" s="16">
        <f>IF(ISBLANK(T2674),AE2673,IF(COUNTIF(T$2:T2674,T2674)&gt;1,AE2673,1+MAX(AE2673,0)))</f>
        <v>82</v>
      </c>
    </row>
    <row r="2675" spans="1:31" x14ac:dyDescent="0.25">
      <c r="A2675" s="42">
        <v>145</v>
      </c>
      <c r="B2675" s="42" t="s">
        <v>66</v>
      </c>
      <c r="C2675" s="42" t="s">
        <v>819</v>
      </c>
      <c r="E2675" s="20">
        <v>2</v>
      </c>
      <c r="F2675" s="20">
        <v>1</v>
      </c>
      <c r="G2675" s="20">
        <v>2</v>
      </c>
      <c r="H2675" s="20">
        <v>2</v>
      </c>
      <c r="I2675" s="20">
        <v>0</v>
      </c>
      <c r="J2675" s="20">
        <v>1</v>
      </c>
      <c r="K2675" s="20">
        <v>0</v>
      </c>
      <c r="L2675" s="20">
        <v>1</v>
      </c>
      <c r="O2675" s="101">
        <f>IF(ISBLANK(C2675),O2674,IF(COUNTIF(C$2:C2675,C2675)&gt;1,O2674,1+MAX(O2674,0)))</f>
        <v>75</v>
      </c>
      <c r="P2675" s="45">
        <f t="shared" si="574"/>
        <v>45</v>
      </c>
      <c r="Q2675" s="33" t="str">
        <f t="shared" si="575"/>
        <v/>
      </c>
      <c r="R2675" s="33">
        <f t="shared" si="576"/>
        <v>13</v>
      </c>
      <c r="S2675" s="33" t="str">
        <f t="shared" si="577"/>
        <v>145_13</v>
      </c>
      <c r="T2675" s="35" t="str">
        <f t="shared" si="578"/>
        <v>145PM</v>
      </c>
      <c r="U2675" s="35" t="str">
        <f t="shared" si="579"/>
        <v>145PMNS</v>
      </c>
      <c r="W2675" s="20" t="str">
        <f t="shared" si="580"/>
        <v/>
      </c>
      <c r="X2675" s="20" t="str">
        <f t="shared" si="581"/>
        <v/>
      </c>
      <c r="Y2675" s="20" t="str">
        <f t="shared" si="582"/>
        <v/>
      </c>
      <c r="Z2675" s="20" t="str">
        <f t="shared" si="583"/>
        <v/>
      </c>
      <c r="AA2675" s="20">
        <f t="shared" si="585"/>
        <v>0</v>
      </c>
      <c r="AB2675" s="20">
        <f t="shared" si="586"/>
        <v>0</v>
      </c>
      <c r="AC2675" s="20">
        <f t="shared" si="587"/>
        <v>0</v>
      </c>
      <c r="AD2675" s="16">
        <f t="shared" si="584"/>
        <v>0</v>
      </c>
      <c r="AE2675" s="16">
        <f>IF(ISBLANK(T2675),AE2674,IF(COUNTIF(T$2:T2675,T2675)&gt;1,AE2674,1+MAX(AE2674,0)))</f>
        <v>82</v>
      </c>
    </row>
    <row r="2676" spans="1:31" x14ac:dyDescent="0.25">
      <c r="A2676" s="42">
        <v>145</v>
      </c>
      <c r="B2676" s="42" t="s">
        <v>66</v>
      </c>
      <c r="C2676" s="42" t="s">
        <v>819</v>
      </c>
      <c r="E2676" s="20">
        <v>2</v>
      </c>
      <c r="F2676" s="20">
        <v>1</v>
      </c>
      <c r="G2676" s="20">
        <v>3</v>
      </c>
      <c r="H2676" s="20">
        <v>2</v>
      </c>
      <c r="I2676" s="20">
        <v>0</v>
      </c>
      <c r="J2676" s="20">
        <v>1</v>
      </c>
      <c r="K2676" s="20">
        <v>0</v>
      </c>
      <c r="L2676" s="20">
        <v>1</v>
      </c>
      <c r="O2676" s="101">
        <f>IF(ISBLANK(C2676),O2675,IF(COUNTIF(C$2:C2676,C2676)&gt;1,O2675,1+MAX(O2675,0)))</f>
        <v>75</v>
      </c>
      <c r="P2676" s="45">
        <f t="shared" si="574"/>
        <v>45</v>
      </c>
      <c r="Q2676" s="33" t="str">
        <f t="shared" si="575"/>
        <v/>
      </c>
      <c r="R2676" s="33">
        <f t="shared" si="576"/>
        <v>13</v>
      </c>
      <c r="S2676" s="33" t="str">
        <f t="shared" si="577"/>
        <v>145_13</v>
      </c>
      <c r="T2676" s="35" t="str">
        <f t="shared" si="578"/>
        <v>145PM</v>
      </c>
      <c r="U2676" s="35" t="str">
        <f t="shared" si="579"/>
        <v>145PMEW</v>
      </c>
      <c r="W2676" s="20" t="str">
        <f t="shared" si="580"/>
        <v/>
      </c>
      <c r="X2676" s="20" t="str">
        <f t="shared" si="581"/>
        <v/>
      </c>
      <c r="Y2676" s="20" t="str">
        <f t="shared" si="582"/>
        <v/>
      </c>
      <c r="Z2676" s="20" t="str">
        <f t="shared" si="583"/>
        <v/>
      </c>
      <c r="AA2676" s="20">
        <f t="shared" si="585"/>
        <v>0</v>
      </c>
      <c r="AB2676" s="20">
        <f t="shared" si="586"/>
        <v>0</v>
      </c>
      <c r="AC2676" s="20">
        <f t="shared" si="587"/>
        <v>0</v>
      </c>
      <c r="AD2676" s="16">
        <f t="shared" si="584"/>
        <v>0</v>
      </c>
      <c r="AE2676" s="16">
        <f>IF(ISBLANK(T2676),AE2675,IF(COUNTIF(T$2:T2676,T2676)&gt;1,AE2675,1+MAX(AE2675,0)))</f>
        <v>82</v>
      </c>
    </row>
    <row r="2677" spans="1:31" x14ac:dyDescent="0.25">
      <c r="A2677" s="42">
        <v>145</v>
      </c>
      <c r="B2677" s="42" t="s">
        <v>66</v>
      </c>
      <c r="C2677" s="42" t="s">
        <v>819</v>
      </c>
      <c r="E2677" s="20">
        <v>2</v>
      </c>
      <c r="F2677" s="20">
        <v>1</v>
      </c>
      <c r="G2677" s="20">
        <v>4</v>
      </c>
      <c r="H2677" s="20">
        <v>0</v>
      </c>
      <c r="I2677" s="20">
        <v>0</v>
      </c>
      <c r="J2677" s="20">
        <v>0</v>
      </c>
      <c r="K2677" s="20">
        <v>0</v>
      </c>
      <c r="L2677" s="20">
        <v>0</v>
      </c>
      <c r="O2677" s="101">
        <f>IF(ISBLANK(C2677),O2676,IF(COUNTIF(C$2:C2677,C2677)&gt;1,O2676,1+MAX(O2676,0)))</f>
        <v>75</v>
      </c>
      <c r="P2677" s="45">
        <f t="shared" si="574"/>
        <v>45</v>
      </c>
      <c r="Q2677" s="33" t="str">
        <f t="shared" si="575"/>
        <v/>
      </c>
      <c r="R2677" s="33">
        <f t="shared" si="576"/>
        <v>13</v>
      </c>
      <c r="S2677" s="33" t="str">
        <f t="shared" si="577"/>
        <v>145_13</v>
      </c>
      <c r="T2677" s="35" t="str">
        <f t="shared" si="578"/>
        <v>145PM</v>
      </c>
      <c r="U2677" s="35" t="str">
        <f t="shared" si="579"/>
        <v>145PMEW</v>
      </c>
      <c r="W2677" s="20" t="str">
        <f t="shared" si="580"/>
        <v/>
      </c>
      <c r="X2677" s="20" t="str">
        <f t="shared" si="581"/>
        <v/>
      </c>
      <c r="Y2677" s="20" t="str">
        <f t="shared" si="582"/>
        <v/>
      </c>
      <c r="Z2677" s="20" t="str">
        <f t="shared" si="583"/>
        <v/>
      </c>
      <c r="AA2677" s="20">
        <f t="shared" si="585"/>
        <v>0</v>
      </c>
      <c r="AB2677" s="20">
        <f t="shared" si="586"/>
        <v>0</v>
      </c>
      <c r="AC2677" s="20">
        <f t="shared" si="587"/>
        <v>0</v>
      </c>
      <c r="AD2677" s="16">
        <f t="shared" si="584"/>
        <v>0</v>
      </c>
      <c r="AE2677" s="16">
        <f>IF(ISBLANK(T2677),AE2676,IF(COUNTIF(T$2:T2677,T2677)&gt;1,AE2676,1+MAX(AE2676,0)))</f>
        <v>82</v>
      </c>
    </row>
    <row r="2678" spans="1:31" x14ac:dyDescent="0.25">
      <c r="A2678" s="42">
        <v>145</v>
      </c>
      <c r="B2678" s="42" t="s">
        <v>66</v>
      </c>
      <c r="C2678" s="42" t="s">
        <v>819</v>
      </c>
      <c r="E2678" s="20">
        <v>2</v>
      </c>
      <c r="F2678" s="20">
        <v>2</v>
      </c>
      <c r="G2678" s="20">
        <v>1</v>
      </c>
      <c r="H2678" s="20">
        <v>1</v>
      </c>
      <c r="I2678" s="20">
        <v>0</v>
      </c>
      <c r="J2678" s="20">
        <v>0</v>
      </c>
      <c r="K2678" s="20">
        <v>1</v>
      </c>
      <c r="L2678" s="20">
        <v>1</v>
      </c>
      <c r="O2678" s="101">
        <f>IF(ISBLANK(C2678),O2677,IF(COUNTIF(C$2:C2678,C2678)&gt;1,O2677,1+MAX(O2677,0)))</f>
        <v>75</v>
      </c>
      <c r="P2678" s="45">
        <f t="shared" si="574"/>
        <v>45</v>
      </c>
      <c r="Q2678" s="33" t="str">
        <f t="shared" si="575"/>
        <v/>
      </c>
      <c r="R2678" s="33">
        <f t="shared" si="576"/>
        <v>14</v>
      </c>
      <c r="S2678" s="33" t="str">
        <f t="shared" si="577"/>
        <v>145_14</v>
      </c>
      <c r="T2678" s="35" t="str">
        <f t="shared" si="578"/>
        <v>145PM</v>
      </c>
      <c r="U2678" s="35" t="str">
        <f t="shared" si="579"/>
        <v>145PMNS</v>
      </c>
      <c r="W2678" s="20" t="str">
        <f t="shared" si="580"/>
        <v/>
      </c>
      <c r="X2678" s="20" t="str">
        <f t="shared" si="581"/>
        <v/>
      </c>
      <c r="Y2678" s="20" t="str">
        <f t="shared" si="582"/>
        <v/>
      </c>
      <c r="Z2678" s="20" t="str">
        <f t="shared" si="583"/>
        <v/>
      </c>
      <c r="AA2678" s="20">
        <f t="shared" si="585"/>
        <v>0</v>
      </c>
      <c r="AB2678" s="20">
        <f t="shared" si="586"/>
        <v>0</v>
      </c>
      <c r="AC2678" s="20">
        <f t="shared" si="587"/>
        <v>0</v>
      </c>
      <c r="AD2678" s="16">
        <f t="shared" si="584"/>
        <v>0</v>
      </c>
      <c r="AE2678" s="16">
        <f>IF(ISBLANK(T2678),AE2677,IF(COUNTIF(T$2:T2678,T2678)&gt;1,AE2677,1+MAX(AE2677,0)))</f>
        <v>82</v>
      </c>
    </row>
    <row r="2679" spans="1:31" x14ac:dyDescent="0.25">
      <c r="A2679" s="42">
        <v>145</v>
      </c>
      <c r="B2679" s="42" t="s">
        <v>66</v>
      </c>
      <c r="C2679" s="42" t="s">
        <v>819</v>
      </c>
      <c r="E2679" s="20">
        <v>2</v>
      </c>
      <c r="F2679" s="20">
        <v>2</v>
      </c>
      <c r="G2679" s="20">
        <v>2</v>
      </c>
      <c r="H2679" s="20">
        <v>2</v>
      </c>
      <c r="I2679" s="20">
        <v>0</v>
      </c>
      <c r="J2679" s="20">
        <v>0</v>
      </c>
      <c r="K2679" s="20">
        <v>1</v>
      </c>
      <c r="L2679" s="20">
        <v>1</v>
      </c>
      <c r="O2679" s="101">
        <f>IF(ISBLANK(C2679),O2678,IF(COUNTIF(C$2:C2679,C2679)&gt;1,O2678,1+MAX(O2678,0)))</f>
        <v>75</v>
      </c>
      <c r="P2679" s="45">
        <f t="shared" si="574"/>
        <v>45</v>
      </c>
      <c r="Q2679" s="33" t="str">
        <f t="shared" si="575"/>
        <v/>
      </c>
      <c r="R2679" s="33">
        <f t="shared" si="576"/>
        <v>14</v>
      </c>
      <c r="S2679" s="33" t="str">
        <f t="shared" si="577"/>
        <v>145_14</v>
      </c>
      <c r="T2679" s="35" t="str">
        <f t="shared" si="578"/>
        <v>145PM</v>
      </c>
      <c r="U2679" s="35" t="str">
        <f t="shared" si="579"/>
        <v>145PMNS</v>
      </c>
      <c r="W2679" s="20" t="str">
        <f t="shared" si="580"/>
        <v/>
      </c>
      <c r="X2679" s="20" t="str">
        <f t="shared" si="581"/>
        <v/>
      </c>
      <c r="Y2679" s="20" t="str">
        <f t="shared" si="582"/>
        <v/>
      </c>
      <c r="Z2679" s="20" t="str">
        <f t="shared" si="583"/>
        <v/>
      </c>
      <c r="AA2679" s="20">
        <f t="shared" si="585"/>
        <v>0</v>
      </c>
      <c r="AB2679" s="20">
        <f t="shared" si="586"/>
        <v>0</v>
      </c>
      <c r="AC2679" s="20">
        <f t="shared" si="587"/>
        <v>0</v>
      </c>
      <c r="AD2679" s="16">
        <f t="shared" si="584"/>
        <v>0</v>
      </c>
      <c r="AE2679" s="16">
        <f>IF(ISBLANK(T2679),AE2678,IF(COUNTIF(T$2:T2679,T2679)&gt;1,AE2678,1+MAX(AE2678,0)))</f>
        <v>82</v>
      </c>
    </row>
    <row r="2680" spans="1:31" x14ac:dyDescent="0.25">
      <c r="A2680" s="42">
        <v>145</v>
      </c>
      <c r="B2680" s="42" t="s">
        <v>66</v>
      </c>
      <c r="C2680" s="42" t="s">
        <v>819</v>
      </c>
      <c r="E2680" s="20">
        <v>2</v>
      </c>
      <c r="F2680" s="20">
        <v>2</v>
      </c>
      <c r="G2680" s="20">
        <v>3</v>
      </c>
      <c r="H2680" s="20">
        <v>2</v>
      </c>
      <c r="I2680" s="20">
        <v>0</v>
      </c>
      <c r="J2680" s="20">
        <v>0</v>
      </c>
      <c r="K2680" s="20">
        <v>1</v>
      </c>
      <c r="L2680" s="20">
        <v>1</v>
      </c>
      <c r="O2680" s="101">
        <f>IF(ISBLANK(C2680),O2679,IF(COUNTIF(C$2:C2680,C2680)&gt;1,O2679,1+MAX(O2679,0)))</f>
        <v>75</v>
      </c>
      <c r="P2680" s="45">
        <f t="shared" si="574"/>
        <v>45</v>
      </c>
      <c r="Q2680" s="33" t="str">
        <f t="shared" si="575"/>
        <v/>
      </c>
      <c r="R2680" s="33">
        <f t="shared" si="576"/>
        <v>14</v>
      </c>
      <c r="S2680" s="33" t="str">
        <f t="shared" si="577"/>
        <v>145_14</v>
      </c>
      <c r="T2680" s="35" t="str">
        <f t="shared" si="578"/>
        <v>145PM</v>
      </c>
      <c r="U2680" s="35" t="str">
        <f t="shared" si="579"/>
        <v>145PMEW</v>
      </c>
      <c r="W2680" s="20" t="str">
        <f t="shared" si="580"/>
        <v/>
      </c>
      <c r="X2680" s="20" t="str">
        <f t="shared" si="581"/>
        <v/>
      </c>
      <c r="Y2680" s="20" t="str">
        <f t="shared" si="582"/>
        <v/>
      </c>
      <c r="Z2680" s="20" t="str">
        <f t="shared" si="583"/>
        <v/>
      </c>
      <c r="AA2680" s="20">
        <f t="shared" si="585"/>
        <v>0</v>
      </c>
      <c r="AB2680" s="20">
        <f t="shared" si="586"/>
        <v>0</v>
      </c>
      <c r="AC2680" s="20">
        <f t="shared" si="587"/>
        <v>0</v>
      </c>
      <c r="AD2680" s="16">
        <f t="shared" si="584"/>
        <v>0</v>
      </c>
      <c r="AE2680" s="16">
        <f>IF(ISBLANK(T2680),AE2679,IF(COUNTIF(T$2:T2680,T2680)&gt;1,AE2679,1+MAX(AE2679,0)))</f>
        <v>82</v>
      </c>
    </row>
    <row r="2681" spans="1:31" x14ac:dyDescent="0.25">
      <c r="A2681" s="42">
        <v>145</v>
      </c>
      <c r="B2681" s="42" t="s">
        <v>66</v>
      </c>
      <c r="C2681" s="42" t="s">
        <v>819</v>
      </c>
      <c r="E2681" s="20">
        <v>2</v>
      </c>
      <c r="F2681" s="20">
        <v>2</v>
      </c>
      <c r="G2681" s="20">
        <v>4</v>
      </c>
      <c r="H2681" s="20">
        <v>1</v>
      </c>
      <c r="I2681" s="20">
        <v>1</v>
      </c>
      <c r="J2681" s="20">
        <v>0</v>
      </c>
      <c r="K2681" s="20">
        <v>0</v>
      </c>
      <c r="L2681" s="20">
        <v>1</v>
      </c>
      <c r="O2681" s="101">
        <f>IF(ISBLANK(C2681),O2680,IF(COUNTIF(C$2:C2681,C2681)&gt;1,O2680,1+MAX(O2680,0)))</f>
        <v>75</v>
      </c>
      <c r="P2681" s="45">
        <f t="shared" si="574"/>
        <v>45</v>
      </c>
      <c r="Q2681" s="33" t="str">
        <f t="shared" si="575"/>
        <v/>
      </c>
      <c r="R2681" s="33">
        <f t="shared" si="576"/>
        <v>14</v>
      </c>
      <c r="S2681" s="33" t="str">
        <f t="shared" si="577"/>
        <v>145_14</v>
      </c>
      <c r="T2681" s="35" t="str">
        <f t="shared" si="578"/>
        <v>145PM</v>
      </c>
      <c r="U2681" s="35" t="str">
        <f t="shared" si="579"/>
        <v>145PMEW</v>
      </c>
      <c r="W2681" s="20" t="str">
        <f t="shared" si="580"/>
        <v/>
      </c>
      <c r="X2681" s="20" t="str">
        <f t="shared" si="581"/>
        <v/>
      </c>
      <c r="Y2681" s="20" t="str">
        <f t="shared" si="582"/>
        <v/>
      </c>
      <c r="Z2681" s="20" t="str">
        <f t="shared" si="583"/>
        <v/>
      </c>
      <c r="AA2681" s="20">
        <f t="shared" si="585"/>
        <v>0</v>
      </c>
      <c r="AB2681" s="20">
        <f t="shared" si="586"/>
        <v>0</v>
      </c>
      <c r="AC2681" s="20">
        <f t="shared" si="587"/>
        <v>0</v>
      </c>
      <c r="AD2681" s="16">
        <f t="shared" si="584"/>
        <v>0</v>
      </c>
      <c r="AE2681" s="16">
        <f>IF(ISBLANK(T2681),AE2680,IF(COUNTIF(T$2:T2681,T2681)&gt;1,AE2680,1+MAX(AE2680,0)))</f>
        <v>82</v>
      </c>
    </row>
    <row r="2682" spans="1:31" x14ac:dyDescent="0.25">
      <c r="A2682" s="42">
        <v>145</v>
      </c>
      <c r="B2682" s="42" t="s">
        <v>66</v>
      </c>
      <c r="C2682" s="42" t="s">
        <v>819</v>
      </c>
      <c r="E2682" s="20">
        <v>2</v>
      </c>
      <c r="F2682" s="20">
        <v>3</v>
      </c>
      <c r="G2682" s="20">
        <v>1</v>
      </c>
      <c r="H2682" s="20">
        <v>2</v>
      </c>
      <c r="I2682" s="20">
        <v>1</v>
      </c>
      <c r="J2682" s="20">
        <v>1</v>
      </c>
      <c r="K2682" s="20">
        <v>0</v>
      </c>
      <c r="L2682" s="20">
        <v>1</v>
      </c>
      <c r="O2682" s="101">
        <f>IF(ISBLANK(C2682),O2681,IF(COUNTIF(C$2:C2682,C2682)&gt;1,O2681,1+MAX(O2681,0)))</f>
        <v>75</v>
      </c>
      <c r="P2682" s="45">
        <f t="shared" si="574"/>
        <v>45</v>
      </c>
      <c r="Q2682" s="33" t="str">
        <f t="shared" si="575"/>
        <v/>
      </c>
      <c r="R2682" s="33">
        <f t="shared" si="576"/>
        <v>15</v>
      </c>
      <c r="S2682" s="33" t="str">
        <f t="shared" si="577"/>
        <v>145_15</v>
      </c>
      <c r="T2682" s="35" t="str">
        <f t="shared" si="578"/>
        <v>145PM</v>
      </c>
      <c r="U2682" s="35" t="str">
        <f t="shared" si="579"/>
        <v>145PMNS</v>
      </c>
      <c r="W2682" s="20" t="str">
        <f t="shared" si="580"/>
        <v/>
      </c>
      <c r="X2682" s="20" t="str">
        <f t="shared" si="581"/>
        <v/>
      </c>
      <c r="Y2682" s="20" t="str">
        <f t="shared" si="582"/>
        <v/>
      </c>
      <c r="Z2682" s="20" t="str">
        <f t="shared" si="583"/>
        <v/>
      </c>
      <c r="AA2682" s="20">
        <f t="shared" si="585"/>
        <v>0</v>
      </c>
      <c r="AB2682" s="20">
        <f t="shared" si="586"/>
        <v>0</v>
      </c>
      <c r="AC2682" s="20">
        <f t="shared" si="587"/>
        <v>0</v>
      </c>
      <c r="AD2682" s="16">
        <f t="shared" si="584"/>
        <v>0</v>
      </c>
      <c r="AE2682" s="16">
        <f>IF(ISBLANK(T2682),AE2681,IF(COUNTIF(T$2:T2682,T2682)&gt;1,AE2681,1+MAX(AE2681,0)))</f>
        <v>82</v>
      </c>
    </row>
    <row r="2683" spans="1:31" x14ac:dyDescent="0.25">
      <c r="A2683" s="42">
        <v>145</v>
      </c>
      <c r="B2683" s="42" t="s">
        <v>66</v>
      </c>
      <c r="C2683" s="42" t="s">
        <v>819</v>
      </c>
      <c r="E2683" s="20">
        <v>2</v>
      </c>
      <c r="F2683" s="20">
        <v>3</v>
      </c>
      <c r="G2683" s="20">
        <v>2</v>
      </c>
      <c r="H2683" s="20">
        <v>3</v>
      </c>
      <c r="I2683" s="20">
        <v>2</v>
      </c>
      <c r="J2683" s="20">
        <v>0</v>
      </c>
      <c r="K2683" s="20">
        <v>1</v>
      </c>
      <c r="L2683" s="20">
        <v>3</v>
      </c>
      <c r="O2683" s="101">
        <f>IF(ISBLANK(C2683),O2682,IF(COUNTIF(C$2:C2683,C2683)&gt;1,O2682,1+MAX(O2682,0)))</f>
        <v>75</v>
      </c>
      <c r="P2683" s="45">
        <f t="shared" si="574"/>
        <v>45</v>
      </c>
      <c r="Q2683" s="33" t="str">
        <f t="shared" si="575"/>
        <v/>
      </c>
      <c r="R2683" s="33">
        <f t="shared" si="576"/>
        <v>15</v>
      </c>
      <c r="S2683" s="33" t="str">
        <f t="shared" si="577"/>
        <v>145_15</v>
      </c>
      <c r="T2683" s="35" t="str">
        <f t="shared" si="578"/>
        <v>145PM</v>
      </c>
      <c r="U2683" s="35" t="str">
        <f t="shared" si="579"/>
        <v>145PMNS</v>
      </c>
      <c r="W2683" s="20" t="str">
        <f t="shared" si="580"/>
        <v/>
      </c>
      <c r="X2683" s="20" t="str">
        <f t="shared" si="581"/>
        <v/>
      </c>
      <c r="Y2683" s="20" t="str">
        <f t="shared" si="582"/>
        <v/>
      </c>
      <c r="Z2683" s="20" t="str">
        <f t="shared" si="583"/>
        <v/>
      </c>
      <c r="AA2683" s="20">
        <f t="shared" si="585"/>
        <v>0</v>
      </c>
      <c r="AB2683" s="20">
        <f t="shared" si="586"/>
        <v>0</v>
      </c>
      <c r="AC2683" s="20">
        <f t="shared" si="587"/>
        <v>0</v>
      </c>
      <c r="AD2683" s="16">
        <f t="shared" si="584"/>
        <v>0</v>
      </c>
      <c r="AE2683" s="16">
        <f>IF(ISBLANK(T2683),AE2682,IF(COUNTIF(T$2:T2683,T2683)&gt;1,AE2682,1+MAX(AE2682,0)))</f>
        <v>82</v>
      </c>
    </row>
    <row r="2684" spans="1:31" x14ac:dyDescent="0.25">
      <c r="A2684" s="42">
        <v>145</v>
      </c>
      <c r="B2684" s="42" t="s">
        <v>66</v>
      </c>
      <c r="C2684" s="42" t="s">
        <v>819</v>
      </c>
      <c r="E2684" s="20">
        <v>2</v>
      </c>
      <c r="F2684" s="20">
        <v>3</v>
      </c>
      <c r="G2684" s="20">
        <v>3</v>
      </c>
      <c r="H2684" s="20">
        <v>1</v>
      </c>
      <c r="I2684" s="20">
        <v>1</v>
      </c>
      <c r="J2684" s="20">
        <v>0</v>
      </c>
      <c r="K2684" s="20">
        <v>0</v>
      </c>
      <c r="L2684" s="20">
        <v>0</v>
      </c>
      <c r="O2684" s="101">
        <f>IF(ISBLANK(C2684),O2683,IF(COUNTIF(C$2:C2684,C2684)&gt;1,O2683,1+MAX(O2683,0)))</f>
        <v>75</v>
      </c>
      <c r="P2684" s="45">
        <f t="shared" si="574"/>
        <v>45</v>
      </c>
      <c r="Q2684" s="33" t="str">
        <f t="shared" si="575"/>
        <v/>
      </c>
      <c r="R2684" s="33">
        <f t="shared" si="576"/>
        <v>15</v>
      </c>
      <c r="S2684" s="33" t="str">
        <f t="shared" si="577"/>
        <v>145_15</v>
      </c>
      <c r="T2684" s="35" t="str">
        <f t="shared" si="578"/>
        <v>145PM</v>
      </c>
      <c r="U2684" s="35" t="str">
        <f t="shared" si="579"/>
        <v>145PMEW</v>
      </c>
      <c r="W2684" s="20" t="str">
        <f t="shared" si="580"/>
        <v/>
      </c>
      <c r="X2684" s="20" t="str">
        <f t="shared" si="581"/>
        <v/>
      </c>
      <c r="Y2684" s="20" t="str">
        <f t="shared" si="582"/>
        <v/>
      </c>
      <c r="Z2684" s="20" t="str">
        <f t="shared" si="583"/>
        <v/>
      </c>
      <c r="AA2684" s="20">
        <f t="shared" si="585"/>
        <v>0</v>
      </c>
      <c r="AB2684" s="20">
        <f t="shared" si="586"/>
        <v>0</v>
      </c>
      <c r="AC2684" s="20">
        <f t="shared" si="587"/>
        <v>0</v>
      </c>
      <c r="AD2684" s="16">
        <f t="shared" si="584"/>
        <v>0</v>
      </c>
      <c r="AE2684" s="16">
        <f>IF(ISBLANK(T2684),AE2683,IF(COUNTIF(T$2:T2684,T2684)&gt;1,AE2683,1+MAX(AE2683,0)))</f>
        <v>82</v>
      </c>
    </row>
    <row r="2685" spans="1:31" x14ac:dyDescent="0.25">
      <c r="A2685" s="42">
        <v>145</v>
      </c>
      <c r="B2685" s="42" t="s">
        <v>66</v>
      </c>
      <c r="C2685" s="42" t="s">
        <v>819</v>
      </c>
      <c r="E2685" s="20">
        <v>2</v>
      </c>
      <c r="F2685" s="20">
        <v>3</v>
      </c>
      <c r="G2685" s="20">
        <v>4</v>
      </c>
      <c r="H2685" s="20">
        <v>3</v>
      </c>
      <c r="I2685" s="20">
        <v>1</v>
      </c>
      <c r="J2685" s="20">
        <v>0</v>
      </c>
      <c r="K2685" s="20">
        <v>2</v>
      </c>
      <c r="L2685" s="20">
        <v>2</v>
      </c>
      <c r="O2685" s="101">
        <f>IF(ISBLANK(C2685),O2684,IF(COUNTIF(C$2:C2685,C2685)&gt;1,O2684,1+MAX(O2684,0)))</f>
        <v>75</v>
      </c>
      <c r="P2685" s="45">
        <f t="shared" si="574"/>
        <v>45</v>
      </c>
      <c r="Q2685" s="33" t="str">
        <f t="shared" si="575"/>
        <v/>
      </c>
      <c r="R2685" s="33">
        <f t="shared" si="576"/>
        <v>15</v>
      </c>
      <c r="S2685" s="33" t="str">
        <f t="shared" si="577"/>
        <v>145_15</v>
      </c>
      <c r="T2685" s="35" t="str">
        <f t="shared" si="578"/>
        <v>145PM</v>
      </c>
      <c r="U2685" s="35" t="str">
        <f t="shared" si="579"/>
        <v>145PMEW</v>
      </c>
      <c r="W2685" s="20" t="str">
        <f t="shared" si="580"/>
        <v/>
      </c>
      <c r="X2685" s="20" t="str">
        <f t="shared" si="581"/>
        <v/>
      </c>
      <c r="Y2685" s="20" t="str">
        <f t="shared" si="582"/>
        <v/>
      </c>
      <c r="Z2685" s="20" t="str">
        <f t="shared" si="583"/>
        <v/>
      </c>
      <c r="AA2685" s="20">
        <f t="shared" si="585"/>
        <v>0</v>
      </c>
      <c r="AB2685" s="20">
        <f t="shared" si="586"/>
        <v>0</v>
      </c>
      <c r="AC2685" s="20">
        <f t="shared" si="587"/>
        <v>0</v>
      </c>
      <c r="AD2685" s="16">
        <f t="shared" si="584"/>
        <v>0</v>
      </c>
      <c r="AE2685" s="16">
        <f>IF(ISBLANK(T2685),AE2684,IF(COUNTIF(T$2:T2685,T2685)&gt;1,AE2684,1+MAX(AE2684,0)))</f>
        <v>82</v>
      </c>
    </row>
    <row r="2686" spans="1:31" x14ac:dyDescent="0.25">
      <c r="A2686" s="42">
        <v>145</v>
      </c>
      <c r="B2686" s="42" t="s">
        <v>66</v>
      </c>
      <c r="C2686" s="42" t="s">
        <v>819</v>
      </c>
      <c r="E2686" s="20">
        <v>2</v>
      </c>
      <c r="F2686" s="20">
        <v>4</v>
      </c>
      <c r="G2686" s="20">
        <v>1</v>
      </c>
      <c r="H2686" s="20">
        <v>2</v>
      </c>
      <c r="I2686" s="20">
        <v>2</v>
      </c>
      <c r="J2686" s="20">
        <v>0</v>
      </c>
      <c r="K2686" s="20">
        <v>1</v>
      </c>
      <c r="L2686" s="20">
        <v>2</v>
      </c>
      <c r="O2686" s="101">
        <f>IF(ISBLANK(C2686),O2685,IF(COUNTIF(C$2:C2686,C2686)&gt;1,O2685,1+MAX(O2685,0)))</f>
        <v>75</v>
      </c>
      <c r="P2686" s="45">
        <f t="shared" si="574"/>
        <v>45</v>
      </c>
      <c r="Q2686" s="33" t="str">
        <f t="shared" si="575"/>
        <v/>
      </c>
      <c r="R2686" s="33">
        <f t="shared" si="576"/>
        <v>16</v>
      </c>
      <c r="S2686" s="33" t="str">
        <f t="shared" si="577"/>
        <v>145_16</v>
      </c>
      <c r="T2686" s="35" t="str">
        <f t="shared" si="578"/>
        <v>145PM</v>
      </c>
      <c r="U2686" s="35" t="str">
        <f t="shared" si="579"/>
        <v>145PMNS</v>
      </c>
      <c r="W2686" s="20" t="str">
        <f t="shared" si="580"/>
        <v/>
      </c>
      <c r="X2686" s="20" t="str">
        <f t="shared" si="581"/>
        <v/>
      </c>
      <c r="Y2686" s="20" t="str">
        <f t="shared" si="582"/>
        <v/>
      </c>
      <c r="Z2686" s="20" t="str">
        <f t="shared" si="583"/>
        <v/>
      </c>
      <c r="AA2686" s="20">
        <f t="shared" si="585"/>
        <v>0</v>
      </c>
      <c r="AB2686" s="20">
        <f t="shared" si="586"/>
        <v>0</v>
      </c>
      <c r="AC2686" s="20">
        <f t="shared" si="587"/>
        <v>0</v>
      </c>
      <c r="AD2686" s="16">
        <f t="shared" si="584"/>
        <v>0</v>
      </c>
      <c r="AE2686" s="16">
        <f>IF(ISBLANK(T2686),AE2685,IF(COUNTIF(T$2:T2686,T2686)&gt;1,AE2685,1+MAX(AE2685,0)))</f>
        <v>82</v>
      </c>
    </row>
    <row r="2687" spans="1:31" x14ac:dyDescent="0.25">
      <c r="A2687" s="42">
        <v>145</v>
      </c>
      <c r="B2687" s="42" t="s">
        <v>66</v>
      </c>
      <c r="C2687" s="42" t="s">
        <v>819</v>
      </c>
      <c r="E2687" s="20">
        <v>2</v>
      </c>
      <c r="F2687" s="20">
        <v>4</v>
      </c>
      <c r="G2687" s="20">
        <v>2</v>
      </c>
      <c r="H2687" s="20">
        <v>1</v>
      </c>
      <c r="I2687" s="20">
        <v>0</v>
      </c>
      <c r="J2687" s="20">
        <v>1</v>
      </c>
      <c r="K2687" s="20">
        <v>0</v>
      </c>
      <c r="L2687" s="20">
        <v>0</v>
      </c>
      <c r="O2687" s="101">
        <f>IF(ISBLANK(C2687),O2686,IF(COUNTIF(C$2:C2687,C2687)&gt;1,O2686,1+MAX(O2686,0)))</f>
        <v>75</v>
      </c>
      <c r="P2687" s="45">
        <f t="shared" si="574"/>
        <v>45</v>
      </c>
      <c r="Q2687" s="33" t="str">
        <f t="shared" si="575"/>
        <v/>
      </c>
      <c r="R2687" s="33">
        <f t="shared" si="576"/>
        <v>16</v>
      </c>
      <c r="S2687" s="33" t="str">
        <f t="shared" si="577"/>
        <v>145_16</v>
      </c>
      <c r="T2687" s="35" t="str">
        <f t="shared" si="578"/>
        <v>145PM</v>
      </c>
      <c r="U2687" s="35" t="str">
        <f t="shared" si="579"/>
        <v>145PMNS</v>
      </c>
      <c r="W2687" s="20" t="str">
        <f t="shared" si="580"/>
        <v/>
      </c>
      <c r="X2687" s="20" t="str">
        <f t="shared" si="581"/>
        <v/>
      </c>
      <c r="Y2687" s="20" t="str">
        <f t="shared" si="582"/>
        <v/>
      </c>
      <c r="Z2687" s="20" t="str">
        <f t="shared" si="583"/>
        <v/>
      </c>
      <c r="AA2687" s="20">
        <f t="shared" si="585"/>
        <v>0</v>
      </c>
      <c r="AB2687" s="20">
        <f t="shared" si="586"/>
        <v>0</v>
      </c>
      <c r="AC2687" s="20">
        <f t="shared" si="587"/>
        <v>0</v>
      </c>
      <c r="AD2687" s="16">
        <f t="shared" si="584"/>
        <v>0</v>
      </c>
      <c r="AE2687" s="16">
        <f>IF(ISBLANK(T2687),AE2686,IF(COUNTIF(T$2:T2687,T2687)&gt;1,AE2686,1+MAX(AE2686,0)))</f>
        <v>82</v>
      </c>
    </row>
    <row r="2688" spans="1:31" x14ac:dyDescent="0.25">
      <c r="A2688" s="42">
        <v>145</v>
      </c>
      <c r="B2688" s="42" t="s">
        <v>66</v>
      </c>
      <c r="C2688" s="42" t="s">
        <v>819</v>
      </c>
      <c r="E2688" s="20">
        <v>2</v>
      </c>
      <c r="F2688" s="20">
        <v>4</v>
      </c>
      <c r="G2688" s="20">
        <v>3</v>
      </c>
      <c r="H2688" s="20">
        <v>0</v>
      </c>
      <c r="I2688" s="20">
        <v>0</v>
      </c>
      <c r="J2688" s="20">
        <v>0</v>
      </c>
      <c r="K2688" s="20">
        <v>0</v>
      </c>
      <c r="L2688" s="20">
        <v>0</v>
      </c>
      <c r="O2688" s="101">
        <f>IF(ISBLANK(C2688),O2687,IF(COUNTIF(C$2:C2688,C2688)&gt;1,O2687,1+MAX(O2687,0)))</f>
        <v>75</v>
      </c>
      <c r="P2688" s="45">
        <f t="shared" si="574"/>
        <v>45</v>
      </c>
      <c r="Q2688" s="33" t="str">
        <f t="shared" si="575"/>
        <v/>
      </c>
      <c r="R2688" s="33">
        <f t="shared" si="576"/>
        <v>16</v>
      </c>
      <c r="S2688" s="33" t="str">
        <f t="shared" si="577"/>
        <v>145_16</v>
      </c>
      <c r="T2688" s="35" t="str">
        <f t="shared" si="578"/>
        <v>145PM</v>
      </c>
      <c r="U2688" s="35" t="str">
        <f t="shared" si="579"/>
        <v>145PMEW</v>
      </c>
      <c r="W2688" s="20" t="str">
        <f t="shared" si="580"/>
        <v/>
      </c>
      <c r="X2688" s="20" t="str">
        <f t="shared" si="581"/>
        <v/>
      </c>
      <c r="Y2688" s="20" t="str">
        <f t="shared" si="582"/>
        <v/>
      </c>
      <c r="Z2688" s="20" t="str">
        <f t="shared" si="583"/>
        <v/>
      </c>
      <c r="AA2688" s="20">
        <f t="shared" si="585"/>
        <v>0</v>
      </c>
      <c r="AB2688" s="20">
        <f t="shared" si="586"/>
        <v>0</v>
      </c>
      <c r="AC2688" s="20">
        <f t="shared" si="587"/>
        <v>0</v>
      </c>
      <c r="AD2688" s="16">
        <f t="shared" si="584"/>
        <v>0</v>
      </c>
      <c r="AE2688" s="16">
        <f>IF(ISBLANK(T2688),AE2687,IF(COUNTIF(T$2:T2688,T2688)&gt;1,AE2687,1+MAX(AE2687,0)))</f>
        <v>82</v>
      </c>
    </row>
    <row r="2689" spans="1:31" x14ac:dyDescent="0.25">
      <c r="A2689" s="42">
        <v>145</v>
      </c>
      <c r="B2689" s="42" t="s">
        <v>66</v>
      </c>
      <c r="C2689" s="42" t="s">
        <v>819</v>
      </c>
      <c r="E2689" s="20">
        <v>2</v>
      </c>
      <c r="F2689" s="20">
        <v>4</v>
      </c>
      <c r="G2689" s="20">
        <v>4</v>
      </c>
      <c r="H2689" s="20">
        <v>1</v>
      </c>
      <c r="I2689" s="20">
        <v>0</v>
      </c>
      <c r="J2689" s="20">
        <v>1</v>
      </c>
      <c r="K2689" s="20">
        <v>0</v>
      </c>
      <c r="L2689" s="20">
        <v>0</v>
      </c>
      <c r="O2689" s="101">
        <f>IF(ISBLANK(C2689),O2688,IF(COUNTIF(C$2:C2689,C2689)&gt;1,O2688,1+MAX(O2688,0)))</f>
        <v>75</v>
      </c>
      <c r="P2689" s="45">
        <f t="shared" si="574"/>
        <v>45</v>
      </c>
      <c r="Q2689" s="33" t="str">
        <f t="shared" si="575"/>
        <v/>
      </c>
      <c r="R2689" s="33">
        <f t="shared" si="576"/>
        <v>16</v>
      </c>
      <c r="S2689" s="33" t="str">
        <f t="shared" si="577"/>
        <v>145_16</v>
      </c>
      <c r="T2689" s="35" t="str">
        <f t="shared" si="578"/>
        <v>145PM</v>
      </c>
      <c r="U2689" s="35" t="str">
        <f t="shared" si="579"/>
        <v>145PMEW</v>
      </c>
      <c r="W2689" s="20" t="str">
        <f t="shared" si="580"/>
        <v/>
      </c>
      <c r="X2689" s="20" t="str">
        <f t="shared" si="581"/>
        <v/>
      </c>
      <c r="Y2689" s="20" t="str">
        <f t="shared" si="582"/>
        <v/>
      </c>
      <c r="Z2689" s="20" t="str">
        <f t="shared" si="583"/>
        <v/>
      </c>
      <c r="AA2689" s="20">
        <f t="shared" si="585"/>
        <v>0</v>
      </c>
      <c r="AB2689" s="20">
        <f t="shared" si="586"/>
        <v>0</v>
      </c>
      <c r="AC2689" s="20">
        <f t="shared" si="587"/>
        <v>0</v>
      </c>
      <c r="AD2689" s="16">
        <f t="shared" si="584"/>
        <v>0</v>
      </c>
      <c r="AE2689" s="16">
        <f>IF(ISBLANK(T2689),AE2688,IF(COUNTIF(T$2:T2689,T2689)&gt;1,AE2688,1+MAX(AE2688,0)))</f>
        <v>82</v>
      </c>
    </row>
    <row r="2690" spans="1:31" x14ac:dyDescent="0.25">
      <c r="A2690" s="42">
        <v>146</v>
      </c>
      <c r="B2690" s="42" t="s">
        <v>65</v>
      </c>
      <c r="C2690" s="42" t="s">
        <v>820</v>
      </c>
      <c r="E2690" s="20">
        <v>1</v>
      </c>
      <c r="F2690" s="20">
        <v>1</v>
      </c>
      <c r="G2690" s="20">
        <v>1</v>
      </c>
      <c r="H2690" s="20">
        <v>0</v>
      </c>
      <c r="I2690" s="20">
        <v>0</v>
      </c>
      <c r="J2690" s="20">
        <v>0</v>
      </c>
      <c r="K2690" s="20">
        <v>0</v>
      </c>
      <c r="L2690" s="20">
        <v>0</v>
      </c>
      <c r="M2690" s="225" t="s">
        <v>821</v>
      </c>
      <c r="O2690" s="101">
        <f>IF(ISBLANK(C2690),O2689,IF(COUNTIF(C$2:C2690,C2690)&gt;1,O2689,1+MAX(O2689,0)))</f>
        <v>76</v>
      </c>
      <c r="P2690" s="45">
        <f t="shared" ref="P2690:P2753" si="588">IF(A2690=A2689,P2689,IF(ISNUMBER(P2689),P2689+1,1))</f>
        <v>46</v>
      </c>
      <c r="Q2690" s="33">
        <f t="shared" ref="Q2690:Q2753" si="589">IF(OR(P2690=P2689,LEN(A2690)&lt;1),"",P2690)</f>
        <v>46</v>
      </c>
      <c r="R2690" s="33">
        <f t="shared" ref="R2690:R2753" si="590">IF(ISNUMBER(F2690),F2690+4*(E2690-1)+8*IF(B2690="PM",1,0),"")</f>
        <v>1</v>
      </c>
      <c r="S2690" s="33" t="str">
        <f t="shared" ref="S2690:S2753" si="591">IF(ISNUMBER(R2690),A2690&amp;"_"&amp;R2690,"")</f>
        <v>146_1</v>
      </c>
      <c r="T2690" s="35" t="str">
        <f t="shared" ref="T2690:T2753" si="592">A2690&amp;B2690</f>
        <v>146AM</v>
      </c>
      <c r="U2690" s="35" t="str">
        <f t="shared" ref="U2690:U2753" si="593">IF(OR(G2690=1,G2690=2),T2690&amp;"NS",IF(OR(G2690=3,G2690=4),T2690&amp;"EW",""))</f>
        <v>146AMNS</v>
      </c>
      <c r="W2690" s="20" t="str">
        <f t="shared" ref="W2690:W2753" si="594">IF(I2690&gt;$H2690,1,"")</f>
        <v/>
      </c>
      <c r="X2690" s="20" t="str">
        <f t="shared" ref="X2690:X2753" si="595">IF(J2690&gt;$H2690,1,"")</f>
        <v/>
      </c>
      <c r="Y2690" s="20" t="str">
        <f t="shared" ref="Y2690:Y2753" si="596">IF(K2690&gt;$H2690,1,"")</f>
        <v/>
      </c>
      <c r="Z2690" s="20" t="str">
        <f t="shared" ref="Z2690:Z2753" si="597">IF(L2690&gt;$H2690,1,"")</f>
        <v/>
      </c>
      <c r="AA2690" s="20">
        <f t="shared" si="585"/>
        <v>0</v>
      </c>
      <c r="AB2690" s="20">
        <f t="shared" si="586"/>
        <v>0</v>
      </c>
      <c r="AC2690" s="20">
        <f t="shared" si="587"/>
        <v>1</v>
      </c>
      <c r="AD2690" s="16">
        <f t="shared" ref="AD2690:AD2753" si="598">IF(AND(AC2690&gt;0,ISNUMBER(AC2690)),1,0)</f>
        <v>1</v>
      </c>
      <c r="AE2690" s="16">
        <f>IF(ISBLANK(T2690),AE2689,IF(COUNTIF(T$2:T2690,T2690)&gt;1,AE2689,1+MAX(AE2689,0)))</f>
        <v>83</v>
      </c>
    </row>
    <row r="2691" spans="1:31" x14ac:dyDescent="0.25">
      <c r="A2691" s="42">
        <v>146</v>
      </c>
      <c r="B2691" s="42" t="s">
        <v>65</v>
      </c>
      <c r="C2691" s="42" t="s">
        <v>820</v>
      </c>
      <c r="E2691" s="20">
        <v>1</v>
      </c>
      <c r="F2691" s="20">
        <v>1</v>
      </c>
      <c r="G2691" s="20">
        <v>2</v>
      </c>
      <c r="H2691" s="20">
        <v>1</v>
      </c>
      <c r="I2691" s="20">
        <v>0</v>
      </c>
      <c r="J2691" s="20">
        <v>0</v>
      </c>
      <c r="K2691" s="20">
        <v>1</v>
      </c>
      <c r="L2691" s="20">
        <v>0</v>
      </c>
      <c r="M2691" s="225" t="s">
        <v>821</v>
      </c>
      <c r="O2691" s="101">
        <f>IF(ISBLANK(C2691),O2690,IF(COUNTIF(C$2:C2691,C2691)&gt;1,O2690,1+MAX(O2690,0)))</f>
        <v>76</v>
      </c>
      <c r="P2691" s="45">
        <f t="shared" si="588"/>
        <v>46</v>
      </c>
      <c r="Q2691" s="33" t="str">
        <f t="shared" si="589"/>
        <v/>
      </c>
      <c r="R2691" s="33">
        <f t="shared" si="590"/>
        <v>1</v>
      </c>
      <c r="S2691" s="33" t="str">
        <f t="shared" si="591"/>
        <v>146_1</v>
      </c>
      <c r="T2691" s="35" t="str">
        <f t="shared" si="592"/>
        <v>146AM</v>
      </c>
      <c r="U2691" s="35" t="str">
        <f t="shared" si="593"/>
        <v>146AMNS</v>
      </c>
      <c r="W2691" s="20" t="str">
        <f t="shared" si="594"/>
        <v/>
      </c>
      <c r="X2691" s="20" t="str">
        <f t="shared" si="595"/>
        <v/>
      </c>
      <c r="Y2691" s="20" t="str">
        <f t="shared" si="596"/>
        <v/>
      </c>
      <c r="Z2691" s="20" t="str">
        <f t="shared" si="597"/>
        <v/>
      </c>
      <c r="AA2691" s="20">
        <f t="shared" ref="AA2691:AA2754" si="599">IF(AND(ISNUMBER($G2691),$B2691="AM"),INDEX(Cordon,MATCH($A2691,loc_ID,0),$G2691),0)</f>
        <v>0</v>
      </c>
      <c r="AB2691" s="20">
        <f t="shared" ref="AB2691:AB2754" si="600">IF(AND(ISNUMBER($G2691),$B2691="PM"),INDEX(Cordon,MATCH($A2691,loc_ID,0),VLOOKUP($G2691,Reverse_dir,2,FALSE)),0)</f>
        <v>0</v>
      </c>
      <c r="AC2691" s="20">
        <f t="shared" ref="AC2691:AC2754" si="601">IF(AND(ISNUMBER($G2691),$B2691="AM"),INDEX(Lane,MATCH($A2691,loc_ID,0),$G2691),0)</f>
        <v>1</v>
      </c>
      <c r="AD2691" s="16">
        <f t="shared" si="598"/>
        <v>1</v>
      </c>
      <c r="AE2691" s="16">
        <f>IF(ISBLANK(T2691),AE2690,IF(COUNTIF(T$2:T2691,T2691)&gt;1,AE2690,1+MAX(AE2690,0)))</f>
        <v>83</v>
      </c>
    </row>
    <row r="2692" spans="1:31" x14ac:dyDescent="0.25">
      <c r="A2692" s="42">
        <v>146</v>
      </c>
      <c r="B2692" s="42" t="s">
        <v>65</v>
      </c>
      <c r="C2692" s="42" t="s">
        <v>820</v>
      </c>
      <c r="E2692" s="20">
        <v>1</v>
      </c>
      <c r="F2692" s="20">
        <v>1</v>
      </c>
      <c r="G2692" s="20">
        <v>3</v>
      </c>
      <c r="H2692" s="20">
        <v>0</v>
      </c>
      <c r="I2692" s="20">
        <v>0</v>
      </c>
      <c r="J2692" s="20">
        <v>0</v>
      </c>
      <c r="K2692" s="20">
        <v>0</v>
      </c>
      <c r="L2692" s="20">
        <v>0</v>
      </c>
      <c r="M2692" s="225" t="s">
        <v>821</v>
      </c>
      <c r="O2692" s="101">
        <f>IF(ISBLANK(C2692),O2691,IF(COUNTIF(C$2:C2692,C2692)&gt;1,O2691,1+MAX(O2691,0)))</f>
        <v>76</v>
      </c>
      <c r="P2692" s="45">
        <f t="shared" si="588"/>
        <v>46</v>
      </c>
      <c r="Q2692" s="33" t="str">
        <f t="shared" si="589"/>
        <v/>
      </c>
      <c r="R2692" s="33">
        <f t="shared" si="590"/>
        <v>1</v>
      </c>
      <c r="S2692" s="33" t="str">
        <f t="shared" si="591"/>
        <v>146_1</v>
      </c>
      <c r="T2692" s="35" t="str">
        <f t="shared" si="592"/>
        <v>146AM</v>
      </c>
      <c r="U2692" s="35" t="str">
        <f t="shared" si="593"/>
        <v>146AMEW</v>
      </c>
      <c r="W2692" s="20" t="str">
        <f t="shared" si="594"/>
        <v/>
      </c>
      <c r="X2692" s="20" t="str">
        <f t="shared" si="595"/>
        <v/>
      </c>
      <c r="Y2692" s="20" t="str">
        <f t="shared" si="596"/>
        <v/>
      </c>
      <c r="Z2692" s="20" t="str">
        <f t="shared" si="597"/>
        <v/>
      </c>
      <c r="AA2692" s="20">
        <f t="shared" si="599"/>
        <v>0</v>
      </c>
      <c r="AB2692" s="20">
        <f t="shared" si="600"/>
        <v>0</v>
      </c>
      <c r="AC2692" s="20">
        <f t="shared" si="601"/>
        <v>0</v>
      </c>
      <c r="AD2692" s="16">
        <f t="shared" si="598"/>
        <v>0</v>
      </c>
      <c r="AE2692" s="16">
        <f>IF(ISBLANK(T2692),AE2691,IF(COUNTIF(T$2:T2692,T2692)&gt;1,AE2691,1+MAX(AE2691,0)))</f>
        <v>83</v>
      </c>
    </row>
    <row r="2693" spans="1:31" x14ac:dyDescent="0.25">
      <c r="A2693" s="42">
        <v>146</v>
      </c>
      <c r="B2693" s="42" t="s">
        <v>65</v>
      </c>
      <c r="C2693" s="42" t="s">
        <v>820</v>
      </c>
      <c r="E2693" s="20">
        <v>1</v>
      </c>
      <c r="F2693" s="20">
        <v>1</v>
      </c>
      <c r="G2693" s="20">
        <v>4</v>
      </c>
      <c r="H2693" s="20">
        <v>2</v>
      </c>
      <c r="I2693" s="20">
        <v>0</v>
      </c>
      <c r="J2693" s="20">
        <v>0</v>
      </c>
      <c r="K2693" s="20">
        <v>0</v>
      </c>
      <c r="L2693" s="20">
        <v>2</v>
      </c>
      <c r="M2693" s="225" t="s">
        <v>821</v>
      </c>
      <c r="O2693" s="101">
        <f>IF(ISBLANK(C2693),O2692,IF(COUNTIF(C$2:C2693,C2693)&gt;1,O2692,1+MAX(O2692,0)))</f>
        <v>76</v>
      </c>
      <c r="P2693" s="45">
        <f t="shared" si="588"/>
        <v>46</v>
      </c>
      <c r="Q2693" s="33" t="str">
        <f t="shared" si="589"/>
        <v/>
      </c>
      <c r="R2693" s="33">
        <f t="shared" si="590"/>
        <v>1</v>
      </c>
      <c r="S2693" s="33" t="str">
        <f t="shared" si="591"/>
        <v>146_1</v>
      </c>
      <c r="T2693" s="35" t="str">
        <f t="shared" si="592"/>
        <v>146AM</v>
      </c>
      <c r="U2693" s="35" t="str">
        <f t="shared" si="593"/>
        <v>146AMEW</v>
      </c>
      <c r="W2693" s="20" t="str">
        <f t="shared" si="594"/>
        <v/>
      </c>
      <c r="X2693" s="20" t="str">
        <f t="shared" si="595"/>
        <v/>
      </c>
      <c r="Y2693" s="20" t="str">
        <f t="shared" si="596"/>
        <v/>
      </c>
      <c r="Z2693" s="20" t="str">
        <f t="shared" si="597"/>
        <v/>
      </c>
      <c r="AA2693" s="20">
        <f t="shared" si="599"/>
        <v>0</v>
      </c>
      <c r="AB2693" s="20">
        <f t="shared" si="600"/>
        <v>0</v>
      </c>
      <c r="AC2693" s="20">
        <f t="shared" si="601"/>
        <v>0</v>
      </c>
      <c r="AD2693" s="16">
        <f t="shared" si="598"/>
        <v>0</v>
      </c>
      <c r="AE2693" s="16">
        <f>IF(ISBLANK(T2693),AE2692,IF(COUNTIF(T$2:T2693,T2693)&gt;1,AE2692,1+MAX(AE2692,0)))</f>
        <v>83</v>
      </c>
    </row>
    <row r="2694" spans="1:31" x14ac:dyDescent="0.25">
      <c r="A2694" s="42">
        <v>146</v>
      </c>
      <c r="B2694" s="42" t="s">
        <v>65</v>
      </c>
      <c r="C2694" s="42" t="s">
        <v>820</v>
      </c>
      <c r="E2694" s="20">
        <v>1</v>
      </c>
      <c r="F2694" s="20">
        <v>2</v>
      </c>
      <c r="G2694" s="20">
        <v>1</v>
      </c>
      <c r="H2694" s="20">
        <v>3</v>
      </c>
      <c r="I2694" s="20">
        <v>0</v>
      </c>
      <c r="J2694" s="20">
        <v>2</v>
      </c>
      <c r="K2694" s="20">
        <v>2</v>
      </c>
      <c r="L2694" s="20">
        <v>1</v>
      </c>
      <c r="M2694" s="225" t="s">
        <v>821</v>
      </c>
      <c r="O2694" s="101">
        <f>IF(ISBLANK(C2694),O2693,IF(COUNTIF(C$2:C2694,C2694)&gt;1,O2693,1+MAX(O2693,0)))</f>
        <v>76</v>
      </c>
      <c r="P2694" s="45">
        <f t="shared" si="588"/>
        <v>46</v>
      </c>
      <c r="Q2694" s="33" t="str">
        <f t="shared" si="589"/>
        <v/>
      </c>
      <c r="R2694" s="33">
        <f t="shared" si="590"/>
        <v>2</v>
      </c>
      <c r="S2694" s="33" t="str">
        <f t="shared" si="591"/>
        <v>146_2</v>
      </c>
      <c r="T2694" s="35" t="str">
        <f t="shared" si="592"/>
        <v>146AM</v>
      </c>
      <c r="U2694" s="35" t="str">
        <f t="shared" si="593"/>
        <v>146AMNS</v>
      </c>
      <c r="W2694" s="20" t="str">
        <f t="shared" si="594"/>
        <v/>
      </c>
      <c r="X2694" s="20" t="str">
        <f t="shared" si="595"/>
        <v/>
      </c>
      <c r="Y2694" s="20" t="str">
        <f t="shared" si="596"/>
        <v/>
      </c>
      <c r="Z2694" s="20" t="str">
        <f t="shared" si="597"/>
        <v/>
      </c>
      <c r="AA2694" s="20">
        <f t="shared" si="599"/>
        <v>0</v>
      </c>
      <c r="AB2694" s="20">
        <f t="shared" si="600"/>
        <v>0</v>
      </c>
      <c r="AC2694" s="20">
        <f t="shared" si="601"/>
        <v>1</v>
      </c>
      <c r="AD2694" s="16">
        <f t="shared" si="598"/>
        <v>1</v>
      </c>
      <c r="AE2694" s="16">
        <f>IF(ISBLANK(T2694),AE2693,IF(COUNTIF(T$2:T2694,T2694)&gt;1,AE2693,1+MAX(AE2693,0)))</f>
        <v>83</v>
      </c>
    </row>
    <row r="2695" spans="1:31" x14ac:dyDescent="0.25">
      <c r="A2695" s="42">
        <v>146</v>
      </c>
      <c r="B2695" s="42" t="s">
        <v>65</v>
      </c>
      <c r="C2695" s="42" t="s">
        <v>820</v>
      </c>
      <c r="E2695" s="20">
        <v>1</v>
      </c>
      <c r="F2695" s="20">
        <v>2</v>
      </c>
      <c r="G2695" s="20">
        <v>2</v>
      </c>
      <c r="H2695" s="20">
        <v>1</v>
      </c>
      <c r="I2695" s="20">
        <v>0</v>
      </c>
      <c r="J2695" s="20">
        <v>1</v>
      </c>
      <c r="K2695" s="20">
        <v>0</v>
      </c>
      <c r="L2695" s="20">
        <v>1</v>
      </c>
      <c r="M2695" s="225" t="s">
        <v>821</v>
      </c>
      <c r="O2695" s="101">
        <f>IF(ISBLANK(C2695),O2694,IF(COUNTIF(C$2:C2695,C2695)&gt;1,O2694,1+MAX(O2694,0)))</f>
        <v>76</v>
      </c>
      <c r="P2695" s="45">
        <f t="shared" si="588"/>
        <v>46</v>
      </c>
      <c r="Q2695" s="33" t="str">
        <f t="shared" si="589"/>
        <v/>
      </c>
      <c r="R2695" s="33">
        <f t="shared" si="590"/>
        <v>2</v>
      </c>
      <c r="S2695" s="33" t="str">
        <f t="shared" si="591"/>
        <v>146_2</v>
      </c>
      <c r="T2695" s="35" t="str">
        <f t="shared" si="592"/>
        <v>146AM</v>
      </c>
      <c r="U2695" s="35" t="str">
        <f t="shared" si="593"/>
        <v>146AMNS</v>
      </c>
      <c r="W2695" s="20" t="str">
        <f t="shared" si="594"/>
        <v/>
      </c>
      <c r="X2695" s="20" t="str">
        <f t="shared" si="595"/>
        <v/>
      </c>
      <c r="Y2695" s="20" t="str">
        <f t="shared" si="596"/>
        <v/>
      </c>
      <c r="Z2695" s="20" t="str">
        <f t="shared" si="597"/>
        <v/>
      </c>
      <c r="AA2695" s="20">
        <f t="shared" si="599"/>
        <v>0</v>
      </c>
      <c r="AB2695" s="20">
        <f t="shared" si="600"/>
        <v>0</v>
      </c>
      <c r="AC2695" s="20">
        <f t="shared" si="601"/>
        <v>1</v>
      </c>
      <c r="AD2695" s="16">
        <f t="shared" si="598"/>
        <v>1</v>
      </c>
      <c r="AE2695" s="16">
        <f>IF(ISBLANK(T2695),AE2694,IF(COUNTIF(T$2:T2695,T2695)&gt;1,AE2694,1+MAX(AE2694,0)))</f>
        <v>83</v>
      </c>
    </row>
    <row r="2696" spans="1:31" x14ac:dyDescent="0.25">
      <c r="A2696" s="42">
        <v>146</v>
      </c>
      <c r="B2696" s="42" t="s">
        <v>65</v>
      </c>
      <c r="C2696" s="42" t="s">
        <v>820</v>
      </c>
      <c r="E2696" s="20">
        <v>1</v>
      </c>
      <c r="F2696" s="20">
        <v>2</v>
      </c>
      <c r="G2696" s="20">
        <v>3</v>
      </c>
      <c r="H2696" s="20">
        <v>1</v>
      </c>
      <c r="I2696" s="20">
        <v>0</v>
      </c>
      <c r="J2696" s="20">
        <v>0</v>
      </c>
      <c r="K2696" s="20">
        <v>0</v>
      </c>
      <c r="L2696" s="20">
        <v>1</v>
      </c>
      <c r="M2696" s="225" t="s">
        <v>821</v>
      </c>
      <c r="O2696" s="101">
        <f>IF(ISBLANK(C2696),O2695,IF(COUNTIF(C$2:C2696,C2696)&gt;1,O2695,1+MAX(O2695,0)))</f>
        <v>76</v>
      </c>
      <c r="P2696" s="45">
        <f t="shared" si="588"/>
        <v>46</v>
      </c>
      <c r="Q2696" s="33" t="str">
        <f t="shared" si="589"/>
        <v/>
      </c>
      <c r="R2696" s="33">
        <f t="shared" si="590"/>
        <v>2</v>
      </c>
      <c r="S2696" s="33" t="str">
        <f t="shared" si="591"/>
        <v>146_2</v>
      </c>
      <c r="T2696" s="35" t="str">
        <f t="shared" si="592"/>
        <v>146AM</v>
      </c>
      <c r="U2696" s="35" t="str">
        <f t="shared" si="593"/>
        <v>146AMEW</v>
      </c>
      <c r="W2696" s="20" t="str">
        <f t="shared" si="594"/>
        <v/>
      </c>
      <c r="X2696" s="20" t="str">
        <f t="shared" si="595"/>
        <v/>
      </c>
      <c r="Y2696" s="20" t="str">
        <f t="shared" si="596"/>
        <v/>
      </c>
      <c r="Z2696" s="20" t="str">
        <f t="shared" si="597"/>
        <v/>
      </c>
      <c r="AA2696" s="20">
        <f t="shared" si="599"/>
        <v>0</v>
      </c>
      <c r="AB2696" s="20">
        <f t="shared" si="600"/>
        <v>0</v>
      </c>
      <c r="AC2696" s="20">
        <f t="shared" si="601"/>
        <v>0</v>
      </c>
      <c r="AD2696" s="16">
        <f t="shared" si="598"/>
        <v>0</v>
      </c>
      <c r="AE2696" s="16">
        <f>IF(ISBLANK(T2696),AE2695,IF(COUNTIF(T$2:T2696,T2696)&gt;1,AE2695,1+MAX(AE2695,0)))</f>
        <v>83</v>
      </c>
    </row>
    <row r="2697" spans="1:31" x14ac:dyDescent="0.25">
      <c r="A2697" s="42">
        <v>146</v>
      </c>
      <c r="B2697" s="42" t="s">
        <v>65</v>
      </c>
      <c r="C2697" s="42" t="s">
        <v>820</v>
      </c>
      <c r="E2697" s="20">
        <v>1</v>
      </c>
      <c r="F2697" s="20">
        <v>2</v>
      </c>
      <c r="G2697" s="20">
        <v>4</v>
      </c>
      <c r="H2697" s="20">
        <v>5</v>
      </c>
      <c r="I2697" s="20">
        <v>1</v>
      </c>
      <c r="J2697" s="20">
        <v>0</v>
      </c>
      <c r="K2697" s="20">
        <v>4</v>
      </c>
      <c r="L2697" s="20">
        <v>4</v>
      </c>
      <c r="M2697" s="225" t="s">
        <v>821</v>
      </c>
      <c r="O2697" s="101">
        <f>IF(ISBLANK(C2697),O2696,IF(COUNTIF(C$2:C2697,C2697)&gt;1,O2696,1+MAX(O2696,0)))</f>
        <v>76</v>
      </c>
      <c r="P2697" s="45">
        <f t="shared" si="588"/>
        <v>46</v>
      </c>
      <c r="Q2697" s="33" t="str">
        <f t="shared" si="589"/>
        <v/>
      </c>
      <c r="R2697" s="33">
        <f t="shared" si="590"/>
        <v>2</v>
      </c>
      <c r="S2697" s="33" t="str">
        <f t="shared" si="591"/>
        <v>146_2</v>
      </c>
      <c r="T2697" s="35" t="str">
        <f t="shared" si="592"/>
        <v>146AM</v>
      </c>
      <c r="U2697" s="35" t="str">
        <f t="shared" si="593"/>
        <v>146AMEW</v>
      </c>
      <c r="W2697" s="20" t="str">
        <f t="shared" si="594"/>
        <v/>
      </c>
      <c r="X2697" s="20" t="str">
        <f t="shared" si="595"/>
        <v/>
      </c>
      <c r="Y2697" s="20" t="str">
        <f t="shared" si="596"/>
        <v/>
      </c>
      <c r="Z2697" s="20" t="str">
        <f t="shared" si="597"/>
        <v/>
      </c>
      <c r="AA2697" s="20">
        <f t="shared" si="599"/>
        <v>0</v>
      </c>
      <c r="AB2697" s="20">
        <f t="shared" si="600"/>
        <v>0</v>
      </c>
      <c r="AC2697" s="20">
        <f t="shared" si="601"/>
        <v>0</v>
      </c>
      <c r="AD2697" s="16">
        <f t="shared" si="598"/>
        <v>0</v>
      </c>
      <c r="AE2697" s="16">
        <f>IF(ISBLANK(T2697),AE2696,IF(COUNTIF(T$2:T2697,T2697)&gt;1,AE2696,1+MAX(AE2696,0)))</f>
        <v>83</v>
      </c>
    </row>
    <row r="2698" spans="1:31" x14ac:dyDescent="0.25">
      <c r="A2698" s="42">
        <v>146</v>
      </c>
      <c r="B2698" s="42" t="s">
        <v>65</v>
      </c>
      <c r="C2698" s="42" t="s">
        <v>820</v>
      </c>
      <c r="E2698" s="20">
        <v>1</v>
      </c>
      <c r="F2698" s="20">
        <v>3</v>
      </c>
      <c r="G2698" s="20">
        <v>1</v>
      </c>
      <c r="H2698" s="20">
        <v>1</v>
      </c>
      <c r="I2698" s="20">
        <v>0</v>
      </c>
      <c r="J2698" s="20">
        <v>1</v>
      </c>
      <c r="K2698" s="20">
        <v>1</v>
      </c>
      <c r="L2698" s="20">
        <v>1</v>
      </c>
      <c r="M2698" s="225" t="s">
        <v>821</v>
      </c>
      <c r="O2698" s="101">
        <f>IF(ISBLANK(C2698),O2697,IF(COUNTIF(C$2:C2698,C2698)&gt;1,O2697,1+MAX(O2697,0)))</f>
        <v>76</v>
      </c>
      <c r="P2698" s="45">
        <f t="shared" si="588"/>
        <v>46</v>
      </c>
      <c r="Q2698" s="33" t="str">
        <f t="shared" si="589"/>
        <v/>
      </c>
      <c r="R2698" s="33">
        <f t="shared" si="590"/>
        <v>3</v>
      </c>
      <c r="S2698" s="33" t="str">
        <f t="shared" si="591"/>
        <v>146_3</v>
      </c>
      <c r="T2698" s="35" t="str">
        <f t="shared" si="592"/>
        <v>146AM</v>
      </c>
      <c r="U2698" s="35" t="str">
        <f t="shared" si="593"/>
        <v>146AMNS</v>
      </c>
      <c r="W2698" s="20" t="str">
        <f t="shared" si="594"/>
        <v/>
      </c>
      <c r="X2698" s="20" t="str">
        <f t="shared" si="595"/>
        <v/>
      </c>
      <c r="Y2698" s="20" t="str">
        <f t="shared" si="596"/>
        <v/>
      </c>
      <c r="Z2698" s="20" t="str">
        <f t="shared" si="597"/>
        <v/>
      </c>
      <c r="AA2698" s="20">
        <f t="shared" si="599"/>
        <v>0</v>
      </c>
      <c r="AB2698" s="20">
        <f t="shared" si="600"/>
        <v>0</v>
      </c>
      <c r="AC2698" s="20">
        <f t="shared" si="601"/>
        <v>1</v>
      </c>
      <c r="AD2698" s="16">
        <f t="shared" si="598"/>
        <v>1</v>
      </c>
      <c r="AE2698" s="16">
        <f>IF(ISBLANK(T2698),AE2697,IF(COUNTIF(T$2:T2698,T2698)&gt;1,AE2697,1+MAX(AE2697,0)))</f>
        <v>83</v>
      </c>
    </row>
    <row r="2699" spans="1:31" x14ac:dyDescent="0.25">
      <c r="A2699" s="42">
        <v>146</v>
      </c>
      <c r="B2699" s="42" t="s">
        <v>65</v>
      </c>
      <c r="C2699" s="42" t="s">
        <v>820</v>
      </c>
      <c r="E2699" s="20">
        <v>1</v>
      </c>
      <c r="F2699" s="20">
        <v>3</v>
      </c>
      <c r="G2699" s="20">
        <v>2</v>
      </c>
      <c r="H2699" s="20">
        <v>3</v>
      </c>
      <c r="I2699" s="20">
        <v>0</v>
      </c>
      <c r="J2699" s="20">
        <v>0</v>
      </c>
      <c r="K2699" s="20">
        <v>0</v>
      </c>
      <c r="L2699" s="20">
        <v>3</v>
      </c>
      <c r="M2699" s="225" t="s">
        <v>821</v>
      </c>
      <c r="O2699" s="101">
        <f>IF(ISBLANK(C2699),O2698,IF(COUNTIF(C$2:C2699,C2699)&gt;1,O2698,1+MAX(O2698,0)))</f>
        <v>76</v>
      </c>
      <c r="P2699" s="45">
        <f t="shared" si="588"/>
        <v>46</v>
      </c>
      <c r="Q2699" s="33" t="str">
        <f t="shared" si="589"/>
        <v/>
      </c>
      <c r="R2699" s="33">
        <f t="shared" si="590"/>
        <v>3</v>
      </c>
      <c r="S2699" s="33" t="str">
        <f t="shared" si="591"/>
        <v>146_3</v>
      </c>
      <c r="T2699" s="35" t="str">
        <f t="shared" si="592"/>
        <v>146AM</v>
      </c>
      <c r="U2699" s="35" t="str">
        <f t="shared" si="593"/>
        <v>146AMNS</v>
      </c>
      <c r="W2699" s="20" t="str">
        <f t="shared" si="594"/>
        <v/>
      </c>
      <c r="X2699" s="20" t="str">
        <f t="shared" si="595"/>
        <v/>
      </c>
      <c r="Y2699" s="20" t="str">
        <f t="shared" si="596"/>
        <v/>
      </c>
      <c r="Z2699" s="20" t="str">
        <f t="shared" si="597"/>
        <v/>
      </c>
      <c r="AA2699" s="20">
        <f t="shared" si="599"/>
        <v>0</v>
      </c>
      <c r="AB2699" s="20">
        <f t="shared" si="600"/>
        <v>0</v>
      </c>
      <c r="AC2699" s="20">
        <f t="shared" si="601"/>
        <v>1</v>
      </c>
      <c r="AD2699" s="16">
        <f t="shared" si="598"/>
        <v>1</v>
      </c>
      <c r="AE2699" s="16">
        <f>IF(ISBLANK(T2699),AE2698,IF(COUNTIF(T$2:T2699,T2699)&gt;1,AE2698,1+MAX(AE2698,0)))</f>
        <v>83</v>
      </c>
    </row>
    <row r="2700" spans="1:31" x14ac:dyDescent="0.25">
      <c r="A2700" s="42">
        <v>146</v>
      </c>
      <c r="B2700" s="42" t="s">
        <v>65</v>
      </c>
      <c r="C2700" s="42" t="s">
        <v>820</v>
      </c>
      <c r="E2700" s="20">
        <v>1</v>
      </c>
      <c r="F2700" s="20">
        <v>3</v>
      </c>
      <c r="G2700" s="20">
        <v>3</v>
      </c>
      <c r="H2700" s="20">
        <v>0</v>
      </c>
      <c r="I2700" s="20">
        <v>0</v>
      </c>
      <c r="J2700" s="20">
        <v>0</v>
      </c>
      <c r="K2700" s="20">
        <v>0</v>
      </c>
      <c r="L2700" s="20">
        <v>0</v>
      </c>
      <c r="M2700" s="225" t="s">
        <v>821</v>
      </c>
      <c r="O2700" s="101">
        <f>IF(ISBLANK(C2700),O2699,IF(COUNTIF(C$2:C2700,C2700)&gt;1,O2699,1+MAX(O2699,0)))</f>
        <v>76</v>
      </c>
      <c r="P2700" s="45">
        <f t="shared" si="588"/>
        <v>46</v>
      </c>
      <c r="Q2700" s="33" t="str">
        <f t="shared" si="589"/>
        <v/>
      </c>
      <c r="R2700" s="33">
        <f t="shared" si="590"/>
        <v>3</v>
      </c>
      <c r="S2700" s="33" t="str">
        <f t="shared" si="591"/>
        <v>146_3</v>
      </c>
      <c r="T2700" s="35" t="str">
        <f t="shared" si="592"/>
        <v>146AM</v>
      </c>
      <c r="U2700" s="35" t="str">
        <f t="shared" si="593"/>
        <v>146AMEW</v>
      </c>
      <c r="W2700" s="20" t="str">
        <f t="shared" si="594"/>
        <v/>
      </c>
      <c r="X2700" s="20" t="str">
        <f t="shared" si="595"/>
        <v/>
      </c>
      <c r="Y2700" s="20" t="str">
        <f t="shared" si="596"/>
        <v/>
      </c>
      <c r="Z2700" s="20" t="str">
        <f t="shared" si="597"/>
        <v/>
      </c>
      <c r="AA2700" s="20">
        <f t="shared" si="599"/>
        <v>0</v>
      </c>
      <c r="AB2700" s="20">
        <f t="shared" si="600"/>
        <v>0</v>
      </c>
      <c r="AC2700" s="20">
        <f t="shared" si="601"/>
        <v>0</v>
      </c>
      <c r="AD2700" s="16">
        <f t="shared" si="598"/>
        <v>0</v>
      </c>
      <c r="AE2700" s="16">
        <f>IF(ISBLANK(T2700),AE2699,IF(COUNTIF(T$2:T2700,T2700)&gt;1,AE2699,1+MAX(AE2699,0)))</f>
        <v>83</v>
      </c>
    </row>
    <row r="2701" spans="1:31" x14ac:dyDescent="0.25">
      <c r="A2701" s="42">
        <v>146</v>
      </c>
      <c r="B2701" s="42" t="s">
        <v>65</v>
      </c>
      <c r="C2701" s="42" t="s">
        <v>820</v>
      </c>
      <c r="E2701" s="20">
        <v>1</v>
      </c>
      <c r="F2701" s="20">
        <v>3</v>
      </c>
      <c r="G2701" s="20">
        <v>4</v>
      </c>
      <c r="H2701" s="20">
        <v>2</v>
      </c>
      <c r="I2701" s="20">
        <v>2</v>
      </c>
      <c r="J2701" s="20">
        <v>0</v>
      </c>
      <c r="K2701" s="20">
        <v>0</v>
      </c>
      <c r="L2701" s="20">
        <v>2</v>
      </c>
      <c r="M2701" s="225" t="s">
        <v>821</v>
      </c>
      <c r="O2701" s="101">
        <f>IF(ISBLANK(C2701),O2700,IF(COUNTIF(C$2:C2701,C2701)&gt;1,O2700,1+MAX(O2700,0)))</f>
        <v>76</v>
      </c>
      <c r="P2701" s="45">
        <f t="shared" si="588"/>
        <v>46</v>
      </c>
      <c r="Q2701" s="33" t="str">
        <f t="shared" si="589"/>
        <v/>
      </c>
      <c r="R2701" s="33">
        <f t="shared" si="590"/>
        <v>3</v>
      </c>
      <c r="S2701" s="33" t="str">
        <f t="shared" si="591"/>
        <v>146_3</v>
      </c>
      <c r="T2701" s="35" t="str">
        <f t="shared" si="592"/>
        <v>146AM</v>
      </c>
      <c r="U2701" s="35" t="str">
        <f t="shared" si="593"/>
        <v>146AMEW</v>
      </c>
      <c r="W2701" s="20" t="str">
        <f t="shared" si="594"/>
        <v/>
      </c>
      <c r="X2701" s="20" t="str">
        <f t="shared" si="595"/>
        <v/>
      </c>
      <c r="Y2701" s="20" t="str">
        <f t="shared" si="596"/>
        <v/>
      </c>
      <c r="Z2701" s="20" t="str">
        <f t="shared" si="597"/>
        <v/>
      </c>
      <c r="AA2701" s="20">
        <f t="shared" si="599"/>
        <v>0</v>
      </c>
      <c r="AB2701" s="20">
        <f t="shared" si="600"/>
        <v>0</v>
      </c>
      <c r="AC2701" s="20">
        <f t="shared" si="601"/>
        <v>0</v>
      </c>
      <c r="AD2701" s="16">
        <f t="shared" si="598"/>
        <v>0</v>
      </c>
      <c r="AE2701" s="16">
        <f>IF(ISBLANK(T2701),AE2700,IF(COUNTIF(T$2:T2701,T2701)&gt;1,AE2700,1+MAX(AE2700,0)))</f>
        <v>83</v>
      </c>
    </row>
    <row r="2702" spans="1:31" x14ac:dyDescent="0.25">
      <c r="A2702" s="42">
        <v>146</v>
      </c>
      <c r="B2702" s="42" t="s">
        <v>65</v>
      </c>
      <c r="C2702" s="42" t="s">
        <v>820</v>
      </c>
      <c r="E2702" s="20">
        <v>1</v>
      </c>
      <c r="F2702" s="20">
        <v>4</v>
      </c>
      <c r="G2702" s="20">
        <v>1</v>
      </c>
      <c r="H2702" s="20">
        <v>4</v>
      </c>
      <c r="I2702" s="20">
        <v>2</v>
      </c>
      <c r="J2702" s="20">
        <v>2</v>
      </c>
      <c r="K2702" s="20">
        <v>0</v>
      </c>
      <c r="L2702" s="20">
        <v>1</v>
      </c>
      <c r="M2702" s="225" t="s">
        <v>821</v>
      </c>
      <c r="O2702" s="101">
        <f>IF(ISBLANK(C2702),O2701,IF(COUNTIF(C$2:C2702,C2702)&gt;1,O2701,1+MAX(O2701,0)))</f>
        <v>76</v>
      </c>
      <c r="P2702" s="45">
        <f t="shared" si="588"/>
        <v>46</v>
      </c>
      <c r="Q2702" s="33" t="str">
        <f t="shared" si="589"/>
        <v/>
      </c>
      <c r="R2702" s="33">
        <f t="shared" si="590"/>
        <v>4</v>
      </c>
      <c r="S2702" s="33" t="str">
        <f t="shared" si="591"/>
        <v>146_4</v>
      </c>
      <c r="T2702" s="35" t="str">
        <f t="shared" si="592"/>
        <v>146AM</v>
      </c>
      <c r="U2702" s="35" t="str">
        <f t="shared" si="593"/>
        <v>146AMNS</v>
      </c>
      <c r="W2702" s="20" t="str">
        <f t="shared" si="594"/>
        <v/>
      </c>
      <c r="X2702" s="20" t="str">
        <f t="shared" si="595"/>
        <v/>
      </c>
      <c r="Y2702" s="20" t="str">
        <f t="shared" si="596"/>
        <v/>
      </c>
      <c r="Z2702" s="20" t="str">
        <f t="shared" si="597"/>
        <v/>
      </c>
      <c r="AA2702" s="20">
        <f t="shared" si="599"/>
        <v>0</v>
      </c>
      <c r="AB2702" s="20">
        <f t="shared" si="600"/>
        <v>0</v>
      </c>
      <c r="AC2702" s="20">
        <f t="shared" si="601"/>
        <v>1</v>
      </c>
      <c r="AD2702" s="16">
        <f t="shared" si="598"/>
        <v>1</v>
      </c>
      <c r="AE2702" s="16">
        <f>IF(ISBLANK(T2702),AE2701,IF(COUNTIF(T$2:T2702,T2702)&gt;1,AE2701,1+MAX(AE2701,0)))</f>
        <v>83</v>
      </c>
    </row>
    <row r="2703" spans="1:31" x14ac:dyDescent="0.25">
      <c r="A2703" s="42">
        <v>146</v>
      </c>
      <c r="B2703" s="42" t="s">
        <v>65</v>
      </c>
      <c r="C2703" s="42" t="s">
        <v>820</v>
      </c>
      <c r="E2703" s="20">
        <v>1</v>
      </c>
      <c r="F2703" s="20">
        <v>4</v>
      </c>
      <c r="G2703" s="20">
        <v>2</v>
      </c>
      <c r="H2703" s="20">
        <v>2</v>
      </c>
      <c r="I2703" s="20">
        <v>0</v>
      </c>
      <c r="J2703" s="20">
        <v>0</v>
      </c>
      <c r="K2703" s="20">
        <v>0</v>
      </c>
      <c r="L2703" s="20">
        <v>1</v>
      </c>
      <c r="M2703" s="225" t="s">
        <v>821</v>
      </c>
      <c r="O2703" s="101">
        <f>IF(ISBLANK(C2703),O2702,IF(COUNTIF(C$2:C2703,C2703)&gt;1,O2702,1+MAX(O2702,0)))</f>
        <v>76</v>
      </c>
      <c r="P2703" s="45">
        <f t="shared" si="588"/>
        <v>46</v>
      </c>
      <c r="Q2703" s="33" t="str">
        <f t="shared" si="589"/>
        <v/>
      </c>
      <c r="R2703" s="33">
        <f t="shared" si="590"/>
        <v>4</v>
      </c>
      <c r="S2703" s="33" t="str">
        <f t="shared" si="591"/>
        <v>146_4</v>
      </c>
      <c r="T2703" s="35" t="str">
        <f t="shared" si="592"/>
        <v>146AM</v>
      </c>
      <c r="U2703" s="35" t="str">
        <f t="shared" si="593"/>
        <v>146AMNS</v>
      </c>
      <c r="W2703" s="20" t="str">
        <f t="shared" si="594"/>
        <v/>
      </c>
      <c r="X2703" s="20" t="str">
        <f t="shared" si="595"/>
        <v/>
      </c>
      <c r="Y2703" s="20" t="str">
        <f t="shared" si="596"/>
        <v/>
      </c>
      <c r="Z2703" s="20" t="str">
        <f t="shared" si="597"/>
        <v/>
      </c>
      <c r="AA2703" s="20">
        <f t="shared" si="599"/>
        <v>0</v>
      </c>
      <c r="AB2703" s="20">
        <f t="shared" si="600"/>
        <v>0</v>
      </c>
      <c r="AC2703" s="20">
        <f t="shared" si="601"/>
        <v>1</v>
      </c>
      <c r="AD2703" s="16">
        <f t="shared" si="598"/>
        <v>1</v>
      </c>
      <c r="AE2703" s="16">
        <f>IF(ISBLANK(T2703),AE2702,IF(COUNTIF(T$2:T2703,T2703)&gt;1,AE2702,1+MAX(AE2702,0)))</f>
        <v>83</v>
      </c>
    </row>
    <row r="2704" spans="1:31" x14ac:dyDescent="0.25">
      <c r="A2704" s="42">
        <v>146</v>
      </c>
      <c r="B2704" s="42" t="s">
        <v>65</v>
      </c>
      <c r="C2704" s="42" t="s">
        <v>820</v>
      </c>
      <c r="E2704" s="20">
        <v>1</v>
      </c>
      <c r="F2704" s="20">
        <v>4</v>
      </c>
      <c r="G2704" s="20">
        <v>3</v>
      </c>
      <c r="H2704" s="20">
        <v>1</v>
      </c>
      <c r="I2704" s="20">
        <v>0</v>
      </c>
      <c r="J2704" s="20">
        <v>1</v>
      </c>
      <c r="K2704" s="20">
        <v>0</v>
      </c>
      <c r="L2704" s="20">
        <v>1</v>
      </c>
      <c r="M2704" s="225" t="s">
        <v>821</v>
      </c>
      <c r="O2704" s="101">
        <f>IF(ISBLANK(C2704),O2703,IF(COUNTIF(C$2:C2704,C2704)&gt;1,O2703,1+MAX(O2703,0)))</f>
        <v>76</v>
      </c>
      <c r="P2704" s="45">
        <f t="shared" si="588"/>
        <v>46</v>
      </c>
      <c r="Q2704" s="33" t="str">
        <f t="shared" si="589"/>
        <v/>
      </c>
      <c r="R2704" s="33">
        <f t="shared" si="590"/>
        <v>4</v>
      </c>
      <c r="S2704" s="33" t="str">
        <f t="shared" si="591"/>
        <v>146_4</v>
      </c>
      <c r="T2704" s="35" t="str">
        <f t="shared" si="592"/>
        <v>146AM</v>
      </c>
      <c r="U2704" s="35" t="str">
        <f t="shared" si="593"/>
        <v>146AMEW</v>
      </c>
      <c r="W2704" s="20" t="str">
        <f t="shared" si="594"/>
        <v/>
      </c>
      <c r="X2704" s="20" t="str">
        <f t="shared" si="595"/>
        <v/>
      </c>
      <c r="Y2704" s="20" t="str">
        <f t="shared" si="596"/>
        <v/>
      </c>
      <c r="Z2704" s="20" t="str">
        <f t="shared" si="597"/>
        <v/>
      </c>
      <c r="AA2704" s="20">
        <f t="shared" si="599"/>
        <v>0</v>
      </c>
      <c r="AB2704" s="20">
        <f t="shared" si="600"/>
        <v>0</v>
      </c>
      <c r="AC2704" s="20">
        <f t="shared" si="601"/>
        <v>0</v>
      </c>
      <c r="AD2704" s="16">
        <f t="shared" si="598"/>
        <v>0</v>
      </c>
      <c r="AE2704" s="16">
        <f>IF(ISBLANK(T2704),AE2703,IF(COUNTIF(T$2:T2704,T2704)&gt;1,AE2703,1+MAX(AE2703,0)))</f>
        <v>83</v>
      </c>
    </row>
    <row r="2705" spans="1:31" x14ac:dyDescent="0.25">
      <c r="A2705" s="42">
        <v>146</v>
      </c>
      <c r="B2705" s="42" t="s">
        <v>65</v>
      </c>
      <c r="C2705" s="42" t="s">
        <v>820</v>
      </c>
      <c r="E2705" s="20">
        <v>1</v>
      </c>
      <c r="F2705" s="20">
        <v>4</v>
      </c>
      <c r="G2705" s="20">
        <v>4</v>
      </c>
      <c r="H2705" s="20">
        <v>1</v>
      </c>
      <c r="I2705" s="20">
        <v>0</v>
      </c>
      <c r="J2705" s="20">
        <v>0</v>
      </c>
      <c r="K2705" s="20">
        <v>0</v>
      </c>
      <c r="L2705" s="20">
        <v>1</v>
      </c>
      <c r="M2705" s="225" t="s">
        <v>821</v>
      </c>
      <c r="O2705" s="101">
        <f>IF(ISBLANK(C2705),O2704,IF(COUNTIF(C$2:C2705,C2705)&gt;1,O2704,1+MAX(O2704,0)))</f>
        <v>76</v>
      </c>
      <c r="P2705" s="45">
        <f t="shared" si="588"/>
        <v>46</v>
      </c>
      <c r="Q2705" s="33" t="str">
        <f t="shared" si="589"/>
        <v/>
      </c>
      <c r="R2705" s="33">
        <f t="shared" si="590"/>
        <v>4</v>
      </c>
      <c r="S2705" s="33" t="str">
        <f t="shared" si="591"/>
        <v>146_4</v>
      </c>
      <c r="T2705" s="35" t="str">
        <f t="shared" si="592"/>
        <v>146AM</v>
      </c>
      <c r="U2705" s="35" t="str">
        <f t="shared" si="593"/>
        <v>146AMEW</v>
      </c>
      <c r="W2705" s="20" t="str">
        <f t="shared" si="594"/>
        <v/>
      </c>
      <c r="X2705" s="20" t="str">
        <f t="shared" si="595"/>
        <v/>
      </c>
      <c r="Y2705" s="20" t="str">
        <f t="shared" si="596"/>
        <v/>
      </c>
      <c r="Z2705" s="20" t="str">
        <f t="shared" si="597"/>
        <v/>
      </c>
      <c r="AA2705" s="20">
        <f t="shared" si="599"/>
        <v>0</v>
      </c>
      <c r="AB2705" s="20">
        <f t="shared" si="600"/>
        <v>0</v>
      </c>
      <c r="AC2705" s="20">
        <f t="shared" si="601"/>
        <v>0</v>
      </c>
      <c r="AD2705" s="16">
        <f t="shared" si="598"/>
        <v>0</v>
      </c>
      <c r="AE2705" s="16">
        <f>IF(ISBLANK(T2705),AE2704,IF(COUNTIF(T$2:T2705,T2705)&gt;1,AE2704,1+MAX(AE2704,0)))</f>
        <v>83</v>
      </c>
    </row>
    <row r="2706" spans="1:31" x14ac:dyDescent="0.25">
      <c r="A2706" s="42">
        <v>146</v>
      </c>
      <c r="B2706" s="42" t="s">
        <v>65</v>
      </c>
      <c r="C2706" s="42" t="s">
        <v>822</v>
      </c>
      <c r="E2706" s="20">
        <v>2</v>
      </c>
      <c r="F2706" s="20">
        <v>1</v>
      </c>
      <c r="G2706" s="20">
        <v>1</v>
      </c>
      <c r="H2706" s="20">
        <v>4</v>
      </c>
      <c r="I2706" s="20">
        <v>0</v>
      </c>
      <c r="J2706" s="20">
        <v>3</v>
      </c>
      <c r="K2706" s="20">
        <v>2</v>
      </c>
      <c r="L2706" s="20">
        <v>2</v>
      </c>
      <c r="O2706" s="101">
        <f>IF(ISBLANK(C2706),O2705,IF(COUNTIF(C$2:C2706,C2706)&gt;1,O2705,1+MAX(O2705,0)))</f>
        <v>77</v>
      </c>
      <c r="P2706" s="45">
        <f t="shared" si="588"/>
        <v>46</v>
      </c>
      <c r="Q2706" s="33" t="str">
        <f t="shared" si="589"/>
        <v/>
      </c>
      <c r="R2706" s="33">
        <f t="shared" si="590"/>
        <v>5</v>
      </c>
      <c r="S2706" s="33" t="str">
        <f t="shared" si="591"/>
        <v>146_5</v>
      </c>
      <c r="T2706" s="35" t="str">
        <f t="shared" si="592"/>
        <v>146AM</v>
      </c>
      <c r="U2706" s="35" t="str">
        <f t="shared" si="593"/>
        <v>146AMNS</v>
      </c>
      <c r="W2706" s="20" t="str">
        <f t="shared" si="594"/>
        <v/>
      </c>
      <c r="X2706" s="20" t="str">
        <f t="shared" si="595"/>
        <v/>
      </c>
      <c r="Y2706" s="20" t="str">
        <f t="shared" si="596"/>
        <v/>
      </c>
      <c r="Z2706" s="20" t="str">
        <f t="shared" si="597"/>
        <v/>
      </c>
      <c r="AA2706" s="20">
        <f t="shared" si="599"/>
        <v>0</v>
      </c>
      <c r="AB2706" s="20">
        <f t="shared" si="600"/>
        <v>0</v>
      </c>
      <c r="AC2706" s="20">
        <f t="shared" si="601"/>
        <v>1</v>
      </c>
      <c r="AD2706" s="16">
        <f t="shared" si="598"/>
        <v>1</v>
      </c>
      <c r="AE2706" s="16">
        <f>IF(ISBLANK(T2706),AE2705,IF(COUNTIF(T$2:T2706,T2706)&gt;1,AE2705,1+MAX(AE2705,0)))</f>
        <v>83</v>
      </c>
    </row>
    <row r="2707" spans="1:31" x14ac:dyDescent="0.25">
      <c r="A2707" s="42">
        <v>146</v>
      </c>
      <c r="B2707" s="42" t="s">
        <v>65</v>
      </c>
      <c r="C2707" s="42" t="s">
        <v>822</v>
      </c>
      <c r="E2707" s="20">
        <v>2</v>
      </c>
      <c r="F2707" s="20">
        <v>1</v>
      </c>
      <c r="G2707" s="20">
        <v>2</v>
      </c>
      <c r="H2707" s="20">
        <v>3</v>
      </c>
      <c r="I2707" s="20">
        <v>0</v>
      </c>
      <c r="J2707" s="20">
        <v>0</v>
      </c>
      <c r="K2707" s="20">
        <v>0</v>
      </c>
      <c r="L2707" s="20">
        <v>3</v>
      </c>
      <c r="O2707" s="101">
        <f>IF(ISBLANK(C2707),O2706,IF(COUNTIF(C$2:C2707,C2707)&gt;1,O2706,1+MAX(O2706,0)))</f>
        <v>77</v>
      </c>
      <c r="P2707" s="45">
        <f t="shared" si="588"/>
        <v>46</v>
      </c>
      <c r="Q2707" s="33" t="str">
        <f t="shared" si="589"/>
        <v/>
      </c>
      <c r="R2707" s="33">
        <f t="shared" si="590"/>
        <v>5</v>
      </c>
      <c r="S2707" s="33" t="str">
        <f t="shared" si="591"/>
        <v>146_5</v>
      </c>
      <c r="T2707" s="35" t="str">
        <f t="shared" si="592"/>
        <v>146AM</v>
      </c>
      <c r="U2707" s="35" t="str">
        <f t="shared" si="593"/>
        <v>146AMNS</v>
      </c>
      <c r="W2707" s="20" t="str">
        <f t="shared" si="594"/>
        <v/>
      </c>
      <c r="X2707" s="20" t="str">
        <f t="shared" si="595"/>
        <v/>
      </c>
      <c r="Y2707" s="20" t="str">
        <f t="shared" si="596"/>
        <v/>
      </c>
      <c r="Z2707" s="20" t="str">
        <f t="shared" si="597"/>
        <v/>
      </c>
      <c r="AA2707" s="20">
        <f t="shared" si="599"/>
        <v>0</v>
      </c>
      <c r="AB2707" s="20">
        <f t="shared" si="600"/>
        <v>0</v>
      </c>
      <c r="AC2707" s="20">
        <f t="shared" si="601"/>
        <v>1</v>
      </c>
      <c r="AD2707" s="16">
        <f t="shared" si="598"/>
        <v>1</v>
      </c>
      <c r="AE2707" s="16">
        <f>IF(ISBLANK(T2707),AE2706,IF(COUNTIF(T$2:T2707,T2707)&gt;1,AE2706,1+MAX(AE2706,0)))</f>
        <v>83</v>
      </c>
    </row>
    <row r="2708" spans="1:31" x14ac:dyDescent="0.25">
      <c r="A2708" s="42">
        <v>146</v>
      </c>
      <c r="B2708" s="42" t="s">
        <v>65</v>
      </c>
      <c r="C2708" s="42" t="s">
        <v>822</v>
      </c>
      <c r="E2708" s="20">
        <v>2</v>
      </c>
      <c r="F2708" s="20">
        <v>1</v>
      </c>
      <c r="G2708" s="20">
        <v>3</v>
      </c>
      <c r="H2708" s="20">
        <v>1</v>
      </c>
      <c r="I2708" s="20">
        <v>1</v>
      </c>
      <c r="J2708" s="20">
        <v>0</v>
      </c>
      <c r="K2708" s="20">
        <v>1</v>
      </c>
      <c r="L2708" s="20">
        <v>1</v>
      </c>
      <c r="O2708" s="101">
        <f>IF(ISBLANK(C2708),O2707,IF(COUNTIF(C$2:C2708,C2708)&gt;1,O2707,1+MAX(O2707,0)))</f>
        <v>77</v>
      </c>
      <c r="P2708" s="45">
        <f t="shared" si="588"/>
        <v>46</v>
      </c>
      <c r="Q2708" s="33" t="str">
        <f t="shared" si="589"/>
        <v/>
      </c>
      <c r="R2708" s="33">
        <f t="shared" si="590"/>
        <v>5</v>
      </c>
      <c r="S2708" s="33" t="str">
        <f t="shared" si="591"/>
        <v>146_5</v>
      </c>
      <c r="T2708" s="35" t="str">
        <f t="shared" si="592"/>
        <v>146AM</v>
      </c>
      <c r="U2708" s="35" t="str">
        <f t="shared" si="593"/>
        <v>146AMEW</v>
      </c>
      <c r="W2708" s="20" t="str">
        <f t="shared" si="594"/>
        <v/>
      </c>
      <c r="X2708" s="20" t="str">
        <f t="shared" si="595"/>
        <v/>
      </c>
      <c r="Y2708" s="20" t="str">
        <f t="shared" si="596"/>
        <v/>
      </c>
      <c r="Z2708" s="20" t="str">
        <f t="shared" si="597"/>
        <v/>
      </c>
      <c r="AA2708" s="20">
        <f t="shared" si="599"/>
        <v>0</v>
      </c>
      <c r="AB2708" s="20">
        <f t="shared" si="600"/>
        <v>0</v>
      </c>
      <c r="AC2708" s="20">
        <f t="shared" si="601"/>
        <v>0</v>
      </c>
      <c r="AD2708" s="16">
        <f t="shared" si="598"/>
        <v>0</v>
      </c>
      <c r="AE2708" s="16">
        <f>IF(ISBLANK(T2708),AE2707,IF(COUNTIF(T$2:T2708,T2708)&gt;1,AE2707,1+MAX(AE2707,0)))</f>
        <v>83</v>
      </c>
    </row>
    <row r="2709" spans="1:31" x14ac:dyDescent="0.25">
      <c r="A2709" s="42">
        <v>146</v>
      </c>
      <c r="B2709" s="42" t="s">
        <v>65</v>
      </c>
      <c r="C2709" s="42" t="s">
        <v>822</v>
      </c>
      <c r="E2709" s="20">
        <v>2</v>
      </c>
      <c r="F2709" s="20">
        <v>1</v>
      </c>
      <c r="G2709" s="20">
        <v>4</v>
      </c>
      <c r="H2709" s="20">
        <v>1</v>
      </c>
      <c r="I2709" s="20">
        <v>0</v>
      </c>
      <c r="J2709" s="20">
        <v>0</v>
      </c>
      <c r="K2709" s="20">
        <v>0</v>
      </c>
      <c r="L2709" s="20">
        <v>1</v>
      </c>
      <c r="O2709" s="101">
        <f>IF(ISBLANK(C2709),O2708,IF(COUNTIF(C$2:C2709,C2709)&gt;1,O2708,1+MAX(O2708,0)))</f>
        <v>77</v>
      </c>
      <c r="P2709" s="45">
        <f t="shared" si="588"/>
        <v>46</v>
      </c>
      <c r="Q2709" s="33" t="str">
        <f t="shared" si="589"/>
        <v/>
      </c>
      <c r="R2709" s="33">
        <f t="shared" si="590"/>
        <v>5</v>
      </c>
      <c r="S2709" s="33" t="str">
        <f t="shared" si="591"/>
        <v>146_5</v>
      </c>
      <c r="T2709" s="35" t="str">
        <f t="shared" si="592"/>
        <v>146AM</v>
      </c>
      <c r="U2709" s="35" t="str">
        <f t="shared" si="593"/>
        <v>146AMEW</v>
      </c>
      <c r="W2709" s="20" t="str">
        <f t="shared" si="594"/>
        <v/>
      </c>
      <c r="X2709" s="20" t="str">
        <f t="shared" si="595"/>
        <v/>
      </c>
      <c r="Y2709" s="20" t="str">
        <f t="shared" si="596"/>
        <v/>
      </c>
      <c r="Z2709" s="20" t="str">
        <f t="shared" si="597"/>
        <v/>
      </c>
      <c r="AA2709" s="20">
        <f t="shared" si="599"/>
        <v>0</v>
      </c>
      <c r="AB2709" s="20">
        <f t="shared" si="600"/>
        <v>0</v>
      </c>
      <c r="AC2709" s="20">
        <f t="shared" si="601"/>
        <v>0</v>
      </c>
      <c r="AD2709" s="16">
        <f t="shared" si="598"/>
        <v>0</v>
      </c>
      <c r="AE2709" s="16">
        <f>IF(ISBLANK(T2709),AE2708,IF(COUNTIF(T$2:T2709,T2709)&gt;1,AE2708,1+MAX(AE2708,0)))</f>
        <v>83</v>
      </c>
    </row>
    <row r="2710" spans="1:31" x14ac:dyDescent="0.25">
      <c r="A2710" s="42">
        <v>146</v>
      </c>
      <c r="B2710" s="42" t="s">
        <v>65</v>
      </c>
      <c r="C2710" s="42" t="s">
        <v>822</v>
      </c>
      <c r="E2710" s="20">
        <v>2</v>
      </c>
      <c r="F2710" s="20">
        <v>2</v>
      </c>
      <c r="G2710" s="20">
        <v>1</v>
      </c>
      <c r="H2710" s="20">
        <v>2</v>
      </c>
      <c r="I2710" s="20">
        <v>0</v>
      </c>
      <c r="J2710" s="20">
        <v>2</v>
      </c>
      <c r="K2710" s="20">
        <v>0</v>
      </c>
      <c r="L2710" s="20">
        <v>0</v>
      </c>
      <c r="O2710" s="101">
        <f>IF(ISBLANK(C2710),O2709,IF(COUNTIF(C$2:C2710,C2710)&gt;1,O2709,1+MAX(O2709,0)))</f>
        <v>77</v>
      </c>
      <c r="P2710" s="45">
        <f t="shared" si="588"/>
        <v>46</v>
      </c>
      <c r="Q2710" s="33" t="str">
        <f t="shared" si="589"/>
        <v/>
      </c>
      <c r="R2710" s="33">
        <f t="shared" si="590"/>
        <v>6</v>
      </c>
      <c r="S2710" s="33" t="str">
        <f t="shared" si="591"/>
        <v>146_6</v>
      </c>
      <c r="T2710" s="35" t="str">
        <f t="shared" si="592"/>
        <v>146AM</v>
      </c>
      <c r="U2710" s="35" t="str">
        <f t="shared" si="593"/>
        <v>146AMNS</v>
      </c>
      <c r="W2710" s="20" t="str">
        <f t="shared" si="594"/>
        <v/>
      </c>
      <c r="X2710" s="20" t="str">
        <f t="shared" si="595"/>
        <v/>
      </c>
      <c r="Y2710" s="20" t="str">
        <f t="shared" si="596"/>
        <v/>
      </c>
      <c r="Z2710" s="20" t="str">
        <f t="shared" si="597"/>
        <v/>
      </c>
      <c r="AA2710" s="20">
        <f t="shared" si="599"/>
        <v>0</v>
      </c>
      <c r="AB2710" s="20">
        <f t="shared" si="600"/>
        <v>0</v>
      </c>
      <c r="AC2710" s="20">
        <f t="shared" si="601"/>
        <v>1</v>
      </c>
      <c r="AD2710" s="16">
        <f t="shared" si="598"/>
        <v>1</v>
      </c>
      <c r="AE2710" s="16">
        <f>IF(ISBLANK(T2710),AE2709,IF(COUNTIF(T$2:T2710,T2710)&gt;1,AE2709,1+MAX(AE2709,0)))</f>
        <v>83</v>
      </c>
    </row>
    <row r="2711" spans="1:31" x14ac:dyDescent="0.25">
      <c r="A2711" s="42">
        <v>146</v>
      </c>
      <c r="B2711" s="42" t="s">
        <v>65</v>
      </c>
      <c r="C2711" s="42" t="s">
        <v>822</v>
      </c>
      <c r="E2711" s="20">
        <v>2</v>
      </c>
      <c r="F2711" s="20">
        <v>2</v>
      </c>
      <c r="G2711" s="20">
        <v>2</v>
      </c>
      <c r="H2711" s="20">
        <v>0</v>
      </c>
      <c r="I2711" s="20">
        <v>0</v>
      </c>
      <c r="J2711" s="20">
        <v>0</v>
      </c>
      <c r="K2711" s="20">
        <v>0</v>
      </c>
      <c r="L2711" s="20">
        <v>0</v>
      </c>
      <c r="O2711" s="101">
        <f>IF(ISBLANK(C2711),O2710,IF(COUNTIF(C$2:C2711,C2711)&gt;1,O2710,1+MAX(O2710,0)))</f>
        <v>77</v>
      </c>
      <c r="P2711" s="45">
        <f t="shared" si="588"/>
        <v>46</v>
      </c>
      <c r="Q2711" s="33" t="str">
        <f t="shared" si="589"/>
        <v/>
      </c>
      <c r="R2711" s="33">
        <f t="shared" si="590"/>
        <v>6</v>
      </c>
      <c r="S2711" s="33" t="str">
        <f t="shared" si="591"/>
        <v>146_6</v>
      </c>
      <c r="T2711" s="35" t="str">
        <f t="shared" si="592"/>
        <v>146AM</v>
      </c>
      <c r="U2711" s="35" t="str">
        <f t="shared" si="593"/>
        <v>146AMNS</v>
      </c>
      <c r="W2711" s="20" t="str">
        <f t="shared" si="594"/>
        <v/>
      </c>
      <c r="X2711" s="20" t="str">
        <f t="shared" si="595"/>
        <v/>
      </c>
      <c r="Y2711" s="20" t="str">
        <f t="shared" si="596"/>
        <v/>
      </c>
      <c r="Z2711" s="20" t="str">
        <f t="shared" si="597"/>
        <v/>
      </c>
      <c r="AA2711" s="20">
        <f t="shared" si="599"/>
        <v>0</v>
      </c>
      <c r="AB2711" s="20">
        <f t="shared" si="600"/>
        <v>0</v>
      </c>
      <c r="AC2711" s="20">
        <f t="shared" si="601"/>
        <v>1</v>
      </c>
      <c r="AD2711" s="16">
        <f t="shared" si="598"/>
        <v>1</v>
      </c>
      <c r="AE2711" s="16">
        <f>IF(ISBLANK(T2711),AE2710,IF(COUNTIF(T$2:T2711,T2711)&gt;1,AE2710,1+MAX(AE2710,0)))</f>
        <v>83</v>
      </c>
    </row>
    <row r="2712" spans="1:31" x14ac:dyDescent="0.25">
      <c r="A2712" s="42">
        <v>146</v>
      </c>
      <c r="B2712" s="42" t="s">
        <v>65</v>
      </c>
      <c r="C2712" s="42" t="s">
        <v>822</v>
      </c>
      <c r="E2712" s="20">
        <v>2</v>
      </c>
      <c r="F2712" s="20">
        <v>2</v>
      </c>
      <c r="G2712" s="20">
        <v>3</v>
      </c>
      <c r="H2712" s="20">
        <v>0</v>
      </c>
      <c r="I2712" s="20">
        <v>0</v>
      </c>
      <c r="J2712" s="20">
        <v>0</v>
      </c>
      <c r="K2712" s="20">
        <v>0</v>
      </c>
      <c r="L2712" s="20">
        <v>0</v>
      </c>
      <c r="O2712" s="101">
        <f>IF(ISBLANK(C2712),O2711,IF(COUNTIF(C$2:C2712,C2712)&gt;1,O2711,1+MAX(O2711,0)))</f>
        <v>77</v>
      </c>
      <c r="P2712" s="45">
        <f t="shared" si="588"/>
        <v>46</v>
      </c>
      <c r="Q2712" s="33" t="str">
        <f t="shared" si="589"/>
        <v/>
      </c>
      <c r="R2712" s="33">
        <f t="shared" si="590"/>
        <v>6</v>
      </c>
      <c r="S2712" s="33" t="str">
        <f t="shared" si="591"/>
        <v>146_6</v>
      </c>
      <c r="T2712" s="35" t="str">
        <f t="shared" si="592"/>
        <v>146AM</v>
      </c>
      <c r="U2712" s="35" t="str">
        <f t="shared" si="593"/>
        <v>146AMEW</v>
      </c>
      <c r="W2712" s="20" t="str">
        <f t="shared" si="594"/>
        <v/>
      </c>
      <c r="X2712" s="20" t="str">
        <f t="shared" si="595"/>
        <v/>
      </c>
      <c r="Y2712" s="20" t="str">
        <f t="shared" si="596"/>
        <v/>
      </c>
      <c r="Z2712" s="20" t="str">
        <f t="shared" si="597"/>
        <v/>
      </c>
      <c r="AA2712" s="20">
        <f t="shared" si="599"/>
        <v>0</v>
      </c>
      <c r="AB2712" s="20">
        <f t="shared" si="600"/>
        <v>0</v>
      </c>
      <c r="AC2712" s="20">
        <f t="shared" si="601"/>
        <v>0</v>
      </c>
      <c r="AD2712" s="16">
        <f t="shared" si="598"/>
        <v>0</v>
      </c>
      <c r="AE2712" s="16">
        <f>IF(ISBLANK(T2712),AE2711,IF(COUNTIF(T$2:T2712,T2712)&gt;1,AE2711,1+MAX(AE2711,0)))</f>
        <v>83</v>
      </c>
    </row>
    <row r="2713" spans="1:31" x14ac:dyDescent="0.25">
      <c r="A2713" s="42">
        <v>146</v>
      </c>
      <c r="B2713" s="42" t="s">
        <v>65</v>
      </c>
      <c r="C2713" s="42" t="s">
        <v>822</v>
      </c>
      <c r="E2713" s="20">
        <v>2</v>
      </c>
      <c r="F2713" s="20">
        <v>2</v>
      </c>
      <c r="G2713" s="20">
        <v>4</v>
      </c>
      <c r="H2713" s="20">
        <v>2</v>
      </c>
      <c r="I2713" s="20">
        <v>0</v>
      </c>
      <c r="J2713" s="20">
        <v>0</v>
      </c>
      <c r="K2713" s="20">
        <v>0</v>
      </c>
      <c r="L2713" s="20">
        <v>2</v>
      </c>
      <c r="O2713" s="101">
        <f>IF(ISBLANK(C2713),O2712,IF(COUNTIF(C$2:C2713,C2713)&gt;1,O2712,1+MAX(O2712,0)))</f>
        <v>77</v>
      </c>
      <c r="P2713" s="45">
        <f t="shared" si="588"/>
        <v>46</v>
      </c>
      <c r="Q2713" s="33" t="str">
        <f t="shared" si="589"/>
        <v/>
      </c>
      <c r="R2713" s="33">
        <f t="shared" si="590"/>
        <v>6</v>
      </c>
      <c r="S2713" s="33" t="str">
        <f t="shared" si="591"/>
        <v>146_6</v>
      </c>
      <c r="T2713" s="35" t="str">
        <f t="shared" si="592"/>
        <v>146AM</v>
      </c>
      <c r="U2713" s="35" t="str">
        <f t="shared" si="593"/>
        <v>146AMEW</v>
      </c>
      <c r="W2713" s="20" t="str">
        <f t="shared" si="594"/>
        <v/>
      </c>
      <c r="X2713" s="20" t="str">
        <f t="shared" si="595"/>
        <v/>
      </c>
      <c r="Y2713" s="20" t="str">
        <f t="shared" si="596"/>
        <v/>
      </c>
      <c r="Z2713" s="20" t="str">
        <f t="shared" si="597"/>
        <v/>
      </c>
      <c r="AA2713" s="20">
        <f t="shared" si="599"/>
        <v>0</v>
      </c>
      <c r="AB2713" s="20">
        <f t="shared" si="600"/>
        <v>0</v>
      </c>
      <c r="AC2713" s="20">
        <f t="shared" si="601"/>
        <v>0</v>
      </c>
      <c r="AD2713" s="16">
        <f t="shared" si="598"/>
        <v>0</v>
      </c>
      <c r="AE2713" s="16">
        <f>IF(ISBLANK(T2713),AE2712,IF(COUNTIF(T$2:T2713,T2713)&gt;1,AE2712,1+MAX(AE2712,0)))</f>
        <v>83</v>
      </c>
    </row>
    <row r="2714" spans="1:31" x14ac:dyDescent="0.25">
      <c r="A2714" s="42">
        <v>146</v>
      </c>
      <c r="B2714" s="42" t="s">
        <v>65</v>
      </c>
      <c r="C2714" s="42" t="s">
        <v>822</v>
      </c>
      <c r="E2714" s="20">
        <v>2</v>
      </c>
      <c r="F2714" s="20">
        <v>3</v>
      </c>
      <c r="G2714" s="20">
        <v>1</v>
      </c>
      <c r="H2714" s="20">
        <v>1</v>
      </c>
      <c r="I2714" s="20">
        <v>0</v>
      </c>
      <c r="J2714" s="20">
        <v>0</v>
      </c>
      <c r="K2714" s="20">
        <v>1</v>
      </c>
      <c r="L2714" s="20">
        <v>1</v>
      </c>
      <c r="O2714" s="101">
        <f>IF(ISBLANK(C2714),O2713,IF(COUNTIF(C$2:C2714,C2714)&gt;1,O2713,1+MAX(O2713,0)))</f>
        <v>77</v>
      </c>
      <c r="P2714" s="45">
        <f t="shared" si="588"/>
        <v>46</v>
      </c>
      <c r="Q2714" s="33" t="str">
        <f t="shared" si="589"/>
        <v/>
      </c>
      <c r="R2714" s="33">
        <f t="shared" si="590"/>
        <v>7</v>
      </c>
      <c r="S2714" s="33" t="str">
        <f t="shared" si="591"/>
        <v>146_7</v>
      </c>
      <c r="T2714" s="35" t="str">
        <f t="shared" si="592"/>
        <v>146AM</v>
      </c>
      <c r="U2714" s="35" t="str">
        <f t="shared" si="593"/>
        <v>146AMNS</v>
      </c>
      <c r="W2714" s="20" t="str">
        <f t="shared" si="594"/>
        <v/>
      </c>
      <c r="X2714" s="20" t="str">
        <f t="shared" si="595"/>
        <v/>
      </c>
      <c r="Y2714" s="20" t="str">
        <f t="shared" si="596"/>
        <v/>
      </c>
      <c r="Z2714" s="20" t="str">
        <f t="shared" si="597"/>
        <v/>
      </c>
      <c r="AA2714" s="20">
        <f t="shared" si="599"/>
        <v>0</v>
      </c>
      <c r="AB2714" s="20">
        <f t="shared" si="600"/>
        <v>0</v>
      </c>
      <c r="AC2714" s="20">
        <f t="shared" si="601"/>
        <v>1</v>
      </c>
      <c r="AD2714" s="16">
        <f t="shared" si="598"/>
        <v>1</v>
      </c>
      <c r="AE2714" s="16">
        <f>IF(ISBLANK(T2714),AE2713,IF(COUNTIF(T$2:T2714,T2714)&gt;1,AE2713,1+MAX(AE2713,0)))</f>
        <v>83</v>
      </c>
    </row>
    <row r="2715" spans="1:31" x14ac:dyDescent="0.25">
      <c r="A2715" s="42">
        <v>146</v>
      </c>
      <c r="B2715" s="42" t="s">
        <v>65</v>
      </c>
      <c r="C2715" s="42" t="s">
        <v>822</v>
      </c>
      <c r="E2715" s="20">
        <v>2</v>
      </c>
      <c r="F2715" s="20">
        <v>3</v>
      </c>
      <c r="G2715" s="20">
        <v>2</v>
      </c>
      <c r="H2715" s="20">
        <v>0</v>
      </c>
      <c r="I2715" s="20">
        <v>0</v>
      </c>
      <c r="J2715" s="20">
        <v>0</v>
      </c>
      <c r="K2715" s="20">
        <v>0</v>
      </c>
      <c r="L2715" s="20">
        <v>0</v>
      </c>
      <c r="O2715" s="101">
        <f>IF(ISBLANK(C2715),O2714,IF(COUNTIF(C$2:C2715,C2715)&gt;1,O2714,1+MAX(O2714,0)))</f>
        <v>77</v>
      </c>
      <c r="P2715" s="45">
        <f t="shared" si="588"/>
        <v>46</v>
      </c>
      <c r="Q2715" s="33" t="str">
        <f t="shared" si="589"/>
        <v/>
      </c>
      <c r="R2715" s="33">
        <f t="shared" si="590"/>
        <v>7</v>
      </c>
      <c r="S2715" s="33" t="str">
        <f t="shared" si="591"/>
        <v>146_7</v>
      </c>
      <c r="T2715" s="35" t="str">
        <f t="shared" si="592"/>
        <v>146AM</v>
      </c>
      <c r="U2715" s="35" t="str">
        <f t="shared" si="593"/>
        <v>146AMNS</v>
      </c>
      <c r="W2715" s="20" t="str">
        <f t="shared" si="594"/>
        <v/>
      </c>
      <c r="X2715" s="20" t="str">
        <f t="shared" si="595"/>
        <v/>
      </c>
      <c r="Y2715" s="20" t="str">
        <f t="shared" si="596"/>
        <v/>
      </c>
      <c r="Z2715" s="20" t="str">
        <f t="shared" si="597"/>
        <v/>
      </c>
      <c r="AA2715" s="20">
        <f t="shared" si="599"/>
        <v>0</v>
      </c>
      <c r="AB2715" s="20">
        <f t="shared" si="600"/>
        <v>0</v>
      </c>
      <c r="AC2715" s="20">
        <f t="shared" si="601"/>
        <v>1</v>
      </c>
      <c r="AD2715" s="16">
        <f t="shared" si="598"/>
        <v>1</v>
      </c>
      <c r="AE2715" s="16">
        <f>IF(ISBLANK(T2715),AE2714,IF(COUNTIF(T$2:T2715,T2715)&gt;1,AE2714,1+MAX(AE2714,0)))</f>
        <v>83</v>
      </c>
    </row>
    <row r="2716" spans="1:31" x14ac:dyDescent="0.25">
      <c r="A2716" s="42">
        <v>146</v>
      </c>
      <c r="B2716" s="42" t="s">
        <v>65</v>
      </c>
      <c r="C2716" s="42" t="s">
        <v>822</v>
      </c>
      <c r="E2716" s="20">
        <v>2</v>
      </c>
      <c r="F2716" s="20">
        <v>3</v>
      </c>
      <c r="G2716" s="20">
        <v>3</v>
      </c>
      <c r="H2716" s="20">
        <v>2</v>
      </c>
      <c r="I2716" s="20">
        <v>1</v>
      </c>
      <c r="J2716" s="20">
        <v>0</v>
      </c>
      <c r="K2716" s="20">
        <v>1</v>
      </c>
      <c r="L2716" s="20">
        <v>2</v>
      </c>
      <c r="O2716" s="101">
        <f>IF(ISBLANK(C2716),O2715,IF(COUNTIF(C$2:C2716,C2716)&gt;1,O2715,1+MAX(O2715,0)))</f>
        <v>77</v>
      </c>
      <c r="P2716" s="45">
        <f t="shared" si="588"/>
        <v>46</v>
      </c>
      <c r="Q2716" s="33" t="str">
        <f t="shared" si="589"/>
        <v/>
      </c>
      <c r="R2716" s="33">
        <f t="shared" si="590"/>
        <v>7</v>
      </c>
      <c r="S2716" s="33" t="str">
        <f t="shared" si="591"/>
        <v>146_7</v>
      </c>
      <c r="T2716" s="35" t="str">
        <f t="shared" si="592"/>
        <v>146AM</v>
      </c>
      <c r="U2716" s="35" t="str">
        <f t="shared" si="593"/>
        <v>146AMEW</v>
      </c>
      <c r="W2716" s="20" t="str">
        <f t="shared" si="594"/>
        <v/>
      </c>
      <c r="X2716" s="20" t="str">
        <f t="shared" si="595"/>
        <v/>
      </c>
      <c r="Y2716" s="20" t="str">
        <f t="shared" si="596"/>
        <v/>
      </c>
      <c r="Z2716" s="20" t="str">
        <f t="shared" si="597"/>
        <v/>
      </c>
      <c r="AA2716" s="20">
        <f t="shared" si="599"/>
        <v>0</v>
      </c>
      <c r="AB2716" s="20">
        <f t="shared" si="600"/>
        <v>0</v>
      </c>
      <c r="AC2716" s="20">
        <f t="shared" si="601"/>
        <v>0</v>
      </c>
      <c r="AD2716" s="16">
        <f t="shared" si="598"/>
        <v>0</v>
      </c>
      <c r="AE2716" s="16">
        <f>IF(ISBLANK(T2716),AE2715,IF(COUNTIF(T$2:T2716,T2716)&gt;1,AE2715,1+MAX(AE2715,0)))</f>
        <v>83</v>
      </c>
    </row>
    <row r="2717" spans="1:31" x14ac:dyDescent="0.25">
      <c r="A2717" s="42">
        <v>146</v>
      </c>
      <c r="B2717" s="42" t="s">
        <v>65</v>
      </c>
      <c r="C2717" s="42" t="s">
        <v>822</v>
      </c>
      <c r="E2717" s="20">
        <v>2</v>
      </c>
      <c r="F2717" s="20">
        <v>3</v>
      </c>
      <c r="G2717" s="20">
        <v>4</v>
      </c>
      <c r="H2717" s="20">
        <v>0</v>
      </c>
      <c r="I2717" s="20">
        <v>0</v>
      </c>
      <c r="J2717" s="20">
        <v>0</v>
      </c>
      <c r="K2717" s="20">
        <v>0</v>
      </c>
      <c r="L2717" s="20">
        <v>0</v>
      </c>
      <c r="O2717" s="101">
        <f>IF(ISBLANK(C2717),O2716,IF(COUNTIF(C$2:C2717,C2717)&gt;1,O2716,1+MAX(O2716,0)))</f>
        <v>77</v>
      </c>
      <c r="P2717" s="45">
        <f t="shared" si="588"/>
        <v>46</v>
      </c>
      <c r="Q2717" s="33" t="str">
        <f t="shared" si="589"/>
        <v/>
      </c>
      <c r="R2717" s="33">
        <f t="shared" si="590"/>
        <v>7</v>
      </c>
      <c r="S2717" s="33" t="str">
        <f t="shared" si="591"/>
        <v>146_7</v>
      </c>
      <c r="T2717" s="35" t="str">
        <f t="shared" si="592"/>
        <v>146AM</v>
      </c>
      <c r="U2717" s="35" t="str">
        <f t="shared" si="593"/>
        <v>146AMEW</v>
      </c>
      <c r="W2717" s="20" t="str">
        <f t="shared" si="594"/>
        <v/>
      </c>
      <c r="X2717" s="20" t="str">
        <f t="shared" si="595"/>
        <v/>
      </c>
      <c r="Y2717" s="20" t="str">
        <f t="shared" si="596"/>
        <v/>
      </c>
      <c r="Z2717" s="20" t="str">
        <f t="shared" si="597"/>
        <v/>
      </c>
      <c r="AA2717" s="20">
        <f t="shared" si="599"/>
        <v>0</v>
      </c>
      <c r="AB2717" s="20">
        <f t="shared" si="600"/>
        <v>0</v>
      </c>
      <c r="AC2717" s="20">
        <f t="shared" si="601"/>
        <v>0</v>
      </c>
      <c r="AD2717" s="16">
        <f t="shared" si="598"/>
        <v>0</v>
      </c>
      <c r="AE2717" s="16">
        <f>IF(ISBLANK(T2717),AE2716,IF(COUNTIF(T$2:T2717,T2717)&gt;1,AE2716,1+MAX(AE2716,0)))</f>
        <v>83</v>
      </c>
    </row>
    <row r="2718" spans="1:31" x14ac:dyDescent="0.25">
      <c r="A2718" s="42">
        <v>146</v>
      </c>
      <c r="B2718" s="42" t="s">
        <v>65</v>
      </c>
      <c r="C2718" s="42" t="s">
        <v>822</v>
      </c>
      <c r="E2718" s="20">
        <v>2</v>
      </c>
      <c r="F2718" s="20">
        <v>4</v>
      </c>
      <c r="G2718" s="20">
        <v>1</v>
      </c>
      <c r="H2718" s="20">
        <v>4</v>
      </c>
      <c r="I2718" s="20">
        <v>0</v>
      </c>
      <c r="J2718" s="20">
        <v>1</v>
      </c>
      <c r="K2718" s="20">
        <v>3</v>
      </c>
      <c r="L2718" s="20">
        <v>3</v>
      </c>
      <c r="O2718" s="101">
        <f>IF(ISBLANK(C2718),O2717,IF(COUNTIF(C$2:C2718,C2718)&gt;1,O2717,1+MAX(O2717,0)))</f>
        <v>77</v>
      </c>
      <c r="P2718" s="45">
        <f t="shared" si="588"/>
        <v>46</v>
      </c>
      <c r="Q2718" s="33" t="str">
        <f t="shared" si="589"/>
        <v/>
      </c>
      <c r="R2718" s="33">
        <f t="shared" si="590"/>
        <v>8</v>
      </c>
      <c r="S2718" s="33" t="str">
        <f t="shared" si="591"/>
        <v>146_8</v>
      </c>
      <c r="T2718" s="35" t="str">
        <f t="shared" si="592"/>
        <v>146AM</v>
      </c>
      <c r="U2718" s="35" t="str">
        <f t="shared" si="593"/>
        <v>146AMNS</v>
      </c>
      <c r="W2718" s="20" t="str">
        <f t="shared" si="594"/>
        <v/>
      </c>
      <c r="X2718" s="20" t="str">
        <f t="shared" si="595"/>
        <v/>
      </c>
      <c r="Y2718" s="20" t="str">
        <f t="shared" si="596"/>
        <v/>
      </c>
      <c r="Z2718" s="20" t="str">
        <f t="shared" si="597"/>
        <v/>
      </c>
      <c r="AA2718" s="20">
        <f t="shared" si="599"/>
        <v>0</v>
      </c>
      <c r="AB2718" s="20">
        <f t="shared" si="600"/>
        <v>0</v>
      </c>
      <c r="AC2718" s="20">
        <f t="shared" si="601"/>
        <v>1</v>
      </c>
      <c r="AD2718" s="16">
        <f t="shared" si="598"/>
        <v>1</v>
      </c>
      <c r="AE2718" s="16">
        <f>IF(ISBLANK(T2718),AE2717,IF(COUNTIF(T$2:T2718,T2718)&gt;1,AE2717,1+MAX(AE2717,0)))</f>
        <v>83</v>
      </c>
    </row>
    <row r="2719" spans="1:31" x14ac:dyDescent="0.25">
      <c r="A2719" s="42">
        <v>146</v>
      </c>
      <c r="B2719" s="42" t="s">
        <v>65</v>
      </c>
      <c r="C2719" s="42" t="s">
        <v>822</v>
      </c>
      <c r="E2719" s="20">
        <v>2</v>
      </c>
      <c r="F2719" s="20">
        <v>4</v>
      </c>
      <c r="G2719" s="20">
        <v>2</v>
      </c>
      <c r="H2719" s="20">
        <v>0</v>
      </c>
      <c r="I2719" s="20">
        <v>0</v>
      </c>
      <c r="J2719" s="20">
        <v>0</v>
      </c>
      <c r="K2719" s="20">
        <v>0</v>
      </c>
      <c r="L2719" s="20">
        <v>0</v>
      </c>
      <c r="O2719" s="101">
        <f>IF(ISBLANK(C2719),O2718,IF(COUNTIF(C$2:C2719,C2719)&gt;1,O2718,1+MAX(O2718,0)))</f>
        <v>77</v>
      </c>
      <c r="P2719" s="45">
        <f t="shared" si="588"/>
        <v>46</v>
      </c>
      <c r="Q2719" s="33" t="str">
        <f t="shared" si="589"/>
        <v/>
      </c>
      <c r="R2719" s="33">
        <f t="shared" si="590"/>
        <v>8</v>
      </c>
      <c r="S2719" s="33" t="str">
        <f t="shared" si="591"/>
        <v>146_8</v>
      </c>
      <c r="T2719" s="35" t="str">
        <f t="shared" si="592"/>
        <v>146AM</v>
      </c>
      <c r="U2719" s="35" t="str">
        <f t="shared" si="593"/>
        <v>146AMNS</v>
      </c>
      <c r="W2719" s="20" t="str">
        <f t="shared" si="594"/>
        <v/>
      </c>
      <c r="X2719" s="20" t="str">
        <f t="shared" si="595"/>
        <v/>
      </c>
      <c r="Y2719" s="20" t="str">
        <f t="shared" si="596"/>
        <v/>
      </c>
      <c r="Z2719" s="20" t="str">
        <f t="shared" si="597"/>
        <v/>
      </c>
      <c r="AA2719" s="20">
        <f t="shared" si="599"/>
        <v>0</v>
      </c>
      <c r="AB2719" s="20">
        <f t="shared" si="600"/>
        <v>0</v>
      </c>
      <c r="AC2719" s="20">
        <f t="shared" si="601"/>
        <v>1</v>
      </c>
      <c r="AD2719" s="16">
        <f t="shared" si="598"/>
        <v>1</v>
      </c>
      <c r="AE2719" s="16">
        <f>IF(ISBLANK(T2719),AE2718,IF(COUNTIF(T$2:T2719,T2719)&gt;1,AE2718,1+MAX(AE2718,0)))</f>
        <v>83</v>
      </c>
    </row>
    <row r="2720" spans="1:31" x14ac:dyDescent="0.25">
      <c r="A2720" s="42">
        <v>146</v>
      </c>
      <c r="B2720" s="42" t="s">
        <v>65</v>
      </c>
      <c r="C2720" s="42" t="s">
        <v>822</v>
      </c>
      <c r="E2720" s="20">
        <v>2</v>
      </c>
      <c r="F2720" s="20">
        <v>4</v>
      </c>
      <c r="G2720" s="20">
        <v>3</v>
      </c>
      <c r="H2720" s="20">
        <v>1</v>
      </c>
      <c r="I2720" s="20">
        <v>0</v>
      </c>
      <c r="J2720" s="20">
        <v>0</v>
      </c>
      <c r="K2720" s="20">
        <v>1</v>
      </c>
      <c r="L2720" s="20">
        <v>1</v>
      </c>
      <c r="O2720" s="101">
        <f>IF(ISBLANK(C2720),O2719,IF(COUNTIF(C$2:C2720,C2720)&gt;1,O2719,1+MAX(O2719,0)))</f>
        <v>77</v>
      </c>
      <c r="P2720" s="45">
        <f t="shared" si="588"/>
        <v>46</v>
      </c>
      <c r="Q2720" s="33" t="str">
        <f t="shared" si="589"/>
        <v/>
      </c>
      <c r="R2720" s="33">
        <f t="shared" si="590"/>
        <v>8</v>
      </c>
      <c r="S2720" s="33" t="str">
        <f t="shared" si="591"/>
        <v>146_8</v>
      </c>
      <c r="T2720" s="35" t="str">
        <f t="shared" si="592"/>
        <v>146AM</v>
      </c>
      <c r="U2720" s="35" t="str">
        <f t="shared" si="593"/>
        <v>146AMEW</v>
      </c>
      <c r="W2720" s="20" t="str">
        <f t="shared" si="594"/>
        <v/>
      </c>
      <c r="X2720" s="20" t="str">
        <f t="shared" si="595"/>
        <v/>
      </c>
      <c r="Y2720" s="20" t="str">
        <f t="shared" si="596"/>
        <v/>
      </c>
      <c r="Z2720" s="20" t="str">
        <f t="shared" si="597"/>
        <v/>
      </c>
      <c r="AA2720" s="20">
        <f t="shared" si="599"/>
        <v>0</v>
      </c>
      <c r="AB2720" s="20">
        <f t="shared" si="600"/>
        <v>0</v>
      </c>
      <c r="AC2720" s="20">
        <f t="shared" si="601"/>
        <v>0</v>
      </c>
      <c r="AD2720" s="16">
        <f t="shared" si="598"/>
        <v>0</v>
      </c>
      <c r="AE2720" s="16">
        <f>IF(ISBLANK(T2720),AE2719,IF(COUNTIF(T$2:T2720,T2720)&gt;1,AE2719,1+MAX(AE2719,0)))</f>
        <v>83</v>
      </c>
    </row>
    <row r="2721" spans="1:38" x14ac:dyDescent="0.25">
      <c r="A2721" s="42">
        <v>146</v>
      </c>
      <c r="B2721" s="42" t="s">
        <v>65</v>
      </c>
      <c r="C2721" s="42" t="s">
        <v>822</v>
      </c>
      <c r="E2721" s="20">
        <v>2</v>
      </c>
      <c r="F2721" s="20">
        <v>4</v>
      </c>
      <c r="G2721" s="20">
        <v>4</v>
      </c>
      <c r="H2721" s="20">
        <v>1</v>
      </c>
      <c r="I2721" s="20">
        <v>0</v>
      </c>
      <c r="J2721" s="20">
        <v>0</v>
      </c>
      <c r="K2721" s="20">
        <v>0</v>
      </c>
      <c r="L2721" s="20">
        <v>1</v>
      </c>
      <c r="O2721" s="101">
        <f>IF(ISBLANK(C2721),O2720,IF(COUNTIF(C$2:C2721,C2721)&gt;1,O2720,1+MAX(O2720,0)))</f>
        <v>77</v>
      </c>
      <c r="P2721" s="45">
        <f t="shared" si="588"/>
        <v>46</v>
      </c>
      <c r="Q2721" s="33" t="str">
        <f t="shared" si="589"/>
        <v/>
      </c>
      <c r="R2721" s="33">
        <f t="shared" si="590"/>
        <v>8</v>
      </c>
      <c r="S2721" s="33" t="str">
        <f t="shared" si="591"/>
        <v>146_8</v>
      </c>
      <c r="T2721" s="35" t="str">
        <f t="shared" si="592"/>
        <v>146AM</v>
      </c>
      <c r="U2721" s="35" t="str">
        <f t="shared" si="593"/>
        <v>146AMEW</v>
      </c>
      <c r="W2721" s="20" t="str">
        <f t="shared" si="594"/>
        <v/>
      </c>
      <c r="X2721" s="20" t="str">
        <f t="shared" si="595"/>
        <v/>
      </c>
      <c r="Y2721" s="20" t="str">
        <f t="shared" si="596"/>
        <v/>
      </c>
      <c r="Z2721" s="20" t="str">
        <f t="shared" si="597"/>
        <v/>
      </c>
      <c r="AA2721" s="20">
        <f t="shared" si="599"/>
        <v>0</v>
      </c>
      <c r="AB2721" s="20">
        <f t="shared" si="600"/>
        <v>0</v>
      </c>
      <c r="AC2721" s="20">
        <f t="shared" si="601"/>
        <v>0</v>
      </c>
      <c r="AD2721" s="16">
        <f t="shared" si="598"/>
        <v>0</v>
      </c>
      <c r="AE2721" s="16">
        <f>IF(ISBLANK(T2721),AE2720,IF(COUNTIF(T$2:T2721,T2721)&gt;1,AE2720,1+MAX(AE2720,0)))</f>
        <v>83</v>
      </c>
    </row>
    <row r="2722" spans="1:38" x14ac:dyDescent="0.25">
      <c r="A2722" s="42">
        <v>146</v>
      </c>
      <c r="B2722" s="42" t="s">
        <v>66</v>
      </c>
      <c r="C2722" s="42" t="s">
        <v>823</v>
      </c>
      <c r="E2722" s="20">
        <v>1</v>
      </c>
      <c r="F2722" s="20">
        <v>1</v>
      </c>
      <c r="G2722" s="20">
        <v>1</v>
      </c>
      <c r="H2722" s="20">
        <v>9</v>
      </c>
      <c r="I2722" s="20">
        <v>1</v>
      </c>
      <c r="J2722" s="20">
        <v>3</v>
      </c>
      <c r="K2722" s="20">
        <v>1</v>
      </c>
      <c r="L2722" s="20">
        <v>4</v>
      </c>
      <c r="M2722" s="225" t="s">
        <v>825</v>
      </c>
      <c r="O2722" s="101">
        <f>IF(ISBLANK(C2722),O2721,IF(COUNTIF(C$2:C2722,C2722)&gt;1,O2721,1+MAX(O2721,0)))</f>
        <v>78</v>
      </c>
      <c r="P2722" s="45">
        <f t="shared" si="588"/>
        <v>46</v>
      </c>
      <c r="Q2722" s="33" t="str">
        <f t="shared" si="589"/>
        <v/>
      </c>
      <c r="R2722" s="33">
        <f t="shared" si="590"/>
        <v>9</v>
      </c>
      <c r="S2722" s="33" t="str">
        <f t="shared" si="591"/>
        <v>146_9</v>
      </c>
      <c r="T2722" s="35" t="str">
        <f t="shared" si="592"/>
        <v>146PM</v>
      </c>
      <c r="U2722" s="35" t="str">
        <f t="shared" si="593"/>
        <v>146PMNS</v>
      </c>
      <c r="W2722" s="20" t="str">
        <f t="shared" si="594"/>
        <v/>
      </c>
      <c r="X2722" s="20" t="str">
        <f t="shared" si="595"/>
        <v/>
      </c>
      <c r="Y2722" s="20" t="str">
        <f t="shared" si="596"/>
        <v/>
      </c>
      <c r="Z2722" s="20" t="str">
        <f t="shared" si="597"/>
        <v/>
      </c>
      <c r="AA2722" s="20">
        <f t="shared" si="599"/>
        <v>0</v>
      </c>
      <c r="AB2722" s="20">
        <f t="shared" si="600"/>
        <v>0</v>
      </c>
      <c r="AC2722" s="20">
        <f t="shared" si="601"/>
        <v>0</v>
      </c>
      <c r="AD2722" s="16">
        <f t="shared" si="598"/>
        <v>0</v>
      </c>
      <c r="AE2722" s="16">
        <f>IF(ISBLANK(T2722),AE2721,IF(COUNTIF(T$2:T2722,T2722)&gt;1,AE2721,1+MAX(AE2721,0)))</f>
        <v>84</v>
      </c>
      <c r="AG2722" t="e">
        <f>H2722=#REF!</f>
        <v>#REF!</v>
      </c>
      <c r="AH2722" t="e">
        <f>I2722=#REF!</f>
        <v>#REF!</v>
      </c>
      <c r="AI2722" t="e">
        <f>J2722=#REF!</f>
        <v>#REF!</v>
      </c>
      <c r="AJ2722" t="e">
        <f>K2722=#REF!</f>
        <v>#REF!</v>
      </c>
      <c r="AK2722" t="e">
        <f>L2722=#REF!</f>
        <v>#REF!</v>
      </c>
      <c r="AL2722" t="e">
        <f>M2722=#REF!</f>
        <v>#REF!</v>
      </c>
    </row>
    <row r="2723" spans="1:38" x14ac:dyDescent="0.25">
      <c r="A2723" s="42">
        <v>146</v>
      </c>
      <c r="B2723" s="42" t="s">
        <v>66</v>
      </c>
      <c r="C2723" s="42" t="s">
        <v>823</v>
      </c>
      <c r="E2723" s="20">
        <v>1</v>
      </c>
      <c r="F2723" s="20">
        <v>1</v>
      </c>
      <c r="G2723" s="20">
        <v>2</v>
      </c>
      <c r="H2723" s="20">
        <v>5</v>
      </c>
      <c r="I2723" s="20">
        <v>1</v>
      </c>
      <c r="J2723" s="20">
        <v>2</v>
      </c>
      <c r="K2723" s="20">
        <v>2</v>
      </c>
      <c r="L2723" s="20">
        <v>2</v>
      </c>
      <c r="M2723" s="225" t="s">
        <v>825</v>
      </c>
      <c r="O2723" s="101">
        <f>IF(ISBLANK(C2723),O2722,IF(COUNTIF(C$2:C2723,C2723)&gt;1,O2722,1+MAX(O2722,0)))</f>
        <v>78</v>
      </c>
      <c r="P2723" s="45">
        <f t="shared" si="588"/>
        <v>46</v>
      </c>
      <c r="Q2723" s="33" t="str">
        <f t="shared" si="589"/>
        <v/>
      </c>
      <c r="R2723" s="33">
        <f t="shared" si="590"/>
        <v>9</v>
      </c>
      <c r="S2723" s="33" t="str">
        <f t="shared" si="591"/>
        <v>146_9</v>
      </c>
      <c r="T2723" s="35" t="str">
        <f t="shared" si="592"/>
        <v>146PM</v>
      </c>
      <c r="U2723" s="35" t="str">
        <f t="shared" si="593"/>
        <v>146PMNS</v>
      </c>
      <c r="W2723" s="20" t="str">
        <f t="shared" si="594"/>
        <v/>
      </c>
      <c r="X2723" s="20" t="str">
        <f t="shared" si="595"/>
        <v/>
      </c>
      <c r="Y2723" s="20" t="str">
        <f t="shared" si="596"/>
        <v/>
      </c>
      <c r="Z2723" s="20" t="str">
        <f t="shared" si="597"/>
        <v/>
      </c>
      <c r="AA2723" s="20">
        <f t="shared" si="599"/>
        <v>0</v>
      </c>
      <c r="AB2723" s="20">
        <f t="shared" si="600"/>
        <v>0</v>
      </c>
      <c r="AC2723" s="20">
        <f t="shared" si="601"/>
        <v>0</v>
      </c>
      <c r="AD2723" s="16">
        <f t="shared" si="598"/>
        <v>0</v>
      </c>
      <c r="AE2723" s="16">
        <f>IF(ISBLANK(T2723),AE2722,IF(COUNTIF(T$2:T2723,T2723)&gt;1,AE2722,1+MAX(AE2722,0)))</f>
        <v>84</v>
      </c>
      <c r="AG2723" t="e">
        <f>H2723=#REF!</f>
        <v>#REF!</v>
      </c>
      <c r="AH2723" t="e">
        <f>I2723=#REF!</f>
        <v>#REF!</v>
      </c>
      <c r="AI2723" t="e">
        <f>J2723=#REF!</f>
        <v>#REF!</v>
      </c>
      <c r="AJ2723" t="e">
        <f>K2723=#REF!</f>
        <v>#REF!</v>
      </c>
      <c r="AK2723" t="e">
        <f>L2723=#REF!</f>
        <v>#REF!</v>
      </c>
      <c r="AL2723" t="e">
        <f>M2723=#REF!</f>
        <v>#REF!</v>
      </c>
    </row>
    <row r="2724" spans="1:38" x14ac:dyDescent="0.25">
      <c r="A2724" s="42">
        <v>146</v>
      </c>
      <c r="B2724" s="42" t="s">
        <v>66</v>
      </c>
      <c r="C2724" s="42" t="s">
        <v>823</v>
      </c>
      <c r="E2724" s="20">
        <v>1</v>
      </c>
      <c r="F2724" s="20">
        <v>1</v>
      </c>
      <c r="G2724" s="20">
        <v>3</v>
      </c>
      <c r="H2724" s="20">
        <v>5</v>
      </c>
      <c r="I2724" s="20">
        <v>3</v>
      </c>
      <c r="J2724" s="20">
        <v>1</v>
      </c>
      <c r="K2724" s="20">
        <v>1</v>
      </c>
      <c r="L2724" s="20">
        <v>5</v>
      </c>
      <c r="M2724" s="225" t="s">
        <v>825</v>
      </c>
      <c r="O2724" s="101">
        <f>IF(ISBLANK(C2724),O2723,IF(COUNTIF(C$2:C2724,C2724)&gt;1,O2723,1+MAX(O2723,0)))</f>
        <v>78</v>
      </c>
      <c r="P2724" s="45">
        <f t="shared" si="588"/>
        <v>46</v>
      </c>
      <c r="Q2724" s="33" t="str">
        <f t="shared" si="589"/>
        <v/>
      </c>
      <c r="R2724" s="33">
        <f t="shared" si="590"/>
        <v>9</v>
      </c>
      <c r="S2724" s="33" t="str">
        <f t="shared" si="591"/>
        <v>146_9</v>
      </c>
      <c r="T2724" s="35" t="str">
        <f t="shared" si="592"/>
        <v>146PM</v>
      </c>
      <c r="U2724" s="35" t="str">
        <f t="shared" si="593"/>
        <v>146PMEW</v>
      </c>
      <c r="W2724" s="20" t="str">
        <f t="shared" si="594"/>
        <v/>
      </c>
      <c r="X2724" s="20" t="str">
        <f t="shared" si="595"/>
        <v/>
      </c>
      <c r="Y2724" s="20" t="str">
        <f t="shared" si="596"/>
        <v/>
      </c>
      <c r="Z2724" s="20" t="str">
        <f t="shared" si="597"/>
        <v/>
      </c>
      <c r="AA2724" s="20">
        <f t="shared" si="599"/>
        <v>0</v>
      </c>
      <c r="AB2724" s="20">
        <f t="shared" si="600"/>
        <v>0</v>
      </c>
      <c r="AC2724" s="20">
        <f t="shared" si="601"/>
        <v>0</v>
      </c>
      <c r="AD2724" s="16">
        <f t="shared" si="598"/>
        <v>0</v>
      </c>
      <c r="AE2724" s="16">
        <f>IF(ISBLANK(T2724),AE2723,IF(COUNTIF(T$2:T2724,T2724)&gt;1,AE2723,1+MAX(AE2723,0)))</f>
        <v>84</v>
      </c>
      <c r="AG2724" t="e">
        <f>H2724=#REF!</f>
        <v>#REF!</v>
      </c>
      <c r="AH2724" t="e">
        <f>I2724=#REF!</f>
        <v>#REF!</v>
      </c>
      <c r="AI2724" t="e">
        <f>J2724=#REF!</f>
        <v>#REF!</v>
      </c>
      <c r="AJ2724" t="e">
        <f>K2724=#REF!</f>
        <v>#REF!</v>
      </c>
      <c r="AK2724" t="e">
        <f>L2724=#REF!</f>
        <v>#REF!</v>
      </c>
      <c r="AL2724" t="e">
        <f>M2724=#REF!</f>
        <v>#REF!</v>
      </c>
    </row>
    <row r="2725" spans="1:38" x14ac:dyDescent="0.25">
      <c r="A2725" s="42">
        <v>146</v>
      </c>
      <c r="B2725" s="42" t="s">
        <v>66</v>
      </c>
      <c r="C2725" s="42" t="s">
        <v>823</v>
      </c>
      <c r="E2725" s="20">
        <v>1</v>
      </c>
      <c r="F2725" s="20">
        <v>1</v>
      </c>
      <c r="G2725" s="20">
        <v>4</v>
      </c>
      <c r="H2725" s="20">
        <v>4</v>
      </c>
      <c r="I2725" s="20">
        <v>2</v>
      </c>
      <c r="J2725" s="20">
        <v>0</v>
      </c>
      <c r="K2725" s="20">
        <v>0</v>
      </c>
      <c r="L2725" s="20">
        <v>4</v>
      </c>
      <c r="M2725" s="225" t="s">
        <v>825</v>
      </c>
      <c r="O2725" s="101">
        <f>IF(ISBLANK(C2725),O2724,IF(COUNTIF(C$2:C2725,C2725)&gt;1,O2724,1+MAX(O2724,0)))</f>
        <v>78</v>
      </c>
      <c r="P2725" s="45">
        <f t="shared" si="588"/>
        <v>46</v>
      </c>
      <c r="Q2725" s="33" t="str">
        <f t="shared" si="589"/>
        <v/>
      </c>
      <c r="R2725" s="33">
        <f t="shared" si="590"/>
        <v>9</v>
      </c>
      <c r="S2725" s="33" t="str">
        <f t="shared" si="591"/>
        <v>146_9</v>
      </c>
      <c r="T2725" s="35" t="str">
        <f t="shared" si="592"/>
        <v>146PM</v>
      </c>
      <c r="U2725" s="35" t="str">
        <f t="shared" si="593"/>
        <v>146PMEW</v>
      </c>
      <c r="W2725" s="20" t="str">
        <f t="shared" si="594"/>
        <v/>
      </c>
      <c r="X2725" s="20" t="str">
        <f t="shared" si="595"/>
        <v/>
      </c>
      <c r="Y2725" s="20" t="str">
        <f t="shared" si="596"/>
        <v/>
      </c>
      <c r="Z2725" s="20" t="str">
        <f t="shared" si="597"/>
        <v/>
      </c>
      <c r="AA2725" s="20">
        <f t="shared" si="599"/>
        <v>0</v>
      </c>
      <c r="AB2725" s="20">
        <f t="shared" si="600"/>
        <v>0</v>
      </c>
      <c r="AC2725" s="20">
        <f t="shared" si="601"/>
        <v>0</v>
      </c>
      <c r="AD2725" s="16">
        <f t="shared" si="598"/>
        <v>0</v>
      </c>
      <c r="AE2725" s="16">
        <f>IF(ISBLANK(T2725),AE2724,IF(COUNTIF(T$2:T2725,T2725)&gt;1,AE2724,1+MAX(AE2724,0)))</f>
        <v>84</v>
      </c>
      <c r="AG2725" t="e">
        <f>H2725=#REF!</f>
        <v>#REF!</v>
      </c>
      <c r="AH2725" t="e">
        <f>I2725=#REF!</f>
        <v>#REF!</v>
      </c>
      <c r="AI2725" t="e">
        <f>J2725=#REF!</f>
        <v>#REF!</v>
      </c>
      <c r="AJ2725" t="e">
        <f>K2725=#REF!</f>
        <v>#REF!</v>
      </c>
      <c r="AK2725" t="e">
        <f>L2725=#REF!</f>
        <v>#REF!</v>
      </c>
      <c r="AL2725" t="e">
        <f>M2725=#REF!</f>
        <v>#REF!</v>
      </c>
    </row>
    <row r="2726" spans="1:38" x14ac:dyDescent="0.25">
      <c r="A2726" s="42">
        <v>146</v>
      </c>
      <c r="B2726" s="42" t="s">
        <v>66</v>
      </c>
      <c r="C2726" s="42" t="s">
        <v>823</v>
      </c>
      <c r="E2726" s="20">
        <v>1</v>
      </c>
      <c r="F2726" s="20">
        <v>2</v>
      </c>
      <c r="G2726" s="20">
        <v>1</v>
      </c>
      <c r="H2726" s="20">
        <v>2</v>
      </c>
      <c r="I2726" s="20">
        <v>2</v>
      </c>
      <c r="J2726" s="20">
        <v>1</v>
      </c>
      <c r="K2726" s="20">
        <v>0</v>
      </c>
      <c r="L2726" s="20">
        <v>0</v>
      </c>
      <c r="M2726" s="225" t="s">
        <v>825</v>
      </c>
      <c r="O2726" s="101">
        <f>IF(ISBLANK(C2726),O2725,IF(COUNTIF(C$2:C2726,C2726)&gt;1,O2725,1+MAX(O2725,0)))</f>
        <v>78</v>
      </c>
      <c r="P2726" s="45">
        <f t="shared" si="588"/>
        <v>46</v>
      </c>
      <c r="Q2726" s="33" t="str">
        <f t="shared" si="589"/>
        <v/>
      </c>
      <c r="R2726" s="33">
        <f t="shared" si="590"/>
        <v>10</v>
      </c>
      <c r="S2726" s="33" t="str">
        <f t="shared" si="591"/>
        <v>146_10</v>
      </c>
      <c r="T2726" s="35" t="str">
        <f t="shared" si="592"/>
        <v>146PM</v>
      </c>
      <c r="U2726" s="35" t="str">
        <f t="shared" si="593"/>
        <v>146PMNS</v>
      </c>
      <c r="W2726" s="20" t="str">
        <f t="shared" si="594"/>
        <v/>
      </c>
      <c r="X2726" s="20" t="str">
        <f t="shared" si="595"/>
        <v/>
      </c>
      <c r="Y2726" s="20" t="str">
        <f t="shared" si="596"/>
        <v/>
      </c>
      <c r="Z2726" s="20" t="str">
        <f t="shared" si="597"/>
        <v/>
      </c>
      <c r="AA2726" s="20">
        <f t="shared" si="599"/>
        <v>0</v>
      </c>
      <c r="AB2726" s="20">
        <f t="shared" si="600"/>
        <v>0</v>
      </c>
      <c r="AC2726" s="20">
        <f t="shared" si="601"/>
        <v>0</v>
      </c>
      <c r="AD2726" s="16">
        <f t="shared" si="598"/>
        <v>0</v>
      </c>
      <c r="AE2726" s="16">
        <f>IF(ISBLANK(T2726),AE2725,IF(COUNTIF(T$2:T2726,T2726)&gt;1,AE2725,1+MAX(AE2725,0)))</f>
        <v>84</v>
      </c>
      <c r="AG2726" t="e">
        <f>H2726=#REF!</f>
        <v>#REF!</v>
      </c>
      <c r="AH2726" t="e">
        <f>I2726=#REF!</f>
        <v>#REF!</v>
      </c>
      <c r="AI2726" t="e">
        <f>J2726=#REF!</f>
        <v>#REF!</v>
      </c>
      <c r="AJ2726" t="e">
        <f>K2726=#REF!</f>
        <v>#REF!</v>
      </c>
      <c r="AK2726" t="e">
        <f>L2726=#REF!</f>
        <v>#REF!</v>
      </c>
      <c r="AL2726" t="e">
        <f>M2726=#REF!</f>
        <v>#REF!</v>
      </c>
    </row>
    <row r="2727" spans="1:38" x14ac:dyDescent="0.25">
      <c r="A2727" s="42">
        <v>146</v>
      </c>
      <c r="B2727" s="42" t="s">
        <v>66</v>
      </c>
      <c r="C2727" s="42" t="s">
        <v>823</v>
      </c>
      <c r="E2727" s="20">
        <v>1</v>
      </c>
      <c r="F2727" s="20">
        <v>2</v>
      </c>
      <c r="G2727" s="20">
        <v>2</v>
      </c>
      <c r="H2727" s="20">
        <v>3</v>
      </c>
      <c r="I2727" s="20">
        <v>0</v>
      </c>
      <c r="J2727" s="20">
        <v>1</v>
      </c>
      <c r="K2727" s="20">
        <v>0</v>
      </c>
      <c r="L2727" s="20">
        <v>1</v>
      </c>
      <c r="M2727" s="225" t="s">
        <v>825</v>
      </c>
      <c r="O2727" s="101">
        <f>IF(ISBLANK(C2727),O2726,IF(COUNTIF(C$2:C2727,C2727)&gt;1,O2726,1+MAX(O2726,0)))</f>
        <v>78</v>
      </c>
      <c r="P2727" s="45">
        <f t="shared" si="588"/>
        <v>46</v>
      </c>
      <c r="Q2727" s="33" t="str">
        <f t="shared" si="589"/>
        <v/>
      </c>
      <c r="R2727" s="33">
        <f t="shared" si="590"/>
        <v>10</v>
      </c>
      <c r="S2727" s="33" t="str">
        <f t="shared" si="591"/>
        <v>146_10</v>
      </c>
      <c r="T2727" s="35" t="str">
        <f t="shared" si="592"/>
        <v>146PM</v>
      </c>
      <c r="U2727" s="35" t="str">
        <f t="shared" si="593"/>
        <v>146PMNS</v>
      </c>
      <c r="W2727" s="20" t="str">
        <f t="shared" si="594"/>
        <v/>
      </c>
      <c r="X2727" s="20" t="str">
        <f t="shared" si="595"/>
        <v/>
      </c>
      <c r="Y2727" s="20" t="str">
        <f t="shared" si="596"/>
        <v/>
      </c>
      <c r="Z2727" s="20" t="str">
        <f t="shared" si="597"/>
        <v/>
      </c>
      <c r="AA2727" s="20">
        <f t="shared" si="599"/>
        <v>0</v>
      </c>
      <c r="AB2727" s="20">
        <f t="shared" si="600"/>
        <v>0</v>
      </c>
      <c r="AC2727" s="20">
        <f t="shared" si="601"/>
        <v>0</v>
      </c>
      <c r="AD2727" s="16">
        <f t="shared" si="598"/>
        <v>0</v>
      </c>
      <c r="AE2727" s="16">
        <f>IF(ISBLANK(T2727),AE2726,IF(COUNTIF(T$2:T2727,T2727)&gt;1,AE2726,1+MAX(AE2726,0)))</f>
        <v>84</v>
      </c>
      <c r="AG2727" t="e">
        <f>H2727=#REF!</f>
        <v>#REF!</v>
      </c>
      <c r="AH2727" t="e">
        <f>I2727=#REF!</f>
        <v>#REF!</v>
      </c>
      <c r="AI2727" t="e">
        <f>J2727=#REF!</f>
        <v>#REF!</v>
      </c>
      <c r="AJ2727" t="e">
        <f>K2727=#REF!</f>
        <v>#REF!</v>
      </c>
      <c r="AK2727" t="e">
        <f>L2727=#REF!</f>
        <v>#REF!</v>
      </c>
      <c r="AL2727" t="e">
        <f>M2727=#REF!</f>
        <v>#REF!</v>
      </c>
    </row>
    <row r="2728" spans="1:38" x14ac:dyDescent="0.25">
      <c r="A2728" s="42">
        <v>146</v>
      </c>
      <c r="B2728" s="42" t="s">
        <v>66</v>
      </c>
      <c r="C2728" s="42" t="s">
        <v>823</v>
      </c>
      <c r="E2728" s="20">
        <v>1</v>
      </c>
      <c r="F2728" s="20">
        <v>2</v>
      </c>
      <c r="G2728" s="20">
        <v>3</v>
      </c>
      <c r="H2728" s="20">
        <v>2</v>
      </c>
      <c r="I2728" s="20">
        <v>0</v>
      </c>
      <c r="J2728" s="20">
        <v>1</v>
      </c>
      <c r="K2728" s="20">
        <v>2</v>
      </c>
      <c r="L2728" s="20">
        <v>2</v>
      </c>
      <c r="M2728" s="225" t="s">
        <v>825</v>
      </c>
      <c r="O2728" s="101">
        <f>IF(ISBLANK(C2728),O2727,IF(COUNTIF(C$2:C2728,C2728)&gt;1,O2727,1+MAX(O2727,0)))</f>
        <v>78</v>
      </c>
      <c r="P2728" s="45">
        <f t="shared" si="588"/>
        <v>46</v>
      </c>
      <c r="Q2728" s="33" t="str">
        <f t="shared" si="589"/>
        <v/>
      </c>
      <c r="R2728" s="33">
        <f t="shared" si="590"/>
        <v>10</v>
      </c>
      <c r="S2728" s="33" t="str">
        <f t="shared" si="591"/>
        <v>146_10</v>
      </c>
      <c r="T2728" s="35" t="str">
        <f t="shared" si="592"/>
        <v>146PM</v>
      </c>
      <c r="U2728" s="35" t="str">
        <f t="shared" si="593"/>
        <v>146PMEW</v>
      </c>
      <c r="W2728" s="20" t="str">
        <f t="shared" si="594"/>
        <v/>
      </c>
      <c r="X2728" s="20" t="str">
        <f t="shared" si="595"/>
        <v/>
      </c>
      <c r="Y2728" s="20" t="str">
        <f t="shared" si="596"/>
        <v/>
      </c>
      <c r="Z2728" s="20" t="str">
        <f t="shared" si="597"/>
        <v/>
      </c>
      <c r="AA2728" s="20">
        <f t="shared" si="599"/>
        <v>0</v>
      </c>
      <c r="AB2728" s="20">
        <f t="shared" si="600"/>
        <v>0</v>
      </c>
      <c r="AC2728" s="20">
        <f t="shared" si="601"/>
        <v>0</v>
      </c>
      <c r="AD2728" s="16">
        <f t="shared" si="598"/>
        <v>0</v>
      </c>
      <c r="AE2728" s="16">
        <f>IF(ISBLANK(T2728),AE2727,IF(COUNTIF(T$2:T2728,T2728)&gt;1,AE2727,1+MAX(AE2727,0)))</f>
        <v>84</v>
      </c>
      <c r="AG2728" t="e">
        <f>H2728=#REF!</f>
        <v>#REF!</v>
      </c>
      <c r="AH2728" t="e">
        <f>I2728=#REF!</f>
        <v>#REF!</v>
      </c>
      <c r="AI2728" t="e">
        <f>J2728=#REF!</f>
        <v>#REF!</v>
      </c>
      <c r="AJ2728" t="e">
        <f>K2728=#REF!</f>
        <v>#REF!</v>
      </c>
      <c r="AK2728" t="e">
        <f>L2728=#REF!</f>
        <v>#REF!</v>
      </c>
      <c r="AL2728" t="e">
        <f>M2728=#REF!</f>
        <v>#REF!</v>
      </c>
    </row>
    <row r="2729" spans="1:38" x14ac:dyDescent="0.25">
      <c r="A2729" s="42">
        <v>146</v>
      </c>
      <c r="B2729" s="42" t="s">
        <v>66</v>
      </c>
      <c r="C2729" s="42" t="s">
        <v>823</v>
      </c>
      <c r="E2729" s="20">
        <v>1</v>
      </c>
      <c r="F2729" s="20">
        <v>2</v>
      </c>
      <c r="G2729" s="20">
        <v>4</v>
      </c>
      <c r="H2729" s="20">
        <v>1</v>
      </c>
      <c r="I2729" s="20">
        <v>0</v>
      </c>
      <c r="J2729" s="20">
        <v>0</v>
      </c>
      <c r="K2729" s="20">
        <v>0</v>
      </c>
      <c r="L2729" s="20">
        <v>0</v>
      </c>
      <c r="M2729" s="225" t="s">
        <v>825</v>
      </c>
      <c r="O2729" s="101">
        <f>IF(ISBLANK(C2729),O2728,IF(COUNTIF(C$2:C2729,C2729)&gt;1,O2728,1+MAX(O2728,0)))</f>
        <v>78</v>
      </c>
      <c r="P2729" s="45">
        <f t="shared" si="588"/>
        <v>46</v>
      </c>
      <c r="Q2729" s="33" t="str">
        <f t="shared" si="589"/>
        <v/>
      </c>
      <c r="R2729" s="33">
        <f t="shared" si="590"/>
        <v>10</v>
      </c>
      <c r="S2729" s="33" t="str">
        <f t="shared" si="591"/>
        <v>146_10</v>
      </c>
      <c r="T2729" s="35" t="str">
        <f t="shared" si="592"/>
        <v>146PM</v>
      </c>
      <c r="U2729" s="35" t="str">
        <f t="shared" si="593"/>
        <v>146PMEW</v>
      </c>
      <c r="W2729" s="20" t="str">
        <f t="shared" si="594"/>
        <v/>
      </c>
      <c r="X2729" s="20" t="str">
        <f t="shared" si="595"/>
        <v/>
      </c>
      <c r="Y2729" s="20" t="str">
        <f t="shared" si="596"/>
        <v/>
      </c>
      <c r="Z2729" s="20" t="str">
        <f t="shared" si="597"/>
        <v/>
      </c>
      <c r="AA2729" s="20">
        <f t="shared" si="599"/>
        <v>0</v>
      </c>
      <c r="AB2729" s="20">
        <f t="shared" si="600"/>
        <v>0</v>
      </c>
      <c r="AC2729" s="20">
        <f t="shared" si="601"/>
        <v>0</v>
      </c>
      <c r="AD2729" s="16">
        <f t="shared" si="598"/>
        <v>0</v>
      </c>
      <c r="AE2729" s="16">
        <f>IF(ISBLANK(T2729),AE2728,IF(COUNTIF(T$2:T2729,T2729)&gt;1,AE2728,1+MAX(AE2728,0)))</f>
        <v>84</v>
      </c>
      <c r="AG2729" t="e">
        <f>H2729=#REF!</f>
        <v>#REF!</v>
      </c>
      <c r="AH2729" t="e">
        <f>I2729=#REF!</f>
        <v>#REF!</v>
      </c>
      <c r="AI2729" t="e">
        <f>J2729=#REF!</f>
        <v>#REF!</v>
      </c>
      <c r="AJ2729" t="e">
        <f>K2729=#REF!</f>
        <v>#REF!</v>
      </c>
      <c r="AK2729" t="e">
        <f>L2729=#REF!</f>
        <v>#REF!</v>
      </c>
      <c r="AL2729" t="e">
        <f>M2729=#REF!</f>
        <v>#REF!</v>
      </c>
    </row>
    <row r="2730" spans="1:38" x14ac:dyDescent="0.25">
      <c r="A2730" s="42">
        <v>146</v>
      </c>
      <c r="B2730" s="42" t="s">
        <v>66</v>
      </c>
      <c r="C2730" s="42" t="s">
        <v>823</v>
      </c>
      <c r="E2730" s="20">
        <v>1</v>
      </c>
      <c r="F2730" s="20">
        <v>3</v>
      </c>
      <c r="G2730" s="20">
        <v>1</v>
      </c>
      <c r="H2730" s="20">
        <v>4</v>
      </c>
      <c r="I2730" s="20">
        <v>1</v>
      </c>
      <c r="J2730" s="20">
        <v>2</v>
      </c>
      <c r="K2730" s="20">
        <v>1</v>
      </c>
      <c r="L2730" s="20">
        <v>2</v>
      </c>
      <c r="M2730" s="225" t="s">
        <v>825</v>
      </c>
      <c r="O2730" s="101">
        <f>IF(ISBLANK(C2730),O2729,IF(COUNTIF(C$2:C2730,C2730)&gt;1,O2729,1+MAX(O2729,0)))</f>
        <v>78</v>
      </c>
      <c r="P2730" s="45">
        <f t="shared" si="588"/>
        <v>46</v>
      </c>
      <c r="Q2730" s="33" t="str">
        <f t="shared" si="589"/>
        <v/>
      </c>
      <c r="R2730" s="33">
        <f t="shared" si="590"/>
        <v>11</v>
      </c>
      <c r="S2730" s="33" t="str">
        <f t="shared" si="591"/>
        <v>146_11</v>
      </c>
      <c r="T2730" s="35" t="str">
        <f t="shared" si="592"/>
        <v>146PM</v>
      </c>
      <c r="U2730" s="35" t="str">
        <f t="shared" si="593"/>
        <v>146PMNS</v>
      </c>
      <c r="W2730" s="20" t="str">
        <f t="shared" si="594"/>
        <v/>
      </c>
      <c r="X2730" s="20" t="str">
        <f t="shared" si="595"/>
        <v/>
      </c>
      <c r="Y2730" s="20" t="str">
        <f t="shared" si="596"/>
        <v/>
      </c>
      <c r="Z2730" s="20" t="str">
        <f t="shared" si="597"/>
        <v/>
      </c>
      <c r="AA2730" s="20">
        <f t="shared" si="599"/>
        <v>0</v>
      </c>
      <c r="AB2730" s="20">
        <f t="shared" si="600"/>
        <v>0</v>
      </c>
      <c r="AC2730" s="20">
        <f t="shared" si="601"/>
        <v>0</v>
      </c>
      <c r="AD2730" s="16">
        <f t="shared" si="598"/>
        <v>0</v>
      </c>
      <c r="AE2730" s="16">
        <f>IF(ISBLANK(T2730),AE2729,IF(COUNTIF(T$2:T2730,T2730)&gt;1,AE2729,1+MAX(AE2729,0)))</f>
        <v>84</v>
      </c>
      <c r="AG2730" t="e">
        <f>H2730=#REF!</f>
        <v>#REF!</v>
      </c>
      <c r="AH2730" t="e">
        <f>I2730=#REF!</f>
        <v>#REF!</v>
      </c>
      <c r="AI2730" t="e">
        <f>J2730=#REF!</f>
        <v>#REF!</v>
      </c>
      <c r="AJ2730" t="e">
        <f>K2730=#REF!</f>
        <v>#REF!</v>
      </c>
      <c r="AK2730" t="e">
        <f>L2730=#REF!</f>
        <v>#REF!</v>
      </c>
      <c r="AL2730" t="e">
        <f>M2730=#REF!</f>
        <v>#REF!</v>
      </c>
    </row>
    <row r="2731" spans="1:38" x14ac:dyDescent="0.25">
      <c r="A2731" s="42">
        <v>146</v>
      </c>
      <c r="B2731" s="42" t="s">
        <v>66</v>
      </c>
      <c r="C2731" s="42" t="s">
        <v>823</v>
      </c>
      <c r="E2731" s="20">
        <v>1</v>
      </c>
      <c r="F2731" s="20">
        <v>3</v>
      </c>
      <c r="G2731" s="20">
        <v>2</v>
      </c>
      <c r="H2731" s="20">
        <v>5</v>
      </c>
      <c r="I2731" s="20">
        <v>1</v>
      </c>
      <c r="J2731" s="20">
        <v>2</v>
      </c>
      <c r="K2731" s="20">
        <v>0</v>
      </c>
      <c r="L2731" s="20">
        <v>3</v>
      </c>
      <c r="M2731" s="225" t="s">
        <v>825</v>
      </c>
      <c r="O2731" s="101">
        <f>IF(ISBLANK(C2731),O2730,IF(COUNTIF(C$2:C2731,C2731)&gt;1,O2730,1+MAX(O2730,0)))</f>
        <v>78</v>
      </c>
      <c r="P2731" s="45">
        <f t="shared" si="588"/>
        <v>46</v>
      </c>
      <c r="Q2731" s="33" t="str">
        <f t="shared" si="589"/>
        <v/>
      </c>
      <c r="R2731" s="33">
        <f t="shared" si="590"/>
        <v>11</v>
      </c>
      <c r="S2731" s="33" t="str">
        <f t="shared" si="591"/>
        <v>146_11</v>
      </c>
      <c r="T2731" s="35" t="str">
        <f t="shared" si="592"/>
        <v>146PM</v>
      </c>
      <c r="U2731" s="35" t="str">
        <f t="shared" si="593"/>
        <v>146PMNS</v>
      </c>
      <c r="W2731" s="20" t="str">
        <f t="shared" si="594"/>
        <v/>
      </c>
      <c r="X2731" s="20" t="str">
        <f t="shared" si="595"/>
        <v/>
      </c>
      <c r="Y2731" s="20" t="str">
        <f t="shared" si="596"/>
        <v/>
      </c>
      <c r="Z2731" s="20" t="str">
        <f t="shared" si="597"/>
        <v/>
      </c>
      <c r="AA2731" s="20">
        <f t="shared" si="599"/>
        <v>0</v>
      </c>
      <c r="AB2731" s="20">
        <f t="shared" si="600"/>
        <v>0</v>
      </c>
      <c r="AC2731" s="20">
        <f t="shared" si="601"/>
        <v>0</v>
      </c>
      <c r="AD2731" s="16">
        <f t="shared" si="598"/>
        <v>0</v>
      </c>
      <c r="AE2731" s="16">
        <f>IF(ISBLANK(T2731),AE2730,IF(COUNTIF(T$2:T2731,T2731)&gt;1,AE2730,1+MAX(AE2730,0)))</f>
        <v>84</v>
      </c>
      <c r="AG2731" t="e">
        <f>H2731=#REF!</f>
        <v>#REF!</v>
      </c>
      <c r="AH2731" t="e">
        <f>I2731=#REF!</f>
        <v>#REF!</v>
      </c>
      <c r="AI2731" t="e">
        <f>J2731=#REF!</f>
        <v>#REF!</v>
      </c>
      <c r="AJ2731" t="e">
        <f>K2731=#REF!</f>
        <v>#REF!</v>
      </c>
      <c r="AK2731" t="e">
        <f>L2731=#REF!</f>
        <v>#REF!</v>
      </c>
      <c r="AL2731" t="e">
        <f>M2731=#REF!</f>
        <v>#REF!</v>
      </c>
    </row>
    <row r="2732" spans="1:38" x14ac:dyDescent="0.25">
      <c r="A2732" s="42">
        <v>146</v>
      </c>
      <c r="B2732" s="42" t="s">
        <v>66</v>
      </c>
      <c r="C2732" s="42" t="s">
        <v>823</v>
      </c>
      <c r="E2732" s="20">
        <v>1</v>
      </c>
      <c r="F2732" s="20">
        <v>3</v>
      </c>
      <c r="G2732" s="20">
        <v>3</v>
      </c>
      <c r="H2732" s="20">
        <v>0</v>
      </c>
      <c r="I2732" s="20">
        <v>0</v>
      </c>
      <c r="J2732" s="20">
        <v>0</v>
      </c>
      <c r="K2732" s="20">
        <v>0</v>
      </c>
      <c r="L2732" s="20">
        <v>0</v>
      </c>
      <c r="M2732" s="225" t="s">
        <v>825</v>
      </c>
      <c r="O2732" s="101">
        <f>IF(ISBLANK(C2732),O2731,IF(COUNTIF(C$2:C2732,C2732)&gt;1,O2731,1+MAX(O2731,0)))</f>
        <v>78</v>
      </c>
      <c r="P2732" s="45">
        <f t="shared" si="588"/>
        <v>46</v>
      </c>
      <c r="Q2732" s="33" t="str">
        <f t="shared" si="589"/>
        <v/>
      </c>
      <c r="R2732" s="33">
        <f t="shared" si="590"/>
        <v>11</v>
      </c>
      <c r="S2732" s="33" t="str">
        <f t="shared" si="591"/>
        <v>146_11</v>
      </c>
      <c r="T2732" s="35" t="str">
        <f t="shared" si="592"/>
        <v>146PM</v>
      </c>
      <c r="U2732" s="35" t="str">
        <f t="shared" si="593"/>
        <v>146PMEW</v>
      </c>
      <c r="W2732" s="20" t="str">
        <f t="shared" si="594"/>
        <v/>
      </c>
      <c r="X2732" s="20" t="str">
        <f t="shared" si="595"/>
        <v/>
      </c>
      <c r="Y2732" s="20" t="str">
        <f t="shared" si="596"/>
        <v/>
      </c>
      <c r="Z2732" s="20" t="str">
        <f t="shared" si="597"/>
        <v/>
      </c>
      <c r="AA2732" s="20">
        <f t="shared" si="599"/>
        <v>0</v>
      </c>
      <c r="AB2732" s="20">
        <f t="shared" si="600"/>
        <v>0</v>
      </c>
      <c r="AC2732" s="20">
        <f t="shared" si="601"/>
        <v>0</v>
      </c>
      <c r="AD2732" s="16">
        <f t="shared" si="598"/>
        <v>0</v>
      </c>
      <c r="AE2732" s="16">
        <f>IF(ISBLANK(T2732),AE2731,IF(COUNTIF(T$2:T2732,T2732)&gt;1,AE2731,1+MAX(AE2731,0)))</f>
        <v>84</v>
      </c>
      <c r="AG2732" t="e">
        <f>H2732=#REF!</f>
        <v>#REF!</v>
      </c>
      <c r="AH2732" t="e">
        <f>I2732=#REF!</f>
        <v>#REF!</v>
      </c>
      <c r="AI2732" t="e">
        <f>J2732=#REF!</f>
        <v>#REF!</v>
      </c>
      <c r="AJ2732" t="e">
        <f>K2732=#REF!</f>
        <v>#REF!</v>
      </c>
      <c r="AK2732" t="e">
        <f>L2732=#REF!</f>
        <v>#REF!</v>
      </c>
      <c r="AL2732" t="e">
        <f>M2732=#REF!</f>
        <v>#REF!</v>
      </c>
    </row>
    <row r="2733" spans="1:38" x14ac:dyDescent="0.25">
      <c r="A2733" s="42">
        <v>146</v>
      </c>
      <c r="B2733" s="42" t="s">
        <v>66</v>
      </c>
      <c r="C2733" s="42" t="s">
        <v>823</v>
      </c>
      <c r="E2733" s="20">
        <v>1</v>
      </c>
      <c r="F2733" s="20">
        <v>3</v>
      </c>
      <c r="G2733" s="20">
        <v>4</v>
      </c>
      <c r="H2733" s="20">
        <v>1</v>
      </c>
      <c r="I2733" s="20">
        <v>0</v>
      </c>
      <c r="J2733" s="20">
        <v>0</v>
      </c>
      <c r="K2733" s="20">
        <v>0</v>
      </c>
      <c r="L2733" s="20">
        <v>1</v>
      </c>
      <c r="M2733" s="225" t="s">
        <v>825</v>
      </c>
      <c r="O2733" s="101">
        <f>IF(ISBLANK(C2733),O2732,IF(COUNTIF(C$2:C2733,C2733)&gt;1,O2732,1+MAX(O2732,0)))</f>
        <v>78</v>
      </c>
      <c r="P2733" s="45">
        <f t="shared" si="588"/>
        <v>46</v>
      </c>
      <c r="Q2733" s="33" t="str">
        <f t="shared" si="589"/>
        <v/>
      </c>
      <c r="R2733" s="33">
        <f t="shared" si="590"/>
        <v>11</v>
      </c>
      <c r="S2733" s="33" t="str">
        <f t="shared" si="591"/>
        <v>146_11</v>
      </c>
      <c r="T2733" s="35" t="str">
        <f t="shared" si="592"/>
        <v>146PM</v>
      </c>
      <c r="U2733" s="35" t="str">
        <f t="shared" si="593"/>
        <v>146PMEW</v>
      </c>
      <c r="W2733" s="20" t="str">
        <f t="shared" si="594"/>
        <v/>
      </c>
      <c r="X2733" s="20" t="str">
        <f t="shared" si="595"/>
        <v/>
      </c>
      <c r="Y2733" s="20" t="str">
        <f t="shared" si="596"/>
        <v/>
      </c>
      <c r="Z2733" s="20" t="str">
        <f t="shared" si="597"/>
        <v/>
      </c>
      <c r="AA2733" s="20">
        <f t="shared" si="599"/>
        <v>0</v>
      </c>
      <c r="AB2733" s="20">
        <f t="shared" si="600"/>
        <v>0</v>
      </c>
      <c r="AC2733" s="20">
        <f t="shared" si="601"/>
        <v>0</v>
      </c>
      <c r="AD2733" s="16">
        <f t="shared" si="598"/>
        <v>0</v>
      </c>
      <c r="AE2733" s="16">
        <f>IF(ISBLANK(T2733),AE2732,IF(COUNTIF(T$2:T2733,T2733)&gt;1,AE2732,1+MAX(AE2732,0)))</f>
        <v>84</v>
      </c>
      <c r="AG2733" t="e">
        <f>H2733=#REF!</f>
        <v>#REF!</v>
      </c>
      <c r="AH2733" t="e">
        <f>I2733=#REF!</f>
        <v>#REF!</v>
      </c>
      <c r="AI2733" t="e">
        <f>J2733=#REF!</f>
        <v>#REF!</v>
      </c>
      <c r="AJ2733" t="e">
        <f>K2733=#REF!</f>
        <v>#REF!</v>
      </c>
      <c r="AK2733" t="e">
        <f>L2733=#REF!</f>
        <v>#REF!</v>
      </c>
      <c r="AL2733" t="e">
        <f>M2733=#REF!</f>
        <v>#REF!</v>
      </c>
    </row>
    <row r="2734" spans="1:38" x14ac:dyDescent="0.25">
      <c r="A2734" s="42">
        <v>146</v>
      </c>
      <c r="B2734" s="42" t="s">
        <v>66</v>
      </c>
      <c r="C2734" s="42" t="s">
        <v>823</v>
      </c>
      <c r="E2734" s="20">
        <v>1</v>
      </c>
      <c r="F2734" s="20">
        <v>4</v>
      </c>
      <c r="G2734" s="20">
        <v>1</v>
      </c>
      <c r="H2734" s="20">
        <v>7</v>
      </c>
      <c r="I2734" s="20">
        <v>1</v>
      </c>
      <c r="J2734" s="20">
        <v>0</v>
      </c>
      <c r="K2734" s="20">
        <v>3</v>
      </c>
      <c r="L2734" s="20">
        <v>4</v>
      </c>
      <c r="M2734" s="225" t="s">
        <v>825</v>
      </c>
      <c r="O2734" s="101">
        <f>IF(ISBLANK(C2734),O2733,IF(COUNTIF(C$2:C2734,C2734)&gt;1,O2733,1+MAX(O2733,0)))</f>
        <v>78</v>
      </c>
      <c r="P2734" s="45">
        <f t="shared" si="588"/>
        <v>46</v>
      </c>
      <c r="Q2734" s="33" t="str">
        <f t="shared" si="589"/>
        <v/>
      </c>
      <c r="R2734" s="33">
        <f t="shared" si="590"/>
        <v>12</v>
      </c>
      <c r="S2734" s="33" t="str">
        <f t="shared" si="591"/>
        <v>146_12</v>
      </c>
      <c r="T2734" s="35" t="str">
        <f t="shared" si="592"/>
        <v>146PM</v>
      </c>
      <c r="U2734" s="35" t="str">
        <f t="shared" si="593"/>
        <v>146PMNS</v>
      </c>
      <c r="W2734" s="20" t="str">
        <f t="shared" si="594"/>
        <v/>
      </c>
      <c r="X2734" s="20" t="str">
        <f t="shared" si="595"/>
        <v/>
      </c>
      <c r="Y2734" s="20" t="str">
        <f t="shared" si="596"/>
        <v/>
      </c>
      <c r="Z2734" s="20" t="str">
        <f t="shared" si="597"/>
        <v/>
      </c>
      <c r="AA2734" s="20">
        <f t="shared" si="599"/>
        <v>0</v>
      </c>
      <c r="AB2734" s="20">
        <f t="shared" si="600"/>
        <v>0</v>
      </c>
      <c r="AC2734" s="20">
        <f t="shared" si="601"/>
        <v>0</v>
      </c>
      <c r="AD2734" s="16">
        <f t="shared" si="598"/>
        <v>0</v>
      </c>
      <c r="AE2734" s="16">
        <f>IF(ISBLANK(T2734),AE2733,IF(COUNTIF(T$2:T2734,T2734)&gt;1,AE2733,1+MAX(AE2733,0)))</f>
        <v>84</v>
      </c>
      <c r="AG2734" t="e">
        <f>H2734=#REF!</f>
        <v>#REF!</v>
      </c>
      <c r="AH2734" t="e">
        <f>I2734=#REF!</f>
        <v>#REF!</v>
      </c>
      <c r="AI2734" t="e">
        <f>J2734=#REF!</f>
        <v>#REF!</v>
      </c>
      <c r="AJ2734" t="e">
        <f>K2734=#REF!</f>
        <v>#REF!</v>
      </c>
      <c r="AK2734" t="e">
        <f>L2734=#REF!</f>
        <v>#REF!</v>
      </c>
      <c r="AL2734" t="e">
        <f>M2734=#REF!</f>
        <v>#REF!</v>
      </c>
    </row>
    <row r="2735" spans="1:38" x14ac:dyDescent="0.25">
      <c r="A2735" s="42">
        <v>146</v>
      </c>
      <c r="B2735" s="42" t="s">
        <v>66</v>
      </c>
      <c r="C2735" s="42" t="s">
        <v>823</v>
      </c>
      <c r="E2735" s="20">
        <v>1</v>
      </c>
      <c r="F2735" s="20">
        <v>4</v>
      </c>
      <c r="G2735" s="20">
        <v>2</v>
      </c>
      <c r="H2735" s="20">
        <v>5</v>
      </c>
      <c r="I2735" s="20">
        <v>0</v>
      </c>
      <c r="J2735" s="20">
        <v>2</v>
      </c>
      <c r="K2735" s="20">
        <v>1</v>
      </c>
      <c r="L2735" s="20">
        <v>2</v>
      </c>
      <c r="M2735" s="225" t="s">
        <v>825</v>
      </c>
      <c r="O2735" s="101">
        <f>IF(ISBLANK(C2735),O2734,IF(COUNTIF(C$2:C2735,C2735)&gt;1,O2734,1+MAX(O2734,0)))</f>
        <v>78</v>
      </c>
      <c r="P2735" s="45">
        <f t="shared" si="588"/>
        <v>46</v>
      </c>
      <c r="Q2735" s="33" t="str">
        <f t="shared" si="589"/>
        <v/>
      </c>
      <c r="R2735" s="33">
        <f t="shared" si="590"/>
        <v>12</v>
      </c>
      <c r="S2735" s="33" t="str">
        <f t="shared" si="591"/>
        <v>146_12</v>
      </c>
      <c r="T2735" s="35" t="str">
        <f t="shared" si="592"/>
        <v>146PM</v>
      </c>
      <c r="U2735" s="35" t="str">
        <f t="shared" si="593"/>
        <v>146PMNS</v>
      </c>
      <c r="W2735" s="20" t="str">
        <f t="shared" si="594"/>
        <v/>
      </c>
      <c r="X2735" s="20" t="str">
        <f t="shared" si="595"/>
        <v/>
      </c>
      <c r="Y2735" s="20" t="str">
        <f t="shared" si="596"/>
        <v/>
      </c>
      <c r="Z2735" s="20" t="str">
        <f t="shared" si="597"/>
        <v/>
      </c>
      <c r="AA2735" s="20">
        <f t="shared" si="599"/>
        <v>0</v>
      </c>
      <c r="AB2735" s="20">
        <f t="shared" si="600"/>
        <v>0</v>
      </c>
      <c r="AC2735" s="20">
        <f t="shared" si="601"/>
        <v>0</v>
      </c>
      <c r="AD2735" s="16">
        <f t="shared" si="598"/>
        <v>0</v>
      </c>
      <c r="AE2735" s="16">
        <f>IF(ISBLANK(T2735),AE2734,IF(COUNTIF(T$2:T2735,T2735)&gt;1,AE2734,1+MAX(AE2734,0)))</f>
        <v>84</v>
      </c>
      <c r="AG2735" t="e">
        <f>H2735=#REF!</f>
        <v>#REF!</v>
      </c>
      <c r="AH2735" t="e">
        <f>I2735=#REF!</f>
        <v>#REF!</v>
      </c>
      <c r="AI2735" t="e">
        <f>J2735=#REF!</f>
        <v>#REF!</v>
      </c>
      <c r="AJ2735" t="e">
        <f>K2735=#REF!</f>
        <v>#REF!</v>
      </c>
      <c r="AK2735" t="e">
        <f>L2735=#REF!</f>
        <v>#REF!</v>
      </c>
      <c r="AL2735" t="e">
        <f>M2735=#REF!</f>
        <v>#REF!</v>
      </c>
    </row>
    <row r="2736" spans="1:38" x14ac:dyDescent="0.25">
      <c r="A2736" s="42">
        <v>146</v>
      </c>
      <c r="B2736" s="42" t="s">
        <v>66</v>
      </c>
      <c r="C2736" s="42" t="s">
        <v>823</v>
      </c>
      <c r="E2736" s="20">
        <v>1</v>
      </c>
      <c r="F2736" s="20">
        <v>4</v>
      </c>
      <c r="G2736" s="20">
        <v>3</v>
      </c>
      <c r="H2736" s="20">
        <v>6</v>
      </c>
      <c r="I2736" s="20">
        <v>0</v>
      </c>
      <c r="J2736" s="20">
        <v>0</v>
      </c>
      <c r="K2736" s="20">
        <v>0</v>
      </c>
      <c r="L2736" s="20">
        <v>6</v>
      </c>
      <c r="M2736" s="225" t="s">
        <v>825</v>
      </c>
      <c r="O2736" s="101">
        <f>IF(ISBLANK(C2736),O2735,IF(COUNTIF(C$2:C2736,C2736)&gt;1,O2735,1+MAX(O2735,0)))</f>
        <v>78</v>
      </c>
      <c r="P2736" s="45">
        <f t="shared" si="588"/>
        <v>46</v>
      </c>
      <c r="Q2736" s="33" t="str">
        <f t="shared" si="589"/>
        <v/>
      </c>
      <c r="R2736" s="33">
        <f t="shared" si="590"/>
        <v>12</v>
      </c>
      <c r="S2736" s="33" t="str">
        <f t="shared" si="591"/>
        <v>146_12</v>
      </c>
      <c r="T2736" s="35" t="str">
        <f t="shared" si="592"/>
        <v>146PM</v>
      </c>
      <c r="U2736" s="35" t="str">
        <f t="shared" si="593"/>
        <v>146PMEW</v>
      </c>
      <c r="W2736" s="20" t="str">
        <f t="shared" si="594"/>
        <v/>
      </c>
      <c r="X2736" s="20" t="str">
        <f t="shared" si="595"/>
        <v/>
      </c>
      <c r="Y2736" s="20" t="str">
        <f t="shared" si="596"/>
        <v/>
      </c>
      <c r="Z2736" s="20" t="str">
        <f t="shared" si="597"/>
        <v/>
      </c>
      <c r="AA2736" s="20">
        <f t="shared" si="599"/>
        <v>0</v>
      </c>
      <c r="AB2736" s="20">
        <f t="shared" si="600"/>
        <v>0</v>
      </c>
      <c r="AC2736" s="20">
        <f t="shared" si="601"/>
        <v>0</v>
      </c>
      <c r="AD2736" s="16">
        <f t="shared" si="598"/>
        <v>0</v>
      </c>
      <c r="AE2736" s="16">
        <f>IF(ISBLANK(T2736),AE2735,IF(COUNTIF(T$2:T2736,T2736)&gt;1,AE2735,1+MAX(AE2735,0)))</f>
        <v>84</v>
      </c>
      <c r="AG2736" t="e">
        <f>H2736=#REF!</f>
        <v>#REF!</v>
      </c>
      <c r="AH2736" t="e">
        <f>I2736=#REF!</f>
        <v>#REF!</v>
      </c>
      <c r="AI2736" t="e">
        <f>J2736=#REF!</f>
        <v>#REF!</v>
      </c>
      <c r="AJ2736" t="e">
        <f>K2736=#REF!</f>
        <v>#REF!</v>
      </c>
      <c r="AK2736" t="e">
        <f>L2736=#REF!</f>
        <v>#REF!</v>
      </c>
      <c r="AL2736" t="e">
        <f>M2736=#REF!</f>
        <v>#REF!</v>
      </c>
    </row>
    <row r="2737" spans="1:38" ht="26.4" x14ac:dyDescent="0.25">
      <c r="A2737" s="244">
        <v>146</v>
      </c>
      <c r="B2737" s="244" t="s">
        <v>66</v>
      </c>
      <c r="C2737" s="244" t="s">
        <v>823</v>
      </c>
      <c r="D2737" s="244"/>
      <c r="E2737" s="246">
        <v>1</v>
      </c>
      <c r="F2737" s="246">
        <v>4</v>
      </c>
      <c r="G2737" s="246">
        <v>4</v>
      </c>
      <c r="H2737" s="248">
        <v>3</v>
      </c>
      <c r="I2737" s="246">
        <v>1</v>
      </c>
      <c r="J2737" s="246">
        <v>0</v>
      </c>
      <c r="K2737" s="246">
        <v>2</v>
      </c>
      <c r="L2737" s="246">
        <v>3</v>
      </c>
      <c r="M2737" s="225" t="s">
        <v>825</v>
      </c>
      <c r="O2737" s="101">
        <f>IF(ISBLANK(C2737),O2736,IF(COUNTIF(C$2:C2737,C2737)&gt;1,O2736,1+MAX(O2736,0)))</f>
        <v>78</v>
      </c>
      <c r="P2737" s="45">
        <f t="shared" si="588"/>
        <v>46</v>
      </c>
      <c r="Q2737" s="33" t="str">
        <f t="shared" si="589"/>
        <v/>
      </c>
      <c r="R2737" s="33">
        <f t="shared" si="590"/>
        <v>12</v>
      </c>
      <c r="S2737" s="33" t="str">
        <f t="shared" si="591"/>
        <v>146_12</v>
      </c>
      <c r="T2737" s="35" t="str">
        <f t="shared" si="592"/>
        <v>146PM</v>
      </c>
      <c r="U2737" s="35" t="str">
        <f t="shared" si="593"/>
        <v>146PMEW</v>
      </c>
      <c r="W2737" s="20" t="str">
        <f t="shared" si="594"/>
        <v/>
      </c>
      <c r="X2737" s="20" t="str">
        <f t="shared" si="595"/>
        <v/>
      </c>
      <c r="Y2737" s="20" t="str">
        <f t="shared" si="596"/>
        <v/>
      </c>
      <c r="Z2737" s="20" t="str">
        <f t="shared" si="597"/>
        <v/>
      </c>
      <c r="AA2737" s="20">
        <f t="shared" si="599"/>
        <v>0</v>
      </c>
      <c r="AB2737" s="20">
        <f t="shared" si="600"/>
        <v>0</v>
      </c>
      <c r="AC2737" s="20">
        <f t="shared" si="601"/>
        <v>0</v>
      </c>
      <c r="AD2737" s="16">
        <f t="shared" si="598"/>
        <v>0</v>
      </c>
      <c r="AE2737" s="16">
        <f>IF(ISBLANK(T2737),AE2736,IF(COUNTIF(T$2:T2737,T2737)&gt;1,AE2736,1+MAX(AE2736,0)))</f>
        <v>84</v>
      </c>
      <c r="AF2737" s="53" t="s">
        <v>865</v>
      </c>
      <c r="AG2737" t="e">
        <f>H2737=#REF!</f>
        <v>#REF!</v>
      </c>
      <c r="AH2737" t="e">
        <f>I2737=#REF!</f>
        <v>#REF!</v>
      </c>
      <c r="AI2737" t="e">
        <f>J2737=#REF!</f>
        <v>#REF!</v>
      </c>
      <c r="AJ2737" t="e">
        <f>K2737=#REF!</f>
        <v>#REF!</v>
      </c>
      <c r="AK2737" t="e">
        <f>L2737=#REF!</f>
        <v>#REF!</v>
      </c>
      <c r="AL2737" t="e">
        <f>M2737=#REF!</f>
        <v>#REF!</v>
      </c>
    </row>
    <row r="2738" spans="1:38" x14ac:dyDescent="0.25">
      <c r="A2738" s="42">
        <v>146</v>
      </c>
      <c r="B2738" s="42" t="s">
        <v>66</v>
      </c>
      <c r="C2738" s="42" t="s">
        <v>824</v>
      </c>
      <c r="E2738" s="20">
        <v>2</v>
      </c>
      <c r="F2738" s="20">
        <v>1</v>
      </c>
      <c r="G2738" s="20">
        <v>1</v>
      </c>
      <c r="H2738" s="20">
        <v>3</v>
      </c>
      <c r="I2738" s="20">
        <v>0</v>
      </c>
      <c r="J2738" s="20">
        <v>0</v>
      </c>
      <c r="K2738" s="20">
        <v>0</v>
      </c>
      <c r="L2738" s="20">
        <v>3</v>
      </c>
      <c r="M2738" s="225" t="s">
        <v>826</v>
      </c>
      <c r="O2738" s="101">
        <f>IF(ISBLANK(C2738),O2737,IF(COUNTIF(C$2:C2738,C2738)&gt;1,O2737,1+MAX(O2737,0)))</f>
        <v>79</v>
      </c>
      <c r="P2738" s="45">
        <f t="shared" si="588"/>
        <v>46</v>
      </c>
      <c r="Q2738" s="33" t="str">
        <f t="shared" si="589"/>
        <v/>
      </c>
      <c r="R2738" s="33">
        <f t="shared" si="590"/>
        <v>13</v>
      </c>
      <c r="S2738" s="33" t="str">
        <f t="shared" si="591"/>
        <v>146_13</v>
      </c>
      <c r="T2738" s="35" t="str">
        <f t="shared" si="592"/>
        <v>146PM</v>
      </c>
      <c r="U2738" s="35" t="str">
        <f t="shared" si="593"/>
        <v>146PMNS</v>
      </c>
      <c r="W2738" s="20" t="str">
        <f t="shared" si="594"/>
        <v/>
      </c>
      <c r="X2738" s="20" t="str">
        <f t="shared" si="595"/>
        <v/>
      </c>
      <c r="Y2738" s="20" t="str">
        <f t="shared" si="596"/>
        <v/>
      </c>
      <c r="Z2738" s="20" t="str">
        <f t="shared" si="597"/>
        <v/>
      </c>
      <c r="AA2738" s="20">
        <f t="shared" si="599"/>
        <v>0</v>
      </c>
      <c r="AB2738" s="20">
        <f t="shared" si="600"/>
        <v>0</v>
      </c>
      <c r="AC2738" s="20">
        <f t="shared" si="601"/>
        <v>0</v>
      </c>
      <c r="AD2738" s="16">
        <f t="shared" si="598"/>
        <v>0</v>
      </c>
      <c r="AE2738" s="16">
        <f>IF(ISBLANK(T2738),AE2737,IF(COUNTIF(T$2:T2738,T2738)&gt;1,AE2737,1+MAX(AE2737,0)))</f>
        <v>84</v>
      </c>
    </row>
    <row r="2739" spans="1:38" x14ac:dyDescent="0.25">
      <c r="A2739" s="42">
        <v>146</v>
      </c>
      <c r="B2739" s="42" t="s">
        <v>66</v>
      </c>
      <c r="C2739" s="42" t="s">
        <v>824</v>
      </c>
      <c r="E2739" s="20">
        <v>2</v>
      </c>
      <c r="F2739" s="20">
        <v>1</v>
      </c>
      <c r="G2739" s="20">
        <v>2</v>
      </c>
      <c r="H2739" s="20">
        <v>1</v>
      </c>
      <c r="I2739" s="20">
        <v>1</v>
      </c>
      <c r="J2739" s="20">
        <v>0</v>
      </c>
      <c r="K2739" s="20">
        <v>1</v>
      </c>
      <c r="L2739" s="20">
        <v>1</v>
      </c>
      <c r="M2739" s="225" t="s">
        <v>826</v>
      </c>
      <c r="O2739" s="101">
        <f>IF(ISBLANK(C2739),O2738,IF(COUNTIF(C$2:C2739,C2739)&gt;1,O2738,1+MAX(O2738,0)))</f>
        <v>79</v>
      </c>
      <c r="P2739" s="45">
        <f t="shared" si="588"/>
        <v>46</v>
      </c>
      <c r="Q2739" s="33" t="str">
        <f t="shared" si="589"/>
        <v/>
      </c>
      <c r="R2739" s="33">
        <f t="shared" si="590"/>
        <v>13</v>
      </c>
      <c r="S2739" s="33" t="str">
        <f t="shared" si="591"/>
        <v>146_13</v>
      </c>
      <c r="T2739" s="35" t="str">
        <f t="shared" si="592"/>
        <v>146PM</v>
      </c>
      <c r="U2739" s="35" t="str">
        <f t="shared" si="593"/>
        <v>146PMNS</v>
      </c>
      <c r="W2739" s="20" t="str">
        <f t="shared" si="594"/>
        <v/>
      </c>
      <c r="X2739" s="20" t="str">
        <f t="shared" si="595"/>
        <v/>
      </c>
      <c r="Y2739" s="20" t="str">
        <f t="shared" si="596"/>
        <v/>
      </c>
      <c r="Z2739" s="20" t="str">
        <f t="shared" si="597"/>
        <v/>
      </c>
      <c r="AA2739" s="20">
        <f t="shared" si="599"/>
        <v>0</v>
      </c>
      <c r="AB2739" s="20">
        <f t="shared" si="600"/>
        <v>0</v>
      </c>
      <c r="AC2739" s="20">
        <f t="shared" si="601"/>
        <v>0</v>
      </c>
      <c r="AD2739" s="16">
        <f t="shared" si="598"/>
        <v>0</v>
      </c>
      <c r="AE2739" s="16">
        <f>IF(ISBLANK(T2739),AE2738,IF(COUNTIF(T$2:T2739,T2739)&gt;1,AE2738,1+MAX(AE2738,0)))</f>
        <v>84</v>
      </c>
    </row>
    <row r="2740" spans="1:38" x14ac:dyDescent="0.25">
      <c r="A2740" s="42">
        <v>146</v>
      </c>
      <c r="B2740" s="42" t="s">
        <v>66</v>
      </c>
      <c r="C2740" s="42" t="s">
        <v>824</v>
      </c>
      <c r="E2740" s="20">
        <v>2</v>
      </c>
      <c r="F2740" s="20">
        <v>1</v>
      </c>
      <c r="G2740" s="20">
        <v>3</v>
      </c>
      <c r="H2740" s="20">
        <v>3</v>
      </c>
      <c r="I2740" s="20">
        <v>1</v>
      </c>
      <c r="J2740" s="20">
        <v>0</v>
      </c>
      <c r="K2740" s="20">
        <v>1</v>
      </c>
      <c r="L2740" s="20">
        <v>3</v>
      </c>
      <c r="M2740" s="225" t="s">
        <v>826</v>
      </c>
      <c r="O2740" s="101">
        <f>IF(ISBLANK(C2740),O2739,IF(COUNTIF(C$2:C2740,C2740)&gt;1,O2739,1+MAX(O2739,0)))</f>
        <v>79</v>
      </c>
      <c r="P2740" s="45">
        <f t="shared" si="588"/>
        <v>46</v>
      </c>
      <c r="Q2740" s="33" t="str">
        <f t="shared" si="589"/>
        <v/>
      </c>
      <c r="R2740" s="33">
        <f t="shared" si="590"/>
        <v>13</v>
      </c>
      <c r="S2740" s="33" t="str">
        <f t="shared" si="591"/>
        <v>146_13</v>
      </c>
      <c r="T2740" s="35" t="str">
        <f t="shared" si="592"/>
        <v>146PM</v>
      </c>
      <c r="U2740" s="35" t="str">
        <f t="shared" si="593"/>
        <v>146PMEW</v>
      </c>
      <c r="W2740" s="20" t="str">
        <f t="shared" si="594"/>
        <v/>
      </c>
      <c r="X2740" s="20" t="str">
        <f t="shared" si="595"/>
        <v/>
      </c>
      <c r="Y2740" s="20" t="str">
        <f t="shared" si="596"/>
        <v/>
      </c>
      <c r="Z2740" s="20" t="str">
        <f t="shared" si="597"/>
        <v/>
      </c>
      <c r="AA2740" s="20">
        <f t="shared" si="599"/>
        <v>0</v>
      </c>
      <c r="AB2740" s="20">
        <f t="shared" si="600"/>
        <v>0</v>
      </c>
      <c r="AC2740" s="20">
        <f t="shared" si="601"/>
        <v>0</v>
      </c>
      <c r="AD2740" s="16">
        <f t="shared" si="598"/>
        <v>0</v>
      </c>
      <c r="AE2740" s="16">
        <f>IF(ISBLANK(T2740),AE2739,IF(COUNTIF(T$2:T2740,T2740)&gt;1,AE2739,1+MAX(AE2739,0)))</f>
        <v>84</v>
      </c>
    </row>
    <row r="2741" spans="1:38" x14ac:dyDescent="0.25">
      <c r="A2741" s="42">
        <v>146</v>
      </c>
      <c r="B2741" s="42" t="s">
        <v>66</v>
      </c>
      <c r="C2741" s="42" t="s">
        <v>824</v>
      </c>
      <c r="E2741" s="20">
        <v>2</v>
      </c>
      <c r="F2741" s="20">
        <v>1</v>
      </c>
      <c r="G2741" s="20">
        <v>4</v>
      </c>
      <c r="H2741" s="20">
        <v>3</v>
      </c>
      <c r="I2741" s="20">
        <v>1</v>
      </c>
      <c r="J2741" s="20">
        <v>0</v>
      </c>
      <c r="K2741" s="20">
        <v>2</v>
      </c>
      <c r="L2741" s="20">
        <v>3</v>
      </c>
      <c r="M2741" s="225" t="s">
        <v>826</v>
      </c>
      <c r="O2741" s="101">
        <f>IF(ISBLANK(C2741),O2740,IF(COUNTIF(C$2:C2741,C2741)&gt;1,O2740,1+MAX(O2740,0)))</f>
        <v>79</v>
      </c>
      <c r="P2741" s="45">
        <f t="shared" si="588"/>
        <v>46</v>
      </c>
      <c r="Q2741" s="33" t="str">
        <f t="shared" si="589"/>
        <v/>
      </c>
      <c r="R2741" s="33">
        <f t="shared" si="590"/>
        <v>13</v>
      </c>
      <c r="S2741" s="33" t="str">
        <f t="shared" si="591"/>
        <v>146_13</v>
      </c>
      <c r="T2741" s="35" t="str">
        <f t="shared" si="592"/>
        <v>146PM</v>
      </c>
      <c r="U2741" s="35" t="str">
        <f t="shared" si="593"/>
        <v>146PMEW</v>
      </c>
      <c r="W2741" s="20" t="str">
        <f t="shared" si="594"/>
        <v/>
      </c>
      <c r="X2741" s="20" t="str">
        <f t="shared" si="595"/>
        <v/>
      </c>
      <c r="Y2741" s="20" t="str">
        <f t="shared" si="596"/>
        <v/>
      </c>
      <c r="Z2741" s="20" t="str">
        <f t="shared" si="597"/>
        <v/>
      </c>
      <c r="AA2741" s="20">
        <f t="shared" si="599"/>
        <v>0</v>
      </c>
      <c r="AB2741" s="20">
        <f t="shared" si="600"/>
        <v>0</v>
      </c>
      <c r="AC2741" s="20">
        <f t="shared" si="601"/>
        <v>0</v>
      </c>
      <c r="AD2741" s="16">
        <f t="shared" si="598"/>
        <v>0</v>
      </c>
      <c r="AE2741" s="16">
        <f>IF(ISBLANK(T2741),AE2740,IF(COUNTIF(T$2:T2741,T2741)&gt;1,AE2740,1+MAX(AE2740,0)))</f>
        <v>84</v>
      </c>
    </row>
    <row r="2742" spans="1:38" x14ac:dyDescent="0.25">
      <c r="A2742" s="42">
        <v>146</v>
      </c>
      <c r="B2742" s="42" t="s">
        <v>66</v>
      </c>
      <c r="C2742" s="42" t="s">
        <v>824</v>
      </c>
      <c r="E2742" s="20">
        <v>2</v>
      </c>
      <c r="F2742" s="20">
        <v>2</v>
      </c>
      <c r="G2742" s="20">
        <v>1</v>
      </c>
      <c r="H2742" s="20">
        <v>3</v>
      </c>
      <c r="I2742" s="20">
        <v>0</v>
      </c>
      <c r="J2742" s="20">
        <v>0</v>
      </c>
      <c r="K2742" s="20">
        <v>1</v>
      </c>
      <c r="L2742" s="20">
        <v>1</v>
      </c>
      <c r="M2742" s="225" t="s">
        <v>826</v>
      </c>
      <c r="O2742" s="101">
        <f>IF(ISBLANK(C2742),O2741,IF(COUNTIF(C$2:C2742,C2742)&gt;1,O2741,1+MAX(O2741,0)))</f>
        <v>79</v>
      </c>
      <c r="P2742" s="45">
        <f t="shared" si="588"/>
        <v>46</v>
      </c>
      <c r="Q2742" s="33" t="str">
        <f t="shared" si="589"/>
        <v/>
      </c>
      <c r="R2742" s="33">
        <f t="shared" si="590"/>
        <v>14</v>
      </c>
      <c r="S2742" s="33" t="str">
        <f t="shared" si="591"/>
        <v>146_14</v>
      </c>
      <c r="T2742" s="35" t="str">
        <f t="shared" si="592"/>
        <v>146PM</v>
      </c>
      <c r="U2742" s="35" t="str">
        <f t="shared" si="593"/>
        <v>146PMNS</v>
      </c>
      <c r="W2742" s="20" t="str">
        <f t="shared" si="594"/>
        <v/>
      </c>
      <c r="X2742" s="20" t="str">
        <f t="shared" si="595"/>
        <v/>
      </c>
      <c r="Y2742" s="20" t="str">
        <f t="shared" si="596"/>
        <v/>
      </c>
      <c r="Z2742" s="20" t="str">
        <f t="shared" si="597"/>
        <v/>
      </c>
      <c r="AA2742" s="20">
        <f t="shared" si="599"/>
        <v>0</v>
      </c>
      <c r="AB2742" s="20">
        <f t="shared" si="600"/>
        <v>0</v>
      </c>
      <c r="AC2742" s="20">
        <f t="shared" si="601"/>
        <v>0</v>
      </c>
      <c r="AD2742" s="16">
        <f t="shared" si="598"/>
        <v>0</v>
      </c>
      <c r="AE2742" s="16">
        <f>IF(ISBLANK(T2742),AE2741,IF(COUNTIF(T$2:T2742,T2742)&gt;1,AE2741,1+MAX(AE2741,0)))</f>
        <v>84</v>
      </c>
    </row>
    <row r="2743" spans="1:38" x14ac:dyDescent="0.25">
      <c r="A2743" s="42">
        <v>146</v>
      </c>
      <c r="B2743" s="42" t="s">
        <v>66</v>
      </c>
      <c r="C2743" s="42" t="s">
        <v>824</v>
      </c>
      <c r="E2743" s="20">
        <v>2</v>
      </c>
      <c r="F2743" s="20">
        <v>2</v>
      </c>
      <c r="G2743" s="20">
        <v>2</v>
      </c>
      <c r="H2743" s="20">
        <v>4</v>
      </c>
      <c r="I2743" s="20">
        <v>1</v>
      </c>
      <c r="J2743" s="20">
        <v>0</v>
      </c>
      <c r="K2743" s="20">
        <v>0</v>
      </c>
      <c r="L2743" s="20">
        <v>3</v>
      </c>
      <c r="M2743" s="225" t="s">
        <v>826</v>
      </c>
      <c r="O2743" s="101">
        <f>IF(ISBLANK(C2743),O2742,IF(COUNTIF(C$2:C2743,C2743)&gt;1,O2742,1+MAX(O2742,0)))</f>
        <v>79</v>
      </c>
      <c r="P2743" s="45">
        <f t="shared" si="588"/>
        <v>46</v>
      </c>
      <c r="Q2743" s="33" t="str">
        <f t="shared" si="589"/>
        <v/>
      </c>
      <c r="R2743" s="33">
        <f t="shared" si="590"/>
        <v>14</v>
      </c>
      <c r="S2743" s="33" t="str">
        <f t="shared" si="591"/>
        <v>146_14</v>
      </c>
      <c r="T2743" s="35" t="str">
        <f t="shared" si="592"/>
        <v>146PM</v>
      </c>
      <c r="U2743" s="35" t="str">
        <f t="shared" si="593"/>
        <v>146PMNS</v>
      </c>
      <c r="W2743" s="20" t="str">
        <f t="shared" si="594"/>
        <v/>
      </c>
      <c r="X2743" s="20" t="str">
        <f t="shared" si="595"/>
        <v/>
      </c>
      <c r="Y2743" s="20" t="str">
        <f t="shared" si="596"/>
        <v/>
      </c>
      <c r="Z2743" s="20" t="str">
        <f t="shared" si="597"/>
        <v/>
      </c>
      <c r="AA2743" s="20">
        <f t="shared" si="599"/>
        <v>0</v>
      </c>
      <c r="AB2743" s="20">
        <f t="shared" si="600"/>
        <v>0</v>
      </c>
      <c r="AC2743" s="20">
        <f t="shared" si="601"/>
        <v>0</v>
      </c>
      <c r="AD2743" s="16">
        <f t="shared" si="598"/>
        <v>0</v>
      </c>
      <c r="AE2743" s="16">
        <f>IF(ISBLANK(T2743),AE2742,IF(COUNTIF(T$2:T2743,T2743)&gt;1,AE2742,1+MAX(AE2742,0)))</f>
        <v>84</v>
      </c>
    </row>
    <row r="2744" spans="1:38" x14ac:dyDescent="0.25">
      <c r="A2744" s="42">
        <v>146</v>
      </c>
      <c r="B2744" s="42" t="s">
        <v>66</v>
      </c>
      <c r="C2744" s="42" t="s">
        <v>824</v>
      </c>
      <c r="E2744" s="258">
        <v>2</v>
      </c>
      <c r="F2744" s="258">
        <v>2</v>
      </c>
      <c r="G2744" s="258">
        <v>3</v>
      </c>
      <c r="H2744" s="258">
        <v>3</v>
      </c>
      <c r="I2744" s="258">
        <v>0</v>
      </c>
      <c r="J2744" s="258">
        <v>0</v>
      </c>
      <c r="K2744" s="258">
        <v>0</v>
      </c>
      <c r="L2744" s="258">
        <v>3</v>
      </c>
      <c r="M2744" s="225" t="s">
        <v>826</v>
      </c>
      <c r="O2744" s="101">
        <f>IF(ISBLANK(C2744),O2743,IF(COUNTIF(C$2:C2744,C2744)&gt;1,O2743,1+MAX(O2743,0)))</f>
        <v>79</v>
      </c>
      <c r="P2744" s="45">
        <f t="shared" si="588"/>
        <v>46</v>
      </c>
      <c r="Q2744" s="33" t="str">
        <f t="shared" si="589"/>
        <v/>
      </c>
      <c r="R2744" s="33">
        <f t="shared" si="590"/>
        <v>14</v>
      </c>
      <c r="S2744" s="33" t="str">
        <f t="shared" si="591"/>
        <v>146_14</v>
      </c>
      <c r="T2744" s="35" t="str">
        <f t="shared" si="592"/>
        <v>146PM</v>
      </c>
      <c r="U2744" s="35" t="str">
        <f t="shared" si="593"/>
        <v>146PMEW</v>
      </c>
      <c r="W2744" s="20" t="str">
        <f t="shared" si="594"/>
        <v/>
      </c>
      <c r="X2744" s="20" t="str">
        <f t="shared" si="595"/>
        <v/>
      </c>
      <c r="Y2744" s="20" t="str">
        <f t="shared" si="596"/>
        <v/>
      </c>
      <c r="Z2744" s="20" t="str">
        <f t="shared" si="597"/>
        <v/>
      </c>
      <c r="AA2744" s="20">
        <f t="shared" si="599"/>
        <v>0</v>
      </c>
      <c r="AB2744" s="20">
        <f t="shared" si="600"/>
        <v>0</v>
      </c>
      <c r="AC2744" s="20">
        <f t="shared" si="601"/>
        <v>0</v>
      </c>
      <c r="AD2744" s="16">
        <f t="shared" si="598"/>
        <v>0</v>
      </c>
      <c r="AE2744" s="16">
        <f>IF(ISBLANK(T2744),AE2743,IF(COUNTIF(T$2:T2744,T2744)&gt;1,AE2743,1+MAX(AE2743,0)))</f>
        <v>84</v>
      </c>
    </row>
    <row r="2745" spans="1:38" x14ac:dyDescent="0.25">
      <c r="A2745" s="42">
        <v>146</v>
      </c>
      <c r="B2745" s="42" t="s">
        <v>66</v>
      </c>
      <c r="C2745" s="42" t="s">
        <v>824</v>
      </c>
      <c r="E2745" s="20">
        <v>2</v>
      </c>
      <c r="F2745" s="20">
        <v>2</v>
      </c>
      <c r="G2745" s="20">
        <v>4</v>
      </c>
      <c r="H2745" s="20">
        <v>0</v>
      </c>
      <c r="I2745" s="20">
        <v>0</v>
      </c>
      <c r="J2745" s="20">
        <v>0</v>
      </c>
      <c r="K2745" s="20">
        <v>0</v>
      </c>
      <c r="L2745" s="20">
        <v>0</v>
      </c>
      <c r="M2745" s="225" t="s">
        <v>826</v>
      </c>
      <c r="O2745" s="101">
        <f>IF(ISBLANK(C2745),O2744,IF(COUNTIF(C$2:C2745,C2745)&gt;1,O2744,1+MAX(O2744,0)))</f>
        <v>79</v>
      </c>
      <c r="P2745" s="45">
        <f t="shared" si="588"/>
        <v>46</v>
      </c>
      <c r="Q2745" s="33" t="str">
        <f t="shared" si="589"/>
        <v/>
      </c>
      <c r="R2745" s="33">
        <f t="shared" si="590"/>
        <v>14</v>
      </c>
      <c r="S2745" s="33" t="str">
        <f t="shared" si="591"/>
        <v>146_14</v>
      </c>
      <c r="T2745" s="35" t="str">
        <f t="shared" si="592"/>
        <v>146PM</v>
      </c>
      <c r="U2745" s="35" t="str">
        <f t="shared" si="593"/>
        <v>146PMEW</v>
      </c>
      <c r="W2745" s="20" t="str">
        <f t="shared" si="594"/>
        <v/>
      </c>
      <c r="X2745" s="20" t="str">
        <f t="shared" si="595"/>
        <v/>
      </c>
      <c r="Y2745" s="20" t="str">
        <f t="shared" si="596"/>
        <v/>
      </c>
      <c r="Z2745" s="20" t="str">
        <f t="shared" si="597"/>
        <v/>
      </c>
      <c r="AA2745" s="20">
        <f t="shared" si="599"/>
        <v>0</v>
      </c>
      <c r="AB2745" s="20">
        <f t="shared" si="600"/>
        <v>0</v>
      </c>
      <c r="AC2745" s="20">
        <f t="shared" si="601"/>
        <v>0</v>
      </c>
      <c r="AD2745" s="16">
        <f t="shared" si="598"/>
        <v>0</v>
      </c>
      <c r="AE2745" s="16">
        <f>IF(ISBLANK(T2745),AE2744,IF(COUNTIF(T$2:T2745,T2745)&gt;1,AE2744,1+MAX(AE2744,0)))</f>
        <v>84</v>
      </c>
    </row>
    <row r="2746" spans="1:38" x14ac:dyDescent="0.25">
      <c r="A2746" s="42">
        <v>146</v>
      </c>
      <c r="B2746" s="42" t="s">
        <v>66</v>
      </c>
      <c r="C2746" s="42" t="s">
        <v>824</v>
      </c>
      <c r="E2746" s="20">
        <v>2</v>
      </c>
      <c r="F2746" s="20">
        <v>3</v>
      </c>
      <c r="G2746" s="20">
        <v>1</v>
      </c>
      <c r="H2746" s="20">
        <v>1</v>
      </c>
      <c r="I2746" s="20">
        <v>1</v>
      </c>
      <c r="J2746" s="20">
        <v>0</v>
      </c>
      <c r="K2746" s="20">
        <v>1</v>
      </c>
      <c r="L2746" s="20">
        <v>1</v>
      </c>
      <c r="M2746" s="225" t="s">
        <v>826</v>
      </c>
      <c r="O2746" s="101">
        <f>IF(ISBLANK(C2746),O2745,IF(COUNTIF(C$2:C2746,C2746)&gt;1,O2745,1+MAX(O2745,0)))</f>
        <v>79</v>
      </c>
      <c r="P2746" s="45">
        <f t="shared" si="588"/>
        <v>46</v>
      </c>
      <c r="Q2746" s="33" t="str">
        <f t="shared" si="589"/>
        <v/>
      </c>
      <c r="R2746" s="33">
        <f t="shared" si="590"/>
        <v>15</v>
      </c>
      <c r="S2746" s="33" t="str">
        <f t="shared" si="591"/>
        <v>146_15</v>
      </c>
      <c r="T2746" s="35" t="str">
        <f t="shared" si="592"/>
        <v>146PM</v>
      </c>
      <c r="U2746" s="35" t="str">
        <f t="shared" si="593"/>
        <v>146PMNS</v>
      </c>
      <c r="W2746" s="20" t="str">
        <f t="shared" si="594"/>
        <v/>
      </c>
      <c r="X2746" s="20" t="str">
        <f t="shared" si="595"/>
        <v/>
      </c>
      <c r="Y2746" s="20" t="str">
        <f t="shared" si="596"/>
        <v/>
      </c>
      <c r="Z2746" s="20" t="str">
        <f t="shared" si="597"/>
        <v/>
      </c>
      <c r="AA2746" s="20">
        <f t="shared" si="599"/>
        <v>0</v>
      </c>
      <c r="AB2746" s="20">
        <f t="shared" si="600"/>
        <v>0</v>
      </c>
      <c r="AC2746" s="20">
        <f t="shared" si="601"/>
        <v>0</v>
      </c>
      <c r="AD2746" s="16">
        <f t="shared" si="598"/>
        <v>0</v>
      </c>
      <c r="AE2746" s="16">
        <f>IF(ISBLANK(T2746),AE2745,IF(COUNTIF(T$2:T2746,T2746)&gt;1,AE2745,1+MAX(AE2745,0)))</f>
        <v>84</v>
      </c>
    </row>
    <row r="2747" spans="1:38" x14ac:dyDescent="0.25">
      <c r="A2747" s="42">
        <v>146</v>
      </c>
      <c r="B2747" s="42" t="s">
        <v>66</v>
      </c>
      <c r="C2747" s="42" t="s">
        <v>824</v>
      </c>
      <c r="E2747" s="20">
        <v>2</v>
      </c>
      <c r="F2747" s="20">
        <v>3</v>
      </c>
      <c r="G2747" s="20">
        <v>2</v>
      </c>
      <c r="H2747" s="20">
        <v>4</v>
      </c>
      <c r="I2747" s="20">
        <v>2</v>
      </c>
      <c r="J2747" s="20">
        <v>0</v>
      </c>
      <c r="K2747" s="20">
        <v>0</v>
      </c>
      <c r="L2747" s="20">
        <v>2</v>
      </c>
      <c r="M2747" s="225" t="s">
        <v>826</v>
      </c>
      <c r="O2747" s="101">
        <f>IF(ISBLANK(C2747),O2746,IF(COUNTIF(C$2:C2747,C2747)&gt;1,O2746,1+MAX(O2746,0)))</f>
        <v>79</v>
      </c>
      <c r="P2747" s="45">
        <f t="shared" si="588"/>
        <v>46</v>
      </c>
      <c r="Q2747" s="33" t="str">
        <f t="shared" si="589"/>
        <v/>
      </c>
      <c r="R2747" s="33">
        <f t="shared" si="590"/>
        <v>15</v>
      </c>
      <c r="S2747" s="33" t="str">
        <f t="shared" si="591"/>
        <v>146_15</v>
      </c>
      <c r="T2747" s="35" t="str">
        <f t="shared" si="592"/>
        <v>146PM</v>
      </c>
      <c r="U2747" s="35" t="str">
        <f t="shared" si="593"/>
        <v>146PMNS</v>
      </c>
      <c r="W2747" s="20" t="str">
        <f t="shared" si="594"/>
        <v/>
      </c>
      <c r="X2747" s="20" t="str">
        <f t="shared" si="595"/>
        <v/>
      </c>
      <c r="Y2747" s="20" t="str">
        <f t="shared" si="596"/>
        <v/>
      </c>
      <c r="Z2747" s="20" t="str">
        <f t="shared" si="597"/>
        <v/>
      </c>
      <c r="AA2747" s="20">
        <f t="shared" si="599"/>
        <v>0</v>
      </c>
      <c r="AB2747" s="20">
        <f t="shared" si="600"/>
        <v>0</v>
      </c>
      <c r="AC2747" s="20">
        <f t="shared" si="601"/>
        <v>0</v>
      </c>
      <c r="AD2747" s="16">
        <f t="shared" si="598"/>
        <v>0</v>
      </c>
      <c r="AE2747" s="16">
        <f>IF(ISBLANK(T2747),AE2746,IF(COUNTIF(T$2:T2747,T2747)&gt;1,AE2746,1+MAX(AE2746,0)))</f>
        <v>84</v>
      </c>
    </row>
    <row r="2748" spans="1:38" x14ac:dyDescent="0.25">
      <c r="A2748" s="42">
        <v>146</v>
      </c>
      <c r="B2748" s="42" t="s">
        <v>66</v>
      </c>
      <c r="C2748" s="42" t="s">
        <v>824</v>
      </c>
      <c r="E2748" s="20">
        <v>2</v>
      </c>
      <c r="F2748" s="20">
        <v>3</v>
      </c>
      <c r="G2748" s="20">
        <v>3</v>
      </c>
      <c r="H2748" s="20">
        <v>2</v>
      </c>
      <c r="I2748" s="20">
        <v>2</v>
      </c>
      <c r="J2748" s="20">
        <v>0</v>
      </c>
      <c r="K2748" s="20">
        <v>1</v>
      </c>
      <c r="L2748" s="20">
        <v>2</v>
      </c>
      <c r="M2748" s="225" t="s">
        <v>826</v>
      </c>
      <c r="O2748" s="101">
        <f>IF(ISBLANK(C2748),O2747,IF(COUNTIF(C$2:C2748,C2748)&gt;1,O2747,1+MAX(O2747,0)))</f>
        <v>79</v>
      </c>
      <c r="P2748" s="45">
        <f t="shared" si="588"/>
        <v>46</v>
      </c>
      <c r="Q2748" s="33" t="str">
        <f t="shared" si="589"/>
        <v/>
      </c>
      <c r="R2748" s="33">
        <f t="shared" si="590"/>
        <v>15</v>
      </c>
      <c r="S2748" s="33" t="str">
        <f t="shared" si="591"/>
        <v>146_15</v>
      </c>
      <c r="T2748" s="35" t="str">
        <f t="shared" si="592"/>
        <v>146PM</v>
      </c>
      <c r="U2748" s="35" t="str">
        <f t="shared" si="593"/>
        <v>146PMEW</v>
      </c>
      <c r="W2748" s="20" t="str">
        <f t="shared" si="594"/>
        <v/>
      </c>
      <c r="X2748" s="20" t="str">
        <f t="shared" si="595"/>
        <v/>
      </c>
      <c r="Y2748" s="20" t="str">
        <f t="shared" si="596"/>
        <v/>
      </c>
      <c r="Z2748" s="20" t="str">
        <f t="shared" si="597"/>
        <v/>
      </c>
      <c r="AA2748" s="20">
        <f t="shared" si="599"/>
        <v>0</v>
      </c>
      <c r="AB2748" s="20">
        <f t="shared" si="600"/>
        <v>0</v>
      </c>
      <c r="AC2748" s="20">
        <f t="shared" si="601"/>
        <v>0</v>
      </c>
      <c r="AD2748" s="16">
        <f t="shared" si="598"/>
        <v>0</v>
      </c>
      <c r="AE2748" s="16">
        <f>IF(ISBLANK(T2748),AE2747,IF(COUNTIF(T$2:T2748,T2748)&gt;1,AE2747,1+MAX(AE2747,0)))</f>
        <v>84</v>
      </c>
    </row>
    <row r="2749" spans="1:38" x14ac:dyDescent="0.25">
      <c r="A2749" s="42">
        <v>146</v>
      </c>
      <c r="B2749" s="42" t="s">
        <v>66</v>
      </c>
      <c r="C2749" s="42" t="s">
        <v>824</v>
      </c>
      <c r="E2749" s="20">
        <v>2</v>
      </c>
      <c r="F2749" s="20">
        <v>3</v>
      </c>
      <c r="G2749" s="20">
        <v>4</v>
      </c>
      <c r="H2749" s="20">
        <v>2</v>
      </c>
      <c r="I2749" s="20">
        <v>1</v>
      </c>
      <c r="J2749" s="20">
        <v>0</v>
      </c>
      <c r="K2749" s="20">
        <v>0</v>
      </c>
      <c r="L2749" s="20">
        <v>1</v>
      </c>
      <c r="M2749" s="225" t="s">
        <v>826</v>
      </c>
      <c r="O2749" s="101">
        <f>IF(ISBLANK(C2749),O2748,IF(COUNTIF(C$2:C2749,C2749)&gt;1,O2748,1+MAX(O2748,0)))</f>
        <v>79</v>
      </c>
      <c r="P2749" s="45">
        <f t="shared" si="588"/>
        <v>46</v>
      </c>
      <c r="Q2749" s="33" t="str">
        <f t="shared" si="589"/>
        <v/>
      </c>
      <c r="R2749" s="33">
        <f t="shared" si="590"/>
        <v>15</v>
      </c>
      <c r="S2749" s="33" t="str">
        <f t="shared" si="591"/>
        <v>146_15</v>
      </c>
      <c r="T2749" s="35" t="str">
        <f t="shared" si="592"/>
        <v>146PM</v>
      </c>
      <c r="U2749" s="35" t="str">
        <f t="shared" si="593"/>
        <v>146PMEW</v>
      </c>
      <c r="W2749" s="20" t="str">
        <f t="shared" si="594"/>
        <v/>
      </c>
      <c r="X2749" s="20" t="str">
        <f t="shared" si="595"/>
        <v/>
      </c>
      <c r="Y2749" s="20" t="str">
        <f t="shared" si="596"/>
        <v/>
      </c>
      <c r="Z2749" s="20" t="str">
        <f t="shared" si="597"/>
        <v/>
      </c>
      <c r="AA2749" s="20">
        <f t="shared" si="599"/>
        <v>0</v>
      </c>
      <c r="AB2749" s="20">
        <f t="shared" si="600"/>
        <v>0</v>
      </c>
      <c r="AC2749" s="20">
        <f t="shared" si="601"/>
        <v>0</v>
      </c>
      <c r="AD2749" s="16">
        <f t="shared" si="598"/>
        <v>0</v>
      </c>
      <c r="AE2749" s="16">
        <f>IF(ISBLANK(T2749),AE2748,IF(COUNTIF(T$2:T2749,T2749)&gt;1,AE2748,1+MAX(AE2748,0)))</f>
        <v>84</v>
      </c>
    </row>
    <row r="2750" spans="1:38" x14ac:dyDescent="0.25">
      <c r="A2750" s="42">
        <v>146</v>
      </c>
      <c r="B2750" s="42" t="s">
        <v>66</v>
      </c>
      <c r="C2750" s="42" t="s">
        <v>824</v>
      </c>
      <c r="E2750" s="20">
        <v>2</v>
      </c>
      <c r="F2750" s="20">
        <v>4</v>
      </c>
      <c r="G2750" s="20">
        <v>1</v>
      </c>
      <c r="H2750" s="20">
        <v>4</v>
      </c>
      <c r="I2750" s="20">
        <v>1</v>
      </c>
      <c r="J2750" s="20">
        <v>0</v>
      </c>
      <c r="K2750" s="20">
        <v>3</v>
      </c>
      <c r="L2750" s="20">
        <v>4</v>
      </c>
      <c r="M2750" s="225" t="s">
        <v>826</v>
      </c>
      <c r="O2750" s="101">
        <f>IF(ISBLANK(C2750),O2749,IF(COUNTIF(C$2:C2750,C2750)&gt;1,O2749,1+MAX(O2749,0)))</f>
        <v>79</v>
      </c>
      <c r="P2750" s="45">
        <f t="shared" si="588"/>
        <v>46</v>
      </c>
      <c r="Q2750" s="33" t="str">
        <f t="shared" si="589"/>
        <v/>
      </c>
      <c r="R2750" s="33">
        <f t="shared" si="590"/>
        <v>16</v>
      </c>
      <c r="S2750" s="33" t="str">
        <f t="shared" si="591"/>
        <v>146_16</v>
      </c>
      <c r="T2750" s="35" t="str">
        <f t="shared" si="592"/>
        <v>146PM</v>
      </c>
      <c r="U2750" s="35" t="str">
        <f t="shared" si="593"/>
        <v>146PMNS</v>
      </c>
      <c r="W2750" s="20" t="str">
        <f t="shared" si="594"/>
        <v/>
      </c>
      <c r="X2750" s="20" t="str">
        <f t="shared" si="595"/>
        <v/>
      </c>
      <c r="Y2750" s="20" t="str">
        <f t="shared" si="596"/>
        <v/>
      </c>
      <c r="Z2750" s="20" t="str">
        <f t="shared" si="597"/>
        <v/>
      </c>
      <c r="AA2750" s="20">
        <f t="shared" si="599"/>
        <v>0</v>
      </c>
      <c r="AB2750" s="20">
        <f t="shared" si="600"/>
        <v>0</v>
      </c>
      <c r="AC2750" s="20">
        <f t="shared" si="601"/>
        <v>0</v>
      </c>
      <c r="AD2750" s="16">
        <f t="shared" si="598"/>
        <v>0</v>
      </c>
      <c r="AE2750" s="16">
        <f>IF(ISBLANK(T2750),AE2749,IF(COUNTIF(T$2:T2750,T2750)&gt;1,AE2749,1+MAX(AE2749,0)))</f>
        <v>84</v>
      </c>
    </row>
    <row r="2751" spans="1:38" x14ac:dyDescent="0.25">
      <c r="A2751" s="42">
        <v>146</v>
      </c>
      <c r="B2751" s="42" t="s">
        <v>66</v>
      </c>
      <c r="C2751" s="42" t="s">
        <v>824</v>
      </c>
      <c r="E2751" s="20">
        <v>2</v>
      </c>
      <c r="F2751" s="20">
        <v>4</v>
      </c>
      <c r="G2751" s="20">
        <v>2</v>
      </c>
      <c r="H2751" s="20">
        <v>5</v>
      </c>
      <c r="I2751" s="20">
        <v>0</v>
      </c>
      <c r="J2751" s="20">
        <v>1</v>
      </c>
      <c r="K2751" s="20">
        <v>2</v>
      </c>
      <c r="L2751" s="20">
        <v>4</v>
      </c>
      <c r="M2751" s="225" t="s">
        <v>826</v>
      </c>
      <c r="O2751" s="101">
        <f>IF(ISBLANK(C2751),O2750,IF(COUNTIF(C$2:C2751,C2751)&gt;1,O2750,1+MAX(O2750,0)))</f>
        <v>79</v>
      </c>
      <c r="P2751" s="45">
        <f t="shared" si="588"/>
        <v>46</v>
      </c>
      <c r="Q2751" s="33" t="str">
        <f t="shared" si="589"/>
        <v/>
      </c>
      <c r="R2751" s="33">
        <f t="shared" si="590"/>
        <v>16</v>
      </c>
      <c r="S2751" s="33" t="str">
        <f t="shared" si="591"/>
        <v>146_16</v>
      </c>
      <c r="T2751" s="35" t="str">
        <f t="shared" si="592"/>
        <v>146PM</v>
      </c>
      <c r="U2751" s="35" t="str">
        <f t="shared" si="593"/>
        <v>146PMNS</v>
      </c>
      <c r="W2751" s="20" t="str">
        <f t="shared" si="594"/>
        <v/>
      </c>
      <c r="X2751" s="20" t="str">
        <f t="shared" si="595"/>
        <v/>
      </c>
      <c r="Y2751" s="20" t="str">
        <f t="shared" si="596"/>
        <v/>
      </c>
      <c r="Z2751" s="20" t="str">
        <f t="shared" si="597"/>
        <v/>
      </c>
      <c r="AA2751" s="20">
        <f t="shared" si="599"/>
        <v>0</v>
      </c>
      <c r="AB2751" s="20">
        <f t="shared" si="600"/>
        <v>0</v>
      </c>
      <c r="AC2751" s="20">
        <f t="shared" si="601"/>
        <v>0</v>
      </c>
      <c r="AD2751" s="16">
        <f t="shared" si="598"/>
        <v>0</v>
      </c>
      <c r="AE2751" s="16">
        <f>IF(ISBLANK(T2751),AE2750,IF(COUNTIF(T$2:T2751,T2751)&gt;1,AE2750,1+MAX(AE2750,0)))</f>
        <v>84</v>
      </c>
    </row>
    <row r="2752" spans="1:38" x14ac:dyDescent="0.25">
      <c r="A2752" s="42">
        <v>146</v>
      </c>
      <c r="B2752" s="42" t="s">
        <v>66</v>
      </c>
      <c r="C2752" s="42" t="s">
        <v>824</v>
      </c>
      <c r="E2752" s="20">
        <v>2</v>
      </c>
      <c r="F2752" s="20">
        <v>4</v>
      </c>
      <c r="G2752" s="20">
        <v>3</v>
      </c>
      <c r="H2752" s="20">
        <v>4</v>
      </c>
      <c r="I2752" s="20">
        <v>1</v>
      </c>
      <c r="J2752" s="20">
        <v>1</v>
      </c>
      <c r="K2752" s="20">
        <v>2</v>
      </c>
      <c r="L2752" s="20">
        <v>4</v>
      </c>
      <c r="M2752" s="225" t="s">
        <v>826</v>
      </c>
      <c r="O2752" s="101">
        <f>IF(ISBLANK(C2752),O2751,IF(COUNTIF(C$2:C2752,C2752)&gt;1,O2751,1+MAX(O2751,0)))</f>
        <v>79</v>
      </c>
      <c r="P2752" s="45">
        <f t="shared" si="588"/>
        <v>46</v>
      </c>
      <c r="Q2752" s="33" t="str">
        <f t="shared" si="589"/>
        <v/>
      </c>
      <c r="R2752" s="33">
        <f t="shared" si="590"/>
        <v>16</v>
      </c>
      <c r="S2752" s="33" t="str">
        <f t="shared" si="591"/>
        <v>146_16</v>
      </c>
      <c r="T2752" s="35" t="str">
        <f t="shared" si="592"/>
        <v>146PM</v>
      </c>
      <c r="U2752" s="35" t="str">
        <f t="shared" si="593"/>
        <v>146PMEW</v>
      </c>
      <c r="W2752" s="20" t="str">
        <f t="shared" si="594"/>
        <v/>
      </c>
      <c r="X2752" s="20" t="str">
        <f t="shared" si="595"/>
        <v/>
      </c>
      <c r="Y2752" s="20" t="str">
        <f t="shared" si="596"/>
        <v/>
      </c>
      <c r="Z2752" s="20" t="str">
        <f t="shared" si="597"/>
        <v/>
      </c>
      <c r="AA2752" s="20">
        <f t="shared" si="599"/>
        <v>0</v>
      </c>
      <c r="AB2752" s="20">
        <f t="shared" si="600"/>
        <v>0</v>
      </c>
      <c r="AC2752" s="20">
        <f t="shared" si="601"/>
        <v>0</v>
      </c>
      <c r="AD2752" s="16">
        <f t="shared" si="598"/>
        <v>0</v>
      </c>
      <c r="AE2752" s="16">
        <f>IF(ISBLANK(T2752),AE2751,IF(COUNTIF(T$2:T2752,T2752)&gt;1,AE2751,1+MAX(AE2751,0)))</f>
        <v>84</v>
      </c>
    </row>
    <row r="2753" spans="1:32" x14ac:dyDescent="0.25">
      <c r="A2753" s="42">
        <v>146</v>
      </c>
      <c r="B2753" s="42" t="s">
        <v>66</v>
      </c>
      <c r="C2753" s="42" t="s">
        <v>824</v>
      </c>
      <c r="E2753" s="20">
        <v>2</v>
      </c>
      <c r="F2753" s="20">
        <v>4</v>
      </c>
      <c r="G2753" s="20">
        <v>4</v>
      </c>
      <c r="H2753" s="20">
        <v>3</v>
      </c>
      <c r="I2753" s="20">
        <v>1</v>
      </c>
      <c r="J2753" s="20">
        <v>0</v>
      </c>
      <c r="K2753" s="20">
        <v>0</v>
      </c>
      <c r="L2753" s="20">
        <v>3</v>
      </c>
      <c r="M2753" s="225" t="s">
        <v>826</v>
      </c>
      <c r="O2753" s="101">
        <f>IF(ISBLANK(C2753),O2752,IF(COUNTIF(C$2:C2753,C2753)&gt;1,O2752,1+MAX(O2752,0)))</f>
        <v>79</v>
      </c>
      <c r="P2753" s="45">
        <f t="shared" si="588"/>
        <v>46</v>
      </c>
      <c r="Q2753" s="33" t="str">
        <f t="shared" si="589"/>
        <v/>
      </c>
      <c r="R2753" s="33">
        <f t="shared" si="590"/>
        <v>16</v>
      </c>
      <c r="S2753" s="33" t="str">
        <f t="shared" si="591"/>
        <v>146_16</v>
      </c>
      <c r="T2753" s="35" t="str">
        <f t="shared" si="592"/>
        <v>146PM</v>
      </c>
      <c r="U2753" s="35" t="str">
        <f t="shared" si="593"/>
        <v>146PMEW</v>
      </c>
      <c r="W2753" s="20" t="str">
        <f t="shared" si="594"/>
        <v/>
      </c>
      <c r="X2753" s="20" t="str">
        <f t="shared" si="595"/>
        <v/>
      </c>
      <c r="Y2753" s="20" t="str">
        <f t="shared" si="596"/>
        <v/>
      </c>
      <c r="Z2753" s="20" t="str">
        <f t="shared" si="597"/>
        <v/>
      </c>
      <c r="AA2753" s="20">
        <f t="shared" si="599"/>
        <v>0</v>
      </c>
      <c r="AB2753" s="20">
        <f t="shared" si="600"/>
        <v>0</v>
      </c>
      <c r="AC2753" s="20">
        <f t="shared" si="601"/>
        <v>0</v>
      </c>
      <c r="AD2753" s="16">
        <f t="shared" si="598"/>
        <v>0</v>
      </c>
      <c r="AE2753" s="16">
        <f>IF(ISBLANK(T2753),AE2752,IF(COUNTIF(T$2:T2753,T2753)&gt;1,AE2752,1+MAX(AE2752,0)))</f>
        <v>84</v>
      </c>
    </row>
    <row r="2754" spans="1:32" x14ac:dyDescent="0.25">
      <c r="A2754" s="42">
        <v>146</v>
      </c>
      <c r="B2754" s="42" t="s">
        <v>66</v>
      </c>
      <c r="C2754" s="42" t="s">
        <v>682</v>
      </c>
      <c r="E2754" s="20">
        <v>2</v>
      </c>
      <c r="F2754" s="20">
        <v>1</v>
      </c>
      <c r="G2754" s="20">
        <v>1</v>
      </c>
      <c r="H2754" s="20">
        <v>3</v>
      </c>
      <c r="I2754" s="20">
        <v>0</v>
      </c>
      <c r="J2754" s="20">
        <v>0</v>
      </c>
      <c r="K2754" s="20">
        <v>1</v>
      </c>
      <c r="L2754" s="20">
        <v>2</v>
      </c>
      <c r="M2754" s="225" t="s">
        <v>827</v>
      </c>
      <c r="O2754" s="101">
        <f>IF(ISBLANK(C2754),O2753,IF(COUNTIF(C$2:C2754,C2754)&gt;1,O2753,1+MAX(O2753,0)))</f>
        <v>79</v>
      </c>
      <c r="P2754" s="45">
        <f t="shared" ref="P2754:P2817" si="602">IF(A2754=A2753,P2753,IF(ISNUMBER(P2753),P2753+1,1))</f>
        <v>46</v>
      </c>
      <c r="Q2754" s="33" t="str">
        <f t="shared" ref="Q2754:Q2817" si="603">IF(OR(P2754=P2753,LEN(A2754)&lt;1),"",P2754)</f>
        <v/>
      </c>
      <c r="R2754" s="33">
        <f t="shared" ref="R2754:R2817" si="604">IF(ISNUMBER(F2754),F2754+4*(E2754-1)+8*IF(B2754="PM",1,0),"")</f>
        <v>13</v>
      </c>
      <c r="S2754" s="33" t="str">
        <f t="shared" ref="S2754:S2817" si="605">IF(ISNUMBER(R2754),A2754&amp;"_"&amp;R2754,"")</f>
        <v>146_13</v>
      </c>
      <c r="T2754" s="35" t="str">
        <f t="shared" ref="T2754:T2817" si="606">A2754&amp;B2754</f>
        <v>146PM</v>
      </c>
      <c r="U2754" s="35" t="str">
        <f t="shared" ref="U2754:U2817" si="607">IF(OR(G2754=1,G2754=2),T2754&amp;"NS",IF(OR(G2754=3,G2754=4),T2754&amp;"EW",""))</f>
        <v>146PMNS</v>
      </c>
      <c r="W2754" s="20" t="str">
        <f t="shared" ref="W2754:W2817" si="608">IF(I2754&gt;$H2754,1,"")</f>
        <v/>
      </c>
      <c r="X2754" s="20" t="str">
        <f t="shared" ref="X2754:X2817" si="609">IF(J2754&gt;$H2754,1,"")</f>
        <v/>
      </c>
      <c r="Y2754" s="20" t="str">
        <f t="shared" ref="Y2754:Y2817" si="610">IF(K2754&gt;$H2754,1,"")</f>
        <v/>
      </c>
      <c r="Z2754" s="20" t="str">
        <f t="shared" ref="Z2754:Z2817" si="611">IF(L2754&gt;$H2754,1,"")</f>
        <v/>
      </c>
      <c r="AA2754" s="20">
        <f t="shared" si="599"/>
        <v>0</v>
      </c>
      <c r="AB2754" s="20">
        <f t="shared" si="600"/>
        <v>0</v>
      </c>
      <c r="AC2754" s="20">
        <f t="shared" si="601"/>
        <v>0</v>
      </c>
      <c r="AD2754" s="16">
        <f t="shared" ref="AD2754:AD2817" si="612">IF(AND(AC2754&gt;0,ISNUMBER(AC2754)),1,0)</f>
        <v>0</v>
      </c>
      <c r="AE2754" s="16">
        <f>IF(ISBLANK(T2754),AE2753,IF(COUNTIF(T$2:T2754,T2754)&gt;1,AE2753,1+MAX(AE2753,0)))</f>
        <v>84</v>
      </c>
    </row>
    <row r="2755" spans="1:32" x14ac:dyDescent="0.25">
      <c r="A2755" s="42">
        <v>146</v>
      </c>
      <c r="B2755" s="42" t="s">
        <v>66</v>
      </c>
      <c r="C2755" s="42" t="s">
        <v>682</v>
      </c>
      <c r="E2755" s="20">
        <v>2</v>
      </c>
      <c r="F2755" s="20">
        <v>1</v>
      </c>
      <c r="G2755" s="20">
        <v>2</v>
      </c>
      <c r="H2755" s="20">
        <v>3</v>
      </c>
      <c r="I2755" s="20">
        <v>0</v>
      </c>
      <c r="J2755" s="20">
        <v>1</v>
      </c>
      <c r="K2755" s="20">
        <v>0</v>
      </c>
      <c r="L2755" s="20">
        <v>2</v>
      </c>
      <c r="M2755" s="225" t="s">
        <v>827</v>
      </c>
      <c r="O2755" s="101">
        <f>IF(ISBLANK(C2755),O2754,IF(COUNTIF(C$2:C2755,C2755)&gt;1,O2754,1+MAX(O2754,0)))</f>
        <v>79</v>
      </c>
      <c r="P2755" s="45">
        <f t="shared" si="602"/>
        <v>46</v>
      </c>
      <c r="Q2755" s="33" t="str">
        <f t="shared" si="603"/>
        <v/>
      </c>
      <c r="R2755" s="33">
        <f t="shared" si="604"/>
        <v>13</v>
      </c>
      <c r="S2755" s="33" t="str">
        <f t="shared" si="605"/>
        <v>146_13</v>
      </c>
      <c r="T2755" s="35" t="str">
        <f t="shared" si="606"/>
        <v>146PM</v>
      </c>
      <c r="U2755" s="35" t="str">
        <f t="shared" si="607"/>
        <v>146PMNS</v>
      </c>
      <c r="W2755" s="20" t="str">
        <f t="shared" si="608"/>
        <v/>
      </c>
      <c r="X2755" s="20" t="str">
        <f t="shared" si="609"/>
        <v/>
      </c>
      <c r="Y2755" s="20" t="str">
        <f t="shared" si="610"/>
        <v/>
      </c>
      <c r="Z2755" s="20" t="str">
        <f t="shared" si="611"/>
        <v/>
      </c>
      <c r="AA2755" s="20">
        <f t="shared" ref="AA2755:AA2818" si="613">IF(AND(ISNUMBER($G2755),$B2755="AM"),INDEX(Cordon,MATCH($A2755,loc_ID,0),$G2755),0)</f>
        <v>0</v>
      </c>
      <c r="AB2755" s="20">
        <f t="shared" ref="AB2755:AB2818" si="614">IF(AND(ISNUMBER($G2755),$B2755="PM"),INDEX(Cordon,MATCH($A2755,loc_ID,0),VLOOKUP($G2755,Reverse_dir,2,FALSE)),0)</f>
        <v>0</v>
      </c>
      <c r="AC2755" s="20">
        <f t="shared" ref="AC2755:AC2818" si="615">IF(AND(ISNUMBER($G2755),$B2755="AM"),INDEX(Lane,MATCH($A2755,loc_ID,0),$G2755),0)</f>
        <v>0</v>
      </c>
      <c r="AD2755" s="16">
        <f t="shared" si="612"/>
        <v>0</v>
      </c>
      <c r="AE2755" s="16">
        <f>IF(ISBLANK(T2755),AE2754,IF(COUNTIF(T$2:T2755,T2755)&gt;1,AE2754,1+MAX(AE2754,0)))</f>
        <v>84</v>
      </c>
    </row>
    <row r="2756" spans="1:32" x14ac:dyDescent="0.25">
      <c r="A2756" s="42">
        <v>146</v>
      </c>
      <c r="B2756" s="42" t="s">
        <v>66</v>
      </c>
      <c r="C2756" s="42" t="s">
        <v>682</v>
      </c>
      <c r="E2756" s="20">
        <v>2</v>
      </c>
      <c r="F2756" s="20">
        <v>1</v>
      </c>
      <c r="G2756" s="20">
        <v>3</v>
      </c>
      <c r="H2756" s="20">
        <v>2</v>
      </c>
      <c r="I2756" s="20">
        <v>1</v>
      </c>
      <c r="J2756" s="20">
        <v>0</v>
      </c>
      <c r="K2756" s="20">
        <v>0</v>
      </c>
      <c r="L2756" s="20">
        <v>2</v>
      </c>
      <c r="M2756" s="225" t="s">
        <v>827</v>
      </c>
      <c r="O2756" s="101">
        <f>IF(ISBLANK(C2756),O2755,IF(COUNTIF(C$2:C2756,C2756)&gt;1,O2755,1+MAX(O2755,0)))</f>
        <v>79</v>
      </c>
      <c r="P2756" s="45">
        <f t="shared" si="602"/>
        <v>46</v>
      </c>
      <c r="Q2756" s="33" t="str">
        <f t="shared" si="603"/>
        <v/>
      </c>
      <c r="R2756" s="33">
        <f t="shared" si="604"/>
        <v>13</v>
      </c>
      <c r="S2756" s="33" t="str">
        <f t="shared" si="605"/>
        <v>146_13</v>
      </c>
      <c r="T2756" s="35" t="str">
        <f t="shared" si="606"/>
        <v>146PM</v>
      </c>
      <c r="U2756" s="35" t="str">
        <f t="shared" si="607"/>
        <v>146PMEW</v>
      </c>
      <c r="W2756" s="20" t="str">
        <f t="shared" si="608"/>
        <v/>
      </c>
      <c r="X2756" s="20" t="str">
        <f t="shared" si="609"/>
        <v/>
      </c>
      <c r="Y2756" s="20" t="str">
        <f t="shared" si="610"/>
        <v/>
      </c>
      <c r="Z2756" s="20" t="str">
        <f t="shared" si="611"/>
        <v/>
      </c>
      <c r="AA2756" s="20">
        <f t="shared" si="613"/>
        <v>0</v>
      </c>
      <c r="AB2756" s="20">
        <f t="shared" si="614"/>
        <v>0</v>
      </c>
      <c r="AC2756" s="20">
        <f t="shared" si="615"/>
        <v>0</v>
      </c>
      <c r="AD2756" s="16">
        <f t="shared" si="612"/>
        <v>0</v>
      </c>
      <c r="AE2756" s="16">
        <f>IF(ISBLANK(T2756),AE2755,IF(COUNTIF(T$2:T2756,T2756)&gt;1,AE2755,1+MAX(AE2755,0)))</f>
        <v>84</v>
      </c>
    </row>
    <row r="2757" spans="1:32" x14ac:dyDescent="0.25">
      <c r="A2757" s="42">
        <v>146</v>
      </c>
      <c r="B2757" s="42" t="s">
        <v>66</v>
      </c>
      <c r="C2757" s="42" t="s">
        <v>682</v>
      </c>
      <c r="E2757" s="20">
        <v>2</v>
      </c>
      <c r="F2757" s="20">
        <v>1</v>
      </c>
      <c r="G2757" s="20">
        <v>4</v>
      </c>
      <c r="H2757" s="20">
        <v>1</v>
      </c>
      <c r="I2757" s="20">
        <v>0</v>
      </c>
      <c r="J2757" s="20">
        <v>0</v>
      </c>
      <c r="K2757" s="20">
        <v>0</v>
      </c>
      <c r="L2757" s="20">
        <v>1</v>
      </c>
      <c r="M2757" s="225" t="s">
        <v>827</v>
      </c>
      <c r="O2757" s="101">
        <f>IF(ISBLANK(C2757),O2756,IF(COUNTIF(C$2:C2757,C2757)&gt;1,O2756,1+MAX(O2756,0)))</f>
        <v>79</v>
      </c>
      <c r="P2757" s="45">
        <f t="shared" si="602"/>
        <v>46</v>
      </c>
      <c r="Q2757" s="33" t="str">
        <f t="shared" si="603"/>
        <v/>
      </c>
      <c r="R2757" s="33">
        <f t="shared" si="604"/>
        <v>13</v>
      </c>
      <c r="S2757" s="33" t="str">
        <f t="shared" si="605"/>
        <v>146_13</v>
      </c>
      <c r="T2757" s="35" t="str">
        <f t="shared" si="606"/>
        <v>146PM</v>
      </c>
      <c r="U2757" s="35" t="str">
        <f t="shared" si="607"/>
        <v>146PMEW</v>
      </c>
      <c r="W2757" s="20" t="str">
        <f t="shared" si="608"/>
        <v/>
      </c>
      <c r="X2757" s="20" t="str">
        <f t="shared" si="609"/>
        <v/>
      </c>
      <c r="Y2757" s="20" t="str">
        <f t="shared" si="610"/>
        <v/>
      </c>
      <c r="Z2757" s="20" t="str">
        <f t="shared" si="611"/>
        <v/>
      </c>
      <c r="AA2757" s="20">
        <f t="shared" si="613"/>
        <v>0</v>
      </c>
      <c r="AB2757" s="20">
        <f t="shared" si="614"/>
        <v>0</v>
      </c>
      <c r="AC2757" s="20">
        <f t="shared" si="615"/>
        <v>0</v>
      </c>
      <c r="AD2757" s="16">
        <f t="shared" si="612"/>
        <v>0</v>
      </c>
      <c r="AE2757" s="16">
        <f>IF(ISBLANK(T2757),AE2756,IF(COUNTIF(T$2:T2757,T2757)&gt;1,AE2756,1+MAX(AE2756,0)))</f>
        <v>84</v>
      </c>
    </row>
    <row r="2758" spans="1:32" x14ac:dyDescent="0.25">
      <c r="A2758" s="42">
        <v>146</v>
      </c>
      <c r="B2758" s="42" t="s">
        <v>66</v>
      </c>
      <c r="C2758" s="42" t="s">
        <v>682</v>
      </c>
      <c r="E2758" s="20">
        <v>2</v>
      </c>
      <c r="F2758" s="20">
        <v>2</v>
      </c>
      <c r="G2758" s="20">
        <v>1</v>
      </c>
      <c r="H2758" s="20">
        <v>2</v>
      </c>
      <c r="I2758" s="20">
        <v>0</v>
      </c>
      <c r="J2758" s="20">
        <v>0</v>
      </c>
      <c r="K2758" s="20">
        <v>1</v>
      </c>
      <c r="L2758" s="20">
        <v>2</v>
      </c>
      <c r="M2758" s="225" t="s">
        <v>827</v>
      </c>
      <c r="O2758" s="101">
        <f>IF(ISBLANK(C2758),O2757,IF(COUNTIF(C$2:C2758,C2758)&gt;1,O2757,1+MAX(O2757,0)))</f>
        <v>79</v>
      </c>
      <c r="P2758" s="45">
        <f t="shared" si="602"/>
        <v>46</v>
      </c>
      <c r="Q2758" s="33" t="str">
        <f t="shared" si="603"/>
        <v/>
      </c>
      <c r="R2758" s="33">
        <f t="shared" si="604"/>
        <v>14</v>
      </c>
      <c r="S2758" s="33" t="str">
        <f t="shared" si="605"/>
        <v>146_14</v>
      </c>
      <c r="T2758" s="35" t="str">
        <f t="shared" si="606"/>
        <v>146PM</v>
      </c>
      <c r="U2758" s="35" t="str">
        <f t="shared" si="607"/>
        <v>146PMNS</v>
      </c>
      <c r="W2758" s="20" t="str">
        <f t="shared" si="608"/>
        <v/>
      </c>
      <c r="X2758" s="20" t="str">
        <f t="shared" si="609"/>
        <v/>
      </c>
      <c r="Y2758" s="20" t="str">
        <f t="shared" si="610"/>
        <v/>
      </c>
      <c r="Z2758" s="20" t="str">
        <f t="shared" si="611"/>
        <v/>
      </c>
      <c r="AA2758" s="20">
        <f t="shared" si="613"/>
        <v>0</v>
      </c>
      <c r="AB2758" s="20">
        <f t="shared" si="614"/>
        <v>0</v>
      </c>
      <c r="AC2758" s="20">
        <f t="shared" si="615"/>
        <v>0</v>
      </c>
      <c r="AD2758" s="16">
        <f t="shared" si="612"/>
        <v>0</v>
      </c>
      <c r="AE2758" s="16">
        <f>IF(ISBLANK(T2758),AE2757,IF(COUNTIF(T$2:T2758,T2758)&gt;1,AE2757,1+MAX(AE2757,0)))</f>
        <v>84</v>
      </c>
    </row>
    <row r="2759" spans="1:32" x14ac:dyDescent="0.25">
      <c r="A2759" s="42">
        <v>146</v>
      </c>
      <c r="B2759" s="42" t="s">
        <v>66</v>
      </c>
      <c r="C2759" s="42" t="s">
        <v>682</v>
      </c>
      <c r="E2759" s="20">
        <v>2</v>
      </c>
      <c r="F2759" s="20">
        <v>2</v>
      </c>
      <c r="G2759" s="20">
        <v>2</v>
      </c>
      <c r="H2759" s="20">
        <v>2</v>
      </c>
      <c r="I2759" s="20">
        <v>1</v>
      </c>
      <c r="J2759" s="20">
        <v>0</v>
      </c>
      <c r="K2759" s="20">
        <v>1</v>
      </c>
      <c r="L2759" s="20">
        <v>1</v>
      </c>
      <c r="M2759" s="225" t="s">
        <v>827</v>
      </c>
      <c r="O2759" s="101">
        <f>IF(ISBLANK(C2759),O2758,IF(COUNTIF(C$2:C2759,C2759)&gt;1,O2758,1+MAX(O2758,0)))</f>
        <v>79</v>
      </c>
      <c r="P2759" s="45">
        <f t="shared" si="602"/>
        <v>46</v>
      </c>
      <c r="Q2759" s="33" t="str">
        <f t="shared" si="603"/>
        <v/>
      </c>
      <c r="R2759" s="33">
        <f t="shared" si="604"/>
        <v>14</v>
      </c>
      <c r="S2759" s="33" t="str">
        <f t="shared" si="605"/>
        <v>146_14</v>
      </c>
      <c r="T2759" s="35" t="str">
        <f t="shared" si="606"/>
        <v>146PM</v>
      </c>
      <c r="U2759" s="35" t="str">
        <f t="shared" si="607"/>
        <v>146PMNS</v>
      </c>
      <c r="W2759" s="20" t="str">
        <f t="shared" si="608"/>
        <v/>
      </c>
      <c r="X2759" s="20" t="str">
        <f t="shared" si="609"/>
        <v/>
      </c>
      <c r="Y2759" s="20" t="str">
        <f t="shared" si="610"/>
        <v/>
      </c>
      <c r="Z2759" s="20" t="str">
        <f t="shared" si="611"/>
        <v/>
      </c>
      <c r="AA2759" s="20">
        <f t="shared" si="613"/>
        <v>0</v>
      </c>
      <c r="AB2759" s="20">
        <f t="shared" si="614"/>
        <v>0</v>
      </c>
      <c r="AC2759" s="20">
        <f t="shared" si="615"/>
        <v>0</v>
      </c>
      <c r="AD2759" s="16">
        <f t="shared" si="612"/>
        <v>0</v>
      </c>
      <c r="AE2759" s="16">
        <f>IF(ISBLANK(T2759),AE2758,IF(COUNTIF(T$2:T2759,T2759)&gt;1,AE2758,1+MAX(AE2758,0)))</f>
        <v>84</v>
      </c>
    </row>
    <row r="2760" spans="1:32" x14ac:dyDescent="0.25">
      <c r="A2760" s="42">
        <v>146</v>
      </c>
      <c r="B2760" s="42" t="s">
        <v>66</v>
      </c>
      <c r="C2760" s="42" t="s">
        <v>682</v>
      </c>
      <c r="E2760" s="20">
        <v>2</v>
      </c>
      <c r="F2760" s="20">
        <v>2</v>
      </c>
      <c r="G2760" s="20">
        <v>3</v>
      </c>
      <c r="H2760" s="20">
        <v>5</v>
      </c>
      <c r="I2760" s="20">
        <v>1</v>
      </c>
      <c r="J2760" s="20">
        <v>0</v>
      </c>
      <c r="K2760" s="20">
        <v>0</v>
      </c>
      <c r="L2760" s="20">
        <v>5</v>
      </c>
      <c r="M2760" s="225" t="s">
        <v>827</v>
      </c>
      <c r="O2760" s="101">
        <f>IF(ISBLANK(C2760),O2759,IF(COUNTIF(C$2:C2760,C2760)&gt;1,O2759,1+MAX(O2759,0)))</f>
        <v>79</v>
      </c>
      <c r="P2760" s="45">
        <f t="shared" si="602"/>
        <v>46</v>
      </c>
      <c r="Q2760" s="33" t="str">
        <f t="shared" si="603"/>
        <v/>
      </c>
      <c r="R2760" s="33">
        <f t="shared" si="604"/>
        <v>14</v>
      </c>
      <c r="S2760" s="33" t="str">
        <f t="shared" si="605"/>
        <v>146_14</v>
      </c>
      <c r="T2760" s="35" t="str">
        <f t="shared" si="606"/>
        <v>146PM</v>
      </c>
      <c r="U2760" s="35" t="str">
        <f t="shared" si="607"/>
        <v>146PMEW</v>
      </c>
      <c r="W2760" s="20" t="str">
        <f t="shared" si="608"/>
        <v/>
      </c>
      <c r="X2760" s="20" t="str">
        <f t="shared" si="609"/>
        <v/>
      </c>
      <c r="Y2760" s="20" t="str">
        <f t="shared" si="610"/>
        <v/>
      </c>
      <c r="Z2760" s="20" t="str">
        <f t="shared" si="611"/>
        <v/>
      </c>
      <c r="AA2760" s="20">
        <f t="shared" si="613"/>
        <v>0</v>
      </c>
      <c r="AB2760" s="20">
        <f t="shared" si="614"/>
        <v>0</v>
      </c>
      <c r="AC2760" s="20">
        <f t="shared" si="615"/>
        <v>0</v>
      </c>
      <c r="AD2760" s="16">
        <f t="shared" si="612"/>
        <v>0</v>
      </c>
      <c r="AE2760" s="16">
        <f>IF(ISBLANK(T2760),AE2759,IF(COUNTIF(T$2:T2760,T2760)&gt;1,AE2759,1+MAX(AE2759,0)))</f>
        <v>84</v>
      </c>
    </row>
    <row r="2761" spans="1:32" x14ac:dyDescent="0.25">
      <c r="A2761" s="42">
        <v>146</v>
      </c>
      <c r="B2761" s="42" t="s">
        <v>66</v>
      </c>
      <c r="C2761" s="42" t="s">
        <v>682</v>
      </c>
      <c r="E2761" s="20">
        <v>2</v>
      </c>
      <c r="F2761" s="20">
        <v>2</v>
      </c>
      <c r="G2761" s="20">
        <v>4</v>
      </c>
      <c r="H2761" s="20">
        <v>2</v>
      </c>
      <c r="I2761" s="20">
        <v>2</v>
      </c>
      <c r="J2761" s="20">
        <v>1</v>
      </c>
      <c r="K2761" s="20">
        <v>1</v>
      </c>
      <c r="L2761" s="20">
        <v>2</v>
      </c>
      <c r="M2761" s="225" t="s">
        <v>827</v>
      </c>
      <c r="O2761" s="101">
        <f>IF(ISBLANK(C2761),O2760,IF(COUNTIF(C$2:C2761,C2761)&gt;1,O2760,1+MAX(O2760,0)))</f>
        <v>79</v>
      </c>
      <c r="P2761" s="45">
        <f t="shared" si="602"/>
        <v>46</v>
      </c>
      <c r="Q2761" s="33" t="str">
        <f t="shared" si="603"/>
        <v/>
      </c>
      <c r="R2761" s="33">
        <f t="shared" si="604"/>
        <v>14</v>
      </c>
      <c r="S2761" s="33" t="str">
        <f t="shared" si="605"/>
        <v>146_14</v>
      </c>
      <c r="T2761" s="35" t="str">
        <f t="shared" si="606"/>
        <v>146PM</v>
      </c>
      <c r="U2761" s="35" t="str">
        <f t="shared" si="607"/>
        <v>146PMEW</v>
      </c>
      <c r="W2761" s="20" t="str">
        <f t="shared" si="608"/>
        <v/>
      </c>
      <c r="X2761" s="20" t="str">
        <f t="shared" si="609"/>
        <v/>
      </c>
      <c r="Y2761" s="20" t="str">
        <f t="shared" si="610"/>
        <v/>
      </c>
      <c r="Z2761" s="20" t="str">
        <f t="shared" si="611"/>
        <v/>
      </c>
      <c r="AA2761" s="20">
        <f t="shared" si="613"/>
        <v>0</v>
      </c>
      <c r="AB2761" s="20">
        <f t="shared" si="614"/>
        <v>0</v>
      </c>
      <c r="AC2761" s="20">
        <f t="shared" si="615"/>
        <v>0</v>
      </c>
      <c r="AD2761" s="16">
        <f t="shared" si="612"/>
        <v>0</v>
      </c>
      <c r="AE2761" s="16">
        <f>IF(ISBLANK(T2761),AE2760,IF(COUNTIF(T$2:T2761,T2761)&gt;1,AE2760,1+MAX(AE2760,0)))</f>
        <v>84</v>
      </c>
    </row>
    <row r="2762" spans="1:32" x14ac:dyDescent="0.25">
      <c r="A2762" s="42">
        <v>146</v>
      </c>
      <c r="B2762" s="42" t="s">
        <v>66</v>
      </c>
      <c r="C2762" s="42" t="s">
        <v>682</v>
      </c>
      <c r="E2762" s="20">
        <v>2</v>
      </c>
      <c r="F2762" s="20">
        <v>3</v>
      </c>
      <c r="G2762" s="20">
        <v>1</v>
      </c>
      <c r="H2762" s="20">
        <v>4</v>
      </c>
      <c r="I2762" s="20">
        <v>1</v>
      </c>
      <c r="J2762" s="20">
        <v>1</v>
      </c>
      <c r="K2762" s="20">
        <v>0</v>
      </c>
      <c r="L2762" s="20">
        <v>3</v>
      </c>
      <c r="M2762" s="225" t="s">
        <v>827</v>
      </c>
      <c r="O2762" s="101">
        <f>IF(ISBLANK(C2762),O2761,IF(COUNTIF(C$2:C2762,C2762)&gt;1,O2761,1+MAX(O2761,0)))</f>
        <v>79</v>
      </c>
      <c r="P2762" s="45">
        <f t="shared" si="602"/>
        <v>46</v>
      </c>
      <c r="Q2762" s="33" t="str">
        <f t="shared" si="603"/>
        <v/>
      </c>
      <c r="R2762" s="33">
        <f t="shared" si="604"/>
        <v>15</v>
      </c>
      <c r="S2762" s="33" t="str">
        <f t="shared" si="605"/>
        <v>146_15</v>
      </c>
      <c r="T2762" s="35" t="str">
        <f t="shared" si="606"/>
        <v>146PM</v>
      </c>
      <c r="U2762" s="35" t="str">
        <f t="shared" si="607"/>
        <v>146PMNS</v>
      </c>
      <c r="W2762" s="20" t="str">
        <f t="shared" si="608"/>
        <v/>
      </c>
      <c r="X2762" s="20" t="str">
        <f t="shared" si="609"/>
        <v/>
      </c>
      <c r="Y2762" s="20" t="str">
        <f t="shared" si="610"/>
        <v/>
      </c>
      <c r="Z2762" s="20" t="str">
        <f t="shared" si="611"/>
        <v/>
      </c>
      <c r="AA2762" s="20">
        <f t="shared" si="613"/>
        <v>0</v>
      </c>
      <c r="AB2762" s="20">
        <f t="shared" si="614"/>
        <v>0</v>
      </c>
      <c r="AC2762" s="20">
        <f t="shared" si="615"/>
        <v>0</v>
      </c>
      <c r="AD2762" s="16">
        <f t="shared" si="612"/>
        <v>0</v>
      </c>
      <c r="AE2762" s="16">
        <f>IF(ISBLANK(T2762),AE2761,IF(COUNTIF(T$2:T2762,T2762)&gt;1,AE2761,1+MAX(AE2761,0)))</f>
        <v>84</v>
      </c>
    </row>
    <row r="2763" spans="1:32" x14ac:dyDescent="0.25">
      <c r="A2763" s="42">
        <v>146</v>
      </c>
      <c r="B2763" s="42" t="s">
        <v>66</v>
      </c>
      <c r="C2763" s="42" t="s">
        <v>682</v>
      </c>
      <c r="E2763" s="20">
        <v>2</v>
      </c>
      <c r="F2763" s="20">
        <v>3</v>
      </c>
      <c r="G2763" s="20">
        <v>2</v>
      </c>
      <c r="H2763" s="20">
        <v>6</v>
      </c>
      <c r="I2763" s="20">
        <v>1</v>
      </c>
      <c r="J2763" s="20">
        <v>1</v>
      </c>
      <c r="K2763" s="20">
        <v>2</v>
      </c>
      <c r="L2763" s="20">
        <v>6</v>
      </c>
      <c r="M2763" s="225" t="s">
        <v>827</v>
      </c>
      <c r="O2763" s="101">
        <f>IF(ISBLANK(C2763),O2762,IF(COUNTIF(C$2:C2763,C2763)&gt;1,O2762,1+MAX(O2762,0)))</f>
        <v>79</v>
      </c>
      <c r="P2763" s="45">
        <f t="shared" si="602"/>
        <v>46</v>
      </c>
      <c r="Q2763" s="33" t="str">
        <f t="shared" si="603"/>
        <v/>
      </c>
      <c r="R2763" s="33">
        <f t="shared" si="604"/>
        <v>15</v>
      </c>
      <c r="S2763" s="33" t="str">
        <f t="shared" si="605"/>
        <v>146_15</v>
      </c>
      <c r="T2763" s="35" t="str">
        <f t="shared" si="606"/>
        <v>146PM</v>
      </c>
      <c r="U2763" s="35" t="str">
        <f t="shared" si="607"/>
        <v>146PMNS</v>
      </c>
      <c r="W2763" s="20" t="str">
        <f t="shared" si="608"/>
        <v/>
      </c>
      <c r="X2763" s="20" t="str">
        <f t="shared" si="609"/>
        <v/>
      </c>
      <c r="Y2763" s="20" t="str">
        <f t="shared" si="610"/>
        <v/>
      </c>
      <c r="Z2763" s="20" t="str">
        <f t="shared" si="611"/>
        <v/>
      </c>
      <c r="AA2763" s="20">
        <f t="shared" si="613"/>
        <v>0</v>
      </c>
      <c r="AB2763" s="20">
        <f t="shared" si="614"/>
        <v>0</v>
      </c>
      <c r="AC2763" s="20">
        <f t="shared" si="615"/>
        <v>0</v>
      </c>
      <c r="AD2763" s="16">
        <f t="shared" si="612"/>
        <v>0</v>
      </c>
      <c r="AE2763" s="16">
        <f>IF(ISBLANK(T2763),AE2762,IF(COUNTIF(T$2:T2763,T2763)&gt;1,AE2762,1+MAX(AE2762,0)))</f>
        <v>84</v>
      </c>
    </row>
    <row r="2764" spans="1:32" x14ac:dyDescent="0.25">
      <c r="A2764" s="42">
        <v>146</v>
      </c>
      <c r="B2764" s="42" t="s">
        <v>66</v>
      </c>
      <c r="C2764" s="42" t="s">
        <v>682</v>
      </c>
      <c r="E2764" s="20">
        <v>2</v>
      </c>
      <c r="F2764" s="20">
        <v>3</v>
      </c>
      <c r="G2764" s="20">
        <v>3</v>
      </c>
      <c r="H2764" s="20">
        <v>2</v>
      </c>
      <c r="I2764" s="20">
        <v>1</v>
      </c>
      <c r="J2764" s="20">
        <v>0</v>
      </c>
      <c r="K2764" s="20">
        <v>1</v>
      </c>
      <c r="L2764" s="20">
        <v>2</v>
      </c>
      <c r="M2764" s="225" t="s">
        <v>827</v>
      </c>
      <c r="O2764" s="101">
        <f>IF(ISBLANK(C2764),O2763,IF(COUNTIF(C$2:C2764,C2764)&gt;1,O2763,1+MAX(O2763,0)))</f>
        <v>79</v>
      </c>
      <c r="P2764" s="45">
        <f t="shared" si="602"/>
        <v>46</v>
      </c>
      <c r="Q2764" s="33" t="str">
        <f t="shared" si="603"/>
        <v/>
      </c>
      <c r="R2764" s="33">
        <f t="shared" si="604"/>
        <v>15</v>
      </c>
      <c r="S2764" s="33" t="str">
        <f t="shared" si="605"/>
        <v>146_15</v>
      </c>
      <c r="T2764" s="35" t="str">
        <f t="shared" si="606"/>
        <v>146PM</v>
      </c>
      <c r="U2764" s="35" t="str">
        <f t="shared" si="607"/>
        <v>146PMEW</v>
      </c>
      <c r="W2764" s="20" t="str">
        <f t="shared" si="608"/>
        <v/>
      </c>
      <c r="X2764" s="20" t="str">
        <f t="shared" si="609"/>
        <v/>
      </c>
      <c r="Y2764" s="20" t="str">
        <f t="shared" si="610"/>
        <v/>
      </c>
      <c r="Z2764" s="20" t="str">
        <f t="shared" si="611"/>
        <v/>
      </c>
      <c r="AA2764" s="20">
        <f t="shared" si="613"/>
        <v>0</v>
      </c>
      <c r="AB2764" s="20">
        <f t="shared" si="614"/>
        <v>0</v>
      </c>
      <c r="AC2764" s="20">
        <f t="shared" si="615"/>
        <v>0</v>
      </c>
      <c r="AD2764" s="16">
        <f t="shared" si="612"/>
        <v>0</v>
      </c>
      <c r="AE2764" s="16">
        <f>IF(ISBLANK(T2764),AE2763,IF(COUNTIF(T$2:T2764,T2764)&gt;1,AE2763,1+MAX(AE2763,0)))</f>
        <v>84</v>
      </c>
    </row>
    <row r="2765" spans="1:32" x14ac:dyDescent="0.25">
      <c r="A2765" s="42">
        <v>146</v>
      </c>
      <c r="B2765" s="42" t="s">
        <v>66</v>
      </c>
      <c r="C2765" s="42" t="s">
        <v>682</v>
      </c>
      <c r="E2765" s="20">
        <v>2</v>
      </c>
      <c r="F2765" s="20">
        <v>3</v>
      </c>
      <c r="G2765" s="20">
        <v>4</v>
      </c>
      <c r="H2765" s="20">
        <v>4</v>
      </c>
      <c r="I2765" s="20">
        <v>1</v>
      </c>
      <c r="J2765" s="20">
        <v>0</v>
      </c>
      <c r="K2765" s="20">
        <v>1</v>
      </c>
      <c r="L2765" s="20">
        <v>4</v>
      </c>
      <c r="M2765" s="225" t="s">
        <v>827</v>
      </c>
      <c r="O2765" s="101">
        <f>IF(ISBLANK(C2765),O2764,IF(COUNTIF(C$2:C2765,C2765)&gt;1,O2764,1+MAX(O2764,0)))</f>
        <v>79</v>
      </c>
      <c r="P2765" s="45">
        <f t="shared" si="602"/>
        <v>46</v>
      </c>
      <c r="Q2765" s="33" t="str">
        <f t="shared" si="603"/>
        <v/>
      </c>
      <c r="R2765" s="33">
        <f t="shared" si="604"/>
        <v>15</v>
      </c>
      <c r="S2765" s="33" t="str">
        <f t="shared" si="605"/>
        <v>146_15</v>
      </c>
      <c r="T2765" s="35" t="str">
        <f t="shared" si="606"/>
        <v>146PM</v>
      </c>
      <c r="U2765" s="35" t="str">
        <f t="shared" si="607"/>
        <v>146PMEW</v>
      </c>
      <c r="W2765" s="20" t="str">
        <f t="shared" si="608"/>
        <v/>
      </c>
      <c r="X2765" s="20" t="str">
        <f t="shared" si="609"/>
        <v/>
      </c>
      <c r="Y2765" s="20" t="str">
        <f t="shared" si="610"/>
        <v/>
      </c>
      <c r="Z2765" s="20" t="str">
        <f t="shared" si="611"/>
        <v/>
      </c>
      <c r="AA2765" s="20">
        <f t="shared" si="613"/>
        <v>0</v>
      </c>
      <c r="AB2765" s="20">
        <f t="shared" si="614"/>
        <v>0</v>
      </c>
      <c r="AC2765" s="20">
        <f t="shared" si="615"/>
        <v>0</v>
      </c>
      <c r="AD2765" s="16">
        <f t="shared" si="612"/>
        <v>0</v>
      </c>
      <c r="AE2765" s="16">
        <f>IF(ISBLANK(T2765),AE2764,IF(COUNTIF(T$2:T2765,T2765)&gt;1,AE2764,1+MAX(AE2764,0)))</f>
        <v>84</v>
      </c>
    </row>
    <row r="2766" spans="1:32" x14ac:dyDescent="0.25">
      <c r="A2766" s="42">
        <v>146</v>
      </c>
      <c r="B2766" s="42" t="s">
        <v>66</v>
      </c>
      <c r="C2766" s="42" t="s">
        <v>682</v>
      </c>
      <c r="E2766" s="20">
        <v>2</v>
      </c>
      <c r="F2766" s="20">
        <v>4</v>
      </c>
      <c r="G2766" s="20">
        <v>1</v>
      </c>
      <c r="H2766" s="20">
        <v>0</v>
      </c>
      <c r="I2766" s="20">
        <v>0</v>
      </c>
      <c r="J2766" s="20">
        <v>0</v>
      </c>
      <c r="K2766" s="20">
        <v>0</v>
      </c>
      <c r="L2766" s="20">
        <v>0</v>
      </c>
      <c r="M2766" s="225" t="s">
        <v>827</v>
      </c>
      <c r="O2766" s="101">
        <f>IF(ISBLANK(C2766),O2765,IF(COUNTIF(C$2:C2766,C2766)&gt;1,O2765,1+MAX(O2765,0)))</f>
        <v>79</v>
      </c>
      <c r="P2766" s="45">
        <f t="shared" si="602"/>
        <v>46</v>
      </c>
      <c r="Q2766" s="33" t="str">
        <f t="shared" si="603"/>
        <v/>
      </c>
      <c r="R2766" s="33">
        <f t="shared" si="604"/>
        <v>16</v>
      </c>
      <c r="S2766" s="33" t="str">
        <f t="shared" si="605"/>
        <v>146_16</v>
      </c>
      <c r="T2766" s="35" t="str">
        <f t="shared" si="606"/>
        <v>146PM</v>
      </c>
      <c r="U2766" s="35" t="str">
        <f t="shared" si="607"/>
        <v>146PMNS</v>
      </c>
      <c r="W2766" s="20" t="str">
        <f t="shared" si="608"/>
        <v/>
      </c>
      <c r="X2766" s="20" t="str">
        <f t="shared" si="609"/>
        <v/>
      </c>
      <c r="Y2766" s="20" t="str">
        <f t="shared" si="610"/>
        <v/>
      </c>
      <c r="Z2766" s="20" t="str">
        <f t="shared" si="611"/>
        <v/>
      </c>
      <c r="AA2766" s="20">
        <f t="shared" si="613"/>
        <v>0</v>
      </c>
      <c r="AB2766" s="20">
        <f t="shared" si="614"/>
        <v>0</v>
      </c>
      <c r="AC2766" s="20">
        <f t="shared" si="615"/>
        <v>0</v>
      </c>
      <c r="AD2766" s="16">
        <f t="shared" si="612"/>
        <v>0</v>
      </c>
      <c r="AE2766" s="16">
        <f>IF(ISBLANK(T2766),AE2765,IF(COUNTIF(T$2:T2766,T2766)&gt;1,AE2765,1+MAX(AE2765,0)))</f>
        <v>84</v>
      </c>
    </row>
    <row r="2767" spans="1:32" x14ac:dyDescent="0.25">
      <c r="A2767" s="42">
        <v>146</v>
      </c>
      <c r="B2767" s="42" t="s">
        <v>66</v>
      </c>
      <c r="C2767" s="42" t="s">
        <v>682</v>
      </c>
      <c r="E2767" s="20">
        <v>2</v>
      </c>
      <c r="F2767" s="20">
        <v>4</v>
      </c>
      <c r="G2767" s="20">
        <v>2</v>
      </c>
      <c r="H2767" s="20">
        <v>2</v>
      </c>
      <c r="I2767" s="20">
        <v>0</v>
      </c>
      <c r="J2767" s="20">
        <v>0</v>
      </c>
      <c r="K2767" s="20">
        <v>2</v>
      </c>
      <c r="L2767" s="20">
        <v>2</v>
      </c>
      <c r="M2767" s="225" t="s">
        <v>827</v>
      </c>
      <c r="O2767" s="101">
        <f>IF(ISBLANK(C2767),O2766,IF(COUNTIF(C$2:C2767,C2767)&gt;1,O2766,1+MAX(O2766,0)))</f>
        <v>79</v>
      </c>
      <c r="P2767" s="45">
        <f t="shared" si="602"/>
        <v>46</v>
      </c>
      <c r="Q2767" s="33" t="str">
        <f t="shared" si="603"/>
        <v/>
      </c>
      <c r="R2767" s="33">
        <f t="shared" si="604"/>
        <v>16</v>
      </c>
      <c r="S2767" s="33" t="str">
        <f t="shared" si="605"/>
        <v>146_16</v>
      </c>
      <c r="T2767" s="35" t="str">
        <f t="shared" si="606"/>
        <v>146PM</v>
      </c>
      <c r="U2767" s="35" t="str">
        <f t="shared" si="607"/>
        <v>146PMNS</v>
      </c>
      <c r="W2767" s="20" t="str">
        <f t="shared" si="608"/>
        <v/>
      </c>
      <c r="X2767" s="20" t="str">
        <f t="shared" si="609"/>
        <v/>
      </c>
      <c r="Y2767" s="20" t="str">
        <f t="shared" si="610"/>
        <v/>
      </c>
      <c r="Z2767" s="20" t="str">
        <f t="shared" si="611"/>
        <v/>
      </c>
      <c r="AA2767" s="20">
        <f t="shared" si="613"/>
        <v>0</v>
      </c>
      <c r="AB2767" s="20">
        <f t="shared" si="614"/>
        <v>0</v>
      </c>
      <c r="AC2767" s="20">
        <f t="shared" si="615"/>
        <v>0</v>
      </c>
      <c r="AD2767" s="16">
        <f t="shared" si="612"/>
        <v>0</v>
      </c>
      <c r="AE2767" s="16">
        <f>IF(ISBLANK(T2767),AE2766,IF(COUNTIF(T$2:T2767,T2767)&gt;1,AE2766,1+MAX(AE2766,0)))</f>
        <v>84</v>
      </c>
    </row>
    <row r="2768" spans="1:32" ht="26.4" x14ac:dyDescent="0.25">
      <c r="A2768" s="244">
        <v>146</v>
      </c>
      <c r="B2768" s="244" t="s">
        <v>66</v>
      </c>
      <c r="C2768" s="244" t="s">
        <v>682</v>
      </c>
      <c r="D2768" s="244"/>
      <c r="E2768" s="246">
        <v>2</v>
      </c>
      <c r="F2768" s="246">
        <v>4</v>
      </c>
      <c r="G2768" s="246">
        <v>3</v>
      </c>
      <c r="H2768" s="248">
        <v>2</v>
      </c>
      <c r="I2768" s="246">
        <v>0</v>
      </c>
      <c r="J2768" s="246">
        <v>0</v>
      </c>
      <c r="K2768" s="246">
        <v>1</v>
      </c>
      <c r="L2768" s="246">
        <v>2</v>
      </c>
      <c r="M2768" s="225" t="s">
        <v>827</v>
      </c>
      <c r="O2768" s="101">
        <f>IF(ISBLANK(C2768),O2767,IF(COUNTIF(C$2:C2768,C2768)&gt;1,O2767,1+MAX(O2767,0)))</f>
        <v>79</v>
      </c>
      <c r="P2768" s="45">
        <f t="shared" si="602"/>
        <v>46</v>
      </c>
      <c r="Q2768" s="33" t="str">
        <f t="shared" si="603"/>
        <v/>
      </c>
      <c r="R2768" s="33">
        <f t="shared" si="604"/>
        <v>16</v>
      </c>
      <c r="S2768" s="33" t="str">
        <f t="shared" si="605"/>
        <v>146_16</v>
      </c>
      <c r="T2768" s="35" t="str">
        <f t="shared" si="606"/>
        <v>146PM</v>
      </c>
      <c r="U2768" s="35" t="str">
        <f t="shared" si="607"/>
        <v>146PMEW</v>
      </c>
      <c r="W2768" s="20" t="str">
        <f t="shared" si="608"/>
        <v/>
      </c>
      <c r="X2768" s="20" t="str">
        <f t="shared" si="609"/>
        <v/>
      </c>
      <c r="Y2768" s="20" t="str">
        <f t="shared" si="610"/>
        <v/>
      </c>
      <c r="Z2768" s="20" t="str">
        <f t="shared" si="611"/>
        <v/>
      </c>
      <c r="AA2768" s="20">
        <f t="shared" si="613"/>
        <v>0</v>
      </c>
      <c r="AB2768" s="20">
        <f t="shared" si="614"/>
        <v>0</v>
      </c>
      <c r="AC2768" s="20">
        <f t="shared" si="615"/>
        <v>0</v>
      </c>
      <c r="AD2768" s="16">
        <f t="shared" si="612"/>
        <v>0</v>
      </c>
      <c r="AE2768" s="16">
        <f>IF(ISBLANK(T2768),AE2767,IF(COUNTIF(T$2:T2768,T2768)&gt;1,AE2767,1+MAX(AE2767,0)))</f>
        <v>84</v>
      </c>
      <c r="AF2768" s="53" t="s">
        <v>863</v>
      </c>
    </row>
    <row r="2769" spans="1:31" x14ac:dyDescent="0.25">
      <c r="A2769" s="42">
        <v>146</v>
      </c>
      <c r="B2769" s="42" t="s">
        <v>66</v>
      </c>
      <c r="C2769" s="42" t="s">
        <v>682</v>
      </c>
      <c r="E2769" s="20">
        <v>2</v>
      </c>
      <c r="F2769" s="20">
        <v>4</v>
      </c>
      <c r="G2769" s="20">
        <v>4</v>
      </c>
      <c r="H2769" s="20">
        <v>1</v>
      </c>
      <c r="I2769" s="20">
        <v>0</v>
      </c>
      <c r="J2769" s="20">
        <v>0</v>
      </c>
      <c r="K2769" s="20">
        <v>0</v>
      </c>
      <c r="L2769" s="20">
        <v>0</v>
      </c>
      <c r="M2769" s="225" t="s">
        <v>827</v>
      </c>
      <c r="O2769" s="101">
        <f>IF(ISBLANK(C2769),O2768,IF(COUNTIF(C$2:C2769,C2769)&gt;1,O2768,1+MAX(O2768,0)))</f>
        <v>79</v>
      </c>
      <c r="P2769" s="45">
        <f t="shared" si="602"/>
        <v>46</v>
      </c>
      <c r="Q2769" s="33" t="str">
        <f t="shared" si="603"/>
        <v/>
      </c>
      <c r="R2769" s="33">
        <f t="shared" si="604"/>
        <v>16</v>
      </c>
      <c r="S2769" s="33" t="str">
        <f t="shared" si="605"/>
        <v>146_16</v>
      </c>
      <c r="T2769" s="35" t="str">
        <f t="shared" si="606"/>
        <v>146PM</v>
      </c>
      <c r="U2769" s="35" t="str">
        <f t="shared" si="607"/>
        <v>146PMEW</v>
      </c>
      <c r="W2769" s="20" t="str">
        <f t="shared" si="608"/>
        <v/>
      </c>
      <c r="X2769" s="20" t="str">
        <f t="shared" si="609"/>
        <v/>
      </c>
      <c r="Y2769" s="20" t="str">
        <f t="shared" si="610"/>
        <v/>
      </c>
      <c r="Z2769" s="20" t="str">
        <f t="shared" si="611"/>
        <v/>
      </c>
      <c r="AA2769" s="20">
        <f t="shared" si="613"/>
        <v>0</v>
      </c>
      <c r="AB2769" s="20">
        <f t="shared" si="614"/>
        <v>0</v>
      </c>
      <c r="AC2769" s="20">
        <f t="shared" si="615"/>
        <v>0</v>
      </c>
      <c r="AD2769" s="16">
        <f t="shared" si="612"/>
        <v>0</v>
      </c>
      <c r="AE2769" s="16">
        <f>IF(ISBLANK(T2769),AE2768,IF(COUNTIF(T$2:T2769,T2769)&gt;1,AE2768,1+MAX(AE2768,0)))</f>
        <v>84</v>
      </c>
    </row>
    <row r="2770" spans="1:31" x14ac:dyDescent="0.25">
      <c r="A2770" s="42">
        <v>146</v>
      </c>
      <c r="B2770" s="42" t="s">
        <v>66</v>
      </c>
      <c r="C2770" s="42" t="s">
        <v>682</v>
      </c>
      <c r="E2770" s="20">
        <v>1</v>
      </c>
      <c r="F2770" s="20">
        <v>1</v>
      </c>
      <c r="G2770" s="20">
        <v>1</v>
      </c>
      <c r="H2770" s="20">
        <v>5</v>
      </c>
      <c r="I2770" s="20">
        <v>0</v>
      </c>
      <c r="J2770" s="20">
        <v>0</v>
      </c>
      <c r="K2770" s="20">
        <v>3</v>
      </c>
      <c r="L2770" s="20">
        <v>3</v>
      </c>
      <c r="M2770" s="225" t="s">
        <v>828</v>
      </c>
      <c r="O2770" s="101">
        <f>IF(ISBLANK(C2770),O2769,IF(COUNTIF(C$2:C2770,C2770)&gt;1,O2769,1+MAX(O2769,0)))</f>
        <v>79</v>
      </c>
      <c r="P2770" s="45">
        <f t="shared" si="602"/>
        <v>46</v>
      </c>
      <c r="Q2770" s="33" t="str">
        <f t="shared" si="603"/>
        <v/>
      </c>
      <c r="R2770" s="33">
        <f t="shared" si="604"/>
        <v>9</v>
      </c>
      <c r="S2770" s="33" t="str">
        <f t="shared" si="605"/>
        <v>146_9</v>
      </c>
      <c r="T2770" s="35" t="str">
        <f t="shared" si="606"/>
        <v>146PM</v>
      </c>
      <c r="U2770" s="35" t="str">
        <f t="shared" si="607"/>
        <v>146PMNS</v>
      </c>
      <c r="W2770" s="20" t="str">
        <f t="shared" si="608"/>
        <v/>
      </c>
      <c r="X2770" s="20" t="str">
        <f t="shared" si="609"/>
        <v/>
      </c>
      <c r="Y2770" s="20" t="str">
        <f t="shared" si="610"/>
        <v/>
      </c>
      <c r="Z2770" s="20" t="str">
        <f t="shared" si="611"/>
        <v/>
      </c>
      <c r="AA2770" s="20">
        <f t="shared" si="613"/>
        <v>0</v>
      </c>
      <c r="AB2770" s="20">
        <f t="shared" si="614"/>
        <v>0</v>
      </c>
      <c r="AC2770" s="20">
        <f t="shared" si="615"/>
        <v>0</v>
      </c>
      <c r="AD2770" s="16">
        <f t="shared" si="612"/>
        <v>0</v>
      </c>
      <c r="AE2770" s="16">
        <f>IF(ISBLANK(T2770),AE2769,IF(COUNTIF(T$2:T2770,T2770)&gt;1,AE2769,1+MAX(AE2769,0)))</f>
        <v>84</v>
      </c>
    </row>
    <row r="2771" spans="1:31" x14ac:dyDescent="0.25">
      <c r="A2771" s="42">
        <v>146</v>
      </c>
      <c r="B2771" s="42" t="s">
        <v>66</v>
      </c>
      <c r="C2771" s="42" t="s">
        <v>682</v>
      </c>
      <c r="E2771" s="20">
        <v>1</v>
      </c>
      <c r="F2771" s="20">
        <v>1</v>
      </c>
      <c r="G2771" s="20">
        <v>2</v>
      </c>
      <c r="H2771" s="20">
        <v>4</v>
      </c>
      <c r="I2771" s="20">
        <v>0</v>
      </c>
      <c r="J2771" s="20">
        <v>2</v>
      </c>
      <c r="K2771" s="20">
        <v>0</v>
      </c>
      <c r="L2771" s="20">
        <v>1</v>
      </c>
      <c r="M2771" s="225" t="s">
        <v>828</v>
      </c>
      <c r="O2771" s="101">
        <f>IF(ISBLANK(C2771),O2770,IF(COUNTIF(C$2:C2771,C2771)&gt;1,O2770,1+MAX(O2770,0)))</f>
        <v>79</v>
      </c>
      <c r="P2771" s="45">
        <f t="shared" si="602"/>
        <v>46</v>
      </c>
      <c r="Q2771" s="33" t="str">
        <f t="shared" si="603"/>
        <v/>
      </c>
      <c r="R2771" s="33">
        <f t="shared" si="604"/>
        <v>9</v>
      </c>
      <c r="S2771" s="33" t="str">
        <f t="shared" si="605"/>
        <v>146_9</v>
      </c>
      <c r="T2771" s="35" t="str">
        <f t="shared" si="606"/>
        <v>146PM</v>
      </c>
      <c r="U2771" s="35" t="str">
        <f t="shared" si="607"/>
        <v>146PMNS</v>
      </c>
      <c r="W2771" s="20" t="str">
        <f t="shared" si="608"/>
        <v/>
      </c>
      <c r="X2771" s="20" t="str">
        <f t="shared" si="609"/>
        <v/>
      </c>
      <c r="Y2771" s="20" t="str">
        <f t="shared" si="610"/>
        <v/>
      </c>
      <c r="Z2771" s="20" t="str">
        <f t="shared" si="611"/>
        <v/>
      </c>
      <c r="AA2771" s="20">
        <f t="shared" si="613"/>
        <v>0</v>
      </c>
      <c r="AB2771" s="20">
        <f t="shared" si="614"/>
        <v>0</v>
      </c>
      <c r="AC2771" s="20">
        <f t="shared" si="615"/>
        <v>0</v>
      </c>
      <c r="AD2771" s="16">
        <f t="shared" si="612"/>
        <v>0</v>
      </c>
      <c r="AE2771" s="16">
        <f>IF(ISBLANK(T2771),AE2770,IF(COUNTIF(T$2:T2771,T2771)&gt;1,AE2770,1+MAX(AE2770,0)))</f>
        <v>84</v>
      </c>
    </row>
    <row r="2772" spans="1:31" x14ac:dyDescent="0.25">
      <c r="A2772" s="42">
        <v>146</v>
      </c>
      <c r="B2772" s="42" t="s">
        <v>66</v>
      </c>
      <c r="C2772" s="42" t="s">
        <v>682</v>
      </c>
      <c r="E2772" s="20">
        <v>1</v>
      </c>
      <c r="F2772" s="20">
        <v>1</v>
      </c>
      <c r="G2772" s="20">
        <v>3</v>
      </c>
      <c r="H2772" s="20">
        <v>2</v>
      </c>
      <c r="I2772" s="20">
        <v>0</v>
      </c>
      <c r="J2772" s="20">
        <v>0</v>
      </c>
      <c r="K2772" s="20">
        <v>1</v>
      </c>
      <c r="L2772" s="20">
        <v>2</v>
      </c>
      <c r="M2772" s="225" t="s">
        <v>828</v>
      </c>
      <c r="O2772" s="101">
        <f>IF(ISBLANK(C2772),O2771,IF(COUNTIF(C$2:C2772,C2772)&gt;1,O2771,1+MAX(O2771,0)))</f>
        <v>79</v>
      </c>
      <c r="P2772" s="45">
        <f t="shared" si="602"/>
        <v>46</v>
      </c>
      <c r="Q2772" s="33" t="str">
        <f t="shared" si="603"/>
        <v/>
      </c>
      <c r="R2772" s="33">
        <f t="shared" si="604"/>
        <v>9</v>
      </c>
      <c r="S2772" s="33" t="str">
        <f t="shared" si="605"/>
        <v>146_9</v>
      </c>
      <c r="T2772" s="35" t="str">
        <f t="shared" si="606"/>
        <v>146PM</v>
      </c>
      <c r="U2772" s="35" t="str">
        <f t="shared" si="607"/>
        <v>146PMEW</v>
      </c>
      <c r="W2772" s="20" t="str">
        <f t="shared" si="608"/>
        <v/>
      </c>
      <c r="X2772" s="20" t="str">
        <f t="shared" si="609"/>
        <v/>
      </c>
      <c r="Y2772" s="20" t="str">
        <f t="shared" si="610"/>
        <v/>
      </c>
      <c r="Z2772" s="20" t="str">
        <f t="shared" si="611"/>
        <v/>
      </c>
      <c r="AA2772" s="20">
        <f t="shared" si="613"/>
        <v>0</v>
      </c>
      <c r="AB2772" s="20">
        <f t="shared" si="614"/>
        <v>0</v>
      </c>
      <c r="AC2772" s="20">
        <f t="shared" si="615"/>
        <v>0</v>
      </c>
      <c r="AD2772" s="16">
        <f t="shared" si="612"/>
        <v>0</v>
      </c>
      <c r="AE2772" s="16">
        <f>IF(ISBLANK(T2772),AE2771,IF(COUNTIF(T$2:T2772,T2772)&gt;1,AE2771,1+MAX(AE2771,0)))</f>
        <v>84</v>
      </c>
    </row>
    <row r="2773" spans="1:31" x14ac:dyDescent="0.25">
      <c r="A2773" s="42">
        <v>146</v>
      </c>
      <c r="B2773" s="42" t="s">
        <v>66</v>
      </c>
      <c r="C2773" s="42" t="s">
        <v>682</v>
      </c>
      <c r="E2773" s="20">
        <v>1</v>
      </c>
      <c r="F2773" s="20">
        <v>1</v>
      </c>
      <c r="G2773" s="20">
        <v>4</v>
      </c>
      <c r="H2773" s="20">
        <v>3</v>
      </c>
      <c r="I2773" s="20">
        <v>1</v>
      </c>
      <c r="J2773" s="20">
        <v>2</v>
      </c>
      <c r="K2773" s="20">
        <v>1</v>
      </c>
      <c r="L2773" s="20">
        <v>3</v>
      </c>
      <c r="M2773" s="225" t="s">
        <v>828</v>
      </c>
      <c r="O2773" s="101">
        <f>IF(ISBLANK(C2773),O2772,IF(COUNTIF(C$2:C2773,C2773)&gt;1,O2772,1+MAX(O2772,0)))</f>
        <v>79</v>
      </c>
      <c r="P2773" s="45">
        <f t="shared" si="602"/>
        <v>46</v>
      </c>
      <c r="Q2773" s="33" t="str">
        <f t="shared" si="603"/>
        <v/>
      </c>
      <c r="R2773" s="33">
        <f t="shared" si="604"/>
        <v>9</v>
      </c>
      <c r="S2773" s="33" t="str">
        <f t="shared" si="605"/>
        <v>146_9</v>
      </c>
      <c r="T2773" s="35" t="str">
        <f t="shared" si="606"/>
        <v>146PM</v>
      </c>
      <c r="U2773" s="35" t="str">
        <f t="shared" si="607"/>
        <v>146PMEW</v>
      </c>
      <c r="W2773" s="20" t="str">
        <f t="shared" si="608"/>
        <v/>
      </c>
      <c r="X2773" s="20" t="str">
        <f t="shared" si="609"/>
        <v/>
      </c>
      <c r="Y2773" s="20" t="str">
        <f t="shared" si="610"/>
        <v/>
      </c>
      <c r="Z2773" s="20" t="str">
        <f t="shared" si="611"/>
        <v/>
      </c>
      <c r="AA2773" s="20">
        <f t="shared" si="613"/>
        <v>0</v>
      </c>
      <c r="AB2773" s="20">
        <f t="shared" si="614"/>
        <v>0</v>
      </c>
      <c r="AC2773" s="20">
        <f t="shared" si="615"/>
        <v>0</v>
      </c>
      <c r="AD2773" s="16">
        <f t="shared" si="612"/>
        <v>0</v>
      </c>
      <c r="AE2773" s="16">
        <f>IF(ISBLANK(T2773),AE2772,IF(COUNTIF(T$2:T2773,T2773)&gt;1,AE2772,1+MAX(AE2772,0)))</f>
        <v>84</v>
      </c>
    </row>
    <row r="2774" spans="1:31" x14ac:dyDescent="0.25">
      <c r="A2774" s="42">
        <v>146</v>
      </c>
      <c r="B2774" s="42" t="s">
        <v>66</v>
      </c>
      <c r="C2774" s="42" t="s">
        <v>682</v>
      </c>
      <c r="E2774" s="20">
        <v>1</v>
      </c>
      <c r="F2774" s="20">
        <v>2</v>
      </c>
      <c r="G2774" s="20">
        <v>1</v>
      </c>
      <c r="H2774" s="20">
        <v>5</v>
      </c>
      <c r="I2774" s="20">
        <v>1</v>
      </c>
      <c r="J2774" s="20">
        <v>3</v>
      </c>
      <c r="K2774" s="20">
        <v>2</v>
      </c>
      <c r="L2774" s="20">
        <v>3</v>
      </c>
      <c r="M2774" s="225" t="s">
        <v>828</v>
      </c>
      <c r="O2774" s="101">
        <f>IF(ISBLANK(C2774),O2773,IF(COUNTIF(C$2:C2774,C2774)&gt;1,O2773,1+MAX(O2773,0)))</f>
        <v>79</v>
      </c>
      <c r="P2774" s="45">
        <f t="shared" si="602"/>
        <v>46</v>
      </c>
      <c r="Q2774" s="33" t="str">
        <f t="shared" si="603"/>
        <v/>
      </c>
      <c r="R2774" s="33">
        <f t="shared" si="604"/>
        <v>10</v>
      </c>
      <c r="S2774" s="33" t="str">
        <f t="shared" si="605"/>
        <v>146_10</v>
      </c>
      <c r="T2774" s="35" t="str">
        <f t="shared" si="606"/>
        <v>146PM</v>
      </c>
      <c r="U2774" s="35" t="str">
        <f t="shared" si="607"/>
        <v>146PMNS</v>
      </c>
      <c r="W2774" s="20" t="str">
        <f t="shared" si="608"/>
        <v/>
      </c>
      <c r="X2774" s="20" t="str">
        <f t="shared" si="609"/>
        <v/>
      </c>
      <c r="Y2774" s="20" t="str">
        <f t="shared" si="610"/>
        <v/>
      </c>
      <c r="Z2774" s="20" t="str">
        <f t="shared" si="611"/>
        <v/>
      </c>
      <c r="AA2774" s="20">
        <f t="shared" si="613"/>
        <v>0</v>
      </c>
      <c r="AB2774" s="20">
        <f t="shared" si="614"/>
        <v>0</v>
      </c>
      <c r="AC2774" s="20">
        <f t="shared" si="615"/>
        <v>0</v>
      </c>
      <c r="AD2774" s="16">
        <f t="shared" si="612"/>
        <v>0</v>
      </c>
      <c r="AE2774" s="16">
        <f>IF(ISBLANK(T2774),AE2773,IF(COUNTIF(T$2:T2774,T2774)&gt;1,AE2773,1+MAX(AE2773,0)))</f>
        <v>84</v>
      </c>
    </row>
    <row r="2775" spans="1:31" x14ac:dyDescent="0.25">
      <c r="A2775" s="42">
        <v>146</v>
      </c>
      <c r="B2775" s="42" t="s">
        <v>66</v>
      </c>
      <c r="C2775" s="42" t="s">
        <v>682</v>
      </c>
      <c r="E2775" s="20">
        <v>1</v>
      </c>
      <c r="F2775" s="20">
        <v>2</v>
      </c>
      <c r="G2775" s="20">
        <v>2</v>
      </c>
      <c r="H2775" s="20">
        <v>2</v>
      </c>
      <c r="I2775" s="20">
        <v>1</v>
      </c>
      <c r="J2775" s="20">
        <v>0</v>
      </c>
      <c r="K2775" s="20">
        <v>0</v>
      </c>
      <c r="L2775" s="20">
        <v>2</v>
      </c>
      <c r="M2775" s="225" t="s">
        <v>828</v>
      </c>
      <c r="O2775" s="101">
        <f>IF(ISBLANK(C2775),O2774,IF(COUNTIF(C$2:C2775,C2775)&gt;1,O2774,1+MAX(O2774,0)))</f>
        <v>79</v>
      </c>
      <c r="P2775" s="45">
        <f t="shared" si="602"/>
        <v>46</v>
      </c>
      <c r="Q2775" s="33" t="str">
        <f t="shared" si="603"/>
        <v/>
      </c>
      <c r="R2775" s="33">
        <f t="shared" si="604"/>
        <v>10</v>
      </c>
      <c r="S2775" s="33" t="str">
        <f t="shared" si="605"/>
        <v>146_10</v>
      </c>
      <c r="T2775" s="35" t="str">
        <f t="shared" si="606"/>
        <v>146PM</v>
      </c>
      <c r="U2775" s="35" t="str">
        <f t="shared" si="607"/>
        <v>146PMNS</v>
      </c>
      <c r="W2775" s="20" t="str">
        <f t="shared" si="608"/>
        <v/>
      </c>
      <c r="X2775" s="20" t="str">
        <f t="shared" si="609"/>
        <v/>
      </c>
      <c r="Y2775" s="20" t="str">
        <f t="shared" si="610"/>
        <v/>
      </c>
      <c r="Z2775" s="20" t="str">
        <f t="shared" si="611"/>
        <v/>
      </c>
      <c r="AA2775" s="20">
        <f t="shared" si="613"/>
        <v>0</v>
      </c>
      <c r="AB2775" s="20">
        <f t="shared" si="614"/>
        <v>0</v>
      </c>
      <c r="AC2775" s="20">
        <f t="shared" si="615"/>
        <v>0</v>
      </c>
      <c r="AD2775" s="16">
        <f t="shared" si="612"/>
        <v>0</v>
      </c>
      <c r="AE2775" s="16">
        <f>IF(ISBLANK(T2775),AE2774,IF(COUNTIF(T$2:T2775,T2775)&gt;1,AE2774,1+MAX(AE2774,0)))</f>
        <v>84</v>
      </c>
    </row>
    <row r="2776" spans="1:31" x14ac:dyDescent="0.25">
      <c r="A2776" s="42">
        <v>146</v>
      </c>
      <c r="B2776" s="42" t="s">
        <v>66</v>
      </c>
      <c r="C2776" s="42" t="s">
        <v>682</v>
      </c>
      <c r="E2776" s="20">
        <v>1</v>
      </c>
      <c r="F2776" s="20">
        <v>2</v>
      </c>
      <c r="G2776" s="20">
        <v>3</v>
      </c>
      <c r="H2776" s="20">
        <v>2</v>
      </c>
      <c r="I2776" s="20">
        <v>0</v>
      </c>
      <c r="J2776" s="20">
        <v>0</v>
      </c>
      <c r="K2776" s="20">
        <v>1</v>
      </c>
      <c r="L2776" s="20">
        <v>2</v>
      </c>
      <c r="M2776" s="225" t="s">
        <v>828</v>
      </c>
      <c r="O2776" s="101">
        <f>IF(ISBLANK(C2776),O2775,IF(COUNTIF(C$2:C2776,C2776)&gt;1,O2775,1+MAX(O2775,0)))</f>
        <v>79</v>
      </c>
      <c r="P2776" s="45">
        <f t="shared" si="602"/>
        <v>46</v>
      </c>
      <c r="Q2776" s="33" t="str">
        <f t="shared" si="603"/>
        <v/>
      </c>
      <c r="R2776" s="33">
        <f t="shared" si="604"/>
        <v>10</v>
      </c>
      <c r="S2776" s="33" t="str">
        <f t="shared" si="605"/>
        <v>146_10</v>
      </c>
      <c r="T2776" s="35" t="str">
        <f t="shared" si="606"/>
        <v>146PM</v>
      </c>
      <c r="U2776" s="35" t="str">
        <f t="shared" si="607"/>
        <v>146PMEW</v>
      </c>
      <c r="W2776" s="20" t="str">
        <f t="shared" si="608"/>
        <v/>
      </c>
      <c r="X2776" s="20" t="str">
        <f t="shared" si="609"/>
        <v/>
      </c>
      <c r="Y2776" s="20" t="str">
        <f t="shared" si="610"/>
        <v/>
      </c>
      <c r="Z2776" s="20" t="str">
        <f t="shared" si="611"/>
        <v/>
      </c>
      <c r="AA2776" s="20">
        <f t="shared" si="613"/>
        <v>0</v>
      </c>
      <c r="AB2776" s="20">
        <f t="shared" si="614"/>
        <v>0</v>
      </c>
      <c r="AC2776" s="20">
        <f t="shared" si="615"/>
        <v>0</v>
      </c>
      <c r="AD2776" s="16">
        <f t="shared" si="612"/>
        <v>0</v>
      </c>
      <c r="AE2776" s="16">
        <f>IF(ISBLANK(T2776),AE2775,IF(COUNTIF(T$2:T2776,T2776)&gt;1,AE2775,1+MAX(AE2775,0)))</f>
        <v>84</v>
      </c>
    </row>
    <row r="2777" spans="1:31" x14ac:dyDescent="0.25">
      <c r="A2777" s="42">
        <v>146</v>
      </c>
      <c r="B2777" s="42" t="s">
        <v>66</v>
      </c>
      <c r="C2777" s="42" t="s">
        <v>682</v>
      </c>
      <c r="E2777" s="20">
        <v>1</v>
      </c>
      <c r="F2777" s="20">
        <v>2</v>
      </c>
      <c r="G2777" s="20">
        <v>4</v>
      </c>
      <c r="H2777" s="20">
        <v>2</v>
      </c>
      <c r="I2777" s="20">
        <v>1</v>
      </c>
      <c r="J2777" s="20">
        <v>0</v>
      </c>
      <c r="K2777" s="20">
        <v>0</v>
      </c>
      <c r="L2777" s="20">
        <v>2</v>
      </c>
      <c r="M2777" s="225" t="s">
        <v>828</v>
      </c>
      <c r="O2777" s="101">
        <f>IF(ISBLANK(C2777),O2776,IF(COUNTIF(C$2:C2777,C2777)&gt;1,O2776,1+MAX(O2776,0)))</f>
        <v>79</v>
      </c>
      <c r="P2777" s="45">
        <f t="shared" si="602"/>
        <v>46</v>
      </c>
      <c r="Q2777" s="33" t="str">
        <f t="shared" si="603"/>
        <v/>
      </c>
      <c r="R2777" s="33">
        <f t="shared" si="604"/>
        <v>10</v>
      </c>
      <c r="S2777" s="33" t="str">
        <f t="shared" si="605"/>
        <v>146_10</v>
      </c>
      <c r="T2777" s="35" t="str">
        <f t="shared" si="606"/>
        <v>146PM</v>
      </c>
      <c r="U2777" s="35" t="str">
        <f t="shared" si="607"/>
        <v>146PMEW</v>
      </c>
      <c r="W2777" s="20" t="str">
        <f t="shared" si="608"/>
        <v/>
      </c>
      <c r="X2777" s="20" t="str">
        <f t="shared" si="609"/>
        <v/>
      </c>
      <c r="Y2777" s="20" t="str">
        <f t="shared" si="610"/>
        <v/>
      </c>
      <c r="Z2777" s="20" t="str">
        <f t="shared" si="611"/>
        <v/>
      </c>
      <c r="AA2777" s="20">
        <f t="shared" si="613"/>
        <v>0</v>
      </c>
      <c r="AB2777" s="20">
        <f t="shared" si="614"/>
        <v>0</v>
      </c>
      <c r="AC2777" s="20">
        <f t="shared" si="615"/>
        <v>0</v>
      </c>
      <c r="AD2777" s="16">
        <f t="shared" si="612"/>
        <v>0</v>
      </c>
      <c r="AE2777" s="16">
        <f>IF(ISBLANK(T2777),AE2776,IF(COUNTIF(T$2:T2777,T2777)&gt;1,AE2776,1+MAX(AE2776,0)))</f>
        <v>84</v>
      </c>
    </row>
    <row r="2778" spans="1:31" x14ac:dyDescent="0.25">
      <c r="A2778" s="42">
        <v>146</v>
      </c>
      <c r="B2778" s="42" t="s">
        <v>66</v>
      </c>
      <c r="C2778" s="42" t="s">
        <v>682</v>
      </c>
      <c r="E2778" s="20">
        <v>1</v>
      </c>
      <c r="F2778" s="20">
        <v>3</v>
      </c>
      <c r="G2778" s="20">
        <v>1</v>
      </c>
      <c r="H2778" s="20">
        <v>2</v>
      </c>
      <c r="I2778" s="20">
        <v>1</v>
      </c>
      <c r="J2778" s="20">
        <v>0</v>
      </c>
      <c r="K2778" s="20">
        <v>0</v>
      </c>
      <c r="L2778" s="20">
        <v>1</v>
      </c>
      <c r="M2778" s="225" t="s">
        <v>828</v>
      </c>
      <c r="O2778" s="101">
        <f>IF(ISBLANK(C2778),O2777,IF(COUNTIF(C$2:C2778,C2778)&gt;1,O2777,1+MAX(O2777,0)))</f>
        <v>79</v>
      </c>
      <c r="P2778" s="45">
        <f t="shared" si="602"/>
        <v>46</v>
      </c>
      <c r="Q2778" s="33" t="str">
        <f t="shared" si="603"/>
        <v/>
      </c>
      <c r="R2778" s="33">
        <f t="shared" si="604"/>
        <v>11</v>
      </c>
      <c r="S2778" s="33" t="str">
        <f t="shared" si="605"/>
        <v>146_11</v>
      </c>
      <c r="T2778" s="35" t="str">
        <f t="shared" si="606"/>
        <v>146PM</v>
      </c>
      <c r="U2778" s="35" t="str">
        <f t="shared" si="607"/>
        <v>146PMNS</v>
      </c>
      <c r="W2778" s="20" t="str">
        <f t="shared" si="608"/>
        <v/>
      </c>
      <c r="X2778" s="20" t="str">
        <f t="shared" si="609"/>
        <v/>
      </c>
      <c r="Y2778" s="20" t="str">
        <f t="shared" si="610"/>
        <v/>
      </c>
      <c r="Z2778" s="20" t="str">
        <f t="shared" si="611"/>
        <v/>
      </c>
      <c r="AA2778" s="20">
        <f t="shared" si="613"/>
        <v>0</v>
      </c>
      <c r="AB2778" s="20">
        <f t="shared" si="614"/>
        <v>0</v>
      </c>
      <c r="AC2778" s="20">
        <f t="shared" si="615"/>
        <v>0</v>
      </c>
      <c r="AD2778" s="16">
        <f t="shared" si="612"/>
        <v>0</v>
      </c>
      <c r="AE2778" s="16">
        <f>IF(ISBLANK(T2778),AE2777,IF(COUNTIF(T$2:T2778,T2778)&gt;1,AE2777,1+MAX(AE2777,0)))</f>
        <v>84</v>
      </c>
    </row>
    <row r="2779" spans="1:31" x14ac:dyDescent="0.25">
      <c r="A2779" s="42">
        <v>146</v>
      </c>
      <c r="B2779" s="42" t="s">
        <v>66</v>
      </c>
      <c r="C2779" s="42" t="s">
        <v>682</v>
      </c>
      <c r="E2779" s="20">
        <v>1</v>
      </c>
      <c r="F2779" s="20">
        <v>3</v>
      </c>
      <c r="G2779" s="20">
        <v>2</v>
      </c>
      <c r="H2779" s="20">
        <v>2</v>
      </c>
      <c r="I2779" s="20">
        <v>0</v>
      </c>
      <c r="J2779" s="20">
        <v>0</v>
      </c>
      <c r="K2779" s="20">
        <v>0</v>
      </c>
      <c r="L2779" s="20">
        <v>1</v>
      </c>
      <c r="M2779" s="225" t="s">
        <v>828</v>
      </c>
      <c r="O2779" s="101">
        <f>IF(ISBLANK(C2779),O2778,IF(COUNTIF(C$2:C2779,C2779)&gt;1,O2778,1+MAX(O2778,0)))</f>
        <v>79</v>
      </c>
      <c r="P2779" s="45">
        <f t="shared" si="602"/>
        <v>46</v>
      </c>
      <c r="Q2779" s="33" t="str">
        <f t="shared" si="603"/>
        <v/>
      </c>
      <c r="R2779" s="33">
        <f t="shared" si="604"/>
        <v>11</v>
      </c>
      <c r="S2779" s="33" t="str">
        <f t="shared" si="605"/>
        <v>146_11</v>
      </c>
      <c r="T2779" s="35" t="str">
        <f t="shared" si="606"/>
        <v>146PM</v>
      </c>
      <c r="U2779" s="35" t="str">
        <f t="shared" si="607"/>
        <v>146PMNS</v>
      </c>
      <c r="W2779" s="20" t="str">
        <f t="shared" si="608"/>
        <v/>
      </c>
      <c r="X2779" s="20" t="str">
        <f t="shared" si="609"/>
        <v/>
      </c>
      <c r="Y2779" s="20" t="str">
        <f t="shared" si="610"/>
        <v/>
      </c>
      <c r="Z2779" s="20" t="str">
        <f t="shared" si="611"/>
        <v/>
      </c>
      <c r="AA2779" s="20">
        <f t="shared" si="613"/>
        <v>0</v>
      </c>
      <c r="AB2779" s="20">
        <f t="shared" si="614"/>
        <v>0</v>
      </c>
      <c r="AC2779" s="20">
        <f t="shared" si="615"/>
        <v>0</v>
      </c>
      <c r="AD2779" s="16">
        <f t="shared" si="612"/>
        <v>0</v>
      </c>
      <c r="AE2779" s="16">
        <f>IF(ISBLANK(T2779),AE2778,IF(COUNTIF(T$2:T2779,T2779)&gt;1,AE2778,1+MAX(AE2778,0)))</f>
        <v>84</v>
      </c>
    </row>
    <row r="2780" spans="1:31" x14ac:dyDescent="0.25">
      <c r="A2780" s="42">
        <v>146</v>
      </c>
      <c r="B2780" s="42" t="s">
        <v>66</v>
      </c>
      <c r="C2780" s="42" t="s">
        <v>682</v>
      </c>
      <c r="E2780" s="20">
        <v>1</v>
      </c>
      <c r="F2780" s="20">
        <v>3</v>
      </c>
      <c r="G2780" s="20">
        <v>3</v>
      </c>
      <c r="H2780" s="20">
        <v>5</v>
      </c>
      <c r="I2780" s="20">
        <v>2</v>
      </c>
      <c r="J2780" s="20">
        <v>0</v>
      </c>
      <c r="K2780" s="20">
        <v>5</v>
      </c>
      <c r="L2780" s="20">
        <v>5</v>
      </c>
      <c r="M2780" s="225" t="s">
        <v>828</v>
      </c>
      <c r="O2780" s="101">
        <f>IF(ISBLANK(C2780),O2779,IF(COUNTIF(C$2:C2780,C2780)&gt;1,O2779,1+MAX(O2779,0)))</f>
        <v>79</v>
      </c>
      <c r="P2780" s="45">
        <f t="shared" si="602"/>
        <v>46</v>
      </c>
      <c r="Q2780" s="33" t="str">
        <f t="shared" si="603"/>
        <v/>
      </c>
      <c r="R2780" s="33">
        <f t="shared" si="604"/>
        <v>11</v>
      </c>
      <c r="S2780" s="33" t="str">
        <f t="shared" si="605"/>
        <v>146_11</v>
      </c>
      <c r="T2780" s="35" t="str">
        <f t="shared" si="606"/>
        <v>146PM</v>
      </c>
      <c r="U2780" s="35" t="str">
        <f t="shared" si="607"/>
        <v>146PMEW</v>
      </c>
      <c r="W2780" s="20" t="str">
        <f t="shared" si="608"/>
        <v/>
      </c>
      <c r="X2780" s="20" t="str">
        <f t="shared" si="609"/>
        <v/>
      </c>
      <c r="Y2780" s="20" t="str">
        <f t="shared" si="610"/>
        <v/>
      </c>
      <c r="Z2780" s="20" t="str">
        <f t="shared" si="611"/>
        <v/>
      </c>
      <c r="AA2780" s="20">
        <f t="shared" si="613"/>
        <v>0</v>
      </c>
      <c r="AB2780" s="20">
        <f t="shared" si="614"/>
        <v>0</v>
      </c>
      <c r="AC2780" s="20">
        <f t="shared" si="615"/>
        <v>0</v>
      </c>
      <c r="AD2780" s="16">
        <f t="shared" si="612"/>
        <v>0</v>
      </c>
      <c r="AE2780" s="16">
        <f>IF(ISBLANK(T2780),AE2779,IF(COUNTIF(T$2:T2780,T2780)&gt;1,AE2779,1+MAX(AE2779,0)))</f>
        <v>84</v>
      </c>
    </row>
    <row r="2781" spans="1:31" x14ac:dyDescent="0.25">
      <c r="A2781" s="42">
        <v>146</v>
      </c>
      <c r="B2781" s="42" t="s">
        <v>66</v>
      </c>
      <c r="C2781" s="42" t="s">
        <v>682</v>
      </c>
      <c r="E2781" s="20">
        <v>1</v>
      </c>
      <c r="F2781" s="20">
        <v>3</v>
      </c>
      <c r="G2781" s="20">
        <v>4</v>
      </c>
      <c r="H2781" s="20">
        <v>3</v>
      </c>
      <c r="I2781" s="20">
        <v>1</v>
      </c>
      <c r="J2781" s="20">
        <v>0</v>
      </c>
      <c r="K2781" s="20">
        <v>1</v>
      </c>
      <c r="L2781" s="20">
        <v>3</v>
      </c>
      <c r="M2781" s="225" t="s">
        <v>828</v>
      </c>
      <c r="O2781" s="101">
        <f>IF(ISBLANK(C2781),O2780,IF(COUNTIF(C$2:C2781,C2781)&gt;1,O2780,1+MAX(O2780,0)))</f>
        <v>79</v>
      </c>
      <c r="P2781" s="45">
        <f t="shared" si="602"/>
        <v>46</v>
      </c>
      <c r="Q2781" s="33" t="str">
        <f t="shared" si="603"/>
        <v/>
      </c>
      <c r="R2781" s="33">
        <f t="shared" si="604"/>
        <v>11</v>
      </c>
      <c r="S2781" s="33" t="str">
        <f t="shared" si="605"/>
        <v>146_11</v>
      </c>
      <c r="T2781" s="35" t="str">
        <f t="shared" si="606"/>
        <v>146PM</v>
      </c>
      <c r="U2781" s="35" t="str">
        <f t="shared" si="607"/>
        <v>146PMEW</v>
      </c>
      <c r="W2781" s="20" t="str">
        <f t="shared" si="608"/>
        <v/>
      </c>
      <c r="X2781" s="20" t="str">
        <f t="shared" si="609"/>
        <v/>
      </c>
      <c r="Y2781" s="20" t="str">
        <f t="shared" si="610"/>
        <v/>
      </c>
      <c r="Z2781" s="20" t="str">
        <f t="shared" si="611"/>
        <v/>
      </c>
      <c r="AA2781" s="20">
        <f t="shared" si="613"/>
        <v>0</v>
      </c>
      <c r="AB2781" s="20">
        <f t="shared" si="614"/>
        <v>0</v>
      </c>
      <c r="AC2781" s="20">
        <f t="shared" si="615"/>
        <v>0</v>
      </c>
      <c r="AD2781" s="16">
        <f t="shared" si="612"/>
        <v>0</v>
      </c>
      <c r="AE2781" s="16">
        <f>IF(ISBLANK(T2781),AE2780,IF(COUNTIF(T$2:T2781,T2781)&gt;1,AE2780,1+MAX(AE2780,0)))</f>
        <v>84</v>
      </c>
    </row>
    <row r="2782" spans="1:31" x14ac:dyDescent="0.25">
      <c r="A2782" s="42">
        <v>146</v>
      </c>
      <c r="B2782" s="42" t="s">
        <v>66</v>
      </c>
      <c r="C2782" s="42" t="s">
        <v>682</v>
      </c>
      <c r="E2782" s="20">
        <v>1</v>
      </c>
      <c r="F2782" s="20">
        <v>4</v>
      </c>
      <c r="G2782" s="20">
        <v>1</v>
      </c>
      <c r="H2782" s="20">
        <v>2</v>
      </c>
      <c r="I2782" s="20">
        <v>1</v>
      </c>
      <c r="J2782" s="20">
        <v>0</v>
      </c>
      <c r="K2782" s="20">
        <v>0</v>
      </c>
      <c r="L2782" s="20">
        <v>2</v>
      </c>
      <c r="M2782" s="225" t="s">
        <v>828</v>
      </c>
      <c r="O2782" s="101">
        <f>IF(ISBLANK(C2782),O2781,IF(COUNTIF(C$2:C2782,C2782)&gt;1,O2781,1+MAX(O2781,0)))</f>
        <v>79</v>
      </c>
      <c r="P2782" s="45">
        <f t="shared" si="602"/>
        <v>46</v>
      </c>
      <c r="Q2782" s="33" t="str">
        <f t="shared" si="603"/>
        <v/>
      </c>
      <c r="R2782" s="33">
        <f t="shared" si="604"/>
        <v>12</v>
      </c>
      <c r="S2782" s="33" t="str">
        <f t="shared" si="605"/>
        <v>146_12</v>
      </c>
      <c r="T2782" s="35" t="str">
        <f t="shared" si="606"/>
        <v>146PM</v>
      </c>
      <c r="U2782" s="35" t="str">
        <f t="shared" si="607"/>
        <v>146PMNS</v>
      </c>
      <c r="W2782" s="20" t="str">
        <f t="shared" si="608"/>
        <v/>
      </c>
      <c r="X2782" s="20" t="str">
        <f t="shared" si="609"/>
        <v/>
      </c>
      <c r="Y2782" s="20" t="str">
        <f t="shared" si="610"/>
        <v/>
      </c>
      <c r="Z2782" s="20" t="str">
        <f t="shared" si="611"/>
        <v/>
      </c>
      <c r="AA2782" s="20">
        <f t="shared" si="613"/>
        <v>0</v>
      </c>
      <c r="AB2782" s="20">
        <f t="shared" si="614"/>
        <v>0</v>
      </c>
      <c r="AC2782" s="20">
        <f t="shared" si="615"/>
        <v>0</v>
      </c>
      <c r="AD2782" s="16">
        <f t="shared" si="612"/>
        <v>0</v>
      </c>
      <c r="AE2782" s="16">
        <f>IF(ISBLANK(T2782),AE2781,IF(COUNTIF(T$2:T2782,T2782)&gt;1,AE2781,1+MAX(AE2781,0)))</f>
        <v>84</v>
      </c>
    </row>
    <row r="2783" spans="1:31" x14ac:dyDescent="0.25">
      <c r="A2783" s="42">
        <v>146</v>
      </c>
      <c r="B2783" s="42" t="s">
        <v>66</v>
      </c>
      <c r="C2783" s="42" t="s">
        <v>682</v>
      </c>
      <c r="E2783" s="20">
        <v>1</v>
      </c>
      <c r="F2783" s="20">
        <v>4</v>
      </c>
      <c r="G2783" s="20">
        <v>2</v>
      </c>
      <c r="H2783" s="20">
        <v>0</v>
      </c>
      <c r="I2783" s="20">
        <v>0</v>
      </c>
      <c r="J2783" s="20">
        <v>0</v>
      </c>
      <c r="K2783" s="20">
        <v>0</v>
      </c>
      <c r="L2783" s="20">
        <v>0</v>
      </c>
      <c r="M2783" s="225" t="s">
        <v>828</v>
      </c>
      <c r="O2783" s="101">
        <f>IF(ISBLANK(C2783),O2782,IF(COUNTIF(C$2:C2783,C2783)&gt;1,O2782,1+MAX(O2782,0)))</f>
        <v>79</v>
      </c>
      <c r="P2783" s="45">
        <f t="shared" si="602"/>
        <v>46</v>
      </c>
      <c r="Q2783" s="33" t="str">
        <f t="shared" si="603"/>
        <v/>
      </c>
      <c r="R2783" s="33">
        <f t="shared" si="604"/>
        <v>12</v>
      </c>
      <c r="S2783" s="33" t="str">
        <f t="shared" si="605"/>
        <v>146_12</v>
      </c>
      <c r="T2783" s="35" t="str">
        <f t="shared" si="606"/>
        <v>146PM</v>
      </c>
      <c r="U2783" s="35" t="str">
        <f t="shared" si="607"/>
        <v>146PMNS</v>
      </c>
      <c r="W2783" s="20" t="str">
        <f t="shared" si="608"/>
        <v/>
      </c>
      <c r="X2783" s="20" t="str">
        <f t="shared" si="609"/>
        <v/>
      </c>
      <c r="Y2783" s="20" t="str">
        <f t="shared" si="610"/>
        <v/>
      </c>
      <c r="Z2783" s="20" t="str">
        <f t="shared" si="611"/>
        <v/>
      </c>
      <c r="AA2783" s="20">
        <f t="shared" si="613"/>
        <v>0</v>
      </c>
      <c r="AB2783" s="20">
        <f t="shared" si="614"/>
        <v>0</v>
      </c>
      <c r="AC2783" s="20">
        <f t="shared" si="615"/>
        <v>0</v>
      </c>
      <c r="AD2783" s="16">
        <f t="shared" si="612"/>
        <v>0</v>
      </c>
      <c r="AE2783" s="16">
        <f>IF(ISBLANK(T2783),AE2782,IF(COUNTIF(T$2:T2783,T2783)&gt;1,AE2782,1+MAX(AE2782,0)))</f>
        <v>84</v>
      </c>
    </row>
    <row r="2784" spans="1:31" x14ac:dyDescent="0.25">
      <c r="A2784" s="42">
        <v>146</v>
      </c>
      <c r="B2784" s="42" t="s">
        <v>66</v>
      </c>
      <c r="C2784" s="42" t="s">
        <v>682</v>
      </c>
      <c r="E2784" s="20">
        <v>1</v>
      </c>
      <c r="F2784" s="20">
        <v>4</v>
      </c>
      <c r="G2784" s="20">
        <v>3</v>
      </c>
      <c r="H2784" s="20">
        <v>2</v>
      </c>
      <c r="I2784" s="20">
        <v>1</v>
      </c>
      <c r="J2784" s="20">
        <v>0</v>
      </c>
      <c r="K2784" s="20">
        <v>0</v>
      </c>
      <c r="L2784" s="20">
        <v>2</v>
      </c>
      <c r="M2784" s="225" t="s">
        <v>828</v>
      </c>
      <c r="O2784" s="101">
        <f>IF(ISBLANK(C2784),O2783,IF(COUNTIF(C$2:C2784,C2784)&gt;1,O2783,1+MAX(O2783,0)))</f>
        <v>79</v>
      </c>
      <c r="P2784" s="45">
        <f t="shared" si="602"/>
        <v>46</v>
      </c>
      <c r="Q2784" s="33" t="str">
        <f t="shared" si="603"/>
        <v/>
      </c>
      <c r="R2784" s="33">
        <f t="shared" si="604"/>
        <v>12</v>
      </c>
      <c r="S2784" s="33" t="str">
        <f t="shared" si="605"/>
        <v>146_12</v>
      </c>
      <c r="T2784" s="35" t="str">
        <f t="shared" si="606"/>
        <v>146PM</v>
      </c>
      <c r="U2784" s="35" t="str">
        <f t="shared" si="607"/>
        <v>146PMEW</v>
      </c>
      <c r="W2784" s="20" t="str">
        <f t="shared" si="608"/>
        <v/>
      </c>
      <c r="X2784" s="20" t="str">
        <f t="shared" si="609"/>
        <v/>
      </c>
      <c r="Y2784" s="20" t="str">
        <f t="shared" si="610"/>
        <v/>
      </c>
      <c r="Z2784" s="20" t="str">
        <f t="shared" si="611"/>
        <v/>
      </c>
      <c r="AA2784" s="20">
        <f t="shared" si="613"/>
        <v>0</v>
      </c>
      <c r="AB2784" s="20">
        <f t="shared" si="614"/>
        <v>0</v>
      </c>
      <c r="AC2784" s="20">
        <f t="shared" si="615"/>
        <v>0</v>
      </c>
      <c r="AD2784" s="16">
        <f t="shared" si="612"/>
        <v>0</v>
      </c>
      <c r="AE2784" s="16">
        <f>IF(ISBLANK(T2784),AE2783,IF(COUNTIF(T$2:T2784,T2784)&gt;1,AE2783,1+MAX(AE2783,0)))</f>
        <v>84</v>
      </c>
    </row>
    <row r="2785" spans="1:31" x14ac:dyDescent="0.25">
      <c r="A2785" s="42">
        <v>146</v>
      </c>
      <c r="B2785" s="42" t="s">
        <v>66</v>
      </c>
      <c r="C2785" s="42" t="s">
        <v>682</v>
      </c>
      <c r="E2785" s="20">
        <v>1</v>
      </c>
      <c r="F2785" s="20">
        <v>4</v>
      </c>
      <c r="G2785" s="20">
        <v>4</v>
      </c>
      <c r="H2785" s="20">
        <v>3</v>
      </c>
      <c r="I2785" s="20">
        <v>0</v>
      </c>
      <c r="J2785" s="20">
        <v>0</v>
      </c>
      <c r="K2785" s="20">
        <v>1</v>
      </c>
      <c r="L2785" s="20">
        <v>3</v>
      </c>
      <c r="M2785" s="225" t="s">
        <v>828</v>
      </c>
      <c r="O2785" s="101">
        <f>IF(ISBLANK(C2785),O2784,IF(COUNTIF(C$2:C2785,C2785)&gt;1,O2784,1+MAX(O2784,0)))</f>
        <v>79</v>
      </c>
      <c r="P2785" s="45">
        <f t="shared" si="602"/>
        <v>46</v>
      </c>
      <c r="Q2785" s="33" t="str">
        <f t="shared" si="603"/>
        <v/>
      </c>
      <c r="R2785" s="33">
        <f t="shared" si="604"/>
        <v>12</v>
      </c>
      <c r="S2785" s="33" t="str">
        <f t="shared" si="605"/>
        <v>146_12</v>
      </c>
      <c r="T2785" s="35" t="str">
        <f t="shared" si="606"/>
        <v>146PM</v>
      </c>
      <c r="U2785" s="35" t="str">
        <f t="shared" si="607"/>
        <v>146PMEW</v>
      </c>
      <c r="W2785" s="20" t="str">
        <f t="shared" si="608"/>
        <v/>
      </c>
      <c r="X2785" s="20" t="str">
        <f t="shared" si="609"/>
        <v/>
      </c>
      <c r="Y2785" s="20" t="str">
        <f t="shared" si="610"/>
        <v/>
      </c>
      <c r="Z2785" s="20" t="str">
        <f t="shared" si="611"/>
        <v/>
      </c>
      <c r="AA2785" s="20">
        <f t="shared" si="613"/>
        <v>0</v>
      </c>
      <c r="AB2785" s="20">
        <f t="shared" si="614"/>
        <v>0</v>
      </c>
      <c r="AC2785" s="20">
        <f t="shared" si="615"/>
        <v>0</v>
      </c>
      <c r="AD2785" s="16">
        <f t="shared" si="612"/>
        <v>0</v>
      </c>
      <c r="AE2785" s="16">
        <f>IF(ISBLANK(T2785),AE2784,IF(COUNTIF(T$2:T2785,T2785)&gt;1,AE2784,1+MAX(AE2784,0)))</f>
        <v>84</v>
      </c>
    </row>
    <row r="2786" spans="1:31" x14ac:dyDescent="0.25">
      <c r="A2786" s="42">
        <v>147</v>
      </c>
      <c r="B2786" s="42" t="s">
        <v>65</v>
      </c>
      <c r="C2786" s="42" t="s">
        <v>829</v>
      </c>
      <c r="E2786" s="20">
        <v>1</v>
      </c>
      <c r="F2786" s="20">
        <v>1</v>
      </c>
      <c r="G2786" s="20">
        <v>1</v>
      </c>
      <c r="H2786" s="20">
        <v>2</v>
      </c>
      <c r="I2786" s="20">
        <v>0</v>
      </c>
      <c r="J2786" s="20">
        <v>2</v>
      </c>
      <c r="K2786" s="20">
        <v>0</v>
      </c>
      <c r="L2786" s="20">
        <v>0</v>
      </c>
      <c r="M2786" s="225" t="s">
        <v>830</v>
      </c>
      <c r="O2786" s="101">
        <f>IF(ISBLANK(C2786),O2785,IF(COUNTIF(C$2:C2786,C2786)&gt;1,O2785,1+MAX(O2785,0)))</f>
        <v>80</v>
      </c>
      <c r="P2786" s="45">
        <f t="shared" si="602"/>
        <v>47</v>
      </c>
      <c r="Q2786" s="33">
        <f t="shared" si="603"/>
        <v>47</v>
      </c>
      <c r="R2786" s="33">
        <f t="shared" si="604"/>
        <v>1</v>
      </c>
      <c r="S2786" s="33" t="str">
        <f t="shared" si="605"/>
        <v>147_1</v>
      </c>
      <c r="T2786" s="35" t="str">
        <f t="shared" si="606"/>
        <v>147AM</v>
      </c>
      <c r="U2786" s="35" t="str">
        <f t="shared" si="607"/>
        <v>147AMNS</v>
      </c>
      <c r="W2786" s="20" t="str">
        <f t="shared" si="608"/>
        <v/>
      </c>
      <c r="X2786" s="20" t="str">
        <f t="shared" si="609"/>
        <v/>
      </c>
      <c r="Y2786" s="20" t="str">
        <f t="shared" si="610"/>
        <v/>
      </c>
      <c r="Z2786" s="20" t="str">
        <f t="shared" si="611"/>
        <v/>
      </c>
      <c r="AA2786" s="20">
        <f t="shared" si="613"/>
        <v>0</v>
      </c>
      <c r="AB2786" s="20">
        <f t="shared" si="614"/>
        <v>0</v>
      </c>
      <c r="AC2786" s="20">
        <f t="shared" si="615"/>
        <v>3</v>
      </c>
      <c r="AD2786" s="16">
        <f t="shared" si="612"/>
        <v>1</v>
      </c>
      <c r="AE2786" s="16">
        <f>IF(ISBLANK(T2786),AE2785,IF(COUNTIF(T$2:T2786,T2786)&gt;1,AE2785,1+MAX(AE2785,0)))</f>
        <v>85</v>
      </c>
    </row>
    <row r="2787" spans="1:31" x14ac:dyDescent="0.25">
      <c r="A2787" s="42">
        <v>147</v>
      </c>
      <c r="B2787" s="42" t="s">
        <v>65</v>
      </c>
      <c r="C2787" s="42" t="s">
        <v>829</v>
      </c>
      <c r="E2787" s="20">
        <v>1</v>
      </c>
      <c r="F2787" s="20">
        <v>1</v>
      </c>
      <c r="G2787" s="20">
        <v>2</v>
      </c>
      <c r="H2787" s="20">
        <v>0</v>
      </c>
      <c r="I2787" s="20">
        <v>0</v>
      </c>
      <c r="J2787" s="20">
        <v>0</v>
      </c>
      <c r="K2787" s="20">
        <v>0</v>
      </c>
      <c r="L2787" s="20">
        <v>0</v>
      </c>
      <c r="M2787" s="225" t="s">
        <v>830</v>
      </c>
      <c r="O2787" s="101">
        <f>IF(ISBLANK(C2787),O2786,IF(COUNTIF(C$2:C2787,C2787)&gt;1,O2786,1+MAX(O2786,0)))</f>
        <v>80</v>
      </c>
      <c r="P2787" s="45">
        <f t="shared" si="602"/>
        <v>47</v>
      </c>
      <c r="Q2787" s="33" t="str">
        <f t="shared" si="603"/>
        <v/>
      </c>
      <c r="R2787" s="33">
        <f t="shared" si="604"/>
        <v>1</v>
      </c>
      <c r="S2787" s="33" t="str">
        <f t="shared" si="605"/>
        <v>147_1</v>
      </c>
      <c r="T2787" s="35" t="str">
        <f t="shared" si="606"/>
        <v>147AM</v>
      </c>
      <c r="U2787" s="35" t="str">
        <f t="shared" si="607"/>
        <v>147AMNS</v>
      </c>
      <c r="W2787" s="20" t="str">
        <f t="shared" si="608"/>
        <v/>
      </c>
      <c r="X2787" s="20" t="str">
        <f t="shared" si="609"/>
        <v/>
      </c>
      <c r="Y2787" s="20" t="str">
        <f t="shared" si="610"/>
        <v/>
      </c>
      <c r="Z2787" s="20" t="str">
        <f t="shared" si="611"/>
        <v/>
      </c>
      <c r="AA2787" s="20">
        <f t="shared" si="613"/>
        <v>0</v>
      </c>
      <c r="AB2787" s="20">
        <f t="shared" si="614"/>
        <v>0</v>
      </c>
      <c r="AC2787" s="20">
        <f t="shared" si="615"/>
        <v>1</v>
      </c>
      <c r="AD2787" s="16">
        <f t="shared" si="612"/>
        <v>1</v>
      </c>
      <c r="AE2787" s="16">
        <f>IF(ISBLANK(T2787),AE2786,IF(COUNTIF(T$2:T2787,T2787)&gt;1,AE2786,1+MAX(AE2786,0)))</f>
        <v>85</v>
      </c>
    </row>
    <row r="2788" spans="1:31" x14ac:dyDescent="0.25">
      <c r="A2788" s="42">
        <v>147</v>
      </c>
      <c r="B2788" s="42" t="s">
        <v>65</v>
      </c>
      <c r="C2788" s="42" t="s">
        <v>829</v>
      </c>
      <c r="E2788" s="20">
        <v>1</v>
      </c>
      <c r="F2788" s="20">
        <v>1</v>
      </c>
      <c r="G2788" s="20">
        <v>3</v>
      </c>
      <c r="H2788" s="20">
        <v>1</v>
      </c>
      <c r="I2788" s="20">
        <v>1</v>
      </c>
      <c r="J2788" s="20">
        <v>0</v>
      </c>
      <c r="K2788" s="20">
        <v>0</v>
      </c>
      <c r="L2788" s="20">
        <v>1</v>
      </c>
      <c r="M2788" s="225" t="s">
        <v>830</v>
      </c>
      <c r="O2788" s="101">
        <f>IF(ISBLANK(C2788),O2787,IF(COUNTIF(C$2:C2788,C2788)&gt;1,O2787,1+MAX(O2787,0)))</f>
        <v>80</v>
      </c>
      <c r="P2788" s="45">
        <f t="shared" si="602"/>
        <v>47</v>
      </c>
      <c r="Q2788" s="33" t="str">
        <f t="shared" si="603"/>
        <v/>
      </c>
      <c r="R2788" s="33">
        <f t="shared" si="604"/>
        <v>1</v>
      </c>
      <c r="S2788" s="33" t="str">
        <f t="shared" si="605"/>
        <v>147_1</v>
      </c>
      <c r="T2788" s="35" t="str">
        <f t="shared" si="606"/>
        <v>147AM</v>
      </c>
      <c r="U2788" s="35" t="str">
        <f t="shared" si="607"/>
        <v>147AMEW</v>
      </c>
      <c r="W2788" s="20" t="str">
        <f t="shared" si="608"/>
        <v/>
      </c>
      <c r="X2788" s="20" t="str">
        <f t="shared" si="609"/>
        <v/>
      </c>
      <c r="Y2788" s="20" t="str">
        <f t="shared" si="610"/>
        <v/>
      </c>
      <c r="Z2788" s="20" t="str">
        <f t="shared" si="611"/>
        <v/>
      </c>
      <c r="AA2788" s="20">
        <f t="shared" si="613"/>
        <v>0</v>
      </c>
      <c r="AB2788" s="20">
        <f t="shared" si="614"/>
        <v>0</v>
      </c>
      <c r="AC2788" s="20">
        <f t="shared" si="615"/>
        <v>0</v>
      </c>
      <c r="AD2788" s="16">
        <f t="shared" si="612"/>
        <v>0</v>
      </c>
      <c r="AE2788" s="16">
        <f>IF(ISBLANK(T2788),AE2787,IF(COUNTIF(T$2:T2788,T2788)&gt;1,AE2787,1+MAX(AE2787,0)))</f>
        <v>85</v>
      </c>
    </row>
    <row r="2789" spans="1:31" x14ac:dyDescent="0.25">
      <c r="A2789" s="42">
        <v>147</v>
      </c>
      <c r="B2789" s="42" t="s">
        <v>65</v>
      </c>
      <c r="C2789" s="42" t="s">
        <v>829</v>
      </c>
      <c r="E2789" s="20">
        <v>1</v>
      </c>
      <c r="F2789" s="20">
        <v>1</v>
      </c>
      <c r="G2789" s="20">
        <v>4</v>
      </c>
      <c r="H2789" s="20">
        <v>4</v>
      </c>
      <c r="I2789" s="20">
        <v>1</v>
      </c>
      <c r="J2789" s="20">
        <v>4</v>
      </c>
      <c r="K2789" s="20">
        <v>2</v>
      </c>
      <c r="L2789" s="20">
        <v>3</v>
      </c>
      <c r="M2789" s="225" t="s">
        <v>830</v>
      </c>
      <c r="O2789" s="101">
        <f>IF(ISBLANK(C2789),O2788,IF(COUNTIF(C$2:C2789,C2789)&gt;1,O2788,1+MAX(O2788,0)))</f>
        <v>80</v>
      </c>
      <c r="P2789" s="45">
        <f t="shared" si="602"/>
        <v>47</v>
      </c>
      <c r="Q2789" s="33" t="str">
        <f t="shared" si="603"/>
        <v/>
      </c>
      <c r="R2789" s="33">
        <f t="shared" si="604"/>
        <v>1</v>
      </c>
      <c r="S2789" s="33" t="str">
        <f t="shared" si="605"/>
        <v>147_1</v>
      </c>
      <c r="T2789" s="35" t="str">
        <f t="shared" si="606"/>
        <v>147AM</v>
      </c>
      <c r="U2789" s="35" t="str">
        <f t="shared" si="607"/>
        <v>147AMEW</v>
      </c>
      <c r="W2789" s="20" t="str">
        <f t="shared" si="608"/>
        <v/>
      </c>
      <c r="X2789" s="20" t="str">
        <f t="shared" si="609"/>
        <v/>
      </c>
      <c r="Y2789" s="20" t="str">
        <f t="shared" si="610"/>
        <v/>
      </c>
      <c r="Z2789" s="20" t="str">
        <f t="shared" si="611"/>
        <v/>
      </c>
      <c r="AA2789" s="20">
        <f t="shared" si="613"/>
        <v>0</v>
      </c>
      <c r="AB2789" s="20">
        <f t="shared" si="614"/>
        <v>0</v>
      </c>
      <c r="AC2789" s="20">
        <f t="shared" si="615"/>
        <v>0</v>
      </c>
      <c r="AD2789" s="16">
        <f t="shared" si="612"/>
        <v>0</v>
      </c>
      <c r="AE2789" s="16">
        <f>IF(ISBLANK(T2789),AE2788,IF(COUNTIF(T$2:T2789,T2789)&gt;1,AE2788,1+MAX(AE2788,0)))</f>
        <v>85</v>
      </c>
    </row>
    <row r="2790" spans="1:31" x14ac:dyDescent="0.25">
      <c r="A2790" s="42">
        <v>147</v>
      </c>
      <c r="B2790" s="42" t="s">
        <v>65</v>
      </c>
      <c r="C2790" s="42" t="s">
        <v>829</v>
      </c>
      <c r="E2790" s="20">
        <v>1</v>
      </c>
      <c r="F2790" s="20">
        <v>2</v>
      </c>
      <c r="G2790" s="20">
        <v>1</v>
      </c>
      <c r="H2790" s="20">
        <v>0</v>
      </c>
      <c r="I2790" s="20">
        <v>0</v>
      </c>
      <c r="J2790" s="20">
        <v>0</v>
      </c>
      <c r="K2790" s="20">
        <v>0</v>
      </c>
      <c r="L2790" s="20">
        <v>0</v>
      </c>
      <c r="M2790" s="225" t="s">
        <v>830</v>
      </c>
      <c r="O2790" s="101">
        <f>IF(ISBLANK(C2790),O2789,IF(COUNTIF(C$2:C2790,C2790)&gt;1,O2789,1+MAX(O2789,0)))</f>
        <v>80</v>
      </c>
      <c r="P2790" s="45">
        <f t="shared" si="602"/>
        <v>47</v>
      </c>
      <c r="Q2790" s="33" t="str">
        <f t="shared" si="603"/>
        <v/>
      </c>
      <c r="R2790" s="33">
        <f t="shared" si="604"/>
        <v>2</v>
      </c>
      <c r="S2790" s="33" t="str">
        <f t="shared" si="605"/>
        <v>147_2</v>
      </c>
      <c r="T2790" s="35" t="str">
        <f t="shared" si="606"/>
        <v>147AM</v>
      </c>
      <c r="U2790" s="35" t="str">
        <f t="shared" si="607"/>
        <v>147AMNS</v>
      </c>
      <c r="W2790" s="20" t="str">
        <f t="shared" si="608"/>
        <v/>
      </c>
      <c r="X2790" s="20" t="str">
        <f t="shared" si="609"/>
        <v/>
      </c>
      <c r="Y2790" s="20" t="str">
        <f t="shared" si="610"/>
        <v/>
      </c>
      <c r="Z2790" s="20" t="str">
        <f t="shared" si="611"/>
        <v/>
      </c>
      <c r="AA2790" s="20">
        <f t="shared" si="613"/>
        <v>0</v>
      </c>
      <c r="AB2790" s="20">
        <f t="shared" si="614"/>
        <v>0</v>
      </c>
      <c r="AC2790" s="20">
        <f t="shared" si="615"/>
        <v>3</v>
      </c>
      <c r="AD2790" s="16">
        <f t="shared" si="612"/>
        <v>1</v>
      </c>
      <c r="AE2790" s="16">
        <f>IF(ISBLANK(T2790),AE2789,IF(COUNTIF(T$2:T2790,T2790)&gt;1,AE2789,1+MAX(AE2789,0)))</f>
        <v>85</v>
      </c>
    </row>
    <row r="2791" spans="1:31" x14ac:dyDescent="0.25">
      <c r="A2791" s="42">
        <v>147</v>
      </c>
      <c r="B2791" s="42" t="s">
        <v>65</v>
      </c>
      <c r="C2791" s="42" t="s">
        <v>829</v>
      </c>
      <c r="E2791" s="20">
        <v>1</v>
      </c>
      <c r="F2791" s="20">
        <v>2</v>
      </c>
      <c r="G2791" s="20">
        <v>2</v>
      </c>
      <c r="H2791" s="20">
        <v>3</v>
      </c>
      <c r="I2791" s="20">
        <v>0</v>
      </c>
      <c r="J2791" s="20">
        <v>1</v>
      </c>
      <c r="K2791" s="20">
        <v>0</v>
      </c>
      <c r="L2791" s="20">
        <v>3</v>
      </c>
      <c r="M2791" s="225" t="s">
        <v>830</v>
      </c>
      <c r="O2791" s="101">
        <f>IF(ISBLANK(C2791),O2790,IF(COUNTIF(C$2:C2791,C2791)&gt;1,O2790,1+MAX(O2790,0)))</f>
        <v>80</v>
      </c>
      <c r="P2791" s="45">
        <f t="shared" si="602"/>
        <v>47</v>
      </c>
      <c r="Q2791" s="33" t="str">
        <f t="shared" si="603"/>
        <v/>
      </c>
      <c r="R2791" s="33">
        <f t="shared" si="604"/>
        <v>2</v>
      </c>
      <c r="S2791" s="33" t="str">
        <f t="shared" si="605"/>
        <v>147_2</v>
      </c>
      <c r="T2791" s="35" t="str">
        <f t="shared" si="606"/>
        <v>147AM</v>
      </c>
      <c r="U2791" s="35" t="str">
        <f t="shared" si="607"/>
        <v>147AMNS</v>
      </c>
      <c r="W2791" s="20" t="str">
        <f t="shared" si="608"/>
        <v/>
      </c>
      <c r="X2791" s="20" t="str">
        <f t="shared" si="609"/>
        <v/>
      </c>
      <c r="Y2791" s="20" t="str">
        <f t="shared" si="610"/>
        <v/>
      </c>
      <c r="Z2791" s="20" t="str">
        <f t="shared" si="611"/>
        <v/>
      </c>
      <c r="AA2791" s="20">
        <f t="shared" si="613"/>
        <v>0</v>
      </c>
      <c r="AB2791" s="20">
        <f t="shared" si="614"/>
        <v>0</v>
      </c>
      <c r="AC2791" s="20">
        <f t="shared" si="615"/>
        <v>1</v>
      </c>
      <c r="AD2791" s="16">
        <f t="shared" si="612"/>
        <v>1</v>
      </c>
      <c r="AE2791" s="16">
        <f>IF(ISBLANK(T2791),AE2790,IF(COUNTIF(T$2:T2791,T2791)&gt;1,AE2790,1+MAX(AE2790,0)))</f>
        <v>85</v>
      </c>
    </row>
    <row r="2792" spans="1:31" x14ac:dyDescent="0.25">
      <c r="A2792" s="42">
        <v>147</v>
      </c>
      <c r="B2792" s="42" t="s">
        <v>65</v>
      </c>
      <c r="C2792" s="42" t="s">
        <v>829</v>
      </c>
      <c r="E2792" s="20">
        <v>1</v>
      </c>
      <c r="F2792" s="20">
        <v>2</v>
      </c>
      <c r="G2792" s="20">
        <v>3</v>
      </c>
      <c r="H2792" s="20">
        <v>1</v>
      </c>
      <c r="I2792" s="20">
        <v>0</v>
      </c>
      <c r="J2792" s="20">
        <v>0</v>
      </c>
      <c r="K2792" s="20">
        <v>0</v>
      </c>
      <c r="L2792" s="20">
        <v>1</v>
      </c>
      <c r="M2792" s="225" t="s">
        <v>830</v>
      </c>
      <c r="O2792" s="101">
        <f>IF(ISBLANK(C2792),O2791,IF(COUNTIF(C$2:C2792,C2792)&gt;1,O2791,1+MAX(O2791,0)))</f>
        <v>80</v>
      </c>
      <c r="P2792" s="45">
        <f t="shared" si="602"/>
        <v>47</v>
      </c>
      <c r="Q2792" s="33" t="str">
        <f t="shared" si="603"/>
        <v/>
      </c>
      <c r="R2792" s="33">
        <f t="shared" si="604"/>
        <v>2</v>
      </c>
      <c r="S2792" s="33" t="str">
        <f t="shared" si="605"/>
        <v>147_2</v>
      </c>
      <c r="T2792" s="35" t="str">
        <f t="shared" si="606"/>
        <v>147AM</v>
      </c>
      <c r="U2792" s="35" t="str">
        <f t="shared" si="607"/>
        <v>147AMEW</v>
      </c>
      <c r="W2792" s="20" t="str">
        <f t="shared" si="608"/>
        <v/>
      </c>
      <c r="X2792" s="20" t="str">
        <f t="shared" si="609"/>
        <v/>
      </c>
      <c r="Y2792" s="20" t="str">
        <f t="shared" si="610"/>
        <v/>
      </c>
      <c r="Z2792" s="20" t="str">
        <f t="shared" si="611"/>
        <v/>
      </c>
      <c r="AA2792" s="20">
        <f t="shared" si="613"/>
        <v>0</v>
      </c>
      <c r="AB2792" s="20">
        <f t="shared" si="614"/>
        <v>0</v>
      </c>
      <c r="AC2792" s="20">
        <f t="shared" si="615"/>
        <v>0</v>
      </c>
      <c r="AD2792" s="16">
        <f t="shared" si="612"/>
        <v>0</v>
      </c>
      <c r="AE2792" s="16">
        <f>IF(ISBLANK(T2792),AE2791,IF(COUNTIF(T$2:T2792,T2792)&gt;1,AE2791,1+MAX(AE2791,0)))</f>
        <v>85</v>
      </c>
    </row>
    <row r="2793" spans="1:31" x14ac:dyDescent="0.25">
      <c r="A2793" s="42">
        <v>147</v>
      </c>
      <c r="B2793" s="42" t="s">
        <v>65</v>
      </c>
      <c r="C2793" s="42" t="s">
        <v>829</v>
      </c>
      <c r="E2793" s="20">
        <v>1</v>
      </c>
      <c r="F2793" s="20">
        <v>2</v>
      </c>
      <c r="G2793" s="20">
        <v>4</v>
      </c>
      <c r="H2793" s="20">
        <v>1</v>
      </c>
      <c r="I2793" s="20">
        <v>0</v>
      </c>
      <c r="J2793" s="20">
        <v>0</v>
      </c>
      <c r="K2793" s="20">
        <v>0</v>
      </c>
      <c r="L2793" s="20">
        <v>1</v>
      </c>
      <c r="M2793" s="225" t="s">
        <v>830</v>
      </c>
      <c r="O2793" s="101">
        <f>IF(ISBLANK(C2793),O2792,IF(COUNTIF(C$2:C2793,C2793)&gt;1,O2792,1+MAX(O2792,0)))</f>
        <v>80</v>
      </c>
      <c r="P2793" s="45">
        <f t="shared" si="602"/>
        <v>47</v>
      </c>
      <c r="Q2793" s="33" t="str">
        <f t="shared" si="603"/>
        <v/>
      </c>
      <c r="R2793" s="33">
        <f t="shared" si="604"/>
        <v>2</v>
      </c>
      <c r="S2793" s="33" t="str">
        <f t="shared" si="605"/>
        <v>147_2</v>
      </c>
      <c r="T2793" s="35" t="str">
        <f t="shared" si="606"/>
        <v>147AM</v>
      </c>
      <c r="U2793" s="35" t="str">
        <f t="shared" si="607"/>
        <v>147AMEW</v>
      </c>
      <c r="W2793" s="20" t="str">
        <f t="shared" si="608"/>
        <v/>
      </c>
      <c r="X2793" s="20" t="str">
        <f t="shared" si="609"/>
        <v/>
      </c>
      <c r="Y2793" s="20" t="str">
        <f t="shared" si="610"/>
        <v/>
      </c>
      <c r="Z2793" s="20" t="str">
        <f t="shared" si="611"/>
        <v/>
      </c>
      <c r="AA2793" s="20">
        <f t="shared" si="613"/>
        <v>0</v>
      </c>
      <c r="AB2793" s="20">
        <f t="shared" si="614"/>
        <v>0</v>
      </c>
      <c r="AC2793" s="20">
        <f t="shared" si="615"/>
        <v>0</v>
      </c>
      <c r="AD2793" s="16">
        <f t="shared" si="612"/>
        <v>0</v>
      </c>
      <c r="AE2793" s="16">
        <f>IF(ISBLANK(T2793),AE2792,IF(COUNTIF(T$2:T2793,T2793)&gt;1,AE2792,1+MAX(AE2792,0)))</f>
        <v>85</v>
      </c>
    </row>
    <row r="2794" spans="1:31" x14ac:dyDescent="0.25">
      <c r="A2794" s="42">
        <v>147</v>
      </c>
      <c r="B2794" s="42" t="s">
        <v>65</v>
      </c>
      <c r="C2794" s="42" t="s">
        <v>829</v>
      </c>
      <c r="E2794" s="20">
        <v>1</v>
      </c>
      <c r="F2794" s="20">
        <v>3</v>
      </c>
      <c r="G2794" s="20">
        <v>1</v>
      </c>
      <c r="H2794" s="20">
        <v>0</v>
      </c>
      <c r="I2794" s="20">
        <v>0</v>
      </c>
      <c r="J2794" s="20">
        <v>0</v>
      </c>
      <c r="K2794" s="20">
        <v>0</v>
      </c>
      <c r="L2794" s="20">
        <v>0</v>
      </c>
      <c r="M2794" s="225" t="s">
        <v>830</v>
      </c>
      <c r="O2794" s="101">
        <f>IF(ISBLANK(C2794),O2793,IF(COUNTIF(C$2:C2794,C2794)&gt;1,O2793,1+MAX(O2793,0)))</f>
        <v>80</v>
      </c>
      <c r="P2794" s="45">
        <f t="shared" si="602"/>
        <v>47</v>
      </c>
      <c r="Q2794" s="33" t="str">
        <f t="shared" si="603"/>
        <v/>
      </c>
      <c r="R2794" s="33">
        <f t="shared" si="604"/>
        <v>3</v>
      </c>
      <c r="S2794" s="33" t="str">
        <f t="shared" si="605"/>
        <v>147_3</v>
      </c>
      <c r="T2794" s="35" t="str">
        <f t="shared" si="606"/>
        <v>147AM</v>
      </c>
      <c r="U2794" s="35" t="str">
        <f t="shared" si="607"/>
        <v>147AMNS</v>
      </c>
      <c r="W2794" s="20" t="str">
        <f t="shared" si="608"/>
        <v/>
      </c>
      <c r="X2794" s="20" t="str">
        <f t="shared" si="609"/>
        <v/>
      </c>
      <c r="Y2794" s="20" t="str">
        <f t="shared" si="610"/>
        <v/>
      </c>
      <c r="Z2794" s="20" t="str">
        <f t="shared" si="611"/>
        <v/>
      </c>
      <c r="AA2794" s="20">
        <f t="shared" si="613"/>
        <v>0</v>
      </c>
      <c r="AB2794" s="20">
        <f t="shared" si="614"/>
        <v>0</v>
      </c>
      <c r="AC2794" s="20">
        <f t="shared" si="615"/>
        <v>3</v>
      </c>
      <c r="AD2794" s="16">
        <f t="shared" si="612"/>
        <v>1</v>
      </c>
      <c r="AE2794" s="16">
        <f>IF(ISBLANK(T2794),AE2793,IF(COUNTIF(T$2:T2794,T2794)&gt;1,AE2793,1+MAX(AE2793,0)))</f>
        <v>85</v>
      </c>
    </row>
    <row r="2795" spans="1:31" x14ac:dyDescent="0.25">
      <c r="A2795" s="42">
        <v>147</v>
      </c>
      <c r="B2795" s="42" t="s">
        <v>65</v>
      </c>
      <c r="C2795" s="42" t="s">
        <v>829</v>
      </c>
      <c r="E2795" s="20">
        <v>1</v>
      </c>
      <c r="F2795" s="20">
        <v>3</v>
      </c>
      <c r="G2795" s="20">
        <v>2</v>
      </c>
      <c r="H2795" s="20">
        <v>2</v>
      </c>
      <c r="I2795" s="20">
        <v>0</v>
      </c>
      <c r="J2795" s="20">
        <v>1</v>
      </c>
      <c r="K2795" s="20">
        <v>0</v>
      </c>
      <c r="L2795" s="20">
        <v>2</v>
      </c>
      <c r="M2795" s="225" t="s">
        <v>830</v>
      </c>
      <c r="O2795" s="101">
        <f>IF(ISBLANK(C2795),O2794,IF(COUNTIF(C$2:C2795,C2795)&gt;1,O2794,1+MAX(O2794,0)))</f>
        <v>80</v>
      </c>
      <c r="P2795" s="45">
        <f t="shared" si="602"/>
        <v>47</v>
      </c>
      <c r="Q2795" s="33" t="str">
        <f t="shared" si="603"/>
        <v/>
      </c>
      <c r="R2795" s="33">
        <f t="shared" si="604"/>
        <v>3</v>
      </c>
      <c r="S2795" s="33" t="str">
        <f t="shared" si="605"/>
        <v>147_3</v>
      </c>
      <c r="T2795" s="35" t="str">
        <f t="shared" si="606"/>
        <v>147AM</v>
      </c>
      <c r="U2795" s="35" t="str">
        <f t="shared" si="607"/>
        <v>147AMNS</v>
      </c>
      <c r="W2795" s="20" t="str">
        <f t="shared" si="608"/>
        <v/>
      </c>
      <c r="X2795" s="20" t="str">
        <f t="shared" si="609"/>
        <v/>
      </c>
      <c r="Y2795" s="20" t="str">
        <f t="shared" si="610"/>
        <v/>
      </c>
      <c r="Z2795" s="20" t="str">
        <f t="shared" si="611"/>
        <v/>
      </c>
      <c r="AA2795" s="20">
        <f t="shared" si="613"/>
        <v>0</v>
      </c>
      <c r="AB2795" s="20">
        <f t="shared" si="614"/>
        <v>0</v>
      </c>
      <c r="AC2795" s="20">
        <f t="shared" si="615"/>
        <v>1</v>
      </c>
      <c r="AD2795" s="16">
        <f t="shared" si="612"/>
        <v>1</v>
      </c>
      <c r="AE2795" s="16">
        <f>IF(ISBLANK(T2795),AE2794,IF(COUNTIF(T$2:T2795,T2795)&gt;1,AE2794,1+MAX(AE2794,0)))</f>
        <v>85</v>
      </c>
    </row>
    <row r="2796" spans="1:31" x14ac:dyDescent="0.25">
      <c r="A2796" s="42">
        <v>147</v>
      </c>
      <c r="B2796" s="42" t="s">
        <v>65</v>
      </c>
      <c r="C2796" s="42" t="s">
        <v>829</v>
      </c>
      <c r="E2796" s="20">
        <v>1</v>
      </c>
      <c r="F2796" s="20">
        <v>3</v>
      </c>
      <c r="G2796" s="20">
        <v>3</v>
      </c>
      <c r="H2796" s="20">
        <v>4</v>
      </c>
      <c r="I2796" s="20">
        <v>1</v>
      </c>
      <c r="J2796" s="20">
        <v>2</v>
      </c>
      <c r="K2796" s="20">
        <v>1</v>
      </c>
      <c r="L2796" s="20">
        <v>4</v>
      </c>
      <c r="M2796" s="225" t="s">
        <v>830</v>
      </c>
      <c r="O2796" s="101">
        <f>IF(ISBLANK(C2796),O2795,IF(COUNTIF(C$2:C2796,C2796)&gt;1,O2795,1+MAX(O2795,0)))</f>
        <v>80</v>
      </c>
      <c r="P2796" s="45">
        <f t="shared" si="602"/>
        <v>47</v>
      </c>
      <c r="Q2796" s="33" t="str">
        <f t="shared" si="603"/>
        <v/>
      </c>
      <c r="R2796" s="33">
        <f t="shared" si="604"/>
        <v>3</v>
      </c>
      <c r="S2796" s="33" t="str">
        <f t="shared" si="605"/>
        <v>147_3</v>
      </c>
      <c r="T2796" s="35" t="str">
        <f t="shared" si="606"/>
        <v>147AM</v>
      </c>
      <c r="U2796" s="35" t="str">
        <f t="shared" si="607"/>
        <v>147AMEW</v>
      </c>
      <c r="W2796" s="20" t="str">
        <f t="shared" si="608"/>
        <v/>
      </c>
      <c r="X2796" s="20" t="str">
        <f t="shared" si="609"/>
        <v/>
      </c>
      <c r="Y2796" s="20" t="str">
        <f t="shared" si="610"/>
        <v/>
      </c>
      <c r="Z2796" s="20" t="str">
        <f t="shared" si="611"/>
        <v/>
      </c>
      <c r="AA2796" s="20">
        <f t="shared" si="613"/>
        <v>0</v>
      </c>
      <c r="AB2796" s="20">
        <f t="shared" si="614"/>
        <v>0</v>
      </c>
      <c r="AC2796" s="20">
        <f t="shared" si="615"/>
        <v>0</v>
      </c>
      <c r="AD2796" s="16">
        <f t="shared" si="612"/>
        <v>0</v>
      </c>
      <c r="AE2796" s="16">
        <f>IF(ISBLANK(T2796),AE2795,IF(COUNTIF(T$2:T2796,T2796)&gt;1,AE2795,1+MAX(AE2795,0)))</f>
        <v>85</v>
      </c>
    </row>
    <row r="2797" spans="1:31" x14ac:dyDescent="0.25">
      <c r="A2797" s="42">
        <v>147</v>
      </c>
      <c r="B2797" s="42" t="s">
        <v>65</v>
      </c>
      <c r="C2797" s="42" t="s">
        <v>829</v>
      </c>
      <c r="E2797" s="20">
        <v>1</v>
      </c>
      <c r="F2797" s="20">
        <v>3</v>
      </c>
      <c r="G2797" s="20">
        <v>4</v>
      </c>
      <c r="H2797" s="20">
        <v>1</v>
      </c>
      <c r="I2797" s="20">
        <v>0</v>
      </c>
      <c r="J2797" s="20">
        <v>1</v>
      </c>
      <c r="K2797" s="20">
        <v>0</v>
      </c>
      <c r="L2797" s="20">
        <v>0</v>
      </c>
      <c r="M2797" s="225" t="s">
        <v>830</v>
      </c>
      <c r="O2797" s="101">
        <f>IF(ISBLANK(C2797),O2796,IF(COUNTIF(C$2:C2797,C2797)&gt;1,O2796,1+MAX(O2796,0)))</f>
        <v>80</v>
      </c>
      <c r="P2797" s="45">
        <f t="shared" si="602"/>
        <v>47</v>
      </c>
      <c r="Q2797" s="33" t="str">
        <f t="shared" si="603"/>
        <v/>
      </c>
      <c r="R2797" s="33">
        <f t="shared" si="604"/>
        <v>3</v>
      </c>
      <c r="S2797" s="33" t="str">
        <f t="shared" si="605"/>
        <v>147_3</v>
      </c>
      <c r="T2797" s="35" t="str">
        <f t="shared" si="606"/>
        <v>147AM</v>
      </c>
      <c r="U2797" s="35" t="str">
        <f t="shared" si="607"/>
        <v>147AMEW</v>
      </c>
      <c r="W2797" s="20" t="str">
        <f t="shared" si="608"/>
        <v/>
      </c>
      <c r="X2797" s="20" t="str">
        <f t="shared" si="609"/>
        <v/>
      </c>
      <c r="Y2797" s="20" t="str">
        <f t="shared" si="610"/>
        <v/>
      </c>
      <c r="Z2797" s="20" t="str">
        <f t="shared" si="611"/>
        <v/>
      </c>
      <c r="AA2797" s="20">
        <f t="shared" si="613"/>
        <v>0</v>
      </c>
      <c r="AB2797" s="20">
        <f t="shared" si="614"/>
        <v>0</v>
      </c>
      <c r="AC2797" s="20">
        <f t="shared" si="615"/>
        <v>0</v>
      </c>
      <c r="AD2797" s="16">
        <f t="shared" si="612"/>
        <v>0</v>
      </c>
      <c r="AE2797" s="16">
        <f>IF(ISBLANK(T2797),AE2796,IF(COUNTIF(T$2:T2797,T2797)&gt;1,AE2796,1+MAX(AE2796,0)))</f>
        <v>85</v>
      </c>
    </row>
    <row r="2798" spans="1:31" x14ac:dyDescent="0.25">
      <c r="A2798" s="42">
        <v>147</v>
      </c>
      <c r="B2798" s="42" t="s">
        <v>65</v>
      </c>
      <c r="C2798" s="42" t="s">
        <v>829</v>
      </c>
      <c r="E2798" s="20">
        <v>1</v>
      </c>
      <c r="F2798" s="20">
        <v>4</v>
      </c>
      <c r="G2798" s="20">
        <v>1</v>
      </c>
      <c r="H2798" s="20">
        <v>1</v>
      </c>
      <c r="I2798" s="20">
        <v>0</v>
      </c>
      <c r="J2798" s="20">
        <v>1</v>
      </c>
      <c r="K2798" s="20">
        <v>0</v>
      </c>
      <c r="L2798" s="20">
        <v>1</v>
      </c>
      <c r="M2798" s="225" t="s">
        <v>830</v>
      </c>
      <c r="O2798" s="101">
        <f>IF(ISBLANK(C2798),O2797,IF(COUNTIF(C$2:C2798,C2798)&gt;1,O2797,1+MAX(O2797,0)))</f>
        <v>80</v>
      </c>
      <c r="P2798" s="45">
        <f t="shared" si="602"/>
        <v>47</v>
      </c>
      <c r="Q2798" s="33" t="str">
        <f t="shared" si="603"/>
        <v/>
      </c>
      <c r="R2798" s="33">
        <f t="shared" si="604"/>
        <v>4</v>
      </c>
      <c r="S2798" s="33" t="str">
        <f t="shared" si="605"/>
        <v>147_4</v>
      </c>
      <c r="T2798" s="35" t="str">
        <f t="shared" si="606"/>
        <v>147AM</v>
      </c>
      <c r="U2798" s="35" t="str">
        <f t="shared" si="607"/>
        <v>147AMNS</v>
      </c>
      <c r="W2798" s="20" t="str">
        <f t="shared" si="608"/>
        <v/>
      </c>
      <c r="X2798" s="20" t="str">
        <f t="shared" si="609"/>
        <v/>
      </c>
      <c r="Y2798" s="20" t="str">
        <f t="shared" si="610"/>
        <v/>
      </c>
      <c r="Z2798" s="20" t="str">
        <f t="shared" si="611"/>
        <v/>
      </c>
      <c r="AA2798" s="20">
        <f t="shared" si="613"/>
        <v>0</v>
      </c>
      <c r="AB2798" s="20">
        <f t="shared" si="614"/>
        <v>0</v>
      </c>
      <c r="AC2798" s="20">
        <f t="shared" si="615"/>
        <v>3</v>
      </c>
      <c r="AD2798" s="16">
        <f t="shared" si="612"/>
        <v>1</v>
      </c>
      <c r="AE2798" s="16">
        <f>IF(ISBLANK(T2798),AE2797,IF(COUNTIF(T$2:T2798,T2798)&gt;1,AE2797,1+MAX(AE2797,0)))</f>
        <v>85</v>
      </c>
    </row>
    <row r="2799" spans="1:31" x14ac:dyDescent="0.25">
      <c r="A2799" s="42">
        <v>147</v>
      </c>
      <c r="B2799" s="42" t="s">
        <v>65</v>
      </c>
      <c r="C2799" s="42" t="s">
        <v>829</v>
      </c>
      <c r="E2799" s="20">
        <v>1</v>
      </c>
      <c r="F2799" s="20">
        <v>4</v>
      </c>
      <c r="G2799" s="20">
        <v>2</v>
      </c>
      <c r="H2799" s="20">
        <v>1</v>
      </c>
      <c r="I2799" s="20">
        <v>1</v>
      </c>
      <c r="J2799" s="20">
        <v>0</v>
      </c>
      <c r="K2799" s="20">
        <v>1</v>
      </c>
      <c r="L2799" s="20">
        <v>1</v>
      </c>
      <c r="M2799" s="225" t="s">
        <v>830</v>
      </c>
      <c r="O2799" s="101">
        <f>IF(ISBLANK(C2799),O2798,IF(COUNTIF(C$2:C2799,C2799)&gt;1,O2798,1+MAX(O2798,0)))</f>
        <v>80</v>
      </c>
      <c r="P2799" s="45">
        <f t="shared" si="602"/>
        <v>47</v>
      </c>
      <c r="Q2799" s="33" t="str">
        <f t="shared" si="603"/>
        <v/>
      </c>
      <c r="R2799" s="33">
        <f t="shared" si="604"/>
        <v>4</v>
      </c>
      <c r="S2799" s="33" t="str">
        <f t="shared" si="605"/>
        <v>147_4</v>
      </c>
      <c r="T2799" s="35" t="str">
        <f t="shared" si="606"/>
        <v>147AM</v>
      </c>
      <c r="U2799" s="35" t="str">
        <f t="shared" si="607"/>
        <v>147AMNS</v>
      </c>
      <c r="W2799" s="20" t="str">
        <f t="shared" si="608"/>
        <v/>
      </c>
      <c r="X2799" s="20" t="str">
        <f t="shared" si="609"/>
        <v/>
      </c>
      <c r="Y2799" s="20" t="str">
        <f t="shared" si="610"/>
        <v/>
      </c>
      <c r="Z2799" s="20" t="str">
        <f t="shared" si="611"/>
        <v/>
      </c>
      <c r="AA2799" s="20">
        <f t="shared" si="613"/>
        <v>0</v>
      </c>
      <c r="AB2799" s="20">
        <f t="shared" si="614"/>
        <v>0</v>
      </c>
      <c r="AC2799" s="20">
        <f t="shared" si="615"/>
        <v>1</v>
      </c>
      <c r="AD2799" s="16">
        <f t="shared" si="612"/>
        <v>1</v>
      </c>
      <c r="AE2799" s="16">
        <f>IF(ISBLANK(T2799),AE2798,IF(COUNTIF(T$2:T2799,T2799)&gt;1,AE2798,1+MAX(AE2798,0)))</f>
        <v>85</v>
      </c>
    </row>
    <row r="2800" spans="1:31" x14ac:dyDescent="0.25">
      <c r="A2800" s="42">
        <v>147</v>
      </c>
      <c r="B2800" s="42" t="s">
        <v>65</v>
      </c>
      <c r="C2800" s="42" t="s">
        <v>829</v>
      </c>
      <c r="E2800" s="20">
        <v>1</v>
      </c>
      <c r="F2800" s="20">
        <v>4</v>
      </c>
      <c r="G2800" s="20">
        <v>3</v>
      </c>
      <c r="H2800" s="20">
        <v>0</v>
      </c>
      <c r="I2800" s="20">
        <v>0</v>
      </c>
      <c r="J2800" s="20">
        <v>0</v>
      </c>
      <c r="K2800" s="20">
        <v>0</v>
      </c>
      <c r="L2800" s="20">
        <v>0</v>
      </c>
      <c r="M2800" s="225" t="s">
        <v>830</v>
      </c>
      <c r="O2800" s="101">
        <f>IF(ISBLANK(C2800),O2799,IF(COUNTIF(C$2:C2800,C2800)&gt;1,O2799,1+MAX(O2799,0)))</f>
        <v>80</v>
      </c>
      <c r="P2800" s="45">
        <f t="shared" si="602"/>
        <v>47</v>
      </c>
      <c r="Q2800" s="33" t="str">
        <f t="shared" si="603"/>
        <v/>
      </c>
      <c r="R2800" s="33">
        <f t="shared" si="604"/>
        <v>4</v>
      </c>
      <c r="S2800" s="33" t="str">
        <f t="shared" si="605"/>
        <v>147_4</v>
      </c>
      <c r="T2800" s="35" t="str">
        <f t="shared" si="606"/>
        <v>147AM</v>
      </c>
      <c r="U2800" s="35" t="str">
        <f t="shared" si="607"/>
        <v>147AMEW</v>
      </c>
      <c r="W2800" s="20" t="str">
        <f t="shared" si="608"/>
        <v/>
      </c>
      <c r="X2800" s="20" t="str">
        <f t="shared" si="609"/>
        <v/>
      </c>
      <c r="Y2800" s="20" t="str">
        <f t="shared" si="610"/>
        <v/>
      </c>
      <c r="Z2800" s="20" t="str">
        <f t="shared" si="611"/>
        <v/>
      </c>
      <c r="AA2800" s="20">
        <f t="shared" si="613"/>
        <v>0</v>
      </c>
      <c r="AB2800" s="20">
        <f t="shared" si="614"/>
        <v>0</v>
      </c>
      <c r="AC2800" s="20">
        <f t="shared" si="615"/>
        <v>0</v>
      </c>
      <c r="AD2800" s="16">
        <f t="shared" si="612"/>
        <v>0</v>
      </c>
      <c r="AE2800" s="16">
        <f>IF(ISBLANK(T2800),AE2799,IF(COUNTIF(T$2:T2800,T2800)&gt;1,AE2799,1+MAX(AE2799,0)))</f>
        <v>85</v>
      </c>
    </row>
    <row r="2801" spans="1:31" x14ac:dyDescent="0.25">
      <c r="A2801" s="42">
        <v>147</v>
      </c>
      <c r="B2801" s="42" t="s">
        <v>65</v>
      </c>
      <c r="C2801" s="42" t="s">
        <v>829</v>
      </c>
      <c r="E2801" s="20">
        <v>1</v>
      </c>
      <c r="F2801" s="20">
        <v>4</v>
      </c>
      <c r="G2801" s="20">
        <v>4</v>
      </c>
      <c r="H2801" s="20">
        <v>1</v>
      </c>
      <c r="I2801" s="20">
        <v>0</v>
      </c>
      <c r="J2801" s="20">
        <v>0</v>
      </c>
      <c r="K2801" s="20">
        <v>1</v>
      </c>
      <c r="L2801" s="20">
        <v>1</v>
      </c>
      <c r="M2801" s="225" t="s">
        <v>830</v>
      </c>
      <c r="O2801" s="101">
        <f>IF(ISBLANK(C2801),O2800,IF(COUNTIF(C$2:C2801,C2801)&gt;1,O2800,1+MAX(O2800,0)))</f>
        <v>80</v>
      </c>
      <c r="P2801" s="45">
        <f t="shared" si="602"/>
        <v>47</v>
      </c>
      <c r="Q2801" s="33" t="str">
        <f t="shared" si="603"/>
        <v/>
      </c>
      <c r="R2801" s="33">
        <f t="shared" si="604"/>
        <v>4</v>
      </c>
      <c r="S2801" s="33" t="str">
        <f t="shared" si="605"/>
        <v>147_4</v>
      </c>
      <c r="T2801" s="35" t="str">
        <f t="shared" si="606"/>
        <v>147AM</v>
      </c>
      <c r="U2801" s="35" t="str">
        <f t="shared" si="607"/>
        <v>147AMEW</v>
      </c>
      <c r="W2801" s="20" t="str">
        <f t="shared" si="608"/>
        <v/>
      </c>
      <c r="X2801" s="20" t="str">
        <f t="shared" si="609"/>
        <v/>
      </c>
      <c r="Y2801" s="20" t="str">
        <f t="shared" si="610"/>
        <v/>
      </c>
      <c r="Z2801" s="20" t="str">
        <f t="shared" si="611"/>
        <v/>
      </c>
      <c r="AA2801" s="20">
        <f t="shared" si="613"/>
        <v>0</v>
      </c>
      <c r="AB2801" s="20">
        <f t="shared" si="614"/>
        <v>0</v>
      </c>
      <c r="AC2801" s="20">
        <f t="shared" si="615"/>
        <v>0</v>
      </c>
      <c r="AD2801" s="16">
        <f t="shared" si="612"/>
        <v>0</v>
      </c>
      <c r="AE2801" s="16">
        <f>IF(ISBLANK(T2801),AE2800,IF(COUNTIF(T$2:T2801,T2801)&gt;1,AE2800,1+MAX(AE2800,0)))</f>
        <v>85</v>
      </c>
    </row>
    <row r="2802" spans="1:31" x14ac:dyDescent="0.25">
      <c r="A2802" s="42">
        <v>147</v>
      </c>
      <c r="B2802" s="42" t="s">
        <v>65</v>
      </c>
      <c r="C2802" s="42" t="s">
        <v>829</v>
      </c>
      <c r="E2802" s="20">
        <v>2</v>
      </c>
      <c r="F2802" s="20">
        <v>1</v>
      </c>
      <c r="G2802" s="20">
        <v>1</v>
      </c>
      <c r="H2802" s="20">
        <v>1</v>
      </c>
      <c r="I2802" s="20">
        <v>0</v>
      </c>
      <c r="J2802" s="20">
        <v>0</v>
      </c>
      <c r="K2802" s="20">
        <v>0</v>
      </c>
      <c r="L2802" s="20">
        <v>1</v>
      </c>
      <c r="O2802" s="101">
        <f>IF(ISBLANK(C2802),O2801,IF(COUNTIF(C$2:C2802,C2802)&gt;1,O2801,1+MAX(O2801,0)))</f>
        <v>80</v>
      </c>
      <c r="P2802" s="45">
        <f t="shared" si="602"/>
        <v>47</v>
      </c>
      <c r="Q2802" s="33" t="str">
        <f t="shared" si="603"/>
        <v/>
      </c>
      <c r="R2802" s="33">
        <f t="shared" si="604"/>
        <v>5</v>
      </c>
      <c r="S2802" s="33" t="str">
        <f t="shared" si="605"/>
        <v>147_5</v>
      </c>
      <c r="T2802" s="35" t="str">
        <f t="shared" si="606"/>
        <v>147AM</v>
      </c>
      <c r="U2802" s="35" t="str">
        <f t="shared" si="607"/>
        <v>147AMNS</v>
      </c>
      <c r="W2802" s="20" t="str">
        <f t="shared" si="608"/>
        <v/>
      </c>
      <c r="X2802" s="20" t="str">
        <f t="shared" si="609"/>
        <v/>
      </c>
      <c r="Y2802" s="20" t="str">
        <f t="shared" si="610"/>
        <v/>
      </c>
      <c r="Z2802" s="20" t="str">
        <f t="shared" si="611"/>
        <v/>
      </c>
      <c r="AA2802" s="20">
        <f t="shared" si="613"/>
        <v>0</v>
      </c>
      <c r="AB2802" s="20">
        <f t="shared" si="614"/>
        <v>0</v>
      </c>
      <c r="AC2802" s="20">
        <f t="shared" si="615"/>
        <v>3</v>
      </c>
      <c r="AD2802" s="16">
        <f t="shared" si="612"/>
        <v>1</v>
      </c>
      <c r="AE2802" s="16">
        <f>IF(ISBLANK(T2802),AE2801,IF(COUNTIF(T$2:T2802,T2802)&gt;1,AE2801,1+MAX(AE2801,0)))</f>
        <v>85</v>
      </c>
    </row>
    <row r="2803" spans="1:31" x14ac:dyDescent="0.25">
      <c r="A2803" s="42">
        <v>147</v>
      </c>
      <c r="B2803" s="42" t="s">
        <v>65</v>
      </c>
      <c r="C2803" s="42" t="s">
        <v>829</v>
      </c>
      <c r="E2803" s="20">
        <v>2</v>
      </c>
      <c r="F2803" s="20">
        <v>1</v>
      </c>
      <c r="G2803" s="20">
        <v>2</v>
      </c>
      <c r="H2803" s="20">
        <v>0</v>
      </c>
      <c r="I2803" s="20">
        <v>0</v>
      </c>
      <c r="J2803" s="20">
        <v>0</v>
      </c>
      <c r="K2803" s="20">
        <v>0</v>
      </c>
      <c r="L2803" s="20">
        <v>0</v>
      </c>
      <c r="O2803" s="101">
        <f>IF(ISBLANK(C2803),O2802,IF(COUNTIF(C$2:C2803,C2803)&gt;1,O2802,1+MAX(O2802,0)))</f>
        <v>80</v>
      </c>
      <c r="P2803" s="45">
        <f t="shared" si="602"/>
        <v>47</v>
      </c>
      <c r="Q2803" s="33" t="str">
        <f t="shared" si="603"/>
        <v/>
      </c>
      <c r="R2803" s="33">
        <f t="shared" si="604"/>
        <v>5</v>
      </c>
      <c r="S2803" s="33" t="str">
        <f t="shared" si="605"/>
        <v>147_5</v>
      </c>
      <c r="T2803" s="35" t="str">
        <f t="shared" si="606"/>
        <v>147AM</v>
      </c>
      <c r="U2803" s="35" t="str">
        <f t="shared" si="607"/>
        <v>147AMNS</v>
      </c>
      <c r="W2803" s="20" t="str">
        <f t="shared" si="608"/>
        <v/>
      </c>
      <c r="X2803" s="20" t="str">
        <f t="shared" si="609"/>
        <v/>
      </c>
      <c r="Y2803" s="20" t="str">
        <f t="shared" si="610"/>
        <v/>
      </c>
      <c r="Z2803" s="20" t="str">
        <f t="shared" si="611"/>
        <v/>
      </c>
      <c r="AA2803" s="20">
        <f t="shared" si="613"/>
        <v>0</v>
      </c>
      <c r="AB2803" s="20">
        <f t="shared" si="614"/>
        <v>0</v>
      </c>
      <c r="AC2803" s="20">
        <f t="shared" si="615"/>
        <v>1</v>
      </c>
      <c r="AD2803" s="16">
        <f t="shared" si="612"/>
        <v>1</v>
      </c>
      <c r="AE2803" s="16">
        <f>IF(ISBLANK(T2803),AE2802,IF(COUNTIF(T$2:T2803,T2803)&gt;1,AE2802,1+MAX(AE2802,0)))</f>
        <v>85</v>
      </c>
    </row>
    <row r="2804" spans="1:31" x14ac:dyDescent="0.25">
      <c r="A2804" s="42">
        <v>147</v>
      </c>
      <c r="B2804" s="42" t="s">
        <v>65</v>
      </c>
      <c r="C2804" s="42" t="s">
        <v>829</v>
      </c>
      <c r="E2804" s="20">
        <v>2</v>
      </c>
      <c r="F2804" s="20">
        <v>1</v>
      </c>
      <c r="G2804" s="20">
        <v>3</v>
      </c>
      <c r="H2804" s="20">
        <v>3</v>
      </c>
      <c r="I2804" s="20">
        <v>0</v>
      </c>
      <c r="J2804" s="20">
        <v>3</v>
      </c>
      <c r="K2804" s="20">
        <v>1</v>
      </c>
      <c r="L2804" s="20">
        <v>3</v>
      </c>
      <c r="O2804" s="101">
        <f>IF(ISBLANK(C2804),O2803,IF(COUNTIF(C$2:C2804,C2804)&gt;1,O2803,1+MAX(O2803,0)))</f>
        <v>80</v>
      </c>
      <c r="P2804" s="45">
        <f t="shared" si="602"/>
        <v>47</v>
      </c>
      <c r="Q2804" s="33" t="str">
        <f t="shared" si="603"/>
        <v/>
      </c>
      <c r="R2804" s="33">
        <f t="shared" si="604"/>
        <v>5</v>
      </c>
      <c r="S2804" s="33" t="str">
        <f t="shared" si="605"/>
        <v>147_5</v>
      </c>
      <c r="T2804" s="35" t="str">
        <f t="shared" si="606"/>
        <v>147AM</v>
      </c>
      <c r="U2804" s="35" t="str">
        <f t="shared" si="607"/>
        <v>147AMEW</v>
      </c>
      <c r="W2804" s="20" t="str">
        <f t="shared" si="608"/>
        <v/>
      </c>
      <c r="X2804" s="20" t="str">
        <f t="shared" si="609"/>
        <v/>
      </c>
      <c r="Y2804" s="20" t="str">
        <f t="shared" si="610"/>
        <v/>
      </c>
      <c r="Z2804" s="20" t="str">
        <f t="shared" si="611"/>
        <v/>
      </c>
      <c r="AA2804" s="20">
        <f t="shared" si="613"/>
        <v>0</v>
      </c>
      <c r="AB2804" s="20">
        <f t="shared" si="614"/>
        <v>0</v>
      </c>
      <c r="AC2804" s="20">
        <f t="shared" si="615"/>
        <v>0</v>
      </c>
      <c r="AD2804" s="16">
        <f t="shared" si="612"/>
        <v>0</v>
      </c>
      <c r="AE2804" s="16">
        <f>IF(ISBLANK(T2804),AE2803,IF(COUNTIF(T$2:T2804,T2804)&gt;1,AE2803,1+MAX(AE2803,0)))</f>
        <v>85</v>
      </c>
    </row>
    <row r="2805" spans="1:31" x14ac:dyDescent="0.25">
      <c r="A2805" s="42">
        <v>147</v>
      </c>
      <c r="B2805" s="42" t="s">
        <v>65</v>
      </c>
      <c r="C2805" s="42" t="s">
        <v>829</v>
      </c>
      <c r="E2805" s="20">
        <v>2</v>
      </c>
      <c r="F2805" s="20">
        <v>1</v>
      </c>
      <c r="G2805" s="20">
        <v>4</v>
      </c>
      <c r="H2805" s="20">
        <v>0</v>
      </c>
      <c r="I2805" s="20">
        <v>0</v>
      </c>
      <c r="J2805" s="20">
        <v>0</v>
      </c>
      <c r="K2805" s="20">
        <v>0</v>
      </c>
      <c r="L2805" s="20">
        <v>0</v>
      </c>
      <c r="O2805" s="101">
        <f>IF(ISBLANK(C2805),O2804,IF(COUNTIF(C$2:C2805,C2805)&gt;1,O2804,1+MAX(O2804,0)))</f>
        <v>80</v>
      </c>
      <c r="P2805" s="45">
        <f t="shared" si="602"/>
        <v>47</v>
      </c>
      <c r="Q2805" s="33" t="str">
        <f t="shared" si="603"/>
        <v/>
      </c>
      <c r="R2805" s="33">
        <f t="shared" si="604"/>
        <v>5</v>
      </c>
      <c r="S2805" s="33" t="str">
        <f t="shared" si="605"/>
        <v>147_5</v>
      </c>
      <c r="T2805" s="35" t="str">
        <f t="shared" si="606"/>
        <v>147AM</v>
      </c>
      <c r="U2805" s="35" t="str">
        <f t="shared" si="607"/>
        <v>147AMEW</v>
      </c>
      <c r="W2805" s="20" t="str">
        <f t="shared" si="608"/>
        <v/>
      </c>
      <c r="X2805" s="20" t="str">
        <f t="shared" si="609"/>
        <v/>
      </c>
      <c r="Y2805" s="20" t="str">
        <f t="shared" si="610"/>
        <v/>
      </c>
      <c r="Z2805" s="20" t="str">
        <f t="shared" si="611"/>
        <v/>
      </c>
      <c r="AA2805" s="20">
        <f t="shared" si="613"/>
        <v>0</v>
      </c>
      <c r="AB2805" s="20">
        <f t="shared" si="614"/>
        <v>0</v>
      </c>
      <c r="AC2805" s="20">
        <f t="shared" si="615"/>
        <v>0</v>
      </c>
      <c r="AD2805" s="16">
        <f t="shared" si="612"/>
        <v>0</v>
      </c>
      <c r="AE2805" s="16">
        <f>IF(ISBLANK(T2805),AE2804,IF(COUNTIF(T$2:T2805,T2805)&gt;1,AE2804,1+MAX(AE2804,0)))</f>
        <v>85</v>
      </c>
    </row>
    <row r="2806" spans="1:31" x14ac:dyDescent="0.25">
      <c r="A2806" s="42">
        <v>147</v>
      </c>
      <c r="B2806" s="42" t="s">
        <v>65</v>
      </c>
      <c r="C2806" s="42" t="s">
        <v>829</v>
      </c>
      <c r="E2806" s="20">
        <v>2</v>
      </c>
      <c r="F2806" s="20">
        <v>2</v>
      </c>
      <c r="G2806" s="20">
        <v>1</v>
      </c>
      <c r="H2806" s="20">
        <v>0</v>
      </c>
      <c r="I2806" s="20">
        <v>0</v>
      </c>
      <c r="J2806" s="20">
        <v>0</v>
      </c>
      <c r="K2806" s="20">
        <v>0</v>
      </c>
      <c r="L2806" s="20">
        <v>0</v>
      </c>
      <c r="O2806" s="101">
        <f>IF(ISBLANK(C2806),O2805,IF(COUNTIF(C$2:C2806,C2806)&gt;1,O2805,1+MAX(O2805,0)))</f>
        <v>80</v>
      </c>
      <c r="P2806" s="45">
        <f t="shared" si="602"/>
        <v>47</v>
      </c>
      <c r="Q2806" s="33" t="str">
        <f t="shared" si="603"/>
        <v/>
      </c>
      <c r="R2806" s="33">
        <f t="shared" si="604"/>
        <v>6</v>
      </c>
      <c r="S2806" s="33" t="str">
        <f t="shared" si="605"/>
        <v>147_6</v>
      </c>
      <c r="T2806" s="35" t="str">
        <f t="shared" si="606"/>
        <v>147AM</v>
      </c>
      <c r="U2806" s="35" t="str">
        <f t="shared" si="607"/>
        <v>147AMNS</v>
      </c>
      <c r="W2806" s="20" t="str">
        <f t="shared" si="608"/>
        <v/>
      </c>
      <c r="X2806" s="20" t="str">
        <f t="shared" si="609"/>
        <v/>
      </c>
      <c r="Y2806" s="20" t="str">
        <f t="shared" si="610"/>
        <v/>
      </c>
      <c r="Z2806" s="20" t="str">
        <f t="shared" si="611"/>
        <v/>
      </c>
      <c r="AA2806" s="20">
        <f t="shared" si="613"/>
        <v>0</v>
      </c>
      <c r="AB2806" s="20">
        <f t="shared" si="614"/>
        <v>0</v>
      </c>
      <c r="AC2806" s="20">
        <f t="shared" si="615"/>
        <v>3</v>
      </c>
      <c r="AD2806" s="16">
        <f t="shared" si="612"/>
        <v>1</v>
      </c>
      <c r="AE2806" s="16">
        <f>IF(ISBLANK(T2806),AE2805,IF(COUNTIF(T$2:T2806,T2806)&gt;1,AE2805,1+MAX(AE2805,0)))</f>
        <v>85</v>
      </c>
    </row>
    <row r="2807" spans="1:31" x14ac:dyDescent="0.25">
      <c r="A2807" s="42">
        <v>147</v>
      </c>
      <c r="B2807" s="42" t="s">
        <v>65</v>
      </c>
      <c r="C2807" s="42" t="s">
        <v>829</v>
      </c>
      <c r="E2807" s="20">
        <v>2</v>
      </c>
      <c r="F2807" s="20">
        <v>2</v>
      </c>
      <c r="G2807" s="20">
        <v>2</v>
      </c>
      <c r="H2807" s="20">
        <v>2</v>
      </c>
      <c r="I2807" s="20">
        <v>0</v>
      </c>
      <c r="J2807" s="20">
        <v>0</v>
      </c>
      <c r="K2807" s="20">
        <v>1</v>
      </c>
      <c r="L2807" s="20">
        <v>2</v>
      </c>
      <c r="O2807" s="101">
        <f>IF(ISBLANK(C2807),O2806,IF(COUNTIF(C$2:C2807,C2807)&gt;1,O2806,1+MAX(O2806,0)))</f>
        <v>80</v>
      </c>
      <c r="P2807" s="45">
        <f t="shared" si="602"/>
        <v>47</v>
      </c>
      <c r="Q2807" s="33" t="str">
        <f t="shared" si="603"/>
        <v/>
      </c>
      <c r="R2807" s="33">
        <f t="shared" si="604"/>
        <v>6</v>
      </c>
      <c r="S2807" s="33" t="str">
        <f t="shared" si="605"/>
        <v>147_6</v>
      </c>
      <c r="T2807" s="35" t="str">
        <f t="shared" si="606"/>
        <v>147AM</v>
      </c>
      <c r="U2807" s="35" t="str">
        <f t="shared" si="607"/>
        <v>147AMNS</v>
      </c>
      <c r="W2807" s="20" t="str">
        <f t="shared" si="608"/>
        <v/>
      </c>
      <c r="X2807" s="20" t="str">
        <f t="shared" si="609"/>
        <v/>
      </c>
      <c r="Y2807" s="20" t="str">
        <f t="shared" si="610"/>
        <v/>
      </c>
      <c r="Z2807" s="20" t="str">
        <f t="shared" si="611"/>
        <v/>
      </c>
      <c r="AA2807" s="20">
        <f t="shared" si="613"/>
        <v>0</v>
      </c>
      <c r="AB2807" s="20">
        <f t="shared" si="614"/>
        <v>0</v>
      </c>
      <c r="AC2807" s="20">
        <f t="shared" si="615"/>
        <v>1</v>
      </c>
      <c r="AD2807" s="16">
        <f t="shared" si="612"/>
        <v>1</v>
      </c>
      <c r="AE2807" s="16">
        <f>IF(ISBLANK(T2807),AE2806,IF(COUNTIF(T$2:T2807,T2807)&gt;1,AE2806,1+MAX(AE2806,0)))</f>
        <v>85</v>
      </c>
    </row>
    <row r="2808" spans="1:31" x14ac:dyDescent="0.25">
      <c r="A2808" s="42">
        <v>147</v>
      </c>
      <c r="B2808" s="42" t="s">
        <v>65</v>
      </c>
      <c r="C2808" s="42" t="s">
        <v>829</v>
      </c>
      <c r="E2808" s="20">
        <v>2</v>
      </c>
      <c r="F2808" s="20">
        <v>2</v>
      </c>
      <c r="G2808" s="20">
        <v>3</v>
      </c>
      <c r="H2808" s="20">
        <v>3</v>
      </c>
      <c r="I2808" s="20">
        <v>2</v>
      </c>
      <c r="J2808" s="20">
        <v>1</v>
      </c>
      <c r="K2808" s="20">
        <v>1</v>
      </c>
      <c r="L2808" s="20">
        <v>2</v>
      </c>
      <c r="O2808" s="101">
        <f>IF(ISBLANK(C2808),O2807,IF(COUNTIF(C$2:C2808,C2808)&gt;1,O2807,1+MAX(O2807,0)))</f>
        <v>80</v>
      </c>
      <c r="P2808" s="45">
        <f t="shared" si="602"/>
        <v>47</v>
      </c>
      <c r="Q2808" s="33" t="str">
        <f t="shared" si="603"/>
        <v/>
      </c>
      <c r="R2808" s="33">
        <f t="shared" si="604"/>
        <v>6</v>
      </c>
      <c r="S2808" s="33" t="str">
        <f t="shared" si="605"/>
        <v>147_6</v>
      </c>
      <c r="T2808" s="35" t="str">
        <f t="shared" si="606"/>
        <v>147AM</v>
      </c>
      <c r="U2808" s="35" t="str">
        <f t="shared" si="607"/>
        <v>147AMEW</v>
      </c>
      <c r="W2808" s="20" t="str">
        <f t="shared" si="608"/>
        <v/>
      </c>
      <c r="X2808" s="20" t="str">
        <f t="shared" si="609"/>
        <v/>
      </c>
      <c r="Y2808" s="20" t="str">
        <f t="shared" si="610"/>
        <v/>
      </c>
      <c r="Z2808" s="20" t="str">
        <f t="shared" si="611"/>
        <v/>
      </c>
      <c r="AA2808" s="20">
        <f t="shared" si="613"/>
        <v>0</v>
      </c>
      <c r="AB2808" s="20">
        <f t="shared" si="614"/>
        <v>0</v>
      </c>
      <c r="AC2808" s="20">
        <f t="shared" si="615"/>
        <v>0</v>
      </c>
      <c r="AD2808" s="16">
        <f t="shared" si="612"/>
        <v>0</v>
      </c>
      <c r="AE2808" s="16">
        <f>IF(ISBLANK(T2808),AE2807,IF(COUNTIF(T$2:T2808,T2808)&gt;1,AE2807,1+MAX(AE2807,0)))</f>
        <v>85</v>
      </c>
    </row>
    <row r="2809" spans="1:31" x14ac:dyDescent="0.25">
      <c r="A2809" s="42">
        <v>147</v>
      </c>
      <c r="B2809" s="42" t="s">
        <v>65</v>
      </c>
      <c r="C2809" s="42" t="s">
        <v>829</v>
      </c>
      <c r="E2809" s="20">
        <v>2</v>
      </c>
      <c r="F2809" s="20">
        <v>2</v>
      </c>
      <c r="G2809" s="20">
        <v>4</v>
      </c>
      <c r="H2809" s="20">
        <v>0</v>
      </c>
      <c r="I2809" s="20">
        <v>0</v>
      </c>
      <c r="J2809" s="20">
        <v>0</v>
      </c>
      <c r="K2809" s="20">
        <v>0</v>
      </c>
      <c r="L2809" s="20">
        <v>0</v>
      </c>
      <c r="O2809" s="101">
        <f>IF(ISBLANK(C2809),O2808,IF(COUNTIF(C$2:C2809,C2809)&gt;1,O2808,1+MAX(O2808,0)))</f>
        <v>80</v>
      </c>
      <c r="P2809" s="45">
        <f t="shared" si="602"/>
        <v>47</v>
      </c>
      <c r="Q2809" s="33" t="str">
        <f t="shared" si="603"/>
        <v/>
      </c>
      <c r="R2809" s="33">
        <f t="shared" si="604"/>
        <v>6</v>
      </c>
      <c r="S2809" s="33" t="str">
        <f t="shared" si="605"/>
        <v>147_6</v>
      </c>
      <c r="T2809" s="35" t="str">
        <f t="shared" si="606"/>
        <v>147AM</v>
      </c>
      <c r="U2809" s="35" t="str">
        <f t="shared" si="607"/>
        <v>147AMEW</v>
      </c>
      <c r="W2809" s="20" t="str">
        <f t="shared" si="608"/>
        <v/>
      </c>
      <c r="X2809" s="20" t="str">
        <f t="shared" si="609"/>
        <v/>
      </c>
      <c r="Y2809" s="20" t="str">
        <f t="shared" si="610"/>
        <v/>
      </c>
      <c r="Z2809" s="20" t="str">
        <f t="shared" si="611"/>
        <v/>
      </c>
      <c r="AA2809" s="20">
        <f t="shared" si="613"/>
        <v>0</v>
      </c>
      <c r="AB2809" s="20">
        <f t="shared" si="614"/>
        <v>0</v>
      </c>
      <c r="AC2809" s="20">
        <f t="shared" si="615"/>
        <v>0</v>
      </c>
      <c r="AD2809" s="16">
        <f t="shared" si="612"/>
        <v>0</v>
      </c>
      <c r="AE2809" s="16">
        <f>IF(ISBLANK(T2809),AE2808,IF(COUNTIF(T$2:T2809,T2809)&gt;1,AE2808,1+MAX(AE2808,0)))</f>
        <v>85</v>
      </c>
    </row>
    <row r="2810" spans="1:31" x14ac:dyDescent="0.25">
      <c r="A2810" s="42">
        <v>147</v>
      </c>
      <c r="B2810" s="42" t="s">
        <v>65</v>
      </c>
      <c r="C2810" s="42" t="s">
        <v>829</v>
      </c>
      <c r="E2810" s="20">
        <v>2</v>
      </c>
      <c r="F2810" s="20">
        <v>3</v>
      </c>
      <c r="G2810" s="20">
        <v>1</v>
      </c>
      <c r="H2810" s="20">
        <v>1</v>
      </c>
      <c r="I2810" s="20">
        <v>1</v>
      </c>
      <c r="J2810" s="20">
        <v>1</v>
      </c>
      <c r="K2810" s="20">
        <v>0</v>
      </c>
      <c r="L2810" s="20">
        <v>0</v>
      </c>
      <c r="O2810" s="101">
        <f>IF(ISBLANK(C2810),O2809,IF(COUNTIF(C$2:C2810,C2810)&gt;1,O2809,1+MAX(O2809,0)))</f>
        <v>80</v>
      </c>
      <c r="P2810" s="45">
        <f t="shared" si="602"/>
        <v>47</v>
      </c>
      <c r="Q2810" s="33" t="str">
        <f t="shared" si="603"/>
        <v/>
      </c>
      <c r="R2810" s="33">
        <f t="shared" si="604"/>
        <v>7</v>
      </c>
      <c r="S2810" s="33" t="str">
        <f t="shared" si="605"/>
        <v>147_7</v>
      </c>
      <c r="T2810" s="35" t="str">
        <f t="shared" si="606"/>
        <v>147AM</v>
      </c>
      <c r="U2810" s="35" t="str">
        <f t="shared" si="607"/>
        <v>147AMNS</v>
      </c>
      <c r="W2810" s="20" t="str">
        <f t="shared" si="608"/>
        <v/>
      </c>
      <c r="X2810" s="20" t="str">
        <f t="shared" si="609"/>
        <v/>
      </c>
      <c r="Y2810" s="20" t="str">
        <f t="shared" si="610"/>
        <v/>
      </c>
      <c r="Z2810" s="20" t="str">
        <f t="shared" si="611"/>
        <v/>
      </c>
      <c r="AA2810" s="20">
        <f t="shared" si="613"/>
        <v>0</v>
      </c>
      <c r="AB2810" s="20">
        <f t="shared" si="614"/>
        <v>0</v>
      </c>
      <c r="AC2810" s="20">
        <f t="shared" si="615"/>
        <v>3</v>
      </c>
      <c r="AD2810" s="16">
        <f t="shared" si="612"/>
        <v>1</v>
      </c>
      <c r="AE2810" s="16">
        <f>IF(ISBLANK(T2810),AE2809,IF(COUNTIF(T$2:T2810,T2810)&gt;1,AE2809,1+MAX(AE2809,0)))</f>
        <v>85</v>
      </c>
    </row>
    <row r="2811" spans="1:31" x14ac:dyDescent="0.25">
      <c r="A2811" s="42">
        <v>147</v>
      </c>
      <c r="B2811" s="42" t="s">
        <v>65</v>
      </c>
      <c r="C2811" s="42" t="s">
        <v>829</v>
      </c>
      <c r="E2811" s="20">
        <v>2</v>
      </c>
      <c r="F2811" s="20">
        <v>3</v>
      </c>
      <c r="G2811" s="20">
        <v>2</v>
      </c>
      <c r="H2811" s="20">
        <v>1</v>
      </c>
      <c r="I2811" s="20">
        <v>0</v>
      </c>
      <c r="J2811" s="20">
        <v>0</v>
      </c>
      <c r="K2811" s="20">
        <v>1</v>
      </c>
      <c r="L2811" s="20">
        <v>1</v>
      </c>
      <c r="O2811" s="101">
        <f>IF(ISBLANK(C2811),O2810,IF(COUNTIF(C$2:C2811,C2811)&gt;1,O2810,1+MAX(O2810,0)))</f>
        <v>80</v>
      </c>
      <c r="P2811" s="45">
        <f t="shared" si="602"/>
        <v>47</v>
      </c>
      <c r="Q2811" s="33" t="str">
        <f t="shared" si="603"/>
        <v/>
      </c>
      <c r="R2811" s="33">
        <f t="shared" si="604"/>
        <v>7</v>
      </c>
      <c r="S2811" s="33" t="str">
        <f t="shared" si="605"/>
        <v>147_7</v>
      </c>
      <c r="T2811" s="35" t="str">
        <f t="shared" si="606"/>
        <v>147AM</v>
      </c>
      <c r="U2811" s="35" t="str">
        <f t="shared" si="607"/>
        <v>147AMNS</v>
      </c>
      <c r="W2811" s="20" t="str">
        <f t="shared" si="608"/>
        <v/>
      </c>
      <c r="X2811" s="20" t="str">
        <f t="shared" si="609"/>
        <v/>
      </c>
      <c r="Y2811" s="20" t="str">
        <f t="shared" si="610"/>
        <v/>
      </c>
      <c r="Z2811" s="20" t="str">
        <f t="shared" si="611"/>
        <v/>
      </c>
      <c r="AA2811" s="20">
        <f t="shared" si="613"/>
        <v>0</v>
      </c>
      <c r="AB2811" s="20">
        <f t="shared" si="614"/>
        <v>0</v>
      </c>
      <c r="AC2811" s="20">
        <f t="shared" si="615"/>
        <v>1</v>
      </c>
      <c r="AD2811" s="16">
        <f t="shared" si="612"/>
        <v>1</v>
      </c>
      <c r="AE2811" s="16">
        <f>IF(ISBLANK(T2811),AE2810,IF(COUNTIF(T$2:T2811,T2811)&gt;1,AE2810,1+MAX(AE2810,0)))</f>
        <v>85</v>
      </c>
    </row>
    <row r="2812" spans="1:31" x14ac:dyDescent="0.25">
      <c r="A2812" s="42">
        <v>147</v>
      </c>
      <c r="B2812" s="42" t="s">
        <v>65</v>
      </c>
      <c r="C2812" s="42" t="s">
        <v>829</v>
      </c>
      <c r="E2812" s="20">
        <v>2</v>
      </c>
      <c r="F2812" s="20">
        <v>3</v>
      </c>
      <c r="G2812" s="20">
        <v>3</v>
      </c>
      <c r="H2812" s="20">
        <v>5</v>
      </c>
      <c r="I2812" s="20">
        <v>3</v>
      </c>
      <c r="J2812" s="20">
        <v>3</v>
      </c>
      <c r="K2812" s="20">
        <v>0</v>
      </c>
      <c r="L2812" s="20">
        <v>5</v>
      </c>
      <c r="O2812" s="101">
        <f>IF(ISBLANK(C2812),O2811,IF(COUNTIF(C$2:C2812,C2812)&gt;1,O2811,1+MAX(O2811,0)))</f>
        <v>80</v>
      </c>
      <c r="P2812" s="45">
        <f t="shared" si="602"/>
        <v>47</v>
      </c>
      <c r="Q2812" s="33" t="str">
        <f t="shared" si="603"/>
        <v/>
      </c>
      <c r="R2812" s="33">
        <f t="shared" si="604"/>
        <v>7</v>
      </c>
      <c r="S2812" s="33" t="str">
        <f t="shared" si="605"/>
        <v>147_7</v>
      </c>
      <c r="T2812" s="35" t="str">
        <f t="shared" si="606"/>
        <v>147AM</v>
      </c>
      <c r="U2812" s="35" t="str">
        <f t="shared" si="607"/>
        <v>147AMEW</v>
      </c>
      <c r="W2812" s="20" t="str">
        <f t="shared" si="608"/>
        <v/>
      </c>
      <c r="X2812" s="20" t="str">
        <f t="shared" si="609"/>
        <v/>
      </c>
      <c r="Y2812" s="20" t="str">
        <f t="shared" si="610"/>
        <v/>
      </c>
      <c r="Z2812" s="20" t="str">
        <f t="shared" si="611"/>
        <v/>
      </c>
      <c r="AA2812" s="20">
        <f t="shared" si="613"/>
        <v>0</v>
      </c>
      <c r="AB2812" s="20">
        <f t="shared" si="614"/>
        <v>0</v>
      </c>
      <c r="AC2812" s="20">
        <f t="shared" si="615"/>
        <v>0</v>
      </c>
      <c r="AD2812" s="16">
        <f t="shared" si="612"/>
        <v>0</v>
      </c>
      <c r="AE2812" s="16">
        <f>IF(ISBLANK(T2812),AE2811,IF(COUNTIF(T$2:T2812,T2812)&gt;1,AE2811,1+MAX(AE2811,0)))</f>
        <v>85</v>
      </c>
    </row>
    <row r="2813" spans="1:31" x14ac:dyDescent="0.25">
      <c r="A2813" s="42">
        <v>147</v>
      </c>
      <c r="B2813" s="42" t="s">
        <v>65</v>
      </c>
      <c r="C2813" s="42" t="s">
        <v>829</v>
      </c>
      <c r="E2813" s="20">
        <v>2</v>
      </c>
      <c r="F2813" s="20">
        <v>3</v>
      </c>
      <c r="G2813" s="20">
        <v>4</v>
      </c>
      <c r="H2813" s="20">
        <v>1</v>
      </c>
      <c r="I2813" s="20">
        <v>0</v>
      </c>
      <c r="J2813" s="20">
        <v>1</v>
      </c>
      <c r="K2813" s="20">
        <v>0</v>
      </c>
      <c r="L2813" s="20">
        <v>1</v>
      </c>
      <c r="O2813" s="101">
        <f>IF(ISBLANK(C2813),O2812,IF(COUNTIF(C$2:C2813,C2813)&gt;1,O2812,1+MAX(O2812,0)))</f>
        <v>80</v>
      </c>
      <c r="P2813" s="45">
        <f t="shared" si="602"/>
        <v>47</v>
      </c>
      <c r="Q2813" s="33" t="str">
        <f t="shared" si="603"/>
        <v/>
      </c>
      <c r="R2813" s="33">
        <f t="shared" si="604"/>
        <v>7</v>
      </c>
      <c r="S2813" s="33" t="str">
        <f t="shared" si="605"/>
        <v>147_7</v>
      </c>
      <c r="T2813" s="35" t="str">
        <f t="shared" si="606"/>
        <v>147AM</v>
      </c>
      <c r="U2813" s="35" t="str">
        <f t="shared" si="607"/>
        <v>147AMEW</v>
      </c>
      <c r="W2813" s="20" t="str">
        <f t="shared" si="608"/>
        <v/>
      </c>
      <c r="X2813" s="20" t="str">
        <f t="shared" si="609"/>
        <v/>
      </c>
      <c r="Y2813" s="20" t="str">
        <f t="shared" si="610"/>
        <v/>
      </c>
      <c r="Z2813" s="20" t="str">
        <f t="shared" si="611"/>
        <v/>
      </c>
      <c r="AA2813" s="20">
        <f t="shared" si="613"/>
        <v>0</v>
      </c>
      <c r="AB2813" s="20">
        <f t="shared" si="614"/>
        <v>0</v>
      </c>
      <c r="AC2813" s="20">
        <f t="shared" si="615"/>
        <v>0</v>
      </c>
      <c r="AD2813" s="16">
        <f t="shared" si="612"/>
        <v>0</v>
      </c>
      <c r="AE2813" s="16">
        <f>IF(ISBLANK(T2813),AE2812,IF(COUNTIF(T$2:T2813,T2813)&gt;1,AE2812,1+MAX(AE2812,0)))</f>
        <v>85</v>
      </c>
    </row>
    <row r="2814" spans="1:31" x14ac:dyDescent="0.25">
      <c r="A2814" s="42">
        <v>147</v>
      </c>
      <c r="B2814" s="42" t="s">
        <v>65</v>
      </c>
      <c r="C2814" s="42" t="s">
        <v>829</v>
      </c>
      <c r="E2814" s="20">
        <v>2</v>
      </c>
      <c r="F2814" s="20">
        <v>4</v>
      </c>
      <c r="G2814" s="20">
        <v>1</v>
      </c>
      <c r="H2814" s="20">
        <v>0</v>
      </c>
      <c r="I2814" s="20">
        <v>0</v>
      </c>
      <c r="J2814" s="20">
        <v>0</v>
      </c>
      <c r="K2814" s="20">
        <v>0</v>
      </c>
      <c r="L2814" s="20">
        <v>0</v>
      </c>
      <c r="O2814" s="101">
        <f>IF(ISBLANK(C2814),O2813,IF(COUNTIF(C$2:C2814,C2814)&gt;1,O2813,1+MAX(O2813,0)))</f>
        <v>80</v>
      </c>
      <c r="P2814" s="45">
        <f t="shared" si="602"/>
        <v>47</v>
      </c>
      <c r="Q2814" s="33" t="str">
        <f t="shared" si="603"/>
        <v/>
      </c>
      <c r="R2814" s="33">
        <f t="shared" si="604"/>
        <v>8</v>
      </c>
      <c r="S2814" s="33" t="str">
        <f t="shared" si="605"/>
        <v>147_8</v>
      </c>
      <c r="T2814" s="35" t="str">
        <f t="shared" si="606"/>
        <v>147AM</v>
      </c>
      <c r="U2814" s="35" t="str">
        <f t="shared" si="607"/>
        <v>147AMNS</v>
      </c>
      <c r="W2814" s="20" t="str">
        <f t="shared" si="608"/>
        <v/>
      </c>
      <c r="X2814" s="20" t="str">
        <f t="shared" si="609"/>
        <v/>
      </c>
      <c r="Y2814" s="20" t="str">
        <f t="shared" si="610"/>
        <v/>
      </c>
      <c r="Z2814" s="20" t="str">
        <f t="shared" si="611"/>
        <v/>
      </c>
      <c r="AA2814" s="20">
        <f t="shared" si="613"/>
        <v>0</v>
      </c>
      <c r="AB2814" s="20">
        <f t="shared" si="614"/>
        <v>0</v>
      </c>
      <c r="AC2814" s="20">
        <f t="shared" si="615"/>
        <v>3</v>
      </c>
      <c r="AD2814" s="16">
        <f t="shared" si="612"/>
        <v>1</v>
      </c>
      <c r="AE2814" s="16">
        <f>IF(ISBLANK(T2814),AE2813,IF(COUNTIF(T$2:T2814,T2814)&gt;1,AE2813,1+MAX(AE2813,0)))</f>
        <v>85</v>
      </c>
    </row>
    <row r="2815" spans="1:31" x14ac:dyDescent="0.25">
      <c r="A2815" s="42">
        <v>147</v>
      </c>
      <c r="B2815" s="42" t="s">
        <v>65</v>
      </c>
      <c r="C2815" s="42" t="s">
        <v>829</v>
      </c>
      <c r="E2815" s="20">
        <v>2</v>
      </c>
      <c r="F2815" s="20">
        <v>4</v>
      </c>
      <c r="G2815" s="20">
        <v>2</v>
      </c>
      <c r="H2815" s="20">
        <v>5</v>
      </c>
      <c r="I2815" s="20">
        <v>1</v>
      </c>
      <c r="J2815" s="20">
        <v>3</v>
      </c>
      <c r="K2815" s="20">
        <v>3</v>
      </c>
      <c r="L2815" s="20">
        <v>4</v>
      </c>
      <c r="O2815" s="101">
        <f>IF(ISBLANK(C2815),O2814,IF(COUNTIF(C$2:C2815,C2815)&gt;1,O2814,1+MAX(O2814,0)))</f>
        <v>80</v>
      </c>
      <c r="P2815" s="45">
        <f t="shared" si="602"/>
        <v>47</v>
      </c>
      <c r="Q2815" s="33" t="str">
        <f t="shared" si="603"/>
        <v/>
      </c>
      <c r="R2815" s="33">
        <f t="shared" si="604"/>
        <v>8</v>
      </c>
      <c r="S2815" s="33" t="str">
        <f t="shared" si="605"/>
        <v>147_8</v>
      </c>
      <c r="T2815" s="35" t="str">
        <f t="shared" si="606"/>
        <v>147AM</v>
      </c>
      <c r="U2815" s="35" t="str">
        <f t="shared" si="607"/>
        <v>147AMNS</v>
      </c>
      <c r="W2815" s="20" t="str">
        <f t="shared" si="608"/>
        <v/>
      </c>
      <c r="X2815" s="20" t="str">
        <f t="shared" si="609"/>
        <v/>
      </c>
      <c r="Y2815" s="20" t="str">
        <f t="shared" si="610"/>
        <v/>
      </c>
      <c r="Z2815" s="20" t="str">
        <f t="shared" si="611"/>
        <v/>
      </c>
      <c r="AA2815" s="20">
        <f t="shared" si="613"/>
        <v>0</v>
      </c>
      <c r="AB2815" s="20">
        <f t="shared" si="614"/>
        <v>0</v>
      </c>
      <c r="AC2815" s="20">
        <f t="shared" si="615"/>
        <v>1</v>
      </c>
      <c r="AD2815" s="16">
        <f t="shared" si="612"/>
        <v>1</v>
      </c>
      <c r="AE2815" s="16">
        <f>IF(ISBLANK(T2815),AE2814,IF(COUNTIF(T$2:T2815,T2815)&gt;1,AE2814,1+MAX(AE2814,0)))</f>
        <v>85</v>
      </c>
    </row>
    <row r="2816" spans="1:31" x14ac:dyDescent="0.25">
      <c r="A2816" s="42">
        <v>147</v>
      </c>
      <c r="B2816" s="42" t="s">
        <v>65</v>
      </c>
      <c r="C2816" s="42" t="s">
        <v>829</v>
      </c>
      <c r="E2816" s="20">
        <v>2</v>
      </c>
      <c r="F2816" s="20">
        <v>4</v>
      </c>
      <c r="G2816" s="20">
        <v>3</v>
      </c>
      <c r="H2816" s="20">
        <v>1</v>
      </c>
      <c r="I2816" s="20">
        <v>0</v>
      </c>
      <c r="J2816" s="20">
        <v>1</v>
      </c>
      <c r="K2816" s="20">
        <v>0</v>
      </c>
      <c r="L2816" s="20">
        <v>1</v>
      </c>
      <c r="O2816" s="101">
        <f>IF(ISBLANK(C2816),O2815,IF(COUNTIF(C$2:C2816,C2816)&gt;1,O2815,1+MAX(O2815,0)))</f>
        <v>80</v>
      </c>
      <c r="P2816" s="45">
        <f t="shared" si="602"/>
        <v>47</v>
      </c>
      <c r="Q2816" s="33" t="str">
        <f t="shared" si="603"/>
        <v/>
      </c>
      <c r="R2816" s="33">
        <f t="shared" si="604"/>
        <v>8</v>
      </c>
      <c r="S2816" s="33" t="str">
        <f t="shared" si="605"/>
        <v>147_8</v>
      </c>
      <c r="T2816" s="35" t="str">
        <f t="shared" si="606"/>
        <v>147AM</v>
      </c>
      <c r="U2816" s="35" t="str">
        <f t="shared" si="607"/>
        <v>147AMEW</v>
      </c>
      <c r="W2816" s="20" t="str">
        <f t="shared" si="608"/>
        <v/>
      </c>
      <c r="X2816" s="20" t="str">
        <f t="shared" si="609"/>
        <v/>
      </c>
      <c r="Y2816" s="20" t="str">
        <f t="shared" si="610"/>
        <v/>
      </c>
      <c r="Z2816" s="20" t="str">
        <f t="shared" si="611"/>
        <v/>
      </c>
      <c r="AA2816" s="20">
        <f t="shared" si="613"/>
        <v>0</v>
      </c>
      <c r="AB2816" s="20">
        <f t="shared" si="614"/>
        <v>0</v>
      </c>
      <c r="AC2816" s="20">
        <f t="shared" si="615"/>
        <v>0</v>
      </c>
      <c r="AD2816" s="16">
        <f t="shared" si="612"/>
        <v>0</v>
      </c>
      <c r="AE2816" s="16">
        <f>IF(ISBLANK(T2816),AE2815,IF(COUNTIF(T$2:T2816,T2816)&gt;1,AE2815,1+MAX(AE2815,0)))</f>
        <v>85</v>
      </c>
    </row>
    <row r="2817" spans="1:31" x14ac:dyDescent="0.25">
      <c r="A2817" s="42">
        <v>147</v>
      </c>
      <c r="B2817" s="42" t="s">
        <v>65</v>
      </c>
      <c r="C2817" s="42" t="s">
        <v>829</v>
      </c>
      <c r="E2817" s="20">
        <v>2</v>
      </c>
      <c r="F2817" s="20">
        <v>4</v>
      </c>
      <c r="G2817" s="20">
        <v>4</v>
      </c>
      <c r="H2817" s="20">
        <v>2</v>
      </c>
      <c r="I2817" s="20">
        <v>0</v>
      </c>
      <c r="J2817" s="20">
        <v>1</v>
      </c>
      <c r="K2817" s="20">
        <v>0</v>
      </c>
      <c r="L2817" s="20">
        <v>2</v>
      </c>
      <c r="O2817" s="101">
        <f>IF(ISBLANK(C2817),O2816,IF(COUNTIF(C$2:C2817,C2817)&gt;1,O2816,1+MAX(O2816,0)))</f>
        <v>80</v>
      </c>
      <c r="P2817" s="45">
        <f t="shared" si="602"/>
        <v>47</v>
      </c>
      <c r="Q2817" s="33" t="str">
        <f t="shared" si="603"/>
        <v/>
      </c>
      <c r="R2817" s="33">
        <f t="shared" si="604"/>
        <v>8</v>
      </c>
      <c r="S2817" s="33" t="str">
        <f t="shared" si="605"/>
        <v>147_8</v>
      </c>
      <c r="T2817" s="35" t="str">
        <f t="shared" si="606"/>
        <v>147AM</v>
      </c>
      <c r="U2817" s="35" t="str">
        <f t="shared" si="607"/>
        <v>147AMEW</v>
      </c>
      <c r="W2817" s="20" t="str">
        <f t="shared" si="608"/>
        <v/>
      </c>
      <c r="X2817" s="20" t="str">
        <f t="shared" si="609"/>
        <v/>
      </c>
      <c r="Y2817" s="20" t="str">
        <f t="shared" si="610"/>
        <v/>
      </c>
      <c r="Z2817" s="20" t="str">
        <f t="shared" si="611"/>
        <v/>
      </c>
      <c r="AA2817" s="20">
        <f t="shared" si="613"/>
        <v>0</v>
      </c>
      <c r="AB2817" s="20">
        <f t="shared" si="614"/>
        <v>0</v>
      </c>
      <c r="AC2817" s="20">
        <f t="shared" si="615"/>
        <v>0</v>
      </c>
      <c r="AD2817" s="16">
        <f t="shared" si="612"/>
        <v>0</v>
      </c>
      <c r="AE2817" s="16">
        <f>IF(ISBLANK(T2817),AE2816,IF(COUNTIF(T$2:T2817,T2817)&gt;1,AE2816,1+MAX(AE2816,0)))</f>
        <v>85</v>
      </c>
    </row>
    <row r="2818" spans="1:31" x14ac:dyDescent="0.25">
      <c r="A2818" s="42">
        <v>147</v>
      </c>
      <c r="B2818" s="42" t="s">
        <v>66</v>
      </c>
      <c r="C2818" s="42" t="s">
        <v>812</v>
      </c>
      <c r="E2818" s="20">
        <v>1</v>
      </c>
      <c r="F2818" s="20">
        <v>1</v>
      </c>
      <c r="G2818" s="20">
        <v>1</v>
      </c>
      <c r="H2818" s="20">
        <v>0</v>
      </c>
      <c r="I2818" s="20">
        <v>0</v>
      </c>
      <c r="J2818" s="20">
        <v>0</v>
      </c>
      <c r="K2818" s="20">
        <v>0</v>
      </c>
      <c r="L2818" s="20">
        <v>0</v>
      </c>
      <c r="O2818" s="101">
        <f>IF(ISBLANK(C2818),O2817,IF(COUNTIF(C$2:C2818,C2818)&gt;1,O2817,1+MAX(O2817,0)))</f>
        <v>80</v>
      </c>
      <c r="P2818" s="45">
        <f t="shared" ref="P2818:P2881" si="616">IF(A2818=A2817,P2817,IF(ISNUMBER(P2817),P2817+1,1))</f>
        <v>47</v>
      </c>
      <c r="Q2818" s="33" t="str">
        <f t="shared" ref="Q2818:Q2881" si="617">IF(OR(P2818=P2817,LEN(A2818)&lt;1),"",P2818)</f>
        <v/>
      </c>
      <c r="R2818" s="33">
        <f t="shared" ref="R2818:R2881" si="618">IF(ISNUMBER(F2818),F2818+4*(E2818-1)+8*IF(B2818="PM",1,0),"")</f>
        <v>9</v>
      </c>
      <c r="S2818" s="33" t="str">
        <f t="shared" ref="S2818:S2881" si="619">IF(ISNUMBER(R2818),A2818&amp;"_"&amp;R2818,"")</f>
        <v>147_9</v>
      </c>
      <c r="T2818" s="35" t="str">
        <f t="shared" ref="T2818:T2881" si="620">A2818&amp;B2818</f>
        <v>147PM</v>
      </c>
      <c r="U2818" s="35" t="str">
        <f t="shared" ref="U2818:U2881" si="621">IF(OR(G2818=1,G2818=2),T2818&amp;"NS",IF(OR(G2818=3,G2818=4),T2818&amp;"EW",""))</f>
        <v>147PMNS</v>
      </c>
      <c r="W2818" s="20" t="str">
        <f t="shared" ref="W2818:W2881" si="622">IF(I2818&gt;$H2818,1,"")</f>
        <v/>
      </c>
      <c r="X2818" s="20" t="str">
        <f t="shared" ref="X2818:X2881" si="623">IF(J2818&gt;$H2818,1,"")</f>
        <v/>
      </c>
      <c r="Y2818" s="20" t="str">
        <f t="shared" ref="Y2818:Y2881" si="624">IF(K2818&gt;$H2818,1,"")</f>
        <v/>
      </c>
      <c r="Z2818" s="20" t="str">
        <f t="shared" ref="Z2818:Z2881" si="625">IF(L2818&gt;$H2818,1,"")</f>
        <v/>
      </c>
      <c r="AA2818" s="20">
        <f t="shared" si="613"/>
        <v>0</v>
      </c>
      <c r="AB2818" s="20">
        <f t="shared" si="614"/>
        <v>0</v>
      </c>
      <c r="AC2818" s="20">
        <f t="shared" si="615"/>
        <v>0</v>
      </c>
      <c r="AD2818" s="16">
        <f t="shared" ref="AD2818:AD2881" si="626">IF(AND(AC2818&gt;0,ISNUMBER(AC2818)),1,0)</f>
        <v>0</v>
      </c>
      <c r="AE2818" s="16">
        <f>IF(ISBLANK(T2818),AE2817,IF(COUNTIF(T$2:T2818,T2818)&gt;1,AE2817,1+MAX(AE2817,0)))</f>
        <v>86</v>
      </c>
    </row>
    <row r="2819" spans="1:31" x14ac:dyDescent="0.25">
      <c r="A2819" s="42">
        <v>147</v>
      </c>
      <c r="B2819" s="42" t="s">
        <v>66</v>
      </c>
      <c r="C2819" s="42" t="s">
        <v>812</v>
      </c>
      <c r="E2819" s="20">
        <v>1</v>
      </c>
      <c r="F2819" s="20">
        <v>1</v>
      </c>
      <c r="G2819" s="20">
        <v>2</v>
      </c>
      <c r="H2819" s="20">
        <v>1</v>
      </c>
      <c r="I2819" s="20">
        <v>1</v>
      </c>
      <c r="J2819" s="20">
        <v>1</v>
      </c>
      <c r="K2819" s="20">
        <v>0</v>
      </c>
      <c r="L2819" s="20">
        <v>0</v>
      </c>
      <c r="O2819" s="101">
        <f>IF(ISBLANK(C2819),O2818,IF(COUNTIF(C$2:C2819,C2819)&gt;1,O2818,1+MAX(O2818,0)))</f>
        <v>80</v>
      </c>
      <c r="P2819" s="45">
        <f t="shared" si="616"/>
        <v>47</v>
      </c>
      <c r="Q2819" s="33" t="str">
        <f t="shared" si="617"/>
        <v/>
      </c>
      <c r="R2819" s="33">
        <f t="shared" si="618"/>
        <v>9</v>
      </c>
      <c r="S2819" s="33" t="str">
        <f t="shared" si="619"/>
        <v>147_9</v>
      </c>
      <c r="T2819" s="35" t="str">
        <f t="shared" si="620"/>
        <v>147PM</v>
      </c>
      <c r="U2819" s="35" t="str">
        <f t="shared" si="621"/>
        <v>147PMNS</v>
      </c>
      <c r="W2819" s="20" t="str">
        <f t="shared" si="622"/>
        <v/>
      </c>
      <c r="X2819" s="20" t="str">
        <f t="shared" si="623"/>
        <v/>
      </c>
      <c r="Y2819" s="20" t="str">
        <f t="shared" si="624"/>
        <v/>
      </c>
      <c r="Z2819" s="20" t="str">
        <f t="shared" si="625"/>
        <v/>
      </c>
      <c r="AA2819" s="20">
        <f t="shared" ref="AA2819:AA2882" si="627">IF(AND(ISNUMBER($G2819),$B2819="AM"),INDEX(Cordon,MATCH($A2819,loc_ID,0),$G2819),0)</f>
        <v>0</v>
      </c>
      <c r="AB2819" s="20">
        <f t="shared" ref="AB2819:AB2882" si="628">IF(AND(ISNUMBER($G2819),$B2819="PM"),INDEX(Cordon,MATCH($A2819,loc_ID,0),VLOOKUP($G2819,Reverse_dir,2,FALSE)),0)</f>
        <v>0</v>
      </c>
      <c r="AC2819" s="20">
        <f t="shared" ref="AC2819:AC2882" si="629">IF(AND(ISNUMBER($G2819),$B2819="AM"),INDEX(Lane,MATCH($A2819,loc_ID,0),$G2819),0)</f>
        <v>0</v>
      </c>
      <c r="AD2819" s="16">
        <f t="shared" si="626"/>
        <v>0</v>
      </c>
      <c r="AE2819" s="16">
        <f>IF(ISBLANK(T2819),AE2818,IF(COUNTIF(T$2:T2819,T2819)&gt;1,AE2818,1+MAX(AE2818,0)))</f>
        <v>86</v>
      </c>
    </row>
    <row r="2820" spans="1:31" x14ac:dyDescent="0.25">
      <c r="A2820" s="42">
        <v>147</v>
      </c>
      <c r="B2820" s="42" t="s">
        <v>66</v>
      </c>
      <c r="C2820" s="42" t="s">
        <v>812</v>
      </c>
      <c r="E2820" s="20">
        <v>1</v>
      </c>
      <c r="F2820" s="20">
        <v>1</v>
      </c>
      <c r="G2820" s="20">
        <v>3</v>
      </c>
      <c r="H2820" s="20">
        <v>2</v>
      </c>
      <c r="I2820" s="20">
        <v>0</v>
      </c>
      <c r="J2820" s="20">
        <v>1</v>
      </c>
      <c r="K2820" s="20">
        <v>1</v>
      </c>
      <c r="L2820" s="20">
        <v>2</v>
      </c>
      <c r="O2820" s="101">
        <f>IF(ISBLANK(C2820),O2819,IF(COUNTIF(C$2:C2820,C2820)&gt;1,O2819,1+MAX(O2819,0)))</f>
        <v>80</v>
      </c>
      <c r="P2820" s="45">
        <f t="shared" si="616"/>
        <v>47</v>
      </c>
      <c r="Q2820" s="33" t="str">
        <f t="shared" si="617"/>
        <v/>
      </c>
      <c r="R2820" s="33">
        <f t="shared" si="618"/>
        <v>9</v>
      </c>
      <c r="S2820" s="33" t="str">
        <f t="shared" si="619"/>
        <v>147_9</v>
      </c>
      <c r="T2820" s="35" t="str">
        <f t="shared" si="620"/>
        <v>147PM</v>
      </c>
      <c r="U2820" s="35" t="str">
        <f t="shared" si="621"/>
        <v>147PMEW</v>
      </c>
      <c r="W2820" s="20" t="str">
        <f t="shared" si="622"/>
        <v/>
      </c>
      <c r="X2820" s="20" t="str">
        <f t="shared" si="623"/>
        <v/>
      </c>
      <c r="Y2820" s="20" t="str">
        <f t="shared" si="624"/>
        <v/>
      </c>
      <c r="Z2820" s="20" t="str">
        <f t="shared" si="625"/>
        <v/>
      </c>
      <c r="AA2820" s="20">
        <f t="shared" si="627"/>
        <v>0</v>
      </c>
      <c r="AB2820" s="20">
        <f t="shared" si="628"/>
        <v>0</v>
      </c>
      <c r="AC2820" s="20">
        <f t="shared" si="629"/>
        <v>0</v>
      </c>
      <c r="AD2820" s="16">
        <f t="shared" si="626"/>
        <v>0</v>
      </c>
      <c r="AE2820" s="16">
        <f>IF(ISBLANK(T2820),AE2819,IF(COUNTIF(T$2:T2820,T2820)&gt;1,AE2819,1+MAX(AE2819,0)))</f>
        <v>86</v>
      </c>
    </row>
    <row r="2821" spans="1:31" x14ac:dyDescent="0.25">
      <c r="A2821" s="42">
        <v>147</v>
      </c>
      <c r="B2821" s="42" t="s">
        <v>66</v>
      </c>
      <c r="C2821" s="42" t="s">
        <v>812</v>
      </c>
      <c r="E2821" s="20">
        <v>1</v>
      </c>
      <c r="F2821" s="20">
        <v>1</v>
      </c>
      <c r="G2821" s="20">
        <v>4</v>
      </c>
      <c r="H2821" s="20">
        <v>4</v>
      </c>
      <c r="I2821" s="20">
        <v>0</v>
      </c>
      <c r="J2821" s="20">
        <v>1</v>
      </c>
      <c r="K2821" s="20">
        <v>0</v>
      </c>
      <c r="L2821" s="20">
        <v>3</v>
      </c>
      <c r="O2821" s="101">
        <f>IF(ISBLANK(C2821),O2820,IF(COUNTIF(C$2:C2821,C2821)&gt;1,O2820,1+MAX(O2820,0)))</f>
        <v>80</v>
      </c>
      <c r="P2821" s="45">
        <f t="shared" si="616"/>
        <v>47</v>
      </c>
      <c r="Q2821" s="33" t="str">
        <f t="shared" si="617"/>
        <v/>
      </c>
      <c r="R2821" s="33">
        <f t="shared" si="618"/>
        <v>9</v>
      </c>
      <c r="S2821" s="33" t="str">
        <f t="shared" si="619"/>
        <v>147_9</v>
      </c>
      <c r="T2821" s="35" t="str">
        <f t="shared" si="620"/>
        <v>147PM</v>
      </c>
      <c r="U2821" s="35" t="str">
        <f t="shared" si="621"/>
        <v>147PMEW</v>
      </c>
      <c r="W2821" s="20" t="str">
        <f t="shared" si="622"/>
        <v/>
      </c>
      <c r="X2821" s="20" t="str">
        <f t="shared" si="623"/>
        <v/>
      </c>
      <c r="Y2821" s="20" t="str">
        <f t="shared" si="624"/>
        <v/>
      </c>
      <c r="Z2821" s="20" t="str">
        <f t="shared" si="625"/>
        <v/>
      </c>
      <c r="AA2821" s="20">
        <f t="shared" si="627"/>
        <v>0</v>
      </c>
      <c r="AB2821" s="20">
        <f t="shared" si="628"/>
        <v>0</v>
      </c>
      <c r="AC2821" s="20">
        <f t="shared" si="629"/>
        <v>0</v>
      </c>
      <c r="AD2821" s="16">
        <f t="shared" si="626"/>
        <v>0</v>
      </c>
      <c r="AE2821" s="16">
        <f>IF(ISBLANK(T2821),AE2820,IF(COUNTIF(T$2:T2821,T2821)&gt;1,AE2820,1+MAX(AE2820,0)))</f>
        <v>86</v>
      </c>
    </row>
    <row r="2822" spans="1:31" x14ac:dyDescent="0.25">
      <c r="A2822" s="42">
        <v>147</v>
      </c>
      <c r="B2822" s="42" t="s">
        <v>66</v>
      </c>
      <c r="C2822" s="42" t="s">
        <v>812</v>
      </c>
      <c r="E2822" s="20">
        <v>1</v>
      </c>
      <c r="F2822" s="20">
        <v>2</v>
      </c>
      <c r="G2822" s="20">
        <v>1</v>
      </c>
      <c r="H2822" s="20">
        <v>2</v>
      </c>
      <c r="I2822" s="20">
        <v>0</v>
      </c>
      <c r="J2822" s="20">
        <v>1</v>
      </c>
      <c r="K2822" s="20">
        <v>1</v>
      </c>
      <c r="L2822" s="20">
        <v>1</v>
      </c>
      <c r="O2822" s="101">
        <f>IF(ISBLANK(C2822),O2821,IF(COUNTIF(C$2:C2822,C2822)&gt;1,O2821,1+MAX(O2821,0)))</f>
        <v>80</v>
      </c>
      <c r="P2822" s="45">
        <f t="shared" si="616"/>
        <v>47</v>
      </c>
      <c r="Q2822" s="33" t="str">
        <f t="shared" si="617"/>
        <v/>
      </c>
      <c r="R2822" s="33">
        <f t="shared" si="618"/>
        <v>10</v>
      </c>
      <c r="S2822" s="33" t="str">
        <f t="shared" si="619"/>
        <v>147_10</v>
      </c>
      <c r="T2822" s="35" t="str">
        <f t="shared" si="620"/>
        <v>147PM</v>
      </c>
      <c r="U2822" s="35" t="str">
        <f t="shared" si="621"/>
        <v>147PMNS</v>
      </c>
      <c r="W2822" s="20" t="str">
        <f t="shared" si="622"/>
        <v/>
      </c>
      <c r="X2822" s="20" t="str">
        <f t="shared" si="623"/>
        <v/>
      </c>
      <c r="Y2822" s="20" t="str">
        <f t="shared" si="624"/>
        <v/>
      </c>
      <c r="Z2822" s="20" t="str">
        <f t="shared" si="625"/>
        <v/>
      </c>
      <c r="AA2822" s="20">
        <f t="shared" si="627"/>
        <v>0</v>
      </c>
      <c r="AB2822" s="20">
        <f t="shared" si="628"/>
        <v>0</v>
      </c>
      <c r="AC2822" s="20">
        <f t="shared" si="629"/>
        <v>0</v>
      </c>
      <c r="AD2822" s="16">
        <f t="shared" si="626"/>
        <v>0</v>
      </c>
      <c r="AE2822" s="16">
        <f>IF(ISBLANK(T2822),AE2821,IF(COUNTIF(T$2:T2822,T2822)&gt;1,AE2821,1+MAX(AE2821,0)))</f>
        <v>86</v>
      </c>
    </row>
    <row r="2823" spans="1:31" x14ac:dyDescent="0.25">
      <c r="A2823" s="42">
        <v>147</v>
      </c>
      <c r="B2823" s="42" t="s">
        <v>66</v>
      </c>
      <c r="C2823" s="42" t="s">
        <v>812</v>
      </c>
      <c r="E2823" s="20">
        <v>1</v>
      </c>
      <c r="F2823" s="20">
        <v>2</v>
      </c>
      <c r="G2823" s="20">
        <v>2</v>
      </c>
      <c r="H2823" s="20">
        <v>2</v>
      </c>
      <c r="I2823" s="20">
        <v>0</v>
      </c>
      <c r="J2823" s="20">
        <v>0</v>
      </c>
      <c r="K2823" s="20">
        <v>1</v>
      </c>
      <c r="L2823" s="20">
        <v>2</v>
      </c>
      <c r="O2823" s="101">
        <f>IF(ISBLANK(C2823),O2822,IF(COUNTIF(C$2:C2823,C2823)&gt;1,O2822,1+MAX(O2822,0)))</f>
        <v>80</v>
      </c>
      <c r="P2823" s="45">
        <f t="shared" si="616"/>
        <v>47</v>
      </c>
      <c r="Q2823" s="33" t="str">
        <f t="shared" si="617"/>
        <v/>
      </c>
      <c r="R2823" s="33">
        <f t="shared" si="618"/>
        <v>10</v>
      </c>
      <c r="S2823" s="33" t="str">
        <f t="shared" si="619"/>
        <v>147_10</v>
      </c>
      <c r="T2823" s="35" t="str">
        <f t="shared" si="620"/>
        <v>147PM</v>
      </c>
      <c r="U2823" s="35" t="str">
        <f t="shared" si="621"/>
        <v>147PMNS</v>
      </c>
      <c r="W2823" s="20" t="str">
        <f t="shared" si="622"/>
        <v/>
      </c>
      <c r="X2823" s="20" t="str">
        <f t="shared" si="623"/>
        <v/>
      </c>
      <c r="Y2823" s="20" t="str">
        <f t="shared" si="624"/>
        <v/>
      </c>
      <c r="Z2823" s="20" t="str">
        <f t="shared" si="625"/>
        <v/>
      </c>
      <c r="AA2823" s="20">
        <f t="shared" si="627"/>
        <v>0</v>
      </c>
      <c r="AB2823" s="20">
        <f t="shared" si="628"/>
        <v>0</v>
      </c>
      <c r="AC2823" s="20">
        <f t="shared" si="629"/>
        <v>0</v>
      </c>
      <c r="AD2823" s="16">
        <f t="shared" si="626"/>
        <v>0</v>
      </c>
      <c r="AE2823" s="16">
        <f>IF(ISBLANK(T2823),AE2822,IF(COUNTIF(T$2:T2823,T2823)&gt;1,AE2822,1+MAX(AE2822,0)))</f>
        <v>86</v>
      </c>
    </row>
    <row r="2824" spans="1:31" x14ac:dyDescent="0.25">
      <c r="A2824" s="42">
        <v>147</v>
      </c>
      <c r="B2824" s="42" t="s">
        <v>66</v>
      </c>
      <c r="C2824" s="42" t="s">
        <v>812</v>
      </c>
      <c r="E2824" s="20">
        <v>1</v>
      </c>
      <c r="F2824" s="20">
        <v>2</v>
      </c>
      <c r="G2824" s="20">
        <v>3</v>
      </c>
      <c r="H2824" s="20">
        <v>1</v>
      </c>
      <c r="I2824" s="20">
        <v>0</v>
      </c>
      <c r="J2824" s="20">
        <v>0</v>
      </c>
      <c r="K2824" s="20">
        <v>1</v>
      </c>
      <c r="L2824" s="20">
        <v>1</v>
      </c>
      <c r="O2824" s="101">
        <f>IF(ISBLANK(C2824),O2823,IF(COUNTIF(C$2:C2824,C2824)&gt;1,O2823,1+MAX(O2823,0)))</f>
        <v>80</v>
      </c>
      <c r="P2824" s="45">
        <f t="shared" si="616"/>
        <v>47</v>
      </c>
      <c r="Q2824" s="33" t="str">
        <f t="shared" si="617"/>
        <v/>
      </c>
      <c r="R2824" s="33">
        <f t="shared" si="618"/>
        <v>10</v>
      </c>
      <c r="S2824" s="33" t="str">
        <f t="shared" si="619"/>
        <v>147_10</v>
      </c>
      <c r="T2824" s="35" t="str">
        <f t="shared" si="620"/>
        <v>147PM</v>
      </c>
      <c r="U2824" s="35" t="str">
        <f t="shared" si="621"/>
        <v>147PMEW</v>
      </c>
      <c r="W2824" s="20" t="str">
        <f t="shared" si="622"/>
        <v/>
      </c>
      <c r="X2824" s="20" t="str">
        <f t="shared" si="623"/>
        <v/>
      </c>
      <c r="Y2824" s="20" t="str">
        <f t="shared" si="624"/>
        <v/>
      </c>
      <c r="Z2824" s="20" t="str">
        <f t="shared" si="625"/>
        <v/>
      </c>
      <c r="AA2824" s="20">
        <f t="shared" si="627"/>
        <v>0</v>
      </c>
      <c r="AB2824" s="20">
        <f t="shared" si="628"/>
        <v>0</v>
      </c>
      <c r="AC2824" s="20">
        <f t="shared" si="629"/>
        <v>0</v>
      </c>
      <c r="AD2824" s="16">
        <f t="shared" si="626"/>
        <v>0</v>
      </c>
      <c r="AE2824" s="16">
        <f>IF(ISBLANK(T2824),AE2823,IF(COUNTIF(T$2:T2824,T2824)&gt;1,AE2823,1+MAX(AE2823,0)))</f>
        <v>86</v>
      </c>
    </row>
    <row r="2825" spans="1:31" x14ac:dyDescent="0.25">
      <c r="A2825" s="42">
        <v>147</v>
      </c>
      <c r="B2825" s="42" t="s">
        <v>66</v>
      </c>
      <c r="C2825" s="42" t="s">
        <v>812</v>
      </c>
      <c r="E2825" s="20">
        <v>1</v>
      </c>
      <c r="F2825" s="20">
        <v>2</v>
      </c>
      <c r="G2825" s="20">
        <v>4</v>
      </c>
      <c r="H2825" s="20">
        <v>0</v>
      </c>
      <c r="I2825" s="20">
        <v>0</v>
      </c>
      <c r="J2825" s="20">
        <v>0</v>
      </c>
      <c r="K2825" s="20">
        <v>0</v>
      </c>
      <c r="L2825" s="20">
        <v>0</v>
      </c>
      <c r="O2825" s="101">
        <f>IF(ISBLANK(C2825),O2824,IF(COUNTIF(C$2:C2825,C2825)&gt;1,O2824,1+MAX(O2824,0)))</f>
        <v>80</v>
      </c>
      <c r="P2825" s="45">
        <f t="shared" si="616"/>
        <v>47</v>
      </c>
      <c r="Q2825" s="33" t="str">
        <f t="shared" si="617"/>
        <v/>
      </c>
      <c r="R2825" s="33">
        <f t="shared" si="618"/>
        <v>10</v>
      </c>
      <c r="S2825" s="33" t="str">
        <f t="shared" si="619"/>
        <v>147_10</v>
      </c>
      <c r="T2825" s="35" t="str">
        <f t="shared" si="620"/>
        <v>147PM</v>
      </c>
      <c r="U2825" s="35" t="str">
        <f t="shared" si="621"/>
        <v>147PMEW</v>
      </c>
      <c r="W2825" s="20" t="str">
        <f t="shared" si="622"/>
        <v/>
      </c>
      <c r="X2825" s="20" t="str">
        <f t="shared" si="623"/>
        <v/>
      </c>
      <c r="Y2825" s="20" t="str">
        <f t="shared" si="624"/>
        <v/>
      </c>
      <c r="Z2825" s="20" t="str">
        <f t="shared" si="625"/>
        <v/>
      </c>
      <c r="AA2825" s="20">
        <f t="shared" si="627"/>
        <v>0</v>
      </c>
      <c r="AB2825" s="20">
        <f t="shared" si="628"/>
        <v>0</v>
      </c>
      <c r="AC2825" s="20">
        <f t="shared" si="629"/>
        <v>0</v>
      </c>
      <c r="AD2825" s="16">
        <f t="shared" si="626"/>
        <v>0</v>
      </c>
      <c r="AE2825" s="16">
        <f>IF(ISBLANK(T2825),AE2824,IF(COUNTIF(T$2:T2825,T2825)&gt;1,AE2824,1+MAX(AE2824,0)))</f>
        <v>86</v>
      </c>
    </row>
    <row r="2826" spans="1:31" x14ac:dyDescent="0.25">
      <c r="A2826" s="42">
        <v>147</v>
      </c>
      <c r="B2826" s="42" t="s">
        <v>66</v>
      </c>
      <c r="C2826" s="42" t="s">
        <v>812</v>
      </c>
      <c r="E2826" s="20">
        <v>1</v>
      </c>
      <c r="F2826" s="20">
        <v>3</v>
      </c>
      <c r="G2826" s="20">
        <v>1</v>
      </c>
      <c r="H2826" s="20">
        <v>1</v>
      </c>
      <c r="I2826" s="20">
        <v>0</v>
      </c>
      <c r="J2826" s="20">
        <v>0</v>
      </c>
      <c r="K2826" s="20">
        <v>1</v>
      </c>
      <c r="L2826" s="20">
        <v>1</v>
      </c>
      <c r="O2826" s="101">
        <f>IF(ISBLANK(C2826),O2825,IF(COUNTIF(C$2:C2826,C2826)&gt;1,O2825,1+MAX(O2825,0)))</f>
        <v>80</v>
      </c>
      <c r="P2826" s="45">
        <f t="shared" si="616"/>
        <v>47</v>
      </c>
      <c r="Q2826" s="33" t="str">
        <f t="shared" si="617"/>
        <v/>
      </c>
      <c r="R2826" s="33">
        <f t="shared" si="618"/>
        <v>11</v>
      </c>
      <c r="S2826" s="33" t="str">
        <f t="shared" si="619"/>
        <v>147_11</v>
      </c>
      <c r="T2826" s="35" t="str">
        <f t="shared" si="620"/>
        <v>147PM</v>
      </c>
      <c r="U2826" s="35" t="str">
        <f t="shared" si="621"/>
        <v>147PMNS</v>
      </c>
      <c r="W2826" s="20" t="str">
        <f t="shared" si="622"/>
        <v/>
      </c>
      <c r="X2826" s="20" t="str">
        <f t="shared" si="623"/>
        <v/>
      </c>
      <c r="Y2826" s="20" t="str">
        <f t="shared" si="624"/>
        <v/>
      </c>
      <c r="Z2826" s="20" t="str">
        <f t="shared" si="625"/>
        <v/>
      </c>
      <c r="AA2826" s="20">
        <f t="shared" si="627"/>
        <v>0</v>
      </c>
      <c r="AB2826" s="20">
        <f t="shared" si="628"/>
        <v>0</v>
      </c>
      <c r="AC2826" s="20">
        <f t="shared" si="629"/>
        <v>0</v>
      </c>
      <c r="AD2826" s="16">
        <f t="shared" si="626"/>
        <v>0</v>
      </c>
      <c r="AE2826" s="16">
        <f>IF(ISBLANK(T2826),AE2825,IF(COUNTIF(T$2:T2826,T2826)&gt;1,AE2825,1+MAX(AE2825,0)))</f>
        <v>86</v>
      </c>
    </row>
    <row r="2827" spans="1:31" x14ac:dyDescent="0.25">
      <c r="A2827" s="42">
        <v>147</v>
      </c>
      <c r="B2827" s="42" t="s">
        <v>66</v>
      </c>
      <c r="C2827" s="42" t="s">
        <v>812</v>
      </c>
      <c r="E2827" s="20">
        <v>1</v>
      </c>
      <c r="F2827" s="20">
        <v>3</v>
      </c>
      <c r="G2827" s="20">
        <v>2</v>
      </c>
      <c r="H2827" s="20">
        <v>2</v>
      </c>
      <c r="I2827" s="20">
        <v>0</v>
      </c>
      <c r="J2827" s="20">
        <v>1</v>
      </c>
      <c r="K2827" s="20">
        <v>0</v>
      </c>
      <c r="L2827" s="20">
        <v>1</v>
      </c>
      <c r="O2827" s="101">
        <f>IF(ISBLANK(C2827),O2826,IF(COUNTIF(C$2:C2827,C2827)&gt;1,O2826,1+MAX(O2826,0)))</f>
        <v>80</v>
      </c>
      <c r="P2827" s="45">
        <f t="shared" si="616"/>
        <v>47</v>
      </c>
      <c r="Q2827" s="33" t="str">
        <f t="shared" si="617"/>
        <v/>
      </c>
      <c r="R2827" s="33">
        <f t="shared" si="618"/>
        <v>11</v>
      </c>
      <c r="S2827" s="33" t="str">
        <f t="shared" si="619"/>
        <v>147_11</v>
      </c>
      <c r="T2827" s="35" t="str">
        <f t="shared" si="620"/>
        <v>147PM</v>
      </c>
      <c r="U2827" s="35" t="str">
        <f t="shared" si="621"/>
        <v>147PMNS</v>
      </c>
      <c r="W2827" s="20" t="str">
        <f t="shared" si="622"/>
        <v/>
      </c>
      <c r="X2827" s="20" t="str">
        <f t="shared" si="623"/>
        <v/>
      </c>
      <c r="Y2827" s="20" t="str">
        <f t="shared" si="624"/>
        <v/>
      </c>
      <c r="Z2827" s="20" t="str">
        <f t="shared" si="625"/>
        <v/>
      </c>
      <c r="AA2827" s="20">
        <f t="shared" si="627"/>
        <v>0</v>
      </c>
      <c r="AB2827" s="20">
        <f t="shared" si="628"/>
        <v>0</v>
      </c>
      <c r="AC2827" s="20">
        <f t="shared" si="629"/>
        <v>0</v>
      </c>
      <c r="AD2827" s="16">
        <f t="shared" si="626"/>
        <v>0</v>
      </c>
      <c r="AE2827" s="16">
        <f>IF(ISBLANK(T2827),AE2826,IF(COUNTIF(T$2:T2827,T2827)&gt;1,AE2826,1+MAX(AE2826,0)))</f>
        <v>86</v>
      </c>
    </row>
    <row r="2828" spans="1:31" x14ac:dyDescent="0.25">
      <c r="A2828" s="42">
        <v>147</v>
      </c>
      <c r="B2828" s="42" t="s">
        <v>66</v>
      </c>
      <c r="C2828" s="42" t="s">
        <v>812</v>
      </c>
      <c r="E2828" s="20">
        <v>1</v>
      </c>
      <c r="F2828" s="20">
        <v>3</v>
      </c>
      <c r="G2828" s="20">
        <v>3</v>
      </c>
      <c r="H2828" s="20">
        <v>6</v>
      </c>
      <c r="I2828" s="20">
        <v>2</v>
      </c>
      <c r="J2828" s="20">
        <v>1</v>
      </c>
      <c r="K2828" s="20">
        <v>0</v>
      </c>
      <c r="L2828" s="20">
        <v>4</v>
      </c>
      <c r="O2828" s="101">
        <f>IF(ISBLANK(C2828),O2827,IF(COUNTIF(C$2:C2828,C2828)&gt;1,O2827,1+MAX(O2827,0)))</f>
        <v>80</v>
      </c>
      <c r="P2828" s="45">
        <f t="shared" si="616"/>
        <v>47</v>
      </c>
      <c r="Q2828" s="33" t="str">
        <f t="shared" si="617"/>
        <v/>
      </c>
      <c r="R2828" s="33">
        <f t="shared" si="618"/>
        <v>11</v>
      </c>
      <c r="S2828" s="33" t="str">
        <f t="shared" si="619"/>
        <v>147_11</v>
      </c>
      <c r="T2828" s="35" t="str">
        <f t="shared" si="620"/>
        <v>147PM</v>
      </c>
      <c r="U2828" s="35" t="str">
        <f t="shared" si="621"/>
        <v>147PMEW</v>
      </c>
      <c r="W2828" s="20" t="str">
        <f t="shared" si="622"/>
        <v/>
      </c>
      <c r="X2828" s="20" t="str">
        <f t="shared" si="623"/>
        <v/>
      </c>
      <c r="Y2828" s="20" t="str">
        <f t="shared" si="624"/>
        <v/>
      </c>
      <c r="Z2828" s="20" t="str">
        <f t="shared" si="625"/>
        <v/>
      </c>
      <c r="AA2828" s="20">
        <f t="shared" si="627"/>
        <v>0</v>
      </c>
      <c r="AB2828" s="20">
        <f t="shared" si="628"/>
        <v>0</v>
      </c>
      <c r="AC2828" s="20">
        <f t="shared" si="629"/>
        <v>0</v>
      </c>
      <c r="AD2828" s="16">
        <f t="shared" si="626"/>
        <v>0</v>
      </c>
      <c r="AE2828" s="16">
        <f>IF(ISBLANK(T2828),AE2827,IF(COUNTIF(T$2:T2828,T2828)&gt;1,AE2827,1+MAX(AE2827,0)))</f>
        <v>86</v>
      </c>
    </row>
    <row r="2829" spans="1:31" x14ac:dyDescent="0.25">
      <c r="A2829" s="42">
        <v>147</v>
      </c>
      <c r="B2829" s="42" t="s">
        <v>66</v>
      </c>
      <c r="C2829" s="42" t="s">
        <v>812</v>
      </c>
      <c r="E2829" s="20">
        <v>1</v>
      </c>
      <c r="F2829" s="20">
        <v>3</v>
      </c>
      <c r="G2829" s="20">
        <v>4</v>
      </c>
      <c r="H2829" s="20">
        <v>3</v>
      </c>
      <c r="I2829" s="20">
        <v>1</v>
      </c>
      <c r="J2829" s="20">
        <v>0</v>
      </c>
      <c r="K2829" s="20">
        <v>1</v>
      </c>
      <c r="L2829" s="20">
        <v>3</v>
      </c>
      <c r="O2829" s="101">
        <f>IF(ISBLANK(C2829),O2828,IF(COUNTIF(C$2:C2829,C2829)&gt;1,O2828,1+MAX(O2828,0)))</f>
        <v>80</v>
      </c>
      <c r="P2829" s="45">
        <f t="shared" si="616"/>
        <v>47</v>
      </c>
      <c r="Q2829" s="33" t="str">
        <f t="shared" si="617"/>
        <v/>
      </c>
      <c r="R2829" s="33">
        <f t="shared" si="618"/>
        <v>11</v>
      </c>
      <c r="S2829" s="33" t="str">
        <f t="shared" si="619"/>
        <v>147_11</v>
      </c>
      <c r="T2829" s="35" t="str">
        <f t="shared" si="620"/>
        <v>147PM</v>
      </c>
      <c r="U2829" s="35" t="str">
        <f t="shared" si="621"/>
        <v>147PMEW</v>
      </c>
      <c r="W2829" s="20" t="str">
        <f t="shared" si="622"/>
        <v/>
      </c>
      <c r="X2829" s="20" t="str">
        <f t="shared" si="623"/>
        <v/>
      </c>
      <c r="Y2829" s="20" t="str">
        <f t="shared" si="624"/>
        <v/>
      </c>
      <c r="Z2829" s="20" t="str">
        <f t="shared" si="625"/>
        <v/>
      </c>
      <c r="AA2829" s="20">
        <f t="shared" si="627"/>
        <v>0</v>
      </c>
      <c r="AB2829" s="20">
        <f t="shared" si="628"/>
        <v>0</v>
      </c>
      <c r="AC2829" s="20">
        <f t="shared" si="629"/>
        <v>0</v>
      </c>
      <c r="AD2829" s="16">
        <f t="shared" si="626"/>
        <v>0</v>
      </c>
      <c r="AE2829" s="16">
        <f>IF(ISBLANK(T2829),AE2828,IF(COUNTIF(T$2:T2829,T2829)&gt;1,AE2828,1+MAX(AE2828,0)))</f>
        <v>86</v>
      </c>
    </row>
    <row r="2830" spans="1:31" x14ac:dyDescent="0.25">
      <c r="A2830" s="42">
        <v>147</v>
      </c>
      <c r="B2830" s="42" t="s">
        <v>66</v>
      </c>
      <c r="C2830" s="42" t="s">
        <v>812</v>
      </c>
      <c r="E2830" s="20">
        <v>1</v>
      </c>
      <c r="F2830" s="20">
        <v>4</v>
      </c>
      <c r="G2830" s="20">
        <v>1</v>
      </c>
      <c r="H2830" s="20">
        <v>0</v>
      </c>
      <c r="I2830" s="20">
        <v>0</v>
      </c>
      <c r="J2830" s="20">
        <v>0</v>
      </c>
      <c r="K2830" s="20">
        <v>0</v>
      </c>
      <c r="L2830" s="20">
        <v>0</v>
      </c>
      <c r="O2830" s="101">
        <f>IF(ISBLANK(C2830),O2829,IF(COUNTIF(C$2:C2830,C2830)&gt;1,O2829,1+MAX(O2829,0)))</f>
        <v>80</v>
      </c>
      <c r="P2830" s="45">
        <f t="shared" si="616"/>
        <v>47</v>
      </c>
      <c r="Q2830" s="33" t="str">
        <f t="shared" si="617"/>
        <v/>
      </c>
      <c r="R2830" s="33">
        <f t="shared" si="618"/>
        <v>12</v>
      </c>
      <c r="S2830" s="33" t="str">
        <f t="shared" si="619"/>
        <v>147_12</v>
      </c>
      <c r="T2830" s="35" t="str">
        <f t="shared" si="620"/>
        <v>147PM</v>
      </c>
      <c r="U2830" s="35" t="str">
        <f t="shared" si="621"/>
        <v>147PMNS</v>
      </c>
      <c r="W2830" s="20" t="str">
        <f t="shared" si="622"/>
        <v/>
      </c>
      <c r="X2830" s="20" t="str">
        <f t="shared" si="623"/>
        <v/>
      </c>
      <c r="Y2830" s="20" t="str">
        <f t="shared" si="624"/>
        <v/>
      </c>
      <c r="Z2830" s="20" t="str">
        <f t="shared" si="625"/>
        <v/>
      </c>
      <c r="AA2830" s="20">
        <f t="shared" si="627"/>
        <v>0</v>
      </c>
      <c r="AB2830" s="20">
        <f t="shared" si="628"/>
        <v>0</v>
      </c>
      <c r="AC2830" s="20">
        <f t="shared" si="629"/>
        <v>0</v>
      </c>
      <c r="AD2830" s="16">
        <f t="shared" si="626"/>
        <v>0</v>
      </c>
      <c r="AE2830" s="16">
        <f>IF(ISBLANK(T2830),AE2829,IF(COUNTIF(T$2:T2830,T2830)&gt;1,AE2829,1+MAX(AE2829,0)))</f>
        <v>86</v>
      </c>
    </row>
    <row r="2831" spans="1:31" x14ac:dyDescent="0.25">
      <c r="A2831" s="42">
        <v>147</v>
      </c>
      <c r="B2831" s="42" t="s">
        <v>66</v>
      </c>
      <c r="C2831" s="42" t="s">
        <v>812</v>
      </c>
      <c r="E2831" s="20">
        <v>1</v>
      </c>
      <c r="F2831" s="20">
        <v>4</v>
      </c>
      <c r="G2831" s="20">
        <v>2</v>
      </c>
      <c r="H2831" s="20">
        <v>0</v>
      </c>
      <c r="I2831" s="20">
        <v>0</v>
      </c>
      <c r="J2831" s="20">
        <v>0</v>
      </c>
      <c r="K2831" s="20">
        <v>0</v>
      </c>
      <c r="L2831" s="20">
        <v>0</v>
      </c>
      <c r="O2831" s="101">
        <f>IF(ISBLANK(C2831),O2830,IF(COUNTIF(C$2:C2831,C2831)&gt;1,O2830,1+MAX(O2830,0)))</f>
        <v>80</v>
      </c>
      <c r="P2831" s="45">
        <f t="shared" si="616"/>
        <v>47</v>
      </c>
      <c r="Q2831" s="33" t="str">
        <f t="shared" si="617"/>
        <v/>
      </c>
      <c r="R2831" s="33">
        <f t="shared" si="618"/>
        <v>12</v>
      </c>
      <c r="S2831" s="33" t="str">
        <f t="shared" si="619"/>
        <v>147_12</v>
      </c>
      <c r="T2831" s="35" t="str">
        <f t="shared" si="620"/>
        <v>147PM</v>
      </c>
      <c r="U2831" s="35" t="str">
        <f t="shared" si="621"/>
        <v>147PMNS</v>
      </c>
      <c r="W2831" s="20" t="str">
        <f t="shared" si="622"/>
        <v/>
      </c>
      <c r="X2831" s="20" t="str">
        <f t="shared" si="623"/>
        <v/>
      </c>
      <c r="Y2831" s="20" t="str">
        <f t="shared" si="624"/>
        <v/>
      </c>
      <c r="Z2831" s="20" t="str">
        <f t="shared" si="625"/>
        <v/>
      </c>
      <c r="AA2831" s="20">
        <f t="shared" si="627"/>
        <v>0</v>
      </c>
      <c r="AB2831" s="20">
        <f t="shared" si="628"/>
        <v>0</v>
      </c>
      <c r="AC2831" s="20">
        <f t="shared" si="629"/>
        <v>0</v>
      </c>
      <c r="AD2831" s="16">
        <f t="shared" si="626"/>
        <v>0</v>
      </c>
      <c r="AE2831" s="16">
        <f>IF(ISBLANK(T2831),AE2830,IF(COUNTIF(T$2:T2831,T2831)&gt;1,AE2830,1+MAX(AE2830,0)))</f>
        <v>86</v>
      </c>
    </row>
    <row r="2832" spans="1:31" x14ac:dyDescent="0.25">
      <c r="A2832" s="42">
        <v>147</v>
      </c>
      <c r="B2832" s="42" t="s">
        <v>66</v>
      </c>
      <c r="C2832" s="42" t="s">
        <v>812</v>
      </c>
      <c r="E2832" s="20">
        <v>1</v>
      </c>
      <c r="F2832" s="20">
        <v>4</v>
      </c>
      <c r="G2832" s="20">
        <v>3</v>
      </c>
      <c r="H2832" s="20">
        <v>5</v>
      </c>
      <c r="I2832" s="20">
        <v>1</v>
      </c>
      <c r="J2832" s="20">
        <v>3</v>
      </c>
      <c r="K2832" s="20">
        <v>0</v>
      </c>
      <c r="L2832" s="20">
        <v>4</v>
      </c>
      <c r="O2832" s="101">
        <f>IF(ISBLANK(C2832),O2831,IF(COUNTIF(C$2:C2832,C2832)&gt;1,O2831,1+MAX(O2831,0)))</f>
        <v>80</v>
      </c>
      <c r="P2832" s="45">
        <f t="shared" si="616"/>
        <v>47</v>
      </c>
      <c r="Q2832" s="33" t="str">
        <f t="shared" si="617"/>
        <v/>
      </c>
      <c r="R2832" s="33">
        <f t="shared" si="618"/>
        <v>12</v>
      </c>
      <c r="S2832" s="33" t="str">
        <f t="shared" si="619"/>
        <v>147_12</v>
      </c>
      <c r="T2832" s="35" t="str">
        <f t="shared" si="620"/>
        <v>147PM</v>
      </c>
      <c r="U2832" s="35" t="str">
        <f t="shared" si="621"/>
        <v>147PMEW</v>
      </c>
      <c r="W2832" s="20" t="str">
        <f t="shared" si="622"/>
        <v/>
      </c>
      <c r="X2832" s="20" t="str">
        <f t="shared" si="623"/>
        <v/>
      </c>
      <c r="Y2832" s="20" t="str">
        <f t="shared" si="624"/>
        <v/>
      </c>
      <c r="Z2832" s="20" t="str">
        <f t="shared" si="625"/>
        <v/>
      </c>
      <c r="AA2832" s="20">
        <f t="shared" si="627"/>
        <v>0</v>
      </c>
      <c r="AB2832" s="20">
        <f t="shared" si="628"/>
        <v>0</v>
      </c>
      <c r="AC2832" s="20">
        <f t="shared" si="629"/>
        <v>0</v>
      </c>
      <c r="AD2832" s="16">
        <f t="shared" si="626"/>
        <v>0</v>
      </c>
      <c r="AE2832" s="16">
        <f>IF(ISBLANK(T2832),AE2831,IF(COUNTIF(T$2:T2832,T2832)&gt;1,AE2831,1+MAX(AE2831,0)))</f>
        <v>86</v>
      </c>
    </row>
    <row r="2833" spans="1:31" x14ac:dyDescent="0.25">
      <c r="A2833" s="42">
        <v>147</v>
      </c>
      <c r="B2833" s="42" t="s">
        <v>66</v>
      </c>
      <c r="C2833" s="42" t="s">
        <v>812</v>
      </c>
      <c r="E2833" s="20">
        <v>1</v>
      </c>
      <c r="F2833" s="20">
        <v>4</v>
      </c>
      <c r="G2833" s="20">
        <v>4</v>
      </c>
      <c r="H2833" s="20">
        <v>0</v>
      </c>
      <c r="I2833" s="20">
        <v>0</v>
      </c>
      <c r="J2833" s="20">
        <v>0</v>
      </c>
      <c r="K2833" s="20">
        <v>0</v>
      </c>
      <c r="L2833" s="20">
        <v>0</v>
      </c>
      <c r="O2833" s="101">
        <f>IF(ISBLANK(C2833),O2832,IF(COUNTIF(C$2:C2833,C2833)&gt;1,O2832,1+MAX(O2832,0)))</f>
        <v>80</v>
      </c>
      <c r="P2833" s="45">
        <f t="shared" si="616"/>
        <v>47</v>
      </c>
      <c r="Q2833" s="33" t="str">
        <f t="shared" si="617"/>
        <v/>
      </c>
      <c r="R2833" s="33">
        <f t="shared" si="618"/>
        <v>12</v>
      </c>
      <c r="S2833" s="33" t="str">
        <f t="shared" si="619"/>
        <v>147_12</v>
      </c>
      <c r="T2833" s="35" t="str">
        <f t="shared" si="620"/>
        <v>147PM</v>
      </c>
      <c r="U2833" s="35" t="str">
        <f t="shared" si="621"/>
        <v>147PMEW</v>
      </c>
      <c r="W2833" s="20" t="str">
        <f t="shared" si="622"/>
        <v/>
      </c>
      <c r="X2833" s="20" t="str">
        <f t="shared" si="623"/>
        <v/>
      </c>
      <c r="Y2833" s="20" t="str">
        <f t="shared" si="624"/>
        <v/>
      </c>
      <c r="Z2833" s="20" t="str">
        <f t="shared" si="625"/>
        <v/>
      </c>
      <c r="AA2833" s="20">
        <f t="shared" si="627"/>
        <v>0</v>
      </c>
      <c r="AB2833" s="20">
        <f t="shared" si="628"/>
        <v>0</v>
      </c>
      <c r="AC2833" s="20">
        <f t="shared" si="629"/>
        <v>0</v>
      </c>
      <c r="AD2833" s="16">
        <f t="shared" si="626"/>
        <v>0</v>
      </c>
      <c r="AE2833" s="16">
        <f>IF(ISBLANK(T2833),AE2832,IF(COUNTIF(T$2:T2833,T2833)&gt;1,AE2832,1+MAX(AE2832,0)))</f>
        <v>86</v>
      </c>
    </row>
    <row r="2834" spans="1:31" x14ac:dyDescent="0.25">
      <c r="A2834" s="42">
        <v>147</v>
      </c>
      <c r="B2834" s="42" t="s">
        <v>66</v>
      </c>
      <c r="C2834" s="42" t="s">
        <v>812</v>
      </c>
      <c r="E2834" s="20">
        <v>2</v>
      </c>
      <c r="F2834" s="20">
        <v>1</v>
      </c>
      <c r="G2834" s="20">
        <v>1</v>
      </c>
      <c r="H2834" s="20">
        <v>1</v>
      </c>
      <c r="I2834" s="20">
        <v>0</v>
      </c>
      <c r="J2834" s="20">
        <v>0</v>
      </c>
      <c r="K2834" s="20">
        <v>1</v>
      </c>
      <c r="L2834" s="20">
        <v>1</v>
      </c>
      <c r="O2834" s="101">
        <f>IF(ISBLANK(C2834),O2833,IF(COUNTIF(C$2:C2834,C2834)&gt;1,O2833,1+MAX(O2833,0)))</f>
        <v>80</v>
      </c>
      <c r="P2834" s="45">
        <f t="shared" si="616"/>
        <v>47</v>
      </c>
      <c r="Q2834" s="33" t="str">
        <f t="shared" si="617"/>
        <v/>
      </c>
      <c r="R2834" s="33">
        <f t="shared" si="618"/>
        <v>13</v>
      </c>
      <c r="S2834" s="33" t="str">
        <f t="shared" si="619"/>
        <v>147_13</v>
      </c>
      <c r="T2834" s="35" t="str">
        <f t="shared" si="620"/>
        <v>147PM</v>
      </c>
      <c r="U2834" s="35" t="str">
        <f t="shared" si="621"/>
        <v>147PMNS</v>
      </c>
      <c r="W2834" s="20" t="str">
        <f t="shared" si="622"/>
        <v/>
      </c>
      <c r="X2834" s="20" t="str">
        <f t="shared" si="623"/>
        <v/>
      </c>
      <c r="Y2834" s="20" t="str">
        <f t="shared" si="624"/>
        <v/>
      </c>
      <c r="Z2834" s="20" t="str">
        <f t="shared" si="625"/>
        <v/>
      </c>
      <c r="AA2834" s="20">
        <f t="shared" si="627"/>
        <v>0</v>
      </c>
      <c r="AB2834" s="20">
        <f t="shared" si="628"/>
        <v>0</v>
      </c>
      <c r="AC2834" s="20">
        <f t="shared" si="629"/>
        <v>0</v>
      </c>
      <c r="AD2834" s="16">
        <f t="shared" si="626"/>
        <v>0</v>
      </c>
      <c r="AE2834" s="16">
        <f>IF(ISBLANK(T2834),AE2833,IF(COUNTIF(T$2:T2834,T2834)&gt;1,AE2833,1+MAX(AE2833,0)))</f>
        <v>86</v>
      </c>
    </row>
    <row r="2835" spans="1:31" x14ac:dyDescent="0.25">
      <c r="A2835" s="42">
        <v>147</v>
      </c>
      <c r="B2835" s="42" t="s">
        <v>66</v>
      </c>
      <c r="C2835" s="42" t="s">
        <v>812</v>
      </c>
      <c r="E2835" s="20">
        <v>2</v>
      </c>
      <c r="F2835" s="20">
        <v>1</v>
      </c>
      <c r="G2835" s="20">
        <v>2</v>
      </c>
      <c r="H2835" s="20">
        <v>2</v>
      </c>
      <c r="I2835" s="20">
        <v>0</v>
      </c>
      <c r="J2835" s="20">
        <v>1</v>
      </c>
      <c r="K2835" s="20">
        <v>0</v>
      </c>
      <c r="L2835" s="20">
        <v>1</v>
      </c>
      <c r="O2835" s="101">
        <f>IF(ISBLANK(C2835),O2834,IF(COUNTIF(C$2:C2835,C2835)&gt;1,O2834,1+MAX(O2834,0)))</f>
        <v>80</v>
      </c>
      <c r="P2835" s="45">
        <f t="shared" si="616"/>
        <v>47</v>
      </c>
      <c r="Q2835" s="33" t="str">
        <f t="shared" si="617"/>
        <v/>
      </c>
      <c r="R2835" s="33">
        <f t="shared" si="618"/>
        <v>13</v>
      </c>
      <c r="S2835" s="33" t="str">
        <f t="shared" si="619"/>
        <v>147_13</v>
      </c>
      <c r="T2835" s="35" t="str">
        <f t="shared" si="620"/>
        <v>147PM</v>
      </c>
      <c r="U2835" s="35" t="str">
        <f t="shared" si="621"/>
        <v>147PMNS</v>
      </c>
      <c r="W2835" s="20" t="str">
        <f t="shared" si="622"/>
        <v/>
      </c>
      <c r="X2835" s="20" t="str">
        <f t="shared" si="623"/>
        <v/>
      </c>
      <c r="Y2835" s="20" t="str">
        <f t="shared" si="624"/>
        <v/>
      </c>
      <c r="Z2835" s="20" t="str">
        <f t="shared" si="625"/>
        <v/>
      </c>
      <c r="AA2835" s="20">
        <f t="shared" si="627"/>
        <v>0</v>
      </c>
      <c r="AB2835" s="20">
        <f t="shared" si="628"/>
        <v>0</v>
      </c>
      <c r="AC2835" s="20">
        <f t="shared" si="629"/>
        <v>0</v>
      </c>
      <c r="AD2835" s="16">
        <f t="shared" si="626"/>
        <v>0</v>
      </c>
      <c r="AE2835" s="16">
        <f>IF(ISBLANK(T2835),AE2834,IF(COUNTIF(T$2:T2835,T2835)&gt;1,AE2834,1+MAX(AE2834,0)))</f>
        <v>86</v>
      </c>
    </row>
    <row r="2836" spans="1:31" x14ac:dyDescent="0.25">
      <c r="A2836" s="42">
        <v>147</v>
      </c>
      <c r="B2836" s="42" t="s">
        <v>66</v>
      </c>
      <c r="C2836" s="42" t="s">
        <v>812</v>
      </c>
      <c r="E2836" s="20">
        <v>2</v>
      </c>
      <c r="F2836" s="20">
        <v>1</v>
      </c>
      <c r="G2836" s="20">
        <v>3</v>
      </c>
      <c r="H2836" s="20">
        <v>5</v>
      </c>
      <c r="I2836" s="20">
        <v>2</v>
      </c>
      <c r="J2836" s="20">
        <v>2</v>
      </c>
      <c r="K2836" s="20">
        <v>1</v>
      </c>
      <c r="L2836" s="20">
        <v>5</v>
      </c>
      <c r="O2836" s="101">
        <f>IF(ISBLANK(C2836),O2835,IF(COUNTIF(C$2:C2836,C2836)&gt;1,O2835,1+MAX(O2835,0)))</f>
        <v>80</v>
      </c>
      <c r="P2836" s="45">
        <f t="shared" si="616"/>
        <v>47</v>
      </c>
      <c r="Q2836" s="33" t="str">
        <f t="shared" si="617"/>
        <v/>
      </c>
      <c r="R2836" s="33">
        <f t="shared" si="618"/>
        <v>13</v>
      </c>
      <c r="S2836" s="33" t="str">
        <f t="shared" si="619"/>
        <v>147_13</v>
      </c>
      <c r="T2836" s="35" t="str">
        <f t="shared" si="620"/>
        <v>147PM</v>
      </c>
      <c r="U2836" s="35" t="str">
        <f t="shared" si="621"/>
        <v>147PMEW</v>
      </c>
      <c r="W2836" s="20" t="str">
        <f t="shared" si="622"/>
        <v/>
      </c>
      <c r="X2836" s="20" t="str">
        <f t="shared" si="623"/>
        <v/>
      </c>
      <c r="Y2836" s="20" t="str">
        <f t="shared" si="624"/>
        <v/>
      </c>
      <c r="Z2836" s="20" t="str">
        <f t="shared" si="625"/>
        <v/>
      </c>
      <c r="AA2836" s="20">
        <f t="shared" si="627"/>
        <v>0</v>
      </c>
      <c r="AB2836" s="20">
        <f t="shared" si="628"/>
        <v>0</v>
      </c>
      <c r="AC2836" s="20">
        <f t="shared" si="629"/>
        <v>0</v>
      </c>
      <c r="AD2836" s="16">
        <f t="shared" si="626"/>
        <v>0</v>
      </c>
      <c r="AE2836" s="16">
        <f>IF(ISBLANK(T2836),AE2835,IF(COUNTIF(T$2:T2836,T2836)&gt;1,AE2835,1+MAX(AE2835,0)))</f>
        <v>86</v>
      </c>
    </row>
    <row r="2837" spans="1:31" x14ac:dyDescent="0.25">
      <c r="A2837" s="42">
        <v>147</v>
      </c>
      <c r="B2837" s="42" t="s">
        <v>66</v>
      </c>
      <c r="C2837" s="42" t="s">
        <v>812</v>
      </c>
      <c r="E2837" s="20">
        <v>2</v>
      </c>
      <c r="F2837" s="20">
        <v>1</v>
      </c>
      <c r="G2837" s="20">
        <v>4</v>
      </c>
      <c r="H2837" s="20">
        <v>4</v>
      </c>
      <c r="I2837" s="20">
        <v>1</v>
      </c>
      <c r="J2837" s="20">
        <v>0</v>
      </c>
      <c r="K2837" s="20">
        <v>2</v>
      </c>
      <c r="L2837" s="20">
        <v>4</v>
      </c>
      <c r="O2837" s="101">
        <f>IF(ISBLANK(C2837),O2836,IF(COUNTIF(C$2:C2837,C2837)&gt;1,O2836,1+MAX(O2836,0)))</f>
        <v>80</v>
      </c>
      <c r="P2837" s="45">
        <f t="shared" si="616"/>
        <v>47</v>
      </c>
      <c r="Q2837" s="33" t="str">
        <f t="shared" si="617"/>
        <v/>
      </c>
      <c r="R2837" s="33">
        <f t="shared" si="618"/>
        <v>13</v>
      </c>
      <c r="S2837" s="33" t="str">
        <f t="shared" si="619"/>
        <v>147_13</v>
      </c>
      <c r="T2837" s="35" t="str">
        <f t="shared" si="620"/>
        <v>147PM</v>
      </c>
      <c r="U2837" s="35" t="str">
        <f t="shared" si="621"/>
        <v>147PMEW</v>
      </c>
      <c r="W2837" s="20" t="str">
        <f t="shared" si="622"/>
        <v/>
      </c>
      <c r="X2837" s="20" t="str">
        <f t="shared" si="623"/>
        <v/>
      </c>
      <c r="Y2837" s="20" t="str">
        <f t="shared" si="624"/>
        <v/>
      </c>
      <c r="Z2837" s="20" t="str">
        <f t="shared" si="625"/>
        <v/>
      </c>
      <c r="AA2837" s="20">
        <f t="shared" si="627"/>
        <v>0</v>
      </c>
      <c r="AB2837" s="20">
        <f t="shared" si="628"/>
        <v>0</v>
      </c>
      <c r="AC2837" s="20">
        <f t="shared" si="629"/>
        <v>0</v>
      </c>
      <c r="AD2837" s="16">
        <f t="shared" si="626"/>
        <v>0</v>
      </c>
      <c r="AE2837" s="16">
        <f>IF(ISBLANK(T2837),AE2836,IF(COUNTIF(T$2:T2837,T2837)&gt;1,AE2836,1+MAX(AE2836,0)))</f>
        <v>86</v>
      </c>
    </row>
    <row r="2838" spans="1:31" x14ac:dyDescent="0.25">
      <c r="A2838" s="42">
        <v>147</v>
      </c>
      <c r="B2838" s="42" t="s">
        <v>66</v>
      </c>
      <c r="C2838" s="42" t="s">
        <v>812</v>
      </c>
      <c r="E2838" s="20">
        <v>2</v>
      </c>
      <c r="F2838" s="20">
        <v>2</v>
      </c>
      <c r="G2838" s="20">
        <v>1</v>
      </c>
      <c r="H2838" s="20">
        <v>0</v>
      </c>
      <c r="I2838" s="20">
        <v>0</v>
      </c>
      <c r="J2838" s="20">
        <v>0</v>
      </c>
      <c r="K2838" s="20">
        <v>0</v>
      </c>
      <c r="L2838" s="20">
        <v>0</v>
      </c>
      <c r="O2838" s="101">
        <f>IF(ISBLANK(C2838),O2837,IF(COUNTIF(C$2:C2838,C2838)&gt;1,O2837,1+MAX(O2837,0)))</f>
        <v>80</v>
      </c>
      <c r="P2838" s="45">
        <f t="shared" si="616"/>
        <v>47</v>
      </c>
      <c r="Q2838" s="33" t="str">
        <f t="shared" si="617"/>
        <v/>
      </c>
      <c r="R2838" s="33">
        <f t="shared" si="618"/>
        <v>14</v>
      </c>
      <c r="S2838" s="33" t="str">
        <f t="shared" si="619"/>
        <v>147_14</v>
      </c>
      <c r="T2838" s="35" t="str">
        <f t="shared" si="620"/>
        <v>147PM</v>
      </c>
      <c r="U2838" s="35" t="str">
        <f t="shared" si="621"/>
        <v>147PMNS</v>
      </c>
      <c r="W2838" s="20" t="str">
        <f t="shared" si="622"/>
        <v/>
      </c>
      <c r="X2838" s="20" t="str">
        <f t="shared" si="623"/>
        <v/>
      </c>
      <c r="Y2838" s="20" t="str">
        <f t="shared" si="624"/>
        <v/>
      </c>
      <c r="Z2838" s="20" t="str">
        <f t="shared" si="625"/>
        <v/>
      </c>
      <c r="AA2838" s="20">
        <f t="shared" si="627"/>
        <v>0</v>
      </c>
      <c r="AB2838" s="20">
        <f t="shared" si="628"/>
        <v>0</v>
      </c>
      <c r="AC2838" s="20">
        <f t="shared" si="629"/>
        <v>0</v>
      </c>
      <c r="AD2838" s="16">
        <f t="shared" si="626"/>
        <v>0</v>
      </c>
      <c r="AE2838" s="16">
        <f>IF(ISBLANK(T2838),AE2837,IF(COUNTIF(T$2:T2838,T2838)&gt;1,AE2837,1+MAX(AE2837,0)))</f>
        <v>86</v>
      </c>
    </row>
    <row r="2839" spans="1:31" x14ac:dyDescent="0.25">
      <c r="A2839" s="42">
        <v>147</v>
      </c>
      <c r="B2839" s="42" t="s">
        <v>66</v>
      </c>
      <c r="C2839" s="42" t="s">
        <v>812</v>
      </c>
      <c r="E2839" s="20">
        <v>2</v>
      </c>
      <c r="F2839" s="20">
        <v>2</v>
      </c>
      <c r="G2839" s="20">
        <v>2</v>
      </c>
      <c r="H2839" s="20">
        <v>1</v>
      </c>
      <c r="I2839" s="20">
        <v>0</v>
      </c>
      <c r="J2839" s="20">
        <v>0</v>
      </c>
      <c r="K2839" s="20">
        <v>0</v>
      </c>
      <c r="L2839" s="20">
        <v>0</v>
      </c>
      <c r="O2839" s="101">
        <f>IF(ISBLANK(C2839),O2838,IF(COUNTIF(C$2:C2839,C2839)&gt;1,O2838,1+MAX(O2838,0)))</f>
        <v>80</v>
      </c>
      <c r="P2839" s="45">
        <f t="shared" si="616"/>
        <v>47</v>
      </c>
      <c r="Q2839" s="33" t="str">
        <f t="shared" si="617"/>
        <v/>
      </c>
      <c r="R2839" s="33">
        <f t="shared" si="618"/>
        <v>14</v>
      </c>
      <c r="S2839" s="33" t="str">
        <f t="shared" si="619"/>
        <v>147_14</v>
      </c>
      <c r="T2839" s="35" t="str">
        <f t="shared" si="620"/>
        <v>147PM</v>
      </c>
      <c r="U2839" s="35" t="str">
        <f t="shared" si="621"/>
        <v>147PMNS</v>
      </c>
      <c r="W2839" s="20" t="str">
        <f t="shared" si="622"/>
        <v/>
      </c>
      <c r="X2839" s="20" t="str">
        <f t="shared" si="623"/>
        <v/>
      </c>
      <c r="Y2839" s="20" t="str">
        <f t="shared" si="624"/>
        <v/>
      </c>
      <c r="Z2839" s="20" t="str">
        <f t="shared" si="625"/>
        <v/>
      </c>
      <c r="AA2839" s="20">
        <f t="shared" si="627"/>
        <v>0</v>
      </c>
      <c r="AB2839" s="20">
        <f t="shared" si="628"/>
        <v>0</v>
      </c>
      <c r="AC2839" s="20">
        <f t="shared" si="629"/>
        <v>0</v>
      </c>
      <c r="AD2839" s="16">
        <f t="shared" si="626"/>
        <v>0</v>
      </c>
      <c r="AE2839" s="16">
        <f>IF(ISBLANK(T2839),AE2838,IF(COUNTIF(T$2:T2839,T2839)&gt;1,AE2838,1+MAX(AE2838,0)))</f>
        <v>86</v>
      </c>
    </row>
    <row r="2840" spans="1:31" x14ac:dyDescent="0.25">
      <c r="A2840" s="42">
        <v>147</v>
      </c>
      <c r="B2840" s="42" t="s">
        <v>66</v>
      </c>
      <c r="C2840" s="42" t="s">
        <v>812</v>
      </c>
      <c r="E2840" s="20">
        <v>2</v>
      </c>
      <c r="F2840" s="20">
        <v>2</v>
      </c>
      <c r="G2840" s="20">
        <v>3</v>
      </c>
      <c r="H2840" s="20">
        <v>3</v>
      </c>
      <c r="I2840" s="20">
        <v>1</v>
      </c>
      <c r="J2840" s="20">
        <v>0</v>
      </c>
      <c r="K2840" s="20">
        <v>1</v>
      </c>
      <c r="L2840" s="20">
        <v>3</v>
      </c>
      <c r="O2840" s="101">
        <f>IF(ISBLANK(C2840),O2839,IF(COUNTIF(C$2:C2840,C2840)&gt;1,O2839,1+MAX(O2839,0)))</f>
        <v>80</v>
      </c>
      <c r="P2840" s="45">
        <f t="shared" si="616"/>
        <v>47</v>
      </c>
      <c r="Q2840" s="33" t="str">
        <f t="shared" si="617"/>
        <v/>
      </c>
      <c r="R2840" s="33">
        <f t="shared" si="618"/>
        <v>14</v>
      </c>
      <c r="S2840" s="33" t="str">
        <f t="shared" si="619"/>
        <v>147_14</v>
      </c>
      <c r="T2840" s="35" t="str">
        <f t="shared" si="620"/>
        <v>147PM</v>
      </c>
      <c r="U2840" s="35" t="str">
        <f t="shared" si="621"/>
        <v>147PMEW</v>
      </c>
      <c r="W2840" s="20" t="str">
        <f t="shared" si="622"/>
        <v/>
      </c>
      <c r="X2840" s="20" t="str">
        <f t="shared" si="623"/>
        <v/>
      </c>
      <c r="Y2840" s="20" t="str">
        <f t="shared" si="624"/>
        <v/>
      </c>
      <c r="Z2840" s="20" t="str">
        <f t="shared" si="625"/>
        <v/>
      </c>
      <c r="AA2840" s="20">
        <f t="shared" si="627"/>
        <v>0</v>
      </c>
      <c r="AB2840" s="20">
        <f t="shared" si="628"/>
        <v>0</v>
      </c>
      <c r="AC2840" s="20">
        <f t="shared" si="629"/>
        <v>0</v>
      </c>
      <c r="AD2840" s="16">
        <f t="shared" si="626"/>
        <v>0</v>
      </c>
      <c r="AE2840" s="16">
        <f>IF(ISBLANK(T2840),AE2839,IF(COUNTIF(T$2:T2840,T2840)&gt;1,AE2839,1+MAX(AE2839,0)))</f>
        <v>86</v>
      </c>
    </row>
    <row r="2841" spans="1:31" x14ac:dyDescent="0.25">
      <c r="A2841" s="42">
        <v>147</v>
      </c>
      <c r="B2841" s="42" t="s">
        <v>66</v>
      </c>
      <c r="C2841" s="42" t="s">
        <v>812</v>
      </c>
      <c r="E2841" s="20">
        <v>2</v>
      </c>
      <c r="F2841" s="20">
        <v>2</v>
      </c>
      <c r="G2841" s="20">
        <v>4</v>
      </c>
      <c r="H2841" s="20">
        <v>2</v>
      </c>
      <c r="I2841" s="20">
        <v>0</v>
      </c>
      <c r="J2841" s="20">
        <v>1</v>
      </c>
      <c r="K2841" s="20">
        <v>1</v>
      </c>
      <c r="L2841" s="20">
        <v>2</v>
      </c>
      <c r="O2841" s="101">
        <f>IF(ISBLANK(C2841),O2840,IF(COUNTIF(C$2:C2841,C2841)&gt;1,O2840,1+MAX(O2840,0)))</f>
        <v>80</v>
      </c>
      <c r="P2841" s="45">
        <f t="shared" si="616"/>
        <v>47</v>
      </c>
      <c r="Q2841" s="33" t="str">
        <f t="shared" si="617"/>
        <v/>
      </c>
      <c r="R2841" s="33">
        <f t="shared" si="618"/>
        <v>14</v>
      </c>
      <c r="S2841" s="33" t="str">
        <f t="shared" si="619"/>
        <v>147_14</v>
      </c>
      <c r="T2841" s="35" t="str">
        <f t="shared" si="620"/>
        <v>147PM</v>
      </c>
      <c r="U2841" s="35" t="str">
        <f t="shared" si="621"/>
        <v>147PMEW</v>
      </c>
      <c r="W2841" s="20" t="str">
        <f t="shared" si="622"/>
        <v/>
      </c>
      <c r="X2841" s="20" t="str">
        <f t="shared" si="623"/>
        <v/>
      </c>
      <c r="Y2841" s="20" t="str">
        <f t="shared" si="624"/>
        <v/>
      </c>
      <c r="Z2841" s="20" t="str">
        <f t="shared" si="625"/>
        <v/>
      </c>
      <c r="AA2841" s="20">
        <f t="shared" si="627"/>
        <v>0</v>
      </c>
      <c r="AB2841" s="20">
        <f t="shared" si="628"/>
        <v>0</v>
      </c>
      <c r="AC2841" s="20">
        <f t="shared" si="629"/>
        <v>0</v>
      </c>
      <c r="AD2841" s="16">
        <f t="shared" si="626"/>
        <v>0</v>
      </c>
      <c r="AE2841" s="16">
        <f>IF(ISBLANK(T2841),AE2840,IF(COUNTIF(T$2:T2841,T2841)&gt;1,AE2840,1+MAX(AE2840,0)))</f>
        <v>86</v>
      </c>
    </row>
    <row r="2842" spans="1:31" x14ac:dyDescent="0.25">
      <c r="A2842" s="42">
        <v>147</v>
      </c>
      <c r="B2842" s="42" t="s">
        <v>66</v>
      </c>
      <c r="C2842" s="42" t="s">
        <v>812</v>
      </c>
      <c r="E2842" s="20">
        <v>2</v>
      </c>
      <c r="F2842" s="20">
        <v>3</v>
      </c>
      <c r="G2842" s="20">
        <v>1</v>
      </c>
      <c r="H2842" s="20">
        <v>1</v>
      </c>
      <c r="I2842" s="20">
        <v>0</v>
      </c>
      <c r="J2842" s="20">
        <v>0</v>
      </c>
      <c r="K2842" s="20">
        <v>1</v>
      </c>
      <c r="L2842" s="20">
        <v>0</v>
      </c>
      <c r="O2842" s="101">
        <f>IF(ISBLANK(C2842),O2841,IF(COUNTIF(C$2:C2842,C2842)&gt;1,O2841,1+MAX(O2841,0)))</f>
        <v>80</v>
      </c>
      <c r="P2842" s="45">
        <f t="shared" si="616"/>
        <v>47</v>
      </c>
      <c r="Q2842" s="33" t="str">
        <f t="shared" si="617"/>
        <v/>
      </c>
      <c r="R2842" s="33">
        <f t="shared" si="618"/>
        <v>15</v>
      </c>
      <c r="S2842" s="33" t="str">
        <f t="shared" si="619"/>
        <v>147_15</v>
      </c>
      <c r="T2842" s="35" t="str">
        <f t="shared" si="620"/>
        <v>147PM</v>
      </c>
      <c r="U2842" s="35" t="str">
        <f t="shared" si="621"/>
        <v>147PMNS</v>
      </c>
      <c r="W2842" s="20" t="str">
        <f t="shared" si="622"/>
        <v/>
      </c>
      <c r="X2842" s="20" t="str">
        <f t="shared" si="623"/>
        <v/>
      </c>
      <c r="Y2842" s="20" t="str">
        <f t="shared" si="624"/>
        <v/>
      </c>
      <c r="Z2842" s="20" t="str">
        <f t="shared" si="625"/>
        <v/>
      </c>
      <c r="AA2842" s="20">
        <f t="shared" si="627"/>
        <v>0</v>
      </c>
      <c r="AB2842" s="20">
        <f t="shared" si="628"/>
        <v>0</v>
      </c>
      <c r="AC2842" s="20">
        <f t="shared" si="629"/>
        <v>0</v>
      </c>
      <c r="AD2842" s="16">
        <f t="shared" si="626"/>
        <v>0</v>
      </c>
      <c r="AE2842" s="16">
        <f>IF(ISBLANK(T2842),AE2841,IF(COUNTIF(T$2:T2842,T2842)&gt;1,AE2841,1+MAX(AE2841,0)))</f>
        <v>86</v>
      </c>
    </row>
    <row r="2843" spans="1:31" x14ac:dyDescent="0.25">
      <c r="A2843" s="42">
        <v>147</v>
      </c>
      <c r="B2843" s="42" t="s">
        <v>66</v>
      </c>
      <c r="C2843" s="42" t="s">
        <v>812</v>
      </c>
      <c r="E2843" s="20">
        <v>2</v>
      </c>
      <c r="F2843" s="20">
        <v>3</v>
      </c>
      <c r="G2843" s="20">
        <v>2</v>
      </c>
      <c r="H2843" s="20">
        <v>2</v>
      </c>
      <c r="I2843" s="20">
        <v>0</v>
      </c>
      <c r="J2843" s="20">
        <v>0</v>
      </c>
      <c r="K2843" s="20">
        <v>0</v>
      </c>
      <c r="L2843" s="20">
        <v>1</v>
      </c>
      <c r="O2843" s="101">
        <f>IF(ISBLANK(C2843),O2842,IF(COUNTIF(C$2:C2843,C2843)&gt;1,O2842,1+MAX(O2842,0)))</f>
        <v>80</v>
      </c>
      <c r="P2843" s="45">
        <f t="shared" si="616"/>
        <v>47</v>
      </c>
      <c r="Q2843" s="33" t="str">
        <f t="shared" si="617"/>
        <v/>
      </c>
      <c r="R2843" s="33">
        <f t="shared" si="618"/>
        <v>15</v>
      </c>
      <c r="S2843" s="33" t="str">
        <f t="shared" si="619"/>
        <v>147_15</v>
      </c>
      <c r="T2843" s="35" t="str">
        <f t="shared" si="620"/>
        <v>147PM</v>
      </c>
      <c r="U2843" s="35" t="str">
        <f t="shared" si="621"/>
        <v>147PMNS</v>
      </c>
      <c r="W2843" s="20" t="str">
        <f t="shared" si="622"/>
        <v/>
      </c>
      <c r="X2843" s="20" t="str">
        <f t="shared" si="623"/>
        <v/>
      </c>
      <c r="Y2843" s="20" t="str">
        <f t="shared" si="624"/>
        <v/>
      </c>
      <c r="Z2843" s="20" t="str">
        <f t="shared" si="625"/>
        <v/>
      </c>
      <c r="AA2843" s="20">
        <f t="shared" si="627"/>
        <v>0</v>
      </c>
      <c r="AB2843" s="20">
        <f t="shared" si="628"/>
        <v>0</v>
      </c>
      <c r="AC2843" s="20">
        <f t="shared" si="629"/>
        <v>0</v>
      </c>
      <c r="AD2843" s="16">
        <f t="shared" si="626"/>
        <v>0</v>
      </c>
      <c r="AE2843" s="16">
        <f>IF(ISBLANK(T2843),AE2842,IF(COUNTIF(T$2:T2843,T2843)&gt;1,AE2842,1+MAX(AE2842,0)))</f>
        <v>86</v>
      </c>
    </row>
    <row r="2844" spans="1:31" x14ac:dyDescent="0.25">
      <c r="A2844" s="42">
        <v>147</v>
      </c>
      <c r="B2844" s="42" t="s">
        <v>66</v>
      </c>
      <c r="C2844" s="42" t="s">
        <v>812</v>
      </c>
      <c r="E2844" s="20">
        <v>2</v>
      </c>
      <c r="F2844" s="20">
        <v>3</v>
      </c>
      <c r="G2844" s="20">
        <v>3</v>
      </c>
      <c r="H2844" s="20">
        <v>4</v>
      </c>
      <c r="I2844" s="20">
        <v>0</v>
      </c>
      <c r="J2844" s="20">
        <v>2</v>
      </c>
      <c r="K2844" s="20">
        <v>3</v>
      </c>
      <c r="L2844" s="20">
        <v>3</v>
      </c>
      <c r="O2844" s="101">
        <f>IF(ISBLANK(C2844),O2843,IF(COUNTIF(C$2:C2844,C2844)&gt;1,O2843,1+MAX(O2843,0)))</f>
        <v>80</v>
      </c>
      <c r="P2844" s="45">
        <f t="shared" si="616"/>
        <v>47</v>
      </c>
      <c r="Q2844" s="33" t="str">
        <f t="shared" si="617"/>
        <v/>
      </c>
      <c r="R2844" s="33">
        <f t="shared" si="618"/>
        <v>15</v>
      </c>
      <c r="S2844" s="33" t="str">
        <f t="shared" si="619"/>
        <v>147_15</v>
      </c>
      <c r="T2844" s="35" t="str">
        <f t="shared" si="620"/>
        <v>147PM</v>
      </c>
      <c r="U2844" s="35" t="str">
        <f t="shared" si="621"/>
        <v>147PMEW</v>
      </c>
      <c r="W2844" s="20" t="str">
        <f t="shared" si="622"/>
        <v/>
      </c>
      <c r="X2844" s="20" t="str">
        <f t="shared" si="623"/>
        <v/>
      </c>
      <c r="Y2844" s="20" t="str">
        <f t="shared" si="624"/>
        <v/>
      </c>
      <c r="Z2844" s="20" t="str">
        <f t="shared" si="625"/>
        <v/>
      </c>
      <c r="AA2844" s="20">
        <f t="shared" si="627"/>
        <v>0</v>
      </c>
      <c r="AB2844" s="20">
        <f t="shared" si="628"/>
        <v>0</v>
      </c>
      <c r="AC2844" s="20">
        <f t="shared" si="629"/>
        <v>0</v>
      </c>
      <c r="AD2844" s="16">
        <f t="shared" si="626"/>
        <v>0</v>
      </c>
      <c r="AE2844" s="16">
        <f>IF(ISBLANK(T2844),AE2843,IF(COUNTIF(T$2:T2844,T2844)&gt;1,AE2843,1+MAX(AE2843,0)))</f>
        <v>86</v>
      </c>
    </row>
    <row r="2845" spans="1:31" x14ac:dyDescent="0.25">
      <c r="A2845" s="42">
        <v>147</v>
      </c>
      <c r="B2845" s="42" t="s">
        <v>66</v>
      </c>
      <c r="C2845" s="42" t="s">
        <v>812</v>
      </c>
      <c r="E2845" s="20">
        <v>2</v>
      </c>
      <c r="F2845" s="20">
        <v>3</v>
      </c>
      <c r="G2845" s="20">
        <v>4</v>
      </c>
      <c r="H2845" s="20">
        <v>3</v>
      </c>
      <c r="I2845" s="20">
        <v>1</v>
      </c>
      <c r="J2845" s="20">
        <v>0</v>
      </c>
      <c r="K2845" s="20">
        <v>0</v>
      </c>
      <c r="L2845" s="20">
        <v>3</v>
      </c>
      <c r="O2845" s="101">
        <f>IF(ISBLANK(C2845),O2844,IF(COUNTIF(C$2:C2845,C2845)&gt;1,O2844,1+MAX(O2844,0)))</f>
        <v>80</v>
      </c>
      <c r="P2845" s="45">
        <f t="shared" si="616"/>
        <v>47</v>
      </c>
      <c r="Q2845" s="33" t="str">
        <f t="shared" si="617"/>
        <v/>
      </c>
      <c r="R2845" s="33">
        <f t="shared" si="618"/>
        <v>15</v>
      </c>
      <c r="S2845" s="33" t="str">
        <f t="shared" si="619"/>
        <v>147_15</v>
      </c>
      <c r="T2845" s="35" t="str">
        <f t="shared" si="620"/>
        <v>147PM</v>
      </c>
      <c r="U2845" s="35" t="str">
        <f t="shared" si="621"/>
        <v>147PMEW</v>
      </c>
      <c r="W2845" s="20" t="str">
        <f t="shared" si="622"/>
        <v/>
      </c>
      <c r="X2845" s="20" t="str">
        <f t="shared" si="623"/>
        <v/>
      </c>
      <c r="Y2845" s="20" t="str">
        <f t="shared" si="624"/>
        <v/>
      </c>
      <c r="Z2845" s="20" t="str">
        <f t="shared" si="625"/>
        <v/>
      </c>
      <c r="AA2845" s="20">
        <f t="shared" si="627"/>
        <v>0</v>
      </c>
      <c r="AB2845" s="20">
        <f t="shared" si="628"/>
        <v>0</v>
      </c>
      <c r="AC2845" s="20">
        <f t="shared" si="629"/>
        <v>0</v>
      </c>
      <c r="AD2845" s="16">
        <f t="shared" si="626"/>
        <v>0</v>
      </c>
      <c r="AE2845" s="16">
        <f>IF(ISBLANK(T2845),AE2844,IF(COUNTIF(T$2:T2845,T2845)&gt;1,AE2844,1+MAX(AE2844,0)))</f>
        <v>86</v>
      </c>
    </row>
    <row r="2846" spans="1:31" x14ac:dyDescent="0.25">
      <c r="A2846" s="42">
        <v>147</v>
      </c>
      <c r="B2846" s="42" t="s">
        <v>66</v>
      </c>
      <c r="C2846" s="42" t="s">
        <v>812</v>
      </c>
      <c r="E2846" s="20">
        <v>2</v>
      </c>
      <c r="F2846" s="20">
        <v>4</v>
      </c>
      <c r="G2846" s="20">
        <v>1</v>
      </c>
      <c r="H2846" s="20">
        <v>0</v>
      </c>
      <c r="I2846" s="20">
        <v>0</v>
      </c>
      <c r="J2846" s="20">
        <v>0</v>
      </c>
      <c r="K2846" s="20">
        <v>0</v>
      </c>
      <c r="L2846" s="20">
        <v>0</v>
      </c>
      <c r="O2846" s="101">
        <f>IF(ISBLANK(C2846),O2845,IF(COUNTIF(C$2:C2846,C2846)&gt;1,O2845,1+MAX(O2845,0)))</f>
        <v>80</v>
      </c>
      <c r="P2846" s="45">
        <f t="shared" si="616"/>
        <v>47</v>
      </c>
      <c r="Q2846" s="33" t="str">
        <f t="shared" si="617"/>
        <v/>
      </c>
      <c r="R2846" s="33">
        <f t="shared" si="618"/>
        <v>16</v>
      </c>
      <c r="S2846" s="33" t="str">
        <f t="shared" si="619"/>
        <v>147_16</v>
      </c>
      <c r="T2846" s="35" t="str">
        <f t="shared" si="620"/>
        <v>147PM</v>
      </c>
      <c r="U2846" s="35" t="str">
        <f t="shared" si="621"/>
        <v>147PMNS</v>
      </c>
      <c r="W2846" s="20" t="str">
        <f t="shared" si="622"/>
        <v/>
      </c>
      <c r="X2846" s="20" t="str">
        <f t="shared" si="623"/>
        <v/>
      </c>
      <c r="Y2846" s="20" t="str">
        <f t="shared" si="624"/>
        <v/>
      </c>
      <c r="Z2846" s="20" t="str">
        <f t="shared" si="625"/>
        <v/>
      </c>
      <c r="AA2846" s="20">
        <f t="shared" si="627"/>
        <v>0</v>
      </c>
      <c r="AB2846" s="20">
        <f t="shared" si="628"/>
        <v>0</v>
      </c>
      <c r="AC2846" s="20">
        <f t="shared" si="629"/>
        <v>0</v>
      </c>
      <c r="AD2846" s="16">
        <f t="shared" si="626"/>
        <v>0</v>
      </c>
      <c r="AE2846" s="16">
        <f>IF(ISBLANK(T2846),AE2845,IF(COUNTIF(T$2:T2846,T2846)&gt;1,AE2845,1+MAX(AE2845,0)))</f>
        <v>86</v>
      </c>
    </row>
    <row r="2847" spans="1:31" x14ac:dyDescent="0.25">
      <c r="A2847" s="42">
        <v>147</v>
      </c>
      <c r="B2847" s="42" t="s">
        <v>66</v>
      </c>
      <c r="C2847" s="42" t="s">
        <v>812</v>
      </c>
      <c r="E2847" s="20">
        <v>2</v>
      </c>
      <c r="F2847" s="20">
        <v>4</v>
      </c>
      <c r="G2847" s="20">
        <v>2</v>
      </c>
      <c r="H2847" s="20">
        <v>1</v>
      </c>
      <c r="I2847" s="20">
        <v>0</v>
      </c>
      <c r="J2847" s="20">
        <v>0</v>
      </c>
      <c r="K2847" s="20">
        <v>0</v>
      </c>
      <c r="L2847" s="20">
        <v>1</v>
      </c>
      <c r="O2847" s="101">
        <f>IF(ISBLANK(C2847),O2846,IF(COUNTIF(C$2:C2847,C2847)&gt;1,O2846,1+MAX(O2846,0)))</f>
        <v>80</v>
      </c>
      <c r="P2847" s="45">
        <f t="shared" si="616"/>
        <v>47</v>
      </c>
      <c r="Q2847" s="33" t="str">
        <f t="shared" si="617"/>
        <v/>
      </c>
      <c r="R2847" s="33">
        <f t="shared" si="618"/>
        <v>16</v>
      </c>
      <c r="S2847" s="33" t="str">
        <f t="shared" si="619"/>
        <v>147_16</v>
      </c>
      <c r="T2847" s="35" t="str">
        <f t="shared" si="620"/>
        <v>147PM</v>
      </c>
      <c r="U2847" s="35" t="str">
        <f t="shared" si="621"/>
        <v>147PMNS</v>
      </c>
      <c r="W2847" s="20" t="str">
        <f t="shared" si="622"/>
        <v/>
      </c>
      <c r="X2847" s="20" t="str">
        <f t="shared" si="623"/>
        <v/>
      </c>
      <c r="Y2847" s="20" t="str">
        <f t="shared" si="624"/>
        <v/>
      </c>
      <c r="Z2847" s="20" t="str">
        <f t="shared" si="625"/>
        <v/>
      </c>
      <c r="AA2847" s="20">
        <f t="shared" si="627"/>
        <v>0</v>
      </c>
      <c r="AB2847" s="20">
        <f t="shared" si="628"/>
        <v>0</v>
      </c>
      <c r="AC2847" s="20">
        <f t="shared" si="629"/>
        <v>0</v>
      </c>
      <c r="AD2847" s="16">
        <f t="shared" si="626"/>
        <v>0</v>
      </c>
      <c r="AE2847" s="16">
        <f>IF(ISBLANK(T2847),AE2846,IF(COUNTIF(T$2:T2847,T2847)&gt;1,AE2846,1+MAX(AE2846,0)))</f>
        <v>86</v>
      </c>
    </row>
    <row r="2848" spans="1:31" x14ac:dyDescent="0.25">
      <c r="A2848" s="42">
        <v>147</v>
      </c>
      <c r="B2848" s="42" t="s">
        <v>66</v>
      </c>
      <c r="C2848" s="42" t="s">
        <v>812</v>
      </c>
      <c r="E2848" s="20">
        <v>2</v>
      </c>
      <c r="F2848" s="20">
        <v>4</v>
      </c>
      <c r="G2848" s="20">
        <v>3</v>
      </c>
      <c r="H2848" s="20">
        <v>1</v>
      </c>
      <c r="I2848" s="20">
        <v>0</v>
      </c>
      <c r="J2848" s="20">
        <v>0</v>
      </c>
      <c r="K2848" s="20">
        <v>0</v>
      </c>
      <c r="L2848" s="20">
        <v>0</v>
      </c>
      <c r="O2848" s="101">
        <f>IF(ISBLANK(C2848),O2847,IF(COUNTIF(C$2:C2848,C2848)&gt;1,O2847,1+MAX(O2847,0)))</f>
        <v>80</v>
      </c>
      <c r="P2848" s="45">
        <f t="shared" si="616"/>
        <v>47</v>
      </c>
      <c r="Q2848" s="33" t="str">
        <f t="shared" si="617"/>
        <v/>
      </c>
      <c r="R2848" s="33">
        <f t="shared" si="618"/>
        <v>16</v>
      </c>
      <c r="S2848" s="33" t="str">
        <f t="shared" si="619"/>
        <v>147_16</v>
      </c>
      <c r="T2848" s="35" t="str">
        <f t="shared" si="620"/>
        <v>147PM</v>
      </c>
      <c r="U2848" s="35" t="str">
        <f t="shared" si="621"/>
        <v>147PMEW</v>
      </c>
      <c r="W2848" s="20" t="str">
        <f t="shared" si="622"/>
        <v/>
      </c>
      <c r="X2848" s="20" t="str">
        <f t="shared" si="623"/>
        <v/>
      </c>
      <c r="Y2848" s="20" t="str">
        <f t="shared" si="624"/>
        <v/>
      </c>
      <c r="Z2848" s="20" t="str">
        <f t="shared" si="625"/>
        <v/>
      </c>
      <c r="AA2848" s="20">
        <f t="shared" si="627"/>
        <v>0</v>
      </c>
      <c r="AB2848" s="20">
        <f t="shared" si="628"/>
        <v>0</v>
      </c>
      <c r="AC2848" s="20">
        <f t="shared" si="629"/>
        <v>0</v>
      </c>
      <c r="AD2848" s="16">
        <f t="shared" si="626"/>
        <v>0</v>
      </c>
      <c r="AE2848" s="16">
        <f>IF(ISBLANK(T2848),AE2847,IF(COUNTIF(T$2:T2848,T2848)&gt;1,AE2847,1+MAX(AE2847,0)))</f>
        <v>86</v>
      </c>
    </row>
    <row r="2849" spans="1:31" x14ac:dyDescent="0.25">
      <c r="A2849" s="42">
        <v>147</v>
      </c>
      <c r="B2849" s="42" t="s">
        <v>66</v>
      </c>
      <c r="C2849" s="42" t="s">
        <v>812</v>
      </c>
      <c r="E2849" s="20">
        <v>2</v>
      </c>
      <c r="F2849" s="20">
        <v>4</v>
      </c>
      <c r="G2849" s="20">
        <v>4</v>
      </c>
      <c r="H2849" s="20">
        <v>2</v>
      </c>
      <c r="I2849" s="20">
        <v>0</v>
      </c>
      <c r="J2849" s="20">
        <v>0</v>
      </c>
      <c r="K2849" s="20">
        <v>0</v>
      </c>
      <c r="L2849" s="20">
        <v>2</v>
      </c>
      <c r="O2849" s="101">
        <f>IF(ISBLANK(C2849),O2848,IF(COUNTIF(C$2:C2849,C2849)&gt;1,O2848,1+MAX(O2848,0)))</f>
        <v>80</v>
      </c>
      <c r="P2849" s="45">
        <f t="shared" si="616"/>
        <v>47</v>
      </c>
      <c r="Q2849" s="33" t="str">
        <f t="shared" si="617"/>
        <v/>
      </c>
      <c r="R2849" s="33">
        <f t="shared" si="618"/>
        <v>16</v>
      </c>
      <c r="S2849" s="33" t="str">
        <f t="shared" si="619"/>
        <v>147_16</v>
      </c>
      <c r="T2849" s="35" t="str">
        <f t="shared" si="620"/>
        <v>147PM</v>
      </c>
      <c r="U2849" s="35" t="str">
        <f t="shared" si="621"/>
        <v>147PMEW</v>
      </c>
      <c r="W2849" s="20" t="str">
        <f t="shared" si="622"/>
        <v/>
      </c>
      <c r="X2849" s="20" t="str">
        <f t="shared" si="623"/>
        <v/>
      </c>
      <c r="Y2849" s="20" t="str">
        <f t="shared" si="624"/>
        <v/>
      </c>
      <c r="Z2849" s="20" t="str">
        <f t="shared" si="625"/>
        <v/>
      </c>
      <c r="AA2849" s="20">
        <f t="shared" si="627"/>
        <v>0</v>
      </c>
      <c r="AB2849" s="20">
        <f t="shared" si="628"/>
        <v>0</v>
      </c>
      <c r="AC2849" s="20">
        <f t="shared" si="629"/>
        <v>0</v>
      </c>
      <c r="AD2849" s="16">
        <f t="shared" si="626"/>
        <v>0</v>
      </c>
      <c r="AE2849" s="16">
        <f>IF(ISBLANK(T2849),AE2848,IF(COUNTIF(T$2:T2849,T2849)&gt;1,AE2848,1+MAX(AE2848,0)))</f>
        <v>86</v>
      </c>
    </row>
    <row r="2850" spans="1:31" x14ac:dyDescent="0.25">
      <c r="A2850" s="42">
        <v>148</v>
      </c>
      <c r="B2850" s="42" t="s">
        <v>65</v>
      </c>
      <c r="C2850" s="42" t="s">
        <v>831</v>
      </c>
      <c r="E2850" s="20">
        <v>1</v>
      </c>
      <c r="F2850" s="20">
        <v>1</v>
      </c>
      <c r="G2850" s="20">
        <v>1</v>
      </c>
      <c r="H2850" s="20">
        <v>3</v>
      </c>
      <c r="I2850" s="20">
        <v>0</v>
      </c>
      <c r="J2850" s="20">
        <v>3</v>
      </c>
      <c r="K2850" s="20">
        <v>0</v>
      </c>
      <c r="L2850" s="20">
        <v>0</v>
      </c>
      <c r="M2850" s="225" t="s">
        <v>832</v>
      </c>
      <c r="O2850" s="101">
        <f>IF(ISBLANK(C2850),O2849,IF(COUNTIF(C$2:C2850,C2850)&gt;1,O2849,1+MAX(O2849,0)))</f>
        <v>81</v>
      </c>
      <c r="P2850" s="45">
        <f t="shared" si="616"/>
        <v>48</v>
      </c>
      <c r="Q2850" s="33">
        <f t="shared" si="617"/>
        <v>48</v>
      </c>
      <c r="R2850" s="33">
        <f t="shared" si="618"/>
        <v>1</v>
      </c>
      <c r="S2850" s="33" t="str">
        <f t="shared" si="619"/>
        <v>148_1</v>
      </c>
      <c r="T2850" s="35" t="str">
        <f t="shared" si="620"/>
        <v>148AM</v>
      </c>
      <c r="U2850" s="35" t="str">
        <f t="shared" si="621"/>
        <v>148AMNS</v>
      </c>
      <c r="W2850" s="20" t="str">
        <f t="shared" si="622"/>
        <v/>
      </c>
      <c r="X2850" s="20" t="str">
        <f t="shared" si="623"/>
        <v/>
      </c>
      <c r="Y2850" s="20" t="str">
        <f t="shared" si="624"/>
        <v/>
      </c>
      <c r="Z2850" s="20" t="str">
        <f t="shared" si="625"/>
        <v/>
      </c>
      <c r="AA2850" s="20">
        <f t="shared" si="627"/>
        <v>0</v>
      </c>
      <c r="AB2850" s="20">
        <f t="shared" si="628"/>
        <v>0</v>
      </c>
      <c r="AC2850" s="20">
        <f t="shared" si="629"/>
        <v>3</v>
      </c>
      <c r="AD2850" s="16">
        <f t="shared" si="626"/>
        <v>1</v>
      </c>
      <c r="AE2850" s="16">
        <f>IF(ISBLANK(T2850),AE2849,IF(COUNTIF(T$2:T2850,T2850)&gt;1,AE2849,1+MAX(AE2849,0)))</f>
        <v>87</v>
      </c>
    </row>
    <row r="2851" spans="1:31" x14ac:dyDescent="0.25">
      <c r="A2851" s="42">
        <v>148</v>
      </c>
      <c r="B2851" s="42" t="s">
        <v>65</v>
      </c>
      <c r="C2851" s="42" t="s">
        <v>831</v>
      </c>
      <c r="E2851" s="20">
        <v>1</v>
      </c>
      <c r="F2851" s="20">
        <v>1</v>
      </c>
      <c r="G2851" s="20">
        <v>2</v>
      </c>
      <c r="H2851" s="20">
        <v>1</v>
      </c>
      <c r="I2851" s="20">
        <v>0</v>
      </c>
      <c r="J2851" s="20">
        <v>0</v>
      </c>
      <c r="K2851" s="20">
        <v>0</v>
      </c>
      <c r="L2851" s="20">
        <v>1</v>
      </c>
      <c r="M2851" s="225" t="s">
        <v>832</v>
      </c>
      <c r="O2851" s="101">
        <f>IF(ISBLANK(C2851),O2850,IF(COUNTIF(C$2:C2851,C2851)&gt;1,O2850,1+MAX(O2850,0)))</f>
        <v>81</v>
      </c>
      <c r="P2851" s="45">
        <f t="shared" si="616"/>
        <v>48</v>
      </c>
      <c r="Q2851" s="33" t="str">
        <f t="shared" si="617"/>
        <v/>
      </c>
      <c r="R2851" s="33">
        <f t="shared" si="618"/>
        <v>1</v>
      </c>
      <c r="S2851" s="33" t="str">
        <f t="shared" si="619"/>
        <v>148_1</v>
      </c>
      <c r="T2851" s="35" t="str">
        <f t="shared" si="620"/>
        <v>148AM</v>
      </c>
      <c r="U2851" s="35" t="str">
        <f t="shared" si="621"/>
        <v>148AMNS</v>
      </c>
      <c r="W2851" s="20" t="str">
        <f t="shared" si="622"/>
        <v/>
      </c>
      <c r="X2851" s="20" t="str">
        <f t="shared" si="623"/>
        <v/>
      </c>
      <c r="Y2851" s="20" t="str">
        <f t="shared" si="624"/>
        <v/>
      </c>
      <c r="Z2851" s="20" t="str">
        <f t="shared" si="625"/>
        <v/>
      </c>
      <c r="AA2851" s="20">
        <f t="shared" si="627"/>
        <v>0</v>
      </c>
      <c r="AB2851" s="20">
        <f t="shared" si="628"/>
        <v>0</v>
      </c>
      <c r="AC2851" s="20">
        <f t="shared" si="629"/>
        <v>3</v>
      </c>
      <c r="AD2851" s="16">
        <f t="shared" si="626"/>
        <v>1</v>
      </c>
      <c r="AE2851" s="16">
        <f>IF(ISBLANK(T2851),AE2850,IF(COUNTIF(T$2:T2851,T2851)&gt;1,AE2850,1+MAX(AE2850,0)))</f>
        <v>87</v>
      </c>
    </row>
    <row r="2852" spans="1:31" x14ac:dyDescent="0.25">
      <c r="A2852" s="42">
        <v>148</v>
      </c>
      <c r="B2852" s="42" t="s">
        <v>65</v>
      </c>
      <c r="C2852" s="42" t="s">
        <v>831</v>
      </c>
      <c r="E2852" s="20">
        <v>1</v>
      </c>
      <c r="F2852" s="20">
        <v>1</v>
      </c>
      <c r="G2852" s="20">
        <v>3</v>
      </c>
      <c r="H2852" s="20">
        <v>4</v>
      </c>
      <c r="I2852" s="20">
        <v>1</v>
      </c>
      <c r="J2852" s="20">
        <v>1</v>
      </c>
      <c r="K2852" s="20">
        <v>2</v>
      </c>
      <c r="L2852" s="20">
        <v>2</v>
      </c>
      <c r="M2852" s="225" t="s">
        <v>832</v>
      </c>
      <c r="O2852" s="101">
        <f>IF(ISBLANK(C2852),O2851,IF(COUNTIF(C$2:C2852,C2852)&gt;1,O2851,1+MAX(O2851,0)))</f>
        <v>81</v>
      </c>
      <c r="P2852" s="45">
        <f t="shared" si="616"/>
        <v>48</v>
      </c>
      <c r="Q2852" s="33" t="str">
        <f t="shared" si="617"/>
        <v/>
      </c>
      <c r="R2852" s="33">
        <f t="shared" si="618"/>
        <v>1</v>
      </c>
      <c r="S2852" s="33" t="str">
        <f t="shared" si="619"/>
        <v>148_1</v>
      </c>
      <c r="T2852" s="35" t="str">
        <f t="shared" si="620"/>
        <v>148AM</v>
      </c>
      <c r="U2852" s="35" t="str">
        <f t="shared" si="621"/>
        <v>148AMEW</v>
      </c>
      <c r="W2852" s="20" t="str">
        <f t="shared" si="622"/>
        <v/>
      </c>
      <c r="X2852" s="20" t="str">
        <f t="shared" si="623"/>
        <v/>
      </c>
      <c r="Y2852" s="20" t="str">
        <f t="shared" si="624"/>
        <v/>
      </c>
      <c r="Z2852" s="20" t="str">
        <f t="shared" si="625"/>
        <v/>
      </c>
      <c r="AA2852" s="20">
        <f t="shared" si="627"/>
        <v>0</v>
      </c>
      <c r="AB2852" s="20">
        <f t="shared" si="628"/>
        <v>0</v>
      </c>
      <c r="AC2852" s="20">
        <f t="shared" si="629"/>
        <v>3</v>
      </c>
      <c r="AD2852" s="16">
        <f t="shared" si="626"/>
        <v>1</v>
      </c>
      <c r="AE2852" s="16">
        <f>IF(ISBLANK(T2852),AE2851,IF(COUNTIF(T$2:T2852,T2852)&gt;1,AE2851,1+MAX(AE2851,0)))</f>
        <v>87</v>
      </c>
    </row>
    <row r="2853" spans="1:31" x14ac:dyDescent="0.25">
      <c r="A2853" s="42">
        <v>148</v>
      </c>
      <c r="B2853" s="42" t="s">
        <v>65</v>
      </c>
      <c r="C2853" s="42" t="s">
        <v>831</v>
      </c>
      <c r="E2853" s="20">
        <v>1</v>
      </c>
      <c r="F2853" s="20">
        <v>1</v>
      </c>
      <c r="G2853" s="20">
        <v>4</v>
      </c>
      <c r="H2853" s="20">
        <v>2</v>
      </c>
      <c r="I2853" s="20">
        <v>0</v>
      </c>
      <c r="J2853" s="20">
        <v>0</v>
      </c>
      <c r="K2853" s="20">
        <v>0</v>
      </c>
      <c r="L2853" s="20">
        <v>1</v>
      </c>
      <c r="M2853" s="225" t="s">
        <v>832</v>
      </c>
      <c r="O2853" s="101">
        <f>IF(ISBLANK(C2853),O2852,IF(COUNTIF(C$2:C2853,C2853)&gt;1,O2852,1+MAX(O2852,0)))</f>
        <v>81</v>
      </c>
      <c r="P2853" s="45">
        <f t="shared" si="616"/>
        <v>48</v>
      </c>
      <c r="Q2853" s="33" t="str">
        <f t="shared" si="617"/>
        <v/>
      </c>
      <c r="R2853" s="33">
        <f t="shared" si="618"/>
        <v>1</v>
      </c>
      <c r="S2853" s="33" t="str">
        <f t="shared" si="619"/>
        <v>148_1</v>
      </c>
      <c r="T2853" s="35" t="str">
        <f t="shared" si="620"/>
        <v>148AM</v>
      </c>
      <c r="U2853" s="35" t="str">
        <f t="shared" si="621"/>
        <v>148AMEW</v>
      </c>
      <c r="W2853" s="20" t="str">
        <f t="shared" si="622"/>
        <v/>
      </c>
      <c r="X2853" s="20" t="str">
        <f t="shared" si="623"/>
        <v/>
      </c>
      <c r="Y2853" s="20" t="str">
        <f t="shared" si="624"/>
        <v/>
      </c>
      <c r="Z2853" s="20" t="str">
        <f t="shared" si="625"/>
        <v/>
      </c>
      <c r="AA2853" s="20">
        <f t="shared" si="627"/>
        <v>0</v>
      </c>
      <c r="AB2853" s="20">
        <f t="shared" si="628"/>
        <v>0</v>
      </c>
      <c r="AC2853" s="20">
        <f t="shared" si="629"/>
        <v>3</v>
      </c>
      <c r="AD2853" s="16">
        <f t="shared" si="626"/>
        <v>1</v>
      </c>
      <c r="AE2853" s="16">
        <f>IF(ISBLANK(T2853),AE2852,IF(COUNTIF(T$2:T2853,T2853)&gt;1,AE2852,1+MAX(AE2852,0)))</f>
        <v>87</v>
      </c>
    </row>
    <row r="2854" spans="1:31" x14ac:dyDescent="0.25">
      <c r="A2854" s="42">
        <v>148</v>
      </c>
      <c r="B2854" s="42" t="s">
        <v>65</v>
      </c>
      <c r="C2854" s="42" t="s">
        <v>831</v>
      </c>
      <c r="E2854" s="20">
        <v>1</v>
      </c>
      <c r="F2854" s="20">
        <v>2</v>
      </c>
      <c r="G2854" s="20">
        <v>1</v>
      </c>
      <c r="H2854" s="20">
        <v>2</v>
      </c>
      <c r="I2854" s="20">
        <v>0</v>
      </c>
      <c r="J2854" s="20">
        <v>1</v>
      </c>
      <c r="K2854" s="20">
        <v>0</v>
      </c>
      <c r="L2854" s="20">
        <v>0</v>
      </c>
      <c r="M2854" s="225" t="s">
        <v>832</v>
      </c>
      <c r="O2854" s="101">
        <f>IF(ISBLANK(C2854),O2853,IF(COUNTIF(C$2:C2854,C2854)&gt;1,O2853,1+MAX(O2853,0)))</f>
        <v>81</v>
      </c>
      <c r="P2854" s="45">
        <f t="shared" si="616"/>
        <v>48</v>
      </c>
      <c r="Q2854" s="33" t="str">
        <f t="shared" si="617"/>
        <v/>
      </c>
      <c r="R2854" s="33">
        <f t="shared" si="618"/>
        <v>2</v>
      </c>
      <c r="S2854" s="33" t="str">
        <f t="shared" si="619"/>
        <v>148_2</v>
      </c>
      <c r="T2854" s="35" t="str">
        <f t="shared" si="620"/>
        <v>148AM</v>
      </c>
      <c r="U2854" s="35" t="str">
        <f t="shared" si="621"/>
        <v>148AMNS</v>
      </c>
      <c r="W2854" s="20" t="str">
        <f t="shared" si="622"/>
        <v/>
      </c>
      <c r="X2854" s="20" t="str">
        <f t="shared" si="623"/>
        <v/>
      </c>
      <c r="Y2854" s="20" t="str">
        <f t="shared" si="624"/>
        <v/>
      </c>
      <c r="Z2854" s="20" t="str">
        <f t="shared" si="625"/>
        <v/>
      </c>
      <c r="AA2854" s="20">
        <f t="shared" si="627"/>
        <v>0</v>
      </c>
      <c r="AB2854" s="20">
        <f t="shared" si="628"/>
        <v>0</v>
      </c>
      <c r="AC2854" s="20">
        <f t="shared" si="629"/>
        <v>3</v>
      </c>
      <c r="AD2854" s="16">
        <f t="shared" si="626"/>
        <v>1</v>
      </c>
      <c r="AE2854" s="16">
        <f>IF(ISBLANK(T2854),AE2853,IF(COUNTIF(T$2:T2854,T2854)&gt;1,AE2853,1+MAX(AE2853,0)))</f>
        <v>87</v>
      </c>
    </row>
    <row r="2855" spans="1:31" x14ac:dyDescent="0.25">
      <c r="A2855" s="42">
        <v>148</v>
      </c>
      <c r="B2855" s="42" t="s">
        <v>65</v>
      </c>
      <c r="C2855" s="42" t="s">
        <v>831</v>
      </c>
      <c r="E2855" s="20">
        <v>1</v>
      </c>
      <c r="F2855" s="20">
        <v>2</v>
      </c>
      <c r="G2855" s="20">
        <v>2</v>
      </c>
      <c r="H2855" s="20">
        <v>1</v>
      </c>
      <c r="I2855" s="20">
        <v>0</v>
      </c>
      <c r="J2855" s="20">
        <v>0</v>
      </c>
      <c r="K2855" s="20">
        <v>0</v>
      </c>
      <c r="L2855" s="20">
        <v>1</v>
      </c>
      <c r="M2855" s="225" t="s">
        <v>832</v>
      </c>
      <c r="O2855" s="101">
        <f>IF(ISBLANK(C2855),O2854,IF(COUNTIF(C$2:C2855,C2855)&gt;1,O2854,1+MAX(O2854,0)))</f>
        <v>81</v>
      </c>
      <c r="P2855" s="45">
        <f t="shared" si="616"/>
        <v>48</v>
      </c>
      <c r="Q2855" s="33" t="str">
        <f t="shared" si="617"/>
        <v/>
      </c>
      <c r="R2855" s="33">
        <f t="shared" si="618"/>
        <v>2</v>
      </c>
      <c r="S2855" s="33" t="str">
        <f t="shared" si="619"/>
        <v>148_2</v>
      </c>
      <c r="T2855" s="35" t="str">
        <f t="shared" si="620"/>
        <v>148AM</v>
      </c>
      <c r="U2855" s="35" t="str">
        <f t="shared" si="621"/>
        <v>148AMNS</v>
      </c>
      <c r="W2855" s="20" t="str">
        <f t="shared" si="622"/>
        <v/>
      </c>
      <c r="X2855" s="20" t="str">
        <f t="shared" si="623"/>
        <v/>
      </c>
      <c r="Y2855" s="20" t="str">
        <f t="shared" si="624"/>
        <v/>
      </c>
      <c r="Z2855" s="20" t="str">
        <f t="shared" si="625"/>
        <v/>
      </c>
      <c r="AA2855" s="20">
        <f t="shared" si="627"/>
        <v>0</v>
      </c>
      <c r="AB2855" s="20">
        <f t="shared" si="628"/>
        <v>0</v>
      </c>
      <c r="AC2855" s="20">
        <f t="shared" si="629"/>
        <v>3</v>
      </c>
      <c r="AD2855" s="16">
        <f t="shared" si="626"/>
        <v>1</v>
      </c>
      <c r="AE2855" s="16">
        <f>IF(ISBLANK(T2855),AE2854,IF(COUNTIF(T$2:T2855,T2855)&gt;1,AE2854,1+MAX(AE2854,0)))</f>
        <v>87</v>
      </c>
    </row>
    <row r="2856" spans="1:31" x14ac:dyDescent="0.25">
      <c r="A2856" s="42">
        <v>148</v>
      </c>
      <c r="B2856" s="42" t="s">
        <v>65</v>
      </c>
      <c r="C2856" s="42" t="s">
        <v>831</v>
      </c>
      <c r="E2856" s="20">
        <v>1</v>
      </c>
      <c r="F2856" s="20">
        <v>2</v>
      </c>
      <c r="G2856" s="20">
        <v>3</v>
      </c>
      <c r="H2856" s="20">
        <v>3</v>
      </c>
      <c r="I2856" s="20">
        <v>0</v>
      </c>
      <c r="J2856" s="20">
        <v>3</v>
      </c>
      <c r="K2856" s="20">
        <v>0</v>
      </c>
      <c r="L2856" s="20">
        <v>0</v>
      </c>
      <c r="M2856" s="225" t="s">
        <v>832</v>
      </c>
      <c r="O2856" s="101">
        <f>IF(ISBLANK(C2856),O2855,IF(COUNTIF(C$2:C2856,C2856)&gt;1,O2855,1+MAX(O2855,0)))</f>
        <v>81</v>
      </c>
      <c r="P2856" s="45">
        <f t="shared" si="616"/>
        <v>48</v>
      </c>
      <c r="Q2856" s="33" t="str">
        <f t="shared" si="617"/>
        <v/>
      </c>
      <c r="R2856" s="33">
        <f t="shared" si="618"/>
        <v>2</v>
      </c>
      <c r="S2856" s="33" t="str">
        <f t="shared" si="619"/>
        <v>148_2</v>
      </c>
      <c r="T2856" s="35" t="str">
        <f t="shared" si="620"/>
        <v>148AM</v>
      </c>
      <c r="U2856" s="35" t="str">
        <f t="shared" si="621"/>
        <v>148AMEW</v>
      </c>
      <c r="W2856" s="20" t="str">
        <f t="shared" si="622"/>
        <v/>
      </c>
      <c r="X2856" s="20" t="str">
        <f t="shared" si="623"/>
        <v/>
      </c>
      <c r="Y2856" s="20" t="str">
        <f t="shared" si="624"/>
        <v/>
      </c>
      <c r="Z2856" s="20" t="str">
        <f t="shared" si="625"/>
        <v/>
      </c>
      <c r="AA2856" s="20">
        <f t="shared" si="627"/>
        <v>0</v>
      </c>
      <c r="AB2856" s="20">
        <f t="shared" si="628"/>
        <v>0</v>
      </c>
      <c r="AC2856" s="20">
        <f t="shared" si="629"/>
        <v>3</v>
      </c>
      <c r="AD2856" s="16">
        <f t="shared" si="626"/>
        <v>1</v>
      </c>
      <c r="AE2856" s="16">
        <f>IF(ISBLANK(T2856),AE2855,IF(COUNTIF(T$2:T2856,T2856)&gt;1,AE2855,1+MAX(AE2855,0)))</f>
        <v>87</v>
      </c>
    </row>
    <row r="2857" spans="1:31" x14ac:dyDescent="0.25">
      <c r="A2857" s="42">
        <v>148</v>
      </c>
      <c r="B2857" s="42" t="s">
        <v>65</v>
      </c>
      <c r="C2857" s="42" t="s">
        <v>831</v>
      </c>
      <c r="E2857" s="20">
        <v>1</v>
      </c>
      <c r="F2857" s="20">
        <v>2</v>
      </c>
      <c r="G2857" s="20">
        <v>4</v>
      </c>
      <c r="H2857" s="20">
        <v>2</v>
      </c>
      <c r="I2857" s="20">
        <v>1</v>
      </c>
      <c r="J2857" s="20">
        <v>1</v>
      </c>
      <c r="K2857" s="20">
        <v>1</v>
      </c>
      <c r="L2857" s="20">
        <v>1</v>
      </c>
      <c r="M2857" s="225" t="s">
        <v>832</v>
      </c>
      <c r="O2857" s="101">
        <f>IF(ISBLANK(C2857),O2856,IF(COUNTIF(C$2:C2857,C2857)&gt;1,O2856,1+MAX(O2856,0)))</f>
        <v>81</v>
      </c>
      <c r="P2857" s="45">
        <f t="shared" si="616"/>
        <v>48</v>
      </c>
      <c r="Q2857" s="33" t="str">
        <f t="shared" si="617"/>
        <v/>
      </c>
      <c r="R2857" s="33">
        <f t="shared" si="618"/>
        <v>2</v>
      </c>
      <c r="S2857" s="33" t="str">
        <f t="shared" si="619"/>
        <v>148_2</v>
      </c>
      <c r="T2857" s="35" t="str">
        <f t="shared" si="620"/>
        <v>148AM</v>
      </c>
      <c r="U2857" s="35" t="str">
        <f t="shared" si="621"/>
        <v>148AMEW</v>
      </c>
      <c r="W2857" s="20" t="str">
        <f t="shared" si="622"/>
        <v/>
      </c>
      <c r="X2857" s="20" t="str">
        <f t="shared" si="623"/>
        <v/>
      </c>
      <c r="Y2857" s="20" t="str">
        <f t="shared" si="624"/>
        <v/>
      </c>
      <c r="Z2857" s="20" t="str">
        <f t="shared" si="625"/>
        <v/>
      </c>
      <c r="AA2857" s="20">
        <f t="shared" si="627"/>
        <v>0</v>
      </c>
      <c r="AB2857" s="20">
        <f t="shared" si="628"/>
        <v>0</v>
      </c>
      <c r="AC2857" s="20">
        <f t="shared" si="629"/>
        <v>3</v>
      </c>
      <c r="AD2857" s="16">
        <f t="shared" si="626"/>
        <v>1</v>
      </c>
      <c r="AE2857" s="16">
        <f>IF(ISBLANK(T2857),AE2856,IF(COUNTIF(T$2:T2857,T2857)&gt;1,AE2856,1+MAX(AE2856,0)))</f>
        <v>87</v>
      </c>
    </row>
    <row r="2858" spans="1:31" x14ac:dyDescent="0.25">
      <c r="A2858" s="42">
        <v>148</v>
      </c>
      <c r="B2858" s="42" t="s">
        <v>65</v>
      </c>
      <c r="C2858" s="42" t="s">
        <v>831</v>
      </c>
      <c r="E2858" s="20">
        <v>1</v>
      </c>
      <c r="F2858" s="20">
        <v>3</v>
      </c>
      <c r="G2858" s="20">
        <v>1</v>
      </c>
      <c r="H2858" s="20">
        <v>2</v>
      </c>
      <c r="I2858" s="20">
        <v>0</v>
      </c>
      <c r="J2858" s="20">
        <v>1</v>
      </c>
      <c r="K2858" s="20">
        <v>1</v>
      </c>
      <c r="L2858" s="20">
        <v>2</v>
      </c>
      <c r="M2858" s="225" t="s">
        <v>832</v>
      </c>
      <c r="O2858" s="101">
        <f>IF(ISBLANK(C2858),O2857,IF(COUNTIF(C$2:C2858,C2858)&gt;1,O2857,1+MAX(O2857,0)))</f>
        <v>81</v>
      </c>
      <c r="P2858" s="45">
        <f t="shared" si="616"/>
        <v>48</v>
      </c>
      <c r="Q2858" s="33" t="str">
        <f t="shared" si="617"/>
        <v/>
      </c>
      <c r="R2858" s="33">
        <f t="shared" si="618"/>
        <v>3</v>
      </c>
      <c r="S2858" s="33" t="str">
        <f t="shared" si="619"/>
        <v>148_3</v>
      </c>
      <c r="T2858" s="35" t="str">
        <f t="shared" si="620"/>
        <v>148AM</v>
      </c>
      <c r="U2858" s="35" t="str">
        <f t="shared" si="621"/>
        <v>148AMNS</v>
      </c>
      <c r="W2858" s="20" t="str">
        <f t="shared" si="622"/>
        <v/>
      </c>
      <c r="X2858" s="20" t="str">
        <f t="shared" si="623"/>
        <v/>
      </c>
      <c r="Y2858" s="20" t="str">
        <f t="shared" si="624"/>
        <v/>
      </c>
      <c r="Z2858" s="20" t="str">
        <f t="shared" si="625"/>
        <v/>
      </c>
      <c r="AA2858" s="20">
        <f t="shared" si="627"/>
        <v>0</v>
      </c>
      <c r="AB2858" s="20">
        <f t="shared" si="628"/>
        <v>0</v>
      </c>
      <c r="AC2858" s="20">
        <f t="shared" si="629"/>
        <v>3</v>
      </c>
      <c r="AD2858" s="16">
        <f t="shared" si="626"/>
        <v>1</v>
      </c>
      <c r="AE2858" s="16">
        <f>IF(ISBLANK(T2858),AE2857,IF(COUNTIF(T$2:T2858,T2858)&gt;1,AE2857,1+MAX(AE2857,0)))</f>
        <v>87</v>
      </c>
    </row>
    <row r="2859" spans="1:31" x14ac:dyDescent="0.25">
      <c r="A2859" s="42">
        <v>148</v>
      </c>
      <c r="B2859" s="42" t="s">
        <v>65</v>
      </c>
      <c r="C2859" s="42" t="s">
        <v>831</v>
      </c>
      <c r="E2859" s="20">
        <v>1</v>
      </c>
      <c r="F2859" s="20">
        <v>3</v>
      </c>
      <c r="G2859" s="20">
        <v>2</v>
      </c>
      <c r="H2859" s="20">
        <v>1</v>
      </c>
      <c r="I2859" s="20">
        <v>0</v>
      </c>
      <c r="J2859" s="20">
        <v>0</v>
      </c>
      <c r="K2859" s="20">
        <v>0</v>
      </c>
      <c r="L2859" s="20">
        <v>1</v>
      </c>
      <c r="M2859" s="225" t="s">
        <v>832</v>
      </c>
      <c r="O2859" s="101">
        <f>IF(ISBLANK(C2859),O2858,IF(COUNTIF(C$2:C2859,C2859)&gt;1,O2858,1+MAX(O2858,0)))</f>
        <v>81</v>
      </c>
      <c r="P2859" s="45">
        <f t="shared" si="616"/>
        <v>48</v>
      </c>
      <c r="Q2859" s="33" t="str">
        <f t="shared" si="617"/>
        <v/>
      </c>
      <c r="R2859" s="33">
        <f t="shared" si="618"/>
        <v>3</v>
      </c>
      <c r="S2859" s="33" t="str">
        <f t="shared" si="619"/>
        <v>148_3</v>
      </c>
      <c r="T2859" s="35" t="str">
        <f t="shared" si="620"/>
        <v>148AM</v>
      </c>
      <c r="U2859" s="35" t="str">
        <f t="shared" si="621"/>
        <v>148AMNS</v>
      </c>
      <c r="W2859" s="20" t="str">
        <f t="shared" si="622"/>
        <v/>
      </c>
      <c r="X2859" s="20" t="str">
        <f t="shared" si="623"/>
        <v/>
      </c>
      <c r="Y2859" s="20" t="str">
        <f t="shared" si="624"/>
        <v/>
      </c>
      <c r="Z2859" s="20" t="str">
        <f t="shared" si="625"/>
        <v/>
      </c>
      <c r="AA2859" s="20">
        <f t="shared" si="627"/>
        <v>0</v>
      </c>
      <c r="AB2859" s="20">
        <f t="shared" si="628"/>
        <v>0</v>
      </c>
      <c r="AC2859" s="20">
        <f t="shared" si="629"/>
        <v>3</v>
      </c>
      <c r="AD2859" s="16">
        <f t="shared" si="626"/>
        <v>1</v>
      </c>
      <c r="AE2859" s="16">
        <f>IF(ISBLANK(T2859),AE2858,IF(COUNTIF(T$2:T2859,T2859)&gt;1,AE2858,1+MAX(AE2858,0)))</f>
        <v>87</v>
      </c>
    </row>
    <row r="2860" spans="1:31" x14ac:dyDescent="0.25">
      <c r="A2860" s="42">
        <v>148</v>
      </c>
      <c r="B2860" s="42" t="s">
        <v>65</v>
      </c>
      <c r="C2860" s="42" t="s">
        <v>831</v>
      </c>
      <c r="E2860" s="20">
        <v>1</v>
      </c>
      <c r="F2860" s="20">
        <v>3</v>
      </c>
      <c r="G2860" s="20">
        <v>3</v>
      </c>
      <c r="H2860" s="20">
        <v>0</v>
      </c>
      <c r="I2860" s="20">
        <v>0</v>
      </c>
      <c r="J2860" s="20">
        <v>0</v>
      </c>
      <c r="K2860" s="20">
        <v>0</v>
      </c>
      <c r="L2860" s="20">
        <v>0</v>
      </c>
      <c r="M2860" s="225" t="s">
        <v>832</v>
      </c>
      <c r="O2860" s="101">
        <f>IF(ISBLANK(C2860),O2859,IF(COUNTIF(C$2:C2860,C2860)&gt;1,O2859,1+MAX(O2859,0)))</f>
        <v>81</v>
      </c>
      <c r="P2860" s="45">
        <f t="shared" si="616"/>
        <v>48</v>
      </c>
      <c r="Q2860" s="33" t="str">
        <f t="shared" si="617"/>
        <v/>
      </c>
      <c r="R2860" s="33">
        <f t="shared" si="618"/>
        <v>3</v>
      </c>
      <c r="S2860" s="33" t="str">
        <f t="shared" si="619"/>
        <v>148_3</v>
      </c>
      <c r="T2860" s="35" t="str">
        <f t="shared" si="620"/>
        <v>148AM</v>
      </c>
      <c r="U2860" s="35" t="str">
        <f t="shared" si="621"/>
        <v>148AMEW</v>
      </c>
      <c r="W2860" s="20" t="str">
        <f t="shared" si="622"/>
        <v/>
      </c>
      <c r="X2860" s="20" t="str">
        <f t="shared" si="623"/>
        <v/>
      </c>
      <c r="Y2860" s="20" t="str">
        <f t="shared" si="624"/>
        <v/>
      </c>
      <c r="Z2860" s="20" t="str">
        <f t="shared" si="625"/>
        <v/>
      </c>
      <c r="AA2860" s="20">
        <f t="shared" si="627"/>
        <v>0</v>
      </c>
      <c r="AB2860" s="20">
        <f t="shared" si="628"/>
        <v>0</v>
      </c>
      <c r="AC2860" s="20">
        <f t="shared" si="629"/>
        <v>3</v>
      </c>
      <c r="AD2860" s="16">
        <f t="shared" si="626"/>
        <v>1</v>
      </c>
      <c r="AE2860" s="16">
        <f>IF(ISBLANK(T2860),AE2859,IF(COUNTIF(T$2:T2860,T2860)&gt;1,AE2859,1+MAX(AE2859,0)))</f>
        <v>87</v>
      </c>
    </row>
    <row r="2861" spans="1:31" x14ac:dyDescent="0.25">
      <c r="A2861" s="42">
        <v>148</v>
      </c>
      <c r="B2861" s="42" t="s">
        <v>65</v>
      </c>
      <c r="C2861" s="42" t="s">
        <v>831</v>
      </c>
      <c r="E2861" s="20">
        <v>1</v>
      </c>
      <c r="F2861" s="20">
        <v>3</v>
      </c>
      <c r="G2861" s="20">
        <v>4</v>
      </c>
      <c r="H2861" s="20">
        <v>1</v>
      </c>
      <c r="I2861" s="20">
        <v>0</v>
      </c>
      <c r="J2861" s="20">
        <v>0</v>
      </c>
      <c r="K2861" s="20">
        <v>1</v>
      </c>
      <c r="L2861" s="20">
        <v>1</v>
      </c>
      <c r="M2861" s="225" t="s">
        <v>832</v>
      </c>
      <c r="O2861" s="101">
        <f>IF(ISBLANK(C2861),O2860,IF(COUNTIF(C$2:C2861,C2861)&gt;1,O2860,1+MAX(O2860,0)))</f>
        <v>81</v>
      </c>
      <c r="P2861" s="45">
        <f t="shared" si="616"/>
        <v>48</v>
      </c>
      <c r="Q2861" s="33" t="str">
        <f t="shared" si="617"/>
        <v/>
      </c>
      <c r="R2861" s="33">
        <f t="shared" si="618"/>
        <v>3</v>
      </c>
      <c r="S2861" s="33" t="str">
        <f t="shared" si="619"/>
        <v>148_3</v>
      </c>
      <c r="T2861" s="35" t="str">
        <f t="shared" si="620"/>
        <v>148AM</v>
      </c>
      <c r="U2861" s="35" t="str">
        <f t="shared" si="621"/>
        <v>148AMEW</v>
      </c>
      <c r="W2861" s="20" t="str">
        <f t="shared" si="622"/>
        <v/>
      </c>
      <c r="X2861" s="20" t="str">
        <f t="shared" si="623"/>
        <v/>
      </c>
      <c r="Y2861" s="20" t="str">
        <f t="shared" si="624"/>
        <v/>
      </c>
      <c r="Z2861" s="20" t="str">
        <f t="shared" si="625"/>
        <v/>
      </c>
      <c r="AA2861" s="20">
        <f t="shared" si="627"/>
        <v>0</v>
      </c>
      <c r="AB2861" s="20">
        <f t="shared" si="628"/>
        <v>0</v>
      </c>
      <c r="AC2861" s="20">
        <f t="shared" si="629"/>
        <v>3</v>
      </c>
      <c r="AD2861" s="16">
        <f t="shared" si="626"/>
        <v>1</v>
      </c>
      <c r="AE2861" s="16">
        <f>IF(ISBLANK(T2861),AE2860,IF(COUNTIF(T$2:T2861,T2861)&gt;1,AE2860,1+MAX(AE2860,0)))</f>
        <v>87</v>
      </c>
    </row>
    <row r="2862" spans="1:31" x14ac:dyDescent="0.25">
      <c r="A2862" s="42">
        <v>148</v>
      </c>
      <c r="B2862" s="42" t="s">
        <v>65</v>
      </c>
      <c r="C2862" s="42" t="s">
        <v>831</v>
      </c>
      <c r="E2862" s="20">
        <v>1</v>
      </c>
      <c r="F2862" s="20">
        <v>4</v>
      </c>
      <c r="G2862" s="20">
        <v>1</v>
      </c>
      <c r="H2862" s="20">
        <v>1</v>
      </c>
      <c r="I2862" s="20">
        <v>0</v>
      </c>
      <c r="J2862" s="20">
        <v>0</v>
      </c>
      <c r="K2862" s="20">
        <v>0</v>
      </c>
      <c r="L2862" s="20">
        <v>0</v>
      </c>
      <c r="M2862" s="225" t="s">
        <v>832</v>
      </c>
      <c r="O2862" s="101">
        <f>IF(ISBLANK(C2862),O2861,IF(COUNTIF(C$2:C2862,C2862)&gt;1,O2861,1+MAX(O2861,0)))</f>
        <v>81</v>
      </c>
      <c r="P2862" s="45">
        <f t="shared" si="616"/>
        <v>48</v>
      </c>
      <c r="Q2862" s="33" t="str">
        <f t="shared" si="617"/>
        <v/>
      </c>
      <c r="R2862" s="33">
        <f t="shared" si="618"/>
        <v>4</v>
      </c>
      <c r="S2862" s="33" t="str">
        <f t="shared" si="619"/>
        <v>148_4</v>
      </c>
      <c r="T2862" s="35" t="str">
        <f t="shared" si="620"/>
        <v>148AM</v>
      </c>
      <c r="U2862" s="35" t="str">
        <f t="shared" si="621"/>
        <v>148AMNS</v>
      </c>
      <c r="W2862" s="20" t="str">
        <f t="shared" si="622"/>
        <v/>
      </c>
      <c r="X2862" s="20" t="str">
        <f t="shared" si="623"/>
        <v/>
      </c>
      <c r="Y2862" s="20" t="str">
        <f t="shared" si="624"/>
        <v/>
      </c>
      <c r="Z2862" s="20" t="str">
        <f t="shared" si="625"/>
        <v/>
      </c>
      <c r="AA2862" s="20">
        <f t="shared" si="627"/>
        <v>0</v>
      </c>
      <c r="AB2862" s="20">
        <f t="shared" si="628"/>
        <v>0</v>
      </c>
      <c r="AC2862" s="20">
        <f t="shared" si="629"/>
        <v>3</v>
      </c>
      <c r="AD2862" s="16">
        <f t="shared" si="626"/>
        <v>1</v>
      </c>
      <c r="AE2862" s="16">
        <f>IF(ISBLANK(T2862),AE2861,IF(COUNTIF(T$2:T2862,T2862)&gt;1,AE2861,1+MAX(AE2861,0)))</f>
        <v>87</v>
      </c>
    </row>
    <row r="2863" spans="1:31" x14ac:dyDescent="0.25">
      <c r="A2863" s="42">
        <v>148</v>
      </c>
      <c r="B2863" s="42" t="s">
        <v>65</v>
      </c>
      <c r="C2863" s="42" t="s">
        <v>831</v>
      </c>
      <c r="E2863" s="20">
        <v>1</v>
      </c>
      <c r="F2863" s="20">
        <v>4</v>
      </c>
      <c r="G2863" s="20">
        <v>2</v>
      </c>
      <c r="H2863" s="20">
        <v>2</v>
      </c>
      <c r="I2863" s="20">
        <v>0</v>
      </c>
      <c r="J2863" s="20">
        <v>2</v>
      </c>
      <c r="K2863" s="20">
        <v>0</v>
      </c>
      <c r="L2863" s="20">
        <v>0</v>
      </c>
      <c r="M2863" s="225" t="s">
        <v>832</v>
      </c>
      <c r="O2863" s="101">
        <f>IF(ISBLANK(C2863),O2862,IF(COUNTIF(C$2:C2863,C2863)&gt;1,O2862,1+MAX(O2862,0)))</f>
        <v>81</v>
      </c>
      <c r="P2863" s="45">
        <f t="shared" si="616"/>
        <v>48</v>
      </c>
      <c r="Q2863" s="33" t="str">
        <f t="shared" si="617"/>
        <v/>
      </c>
      <c r="R2863" s="33">
        <f t="shared" si="618"/>
        <v>4</v>
      </c>
      <c r="S2863" s="33" t="str">
        <f t="shared" si="619"/>
        <v>148_4</v>
      </c>
      <c r="T2863" s="35" t="str">
        <f t="shared" si="620"/>
        <v>148AM</v>
      </c>
      <c r="U2863" s="35" t="str">
        <f t="shared" si="621"/>
        <v>148AMNS</v>
      </c>
      <c r="W2863" s="20" t="str">
        <f t="shared" si="622"/>
        <v/>
      </c>
      <c r="X2863" s="20" t="str">
        <f t="shared" si="623"/>
        <v/>
      </c>
      <c r="Y2863" s="20" t="str">
        <f t="shared" si="624"/>
        <v/>
      </c>
      <c r="Z2863" s="20" t="str">
        <f t="shared" si="625"/>
        <v/>
      </c>
      <c r="AA2863" s="20">
        <f t="shared" si="627"/>
        <v>0</v>
      </c>
      <c r="AB2863" s="20">
        <f t="shared" si="628"/>
        <v>0</v>
      </c>
      <c r="AC2863" s="20">
        <f t="shared" si="629"/>
        <v>3</v>
      </c>
      <c r="AD2863" s="16">
        <f t="shared" si="626"/>
        <v>1</v>
      </c>
      <c r="AE2863" s="16">
        <f>IF(ISBLANK(T2863),AE2862,IF(COUNTIF(T$2:T2863,T2863)&gt;1,AE2862,1+MAX(AE2862,0)))</f>
        <v>87</v>
      </c>
    </row>
    <row r="2864" spans="1:31" x14ac:dyDescent="0.25">
      <c r="A2864" s="42">
        <v>148</v>
      </c>
      <c r="B2864" s="42" t="s">
        <v>65</v>
      </c>
      <c r="C2864" s="42" t="s">
        <v>831</v>
      </c>
      <c r="E2864" s="20">
        <v>1</v>
      </c>
      <c r="F2864" s="20">
        <v>4</v>
      </c>
      <c r="G2864" s="20">
        <v>3</v>
      </c>
      <c r="H2864" s="20">
        <v>3</v>
      </c>
      <c r="I2864" s="20">
        <v>0</v>
      </c>
      <c r="J2864" s="20">
        <v>3</v>
      </c>
      <c r="K2864" s="20">
        <v>0</v>
      </c>
      <c r="L2864" s="20">
        <v>0</v>
      </c>
      <c r="M2864" s="225" t="s">
        <v>832</v>
      </c>
      <c r="O2864" s="101">
        <f>IF(ISBLANK(C2864),O2863,IF(COUNTIF(C$2:C2864,C2864)&gt;1,O2863,1+MAX(O2863,0)))</f>
        <v>81</v>
      </c>
      <c r="P2864" s="45">
        <f t="shared" si="616"/>
        <v>48</v>
      </c>
      <c r="Q2864" s="33" t="str">
        <f t="shared" si="617"/>
        <v/>
      </c>
      <c r="R2864" s="33">
        <f t="shared" si="618"/>
        <v>4</v>
      </c>
      <c r="S2864" s="33" t="str">
        <f t="shared" si="619"/>
        <v>148_4</v>
      </c>
      <c r="T2864" s="35" t="str">
        <f t="shared" si="620"/>
        <v>148AM</v>
      </c>
      <c r="U2864" s="35" t="str">
        <f t="shared" si="621"/>
        <v>148AMEW</v>
      </c>
      <c r="W2864" s="20" t="str">
        <f t="shared" si="622"/>
        <v/>
      </c>
      <c r="X2864" s="20" t="str">
        <f t="shared" si="623"/>
        <v/>
      </c>
      <c r="Y2864" s="20" t="str">
        <f t="shared" si="624"/>
        <v/>
      </c>
      <c r="Z2864" s="20" t="str">
        <f t="shared" si="625"/>
        <v/>
      </c>
      <c r="AA2864" s="20">
        <f t="shared" si="627"/>
        <v>0</v>
      </c>
      <c r="AB2864" s="20">
        <f t="shared" si="628"/>
        <v>0</v>
      </c>
      <c r="AC2864" s="20">
        <f t="shared" si="629"/>
        <v>3</v>
      </c>
      <c r="AD2864" s="16">
        <f t="shared" si="626"/>
        <v>1</v>
      </c>
      <c r="AE2864" s="16">
        <f>IF(ISBLANK(T2864),AE2863,IF(COUNTIF(T$2:T2864,T2864)&gt;1,AE2863,1+MAX(AE2863,0)))</f>
        <v>87</v>
      </c>
    </row>
    <row r="2865" spans="1:31" x14ac:dyDescent="0.25">
      <c r="A2865" s="42">
        <v>148</v>
      </c>
      <c r="B2865" s="42" t="s">
        <v>65</v>
      </c>
      <c r="C2865" s="42" t="s">
        <v>831</v>
      </c>
      <c r="E2865" s="20">
        <v>1</v>
      </c>
      <c r="F2865" s="20">
        <v>4</v>
      </c>
      <c r="G2865" s="20">
        <v>4</v>
      </c>
      <c r="H2865" s="20">
        <v>2</v>
      </c>
      <c r="I2865" s="20">
        <v>0</v>
      </c>
      <c r="J2865" s="20">
        <v>2</v>
      </c>
      <c r="K2865" s="20">
        <v>0</v>
      </c>
      <c r="L2865" s="20">
        <v>0</v>
      </c>
      <c r="M2865" s="225" t="s">
        <v>832</v>
      </c>
      <c r="O2865" s="101">
        <f>IF(ISBLANK(C2865),O2864,IF(COUNTIF(C$2:C2865,C2865)&gt;1,O2864,1+MAX(O2864,0)))</f>
        <v>81</v>
      </c>
      <c r="P2865" s="45">
        <f t="shared" si="616"/>
        <v>48</v>
      </c>
      <c r="Q2865" s="33" t="str">
        <f t="shared" si="617"/>
        <v/>
      </c>
      <c r="R2865" s="33">
        <f t="shared" si="618"/>
        <v>4</v>
      </c>
      <c r="S2865" s="33" t="str">
        <f t="shared" si="619"/>
        <v>148_4</v>
      </c>
      <c r="T2865" s="35" t="str">
        <f t="shared" si="620"/>
        <v>148AM</v>
      </c>
      <c r="U2865" s="35" t="str">
        <f t="shared" si="621"/>
        <v>148AMEW</v>
      </c>
      <c r="W2865" s="20" t="str">
        <f t="shared" si="622"/>
        <v/>
      </c>
      <c r="X2865" s="20" t="str">
        <f t="shared" si="623"/>
        <v/>
      </c>
      <c r="Y2865" s="20" t="str">
        <f t="shared" si="624"/>
        <v/>
      </c>
      <c r="Z2865" s="20" t="str">
        <f t="shared" si="625"/>
        <v/>
      </c>
      <c r="AA2865" s="20">
        <f t="shared" si="627"/>
        <v>0</v>
      </c>
      <c r="AB2865" s="20">
        <f t="shared" si="628"/>
        <v>0</v>
      </c>
      <c r="AC2865" s="20">
        <f t="shared" si="629"/>
        <v>3</v>
      </c>
      <c r="AD2865" s="16">
        <f t="shared" si="626"/>
        <v>1</v>
      </c>
      <c r="AE2865" s="16">
        <f>IF(ISBLANK(T2865),AE2864,IF(COUNTIF(T$2:T2865,T2865)&gt;1,AE2864,1+MAX(AE2864,0)))</f>
        <v>87</v>
      </c>
    </row>
    <row r="2866" spans="1:31" x14ac:dyDescent="0.25">
      <c r="A2866" s="42">
        <v>148</v>
      </c>
      <c r="B2866" s="42" t="s">
        <v>65</v>
      </c>
      <c r="C2866" s="42" t="s">
        <v>833</v>
      </c>
      <c r="E2866" s="20">
        <v>2</v>
      </c>
      <c r="F2866" s="20">
        <v>1</v>
      </c>
      <c r="G2866" s="20">
        <v>1</v>
      </c>
      <c r="H2866" s="20">
        <v>0</v>
      </c>
      <c r="I2866" s="20">
        <v>0</v>
      </c>
      <c r="J2866" s="20">
        <v>0</v>
      </c>
      <c r="K2866" s="20">
        <v>0</v>
      </c>
      <c r="L2866" s="20">
        <v>0</v>
      </c>
      <c r="M2866" s="225" t="s">
        <v>834</v>
      </c>
      <c r="O2866" s="101">
        <f>IF(ISBLANK(C2866),O2865,IF(COUNTIF(C$2:C2866,C2866)&gt;1,O2865,1+MAX(O2865,0)))</f>
        <v>82</v>
      </c>
      <c r="P2866" s="45">
        <f t="shared" si="616"/>
        <v>48</v>
      </c>
      <c r="Q2866" s="33" t="str">
        <f t="shared" si="617"/>
        <v/>
      </c>
      <c r="R2866" s="33">
        <f t="shared" si="618"/>
        <v>5</v>
      </c>
      <c r="S2866" s="33" t="str">
        <f t="shared" si="619"/>
        <v>148_5</v>
      </c>
      <c r="T2866" s="35" t="str">
        <f t="shared" si="620"/>
        <v>148AM</v>
      </c>
      <c r="U2866" s="35" t="str">
        <f t="shared" si="621"/>
        <v>148AMNS</v>
      </c>
      <c r="W2866" s="20" t="str">
        <f t="shared" si="622"/>
        <v/>
      </c>
      <c r="X2866" s="20" t="str">
        <f t="shared" si="623"/>
        <v/>
      </c>
      <c r="Y2866" s="20" t="str">
        <f t="shared" si="624"/>
        <v/>
      </c>
      <c r="Z2866" s="20" t="str">
        <f t="shared" si="625"/>
        <v/>
      </c>
      <c r="AA2866" s="20">
        <f t="shared" si="627"/>
        <v>0</v>
      </c>
      <c r="AB2866" s="20">
        <f t="shared" si="628"/>
        <v>0</v>
      </c>
      <c r="AC2866" s="20">
        <f t="shared" si="629"/>
        <v>3</v>
      </c>
      <c r="AD2866" s="16">
        <f t="shared" si="626"/>
        <v>1</v>
      </c>
      <c r="AE2866" s="16">
        <f>IF(ISBLANK(T2866),AE2865,IF(COUNTIF(T$2:T2866,T2866)&gt;1,AE2865,1+MAX(AE2865,0)))</f>
        <v>87</v>
      </c>
    </row>
    <row r="2867" spans="1:31" x14ac:dyDescent="0.25">
      <c r="A2867" s="42">
        <v>148</v>
      </c>
      <c r="B2867" s="42" t="s">
        <v>65</v>
      </c>
      <c r="C2867" s="42" t="s">
        <v>833</v>
      </c>
      <c r="E2867" s="20">
        <v>2</v>
      </c>
      <c r="F2867" s="20">
        <v>1</v>
      </c>
      <c r="G2867" s="20">
        <v>2</v>
      </c>
      <c r="H2867" s="20">
        <v>1</v>
      </c>
      <c r="I2867" s="20">
        <v>1</v>
      </c>
      <c r="J2867" s="20">
        <v>0</v>
      </c>
      <c r="K2867" s="20">
        <v>1</v>
      </c>
      <c r="L2867" s="20">
        <v>1</v>
      </c>
      <c r="M2867" s="225" t="s">
        <v>834</v>
      </c>
      <c r="O2867" s="101">
        <f>IF(ISBLANK(C2867),O2866,IF(COUNTIF(C$2:C2867,C2867)&gt;1,O2866,1+MAX(O2866,0)))</f>
        <v>82</v>
      </c>
      <c r="P2867" s="45">
        <f t="shared" si="616"/>
        <v>48</v>
      </c>
      <c r="Q2867" s="33" t="str">
        <f t="shared" si="617"/>
        <v/>
      </c>
      <c r="R2867" s="33">
        <f t="shared" si="618"/>
        <v>5</v>
      </c>
      <c r="S2867" s="33" t="str">
        <f t="shared" si="619"/>
        <v>148_5</v>
      </c>
      <c r="T2867" s="35" t="str">
        <f t="shared" si="620"/>
        <v>148AM</v>
      </c>
      <c r="U2867" s="35" t="str">
        <f t="shared" si="621"/>
        <v>148AMNS</v>
      </c>
      <c r="W2867" s="20" t="str">
        <f t="shared" si="622"/>
        <v/>
      </c>
      <c r="X2867" s="20" t="str">
        <f t="shared" si="623"/>
        <v/>
      </c>
      <c r="Y2867" s="20" t="str">
        <f t="shared" si="624"/>
        <v/>
      </c>
      <c r="Z2867" s="20" t="str">
        <f t="shared" si="625"/>
        <v/>
      </c>
      <c r="AA2867" s="20">
        <f t="shared" si="627"/>
        <v>0</v>
      </c>
      <c r="AB2867" s="20">
        <f t="shared" si="628"/>
        <v>0</v>
      </c>
      <c r="AC2867" s="20">
        <f t="shared" si="629"/>
        <v>3</v>
      </c>
      <c r="AD2867" s="16">
        <f t="shared" si="626"/>
        <v>1</v>
      </c>
      <c r="AE2867" s="16">
        <f>IF(ISBLANK(T2867),AE2866,IF(COUNTIF(T$2:T2867,T2867)&gt;1,AE2866,1+MAX(AE2866,0)))</f>
        <v>87</v>
      </c>
    </row>
    <row r="2868" spans="1:31" x14ac:dyDescent="0.25">
      <c r="A2868" s="42">
        <v>148</v>
      </c>
      <c r="B2868" s="42" t="s">
        <v>65</v>
      </c>
      <c r="C2868" s="42" t="s">
        <v>833</v>
      </c>
      <c r="E2868" s="20">
        <v>2</v>
      </c>
      <c r="F2868" s="20">
        <v>1</v>
      </c>
      <c r="G2868" s="20">
        <v>3</v>
      </c>
      <c r="H2868" s="20">
        <v>3</v>
      </c>
      <c r="I2868" s="20">
        <v>2</v>
      </c>
      <c r="J2868" s="20">
        <v>3</v>
      </c>
      <c r="K2868" s="20">
        <v>0</v>
      </c>
      <c r="L2868" s="20">
        <v>1</v>
      </c>
      <c r="M2868" s="225" t="s">
        <v>834</v>
      </c>
      <c r="O2868" s="101">
        <f>IF(ISBLANK(C2868),O2867,IF(COUNTIF(C$2:C2868,C2868)&gt;1,O2867,1+MAX(O2867,0)))</f>
        <v>82</v>
      </c>
      <c r="P2868" s="45">
        <f t="shared" si="616"/>
        <v>48</v>
      </c>
      <c r="Q2868" s="33" t="str">
        <f t="shared" si="617"/>
        <v/>
      </c>
      <c r="R2868" s="33">
        <f t="shared" si="618"/>
        <v>5</v>
      </c>
      <c r="S2868" s="33" t="str">
        <f t="shared" si="619"/>
        <v>148_5</v>
      </c>
      <c r="T2868" s="35" t="str">
        <f t="shared" si="620"/>
        <v>148AM</v>
      </c>
      <c r="U2868" s="35" t="str">
        <f t="shared" si="621"/>
        <v>148AMEW</v>
      </c>
      <c r="W2868" s="20" t="str">
        <f t="shared" si="622"/>
        <v/>
      </c>
      <c r="X2868" s="20" t="str">
        <f t="shared" si="623"/>
        <v/>
      </c>
      <c r="Y2868" s="20" t="str">
        <f t="shared" si="624"/>
        <v/>
      </c>
      <c r="Z2868" s="20" t="str">
        <f t="shared" si="625"/>
        <v/>
      </c>
      <c r="AA2868" s="20">
        <f t="shared" si="627"/>
        <v>0</v>
      </c>
      <c r="AB2868" s="20">
        <f t="shared" si="628"/>
        <v>0</v>
      </c>
      <c r="AC2868" s="20">
        <f t="shared" si="629"/>
        <v>3</v>
      </c>
      <c r="AD2868" s="16">
        <f t="shared" si="626"/>
        <v>1</v>
      </c>
      <c r="AE2868" s="16">
        <f>IF(ISBLANK(T2868),AE2867,IF(COUNTIF(T$2:T2868,T2868)&gt;1,AE2867,1+MAX(AE2867,0)))</f>
        <v>87</v>
      </c>
    </row>
    <row r="2869" spans="1:31" x14ac:dyDescent="0.25">
      <c r="A2869" s="42">
        <v>148</v>
      </c>
      <c r="B2869" s="42" t="s">
        <v>65</v>
      </c>
      <c r="C2869" s="42" t="s">
        <v>833</v>
      </c>
      <c r="E2869" s="20">
        <v>2</v>
      </c>
      <c r="F2869" s="20">
        <v>1</v>
      </c>
      <c r="G2869" s="20">
        <v>4</v>
      </c>
      <c r="H2869" s="20">
        <v>2</v>
      </c>
      <c r="I2869" s="20">
        <v>1</v>
      </c>
      <c r="J2869" s="20">
        <v>0</v>
      </c>
      <c r="K2869" s="20">
        <v>2</v>
      </c>
      <c r="L2869" s="20">
        <v>2</v>
      </c>
      <c r="M2869" s="225" t="s">
        <v>834</v>
      </c>
      <c r="O2869" s="101">
        <f>IF(ISBLANK(C2869),O2868,IF(COUNTIF(C$2:C2869,C2869)&gt;1,O2868,1+MAX(O2868,0)))</f>
        <v>82</v>
      </c>
      <c r="P2869" s="45">
        <f t="shared" si="616"/>
        <v>48</v>
      </c>
      <c r="Q2869" s="33" t="str">
        <f t="shared" si="617"/>
        <v/>
      </c>
      <c r="R2869" s="33">
        <f t="shared" si="618"/>
        <v>5</v>
      </c>
      <c r="S2869" s="33" t="str">
        <f t="shared" si="619"/>
        <v>148_5</v>
      </c>
      <c r="T2869" s="35" t="str">
        <f t="shared" si="620"/>
        <v>148AM</v>
      </c>
      <c r="U2869" s="35" t="str">
        <f t="shared" si="621"/>
        <v>148AMEW</v>
      </c>
      <c r="W2869" s="20" t="str">
        <f t="shared" si="622"/>
        <v/>
      </c>
      <c r="X2869" s="20" t="str">
        <f t="shared" si="623"/>
        <v/>
      </c>
      <c r="Y2869" s="20" t="str">
        <f t="shared" si="624"/>
        <v/>
      </c>
      <c r="Z2869" s="20" t="str">
        <f t="shared" si="625"/>
        <v/>
      </c>
      <c r="AA2869" s="20">
        <f t="shared" si="627"/>
        <v>0</v>
      </c>
      <c r="AB2869" s="20">
        <f t="shared" si="628"/>
        <v>0</v>
      </c>
      <c r="AC2869" s="20">
        <f t="shared" si="629"/>
        <v>3</v>
      </c>
      <c r="AD2869" s="16">
        <f t="shared" si="626"/>
        <v>1</v>
      </c>
      <c r="AE2869" s="16">
        <f>IF(ISBLANK(T2869),AE2868,IF(COUNTIF(T$2:T2869,T2869)&gt;1,AE2868,1+MAX(AE2868,0)))</f>
        <v>87</v>
      </c>
    </row>
    <row r="2870" spans="1:31" x14ac:dyDescent="0.25">
      <c r="A2870" s="42">
        <v>148</v>
      </c>
      <c r="B2870" s="42" t="s">
        <v>65</v>
      </c>
      <c r="C2870" s="42" t="s">
        <v>833</v>
      </c>
      <c r="E2870" s="20">
        <v>2</v>
      </c>
      <c r="F2870" s="20">
        <v>2</v>
      </c>
      <c r="G2870" s="20">
        <v>1</v>
      </c>
      <c r="H2870" s="20">
        <v>3</v>
      </c>
      <c r="I2870" s="20">
        <v>1</v>
      </c>
      <c r="J2870" s="20">
        <v>1</v>
      </c>
      <c r="K2870" s="20">
        <v>1</v>
      </c>
      <c r="L2870" s="20">
        <v>2</v>
      </c>
      <c r="M2870" s="225" t="s">
        <v>834</v>
      </c>
      <c r="O2870" s="101">
        <f>IF(ISBLANK(C2870),O2869,IF(COUNTIF(C$2:C2870,C2870)&gt;1,O2869,1+MAX(O2869,0)))</f>
        <v>82</v>
      </c>
      <c r="P2870" s="45">
        <f t="shared" si="616"/>
        <v>48</v>
      </c>
      <c r="Q2870" s="33" t="str">
        <f t="shared" si="617"/>
        <v/>
      </c>
      <c r="R2870" s="33">
        <f t="shared" si="618"/>
        <v>6</v>
      </c>
      <c r="S2870" s="33" t="str">
        <f t="shared" si="619"/>
        <v>148_6</v>
      </c>
      <c r="T2870" s="35" t="str">
        <f t="shared" si="620"/>
        <v>148AM</v>
      </c>
      <c r="U2870" s="35" t="str">
        <f t="shared" si="621"/>
        <v>148AMNS</v>
      </c>
      <c r="W2870" s="20" t="str">
        <f t="shared" si="622"/>
        <v/>
      </c>
      <c r="X2870" s="20" t="str">
        <f t="shared" si="623"/>
        <v/>
      </c>
      <c r="Y2870" s="20" t="str">
        <f t="shared" si="624"/>
        <v/>
      </c>
      <c r="Z2870" s="20" t="str">
        <f t="shared" si="625"/>
        <v/>
      </c>
      <c r="AA2870" s="20">
        <f t="shared" si="627"/>
        <v>0</v>
      </c>
      <c r="AB2870" s="20">
        <f t="shared" si="628"/>
        <v>0</v>
      </c>
      <c r="AC2870" s="20">
        <f t="shared" si="629"/>
        <v>3</v>
      </c>
      <c r="AD2870" s="16">
        <f t="shared" si="626"/>
        <v>1</v>
      </c>
      <c r="AE2870" s="16">
        <f>IF(ISBLANK(T2870),AE2869,IF(COUNTIF(T$2:T2870,T2870)&gt;1,AE2869,1+MAX(AE2869,0)))</f>
        <v>87</v>
      </c>
    </row>
    <row r="2871" spans="1:31" x14ac:dyDescent="0.25">
      <c r="A2871" s="42">
        <v>148</v>
      </c>
      <c r="B2871" s="42" t="s">
        <v>65</v>
      </c>
      <c r="C2871" s="42" t="s">
        <v>833</v>
      </c>
      <c r="E2871" s="20">
        <v>2</v>
      </c>
      <c r="F2871" s="20">
        <v>2</v>
      </c>
      <c r="G2871" s="20">
        <v>2</v>
      </c>
      <c r="H2871" s="20">
        <v>0</v>
      </c>
      <c r="I2871" s="20">
        <v>0</v>
      </c>
      <c r="J2871" s="20">
        <v>0</v>
      </c>
      <c r="K2871" s="20">
        <v>0</v>
      </c>
      <c r="L2871" s="20">
        <v>0</v>
      </c>
      <c r="M2871" s="225" t="s">
        <v>834</v>
      </c>
      <c r="O2871" s="101">
        <f>IF(ISBLANK(C2871),O2870,IF(COUNTIF(C$2:C2871,C2871)&gt;1,O2870,1+MAX(O2870,0)))</f>
        <v>82</v>
      </c>
      <c r="P2871" s="45">
        <f t="shared" si="616"/>
        <v>48</v>
      </c>
      <c r="Q2871" s="33" t="str">
        <f t="shared" si="617"/>
        <v/>
      </c>
      <c r="R2871" s="33">
        <f t="shared" si="618"/>
        <v>6</v>
      </c>
      <c r="S2871" s="33" t="str">
        <f t="shared" si="619"/>
        <v>148_6</v>
      </c>
      <c r="T2871" s="35" t="str">
        <f t="shared" si="620"/>
        <v>148AM</v>
      </c>
      <c r="U2871" s="35" t="str">
        <f t="shared" si="621"/>
        <v>148AMNS</v>
      </c>
      <c r="W2871" s="20" t="str">
        <f t="shared" si="622"/>
        <v/>
      </c>
      <c r="X2871" s="20" t="str">
        <f t="shared" si="623"/>
        <v/>
      </c>
      <c r="Y2871" s="20" t="str">
        <f t="shared" si="624"/>
        <v/>
      </c>
      <c r="Z2871" s="20" t="str">
        <f t="shared" si="625"/>
        <v/>
      </c>
      <c r="AA2871" s="20">
        <f t="shared" si="627"/>
        <v>0</v>
      </c>
      <c r="AB2871" s="20">
        <f t="shared" si="628"/>
        <v>0</v>
      </c>
      <c r="AC2871" s="20">
        <f t="shared" si="629"/>
        <v>3</v>
      </c>
      <c r="AD2871" s="16">
        <f t="shared" si="626"/>
        <v>1</v>
      </c>
      <c r="AE2871" s="16">
        <f>IF(ISBLANK(T2871),AE2870,IF(COUNTIF(T$2:T2871,T2871)&gt;1,AE2870,1+MAX(AE2870,0)))</f>
        <v>87</v>
      </c>
    </row>
    <row r="2872" spans="1:31" x14ac:dyDescent="0.25">
      <c r="A2872" s="42">
        <v>148</v>
      </c>
      <c r="B2872" s="42" t="s">
        <v>65</v>
      </c>
      <c r="C2872" s="42" t="s">
        <v>833</v>
      </c>
      <c r="E2872" s="20">
        <v>2</v>
      </c>
      <c r="F2872" s="20">
        <v>2</v>
      </c>
      <c r="G2872" s="20">
        <v>3</v>
      </c>
      <c r="H2872" s="20">
        <v>0</v>
      </c>
      <c r="I2872" s="20">
        <v>0</v>
      </c>
      <c r="J2872" s="20">
        <v>0</v>
      </c>
      <c r="K2872" s="20">
        <v>0</v>
      </c>
      <c r="L2872" s="20">
        <v>0</v>
      </c>
      <c r="M2872" s="225" t="s">
        <v>834</v>
      </c>
      <c r="O2872" s="101">
        <f>IF(ISBLANK(C2872),O2871,IF(COUNTIF(C$2:C2872,C2872)&gt;1,O2871,1+MAX(O2871,0)))</f>
        <v>82</v>
      </c>
      <c r="P2872" s="45">
        <f t="shared" si="616"/>
        <v>48</v>
      </c>
      <c r="Q2872" s="33" t="str">
        <f t="shared" si="617"/>
        <v/>
      </c>
      <c r="R2872" s="33">
        <f t="shared" si="618"/>
        <v>6</v>
      </c>
      <c r="S2872" s="33" t="str">
        <f t="shared" si="619"/>
        <v>148_6</v>
      </c>
      <c r="T2872" s="35" t="str">
        <f t="shared" si="620"/>
        <v>148AM</v>
      </c>
      <c r="U2872" s="35" t="str">
        <f t="shared" si="621"/>
        <v>148AMEW</v>
      </c>
      <c r="W2872" s="20" t="str">
        <f t="shared" si="622"/>
        <v/>
      </c>
      <c r="X2872" s="20" t="str">
        <f t="shared" si="623"/>
        <v/>
      </c>
      <c r="Y2872" s="20" t="str">
        <f t="shared" si="624"/>
        <v/>
      </c>
      <c r="Z2872" s="20" t="str">
        <f t="shared" si="625"/>
        <v/>
      </c>
      <c r="AA2872" s="20">
        <f t="shared" si="627"/>
        <v>0</v>
      </c>
      <c r="AB2872" s="20">
        <f t="shared" si="628"/>
        <v>0</v>
      </c>
      <c r="AC2872" s="20">
        <f t="shared" si="629"/>
        <v>3</v>
      </c>
      <c r="AD2872" s="16">
        <f t="shared" si="626"/>
        <v>1</v>
      </c>
      <c r="AE2872" s="16">
        <f>IF(ISBLANK(T2872),AE2871,IF(COUNTIF(T$2:T2872,T2872)&gt;1,AE2871,1+MAX(AE2871,0)))</f>
        <v>87</v>
      </c>
    </row>
    <row r="2873" spans="1:31" x14ac:dyDescent="0.25">
      <c r="A2873" s="42">
        <v>148</v>
      </c>
      <c r="B2873" s="42" t="s">
        <v>65</v>
      </c>
      <c r="C2873" s="42" t="s">
        <v>833</v>
      </c>
      <c r="E2873" s="20">
        <v>2</v>
      </c>
      <c r="F2873" s="20">
        <v>2</v>
      </c>
      <c r="G2873" s="20">
        <v>4</v>
      </c>
      <c r="H2873" s="20">
        <v>2</v>
      </c>
      <c r="I2873" s="20">
        <v>0</v>
      </c>
      <c r="J2873" s="20">
        <v>2</v>
      </c>
      <c r="K2873" s="20">
        <v>0</v>
      </c>
      <c r="L2873" s="20">
        <v>0</v>
      </c>
      <c r="M2873" s="225" t="s">
        <v>834</v>
      </c>
      <c r="O2873" s="101">
        <f>IF(ISBLANK(C2873),O2872,IF(COUNTIF(C$2:C2873,C2873)&gt;1,O2872,1+MAX(O2872,0)))</f>
        <v>82</v>
      </c>
      <c r="P2873" s="45">
        <f t="shared" si="616"/>
        <v>48</v>
      </c>
      <c r="Q2873" s="33" t="str">
        <f t="shared" si="617"/>
        <v/>
      </c>
      <c r="R2873" s="33">
        <f t="shared" si="618"/>
        <v>6</v>
      </c>
      <c r="S2873" s="33" t="str">
        <f t="shared" si="619"/>
        <v>148_6</v>
      </c>
      <c r="T2873" s="35" t="str">
        <f t="shared" si="620"/>
        <v>148AM</v>
      </c>
      <c r="U2873" s="35" t="str">
        <f t="shared" si="621"/>
        <v>148AMEW</v>
      </c>
      <c r="W2873" s="20" t="str">
        <f t="shared" si="622"/>
        <v/>
      </c>
      <c r="X2873" s="20" t="str">
        <f t="shared" si="623"/>
        <v/>
      </c>
      <c r="Y2873" s="20" t="str">
        <f t="shared" si="624"/>
        <v/>
      </c>
      <c r="Z2873" s="20" t="str">
        <f t="shared" si="625"/>
        <v/>
      </c>
      <c r="AA2873" s="20">
        <f t="shared" si="627"/>
        <v>0</v>
      </c>
      <c r="AB2873" s="20">
        <f t="shared" si="628"/>
        <v>0</v>
      </c>
      <c r="AC2873" s="20">
        <f t="shared" si="629"/>
        <v>3</v>
      </c>
      <c r="AD2873" s="16">
        <f t="shared" si="626"/>
        <v>1</v>
      </c>
      <c r="AE2873" s="16">
        <f>IF(ISBLANK(T2873),AE2872,IF(COUNTIF(T$2:T2873,T2873)&gt;1,AE2872,1+MAX(AE2872,0)))</f>
        <v>87</v>
      </c>
    </row>
    <row r="2874" spans="1:31" x14ac:dyDescent="0.25">
      <c r="A2874" s="42">
        <v>148</v>
      </c>
      <c r="B2874" s="42" t="s">
        <v>65</v>
      </c>
      <c r="C2874" s="42" t="s">
        <v>833</v>
      </c>
      <c r="E2874" s="20">
        <v>2</v>
      </c>
      <c r="F2874" s="20">
        <v>3</v>
      </c>
      <c r="G2874" s="20">
        <v>1</v>
      </c>
      <c r="H2874" s="20">
        <v>2</v>
      </c>
      <c r="I2874" s="20">
        <v>0</v>
      </c>
      <c r="J2874" s="20">
        <v>1</v>
      </c>
      <c r="K2874" s="20">
        <v>1</v>
      </c>
      <c r="L2874" s="20">
        <v>2</v>
      </c>
      <c r="M2874" s="225" t="s">
        <v>834</v>
      </c>
      <c r="O2874" s="101">
        <f>IF(ISBLANK(C2874),O2873,IF(COUNTIF(C$2:C2874,C2874)&gt;1,O2873,1+MAX(O2873,0)))</f>
        <v>82</v>
      </c>
      <c r="P2874" s="45">
        <f t="shared" si="616"/>
        <v>48</v>
      </c>
      <c r="Q2874" s="33" t="str">
        <f t="shared" si="617"/>
        <v/>
      </c>
      <c r="R2874" s="33">
        <f t="shared" si="618"/>
        <v>7</v>
      </c>
      <c r="S2874" s="33" t="str">
        <f t="shared" si="619"/>
        <v>148_7</v>
      </c>
      <c r="T2874" s="35" t="str">
        <f t="shared" si="620"/>
        <v>148AM</v>
      </c>
      <c r="U2874" s="35" t="str">
        <f t="shared" si="621"/>
        <v>148AMNS</v>
      </c>
      <c r="W2874" s="20" t="str">
        <f t="shared" si="622"/>
        <v/>
      </c>
      <c r="X2874" s="20" t="str">
        <f t="shared" si="623"/>
        <v/>
      </c>
      <c r="Y2874" s="20" t="str">
        <f t="shared" si="624"/>
        <v/>
      </c>
      <c r="Z2874" s="20" t="str">
        <f t="shared" si="625"/>
        <v/>
      </c>
      <c r="AA2874" s="20">
        <f t="shared" si="627"/>
        <v>0</v>
      </c>
      <c r="AB2874" s="20">
        <f t="shared" si="628"/>
        <v>0</v>
      </c>
      <c r="AC2874" s="20">
        <f t="shared" si="629"/>
        <v>3</v>
      </c>
      <c r="AD2874" s="16">
        <f t="shared" si="626"/>
        <v>1</v>
      </c>
      <c r="AE2874" s="16">
        <f>IF(ISBLANK(T2874),AE2873,IF(COUNTIF(T$2:T2874,T2874)&gt;1,AE2873,1+MAX(AE2873,0)))</f>
        <v>87</v>
      </c>
    </row>
    <row r="2875" spans="1:31" x14ac:dyDescent="0.25">
      <c r="A2875" s="42">
        <v>148</v>
      </c>
      <c r="B2875" s="42" t="s">
        <v>65</v>
      </c>
      <c r="C2875" s="42" t="s">
        <v>833</v>
      </c>
      <c r="E2875" s="20">
        <v>2</v>
      </c>
      <c r="F2875" s="20">
        <v>3</v>
      </c>
      <c r="G2875" s="20">
        <v>2</v>
      </c>
      <c r="H2875" s="20">
        <v>0</v>
      </c>
      <c r="I2875" s="20">
        <v>0</v>
      </c>
      <c r="J2875" s="20">
        <v>0</v>
      </c>
      <c r="K2875" s="20">
        <v>0</v>
      </c>
      <c r="L2875" s="20">
        <v>0</v>
      </c>
      <c r="M2875" s="225" t="s">
        <v>834</v>
      </c>
      <c r="O2875" s="101">
        <f>IF(ISBLANK(C2875),O2874,IF(COUNTIF(C$2:C2875,C2875)&gt;1,O2874,1+MAX(O2874,0)))</f>
        <v>82</v>
      </c>
      <c r="P2875" s="45">
        <f t="shared" si="616"/>
        <v>48</v>
      </c>
      <c r="Q2875" s="33" t="str">
        <f t="shared" si="617"/>
        <v/>
      </c>
      <c r="R2875" s="33">
        <f t="shared" si="618"/>
        <v>7</v>
      </c>
      <c r="S2875" s="33" t="str">
        <f t="shared" si="619"/>
        <v>148_7</v>
      </c>
      <c r="T2875" s="35" t="str">
        <f t="shared" si="620"/>
        <v>148AM</v>
      </c>
      <c r="U2875" s="35" t="str">
        <f t="shared" si="621"/>
        <v>148AMNS</v>
      </c>
      <c r="W2875" s="20" t="str">
        <f t="shared" si="622"/>
        <v/>
      </c>
      <c r="X2875" s="20" t="str">
        <f t="shared" si="623"/>
        <v/>
      </c>
      <c r="Y2875" s="20" t="str">
        <f t="shared" si="624"/>
        <v/>
      </c>
      <c r="Z2875" s="20" t="str">
        <f t="shared" si="625"/>
        <v/>
      </c>
      <c r="AA2875" s="20">
        <f t="shared" si="627"/>
        <v>0</v>
      </c>
      <c r="AB2875" s="20">
        <f t="shared" si="628"/>
        <v>0</v>
      </c>
      <c r="AC2875" s="20">
        <f t="shared" si="629"/>
        <v>3</v>
      </c>
      <c r="AD2875" s="16">
        <f t="shared" si="626"/>
        <v>1</v>
      </c>
      <c r="AE2875" s="16">
        <f>IF(ISBLANK(T2875),AE2874,IF(COUNTIF(T$2:T2875,T2875)&gt;1,AE2874,1+MAX(AE2874,0)))</f>
        <v>87</v>
      </c>
    </row>
    <row r="2876" spans="1:31" x14ac:dyDescent="0.25">
      <c r="A2876" s="42">
        <v>148</v>
      </c>
      <c r="B2876" s="42" t="s">
        <v>65</v>
      </c>
      <c r="C2876" s="42" t="s">
        <v>833</v>
      </c>
      <c r="E2876" s="20">
        <v>2</v>
      </c>
      <c r="F2876" s="20">
        <v>3</v>
      </c>
      <c r="G2876" s="20">
        <v>3</v>
      </c>
      <c r="H2876" s="20">
        <v>0</v>
      </c>
      <c r="I2876" s="20">
        <v>0</v>
      </c>
      <c r="J2876" s="20">
        <v>0</v>
      </c>
      <c r="K2876" s="20">
        <v>0</v>
      </c>
      <c r="L2876" s="20">
        <v>0</v>
      </c>
      <c r="M2876" s="225" t="s">
        <v>834</v>
      </c>
      <c r="O2876" s="101">
        <f>IF(ISBLANK(C2876),O2875,IF(COUNTIF(C$2:C2876,C2876)&gt;1,O2875,1+MAX(O2875,0)))</f>
        <v>82</v>
      </c>
      <c r="P2876" s="45">
        <f t="shared" si="616"/>
        <v>48</v>
      </c>
      <c r="Q2876" s="33" t="str">
        <f t="shared" si="617"/>
        <v/>
      </c>
      <c r="R2876" s="33">
        <f t="shared" si="618"/>
        <v>7</v>
      </c>
      <c r="S2876" s="33" t="str">
        <f t="shared" si="619"/>
        <v>148_7</v>
      </c>
      <c r="T2876" s="35" t="str">
        <f t="shared" si="620"/>
        <v>148AM</v>
      </c>
      <c r="U2876" s="35" t="str">
        <f t="shared" si="621"/>
        <v>148AMEW</v>
      </c>
      <c r="W2876" s="20" t="str">
        <f t="shared" si="622"/>
        <v/>
      </c>
      <c r="X2876" s="20" t="str">
        <f t="shared" si="623"/>
        <v/>
      </c>
      <c r="Y2876" s="20" t="str">
        <f t="shared" si="624"/>
        <v/>
      </c>
      <c r="Z2876" s="20" t="str">
        <f t="shared" si="625"/>
        <v/>
      </c>
      <c r="AA2876" s="20">
        <f t="shared" si="627"/>
        <v>0</v>
      </c>
      <c r="AB2876" s="20">
        <f t="shared" si="628"/>
        <v>0</v>
      </c>
      <c r="AC2876" s="20">
        <f t="shared" si="629"/>
        <v>3</v>
      </c>
      <c r="AD2876" s="16">
        <f t="shared" si="626"/>
        <v>1</v>
      </c>
      <c r="AE2876" s="16">
        <f>IF(ISBLANK(T2876),AE2875,IF(COUNTIF(T$2:T2876,T2876)&gt;1,AE2875,1+MAX(AE2875,0)))</f>
        <v>87</v>
      </c>
    </row>
    <row r="2877" spans="1:31" x14ac:dyDescent="0.25">
      <c r="A2877" s="42">
        <v>148</v>
      </c>
      <c r="B2877" s="42" t="s">
        <v>65</v>
      </c>
      <c r="C2877" s="42" t="s">
        <v>833</v>
      </c>
      <c r="E2877" s="20">
        <v>2</v>
      </c>
      <c r="F2877" s="20">
        <v>3</v>
      </c>
      <c r="G2877" s="20">
        <v>4</v>
      </c>
      <c r="H2877" s="20">
        <v>1</v>
      </c>
      <c r="I2877" s="20">
        <v>0</v>
      </c>
      <c r="J2877" s="20">
        <v>0</v>
      </c>
      <c r="K2877" s="20">
        <v>1</v>
      </c>
      <c r="L2877" s="20">
        <v>1</v>
      </c>
      <c r="M2877" s="225" t="s">
        <v>834</v>
      </c>
      <c r="O2877" s="101">
        <f>IF(ISBLANK(C2877),O2876,IF(COUNTIF(C$2:C2877,C2877)&gt;1,O2876,1+MAX(O2876,0)))</f>
        <v>82</v>
      </c>
      <c r="P2877" s="45">
        <f t="shared" si="616"/>
        <v>48</v>
      </c>
      <c r="Q2877" s="33" t="str">
        <f t="shared" si="617"/>
        <v/>
      </c>
      <c r="R2877" s="33">
        <f t="shared" si="618"/>
        <v>7</v>
      </c>
      <c r="S2877" s="33" t="str">
        <f t="shared" si="619"/>
        <v>148_7</v>
      </c>
      <c r="T2877" s="35" t="str">
        <f t="shared" si="620"/>
        <v>148AM</v>
      </c>
      <c r="U2877" s="35" t="str">
        <f t="shared" si="621"/>
        <v>148AMEW</v>
      </c>
      <c r="W2877" s="20" t="str">
        <f t="shared" si="622"/>
        <v/>
      </c>
      <c r="X2877" s="20" t="str">
        <f t="shared" si="623"/>
        <v/>
      </c>
      <c r="Y2877" s="20" t="str">
        <f t="shared" si="624"/>
        <v/>
      </c>
      <c r="Z2877" s="20" t="str">
        <f t="shared" si="625"/>
        <v/>
      </c>
      <c r="AA2877" s="20">
        <f t="shared" si="627"/>
        <v>0</v>
      </c>
      <c r="AB2877" s="20">
        <f t="shared" si="628"/>
        <v>0</v>
      </c>
      <c r="AC2877" s="20">
        <f t="shared" si="629"/>
        <v>3</v>
      </c>
      <c r="AD2877" s="16">
        <f t="shared" si="626"/>
        <v>1</v>
      </c>
      <c r="AE2877" s="16">
        <f>IF(ISBLANK(T2877),AE2876,IF(COUNTIF(T$2:T2877,T2877)&gt;1,AE2876,1+MAX(AE2876,0)))</f>
        <v>87</v>
      </c>
    </row>
    <row r="2878" spans="1:31" x14ac:dyDescent="0.25">
      <c r="A2878" s="42">
        <v>148</v>
      </c>
      <c r="B2878" s="42" t="s">
        <v>65</v>
      </c>
      <c r="C2878" s="42" t="s">
        <v>833</v>
      </c>
      <c r="E2878" s="20">
        <v>2</v>
      </c>
      <c r="F2878" s="20">
        <v>4</v>
      </c>
      <c r="G2878" s="20">
        <v>1</v>
      </c>
      <c r="H2878" s="20">
        <v>1</v>
      </c>
      <c r="I2878" s="20">
        <v>0</v>
      </c>
      <c r="J2878" s="20">
        <v>1</v>
      </c>
      <c r="K2878" s="20">
        <v>0</v>
      </c>
      <c r="L2878" s="20">
        <v>0</v>
      </c>
      <c r="M2878" s="225" t="s">
        <v>834</v>
      </c>
      <c r="O2878" s="101">
        <f>IF(ISBLANK(C2878),O2877,IF(COUNTIF(C$2:C2878,C2878)&gt;1,O2877,1+MAX(O2877,0)))</f>
        <v>82</v>
      </c>
      <c r="P2878" s="45">
        <f t="shared" si="616"/>
        <v>48</v>
      </c>
      <c r="Q2878" s="33" t="str">
        <f t="shared" si="617"/>
        <v/>
      </c>
      <c r="R2878" s="33">
        <f t="shared" si="618"/>
        <v>8</v>
      </c>
      <c r="S2878" s="33" t="str">
        <f t="shared" si="619"/>
        <v>148_8</v>
      </c>
      <c r="T2878" s="35" t="str">
        <f t="shared" si="620"/>
        <v>148AM</v>
      </c>
      <c r="U2878" s="35" t="str">
        <f t="shared" si="621"/>
        <v>148AMNS</v>
      </c>
      <c r="W2878" s="20" t="str">
        <f t="shared" si="622"/>
        <v/>
      </c>
      <c r="X2878" s="20" t="str">
        <f t="shared" si="623"/>
        <v/>
      </c>
      <c r="Y2878" s="20" t="str">
        <f t="shared" si="624"/>
        <v/>
      </c>
      <c r="Z2878" s="20" t="str">
        <f t="shared" si="625"/>
        <v/>
      </c>
      <c r="AA2878" s="20">
        <f t="shared" si="627"/>
        <v>0</v>
      </c>
      <c r="AB2878" s="20">
        <f t="shared" si="628"/>
        <v>0</v>
      </c>
      <c r="AC2878" s="20">
        <f t="shared" si="629"/>
        <v>3</v>
      </c>
      <c r="AD2878" s="16">
        <f t="shared" si="626"/>
        <v>1</v>
      </c>
      <c r="AE2878" s="16">
        <f>IF(ISBLANK(T2878),AE2877,IF(COUNTIF(T$2:T2878,T2878)&gt;1,AE2877,1+MAX(AE2877,0)))</f>
        <v>87</v>
      </c>
    </row>
    <row r="2879" spans="1:31" x14ac:dyDescent="0.25">
      <c r="A2879" s="42">
        <v>148</v>
      </c>
      <c r="B2879" s="42" t="s">
        <v>65</v>
      </c>
      <c r="C2879" s="42" t="s">
        <v>833</v>
      </c>
      <c r="E2879" s="20">
        <v>2</v>
      </c>
      <c r="F2879" s="20">
        <v>4</v>
      </c>
      <c r="G2879" s="20">
        <v>2</v>
      </c>
      <c r="H2879" s="20">
        <v>1</v>
      </c>
      <c r="I2879" s="20">
        <v>0</v>
      </c>
      <c r="J2879" s="20">
        <v>1</v>
      </c>
      <c r="K2879" s="20">
        <v>0</v>
      </c>
      <c r="L2879" s="20">
        <v>0</v>
      </c>
      <c r="M2879" s="225" t="s">
        <v>834</v>
      </c>
      <c r="O2879" s="101">
        <f>IF(ISBLANK(C2879),O2878,IF(COUNTIF(C$2:C2879,C2879)&gt;1,O2878,1+MAX(O2878,0)))</f>
        <v>82</v>
      </c>
      <c r="P2879" s="45">
        <f t="shared" si="616"/>
        <v>48</v>
      </c>
      <c r="Q2879" s="33" t="str">
        <f t="shared" si="617"/>
        <v/>
      </c>
      <c r="R2879" s="33">
        <f t="shared" si="618"/>
        <v>8</v>
      </c>
      <c r="S2879" s="33" t="str">
        <f t="shared" si="619"/>
        <v>148_8</v>
      </c>
      <c r="T2879" s="35" t="str">
        <f t="shared" si="620"/>
        <v>148AM</v>
      </c>
      <c r="U2879" s="35" t="str">
        <f t="shared" si="621"/>
        <v>148AMNS</v>
      </c>
      <c r="W2879" s="20" t="str">
        <f t="shared" si="622"/>
        <v/>
      </c>
      <c r="X2879" s="20" t="str">
        <f t="shared" si="623"/>
        <v/>
      </c>
      <c r="Y2879" s="20" t="str">
        <f t="shared" si="624"/>
        <v/>
      </c>
      <c r="Z2879" s="20" t="str">
        <f t="shared" si="625"/>
        <v/>
      </c>
      <c r="AA2879" s="20">
        <f t="shared" si="627"/>
        <v>0</v>
      </c>
      <c r="AB2879" s="20">
        <f t="shared" si="628"/>
        <v>0</v>
      </c>
      <c r="AC2879" s="20">
        <f t="shared" si="629"/>
        <v>3</v>
      </c>
      <c r="AD2879" s="16">
        <f t="shared" si="626"/>
        <v>1</v>
      </c>
      <c r="AE2879" s="16">
        <f>IF(ISBLANK(T2879),AE2878,IF(COUNTIF(T$2:T2879,T2879)&gt;1,AE2878,1+MAX(AE2878,0)))</f>
        <v>87</v>
      </c>
    </row>
    <row r="2880" spans="1:31" x14ac:dyDescent="0.25">
      <c r="A2880" s="42">
        <v>148</v>
      </c>
      <c r="B2880" s="42" t="s">
        <v>65</v>
      </c>
      <c r="C2880" s="42" t="s">
        <v>833</v>
      </c>
      <c r="E2880" s="20">
        <v>2</v>
      </c>
      <c r="F2880" s="20">
        <v>4</v>
      </c>
      <c r="G2880" s="20">
        <v>3</v>
      </c>
      <c r="H2880" s="20">
        <v>2</v>
      </c>
      <c r="I2880" s="20">
        <v>0</v>
      </c>
      <c r="J2880" s="20">
        <v>1</v>
      </c>
      <c r="K2880" s="20">
        <v>0</v>
      </c>
      <c r="L2880" s="20">
        <v>1</v>
      </c>
      <c r="M2880" s="225" t="s">
        <v>834</v>
      </c>
      <c r="O2880" s="101">
        <f>IF(ISBLANK(C2880),O2879,IF(COUNTIF(C$2:C2880,C2880)&gt;1,O2879,1+MAX(O2879,0)))</f>
        <v>82</v>
      </c>
      <c r="P2880" s="45">
        <f t="shared" si="616"/>
        <v>48</v>
      </c>
      <c r="Q2880" s="33" t="str">
        <f t="shared" si="617"/>
        <v/>
      </c>
      <c r="R2880" s="33">
        <f t="shared" si="618"/>
        <v>8</v>
      </c>
      <c r="S2880" s="33" t="str">
        <f t="shared" si="619"/>
        <v>148_8</v>
      </c>
      <c r="T2880" s="35" t="str">
        <f t="shared" si="620"/>
        <v>148AM</v>
      </c>
      <c r="U2880" s="35" t="str">
        <f t="shared" si="621"/>
        <v>148AMEW</v>
      </c>
      <c r="W2880" s="20" t="str">
        <f t="shared" si="622"/>
        <v/>
      </c>
      <c r="X2880" s="20" t="str">
        <f t="shared" si="623"/>
        <v/>
      </c>
      <c r="Y2880" s="20" t="str">
        <f t="shared" si="624"/>
        <v/>
      </c>
      <c r="Z2880" s="20" t="str">
        <f t="shared" si="625"/>
        <v/>
      </c>
      <c r="AA2880" s="20">
        <f t="shared" si="627"/>
        <v>0</v>
      </c>
      <c r="AB2880" s="20">
        <f t="shared" si="628"/>
        <v>0</v>
      </c>
      <c r="AC2880" s="20">
        <f t="shared" si="629"/>
        <v>3</v>
      </c>
      <c r="AD2880" s="16">
        <f t="shared" si="626"/>
        <v>1</v>
      </c>
      <c r="AE2880" s="16">
        <f>IF(ISBLANK(T2880),AE2879,IF(COUNTIF(T$2:T2880,T2880)&gt;1,AE2879,1+MAX(AE2879,0)))</f>
        <v>87</v>
      </c>
    </row>
    <row r="2881" spans="1:31" x14ac:dyDescent="0.25">
      <c r="A2881" s="42">
        <v>148</v>
      </c>
      <c r="B2881" s="42" t="s">
        <v>65</v>
      </c>
      <c r="C2881" s="42" t="s">
        <v>833</v>
      </c>
      <c r="E2881" s="20">
        <v>2</v>
      </c>
      <c r="F2881" s="20">
        <v>4</v>
      </c>
      <c r="G2881" s="20">
        <v>4</v>
      </c>
      <c r="H2881" s="20">
        <v>2</v>
      </c>
      <c r="I2881" s="20">
        <v>1</v>
      </c>
      <c r="J2881" s="20">
        <v>1</v>
      </c>
      <c r="K2881" s="20">
        <v>0</v>
      </c>
      <c r="L2881" s="20">
        <v>0</v>
      </c>
      <c r="M2881" s="225" t="s">
        <v>834</v>
      </c>
      <c r="O2881" s="101">
        <f>IF(ISBLANK(C2881),O2880,IF(COUNTIF(C$2:C2881,C2881)&gt;1,O2880,1+MAX(O2880,0)))</f>
        <v>82</v>
      </c>
      <c r="P2881" s="45">
        <f t="shared" si="616"/>
        <v>48</v>
      </c>
      <c r="Q2881" s="33" t="str">
        <f t="shared" si="617"/>
        <v/>
      </c>
      <c r="R2881" s="33">
        <f t="shared" si="618"/>
        <v>8</v>
      </c>
      <c r="S2881" s="33" t="str">
        <f t="shared" si="619"/>
        <v>148_8</v>
      </c>
      <c r="T2881" s="35" t="str">
        <f t="shared" si="620"/>
        <v>148AM</v>
      </c>
      <c r="U2881" s="35" t="str">
        <f t="shared" si="621"/>
        <v>148AMEW</v>
      </c>
      <c r="W2881" s="20" t="str">
        <f t="shared" si="622"/>
        <v/>
      </c>
      <c r="X2881" s="20" t="str">
        <f t="shared" si="623"/>
        <v/>
      </c>
      <c r="Y2881" s="20" t="str">
        <f t="shared" si="624"/>
        <v/>
      </c>
      <c r="Z2881" s="20" t="str">
        <f t="shared" si="625"/>
        <v/>
      </c>
      <c r="AA2881" s="20">
        <f t="shared" si="627"/>
        <v>0</v>
      </c>
      <c r="AB2881" s="20">
        <f t="shared" si="628"/>
        <v>0</v>
      </c>
      <c r="AC2881" s="20">
        <f t="shared" si="629"/>
        <v>3</v>
      </c>
      <c r="AD2881" s="16">
        <f t="shared" si="626"/>
        <v>1</v>
      </c>
      <c r="AE2881" s="16">
        <f>IF(ISBLANK(T2881),AE2880,IF(COUNTIF(T$2:T2881,T2881)&gt;1,AE2880,1+MAX(AE2880,0)))</f>
        <v>87</v>
      </c>
    </row>
    <row r="2882" spans="1:31" x14ac:dyDescent="0.25">
      <c r="A2882" s="42">
        <v>148</v>
      </c>
      <c r="B2882" s="42" t="s">
        <v>66</v>
      </c>
      <c r="C2882" s="42" t="s">
        <v>835</v>
      </c>
      <c r="E2882" s="20">
        <v>1</v>
      </c>
      <c r="F2882" s="20">
        <v>1</v>
      </c>
      <c r="G2882" s="20">
        <v>1</v>
      </c>
      <c r="H2882" s="20">
        <v>1</v>
      </c>
      <c r="I2882" s="20">
        <v>0</v>
      </c>
      <c r="J2882" s="20">
        <v>0</v>
      </c>
      <c r="K2882" s="20">
        <v>0</v>
      </c>
      <c r="L2882" s="20">
        <v>1</v>
      </c>
      <c r="M2882" s="225" t="s">
        <v>836</v>
      </c>
      <c r="O2882" s="101">
        <f>IF(ISBLANK(C2882),O2881,IF(COUNTIF(C$2:C2882,C2882)&gt;1,O2881,1+MAX(O2881,0)))</f>
        <v>83</v>
      </c>
      <c r="P2882" s="45">
        <f t="shared" ref="P2882:P2945" si="630">IF(A2882=A2881,P2881,IF(ISNUMBER(P2881),P2881+1,1))</f>
        <v>48</v>
      </c>
      <c r="Q2882" s="33" t="str">
        <f t="shared" ref="Q2882:Q2945" si="631">IF(OR(P2882=P2881,LEN(A2882)&lt;1),"",P2882)</f>
        <v/>
      </c>
      <c r="R2882" s="33">
        <f t="shared" ref="R2882:R2945" si="632">IF(ISNUMBER(F2882),F2882+4*(E2882-1)+8*IF(B2882="PM",1,0),"")</f>
        <v>9</v>
      </c>
      <c r="S2882" s="33" t="str">
        <f t="shared" ref="S2882:S2945" si="633">IF(ISNUMBER(R2882),A2882&amp;"_"&amp;R2882,"")</f>
        <v>148_9</v>
      </c>
      <c r="T2882" s="35" t="str">
        <f t="shared" ref="T2882:T2945" si="634">A2882&amp;B2882</f>
        <v>148PM</v>
      </c>
      <c r="U2882" s="35" t="str">
        <f t="shared" ref="U2882:U2945" si="635">IF(OR(G2882=1,G2882=2),T2882&amp;"NS",IF(OR(G2882=3,G2882=4),T2882&amp;"EW",""))</f>
        <v>148PMNS</v>
      </c>
      <c r="W2882" s="20" t="str">
        <f t="shared" ref="W2882:W2945" si="636">IF(I2882&gt;$H2882,1,"")</f>
        <v/>
      </c>
      <c r="X2882" s="20" t="str">
        <f t="shared" ref="X2882:X2945" si="637">IF(J2882&gt;$H2882,1,"")</f>
        <v/>
      </c>
      <c r="Y2882" s="20" t="str">
        <f t="shared" ref="Y2882:Y2945" si="638">IF(K2882&gt;$H2882,1,"")</f>
        <v/>
      </c>
      <c r="Z2882" s="20" t="str">
        <f t="shared" ref="Z2882:Z2945" si="639">IF(L2882&gt;$H2882,1,"")</f>
        <v/>
      </c>
      <c r="AA2882" s="20">
        <f t="shared" si="627"/>
        <v>0</v>
      </c>
      <c r="AB2882" s="20">
        <f t="shared" si="628"/>
        <v>0</v>
      </c>
      <c r="AC2882" s="20">
        <f t="shared" si="629"/>
        <v>0</v>
      </c>
      <c r="AD2882" s="16">
        <f t="shared" ref="AD2882:AD2945" si="640">IF(AND(AC2882&gt;0,ISNUMBER(AC2882)),1,0)</f>
        <v>0</v>
      </c>
      <c r="AE2882" s="16">
        <f>IF(ISBLANK(T2882),AE2881,IF(COUNTIF(T$2:T2882,T2882)&gt;1,AE2881,1+MAX(AE2881,0)))</f>
        <v>88</v>
      </c>
    </row>
    <row r="2883" spans="1:31" x14ac:dyDescent="0.25">
      <c r="A2883" s="42">
        <v>148</v>
      </c>
      <c r="B2883" s="42" t="s">
        <v>66</v>
      </c>
      <c r="C2883" s="42" t="s">
        <v>835</v>
      </c>
      <c r="E2883" s="20">
        <v>1</v>
      </c>
      <c r="F2883" s="20">
        <v>1</v>
      </c>
      <c r="G2883" s="20">
        <v>2</v>
      </c>
      <c r="H2883" s="20">
        <v>0</v>
      </c>
      <c r="I2883" s="20">
        <v>0</v>
      </c>
      <c r="J2883" s="20">
        <v>0</v>
      </c>
      <c r="K2883" s="20">
        <v>0</v>
      </c>
      <c r="L2883" s="20">
        <v>0</v>
      </c>
      <c r="M2883" s="225" t="s">
        <v>836</v>
      </c>
      <c r="O2883" s="101">
        <f>IF(ISBLANK(C2883),O2882,IF(COUNTIF(C$2:C2883,C2883)&gt;1,O2882,1+MAX(O2882,0)))</f>
        <v>83</v>
      </c>
      <c r="P2883" s="45">
        <f t="shared" si="630"/>
        <v>48</v>
      </c>
      <c r="Q2883" s="33" t="str">
        <f t="shared" si="631"/>
        <v/>
      </c>
      <c r="R2883" s="33">
        <f t="shared" si="632"/>
        <v>9</v>
      </c>
      <c r="S2883" s="33" t="str">
        <f t="shared" si="633"/>
        <v>148_9</v>
      </c>
      <c r="T2883" s="35" t="str">
        <f t="shared" si="634"/>
        <v>148PM</v>
      </c>
      <c r="U2883" s="35" t="str">
        <f t="shared" si="635"/>
        <v>148PMNS</v>
      </c>
      <c r="W2883" s="20" t="str">
        <f t="shared" si="636"/>
        <v/>
      </c>
      <c r="X2883" s="20" t="str">
        <f t="shared" si="637"/>
        <v/>
      </c>
      <c r="Y2883" s="20" t="str">
        <f t="shared" si="638"/>
        <v/>
      </c>
      <c r="Z2883" s="20" t="str">
        <f t="shared" si="639"/>
        <v/>
      </c>
      <c r="AA2883" s="20">
        <f t="shared" ref="AA2883:AA2946" si="641">IF(AND(ISNUMBER($G2883),$B2883="AM"),INDEX(Cordon,MATCH($A2883,loc_ID,0),$G2883),0)</f>
        <v>0</v>
      </c>
      <c r="AB2883" s="20">
        <f t="shared" ref="AB2883:AB2946" si="642">IF(AND(ISNUMBER($G2883),$B2883="PM"),INDEX(Cordon,MATCH($A2883,loc_ID,0),VLOOKUP($G2883,Reverse_dir,2,FALSE)),0)</f>
        <v>0</v>
      </c>
      <c r="AC2883" s="20">
        <f t="shared" ref="AC2883:AC2946" si="643">IF(AND(ISNUMBER($G2883),$B2883="AM"),INDEX(Lane,MATCH($A2883,loc_ID,0),$G2883),0)</f>
        <v>0</v>
      </c>
      <c r="AD2883" s="16">
        <f t="shared" si="640"/>
        <v>0</v>
      </c>
      <c r="AE2883" s="16">
        <f>IF(ISBLANK(T2883),AE2882,IF(COUNTIF(T$2:T2883,T2883)&gt;1,AE2882,1+MAX(AE2882,0)))</f>
        <v>88</v>
      </c>
    </row>
    <row r="2884" spans="1:31" x14ac:dyDescent="0.25">
      <c r="A2884" s="42">
        <v>148</v>
      </c>
      <c r="B2884" s="42" t="s">
        <v>66</v>
      </c>
      <c r="C2884" s="42" t="s">
        <v>835</v>
      </c>
      <c r="E2884" s="20">
        <v>1</v>
      </c>
      <c r="F2884" s="20">
        <v>1</v>
      </c>
      <c r="G2884" s="20">
        <v>3</v>
      </c>
      <c r="H2884" s="20">
        <v>3</v>
      </c>
      <c r="I2884" s="20">
        <v>2</v>
      </c>
      <c r="J2884" s="20">
        <v>0</v>
      </c>
      <c r="K2884" s="20">
        <v>3</v>
      </c>
      <c r="L2884" s="20">
        <v>3</v>
      </c>
      <c r="M2884" s="225" t="s">
        <v>836</v>
      </c>
      <c r="O2884" s="101">
        <f>IF(ISBLANK(C2884),O2883,IF(COUNTIF(C$2:C2884,C2884)&gt;1,O2883,1+MAX(O2883,0)))</f>
        <v>83</v>
      </c>
      <c r="P2884" s="45">
        <f t="shared" si="630"/>
        <v>48</v>
      </c>
      <c r="Q2884" s="33" t="str">
        <f t="shared" si="631"/>
        <v/>
      </c>
      <c r="R2884" s="33">
        <f t="shared" si="632"/>
        <v>9</v>
      </c>
      <c r="S2884" s="33" t="str">
        <f t="shared" si="633"/>
        <v>148_9</v>
      </c>
      <c r="T2884" s="35" t="str">
        <f t="shared" si="634"/>
        <v>148PM</v>
      </c>
      <c r="U2884" s="35" t="str">
        <f t="shared" si="635"/>
        <v>148PMEW</v>
      </c>
      <c r="W2884" s="20" t="str">
        <f t="shared" si="636"/>
        <v/>
      </c>
      <c r="X2884" s="20" t="str">
        <f t="shared" si="637"/>
        <v/>
      </c>
      <c r="Y2884" s="20" t="str">
        <f t="shared" si="638"/>
        <v/>
      </c>
      <c r="Z2884" s="20" t="str">
        <f t="shared" si="639"/>
        <v/>
      </c>
      <c r="AA2884" s="20">
        <f t="shared" si="641"/>
        <v>0</v>
      </c>
      <c r="AB2884" s="20">
        <f t="shared" si="642"/>
        <v>0</v>
      </c>
      <c r="AC2884" s="20">
        <f t="shared" si="643"/>
        <v>0</v>
      </c>
      <c r="AD2884" s="16">
        <f t="shared" si="640"/>
        <v>0</v>
      </c>
      <c r="AE2884" s="16">
        <f>IF(ISBLANK(T2884),AE2883,IF(COUNTIF(T$2:T2884,T2884)&gt;1,AE2883,1+MAX(AE2883,0)))</f>
        <v>88</v>
      </c>
    </row>
    <row r="2885" spans="1:31" x14ac:dyDescent="0.25">
      <c r="A2885" s="42">
        <v>148</v>
      </c>
      <c r="B2885" s="42" t="s">
        <v>66</v>
      </c>
      <c r="C2885" s="42" t="s">
        <v>835</v>
      </c>
      <c r="E2885" s="20">
        <v>1</v>
      </c>
      <c r="F2885" s="20">
        <v>1</v>
      </c>
      <c r="G2885" s="20">
        <v>4</v>
      </c>
      <c r="H2885" s="20">
        <v>4</v>
      </c>
      <c r="I2885" s="20">
        <v>1</v>
      </c>
      <c r="J2885" s="20">
        <v>1</v>
      </c>
      <c r="K2885" s="20">
        <v>2</v>
      </c>
      <c r="L2885" s="20">
        <v>3</v>
      </c>
      <c r="M2885" s="225" t="s">
        <v>836</v>
      </c>
      <c r="O2885" s="101">
        <f>IF(ISBLANK(C2885),O2884,IF(COUNTIF(C$2:C2885,C2885)&gt;1,O2884,1+MAX(O2884,0)))</f>
        <v>83</v>
      </c>
      <c r="P2885" s="45">
        <f t="shared" si="630"/>
        <v>48</v>
      </c>
      <c r="Q2885" s="33" t="str">
        <f t="shared" si="631"/>
        <v/>
      </c>
      <c r="R2885" s="33">
        <f t="shared" si="632"/>
        <v>9</v>
      </c>
      <c r="S2885" s="33" t="str">
        <f t="shared" si="633"/>
        <v>148_9</v>
      </c>
      <c r="T2885" s="35" t="str">
        <f t="shared" si="634"/>
        <v>148PM</v>
      </c>
      <c r="U2885" s="35" t="str">
        <f t="shared" si="635"/>
        <v>148PMEW</v>
      </c>
      <c r="W2885" s="20" t="str">
        <f t="shared" si="636"/>
        <v/>
      </c>
      <c r="X2885" s="20" t="str">
        <f t="shared" si="637"/>
        <v/>
      </c>
      <c r="Y2885" s="20" t="str">
        <f t="shared" si="638"/>
        <v/>
      </c>
      <c r="Z2885" s="20" t="str">
        <f t="shared" si="639"/>
        <v/>
      </c>
      <c r="AA2885" s="20">
        <f t="shared" si="641"/>
        <v>0</v>
      </c>
      <c r="AB2885" s="20">
        <f t="shared" si="642"/>
        <v>0</v>
      </c>
      <c r="AC2885" s="20">
        <f t="shared" si="643"/>
        <v>0</v>
      </c>
      <c r="AD2885" s="16">
        <f t="shared" si="640"/>
        <v>0</v>
      </c>
      <c r="AE2885" s="16">
        <f>IF(ISBLANK(T2885),AE2884,IF(COUNTIF(T$2:T2885,T2885)&gt;1,AE2884,1+MAX(AE2884,0)))</f>
        <v>88</v>
      </c>
    </row>
    <row r="2886" spans="1:31" x14ac:dyDescent="0.25">
      <c r="A2886" s="42">
        <v>148</v>
      </c>
      <c r="B2886" s="42" t="s">
        <v>66</v>
      </c>
      <c r="C2886" s="42" t="s">
        <v>835</v>
      </c>
      <c r="E2886" s="20">
        <v>1</v>
      </c>
      <c r="F2886" s="20">
        <v>2</v>
      </c>
      <c r="G2886" s="20">
        <v>1</v>
      </c>
      <c r="H2886" s="20">
        <v>2</v>
      </c>
      <c r="I2886" s="20">
        <v>1</v>
      </c>
      <c r="J2886" s="20">
        <v>0</v>
      </c>
      <c r="K2886" s="20">
        <v>0</v>
      </c>
      <c r="L2886" s="20">
        <v>2</v>
      </c>
      <c r="M2886" s="225" t="s">
        <v>836</v>
      </c>
      <c r="O2886" s="101">
        <f>IF(ISBLANK(C2886),O2885,IF(COUNTIF(C$2:C2886,C2886)&gt;1,O2885,1+MAX(O2885,0)))</f>
        <v>83</v>
      </c>
      <c r="P2886" s="45">
        <f t="shared" si="630"/>
        <v>48</v>
      </c>
      <c r="Q2886" s="33" t="str">
        <f t="shared" si="631"/>
        <v/>
      </c>
      <c r="R2886" s="33">
        <f t="shared" si="632"/>
        <v>10</v>
      </c>
      <c r="S2886" s="33" t="str">
        <f t="shared" si="633"/>
        <v>148_10</v>
      </c>
      <c r="T2886" s="35" t="str">
        <f t="shared" si="634"/>
        <v>148PM</v>
      </c>
      <c r="U2886" s="35" t="str">
        <f t="shared" si="635"/>
        <v>148PMNS</v>
      </c>
      <c r="W2886" s="20" t="str">
        <f t="shared" si="636"/>
        <v/>
      </c>
      <c r="X2886" s="20" t="str">
        <f t="shared" si="637"/>
        <v/>
      </c>
      <c r="Y2886" s="20" t="str">
        <f t="shared" si="638"/>
        <v/>
      </c>
      <c r="Z2886" s="20" t="str">
        <f t="shared" si="639"/>
        <v/>
      </c>
      <c r="AA2886" s="20">
        <f t="shared" si="641"/>
        <v>0</v>
      </c>
      <c r="AB2886" s="20">
        <f t="shared" si="642"/>
        <v>0</v>
      </c>
      <c r="AC2886" s="20">
        <f t="shared" si="643"/>
        <v>0</v>
      </c>
      <c r="AD2886" s="16">
        <f t="shared" si="640"/>
        <v>0</v>
      </c>
      <c r="AE2886" s="16">
        <f>IF(ISBLANK(T2886),AE2885,IF(COUNTIF(T$2:T2886,T2886)&gt;1,AE2885,1+MAX(AE2885,0)))</f>
        <v>88</v>
      </c>
    </row>
    <row r="2887" spans="1:31" x14ac:dyDescent="0.25">
      <c r="A2887" s="42">
        <v>148</v>
      </c>
      <c r="B2887" s="42" t="s">
        <v>66</v>
      </c>
      <c r="C2887" s="42" t="s">
        <v>835</v>
      </c>
      <c r="E2887" s="20">
        <v>1</v>
      </c>
      <c r="F2887" s="20">
        <v>2</v>
      </c>
      <c r="G2887" s="20">
        <v>2</v>
      </c>
      <c r="H2887" s="20">
        <v>2</v>
      </c>
      <c r="I2887" s="20">
        <v>0</v>
      </c>
      <c r="J2887" s="20">
        <v>0</v>
      </c>
      <c r="K2887" s="20">
        <v>1</v>
      </c>
      <c r="L2887" s="20">
        <v>1</v>
      </c>
      <c r="M2887" s="225" t="s">
        <v>836</v>
      </c>
      <c r="O2887" s="101">
        <f>IF(ISBLANK(C2887),O2886,IF(COUNTIF(C$2:C2887,C2887)&gt;1,O2886,1+MAX(O2886,0)))</f>
        <v>83</v>
      </c>
      <c r="P2887" s="45">
        <f t="shared" si="630"/>
        <v>48</v>
      </c>
      <c r="Q2887" s="33" t="str">
        <f t="shared" si="631"/>
        <v/>
      </c>
      <c r="R2887" s="33">
        <f t="shared" si="632"/>
        <v>10</v>
      </c>
      <c r="S2887" s="33" t="str">
        <f t="shared" si="633"/>
        <v>148_10</v>
      </c>
      <c r="T2887" s="35" t="str">
        <f t="shared" si="634"/>
        <v>148PM</v>
      </c>
      <c r="U2887" s="35" t="str">
        <f t="shared" si="635"/>
        <v>148PMNS</v>
      </c>
      <c r="W2887" s="20" t="str">
        <f t="shared" si="636"/>
        <v/>
      </c>
      <c r="X2887" s="20" t="str">
        <f t="shared" si="637"/>
        <v/>
      </c>
      <c r="Y2887" s="20" t="str">
        <f t="shared" si="638"/>
        <v/>
      </c>
      <c r="Z2887" s="20" t="str">
        <f t="shared" si="639"/>
        <v/>
      </c>
      <c r="AA2887" s="20">
        <f t="shared" si="641"/>
        <v>0</v>
      </c>
      <c r="AB2887" s="20">
        <f t="shared" si="642"/>
        <v>0</v>
      </c>
      <c r="AC2887" s="20">
        <f t="shared" si="643"/>
        <v>0</v>
      </c>
      <c r="AD2887" s="16">
        <f t="shared" si="640"/>
        <v>0</v>
      </c>
      <c r="AE2887" s="16">
        <f>IF(ISBLANK(T2887),AE2886,IF(COUNTIF(T$2:T2887,T2887)&gt;1,AE2886,1+MAX(AE2886,0)))</f>
        <v>88</v>
      </c>
    </row>
    <row r="2888" spans="1:31" x14ac:dyDescent="0.25">
      <c r="A2888" s="42">
        <v>148</v>
      </c>
      <c r="B2888" s="42" t="s">
        <v>66</v>
      </c>
      <c r="C2888" s="42" t="s">
        <v>835</v>
      </c>
      <c r="E2888" s="20">
        <v>1</v>
      </c>
      <c r="F2888" s="20">
        <v>2</v>
      </c>
      <c r="G2888" s="20">
        <v>3</v>
      </c>
      <c r="H2888" s="20">
        <v>4</v>
      </c>
      <c r="I2888" s="20">
        <v>2</v>
      </c>
      <c r="J2888" s="20">
        <v>0</v>
      </c>
      <c r="K2888" s="20">
        <v>1</v>
      </c>
      <c r="L2888" s="20">
        <v>3</v>
      </c>
      <c r="M2888" s="225" t="s">
        <v>836</v>
      </c>
      <c r="O2888" s="101">
        <f>IF(ISBLANK(C2888),O2887,IF(COUNTIF(C$2:C2888,C2888)&gt;1,O2887,1+MAX(O2887,0)))</f>
        <v>83</v>
      </c>
      <c r="P2888" s="45">
        <f t="shared" si="630"/>
        <v>48</v>
      </c>
      <c r="Q2888" s="33" t="str">
        <f t="shared" si="631"/>
        <v/>
      </c>
      <c r="R2888" s="33">
        <f t="shared" si="632"/>
        <v>10</v>
      </c>
      <c r="S2888" s="33" t="str">
        <f t="shared" si="633"/>
        <v>148_10</v>
      </c>
      <c r="T2888" s="35" t="str">
        <f t="shared" si="634"/>
        <v>148PM</v>
      </c>
      <c r="U2888" s="35" t="str">
        <f t="shared" si="635"/>
        <v>148PMEW</v>
      </c>
      <c r="W2888" s="20" t="str">
        <f t="shared" si="636"/>
        <v/>
      </c>
      <c r="X2888" s="20" t="str">
        <f t="shared" si="637"/>
        <v/>
      </c>
      <c r="Y2888" s="20" t="str">
        <f t="shared" si="638"/>
        <v/>
      </c>
      <c r="Z2888" s="20" t="str">
        <f t="shared" si="639"/>
        <v/>
      </c>
      <c r="AA2888" s="20">
        <f t="shared" si="641"/>
        <v>0</v>
      </c>
      <c r="AB2888" s="20">
        <f t="shared" si="642"/>
        <v>0</v>
      </c>
      <c r="AC2888" s="20">
        <f t="shared" si="643"/>
        <v>0</v>
      </c>
      <c r="AD2888" s="16">
        <f t="shared" si="640"/>
        <v>0</v>
      </c>
      <c r="AE2888" s="16">
        <f>IF(ISBLANK(T2888),AE2887,IF(COUNTIF(T$2:T2888,T2888)&gt;1,AE2887,1+MAX(AE2887,0)))</f>
        <v>88</v>
      </c>
    </row>
    <row r="2889" spans="1:31" x14ac:dyDescent="0.25">
      <c r="A2889" s="42">
        <v>148</v>
      </c>
      <c r="B2889" s="42" t="s">
        <v>66</v>
      </c>
      <c r="C2889" s="42" t="s">
        <v>835</v>
      </c>
      <c r="E2889" s="20">
        <v>1</v>
      </c>
      <c r="F2889" s="20">
        <v>2</v>
      </c>
      <c r="G2889" s="20">
        <v>4</v>
      </c>
      <c r="H2889" s="20">
        <v>1</v>
      </c>
      <c r="I2889" s="20">
        <v>0</v>
      </c>
      <c r="J2889" s="20">
        <v>1</v>
      </c>
      <c r="K2889" s="20">
        <v>0</v>
      </c>
      <c r="L2889" s="20">
        <v>1</v>
      </c>
      <c r="M2889" s="225" t="s">
        <v>836</v>
      </c>
      <c r="O2889" s="101">
        <f>IF(ISBLANK(C2889),O2888,IF(COUNTIF(C$2:C2889,C2889)&gt;1,O2888,1+MAX(O2888,0)))</f>
        <v>83</v>
      </c>
      <c r="P2889" s="45">
        <f t="shared" si="630"/>
        <v>48</v>
      </c>
      <c r="Q2889" s="33" t="str">
        <f t="shared" si="631"/>
        <v/>
      </c>
      <c r="R2889" s="33">
        <f t="shared" si="632"/>
        <v>10</v>
      </c>
      <c r="S2889" s="33" t="str">
        <f t="shared" si="633"/>
        <v>148_10</v>
      </c>
      <c r="T2889" s="35" t="str">
        <f t="shared" si="634"/>
        <v>148PM</v>
      </c>
      <c r="U2889" s="35" t="str">
        <f t="shared" si="635"/>
        <v>148PMEW</v>
      </c>
      <c r="W2889" s="20" t="str">
        <f t="shared" si="636"/>
        <v/>
      </c>
      <c r="X2889" s="20" t="str">
        <f t="shared" si="637"/>
        <v/>
      </c>
      <c r="Y2889" s="20" t="str">
        <f t="shared" si="638"/>
        <v/>
      </c>
      <c r="Z2889" s="20" t="str">
        <f t="shared" si="639"/>
        <v/>
      </c>
      <c r="AA2889" s="20">
        <f t="shared" si="641"/>
        <v>0</v>
      </c>
      <c r="AB2889" s="20">
        <f t="shared" si="642"/>
        <v>0</v>
      </c>
      <c r="AC2889" s="20">
        <f t="shared" si="643"/>
        <v>0</v>
      </c>
      <c r="AD2889" s="16">
        <f t="shared" si="640"/>
        <v>0</v>
      </c>
      <c r="AE2889" s="16">
        <f>IF(ISBLANK(T2889),AE2888,IF(COUNTIF(T$2:T2889,T2889)&gt;1,AE2888,1+MAX(AE2888,0)))</f>
        <v>88</v>
      </c>
    </row>
    <row r="2890" spans="1:31" x14ac:dyDescent="0.25">
      <c r="A2890" s="42">
        <v>148</v>
      </c>
      <c r="B2890" s="42" t="s">
        <v>66</v>
      </c>
      <c r="C2890" s="42" t="s">
        <v>835</v>
      </c>
      <c r="E2890" s="20">
        <v>1</v>
      </c>
      <c r="F2890" s="20">
        <v>3</v>
      </c>
      <c r="G2890" s="20">
        <v>1</v>
      </c>
      <c r="H2890" s="20">
        <v>3</v>
      </c>
      <c r="I2890" s="20">
        <v>0</v>
      </c>
      <c r="J2890" s="20">
        <v>2</v>
      </c>
      <c r="K2890" s="20">
        <v>0</v>
      </c>
      <c r="L2890" s="20">
        <v>1</v>
      </c>
      <c r="M2890" s="225" t="s">
        <v>836</v>
      </c>
      <c r="O2890" s="101">
        <f>IF(ISBLANK(C2890),O2889,IF(COUNTIF(C$2:C2890,C2890)&gt;1,O2889,1+MAX(O2889,0)))</f>
        <v>83</v>
      </c>
      <c r="P2890" s="45">
        <f t="shared" si="630"/>
        <v>48</v>
      </c>
      <c r="Q2890" s="33" t="str">
        <f t="shared" si="631"/>
        <v/>
      </c>
      <c r="R2890" s="33">
        <f t="shared" si="632"/>
        <v>11</v>
      </c>
      <c r="S2890" s="33" t="str">
        <f t="shared" si="633"/>
        <v>148_11</v>
      </c>
      <c r="T2890" s="35" t="str">
        <f t="shared" si="634"/>
        <v>148PM</v>
      </c>
      <c r="U2890" s="35" t="str">
        <f t="shared" si="635"/>
        <v>148PMNS</v>
      </c>
      <c r="W2890" s="20" t="str">
        <f t="shared" si="636"/>
        <v/>
      </c>
      <c r="X2890" s="20" t="str">
        <f t="shared" si="637"/>
        <v/>
      </c>
      <c r="Y2890" s="20" t="str">
        <f t="shared" si="638"/>
        <v/>
      </c>
      <c r="Z2890" s="20" t="str">
        <f t="shared" si="639"/>
        <v/>
      </c>
      <c r="AA2890" s="20">
        <f t="shared" si="641"/>
        <v>0</v>
      </c>
      <c r="AB2890" s="20">
        <f t="shared" si="642"/>
        <v>0</v>
      </c>
      <c r="AC2890" s="20">
        <f t="shared" si="643"/>
        <v>0</v>
      </c>
      <c r="AD2890" s="16">
        <f t="shared" si="640"/>
        <v>0</v>
      </c>
      <c r="AE2890" s="16">
        <f>IF(ISBLANK(T2890),AE2889,IF(COUNTIF(T$2:T2890,T2890)&gt;1,AE2889,1+MAX(AE2889,0)))</f>
        <v>88</v>
      </c>
    </row>
    <row r="2891" spans="1:31" x14ac:dyDescent="0.25">
      <c r="A2891" s="42">
        <v>148</v>
      </c>
      <c r="B2891" s="42" t="s">
        <v>66</v>
      </c>
      <c r="C2891" s="42" t="s">
        <v>835</v>
      </c>
      <c r="E2891" s="20">
        <v>1</v>
      </c>
      <c r="F2891" s="20">
        <v>3</v>
      </c>
      <c r="G2891" s="20">
        <v>2</v>
      </c>
      <c r="H2891" s="20">
        <v>1</v>
      </c>
      <c r="I2891" s="20">
        <v>0</v>
      </c>
      <c r="J2891" s="20">
        <v>0</v>
      </c>
      <c r="K2891" s="20">
        <v>0</v>
      </c>
      <c r="L2891" s="20">
        <v>1</v>
      </c>
      <c r="M2891" s="225" t="s">
        <v>836</v>
      </c>
      <c r="O2891" s="101">
        <f>IF(ISBLANK(C2891),O2890,IF(COUNTIF(C$2:C2891,C2891)&gt;1,O2890,1+MAX(O2890,0)))</f>
        <v>83</v>
      </c>
      <c r="P2891" s="45">
        <f t="shared" si="630"/>
        <v>48</v>
      </c>
      <c r="Q2891" s="33" t="str">
        <f t="shared" si="631"/>
        <v/>
      </c>
      <c r="R2891" s="33">
        <f t="shared" si="632"/>
        <v>11</v>
      </c>
      <c r="S2891" s="33" t="str">
        <f t="shared" si="633"/>
        <v>148_11</v>
      </c>
      <c r="T2891" s="35" t="str">
        <f t="shared" si="634"/>
        <v>148PM</v>
      </c>
      <c r="U2891" s="35" t="str">
        <f t="shared" si="635"/>
        <v>148PMNS</v>
      </c>
      <c r="W2891" s="20" t="str">
        <f t="shared" si="636"/>
        <v/>
      </c>
      <c r="X2891" s="20" t="str">
        <f t="shared" si="637"/>
        <v/>
      </c>
      <c r="Y2891" s="20" t="str">
        <f t="shared" si="638"/>
        <v/>
      </c>
      <c r="Z2891" s="20" t="str">
        <f t="shared" si="639"/>
        <v/>
      </c>
      <c r="AA2891" s="20">
        <f t="shared" si="641"/>
        <v>0</v>
      </c>
      <c r="AB2891" s="20">
        <f t="shared" si="642"/>
        <v>0</v>
      </c>
      <c r="AC2891" s="20">
        <f t="shared" si="643"/>
        <v>0</v>
      </c>
      <c r="AD2891" s="16">
        <f t="shared" si="640"/>
        <v>0</v>
      </c>
      <c r="AE2891" s="16">
        <f>IF(ISBLANK(T2891),AE2890,IF(COUNTIF(T$2:T2891,T2891)&gt;1,AE2890,1+MAX(AE2890,0)))</f>
        <v>88</v>
      </c>
    </row>
    <row r="2892" spans="1:31" x14ac:dyDescent="0.25">
      <c r="A2892" s="42">
        <v>148</v>
      </c>
      <c r="B2892" s="42" t="s">
        <v>66</v>
      </c>
      <c r="C2892" s="42" t="s">
        <v>835</v>
      </c>
      <c r="E2892" s="20">
        <v>1</v>
      </c>
      <c r="F2892" s="20">
        <v>3</v>
      </c>
      <c r="G2892" s="20">
        <v>3</v>
      </c>
      <c r="H2892" s="20">
        <v>1</v>
      </c>
      <c r="I2892" s="20">
        <v>1</v>
      </c>
      <c r="J2892" s="20">
        <v>1</v>
      </c>
      <c r="K2892" s="20">
        <v>0</v>
      </c>
      <c r="L2892" s="20">
        <v>0</v>
      </c>
      <c r="M2892" s="225" t="s">
        <v>836</v>
      </c>
      <c r="O2892" s="101">
        <f>IF(ISBLANK(C2892),O2891,IF(COUNTIF(C$2:C2892,C2892)&gt;1,O2891,1+MAX(O2891,0)))</f>
        <v>83</v>
      </c>
      <c r="P2892" s="45">
        <f t="shared" si="630"/>
        <v>48</v>
      </c>
      <c r="Q2892" s="33" t="str">
        <f t="shared" si="631"/>
        <v/>
      </c>
      <c r="R2892" s="33">
        <f t="shared" si="632"/>
        <v>11</v>
      </c>
      <c r="S2892" s="33" t="str">
        <f t="shared" si="633"/>
        <v>148_11</v>
      </c>
      <c r="T2892" s="35" t="str">
        <f t="shared" si="634"/>
        <v>148PM</v>
      </c>
      <c r="U2892" s="35" t="str">
        <f t="shared" si="635"/>
        <v>148PMEW</v>
      </c>
      <c r="W2892" s="20" t="str">
        <f t="shared" si="636"/>
        <v/>
      </c>
      <c r="X2892" s="20" t="str">
        <f t="shared" si="637"/>
        <v/>
      </c>
      <c r="Y2892" s="20" t="str">
        <f t="shared" si="638"/>
        <v/>
      </c>
      <c r="Z2892" s="20" t="str">
        <f t="shared" si="639"/>
        <v/>
      </c>
      <c r="AA2892" s="20">
        <f t="shared" si="641"/>
        <v>0</v>
      </c>
      <c r="AB2892" s="20">
        <f t="shared" si="642"/>
        <v>0</v>
      </c>
      <c r="AC2892" s="20">
        <f t="shared" si="643"/>
        <v>0</v>
      </c>
      <c r="AD2892" s="16">
        <f t="shared" si="640"/>
        <v>0</v>
      </c>
      <c r="AE2892" s="16">
        <f>IF(ISBLANK(T2892),AE2891,IF(COUNTIF(T$2:T2892,T2892)&gt;1,AE2891,1+MAX(AE2891,0)))</f>
        <v>88</v>
      </c>
    </row>
    <row r="2893" spans="1:31" x14ac:dyDescent="0.25">
      <c r="A2893" s="42">
        <v>148</v>
      </c>
      <c r="B2893" s="42" t="s">
        <v>66</v>
      </c>
      <c r="C2893" s="42" t="s">
        <v>835</v>
      </c>
      <c r="E2893" s="20">
        <v>1</v>
      </c>
      <c r="F2893" s="20">
        <v>3</v>
      </c>
      <c r="G2893" s="20">
        <v>4</v>
      </c>
      <c r="H2893" s="20">
        <v>4</v>
      </c>
      <c r="I2893" s="20">
        <v>0</v>
      </c>
      <c r="J2893" s="20">
        <v>2</v>
      </c>
      <c r="K2893" s="20">
        <v>2</v>
      </c>
      <c r="L2893" s="20">
        <v>2</v>
      </c>
      <c r="M2893" s="225" t="s">
        <v>836</v>
      </c>
      <c r="O2893" s="101">
        <f>IF(ISBLANK(C2893),O2892,IF(COUNTIF(C$2:C2893,C2893)&gt;1,O2892,1+MAX(O2892,0)))</f>
        <v>83</v>
      </c>
      <c r="P2893" s="45">
        <f t="shared" si="630"/>
        <v>48</v>
      </c>
      <c r="Q2893" s="33" t="str">
        <f t="shared" si="631"/>
        <v/>
      </c>
      <c r="R2893" s="33">
        <f t="shared" si="632"/>
        <v>11</v>
      </c>
      <c r="S2893" s="33" t="str">
        <f t="shared" si="633"/>
        <v>148_11</v>
      </c>
      <c r="T2893" s="35" t="str">
        <f t="shared" si="634"/>
        <v>148PM</v>
      </c>
      <c r="U2893" s="35" t="str">
        <f t="shared" si="635"/>
        <v>148PMEW</v>
      </c>
      <c r="W2893" s="20" t="str">
        <f t="shared" si="636"/>
        <v/>
      </c>
      <c r="X2893" s="20" t="str">
        <f t="shared" si="637"/>
        <v/>
      </c>
      <c r="Y2893" s="20" t="str">
        <f t="shared" si="638"/>
        <v/>
      </c>
      <c r="Z2893" s="20" t="str">
        <f t="shared" si="639"/>
        <v/>
      </c>
      <c r="AA2893" s="20">
        <f t="shared" si="641"/>
        <v>0</v>
      </c>
      <c r="AB2893" s="20">
        <f t="shared" si="642"/>
        <v>0</v>
      </c>
      <c r="AC2893" s="20">
        <f t="shared" si="643"/>
        <v>0</v>
      </c>
      <c r="AD2893" s="16">
        <f t="shared" si="640"/>
        <v>0</v>
      </c>
      <c r="AE2893" s="16">
        <f>IF(ISBLANK(T2893),AE2892,IF(COUNTIF(T$2:T2893,T2893)&gt;1,AE2892,1+MAX(AE2892,0)))</f>
        <v>88</v>
      </c>
    </row>
    <row r="2894" spans="1:31" x14ac:dyDescent="0.25">
      <c r="A2894" s="42">
        <v>148</v>
      </c>
      <c r="B2894" s="42" t="s">
        <v>66</v>
      </c>
      <c r="C2894" s="42" t="s">
        <v>835</v>
      </c>
      <c r="E2894" s="20">
        <v>1</v>
      </c>
      <c r="F2894" s="20">
        <v>4</v>
      </c>
      <c r="G2894" s="20">
        <v>1</v>
      </c>
      <c r="H2894" s="20">
        <v>5</v>
      </c>
      <c r="I2894" s="20">
        <v>0</v>
      </c>
      <c r="J2894" s="20">
        <v>0</v>
      </c>
      <c r="K2894" s="20">
        <v>3</v>
      </c>
      <c r="L2894" s="20">
        <v>5</v>
      </c>
      <c r="M2894" s="225" t="s">
        <v>836</v>
      </c>
      <c r="O2894" s="101">
        <f>IF(ISBLANK(C2894),O2893,IF(COUNTIF(C$2:C2894,C2894)&gt;1,O2893,1+MAX(O2893,0)))</f>
        <v>83</v>
      </c>
      <c r="P2894" s="45">
        <f t="shared" si="630"/>
        <v>48</v>
      </c>
      <c r="Q2894" s="33" t="str">
        <f t="shared" si="631"/>
        <v/>
      </c>
      <c r="R2894" s="33">
        <f t="shared" si="632"/>
        <v>12</v>
      </c>
      <c r="S2894" s="33" t="str">
        <f t="shared" si="633"/>
        <v>148_12</v>
      </c>
      <c r="T2894" s="35" t="str">
        <f t="shared" si="634"/>
        <v>148PM</v>
      </c>
      <c r="U2894" s="35" t="str">
        <f t="shared" si="635"/>
        <v>148PMNS</v>
      </c>
      <c r="W2894" s="20" t="str">
        <f t="shared" si="636"/>
        <v/>
      </c>
      <c r="X2894" s="20" t="str">
        <f t="shared" si="637"/>
        <v/>
      </c>
      <c r="Y2894" s="20" t="str">
        <f t="shared" si="638"/>
        <v/>
      </c>
      <c r="Z2894" s="20" t="str">
        <f t="shared" si="639"/>
        <v/>
      </c>
      <c r="AA2894" s="20">
        <f t="shared" si="641"/>
        <v>0</v>
      </c>
      <c r="AB2894" s="20">
        <f t="shared" si="642"/>
        <v>0</v>
      </c>
      <c r="AC2894" s="20">
        <f t="shared" si="643"/>
        <v>0</v>
      </c>
      <c r="AD2894" s="16">
        <f t="shared" si="640"/>
        <v>0</v>
      </c>
      <c r="AE2894" s="16">
        <f>IF(ISBLANK(T2894),AE2893,IF(COUNTIF(T$2:T2894,T2894)&gt;1,AE2893,1+MAX(AE2893,0)))</f>
        <v>88</v>
      </c>
    </row>
    <row r="2895" spans="1:31" x14ac:dyDescent="0.25">
      <c r="A2895" s="42">
        <v>148</v>
      </c>
      <c r="B2895" s="42" t="s">
        <v>66</v>
      </c>
      <c r="C2895" s="42" t="s">
        <v>835</v>
      </c>
      <c r="E2895" s="20">
        <v>1</v>
      </c>
      <c r="F2895" s="20">
        <v>4</v>
      </c>
      <c r="G2895" s="20">
        <v>2</v>
      </c>
      <c r="H2895" s="20">
        <v>0</v>
      </c>
      <c r="I2895" s="20">
        <v>0</v>
      </c>
      <c r="J2895" s="20">
        <v>0</v>
      </c>
      <c r="K2895" s="20">
        <v>0</v>
      </c>
      <c r="L2895" s="20">
        <v>0</v>
      </c>
      <c r="M2895" s="225" t="s">
        <v>836</v>
      </c>
      <c r="O2895" s="101">
        <f>IF(ISBLANK(C2895),O2894,IF(COUNTIF(C$2:C2895,C2895)&gt;1,O2894,1+MAX(O2894,0)))</f>
        <v>83</v>
      </c>
      <c r="P2895" s="45">
        <f t="shared" si="630"/>
        <v>48</v>
      </c>
      <c r="Q2895" s="33" t="str">
        <f t="shared" si="631"/>
        <v/>
      </c>
      <c r="R2895" s="33">
        <f t="shared" si="632"/>
        <v>12</v>
      </c>
      <c r="S2895" s="33" t="str">
        <f t="shared" si="633"/>
        <v>148_12</v>
      </c>
      <c r="T2895" s="35" t="str">
        <f t="shared" si="634"/>
        <v>148PM</v>
      </c>
      <c r="U2895" s="35" t="str">
        <f t="shared" si="635"/>
        <v>148PMNS</v>
      </c>
      <c r="W2895" s="20" t="str">
        <f t="shared" si="636"/>
        <v/>
      </c>
      <c r="X2895" s="20" t="str">
        <f t="shared" si="637"/>
        <v/>
      </c>
      <c r="Y2895" s="20" t="str">
        <f t="shared" si="638"/>
        <v/>
      </c>
      <c r="Z2895" s="20" t="str">
        <f t="shared" si="639"/>
        <v/>
      </c>
      <c r="AA2895" s="20">
        <f t="shared" si="641"/>
        <v>0</v>
      </c>
      <c r="AB2895" s="20">
        <f t="shared" si="642"/>
        <v>0</v>
      </c>
      <c r="AC2895" s="20">
        <f t="shared" si="643"/>
        <v>0</v>
      </c>
      <c r="AD2895" s="16">
        <f t="shared" si="640"/>
        <v>0</v>
      </c>
      <c r="AE2895" s="16">
        <f>IF(ISBLANK(T2895),AE2894,IF(COUNTIF(T$2:T2895,T2895)&gt;1,AE2894,1+MAX(AE2894,0)))</f>
        <v>88</v>
      </c>
    </row>
    <row r="2896" spans="1:31" x14ac:dyDescent="0.25">
      <c r="A2896" s="42">
        <v>148</v>
      </c>
      <c r="B2896" s="42" t="s">
        <v>66</v>
      </c>
      <c r="C2896" s="42" t="s">
        <v>835</v>
      </c>
      <c r="E2896" s="20">
        <v>1</v>
      </c>
      <c r="F2896" s="20">
        <v>4</v>
      </c>
      <c r="G2896" s="20">
        <v>3</v>
      </c>
      <c r="H2896" s="20">
        <v>1</v>
      </c>
      <c r="I2896" s="20">
        <v>1</v>
      </c>
      <c r="J2896" s="20">
        <v>1</v>
      </c>
      <c r="K2896" s="20">
        <v>0</v>
      </c>
      <c r="L2896" s="20">
        <v>0</v>
      </c>
      <c r="M2896" s="225" t="s">
        <v>836</v>
      </c>
      <c r="O2896" s="101">
        <f>IF(ISBLANK(C2896),O2895,IF(COUNTIF(C$2:C2896,C2896)&gt;1,O2895,1+MAX(O2895,0)))</f>
        <v>83</v>
      </c>
      <c r="P2896" s="45">
        <f t="shared" si="630"/>
        <v>48</v>
      </c>
      <c r="Q2896" s="33" t="str">
        <f t="shared" si="631"/>
        <v/>
      </c>
      <c r="R2896" s="33">
        <f t="shared" si="632"/>
        <v>12</v>
      </c>
      <c r="S2896" s="33" t="str">
        <f t="shared" si="633"/>
        <v>148_12</v>
      </c>
      <c r="T2896" s="35" t="str">
        <f t="shared" si="634"/>
        <v>148PM</v>
      </c>
      <c r="U2896" s="35" t="str">
        <f t="shared" si="635"/>
        <v>148PMEW</v>
      </c>
      <c r="W2896" s="20" t="str">
        <f t="shared" si="636"/>
        <v/>
      </c>
      <c r="X2896" s="20" t="str">
        <f t="shared" si="637"/>
        <v/>
      </c>
      <c r="Y2896" s="20" t="str">
        <f t="shared" si="638"/>
        <v/>
      </c>
      <c r="Z2896" s="20" t="str">
        <f t="shared" si="639"/>
        <v/>
      </c>
      <c r="AA2896" s="20">
        <f t="shared" si="641"/>
        <v>0</v>
      </c>
      <c r="AB2896" s="20">
        <f t="shared" si="642"/>
        <v>0</v>
      </c>
      <c r="AC2896" s="20">
        <f t="shared" si="643"/>
        <v>0</v>
      </c>
      <c r="AD2896" s="16">
        <f t="shared" si="640"/>
        <v>0</v>
      </c>
      <c r="AE2896" s="16">
        <f>IF(ISBLANK(T2896),AE2895,IF(COUNTIF(T$2:T2896,T2896)&gt;1,AE2895,1+MAX(AE2895,0)))</f>
        <v>88</v>
      </c>
    </row>
    <row r="2897" spans="1:31" x14ac:dyDescent="0.25">
      <c r="A2897" s="42">
        <v>148</v>
      </c>
      <c r="B2897" s="42" t="s">
        <v>66</v>
      </c>
      <c r="C2897" s="42" t="s">
        <v>835</v>
      </c>
      <c r="E2897" s="20">
        <v>1</v>
      </c>
      <c r="F2897" s="20">
        <v>4</v>
      </c>
      <c r="G2897" s="20">
        <v>4</v>
      </c>
      <c r="H2897" s="20">
        <v>0</v>
      </c>
      <c r="I2897" s="20">
        <v>0</v>
      </c>
      <c r="J2897" s="20">
        <v>0</v>
      </c>
      <c r="K2897" s="20">
        <v>0</v>
      </c>
      <c r="L2897" s="20">
        <v>0</v>
      </c>
      <c r="M2897" s="225" t="s">
        <v>836</v>
      </c>
      <c r="O2897" s="101">
        <f>IF(ISBLANK(C2897),O2896,IF(COUNTIF(C$2:C2897,C2897)&gt;1,O2896,1+MAX(O2896,0)))</f>
        <v>83</v>
      </c>
      <c r="P2897" s="45">
        <f t="shared" si="630"/>
        <v>48</v>
      </c>
      <c r="Q2897" s="33" t="str">
        <f t="shared" si="631"/>
        <v/>
      </c>
      <c r="R2897" s="33">
        <f t="shared" si="632"/>
        <v>12</v>
      </c>
      <c r="S2897" s="33" t="str">
        <f t="shared" si="633"/>
        <v>148_12</v>
      </c>
      <c r="T2897" s="35" t="str">
        <f t="shared" si="634"/>
        <v>148PM</v>
      </c>
      <c r="U2897" s="35" t="str">
        <f t="shared" si="635"/>
        <v>148PMEW</v>
      </c>
      <c r="W2897" s="20" t="str">
        <f t="shared" si="636"/>
        <v/>
      </c>
      <c r="X2897" s="20" t="str">
        <f t="shared" si="637"/>
        <v/>
      </c>
      <c r="Y2897" s="20" t="str">
        <f t="shared" si="638"/>
        <v/>
      </c>
      <c r="Z2897" s="20" t="str">
        <f t="shared" si="639"/>
        <v/>
      </c>
      <c r="AA2897" s="20">
        <f t="shared" si="641"/>
        <v>0</v>
      </c>
      <c r="AB2897" s="20">
        <f t="shared" si="642"/>
        <v>0</v>
      </c>
      <c r="AC2897" s="20">
        <f t="shared" si="643"/>
        <v>0</v>
      </c>
      <c r="AD2897" s="16">
        <f t="shared" si="640"/>
        <v>0</v>
      </c>
      <c r="AE2897" s="16">
        <f>IF(ISBLANK(T2897),AE2896,IF(COUNTIF(T$2:T2897,T2897)&gt;1,AE2896,1+MAX(AE2896,0)))</f>
        <v>88</v>
      </c>
    </row>
    <row r="2898" spans="1:31" x14ac:dyDescent="0.25">
      <c r="A2898" s="42">
        <v>148</v>
      </c>
      <c r="B2898" s="42" t="s">
        <v>66</v>
      </c>
      <c r="C2898" s="42" t="s">
        <v>740</v>
      </c>
      <c r="E2898" s="20">
        <v>2</v>
      </c>
      <c r="F2898" s="20">
        <v>1</v>
      </c>
      <c r="G2898" s="20">
        <v>1</v>
      </c>
      <c r="H2898" s="20">
        <v>3</v>
      </c>
      <c r="I2898" s="20">
        <v>1</v>
      </c>
      <c r="J2898" s="20">
        <v>1</v>
      </c>
      <c r="K2898" s="20">
        <v>0</v>
      </c>
      <c r="L2898" s="20">
        <v>2</v>
      </c>
      <c r="O2898" s="101">
        <f>IF(ISBLANK(C2898),O2897,IF(COUNTIF(C$2:C2898,C2898)&gt;1,O2897,1+MAX(O2897,0)))</f>
        <v>83</v>
      </c>
      <c r="P2898" s="45">
        <f t="shared" si="630"/>
        <v>48</v>
      </c>
      <c r="Q2898" s="33" t="str">
        <f t="shared" si="631"/>
        <v/>
      </c>
      <c r="R2898" s="33">
        <f t="shared" si="632"/>
        <v>13</v>
      </c>
      <c r="S2898" s="33" t="str">
        <f t="shared" si="633"/>
        <v>148_13</v>
      </c>
      <c r="T2898" s="35" t="str">
        <f t="shared" si="634"/>
        <v>148PM</v>
      </c>
      <c r="U2898" s="35" t="str">
        <f t="shared" si="635"/>
        <v>148PMNS</v>
      </c>
      <c r="W2898" s="20" t="str">
        <f t="shared" si="636"/>
        <v/>
      </c>
      <c r="X2898" s="20" t="str">
        <f t="shared" si="637"/>
        <v/>
      </c>
      <c r="Y2898" s="20" t="str">
        <f t="shared" si="638"/>
        <v/>
      </c>
      <c r="Z2898" s="20" t="str">
        <f t="shared" si="639"/>
        <v/>
      </c>
      <c r="AA2898" s="20">
        <f t="shared" si="641"/>
        <v>0</v>
      </c>
      <c r="AB2898" s="20">
        <f t="shared" si="642"/>
        <v>0</v>
      </c>
      <c r="AC2898" s="20">
        <f t="shared" si="643"/>
        <v>0</v>
      </c>
      <c r="AD2898" s="16">
        <f t="shared" si="640"/>
        <v>0</v>
      </c>
      <c r="AE2898" s="16">
        <f>IF(ISBLANK(T2898),AE2897,IF(COUNTIF(T$2:T2898,T2898)&gt;1,AE2897,1+MAX(AE2897,0)))</f>
        <v>88</v>
      </c>
    </row>
    <row r="2899" spans="1:31" x14ac:dyDescent="0.25">
      <c r="A2899" s="42">
        <v>148</v>
      </c>
      <c r="B2899" s="42" t="s">
        <v>66</v>
      </c>
      <c r="C2899" s="42" t="s">
        <v>740</v>
      </c>
      <c r="E2899" s="20">
        <v>2</v>
      </c>
      <c r="F2899" s="20">
        <v>1</v>
      </c>
      <c r="G2899" s="20">
        <v>2</v>
      </c>
      <c r="H2899" s="20">
        <v>2</v>
      </c>
      <c r="I2899" s="20">
        <v>0</v>
      </c>
      <c r="J2899" s="20">
        <v>0</v>
      </c>
      <c r="K2899" s="20">
        <v>1</v>
      </c>
      <c r="L2899" s="20">
        <v>2</v>
      </c>
      <c r="O2899" s="101">
        <f>IF(ISBLANK(C2899),O2898,IF(COUNTIF(C$2:C2899,C2899)&gt;1,O2898,1+MAX(O2898,0)))</f>
        <v>83</v>
      </c>
      <c r="P2899" s="45">
        <f t="shared" si="630"/>
        <v>48</v>
      </c>
      <c r="Q2899" s="33" t="str">
        <f t="shared" si="631"/>
        <v/>
      </c>
      <c r="R2899" s="33">
        <f t="shared" si="632"/>
        <v>13</v>
      </c>
      <c r="S2899" s="33" t="str">
        <f t="shared" si="633"/>
        <v>148_13</v>
      </c>
      <c r="T2899" s="35" t="str">
        <f t="shared" si="634"/>
        <v>148PM</v>
      </c>
      <c r="U2899" s="35" t="str">
        <f t="shared" si="635"/>
        <v>148PMNS</v>
      </c>
      <c r="W2899" s="20" t="str">
        <f t="shared" si="636"/>
        <v/>
      </c>
      <c r="X2899" s="20" t="str">
        <f t="shared" si="637"/>
        <v/>
      </c>
      <c r="Y2899" s="20" t="str">
        <f t="shared" si="638"/>
        <v/>
      </c>
      <c r="Z2899" s="20" t="str">
        <f t="shared" si="639"/>
        <v/>
      </c>
      <c r="AA2899" s="20">
        <f t="shared" si="641"/>
        <v>0</v>
      </c>
      <c r="AB2899" s="20">
        <f t="shared" si="642"/>
        <v>0</v>
      </c>
      <c r="AC2899" s="20">
        <f t="shared" si="643"/>
        <v>0</v>
      </c>
      <c r="AD2899" s="16">
        <f t="shared" si="640"/>
        <v>0</v>
      </c>
      <c r="AE2899" s="16">
        <f>IF(ISBLANK(T2899),AE2898,IF(COUNTIF(T$2:T2899,T2899)&gt;1,AE2898,1+MAX(AE2898,0)))</f>
        <v>88</v>
      </c>
    </row>
    <row r="2900" spans="1:31" x14ac:dyDescent="0.25">
      <c r="A2900" s="42">
        <v>148</v>
      </c>
      <c r="B2900" s="42" t="s">
        <v>66</v>
      </c>
      <c r="C2900" s="42" t="s">
        <v>740</v>
      </c>
      <c r="E2900" s="20">
        <v>2</v>
      </c>
      <c r="F2900" s="20">
        <v>1</v>
      </c>
      <c r="G2900" s="20">
        <v>3</v>
      </c>
      <c r="H2900" s="20">
        <v>2</v>
      </c>
      <c r="I2900" s="20">
        <v>1</v>
      </c>
      <c r="J2900" s="20">
        <v>2</v>
      </c>
      <c r="K2900" s="20">
        <v>0</v>
      </c>
      <c r="L2900" s="20">
        <v>1</v>
      </c>
      <c r="O2900" s="101">
        <f>IF(ISBLANK(C2900),O2899,IF(COUNTIF(C$2:C2900,C2900)&gt;1,O2899,1+MAX(O2899,0)))</f>
        <v>83</v>
      </c>
      <c r="P2900" s="45">
        <f t="shared" si="630"/>
        <v>48</v>
      </c>
      <c r="Q2900" s="33" t="str">
        <f t="shared" si="631"/>
        <v/>
      </c>
      <c r="R2900" s="33">
        <f t="shared" si="632"/>
        <v>13</v>
      </c>
      <c r="S2900" s="33" t="str">
        <f t="shared" si="633"/>
        <v>148_13</v>
      </c>
      <c r="T2900" s="35" t="str">
        <f t="shared" si="634"/>
        <v>148PM</v>
      </c>
      <c r="U2900" s="35" t="str">
        <f t="shared" si="635"/>
        <v>148PMEW</v>
      </c>
      <c r="W2900" s="20" t="str">
        <f t="shared" si="636"/>
        <v/>
      </c>
      <c r="X2900" s="20" t="str">
        <f t="shared" si="637"/>
        <v/>
      </c>
      <c r="Y2900" s="20" t="str">
        <f t="shared" si="638"/>
        <v/>
      </c>
      <c r="Z2900" s="20" t="str">
        <f t="shared" si="639"/>
        <v/>
      </c>
      <c r="AA2900" s="20">
        <f t="shared" si="641"/>
        <v>0</v>
      </c>
      <c r="AB2900" s="20">
        <f t="shared" si="642"/>
        <v>0</v>
      </c>
      <c r="AC2900" s="20">
        <f t="shared" si="643"/>
        <v>0</v>
      </c>
      <c r="AD2900" s="16">
        <f t="shared" si="640"/>
        <v>0</v>
      </c>
      <c r="AE2900" s="16">
        <f>IF(ISBLANK(T2900),AE2899,IF(COUNTIF(T$2:T2900,T2900)&gt;1,AE2899,1+MAX(AE2899,0)))</f>
        <v>88</v>
      </c>
    </row>
    <row r="2901" spans="1:31" x14ac:dyDescent="0.25">
      <c r="A2901" s="42">
        <v>148</v>
      </c>
      <c r="B2901" s="42" t="s">
        <v>66</v>
      </c>
      <c r="C2901" s="42" t="s">
        <v>740</v>
      </c>
      <c r="E2901" s="20">
        <v>2</v>
      </c>
      <c r="F2901" s="20">
        <v>1</v>
      </c>
      <c r="G2901" s="20">
        <v>4</v>
      </c>
      <c r="H2901" s="20">
        <v>2</v>
      </c>
      <c r="I2901" s="20">
        <v>0</v>
      </c>
      <c r="J2901" s="20">
        <v>1</v>
      </c>
      <c r="K2901" s="20">
        <v>0</v>
      </c>
      <c r="L2901" s="20">
        <v>1</v>
      </c>
      <c r="O2901" s="101">
        <f>IF(ISBLANK(C2901),O2900,IF(COUNTIF(C$2:C2901,C2901)&gt;1,O2900,1+MAX(O2900,0)))</f>
        <v>83</v>
      </c>
      <c r="P2901" s="45">
        <f t="shared" si="630"/>
        <v>48</v>
      </c>
      <c r="Q2901" s="33" t="str">
        <f t="shared" si="631"/>
        <v/>
      </c>
      <c r="R2901" s="33">
        <f t="shared" si="632"/>
        <v>13</v>
      </c>
      <c r="S2901" s="33" t="str">
        <f t="shared" si="633"/>
        <v>148_13</v>
      </c>
      <c r="T2901" s="35" t="str">
        <f t="shared" si="634"/>
        <v>148PM</v>
      </c>
      <c r="U2901" s="35" t="str">
        <f t="shared" si="635"/>
        <v>148PMEW</v>
      </c>
      <c r="W2901" s="20" t="str">
        <f t="shared" si="636"/>
        <v/>
      </c>
      <c r="X2901" s="20" t="str">
        <f t="shared" si="637"/>
        <v/>
      </c>
      <c r="Y2901" s="20" t="str">
        <f t="shared" si="638"/>
        <v/>
      </c>
      <c r="Z2901" s="20" t="str">
        <f t="shared" si="639"/>
        <v/>
      </c>
      <c r="AA2901" s="20">
        <f t="shared" si="641"/>
        <v>0</v>
      </c>
      <c r="AB2901" s="20">
        <f t="shared" si="642"/>
        <v>0</v>
      </c>
      <c r="AC2901" s="20">
        <f t="shared" si="643"/>
        <v>0</v>
      </c>
      <c r="AD2901" s="16">
        <f t="shared" si="640"/>
        <v>0</v>
      </c>
      <c r="AE2901" s="16">
        <f>IF(ISBLANK(T2901),AE2900,IF(COUNTIF(T$2:T2901,T2901)&gt;1,AE2900,1+MAX(AE2900,0)))</f>
        <v>88</v>
      </c>
    </row>
    <row r="2902" spans="1:31" x14ac:dyDescent="0.25">
      <c r="A2902" s="42">
        <v>148</v>
      </c>
      <c r="B2902" s="42" t="s">
        <v>66</v>
      </c>
      <c r="C2902" s="42" t="s">
        <v>740</v>
      </c>
      <c r="E2902" s="20">
        <v>2</v>
      </c>
      <c r="F2902" s="20">
        <v>2</v>
      </c>
      <c r="G2902" s="20">
        <v>1</v>
      </c>
      <c r="H2902" s="20">
        <v>3</v>
      </c>
      <c r="I2902" s="20">
        <v>0</v>
      </c>
      <c r="J2902" s="20">
        <v>2</v>
      </c>
      <c r="K2902" s="20">
        <v>1</v>
      </c>
      <c r="L2902" s="20">
        <v>2</v>
      </c>
      <c r="O2902" s="101">
        <f>IF(ISBLANK(C2902),O2901,IF(COUNTIF(C$2:C2902,C2902)&gt;1,O2901,1+MAX(O2901,0)))</f>
        <v>83</v>
      </c>
      <c r="P2902" s="45">
        <f t="shared" si="630"/>
        <v>48</v>
      </c>
      <c r="Q2902" s="33" t="str">
        <f t="shared" si="631"/>
        <v/>
      </c>
      <c r="R2902" s="33">
        <f t="shared" si="632"/>
        <v>14</v>
      </c>
      <c r="S2902" s="33" t="str">
        <f t="shared" si="633"/>
        <v>148_14</v>
      </c>
      <c r="T2902" s="35" t="str">
        <f t="shared" si="634"/>
        <v>148PM</v>
      </c>
      <c r="U2902" s="35" t="str">
        <f t="shared" si="635"/>
        <v>148PMNS</v>
      </c>
      <c r="W2902" s="20" t="str">
        <f t="shared" si="636"/>
        <v/>
      </c>
      <c r="X2902" s="20" t="str">
        <f t="shared" si="637"/>
        <v/>
      </c>
      <c r="Y2902" s="20" t="str">
        <f t="shared" si="638"/>
        <v/>
      </c>
      <c r="Z2902" s="20" t="str">
        <f t="shared" si="639"/>
        <v/>
      </c>
      <c r="AA2902" s="20">
        <f t="shared" si="641"/>
        <v>0</v>
      </c>
      <c r="AB2902" s="20">
        <f t="shared" si="642"/>
        <v>0</v>
      </c>
      <c r="AC2902" s="20">
        <f t="shared" si="643"/>
        <v>0</v>
      </c>
      <c r="AD2902" s="16">
        <f t="shared" si="640"/>
        <v>0</v>
      </c>
      <c r="AE2902" s="16">
        <f>IF(ISBLANK(T2902),AE2901,IF(COUNTIF(T$2:T2902,T2902)&gt;1,AE2901,1+MAX(AE2901,0)))</f>
        <v>88</v>
      </c>
    </row>
    <row r="2903" spans="1:31" x14ac:dyDescent="0.25">
      <c r="A2903" s="42">
        <v>148</v>
      </c>
      <c r="B2903" s="42" t="s">
        <v>66</v>
      </c>
      <c r="C2903" s="42" t="s">
        <v>740</v>
      </c>
      <c r="E2903" s="20">
        <v>2</v>
      </c>
      <c r="F2903" s="20">
        <v>2</v>
      </c>
      <c r="G2903" s="20">
        <v>2</v>
      </c>
      <c r="H2903" s="20">
        <v>1</v>
      </c>
      <c r="I2903" s="20">
        <v>1</v>
      </c>
      <c r="J2903" s="20">
        <v>0</v>
      </c>
      <c r="K2903" s="20">
        <v>1</v>
      </c>
      <c r="L2903" s="20">
        <v>1</v>
      </c>
      <c r="O2903" s="101">
        <f>IF(ISBLANK(C2903),O2902,IF(COUNTIF(C$2:C2903,C2903)&gt;1,O2902,1+MAX(O2902,0)))</f>
        <v>83</v>
      </c>
      <c r="P2903" s="45">
        <f t="shared" si="630"/>
        <v>48</v>
      </c>
      <c r="Q2903" s="33" t="str">
        <f t="shared" si="631"/>
        <v/>
      </c>
      <c r="R2903" s="33">
        <f t="shared" si="632"/>
        <v>14</v>
      </c>
      <c r="S2903" s="33" t="str">
        <f t="shared" si="633"/>
        <v>148_14</v>
      </c>
      <c r="T2903" s="35" t="str">
        <f t="shared" si="634"/>
        <v>148PM</v>
      </c>
      <c r="U2903" s="35" t="str">
        <f t="shared" si="635"/>
        <v>148PMNS</v>
      </c>
      <c r="W2903" s="20" t="str">
        <f t="shared" si="636"/>
        <v/>
      </c>
      <c r="X2903" s="20" t="str">
        <f t="shared" si="637"/>
        <v/>
      </c>
      <c r="Y2903" s="20" t="str">
        <f t="shared" si="638"/>
        <v/>
      </c>
      <c r="Z2903" s="20" t="str">
        <f t="shared" si="639"/>
        <v/>
      </c>
      <c r="AA2903" s="20">
        <f t="shared" si="641"/>
        <v>0</v>
      </c>
      <c r="AB2903" s="20">
        <f t="shared" si="642"/>
        <v>0</v>
      </c>
      <c r="AC2903" s="20">
        <f t="shared" si="643"/>
        <v>0</v>
      </c>
      <c r="AD2903" s="16">
        <f t="shared" si="640"/>
        <v>0</v>
      </c>
      <c r="AE2903" s="16">
        <f>IF(ISBLANK(T2903),AE2902,IF(COUNTIF(T$2:T2903,T2903)&gt;1,AE2902,1+MAX(AE2902,0)))</f>
        <v>88</v>
      </c>
    </row>
    <row r="2904" spans="1:31" x14ac:dyDescent="0.25">
      <c r="A2904" s="42">
        <v>148</v>
      </c>
      <c r="B2904" s="42" t="s">
        <v>66</v>
      </c>
      <c r="C2904" s="42" t="s">
        <v>740</v>
      </c>
      <c r="E2904" s="20">
        <v>2</v>
      </c>
      <c r="F2904" s="20">
        <v>2</v>
      </c>
      <c r="G2904" s="20">
        <v>3</v>
      </c>
      <c r="H2904" s="20">
        <v>2</v>
      </c>
      <c r="I2904" s="20">
        <v>0</v>
      </c>
      <c r="J2904" s="20">
        <v>2</v>
      </c>
      <c r="K2904" s="20">
        <v>0</v>
      </c>
      <c r="L2904" s="20">
        <v>0</v>
      </c>
      <c r="O2904" s="101">
        <f>IF(ISBLANK(C2904),O2903,IF(COUNTIF(C$2:C2904,C2904)&gt;1,O2903,1+MAX(O2903,0)))</f>
        <v>83</v>
      </c>
      <c r="P2904" s="45">
        <f t="shared" si="630"/>
        <v>48</v>
      </c>
      <c r="Q2904" s="33" t="str">
        <f t="shared" si="631"/>
        <v/>
      </c>
      <c r="R2904" s="33">
        <f t="shared" si="632"/>
        <v>14</v>
      </c>
      <c r="S2904" s="33" t="str">
        <f t="shared" si="633"/>
        <v>148_14</v>
      </c>
      <c r="T2904" s="35" t="str">
        <f t="shared" si="634"/>
        <v>148PM</v>
      </c>
      <c r="U2904" s="35" t="str">
        <f t="shared" si="635"/>
        <v>148PMEW</v>
      </c>
      <c r="W2904" s="20" t="str">
        <f t="shared" si="636"/>
        <v/>
      </c>
      <c r="X2904" s="20" t="str">
        <f t="shared" si="637"/>
        <v/>
      </c>
      <c r="Y2904" s="20" t="str">
        <f t="shared" si="638"/>
        <v/>
      </c>
      <c r="Z2904" s="20" t="str">
        <f t="shared" si="639"/>
        <v/>
      </c>
      <c r="AA2904" s="20">
        <f t="shared" si="641"/>
        <v>0</v>
      </c>
      <c r="AB2904" s="20">
        <f t="shared" si="642"/>
        <v>0</v>
      </c>
      <c r="AC2904" s="20">
        <f t="shared" si="643"/>
        <v>0</v>
      </c>
      <c r="AD2904" s="16">
        <f t="shared" si="640"/>
        <v>0</v>
      </c>
      <c r="AE2904" s="16">
        <f>IF(ISBLANK(T2904),AE2903,IF(COUNTIF(T$2:T2904,T2904)&gt;1,AE2903,1+MAX(AE2903,0)))</f>
        <v>88</v>
      </c>
    </row>
    <row r="2905" spans="1:31" x14ac:dyDescent="0.25">
      <c r="A2905" s="42">
        <v>148</v>
      </c>
      <c r="B2905" s="42" t="s">
        <v>66</v>
      </c>
      <c r="C2905" s="42" t="s">
        <v>740</v>
      </c>
      <c r="E2905" s="20">
        <v>2</v>
      </c>
      <c r="F2905" s="20">
        <v>2</v>
      </c>
      <c r="G2905" s="20">
        <v>4</v>
      </c>
      <c r="H2905" s="20">
        <v>2</v>
      </c>
      <c r="I2905" s="20">
        <v>0</v>
      </c>
      <c r="J2905" s="20">
        <v>0</v>
      </c>
      <c r="K2905" s="20">
        <v>0</v>
      </c>
      <c r="L2905" s="20">
        <v>1</v>
      </c>
      <c r="O2905" s="101">
        <f>IF(ISBLANK(C2905),O2904,IF(COUNTIF(C$2:C2905,C2905)&gt;1,O2904,1+MAX(O2904,0)))</f>
        <v>83</v>
      </c>
      <c r="P2905" s="45">
        <f t="shared" si="630"/>
        <v>48</v>
      </c>
      <c r="Q2905" s="33" t="str">
        <f t="shared" si="631"/>
        <v/>
      </c>
      <c r="R2905" s="33">
        <f t="shared" si="632"/>
        <v>14</v>
      </c>
      <c r="S2905" s="33" t="str">
        <f t="shared" si="633"/>
        <v>148_14</v>
      </c>
      <c r="T2905" s="35" t="str">
        <f t="shared" si="634"/>
        <v>148PM</v>
      </c>
      <c r="U2905" s="35" t="str">
        <f t="shared" si="635"/>
        <v>148PMEW</v>
      </c>
      <c r="W2905" s="20" t="str">
        <f t="shared" si="636"/>
        <v/>
      </c>
      <c r="X2905" s="20" t="str">
        <f t="shared" si="637"/>
        <v/>
      </c>
      <c r="Y2905" s="20" t="str">
        <f t="shared" si="638"/>
        <v/>
      </c>
      <c r="Z2905" s="20" t="str">
        <f t="shared" si="639"/>
        <v/>
      </c>
      <c r="AA2905" s="20">
        <f t="shared" si="641"/>
        <v>0</v>
      </c>
      <c r="AB2905" s="20">
        <f t="shared" si="642"/>
        <v>0</v>
      </c>
      <c r="AC2905" s="20">
        <f t="shared" si="643"/>
        <v>0</v>
      </c>
      <c r="AD2905" s="16">
        <f t="shared" si="640"/>
        <v>0</v>
      </c>
      <c r="AE2905" s="16">
        <f>IF(ISBLANK(T2905),AE2904,IF(COUNTIF(T$2:T2905,T2905)&gt;1,AE2904,1+MAX(AE2904,0)))</f>
        <v>88</v>
      </c>
    </row>
    <row r="2906" spans="1:31" x14ac:dyDescent="0.25">
      <c r="A2906" s="42">
        <v>148</v>
      </c>
      <c r="B2906" s="42" t="s">
        <v>66</v>
      </c>
      <c r="C2906" s="42" t="s">
        <v>740</v>
      </c>
      <c r="E2906" s="20">
        <v>2</v>
      </c>
      <c r="F2906" s="20">
        <v>3</v>
      </c>
      <c r="G2906" s="20">
        <v>1</v>
      </c>
      <c r="H2906" s="20">
        <v>2</v>
      </c>
      <c r="I2906" s="20">
        <v>0</v>
      </c>
      <c r="J2906" s="20">
        <v>0</v>
      </c>
      <c r="K2906" s="20">
        <v>0</v>
      </c>
      <c r="L2906" s="20">
        <v>2</v>
      </c>
      <c r="O2906" s="101">
        <f>IF(ISBLANK(C2906),O2905,IF(COUNTIF(C$2:C2906,C2906)&gt;1,O2905,1+MAX(O2905,0)))</f>
        <v>83</v>
      </c>
      <c r="P2906" s="45">
        <f t="shared" si="630"/>
        <v>48</v>
      </c>
      <c r="Q2906" s="33" t="str">
        <f t="shared" si="631"/>
        <v/>
      </c>
      <c r="R2906" s="33">
        <f t="shared" si="632"/>
        <v>15</v>
      </c>
      <c r="S2906" s="33" t="str">
        <f t="shared" si="633"/>
        <v>148_15</v>
      </c>
      <c r="T2906" s="35" t="str">
        <f t="shared" si="634"/>
        <v>148PM</v>
      </c>
      <c r="U2906" s="35" t="str">
        <f t="shared" si="635"/>
        <v>148PMNS</v>
      </c>
      <c r="W2906" s="20" t="str">
        <f t="shared" si="636"/>
        <v/>
      </c>
      <c r="X2906" s="20" t="str">
        <f t="shared" si="637"/>
        <v/>
      </c>
      <c r="Y2906" s="20" t="str">
        <f t="shared" si="638"/>
        <v/>
      </c>
      <c r="Z2906" s="20" t="str">
        <f t="shared" si="639"/>
        <v/>
      </c>
      <c r="AA2906" s="20">
        <f t="shared" si="641"/>
        <v>0</v>
      </c>
      <c r="AB2906" s="20">
        <f t="shared" si="642"/>
        <v>0</v>
      </c>
      <c r="AC2906" s="20">
        <f t="shared" si="643"/>
        <v>0</v>
      </c>
      <c r="AD2906" s="16">
        <f t="shared" si="640"/>
        <v>0</v>
      </c>
      <c r="AE2906" s="16">
        <f>IF(ISBLANK(T2906),AE2905,IF(COUNTIF(T$2:T2906,T2906)&gt;1,AE2905,1+MAX(AE2905,0)))</f>
        <v>88</v>
      </c>
    </row>
    <row r="2907" spans="1:31" x14ac:dyDescent="0.25">
      <c r="A2907" s="42">
        <v>148</v>
      </c>
      <c r="B2907" s="42" t="s">
        <v>66</v>
      </c>
      <c r="C2907" s="42" t="s">
        <v>740</v>
      </c>
      <c r="E2907" s="20">
        <v>2</v>
      </c>
      <c r="F2907" s="20">
        <v>3</v>
      </c>
      <c r="G2907" s="20">
        <v>2</v>
      </c>
      <c r="H2907" s="20">
        <v>0</v>
      </c>
      <c r="I2907" s="20">
        <v>0</v>
      </c>
      <c r="J2907" s="20">
        <v>0</v>
      </c>
      <c r="K2907" s="20">
        <v>0</v>
      </c>
      <c r="L2907" s="20">
        <v>0</v>
      </c>
      <c r="O2907" s="101">
        <f>IF(ISBLANK(C2907),O2906,IF(COUNTIF(C$2:C2907,C2907)&gt;1,O2906,1+MAX(O2906,0)))</f>
        <v>83</v>
      </c>
      <c r="P2907" s="45">
        <f t="shared" si="630"/>
        <v>48</v>
      </c>
      <c r="Q2907" s="33" t="str">
        <f t="shared" si="631"/>
        <v/>
      </c>
      <c r="R2907" s="33">
        <f t="shared" si="632"/>
        <v>15</v>
      </c>
      <c r="S2907" s="33" t="str">
        <f t="shared" si="633"/>
        <v>148_15</v>
      </c>
      <c r="T2907" s="35" t="str">
        <f t="shared" si="634"/>
        <v>148PM</v>
      </c>
      <c r="U2907" s="35" t="str">
        <f t="shared" si="635"/>
        <v>148PMNS</v>
      </c>
      <c r="W2907" s="20" t="str">
        <f t="shared" si="636"/>
        <v/>
      </c>
      <c r="X2907" s="20" t="str">
        <f t="shared" si="637"/>
        <v/>
      </c>
      <c r="Y2907" s="20" t="str">
        <f t="shared" si="638"/>
        <v/>
      </c>
      <c r="Z2907" s="20" t="str">
        <f t="shared" si="639"/>
        <v/>
      </c>
      <c r="AA2907" s="20">
        <f t="shared" si="641"/>
        <v>0</v>
      </c>
      <c r="AB2907" s="20">
        <f t="shared" si="642"/>
        <v>0</v>
      </c>
      <c r="AC2907" s="20">
        <f t="shared" si="643"/>
        <v>0</v>
      </c>
      <c r="AD2907" s="16">
        <f t="shared" si="640"/>
        <v>0</v>
      </c>
      <c r="AE2907" s="16">
        <f>IF(ISBLANK(T2907),AE2906,IF(COUNTIF(T$2:T2907,T2907)&gt;1,AE2906,1+MAX(AE2906,0)))</f>
        <v>88</v>
      </c>
    </row>
    <row r="2908" spans="1:31" x14ac:dyDescent="0.25">
      <c r="A2908" s="42">
        <v>148</v>
      </c>
      <c r="B2908" s="42" t="s">
        <v>66</v>
      </c>
      <c r="C2908" s="42" t="s">
        <v>740</v>
      </c>
      <c r="E2908" s="20">
        <v>2</v>
      </c>
      <c r="F2908" s="20">
        <v>3</v>
      </c>
      <c r="G2908" s="20">
        <v>3</v>
      </c>
      <c r="H2908" s="20">
        <v>2</v>
      </c>
      <c r="I2908" s="20">
        <v>1</v>
      </c>
      <c r="J2908" s="20">
        <v>2</v>
      </c>
      <c r="K2908" s="20">
        <v>0</v>
      </c>
      <c r="L2908" s="20">
        <v>1</v>
      </c>
      <c r="O2908" s="101">
        <f>IF(ISBLANK(C2908),O2907,IF(COUNTIF(C$2:C2908,C2908)&gt;1,O2907,1+MAX(O2907,0)))</f>
        <v>83</v>
      </c>
      <c r="P2908" s="45">
        <f t="shared" si="630"/>
        <v>48</v>
      </c>
      <c r="Q2908" s="33" t="str">
        <f t="shared" si="631"/>
        <v/>
      </c>
      <c r="R2908" s="33">
        <f t="shared" si="632"/>
        <v>15</v>
      </c>
      <c r="S2908" s="33" t="str">
        <f t="shared" si="633"/>
        <v>148_15</v>
      </c>
      <c r="T2908" s="35" t="str">
        <f t="shared" si="634"/>
        <v>148PM</v>
      </c>
      <c r="U2908" s="35" t="str">
        <f t="shared" si="635"/>
        <v>148PMEW</v>
      </c>
      <c r="W2908" s="20" t="str">
        <f t="shared" si="636"/>
        <v/>
      </c>
      <c r="X2908" s="20" t="str">
        <f t="shared" si="637"/>
        <v/>
      </c>
      <c r="Y2908" s="20" t="str">
        <f t="shared" si="638"/>
        <v/>
      </c>
      <c r="Z2908" s="20" t="str">
        <f t="shared" si="639"/>
        <v/>
      </c>
      <c r="AA2908" s="20">
        <f t="shared" si="641"/>
        <v>0</v>
      </c>
      <c r="AB2908" s="20">
        <f t="shared" si="642"/>
        <v>0</v>
      </c>
      <c r="AC2908" s="20">
        <f t="shared" si="643"/>
        <v>0</v>
      </c>
      <c r="AD2908" s="16">
        <f t="shared" si="640"/>
        <v>0</v>
      </c>
      <c r="AE2908" s="16">
        <f>IF(ISBLANK(T2908),AE2907,IF(COUNTIF(T$2:T2908,T2908)&gt;1,AE2907,1+MAX(AE2907,0)))</f>
        <v>88</v>
      </c>
    </row>
    <row r="2909" spans="1:31" x14ac:dyDescent="0.25">
      <c r="A2909" s="42">
        <v>148</v>
      </c>
      <c r="B2909" s="42" t="s">
        <v>66</v>
      </c>
      <c r="C2909" s="42" t="s">
        <v>740</v>
      </c>
      <c r="E2909" s="20">
        <v>2</v>
      </c>
      <c r="F2909" s="20">
        <v>3</v>
      </c>
      <c r="G2909" s="20">
        <v>4</v>
      </c>
      <c r="H2909" s="20">
        <v>1</v>
      </c>
      <c r="I2909" s="20">
        <v>1</v>
      </c>
      <c r="J2909" s="20">
        <v>1</v>
      </c>
      <c r="K2909" s="20">
        <v>0</v>
      </c>
      <c r="L2909" s="20">
        <v>0</v>
      </c>
      <c r="O2909" s="101">
        <f>IF(ISBLANK(C2909),O2908,IF(COUNTIF(C$2:C2909,C2909)&gt;1,O2908,1+MAX(O2908,0)))</f>
        <v>83</v>
      </c>
      <c r="P2909" s="45">
        <f t="shared" si="630"/>
        <v>48</v>
      </c>
      <c r="Q2909" s="33" t="str">
        <f t="shared" si="631"/>
        <v/>
      </c>
      <c r="R2909" s="33">
        <f t="shared" si="632"/>
        <v>15</v>
      </c>
      <c r="S2909" s="33" t="str">
        <f t="shared" si="633"/>
        <v>148_15</v>
      </c>
      <c r="T2909" s="35" t="str">
        <f t="shared" si="634"/>
        <v>148PM</v>
      </c>
      <c r="U2909" s="35" t="str">
        <f t="shared" si="635"/>
        <v>148PMEW</v>
      </c>
      <c r="W2909" s="20" t="str">
        <f t="shared" si="636"/>
        <v/>
      </c>
      <c r="X2909" s="20" t="str">
        <f t="shared" si="637"/>
        <v/>
      </c>
      <c r="Y2909" s="20" t="str">
        <f t="shared" si="638"/>
        <v/>
      </c>
      <c r="Z2909" s="20" t="str">
        <f t="shared" si="639"/>
        <v/>
      </c>
      <c r="AA2909" s="20">
        <f t="shared" si="641"/>
        <v>0</v>
      </c>
      <c r="AB2909" s="20">
        <f t="shared" si="642"/>
        <v>0</v>
      </c>
      <c r="AC2909" s="20">
        <f t="shared" si="643"/>
        <v>0</v>
      </c>
      <c r="AD2909" s="16">
        <f t="shared" si="640"/>
        <v>0</v>
      </c>
      <c r="AE2909" s="16">
        <f>IF(ISBLANK(T2909),AE2908,IF(COUNTIF(T$2:T2909,T2909)&gt;1,AE2908,1+MAX(AE2908,0)))</f>
        <v>88</v>
      </c>
    </row>
    <row r="2910" spans="1:31" x14ac:dyDescent="0.25">
      <c r="A2910" s="42">
        <v>148</v>
      </c>
      <c r="B2910" s="42" t="s">
        <v>66</v>
      </c>
      <c r="C2910" s="42" t="s">
        <v>740</v>
      </c>
      <c r="E2910" s="20">
        <v>2</v>
      </c>
      <c r="F2910" s="20">
        <v>4</v>
      </c>
      <c r="G2910" s="20">
        <v>1</v>
      </c>
      <c r="H2910" s="20">
        <v>0</v>
      </c>
      <c r="I2910" s="20">
        <v>0</v>
      </c>
      <c r="J2910" s="20">
        <v>0</v>
      </c>
      <c r="K2910" s="20">
        <v>0</v>
      </c>
      <c r="L2910" s="20">
        <v>0</v>
      </c>
      <c r="O2910" s="101">
        <f>IF(ISBLANK(C2910),O2909,IF(COUNTIF(C$2:C2910,C2910)&gt;1,O2909,1+MAX(O2909,0)))</f>
        <v>83</v>
      </c>
      <c r="P2910" s="45">
        <f t="shared" si="630"/>
        <v>48</v>
      </c>
      <c r="Q2910" s="33" t="str">
        <f t="shared" si="631"/>
        <v/>
      </c>
      <c r="R2910" s="33">
        <f t="shared" si="632"/>
        <v>16</v>
      </c>
      <c r="S2910" s="33" t="str">
        <f t="shared" si="633"/>
        <v>148_16</v>
      </c>
      <c r="T2910" s="35" t="str">
        <f t="shared" si="634"/>
        <v>148PM</v>
      </c>
      <c r="U2910" s="35" t="str">
        <f t="shared" si="635"/>
        <v>148PMNS</v>
      </c>
      <c r="W2910" s="20" t="str">
        <f t="shared" si="636"/>
        <v/>
      </c>
      <c r="X2910" s="20" t="str">
        <f t="shared" si="637"/>
        <v/>
      </c>
      <c r="Y2910" s="20" t="str">
        <f t="shared" si="638"/>
        <v/>
      </c>
      <c r="Z2910" s="20" t="str">
        <f t="shared" si="639"/>
        <v/>
      </c>
      <c r="AA2910" s="20">
        <f t="shared" si="641"/>
        <v>0</v>
      </c>
      <c r="AB2910" s="20">
        <f t="shared" si="642"/>
        <v>0</v>
      </c>
      <c r="AC2910" s="20">
        <f t="shared" si="643"/>
        <v>0</v>
      </c>
      <c r="AD2910" s="16">
        <f t="shared" si="640"/>
        <v>0</v>
      </c>
      <c r="AE2910" s="16">
        <f>IF(ISBLANK(T2910),AE2909,IF(COUNTIF(T$2:T2910,T2910)&gt;1,AE2909,1+MAX(AE2909,0)))</f>
        <v>88</v>
      </c>
    </row>
    <row r="2911" spans="1:31" x14ac:dyDescent="0.25">
      <c r="A2911" s="42">
        <v>148</v>
      </c>
      <c r="B2911" s="42" t="s">
        <v>66</v>
      </c>
      <c r="C2911" s="42" t="s">
        <v>740</v>
      </c>
      <c r="E2911" s="20">
        <v>2</v>
      </c>
      <c r="F2911" s="20">
        <v>4</v>
      </c>
      <c r="G2911" s="20">
        <v>2</v>
      </c>
      <c r="H2911" s="20">
        <v>0</v>
      </c>
      <c r="I2911" s="20">
        <v>0</v>
      </c>
      <c r="J2911" s="20">
        <v>0</v>
      </c>
      <c r="K2911" s="20">
        <v>0</v>
      </c>
      <c r="L2911" s="20">
        <v>0</v>
      </c>
      <c r="O2911" s="101">
        <f>IF(ISBLANK(C2911),O2910,IF(COUNTIF(C$2:C2911,C2911)&gt;1,O2910,1+MAX(O2910,0)))</f>
        <v>83</v>
      </c>
      <c r="P2911" s="45">
        <f t="shared" si="630"/>
        <v>48</v>
      </c>
      <c r="Q2911" s="33" t="str">
        <f t="shared" si="631"/>
        <v/>
      </c>
      <c r="R2911" s="33">
        <f t="shared" si="632"/>
        <v>16</v>
      </c>
      <c r="S2911" s="33" t="str">
        <f t="shared" si="633"/>
        <v>148_16</v>
      </c>
      <c r="T2911" s="35" t="str">
        <f t="shared" si="634"/>
        <v>148PM</v>
      </c>
      <c r="U2911" s="35" t="str">
        <f t="shared" si="635"/>
        <v>148PMNS</v>
      </c>
      <c r="W2911" s="20" t="str">
        <f t="shared" si="636"/>
        <v/>
      </c>
      <c r="X2911" s="20" t="str">
        <f t="shared" si="637"/>
        <v/>
      </c>
      <c r="Y2911" s="20" t="str">
        <f t="shared" si="638"/>
        <v/>
      </c>
      <c r="Z2911" s="20" t="str">
        <f t="shared" si="639"/>
        <v/>
      </c>
      <c r="AA2911" s="20">
        <f t="shared" si="641"/>
        <v>0</v>
      </c>
      <c r="AB2911" s="20">
        <f t="shared" si="642"/>
        <v>0</v>
      </c>
      <c r="AC2911" s="20">
        <f t="shared" si="643"/>
        <v>0</v>
      </c>
      <c r="AD2911" s="16">
        <f t="shared" si="640"/>
        <v>0</v>
      </c>
      <c r="AE2911" s="16">
        <f>IF(ISBLANK(T2911),AE2910,IF(COUNTIF(T$2:T2911,T2911)&gt;1,AE2910,1+MAX(AE2910,0)))</f>
        <v>88</v>
      </c>
    </row>
    <row r="2912" spans="1:31" x14ac:dyDescent="0.25">
      <c r="A2912" s="42">
        <v>148</v>
      </c>
      <c r="B2912" s="42" t="s">
        <v>66</v>
      </c>
      <c r="C2912" s="42" t="s">
        <v>740</v>
      </c>
      <c r="E2912" s="20">
        <v>2</v>
      </c>
      <c r="F2912" s="20">
        <v>4</v>
      </c>
      <c r="G2912" s="20">
        <v>3</v>
      </c>
      <c r="H2912" s="20">
        <v>2</v>
      </c>
      <c r="I2912" s="20">
        <v>0</v>
      </c>
      <c r="J2912" s="20">
        <v>2</v>
      </c>
      <c r="K2912" s="20">
        <v>0</v>
      </c>
      <c r="L2912" s="20">
        <v>0</v>
      </c>
      <c r="O2912" s="101">
        <f>IF(ISBLANK(C2912),O2911,IF(COUNTIF(C$2:C2912,C2912)&gt;1,O2911,1+MAX(O2911,0)))</f>
        <v>83</v>
      </c>
      <c r="P2912" s="45">
        <f t="shared" si="630"/>
        <v>48</v>
      </c>
      <c r="Q2912" s="33" t="str">
        <f t="shared" si="631"/>
        <v/>
      </c>
      <c r="R2912" s="33">
        <f t="shared" si="632"/>
        <v>16</v>
      </c>
      <c r="S2912" s="33" t="str">
        <f t="shared" si="633"/>
        <v>148_16</v>
      </c>
      <c r="T2912" s="35" t="str">
        <f t="shared" si="634"/>
        <v>148PM</v>
      </c>
      <c r="U2912" s="35" t="str">
        <f t="shared" si="635"/>
        <v>148PMEW</v>
      </c>
      <c r="W2912" s="20" t="str">
        <f t="shared" si="636"/>
        <v/>
      </c>
      <c r="X2912" s="20" t="str">
        <f t="shared" si="637"/>
        <v/>
      </c>
      <c r="Y2912" s="20" t="str">
        <f t="shared" si="638"/>
        <v/>
      </c>
      <c r="Z2912" s="20" t="str">
        <f t="shared" si="639"/>
        <v/>
      </c>
      <c r="AA2912" s="20">
        <f t="shared" si="641"/>
        <v>0</v>
      </c>
      <c r="AB2912" s="20">
        <f t="shared" si="642"/>
        <v>0</v>
      </c>
      <c r="AC2912" s="20">
        <f t="shared" si="643"/>
        <v>0</v>
      </c>
      <c r="AD2912" s="16">
        <f t="shared" si="640"/>
        <v>0</v>
      </c>
      <c r="AE2912" s="16">
        <f>IF(ISBLANK(T2912),AE2911,IF(COUNTIF(T$2:T2912,T2912)&gt;1,AE2911,1+MAX(AE2911,0)))</f>
        <v>88</v>
      </c>
    </row>
    <row r="2913" spans="1:31" x14ac:dyDescent="0.25">
      <c r="A2913" s="42">
        <v>148</v>
      </c>
      <c r="B2913" s="42" t="s">
        <v>66</v>
      </c>
      <c r="C2913" s="42" t="s">
        <v>740</v>
      </c>
      <c r="E2913" s="20">
        <v>2</v>
      </c>
      <c r="F2913" s="20">
        <v>4</v>
      </c>
      <c r="G2913" s="20">
        <v>4</v>
      </c>
      <c r="H2913" s="20">
        <v>2</v>
      </c>
      <c r="I2913" s="20">
        <v>0</v>
      </c>
      <c r="J2913" s="20">
        <v>2</v>
      </c>
      <c r="K2913" s="20">
        <v>0</v>
      </c>
      <c r="L2913" s="20">
        <v>1</v>
      </c>
      <c r="O2913" s="101">
        <f>IF(ISBLANK(C2913),O2912,IF(COUNTIF(C$2:C2913,C2913)&gt;1,O2912,1+MAX(O2912,0)))</f>
        <v>83</v>
      </c>
      <c r="P2913" s="45">
        <f t="shared" si="630"/>
        <v>48</v>
      </c>
      <c r="Q2913" s="33" t="str">
        <f t="shared" si="631"/>
        <v/>
      </c>
      <c r="R2913" s="33">
        <f t="shared" si="632"/>
        <v>16</v>
      </c>
      <c r="S2913" s="33" t="str">
        <f t="shared" si="633"/>
        <v>148_16</v>
      </c>
      <c r="T2913" s="35" t="str">
        <f t="shared" si="634"/>
        <v>148PM</v>
      </c>
      <c r="U2913" s="35" t="str">
        <f t="shared" si="635"/>
        <v>148PMEW</v>
      </c>
      <c r="W2913" s="20" t="str">
        <f t="shared" si="636"/>
        <v/>
      </c>
      <c r="X2913" s="20" t="str">
        <f t="shared" si="637"/>
        <v/>
      </c>
      <c r="Y2913" s="20" t="str">
        <f t="shared" si="638"/>
        <v/>
      </c>
      <c r="Z2913" s="20" t="str">
        <f t="shared" si="639"/>
        <v/>
      </c>
      <c r="AA2913" s="20">
        <f t="shared" si="641"/>
        <v>0</v>
      </c>
      <c r="AB2913" s="20">
        <f t="shared" si="642"/>
        <v>0</v>
      </c>
      <c r="AC2913" s="20">
        <f t="shared" si="643"/>
        <v>0</v>
      </c>
      <c r="AD2913" s="16">
        <f t="shared" si="640"/>
        <v>0</v>
      </c>
      <c r="AE2913" s="16">
        <f>IF(ISBLANK(T2913),AE2912,IF(COUNTIF(T$2:T2913,T2913)&gt;1,AE2912,1+MAX(AE2912,0)))</f>
        <v>88</v>
      </c>
    </row>
    <row r="2914" spans="1:31" x14ac:dyDescent="0.25">
      <c r="A2914" s="42">
        <v>149</v>
      </c>
      <c r="B2914" s="42" t="s">
        <v>65</v>
      </c>
      <c r="C2914" s="42" t="s">
        <v>837</v>
      </c>
      <c r="E2914" s="20">
        <v>1</v>
      </c>
      <c r="F2914" s="20">
        <v>1</v>
      </c>
      <c r="G2914" s="20">
        <v>1</v>
      </c>
      <c r="H2914" s="20">
        <v>0</v>
      </c>
      <c r="I2914" s="20">
        <v>0</v>
      </c>
      <c r="J2914" s="20">
        <v>0</v>
      </c>
      <c r="K2914" s="20">
        <v>0</v>
      </c>
      <c r="L2914" s="20">
        <v>0</v>
      </c>
      <c r="O2914" s="101">
        <f>IF(ISBLANK(C2914),O2913,IF(COUNTIF(C$2:C2914,C2914)&gt;1,O2913,1+MAX(O2913,0)))</f>
        <v>84</v>
      </c>
      <c r="P2914" s="45">
        <f t="shared" si="630"/>
        <v>49</v>
      </c>
      <c r="Q2914" s="33">
        <f t="shared" si="631"/>
        <v>49</v>
      </c>
      <c r="R2914" s="33">
        <f t="shared" si="632"/>
        <v>1</v>
      </c>
      <c r="S2914" s="33" t="str">
        <f t="shared" si="633"/>
        <v>149_1</v>
      </c>
      <c r="T2914" s="35" t="str">
        <f t="shared" si="634"/>
        <v>149AM</v>
      </c>
      <c r="U2914" s="35" t="str">
        <f t="shared" si="635"/>
        <v>149AMNS</v>
      </c>
      <c r="W2914" s="20" t="str">
        <f t="shared" si="636"/>
        <v/>
      </c>
      <c r="X2914" s="20" t="str">
        <f t="shared" si="637"/>
        <v/>
      </c>
      <c r="Y2914" s="20" t="str">
        <f t="shared" si="638"/>
        <v/>
      </c>
      <c r="Z2914" s="20" t="str">
        <f t="shared" si="639"/>
        <v/>
      </c>
      <c r="AA2914" s="20">
        <f t="shared" si="641"/>
        <v>0</v>
      </c>
      <c r="AB2914" s="20">
        <f t="shared" si="642"/>
        <v>0</v>
      </c>
      <c r="AC2914" s="20">
        <f t="shared" si="643"/>
        <v>3</v>
      </c>
      <c r="AD2914" s="16">
        <f t="shared" si="640"/>
        <v>1</v>
      </c>
      <c r="AE2914" s="16">
        <f>IF(ISBLANK(T2914),AE2913,IF(COUNTIF(T$2:T2914,T2914)&gt;1,AE2913,1+MAX(AE2913,0)))</f>
        <v>89</v>
      </c>
    </row>
    <row r="2915" spans="1:31" x14ac:dyDescent="0.25">
      <c r="A2915" s="42">
        <v>149</v>
      </c>
      <c r="B2915" s="42" t="s">
        <v>65</v>
      </c>
      <c r="C2915" s="42" t="s">
        <v>837</v>
      </c>
      <c r="E2915" s="20">
        <v>1</v>
      </c>
      <c r="F2915" s="20">
        <v>1</v>
      </c>
      <c r="G2915" s="20">
        <v>2</v>
      </c>
      <c r="H2915" s="20">
        <v>3</v>
      </c>
      <c r="I2915" s="20">
        <v>1</v>
      </c>
      <c r="J2915" s="20">
        <v>0</v>
      </c>
      <c r="K2915" s="20">
        <v>0</v>
      </c>
      <c r="L2915" s="20">
        <v>3</v>
      </c>
      <c r="O2915" s="101">
        <f>IF(ISBLANK(C2915),O2914,IF(COUNTIF(C$2:C2915,C2915)&gt;1,O2914,1+MAX(O2914,0)))</f>
        <v>84</v>
      </c>
      <c r="P2915" s="45">
        <f t="shared" si="630"/>
        <v>49</v>
      </c>
      <c r="Q2915" s="33" t="str">
        <f t="shared" si="631"/>
        <v/>
      </c>
      <c r="R2915" s="33">
        <f t="shared" si="632"/>
        <v>1</v>
      </c>
      <c r="S2915" s="33" t="str">
        <f t="shared" si="633"/>
        <v>149_1</v>
      </c>
      <c r="T2915" s="35" t="str">
        <f t="shared" si="634"/>
        <v>149AM</v>
      </c>
      <c r="U2915" s="35" t="str">
        <f t="shared" si="635"/>
        <v>149AMNS</v>
      </c>
      <c r="W2915" s="20" t="str">
        <f t="shared" si="636"/>
        <v/>
      </c>
      <c r="X2915" s="20" t="str">
        <f t="shared" si="637"/>
        <v/>
      </c>
      <c r="Y2915" s="20" t="str">
        <f t="shared" si="638"/>
        <v/>
      </c>
      <c r="Z2915" s="20" t="str">
        <f t="shared" si="639"/>
        <v/>
      </c>
      <c r="AA2915" s="20">
        <f t="shared" si="641"/>
        <v>0</v>
      </c>
      <c r="AB2915" s="20">
        <f t="shared" si="642"/>
        <v>0</v>
      </c>
      <c r="AC2915" s="20">
        <f t="shared" si="643"/>
        <v>3</v>
      </c>
      <c r="AD2915" s="16">
        <f t="shared" si="640"/>
        <v>1</v>
      </c>
      <c r="AE2915" s="16">
        <f>IF(ISBLANK(T2915),AE2914,IF(COUNTIF(T$2:T2915,T2915)&gt;1,AE2914,1+MAX(AE2914,0)))</f>
        <v>89</v>
      </c>
    </row>
    <row r="2916" spans="1:31" x14ac:dyDescent="0.25">
      <c r="A2916" s="42">
        <v>149</v>
      </c>
      <c r="B2916" s="42" t="s">
        <v>65</v>
      </c>
      <c r="C2916" s="42" t="s">
        <v>837</v>
      </c>
      <c r="E2916" s="20">
        <v>1</v>
      </c>
      <c r="F2916" s="20">
        <v>1</v>
      </c>
      <c r="G2916" s="20">
        <v>3</v>
      </c>
      <c r="H2916" s="20">
        <v>0</v>
      </c>
      <c r="I2916" s="20">
        <v>0</v>
      </c>
      <c r="J2916" s="20">
        <v>0</v>
      </c>
      <c r="K2916" s="20">
        <v>0</v>
      </c>
      <c r="L2916" s="20">
        <v>0</v>
      </c>
      <c r="O2916" s="101">
        <f>IF(ISBLANK(C2916),O2915,IF(COUNTIF(C$2:C2916,C2916)&gt;1,O2915,1+MAX(O2915,0)))</f>
        <v>84</v>
      </c>
      <c r="P2916" s="45">
        <f t="shared" si="630"/>
        <v>49</v>
      </c>
      <c r="Q2916" s="33" t="str">
        <f t="shared" si="631"/>
        <v/>
      </c>
      <c r="R2916" s="33">
        <f t="shared" si="632"/>
        <v>1</v>
      </c>
      <c r="S2916" s="33" t="str">
        <f t="shared" si="633"/>
        <v>149_1</v>
      </c>
      <c r="T2916" s="35" t="str">
        <f t="shared" si="634"/>
        <v>149AM</v>
      </c>
      <c r="U2916" s="35" t="str">
        <f t="shared" si="635"/>
        <v>149AMEW</v>
      </c>
      <c r="W2916" s="20" t="str">
        <f t="shared" si="636"/>
        <v/>
      </c>
      <c r="X2916" s="20" t="str">
        <f t="shared" si="637"/>
        <v/>
      </c>
      <c r="Y2916" s="20" t="str">
        <f t="shared" si="638"/>
        <v/>
      </c>
      <c r="Z2916" s="20" t="str">
        <f t="shared" si="639"/>
        <v/>
      </c>
      <c r="AA2916" s="20">
        <f t="shared" si="641"/>
        <v>0</v>
      </c>
      <c r="AB2916" s="20">
        <f t="shared" si="642"/>
        <v>0</v>
      </c>
      <c r="AC2916" s="20">
        <f t="shared" si="643"/>
        <v>3</v>
      </c>
      <c r="AD2916" s="16">
        <f t="shared" si="640"/>
        <v>1</v>
      </c>
      <c r="AE2916" s="16">
        <f>IF(ISBLANK(T2916),AE2915,IF(COUNTIF(T$2:T2916,T2916)&gt;1,AE2915,1+MAX(AE2915,0)))</f>
        <v>89</v>
      </c>
    </row>
    <row r="2917" spans="1:31" x14ac:dyDescent="0.25">
      <c r="A2917" s="42">
        <v>149</v>
      </c>
      <c r="B2917" s="42" t="s">
        <v>65</v>
      </c>
      <c r="C2917" s="42" t="s">
        <v>837</v>
      </c>
      <c r="E2917" s="20">
        <v>1</v>
      </c>
      <c r="F2917" s="20">
        <v>1</v>
      </c>
      <c r="G2917" s="20">
        <v>4</v>
      </c>
      <c r="H2917" s="20">
        <v>2</v>
      </c>
      <c r="I2917" s="20">
        <v>0</v>
      </c>
      <c r="J2917" s="20">
        <v>1</v>
      </c>
      <c r="K2917" s="20">
        <v>0</v>
      </c>
      <c r="L2917" s="20">
        <v>0</v>
      </c>
      <c r="O2917" s="101">
        <f>IF(ISBLANK(C2917),O2916,IF(COUNTIF(C$2:C2917,C2917)&gt;1,O2916,1+MAX(O2916,0)))</f>
        <v>84</v>
      </c>
      <c r="P2917" s="45">
        <f t="shared" si="630"/>
        <v>49</v>
      </c>
      <c r="Q2917" s="33" t="str">
        <f t="shared" si="631"/>
        <v/>
      </c>
      <c r="R2917" s="33">
        <f t="shared" si="632"/>
        <v>1</v>
      </c>
      <c r="S2917" s="33" t="str">
        <f t="shared" si="633"/>
        <v>149_1</v>
      </c>
      <c r="T2917" s="35" t="str">
        <f t="shared" si="634"/>
        <v>149AM</v>
      </c>
      <c r="U2917" s="35" t="str">
        <f t="shared" si="635"/>
        <v>149AMEW</v>
      </c>
      <c r="W2917" s="20" t="str">
        <f t="shared" si="636"/>
        <v/>
      </c>
      <c r="X2917" s="20" t="str">
        <f t="shared" si="637"/>
        <v/>
      </c>
      <c r="Y2917" s="20" t="str">
        <f t="shared" si="638"/>
        <v/>
      </c>
      <c r="Z2917" s="20" t="str">
        <f t="shared" si="639"/>
        <v/>
      </c>
      <c r="AA2917" s="20">
        <f t="shared" si="641"/>
        <v>0</v>
      </c>
      <c r="AB2917" s="20">
        <f t="shared" si="642"/>
        <v>0</v>
      </c>
      <c r="AC2917" s="20">
        <f t="shared" si="643"/>
        <v>3</v>
      </c>
      <c r="AD2917" s="16">
        <f t="shared" si="640"/>
        <v>1</v>
      </c>
      <c r="AE2917" s="16">
        <f>IF(ISBLANK(T2917),AE2916,IF(COUNTIF(T$2:T2917,T2917)&gt;1,AE2916,1+MAX(AE2916,0)))</f>
        <v>89</v>
      </c>
    </row>
    <row r="2918" spans="1:31" x14ac:dyDescent="0.25">
      <c r="A2918" s="42">
        <v>149</v>
      </c>
      <c r="B2918" s="42" t="s">
        <v>65</v>
      </c>
      <c r="C2918" s="42" t="s">
        <v>837</v>
      </c>
      <c r="E2918" s="20">
        <v>1</v>
      </c>
      <c r="F2918" s="20">
        <v>2</v>
      </c>
      <c r="G2918" s="20">
        <v>1</v>
      </c>
      <c r="H2918" s="20">
        <v>0</v>
      </c>
      <c r="I2918" s="20">
        <v>0</v>
      </c>
      <c r="J2918" s="20">
        <v>0</v>
      </c>
      <c r="K2918" s="20">
        <v>0</v>
      </c>
      <c r="L2918" s="20">
        <v>0</v>
      </c>
      <c r="O2918" s="101">
        <f>IF(ISBLANK(C2918),O2917,IF(COUNTIF(C$2:C2918,C2918)&gt;1,O2917,1+MAX(O2917,0)))</f>
        <v>84</v>
      </c>
      <c r="P2918" s="45">
        <f t="shared" si="630"/>
        <v>49</v>
      </c>
      <c r="Q2918" s="33" t="str">
        <f t="shared" si="631"/>
        <v/>
      </c>
      <c r="R2918" s="33">
        <f t="shared" si="632"/>
        <v>2</v>
      </c>
      <c r="S2918" s="33" t="str">
        <f t="shared" si="633"/>
        <v>149_2</v>
      </c>
      <c r="T2918" s="35" t="str">
        <f t="shared" si="634"/>
        <v>149AM</v>
      </c>
      <c r="U2918" s="35" t="str">
        <f t="shared" si="635"/>
        <v>149AMNS</v>
      </c>
      <c r="W2918" s="20" t="str">
        <f t="shared" si="636"/>
        <v/>
      </c>
      <c r="X2918" s="20" t="str">
        <f t="shared" si="637"/>
        <v/>
      </c>
      <c r="Y2918" s="20" t="str">
        <f t="shared" si="638"/>
        <v/>
      </c>
      <c r="Z2918" s="20" t="str">
        <f t="shared" si="639"/>
        <v/>
      </c>
      <c r="AA2918" s="20">
        <f t="shared" si="641"/>
        <v>0</v>
      </c>
      <c r="AB2918" s="20">
        <f t="shared" si="642"/>
        <v>0</v>
      </c>
      <c r="AC2918" s="20">
        <f t="shared" si="643"/>
        <v>3</v>
      </c>
      <c r="AD2918" s="16">
        <f t="shared" si="640"/>
        <v>1</v>
      </c>
      <c r="AE2918" s="16">
        <f>IF(ISBLANK(T2918),AE2917,IF(COUNTIF(T$2:T2918,T2918)&gt;1,AE2917,1+MAX(AE2917,0)))</f>
        <v>89</v>
      </c>
    </row>
    <row r="2919" spans="1:31" x14ac:dyDescent="0.25">
      <c r="A2919" s="42">
        <v>149</v>
      </c>
      <c r="B2919" s="42" t="s">
        <v>65</v>
      </c>
      <c r="C2919" s="42" t="s">
        <v>837</v>
      </c>
      <c r="E2919" s="20">
        <v>1</v>
      </c>
      <c r="F2919" s="20">
        <v>2</v>
      </c>
      <c r="G2919" s="20">
        <v>2</v>
      </c>
      <c r="H2919" s="20">
        <v>2</v>
      </c>
      <c r="I2919" s="20">
        <v>0</v>
      </c>
      <c r="J2919" s="20">
        <v>0</v>
      </c>
      <c r="K2919" s="20">
        <v>0</v>
      </c>
      <c r="L2919" s="20">
        <v>0</v>
      </c>
      <c r="O2919" s="101">
        <f>IF(ISBLANK(C2919),O2918,IF(COUNTIF(C$2:C2919,C2919)&gt;1,O2918,1+MAX(O2918,0)))</f>
        <v>84</v>
      </c>
      <c r="P2919" s="45">
        <f t="shared" si="630"/>
        <v>49</v>
      </c>
      <c r="Q2919" s="33" t="str">
        <f t="shared" si="631"/>
        <v/>
      </c>
      <c r="R2919" s="33">
        <f t="shared" si="632"/>
        <v>2</v>
      </c>
      <c r="S2919" s="33" t="str">
        <f t="shared" si="633"/>
        <v>149_2</v>
      </c>
      <c r="T2919" s="35" t="str">
        <f t="shared" si="634"/>
        <v>149AM</v>
      </c>
      <c r="U2919" s="35" t="str">
        <f t="shared" si="635"/>
        <v>149AMNS</v>
      </c>
      <c r="W2919" s="20" t="str">
        <f t="shared" si="636"/>
        <v/>
      </c>
      <c r="X2919" s="20" t="str">
        <f t="shared" si="637"/>
        <v/>
      </c>
      <c r="Y2919" s="20" t="str">
        <f t="shared" si="638"/>
        <v/>
      </c>
      <c r="Z2919" s="20" t="str">
        <f t="shared" si="639"/>
        <v/>
      </c>
      <c r="AA2919" s="20">
        <f t="shared" si="641"/>
        <v>0</v>
      </c>
      <c r="AB2919" s="20">
        <f t="shared" si="642"/>
        <v>0</v>
      </c>
      <c r="AC2919" s="20">
        <f t="shared" si="643"/>
        <v>3</v>
      </c>
      <c r="AD2919" s="16">
        <f t="shared" si="640"/>
        <v>1</v>
      </c>
      <c r="AE2919" s="16">
        <f>IF(ISBLANK(T2919),AE2918,IF(COUNTIF(T$2:T2919,T2919)&gt;1,AE2918,1+MAX(AE2918,0)))</f>
        <v>89</v>
      </c>
    </row>
    <row r="2920" spans="1:31" x14ac:dyDescent="0.25">
      <c r="A2920" s="42">
        <v>149</v>
      </c>
      <c r="B2920" s="42" t="s">
        <v>65</v>
      </c>
      <c r="C2920" s="42" t="s">
        <v>837</v>
      </c>
      <c r="E2920" s="20">
        <v>1</v>
      </c>
      <c r="F2920" s="20">
        <v>2</v>
      </c>
      <c r="G2920" s="20">
        <v>3</v>
      </c>
      <c r="H2920" s="20">
        <v>1</v>
      </c>
      <c r="I2920" s="20">
        <v>0</v>
      </c>
      <c r="J2920" s="20">
        <v>1</v>
      </c>
      <c r="K2920" s="20">
        <v>0</v>
      </c>
      <c r="L2920" s="20">
        <v>0</v>
      </c>
      <c r="O2920" s="101">
        <f>IF(ISBLANK(C2920),O2919,IF(COUNTIF(C$2:C2920,C2920)&gt;1,O2919,1+MAX(O2919,0)))</f>
        <v>84</v>
      </c>
      <c r="P2920" s="45">
        <f t="shared" si="630"/>
        <v>49</v>
      </c>
      <c r="Q2920" s="33" t="str">
        <f t="shared" si="631"/>
        <v/>
      </c>
      <c r="R2920" s="33">
        <f t="shared" si="632"/>
        <v>2</v>
      </c>
      <c r="S2920" s="33" t="str">
        <f t="shared" si="633"/>
        <v>149_2</v>
      </c>
      <c r="T2920" s="35" t="str">
        <f t="shared" si="634"/>
        <v>149AM</v>
      </c>
      <c r="U2920" s="35" t="str">
        <f t="shared" si="635"/>
        <v>149AMEW</v>
      </c>
      <c r="W2920" s="20" t="str">
        <f t="shared" si="636"/>
        <v/>
      </c>
      <c r="X2920" s="20" t="str">
        <f t="shared" si="637"/>
        <v/>
      </c>
      <c r="Y2920" s="20" t="str">
        <f t="shared" si="638"/>
        <v/>
      </c>
      <c r="Z2920" s="20" t="str">
        <f t="shared" si="639"/>
        <v/>
      </c>
      <c r="AA2920" s="20">
        <f t="shared" si="641"/>
        <v>0</v>
      </c>
      <c r="AB2920" s="20">
        <f t="shared" si="642"/>
        <v>0</v>
      </c>
      <c r="AC2920" s="20">
        <f t="shared" si="643"/>
        <v>3</v>
      </c>
      <c r="AD2920" s="16">
        <f t="shared" si="640"/>
        <v>1</v>
      </c>
      <c r="AE2920" s="16">
        <f>IF(ISBLANK(T2920),AE2919,IF(COUNTIF(T$2:T2920,T2920)&gt;1,AE2919,1+MAX(AE2919,0)))</f>
        <v>89</v>
      </c>
    </row>
    <row r="2921" spans="1:31" x14ac:dyDescent="0.25">
      <c r="A2921" s="42">
        <v>149</v>
      </c>
      <c r="B2921" s="42" t="s">
        <v>65</v>
      </c>
      <c r="C2921" s="42" t="s">
        <v>837</v>
      </c>
      <c r="E2921" s="20">
        <v>1</v>
      </c>
      <c r="F2921" s="20">
        <v>2</v>
      </c>
      <c r="G2921" s="20">
        <v>4</v>
      </c>
      <c r="H2921" s="20">
        <v>0</v>
      </c>
      <c r="I2921" s="20">
        <v>0</v>
      </c>
      <c r="J2921" s="20">
        <v>0</v>
      </c>
      <c r="K2921" s="20">
        <v>0</v>
      </c>
      <c r="L2921" s="20">
        <v>0</v>
      </c>
      <c r="O2921" s="101">
        <f>IF(ISBLANK(C2921),O2920,IF(COUNTIF(C$2:C2921,C2921)&gt;1,O2920,1+MAX(O2920,0)))</f>
        <v>84</v>
      </c>
      <c r="P2921" s="45">
        <f t="shared" si="630"/>
        <v>49</v>
      </c>
      <c r="Q2921" s="33" t="str">
        <f t="shared" si="631"/>
        <v/>
      </c>
      <c r="R2921" s="33">
        <f t="shared" si="632"/>
        <v>2</v>
      </c>
      <c r="S2921" s="33" t="str">
        <f t="shared" si="633"/>
        <v>149_2</v>
      </c>
      <c r="T2921" s="35" t="str">
        <f t="shared" si="634"/>
        <v>149AM</v>
      </c>
      <c r="U2921" s="35" t="str">
        <f t="shared" si="635"/>
        <v>149AMEW</v>
      </c>
      <c r="W2921" s="20" t="str">
        <f t="shared" si="636"/>
        <v/>
      </c>
      <c r="X2921" s="20" t="str">
        <f t="shared" si="637"/>
        <v/>
      </c>
      <c r="Y2921" s="20" t="str">
        <f t="shared" si="638"/>
        <v/>
      </c>
      <c r="Z2921" s="20" t="str">
        <f t="shared" si="639"/>
        <v/>
      </c>
      <c r="AA2921" s="20">
        <f t="shared" si="641"/>
        <v>0</v>
      </c>
      <c r="AB2921" s="20">
        <f t="shared" si="642"/>
        <v>0</v>
      </c>
      <c r="AC2921" s="20">
        <f t="shared" si="643"/>
        <v>3</v>
      </c>
      <c r="AD2921" s="16">
        <f t="shared" si="640"/>
        <v>1</v>
      </c>
      <c r="AE2921" s="16">
        <f>IF(ISBLANK(T2921),AE2920,IF(COUNTIF(T$2:T2921,T2921)&gt;1,AE2920,1+MAX(AE2920,0)))</f>
        <v>89</v>
      </c>
    </row>
    <row r="2922" spans="1:31" x14ac:dyDescent="0.25">
      <c r="A2922" s="42">
        <v>149</v>
      </c>
      <c r="B2922" s="42" t="s">
        <v>65</v>
      </c>
      <c r="C2922" s="42" t="s">
        <v>837</v>
      </c>
      <c r="E2922" s="20">
        <v>1</v>
      </c>
      <c r="F2922" s="20">
        <v>3</v>
      </c>
      <c r="G2922" s="20">
        <v>1</v>
      </c>
      <c r="H2922" s="20">
        <v>1</v>
      </c>
      <c r="I2922" s="20">
        <v>0</v>
      </c>
      <c r="J2922" s="20">
        <v>0</v>
      </c>
      <c r="K2922" s="20">
        <v>0</v>
      </c>
      <c r="L2922" s="20">
        <v>0</v>
      </c>
      <c r="O2922" s="101">
        <f>IF(ISBLANK(C2922),O2921,IF(COUNTIF(C$2:C2922,C2922)&gt;1,O2921,1+MAX(O2921,0)))</f>
        <v>84</v>
      </c>
      <c r="P2922" s="45">
        <f t="shared" si="630"/>
        <v>49</v>
      </c>
      <c r="Q2922" s="33" t="str">
        <f t="shared" si="631"/>
        <v/>
      </c>
      <c r="R2922" s="33">
        <f t="shared" si="632"/>
        <v>3</v>
      </c>
      <c r="S2922" s="33" t="str">
        <f t="shared" si="633"/>
        <v>149_3</v>
      </c>
      <c r="T2922" s="35" t="str">
        <f t="shared" si="634"/>
        <v>149AM</v>
      </c>
      <c r="U2922" s="35" t="str">
        <f t="shared" si="635"/>
        <v>149AMNS</v>
      </c>
      <c r="W2922" s="20" t="str">
        <f t="shared" si="636"/>
        <v/>
      </c>
      <c r="X2922" s="20" t="str">
        <f t="shared" si="637"/>
        <v/>
      </c>
      <c r="Y2922" s="20" t="str">
        <f t="shared" si="638"/>
        <v/>
      </c>
      <c r="Z2922" s="20" t="str">
        <f t="shared" si="639"/>
        <v/>
      </c>
      <c r="AA2922" s="20">
        <f t="shared" si="641"/>
        <v>0</v>
      </c>
      <c r="AB2922" s="20">
        <f t="shared" si="642"/>
        <v>0</v>
      </c>
      <c r="AC2922" s="20">
        <f t="shared" si="643"/>
        <v>3</v>
      </c>
      <c r="AD2922" s="16">
        <f t="shared" si="640"/>
        <v>1</v>
      </c>
      <c r="AE2922" s="16">
        <f>IF(ISBLANK(T2922),AE2921,IF(COUNTIF(T$2:T2922,T2922)&gt;1,AE2921,1+MAX(AE2921,0)))</f>
        <v>89</v>
      </c>
    </row>
    <row r="2923" spans="1:31" x14ac:dyDescent="0.25">
      <c r="A2923" s="42">
        <v>149</v>
      </c>
      <c r="B2923" s="42" t="s">
        <v>65</v>
      </c>
      <c r="C2923" s="42" t="s">
        <v>837</v>
      </c>
      <c r="E2923" s="20">
        <v>1</v>
      </c>
      <c r="F2923" s="20">
        <v>3</v>
      </c>
      <c r="G2923" s="20">
        <v>2</v>
      </c>
      <c r="H2923" s="20">
        <v>1</v>
      </c>
      <c r="I2923" s="20">
        <v>1</v>
      </c>
      <c r="J2923" s="20">
        <v>1</v>
      </c>
      <c r="K2923" s="20">
        <v>0</v>
      </c>
      <c r="L2923" s="20">
        <v>0</v>
      </c>
      <c r="O2923" s="101">
        <f>IF(ISBLANK(C2923),O2922,IF(COUNTIF(C$2:C2923,C2923)&gt;1,O2922,1+MAX(O2922,0)))</f>
        <v>84</v>
      </c>
      <c r="P2923" s="45">
        <f t="shared" si="630"/>
        <v>49</v>
      </c>
      <c r="Q2923" s="33" t="str">
        <f t="shared" si="631"/>
        <v/>
      </c>
      <c r="R2923" s="33">
        <f t="shared" si="632"/>
        <v>3</v>
      </c>
      <c r="S2923" s="33" t="str">
        <f t="shared" si="633"/>
        <v>149_3</v>
      </c>
      <c r="T2923" s="35" t="str">
        <f t="shared" si="634"/>
        <v>149AM</v>
      </c>
      <c r="U2923" s="35" t="str">
        <f t="shared" si="635"/>
        <v>149AMNS</v>
      </c>
      <c r="W2923" s="20" t="str">
        <f t="shared" si="636"/>
        <v/>
      </c>
      <c r="X2923" s="20" t="str">
        <f t="shared" si="637"/>
        <v/>
      </c>
      <c r="Y2923" s="20" t="str">
        <f t="shared" si="638"/>
        <v/>
      </c>
      <c r="Z2923" s="20" t="str">
        <f t="shared" si="639"/>
        <v/>
      </c>
      <c r="AA2923" s="20">
        <f t="shared" si="641"/>
        <v>0</v>
      </c>
      <c r="AB2923" s="20">
        <f t="shared" si="642"/>
        <v>0</v>
      </c>
      <c r="AC2923" s="20">
        <f t="shared" si="643"/>
        <v>3</v>
      </c>
      <c r="AD2923" s="16">
        <f t="shared" si="640"/>
        <v>1</v>
      </c>
      <c r="AE2923" s="16">
        <f>IF(ISBLANK(T2923),AE2922,IF(COUNTIF(T$2:T2923,T2923)&gt;1,AE2922,1+MAX(AE2922,0)))</f>
        <v>89</v>
      </c>
    </row>
    <row r="2924" spans="1:31" x14ac:dyDescent="0.25">
      <c r="A2924" s="42">
        <v>149</v>
      </c>
      <c r="B2924" s="42" t="s">
        <v>65</v>
      </c>
      <c r="C2924" s="42" t="s">
        <v>837</v>
      </c>
      <c r="E2924" s="20">
        <v>1</v>
      </c>
      <c r="F2924" s="20">
        <v>3</v>
      </c>
      <c r="G2924" s="20">
        <v>3</v>
      </c>
      <c r="H2924" s="20">
        <v>0</v>
      </c>
      <c r="I2924" s="20">
        <v>0</v>
      </c>
      <c r="J2924" s="20">
        <v>0</v>
      </c>
      <c r="K2924" s="20">
        <v>0</v>
      </c>
      <c r="L2924" s="20">
        <v>0</v>
      </c>
      <c r="O2924" s="101">
        <f>IF(ISBLANK(C2924),O2923,IF(COUNTIF(C$2:C2924,C2924)&gt;1,O2923,1+MAX(O2923,0)))</f>
        <v>84</v>
      </c>
      <c r="P2924" s="45">
        <f t="shared" si="630"/>
        <v>49</v>
      </c>
      <c r="Q2924" s="33" t="str">
        <f t="shared" si="631"/>
        <v/>
      </c>
      <c r="R2924" s="33">
        <f t="shared" si="632"/>
        <v>3</v>
      </c>
      <c r="S2924" s="33" t="str">
        <f t="shared" si="633"/>
        <v>149_3</v>
      </c>
      <c r="T2924" s="35" t="str">
        <f t="shared" si="634"/>
        <v>149AM</v>
      </c>
      <c r="U2924" s="35" t="str">
        <f t="shared" si="635"/>
        <v>149AMEW</v>
      </c>
      <c r="W2924" s="20" t="str">
        <f t="shared" si="636"/>
        <v/>
      </c>
      <c r="X2924" s="20" t="str">
        <f t="shared" si="637"/>
        <v/>
      </c>
      <c r="Y2924" s="20" t="str">
        <f t="shared" si="638"/>
        <v/>
      </c>
      <c r="Z2924" s="20" t="str">
        <f t="shared" si="639"/>
        <v/>
      </c>
      <c r="AA2924" s="20">
        <f t="shared" si="641"/>
        <v>0</v>
      </c>
      <c r="AB2924" s="20">
        <f t="shared" si="642"/>
        <v>0</v>
      </c>
      <c r="AC2924" s="20">
        <f t="shared" si="643"/>
        <v>3</v>
      </c>
      <c r="AD2924" s="16">
        <f t="shared" si="640"/>
        <v>1</v>
      </c>
      <c r="AE2924" s="16">
        <f>IF(ISBLANK(T2924),AE2923,IF(COUNTIF(T$2:T2924,T2924)&gt;1,AE2923,1+MAX(AE2923,0)))</f>
        <v>89</v>
      </c>
    </row>
    <row r="2925" spans="1:31" x14ac:dyDescent="0.25">
      <c r="A2925" s="42">
        <v>149</v>
      </c>
      <c r="B2925" s="42" t="s">
        <v>65</v>
      </c>
      <c r="C2925" s="42" t="s">
        <v>837</v>
      </c>
      <c r="E2925" s="20">
        <v>1</v>
      </c>
      <c r="F2925" s="20">
        <v>3</v>
      </c>
      <c r="G2925" s="20">
        <v>4</v>
      </c>
      <c r="H2925" s="20">
        <v>1</v>
      </c>
      <c r="I2925" s="20">
        <v>0</v>
      </c>
      <c r="J2925" s="20">
        <v>1</v>
      </c>
      <c r="K2925" s="20">
        <v>0</v>
      </c>
      <c r="L2925" s="20">
        <v>0</v>
      </c>
      <c r="O2925" s="101">
        <f>IF(ISBLANK(C2925),O2924,IF(COUNTIF(C$2:C2925,C2925)&gt;1,O2924,1+MAX(O2924,0)))</f>
        <v>84</v>
      </c>
      <c r="P2925" s="45">
        <f t="shared" si="630"/>
        <v>49</v>
      </c>
      <c r="Q2925" s="33" t="str">
        <f t="shared" si="631"/>
        <v/>
      </c>
      <c r="R2925" s="33">
        <f t="shared" si="632"/>
        <v>3</v>
      </c>
      <c r="S2925" s="33" t="str">
        <f t="shared" si="633"/>
        <v>149_3</v>
      </c>
      <c r="T2925" s="35" t="str">
        <f t="shared" si="634"/>
        <v>149AM</v>
      </c>
      <c r="U2925" s="35" t="str">
        <f t="shared" si="635"/>
        <v>149AMEW</v>
      </c>
      <c r="W2925" s="20" t="str">
        <f t="shared" si="636"/>
        <v/>
      </c>
      <c r="X2925" s="20" t="str">
        <f t="shared" si="637"/>
        <v/>
      </c>
      <c r="Y2925" s="20" t="str">
        <f t="shared" si="638"/>
        <v/>
      </c>
      <c r="Z2925" s="20" t="str">
        <f t="shared" si="639"/>
        <v/>
      </c>
      <c r="AA2925" s="20">
        <f t="shared" si="641"/>
        <v>0</v>
      </c>
      <c r="AB2925" s="20">
        <f t="shared" si="642"/>
        <v>0</v>
      </c>
      <c r="AC2925" s="20">
        <f t="shared" si="643"/>
        <v>3</v>
      </c>
      <c r="AD2925" s="16">
        <f t="shared" si="640"/>
        <v>1</v>
      </c>
      <c r="AE2925" s="16">
        <f>IF(ISBLANK(T2925),AE2924,IF(COUNTIF(T$2:T2925,T2925)&gt;1,AE2924,1+MAX(AE2924,0)))</f>
        <v>89</v>
      </c>
    </row>
    <row r="2926" spans="1:31" x14ac:dyDescent="0.25">
      <c r="A2926" s="42">
        <v>149</v>
      </c>
      <c r="B2926" s="42" t="s">
        <v>65</v>
      </c>
      <c r="C2926" s="42" t="s">
        <v>837</v>
      </c>
      <c r="E2926" s="20">
        <v>1</v>
      </c>
      <c r="F2926" s="20">
        <v>4</v>
      </c>
      <c r="G2926" s="20">
        <v>1</v>
      </c>
      <c r="H2926" s="20">
        <v>0</v>
      </c>
      <c r="I2926" s="20">
        <v>0</v>
      </c>
      <c r="J2926" s="20">
        <v>0</v>
      </c>
      <c r="K2926" s="20">
        <v>0</v>
      </c>
      <c r="L2926" s="20">
        <v>0</v>
      </c>
      <c r="O2926" s="101">
        <f>IF(ISBLANK(C2926),O2925,IF(COUNTIF(C$2:C2926,C2926)&gt;1,O2925,1+MAX(O2925,0)))</f>
        <v>84</v>
      </c>
      <c r="P2926" s="45">
        <f t="shared" si="630"/>
        <v>49</v>
      </c>
      <c r="Q2926" s="33" t="str">
        <f t="shared" si="631"/>
        <v/>
      </c>
      <c r="R2926" s="33">
        <f t="shared" si="632"/>
        <v>4</v>
      </c>
      <c r="S2926" s="33" t="str">
        <f t="shared" si="633"/>
        <v>149_4</v>
      </c>
      <c r="T2926" s="35" t="str">
        <f t="shared" si="634"/>
        <v>149AM</v>
      </c>
      <c r="U2926" s="35" t="str">
        <f t="shared" si="635"/>
        <v>149AMNS</v>
      </c>
      <c r="W2926" s="20" t="str">
        <f t="shared" si="636"/>
        <v/>
      </c>
      <c r="X2926" s="20" t="str">
        <f t="shared" si="637"/>
        <v/>
      </c>
      <c r="Y2926" s="20" t="str">
        <f t="shared" si="638"/>
        <v/>
      </c>
      <c r="Z2926" s="20" t="str">
        <f t="shared" si="639"/>
        <v/>
      </c>
      <c r="AA2926" s="20">
        <f t="shared" si="641"/>
        <v>0</v>
      </c>
      <c r="AB2926" s="20">
        <f t="shared" si="642"/>
        <v>0</v>
      </c>
      <c r="AC2926" s="20">
        <f t="shared" si="643"/>
        <v>3</v>
      </c>
      <c r="AD2926" s="16">
        <f t="shared" si="640"/>
        <v>1</v>
      </c>
      <c r="AE2926" s="16">
        <f>IF(ISBLANK(T2926),AE2925,IF(COUNTIF(T$2:T2926,T2926)&gt;1,AE2925,1+MAX(AE2925,0)))</f>
        <v>89</v>
      </c>
    </row>
    <row r="2927" spans="1:31" x14ac:dyDescent="0.25">
      <c r="A2927" s="42">
        <v>149</v>
      </c>
      <c r="B2927" s="42" t="s">
        <v>65</v>
      </c>
      <c r="C2927" s="42" t="s">
        <v>837</v>
      </c>
      <c r="E2927" s="20">
        <v>1</v>
      </c>
      <c r="F2927" s="20">
        <v>4</v>
      </c>
      <c r="G2927" s="20">
        <v>2</v>
      </c>
      <c r="H2927" s="20">
        <v>1</v>
      </c>
      <c r="I2927" s="20">
        <v>1</v>
      </c>
      <c r="J2927" s="20">
        <v>0</v>
      </c>
      <c r="K2927" s="20">
        <v>0</v>
      </c>
      <c r="L2927" s="20">
        <v>1</v>
      </c>
      <c r="O2927" s="101">
        <f>IF(ISBLANK(C2927),O2926,IF(COUNTIF(C$2:C2927,C2927)&gt;1,O2926,1+MAX(O2926,0)))</f>
        <v>84</v>
      </c>
      <c r="P2927" s="45">
        <f t="shared" si="630"/>
        <v>49</v>
      </c>
      <c r="Q2927" s="33" t="str">
        <f t="shared" si="631"/>
        <v/>
      </c>
      <c r="R2927" s="33">
        <f t="shared" si="632"/>
        <v>4</v>
      </c>
      <c r="S2927" s="33" t="str">
        <f t="shared" si="633"/>
        <v>149_4</v>
      </c>
      <c r="T2927" s="35" t="str">
        <f t="shared" si="634"/>
        <v>149AM</v>
      </c>
      <c r="U2927" s="35" t="str">
        <f t="shared" si="635"/>
        <v>149AMNS</v>
      </c>
      <c r="W2927" s="20" t="str">
        <f t="shared" si="636"/>
        <v/>
      </c>
      <c r="X2927" s="20" t="str">
        <f t="shared" si="637"/>
        <v/>
      </c>
      <c r="Y2927" s="20" t="str">
        <f t="shared" si="638"/>
        <v/>
      </c>
      <c r="Z2927" s="20" t="str">
        <f t="shared" si="639"/>
        <v/>
      </c>
      <c r="AA2927" s="20">
        <f t="shared" si="641"/>
        <v>0</v>
      </c>
      <c r="AB2927" s="20">
        <f t="shared" si="642"/>
        <v>0</v>
      </c>
      <c r="AC2927" s="20">
        <f t="shared" si="643"/>
        <v>3</v>
      </c>
      <c r="AD2927" s="16">
        <f t="shared" si="640"/>
        <v>1</v>
      </c>
      <c r="AE2927" s="16">
        <f>IF(ISBLANK(T2927),AE2926,IF(COUNTIF(T$2:T2927,T2927)&gt;1,AE2926,1+MAX(AE2926,0)))</f>
        <v>89</v>
      </c>
    </row>
    <row r="2928" spans="1:31" x14ac:dyDescent="0.25">
      <c r="A2928" s="42">
        <v>149</v>
      </c>
      <c r="B2928" s="42" t="s">
        <v>65</v>
      </c>
      <c r="C2928" s="42" t="s">
        <v>837</v>
      </c>
      <c r="E2928" s="20">
        <v>1</v>
      </c>
      <c r="F2928" s="20">
        <v>4</v>
      </c>
      <c r="G2928" s="20">
        <v>3</v>
      </c>
      <c r="H2928" s="20">
        <v>0</v>
      </c>
      <c r="I2928" s="20">
        <v>0</v>
      </c>
      <c r="J2928" s="20">
        <v>0</v>
      </c>
      <c r="K2928" s="20">
        <v>0</v>
      </c>
      <c r="L2928" s="20">
        <v>0</v>
      </c>
      <c r="O2928" s="101">
        <f>IF(ISBLANK(C2928),O2927,IF(COUNTIF(C$2:C2928,C2928)&gt;1,O2927,1+MAX(O2927,0)))</f>
        <v>84</v>
      </c>
      <c r="P2928" s="45">
        <f t="shared" si="630"/>
        <v>49</v>
      </c>
      <c r="Q2928" s="33" t="str">
        <f t="shared" si="631"/>
        <v/>
      </c>
      <c r="R2928" s="33">
        <f t="shared" si="632"/>
        <v>4</v>
      </c>
      <c r="S2928" s="33" t="str">
        <f t="shared" si="633"/>
        <v>149_4</v>
      </c>
      <c r="T2928" s="35" t="str">
        <f t="shared" si="634"/>
        <v>149AM</v>
      </c>
      <c r="U2928" s="35" t="str">
        <f t="shared" si="635"/>
        <v>149AMEW</v>
      </c>
      <c r="W2928" s="20" t="str">
        <f t="shared" si="636"/>
        <v/>
      </c>
      <c r="X2928" s="20" t="str">
        <f t="shared" si="637"/>
        <v/>
      </c>
      <c r="Y2928" s="20" t="str">
        <f t="shared" si="638"/>
        <v/>
      </c>
      <c r="Z2928" s="20" t="str">
        <f t="shared" si="639"/>
        <v/>
      </c>
      <c r="AA2928" s="20">
        <f t="shared" si="641"/>
        <v>0</v>
      </c>
      <c r="AB2928" s="20">
        <f t="shared" si="642"/>
        <v>0</v>
      </c>
      <c r="AC2928" s="20">
        <f t="shared" si="643"/>
        <v>3</v>
      </c>
      <c r="AD2928" s="16">
        <f t="shared" si="640"/>
        <v>1</v>
      </c>
      <c r="AE2928" s="16">
        <f>IF(ISBLANK(T2928),AE2927,IF(COUNTIF(T$2:T2928,T2928)&gt;1,AE2927,1+MAX(AE2927,0)))</f>
        <v>89</v>
      </c>
    </row>
    <row r="2929" spans="1:31" x14ac:dyDescent="0.25">
      <c r="A2929" s="42">
        <v>149</v>
      </c>
      <c r="B2929" s="42" t="s">
        <v>65</v>
      </c>
      <c r="C2929" s="42" t="s">
        <v>837</v>
      </c>
      <c r="E2929" s="20">
        <v>1</v>
      </c>
      <c r="F2929" s="20">
        <v>4</v>
      </c>
      <c r="G2929" s="20">
        <v>4</v>
      </c>
      <c r="H2929" s="20">
        <v>2</v>
      </c>
      <c r="I2929" s="20">
        <v>2</v>
      </c>
      <c r="J2929" s="20">
        <v>0</v>
      </c>
      <c r="K2929" s="20">
        <v>0</v>
      </c>
      <c r="L2929" s="20">
        <v>1</v>
      </c>
      <c r="O2929" s="101">
        <f>IF(ISBLANK(C2929),O2928,IF(COUNTIF(C$2:C2929,C2929)&gt;1,O2928,1+MAX(O2928,0)))</f>
        <v>84</v>
      </c>
      <c r="P2929" s="45">
        <f t="shared" si="630"/>
        <v>49</v>
      </c>
      <c r="Q2929" s="33" t="str">
        <f t="shared" si="631"/>
        <v/>
      </c>
      <c r="R2929" s="33">
        <f t="shared" si="632"/>
        <v>4</v>
      </c>
      <c r="S2929" s="33" t="str">
        <f t="shared" si="633"/>
        <v>149_4</v>
      </c>
      <c r="T2929" s="35" t="str">
        <f t="shared" si="634"/>
        <v>149AM</v>
      </c>
      <c r="U2929" s="35" t="str">
        <f t="shared" si="635"/>
        <v>149AMEW</v>
      </c>
      <c r="W2929" s="20" t="str">
        <f t="shared" si="636"/>
        <v/>
      </c>
      <c r="X2929" s="20" t="str">
        <f t="shared" si="637"/>
        <v/>
      </c>
      <c r="Y2929" s="20" t="str">
        <f t="shared" si="638"/>
        <v/>
      </c>
      <c r="Z2929" s="20" t="str">
        <f t="shared" si="639"/>
        <v/>
      </c>
      <c r="AA2929" s="20">
        <f t="shared" si="641"/>
        <v>0</v>
      </c>
      <c r="AB2929" s="20">
        <f t="shared" si="642"/>
        <v>0</v>
      </c>
      <c r="AC2929" s="20">
        <f t="shared" si="643"/>
        <v>3</v>
      </c>
      <c r="AD2929" s="16">
        <f t="shared" si="640"/>
        <v>1</v>
      </c>
      <c r="AE2929" s="16">
        <f>IF(ISBLANK(T2929),AE2928,IF(COUNTIF(T$2:T2929,T2929)&gt;1,AE2928,1+MAX(AE2928,0)))</f>
        <v>89</v>
      </c>
    </row>
    <row r="2930" spans="1:31" x14ac:dyDescent="0.25">
      <c r="A2930" s="42">
        <v>149</v>
      </c>
      <c r="B2930" s="42" t="s">
        <v>65</v>
      </c>
      <c r="C2930" s="42" t="s">
        <v>837</v>
      </c>
      <c r="E2930" s="20">
        <v>2</v>
      </c>
      <c r="F2930" s="20">
        <v>1</v>
      </c>
      <c r="G2930" s="20">
        <v>1</v>
      </c>
      <c r="H2930" s="20">
        <v>1</v>
      </c>
      <c r="I2930" s="20">
        <v>0</v>
      </c>
      <c r="J2930" s="20">
        <v>1</v>
      </c>
      <c r="K2930" s="20">
        <v>0</v>
      </c>
      <c r="L2930" s="20">
        <v>0</v>
      </c>
      <c r="O2930" s="101">
        <f>IF(ISBLANK(C2930),O2929,IF(COUNTIF(C$2:C2930,C2930)&gt;1,O2929,1+MAX(O2929,0)))</f>
        <v>84</v>
      </c>
      <c r="P2930" s="45">
        <f t="shared" si="630"/>
        <v>49</v>
      </c>
      <c r="Q2930" s="33" t="str">
        <f t="shared" si="631"/>
        <v/>
      </c>
      <c r="R2930" s="33">
        <f t="shared" si="632"/>
        <v>5</v>
      </c>
      <c r="S2930" s="33" t="str">
        <f t="shared" si="633"/>
        <v>149_5</v>
      </c>
      <c r="T2930" s="35" t="str">
        <f t="shared" si="634"/>
        <v>149AM</v>
      </c>
      <c r="U2930" s="35" t="str">
        <f t="shared" si="635"/>
        <v>149AMNS</v>
      </c>
      <c r="W2930" s="20" t="str">
        <f t="shared" si="636"/>
        <v/>
      </c>
      <c r="X2930" s="20" t="str">
        <f t="shared" si="637"/>
        <v/>
      </c>
      <c r="Y2930" s="20" t="str">
        <f t="shared" si="638"/>
        <v/>
      </c>
      <c r="Z2930" s="20" t="str">
        <f t="shared" si="639"/>
        <v/>
      </c>
      <c r="AA2930" s="20">
        <f t="shared" si="641"/>
        <v>0</v>
      </c>
      <c r="AB2930" s="20">
        <f t="shared" si="642"/>
        <v>0</v>
      </c>
      <c r="AC2930" s="20">
        <f t="shared" si="643"/>
        <v>3</v>
      </c>
      <c r="AD2930" s="16">
        <f t="shared" si="640"/>
        <v>1</v>
      </c>
      <c r="AE2930" s="16">
        <f>IF(ISBLANK(T2930),AE2929,IF(COUNTIF(T$2:T2930,T2930)&gt;1,AE2929,1+MAX(AE2929,0)))</f>
        <v>89</v>
      </c>
    </row>
    <row r="2931" spans="1:31" x14ac:dyDescent="0.25">
      <c r="A2931" s="42">
        <v>149</v>
      </c>
      <c r="B2931" s="42" t="s">
        <v>65</v>
      </c>
      <c r="C2931" s="42" t="s">
        <v>837</v>
      </c>
      <c r="E2931" s="20">
        <v>2</v>
      </c>
      <c r="F2931" s="20">
        <v>1</v>
      </c>
      <c r="G2931" s="20">
        <v>2</v>
      </c>
      <c r="H2931" s="20">
        <v>0</v>
      </c>
      <c r="I2931" s="20">
        <v>0</v>
      </c>
      <c r="J2931" s="20">
        <v>0</v>
      </c>
      <c r="K2931" s="20">
        <v>0</v>
      </c>
      <c r="L2931" s="20">
        <v>0</v>
      </c>
      <c r="O2931" s="101">
        <f>IF(ISBLANK(C2931),O2930,IF(COUNTIF(C$2:C2931,C2931)&gt;1,O2930,1+MAX(O2930,0)))</f>
        <v>84</v>
      </c>
      <c r="P2931" s="45">
        <f t="shared" si="630"/>
        <v>49</v>
      </c>
      <c r="Q2931" s="33" t="str">
        <f t="shared" si="631"/>
        <v/>
      </c>
      <c r="R2931" s="33">
        <f t="shared" si="632"/>
        <v>5</v>
      </c>
      <c r="S2931" s="33" t="str">
        <f t="shared" si="633"/>
        <v>149_5</v>
      </c>
      <c r="T2931" s="35" t="str">
        <f t="shared" si="634"/>
        <v>149AM</v>
      </c>
      <c r="U2931" s="35" t="str">
        <f t="shared" si="635"/>
        <v>149AMNS</v>
      </c>
      <c r="W2931" s="20" t="str">
        <f t="shared" si="636"/>
        <v/>
      </c>
      <c r="X2931" s="20" t="str">
        <f t="shared" si="637"/>
        <v/>
      </c>
      <c r="Y2931" s="20" t="str">
        <f t="shared" si="638"/>
        <v/>
      </c>
      <c r="Z2931" s="20" t="str">
        <f t="shared" si="639"/>
        <v/>
      </c>
      <c r="AA2931" s="20">
        <f t="shared" si="641"/>
        <v>0</v>
      </c>
      <c r="AB2931" s="20">
        <f t="shared" si="642"/>
        <v>0</v>
      </c>
      <c r="AC2931" s="20">
        <f t="shared" si="643"/>
        <v>3</v>
      </c>
      <c r="AD2931" s="16">
        <f t="shared" si="640"/>
        <v>1</v>
      </c>
      <c r="AE2931" s="16">
        <f>IF(ISBLANK(T2931),AE2930,IF(COUNTIF(T$2:T2931,T2931)&gt;1,AE2930,1+MAX(AE2930,0)))</f>
        <v>89</v>
      </c>
    </row>
    <row r="2932" spans="1:31" x14ac:dyDescent="0.25">
      <c r="A2932" s="42">
        <v>149</v>
      </c>
      <c r="B2932" s="42" t="s">
        <v>65</v>
      </c>
      <c r="C2932" s="42" t="s">
        <v>837</v>
      </c>
      <c r="E2932" s="20">
        <v>2</v>
      </c>
      <c r="F2932" s="20">
        <v>1</v>
      </c>
      <c r="G2932" s="20">
        <v>3</v>
      </c>
      <c r="H2932" s="20">
        <v>1</v>
      </c>
      <c r="I2932" s="20">
        <v>1</v>
      </c>
      <c r="J2932" s="20">
        <v>0</v>
      </c>
      <c r="K2932" s="20">
        <v>0</v>
      </c>
      <c r="L2932" s="20">
        <v>1</v>
      </c>
      <c r="O2932" s="101">
        <f>IF(ISBLANK(C2932),O2931,IF(COUNTIF(C$2:C2932,C2932)&gt;1,O2931,1+MAX(O2931,0)))</f>
        <v>84</v>
      </c>
      <c r="P2932" s="45">
        <f t="shared" si="630"/>
        <v>49</v>
      </c>
      <c r="Q2932" s="33" t="str">
        <f t="shared" si="631"/>
        <v/>
      </c>
      <c r="R2932" s="33">
        <f t="shared" si="632"/>
        <v>5</v>
      </c>
      <c r="S2932" s="33" t="str">
        <f t="shared" si="633"/>
        <v>149_5</v>
      </c>
      <c r="T2932" s="35" t="str">
        <f t="shared" si="634"/>
        <v>149AM</v>
      </c>
      <c r="U2932" s="35" t="str">
        <f t="shared" si="635"/>
        <v>149AMEW</v>
      </c>
      <c r="W2932" s="20" t="str">
        <f t="shared" si="636"/>
        <v/>
      </c>
      <c r="X2932" s="20" t="str">
        <f t="shared" si="637"/>
        <v/>
      </c>
      <c r="Y2932" s="20" t="str">
        <f t="shared" si="638"/>
        <v/>
      </c>
      <c r="Z2932" s="20" t="str">
        <f t="shared" si="639"/>
        <v/>
      </c>
      <c r="AA2932" s="20">
        <f t="shared" si="641"/>
        <v>0</v>
      </c>
      <c r="AB2932" s="20">
        <f t="shared" si="642"/>
        <v>0</v>
      </c>
      <c r="AC2932" s="20">
        <f t="shared" si="643"/>
        <v>3</v>
      </c>
      <c r="AD2932" s="16">
        <f t="shared" si="640"/>
        <v>1</v>
      </c>
      <c r="AE2932" s="16">
        <f>IF(ISBLANK(T2932),AE2931,IF(COUNTIF(T$2:T2932,T2932)&gt;1,AE2931,1+MAX(AE2931,0)))</f>
        <v>89</v>
      </c>
    </row>
    <row r="2933" spans="1:31" x14ac:dyDescent="0.25">
      <c r="A2933" s="42">
        <v>149</v>
      </c>
      <c r="B2933" s="42" t="s">
        <v>65</v>
      </c>
      <c r="C2933" s="42" t="s">
        <v>837</v>
      </c>
      <c r="E2933" s="20">
        <v>2</v>
      </c>
      <c r="F2933" s="20">
        <v>1</v>
      </c>
      <c r="G2933" s="20">
        <v>4</v>
      </c>
      <c r="H2933" s="20">
        <v>0</v>
      </c>
      <c r="I2933" s="20">
        <v>0</v>
      </c>
      <c r="J2933" s="20">
        <v>0</v>
      </c>
      <c r="K2933" s="20">
        <v>0</v>
      </c>
      <c r="L2933" s="20">
        <v>0</v>
      </c>
      <c r="O2933" s="101">
        <f>IF(ISBLANK(C2933),O2932,IF(COUNTIF(C$2:C2933,C2933)&gt;1,O2932,1+MAX(O2932,0)))</f>
        <v>84</v>
      </c>
      <c r="P2933" s="45">
        <f t="shared" si="630"/>
        <v>49</v>
      </c>
      <c r="Q2933" s="33" t="str">
        <f t="shared" si="631"/>
        <v/>
      </c>
      <c r="R2933" s="33">
        <f t="shared" si="632"/>
        <v>5</v>
      </c>
      <c r="S2933" s="33" t="str">
        <f t="shared" si="633"/>
        <v>149_5</v>
      </c>
      <c r="T2933" s="35" t="str">
        <f t="shared" si="634"/>
        <v>149AM</v>
      </c>
      <c r="U2933" s="35" t="str">
        <f t="shared" si="635"/>
        <v>149AMEW</v>
      </c>
      <c r="W2933" s="20" t="str">
        <f t="shared" si="636"/>
        <v/>
      </c>
      <c r="X2933" s="20" t="str">
        <f t="shared" si="637"/>
        <v/>
      </c>
      <c r="Y2933" s="20" t="str">
        <f t="shared" si="638"/>
        <v/>
      </c>
      <c r="Z2933" s="20" t="str">
        <f t="shared" si="639"/>
        <v/>
      </c>
      <c r="AA2933" s="20">
        <f t="shared" si="641"/>
        <v>0</v>
      </c>
      <c r="AB2933" s="20">
        <f t="shared" si="642"/>
        <v>0</v>
      </c>
      <c r="AC2933" s="20">
        <f t="shared" si="643"/>
        <v>3</v>
      </c>
      <c r="AD2933" s="16">
        <f t="shared" si="640"/>
        <v>1</v>
      </c>
      <c r="AE2933" s="16">
        <f>IF(ISBLANK(T2933),AE2932,IF(COUNTIF(T$2:T2933,T2933)&gt;1,AE2932,1+MAX(AE2932,0)))</f>
        <v>89</v>
      </c>
    </row>
    <row r="2934" spans="1:31" x14ac:dyDescent="0.25">
      <c r="A2934" s="42">
        <v>149</v>
      </c>
      <c r="B2934" s="42" t="s">
        <v>65</v>
      </c>
      <c r="C2934" s="42" t="s">
        <v>837</v>
      </c>
      <c r="E2934" s="20">
        <v>2</v>
      </c>
      <c r="F2934" s="20">
        <v>2</v>
      </c>
      <c r="G2934" s="20">
        <v>1</v>
      </c>
      <c r="H2934" s="20">
        <v>0</v>
      </c>
      <c r="I2934" s="20">
        <v>0</v>
      </c>
      <c r="J2934" s="20">
        <v>0</v>
      </c>
      <c r="K2934" s="20">
        <v>0</v>
      </c>
      <c r="L2934" s="20">
        <v>0</v>
      </c>
      <c r="O2934" s="101">
        <f>IF(ISBLANK(C2934),O2933,IF(COUNTIF(C$2:C2934,C2934)&gt;1,O2933,1+MAX(O2933,0)))</f>
        <v>84</v>
      </c>
      <c r="P2934" s="45">
        <f t="shared" si="630"/>
        <v>49</v>
      </c>
      <c r="Q2934" s="33" t="str">
        <f t="shared" si="631"/>
        <v/>
      </c>
      <c r="R2934" s="33">
        <f t="shared" si="632"/>
        <v>6</v>
      </c>
      <c r="S2934" s="33" t="str">
        <f t="shared" si="633"/>
        <v>149_6</v>
      </c>
      <c r="T2934" s="35" t="str">
        <f t="shared" si="634"/>
        <v>149AM</v>
      </c>
      <c r="U2934" s="35" t="str">
        <f t="shared" si="635"/>
        <v>149AMNS</v>
      </c>
      <c r="W2934" s="20" t="str">
        <f t="shared" si="636"/>
        <v/>
      </c>
      <c r="X2934" s="20" t="str">
        <f t="shared" si="637"/>
        <v/>
      </c>
      <c r="Y2934" s="20" t="str">
        <f t="shared" si="638"/>
        <v/>
      </c>
      <c r="Z2934" s="20" t="str">
        <f t="shared" si="639"/>
        <v/>
      </c>
      <c r="AA2934" s="20">
        <f t="shared" si="641"/>
        <v>0</v>
      </c>
      <c r="AB2934" s="20">
        <f t="shared" si="642"/>
        <v>0</v>
      </c>
      <c r="AC2934" s="20">
        <f t="shared" si="643"/>
        <v>3</v>
      </c>
      <c r="AD2934" s="16">
        <f t="shared" si="640"/>
        <v>1</v>
      </c>
      <c r="AE2934" s="16">
        <f>IF(ISBLANK(T2934),AE2933,IF(COUNTIF(T$2:T2934,T2934)&gt;1,AE2933,1+MAX(AE2933,0)))</f>
        <v>89</v>
      </c>
    </row>
    <row r="2935" spans="1:31" x14ac:dyDescent="0.25">
      <c r="A2935" s="42">
        <v>149</v>
      </c>
      <c r="B2935" s="42" t="s">
        <v>65</v>
      </c>
      <c r="C2935" s="42" t="s">
        <v>837</v>
      </c>
      <c r="E2935" s="20">
        <v>2</v>
      </c>
      <c r="F2935" s="20">
        <v>2</v>
      </c>
      <c r="G2935" s="20">
        <v>2</v>
      </c>
      <c r="H2935" s="20">
        <v>0</v>
      </c>
      <c r="I2935" s="20">
        <v>0</v>
      </c>
      <c r="J2935" s="20">
        <v>0</v>
      </c>
      <c r="K2935" s="20">
        <v>0</v>
      </c>
      <c r="L2935" s="20">
        <v>0</v>
      </c>
      <c r="O2935" s="101">
        <f>IF(ISBLANK(C2935),O2934,IF(COUNTIF(C$2:C2935,C2935)&gt;1,O2934,1+MAX(O2934,0)))</f>
        <v>84</v>
      </c>
      <c r="P2935" s="45">
        <f t="shared" si="630"/>
        <v>49</v>
      </c>
      <c r="Q2935" s="33" t="str">
        <f t="shared" si="631"/>
        <v/>
      </c>
      <c r="R2935" s="33">
        <f t="shared" si="632"/>
        <v>6</v>
      </c>
      <c r="S2935" s="33" t="str">
        <f t="shared" si="633"/>
        <v>149_6</v>
      </c>
      <c r="T2935" s="35" t="str">
        <f t="shared" si="634"/>
        <v>149AM</v>
      </c>
      <c r="U2935" s="35" t="str">
        <f t="shared" si="635"/>
        <v>149AMNS</v>
      </c>
      <c r="W2935" s="20" t="str">
        <f t="shared" si="636"/>
        <v/>
      </c>
      <c r="X2935" s="20" t="str">
        <f t="shared" si="637"/>
        <v/>
      </c>
      <c r="Y2935" s="20" t="str">
        <f t="shared" si="638"/>
        <v/>
      </c>
      <c r="Z2935" s="20" t="str">
        <f t="shared" si="639"/>
        <v/>
      </c>
      <c r="AA2935" s="20">
        <f t="shared" si="641"/>
        <v>0</v>
      </c>
      <c r="AB2935" s="20">
        <f t="shared" si="642"/>
        <v>0</v>
      </c>
      <c r="AC2935" s="20">
        <f t="shared" si="643"/>
        <v>3</v>
      </c>
      <c r="AD2935" s="16">
        <f t="shared" si="640"/>
        <v>1</v>
      </c>
      <c r="AE2935" s="16">
        <f>IF(ISBLANK(T2935),AE2934,IF(COUNTIF(T$2:T2935,T2935)&gt;1,AE2934,1+MAX(AE2934,0)))</f>
        <v>89</v>
      </c>
    </row>
    <row r="2936" spans="1:31" x14ac:dyDescent="0.25">
      <c r="A2936" s="42">
        <v>149</v>
      </c>
      <c r="B2936" s="42" t="s">
        <v>65</v>
      </c>
      <c r="C2936" s="42" t="s">
        <v>837</v>
      </c>
      <c r="E2936" s="20">
        <v>2</v>
      </c>
      <c r="F2936" s="20">
        <v>2</v>
      </c>
      <c r="G2936" s="20">
        <v>3</v>
      </c>
      <c r="H2936" s="20">
        <v>2</v>
      </c>
      <c r="I2936" s="20">
        <v>0</v>
      </c>
      <c r="J2936" s="20">
        <v>1</v>
      </c>
      <c r="K2936" s="20">
        <v>0</v>
      </c>
      <c r="L2936" s="20">
        <v>1</v>
      </c>
      <c r="O2936" s="101">
        <f>IF(ISBLANK(C2936),O2935,IF(COUNTIF(C$2:C2936,C2936)&gt;1,O2935,1+MAX(O2935,0)))</f>
        <v>84</v>
      </c>
      <c r="P2936" s="45">
        <f t="shared" si="630"/>
        <v>49</v>
      </c>
      <c r="Q2936" s="33" t="str">
        <f t="shared" si="631"/>
        <v/>
      </c>
      <c r="R2936" s="33">
        <f t="shared" si="632"/>
        <v>6</v>
      </c>
      <c r="S2936" s="33" t="str">
        <f t="shared" si="633"/>
        <v>149_6</v>
      </c>
      <c r="T2936" s="35" t="str">
        <f t="shared" si="634"/>
        <v>149AM</v>
      </c>
      <c r="U2936" s="35" t="str">
        <f t="shared" si="635"/>
        <v>149AMEW</v>
      </c>
      <c r="W2936" s="20" t="str">
        <f t="shared" si="636"/>
        <v/>
      </c>
      <c r="X2936" s="20" t="str">
        <f t="shared" si="637"/>
        <v/>
      </c>
      <c r="Y2936" s="20" t="str">
        <f t="shared" si="638"/>
        <v/>
      </c>
      <c r="Z2936" s="20" t="str">
        <f t="shared" si="639"/>
        <v/>
      </c>
      <c r="AA2936" s="20">
        <f t="shared" si="641"/>
        <v>0</v>
      </c>
      <c r="AB2936" s="20">
        <f t="shared" si="642"/>
        <v>0</v>
      </c>
      <c r="AC2936" s="20">
        <f t="shared" si="643"/>
        <v>3</v>
      </c>
      <c r="AD2936" s="16">
        <f t="shared" si="640"/>
        <v>1</v>
      </c>
      <c r="AE2936" s="16">
        <f>IF(ISBLANK(T2936),AE2935,IF(COUNTIF(T$2:T2936,T2936)&gt;1,AE2935,1+MAX(AE2935,0)))</f>
        <v>89</v>
      </c>
    </row>
    <row r="2937" spans="1:31" x14ac:dyDescent="0.25">
      <c r="A2937" s="42">
        <v>149</v>
      </c>
      <c r="B2937" s="42" t="s">
        <v>65</v>
      </c>
      <c r="C2937" s="42" t="s">
        <v>837</v>
      </c>
      <c r="E2937" s="20">
        <v>2</v>
      </c>
      <c r="F2937" s="20">
        <v>2</v>
      </c>
      <c r="G2937" s="20">
        <v>4</v>
      </c>
      <c r="H2937" s="20">
        <v>11</v>
      </c>
      <c r="I2937" s="20">
        <v>4</v>
      </c>
      <c r="J2937" s="20">
        <v>11</v>
      </c>
      <c r="K2937" s="20">
        <v>0</v>
      </c>
      <c r="L2937" s="20">
        <v>0</v>
      </c>
      <c r="O2937" s="101">
        <f>IF(ISBLANK(C2937),O2936,IF(COUNTIF(C$2:C2937,C2937)&gt;1,O2936,1+MAX(O2936,0)))</f>
        <v>84</v>
      </c>
      <c r="P2937" s="45">
        <f t="shared" si="630"/>
        <v>49</v>
      </c>
      <c r="Q2937" s="33" t="str">
        <f t="shared" si="631"/>
        <v/>
      </c>
      <c r="R2937" s="33">
        <f t="shared" si="632"/>
        <v>6</v>
      </c>
      <c r="S2937" s="33" t="str">
        <f t="shared" si="633"/>
        <v>149_6</v>
      </c>
      <c r="T2937" s="35" t="str">
        <f t="shared" si="634"/>
        <v>149AM</v>
      </c>
      <c r="U2937" s="35" t="str">
        <f t="shared" si="635"/>
        <v>149AMEW</v>
      </c>
      <c r="W2937" s="20" t="str">
        <f t="shared" si="636"/>
        <v/>
      </c>
      <c r="X2937" s="20" t="str">
        <f t="shared" si="637"/>
        <v/>
      </c>
      <c r="Y2937" s="20" t="str">
        <f t="shared" si="638"/>
        <v/>
      </c>
      <c r="Z2937" s="20" t="str">
        <f t="shared" si="639"/>
        <v/>
      </c>
      <c r="AA2937" s="20">
        <f t="shared" si="641"/>
        <v>0</v>
      </c>
      <c r="AB2937" s="20">
        <f t="shared" si="642"/>
        <v>0</v>
      </c>
      <c r="AC2937" s="20">
        <f t="shared" si="643"/>
        <v>3</v>
      </c>
      <c r="AD2937" s="16">
        <f t="shared" si="640"/>
        <v>1</v>
      </c>
      <c r="AE2937" s="16">
        <f>IF(ISBLANK(T2937),AE2936,IF(COUNTIF(T$2:T2937,T2937)&gt;1,AE2936,1+MAX(AE2936,0)))</f>
        <v>89</v>
      </c>
    </row>
    <row r="2938" spans="1:31" x14ac:dyDescent="0.25">
      <c r="A2938" s="42">
        <v>149</v>
      </c>
      <c r="B2938" s="42" t="s">
        <v>65</v>
      </c>
      <c r="C2938" s="42" t="s">
        <v>837</v>
      </c>
      <c r="E2938" s="20">
        <v>2</v>
      </c>
      <c r="F2938" s="20">
        <v>3</v>
      </c>
      <c r="G2938" s="20">
        <v>1</v>
      </c>
      <c r="H2938" s="20">
        <v>0</v>
      </c>
      <c r="I2938" s="20">
        <v>0</v>
      </c>
      <c r="J2938" s="20">
        <v>0</v>
      </c>
      <c r="K2938" s="20">
        <v>0</v>
      </c>
      <c r="L2938" s="20">
        <v>0</v>
      </c>
      <c r="O2938" s="101">
        <f>IF(ISBLANK(C2938),O2937,IF(COUNTIF(C$2:C2938,C2938)&gt;1,O2937,1+MAX(O2937,0)))</f>
        <v>84</v>
      </c>
      <c r="P2938" s="45">
        <f t="shared" si="630"/>
        <v>49</v>
      </c>
      <c r="Q2938" s="33" t="str">
        <f t="shared" si="631"/>
        <v/>
      </c>
      <c r="R2938" s="33">
        <f t="shared" si="632"/>
        <v>7</v>
      </c>
      <c r="S2938" s="33" t="str">
        <f t="shared" si="633"/>
        <v>149_7</v>
      </c>
      <c r="T2938" s="35" t="str">
        <f t="shared" si="634"/>
        <v>149AM</v>
      </c>
      <c r="U2938" s="35" t="str">
        <f t="shared" si="635"/>
        <v>149AMNS</v>
      </c>
      <c r="W2938" s="20" t="str">
        <f t="shared" si="636"/>
        <v/>
      </c>
      <c r="X2938" s="20" t="str">
        <f t="shared" si="637"/>
        <v/>
      </c>
      <c r="Y2938" s="20" t="str">
        <f t="shared" si="638"/>
        <v/>
      </c>
      <c r="Z2938" s="20" t="str">
        <f t="shared" si="639"/>
        <v/>
      </c>
      <c r="AA2938" s="20">
        <f t="shared" si="641"/>
        <v>0</v>
      </c>
      <c r="AB2938" s="20">
        <f t="shared" si="642"/>
        <v>0</v>
      </c>
      <c r="AC2938" s="20">
        <f t="shared" si="643"/>
        <v>3</v>
      </c>
      <c r="AD2938" s="16">
        <f t="shared" si="640"/>
        <v>1</v>
      </c>
      <c r="AE2938" s="16">
        <f>IF(ISBLANK(T2938),AE2937,IF(COUNTIF(T$2:T2938,T2938)&gt;1,AE2937,1+MAX(AE2937,0)))</f>
        <v>89</v>
      </c>
    </row>
    <row r="2939" spans="1:31" x14ac:dyDescent="0.25">
      <c r="A2939" s="42">
        <v>149</v>
      </c>
      <c r="B2939" s="42" t="s">
        <v>65</v>
      </c>
      <c r="C2939" s="42" t="s">
        <v>837</v>
      </c>
      <c r="E2939" s="20">
        <v>2</v>
      </c>
      <c r="F2939" s="20">
        <v>3</v>
      </c>
      <c r="G2939" s="20">
        <v>2</v>
      </c>
      <c r="H2939" s="20">
        <v>1</v>
      </c>
      <c r="I2939" s="20">
        <v>0</v>
      </c>
      <c r="J2939" s="20">
        <v>1</v>
      </c>
      <c r="K2939" s="20">
        <v>0</v>
      </c>
      <c r="L2939" s="20">
        <v>0</v>
      </c>
      <c r="O2939" s="101">
        <f>IF(ISBLANK(C2939),O2938,IF(COUNTIF(C$2:C2939,C2939)&gt;1,O2938,1+MAX(O2938,0)))</f>
        <v>84</v>
      </c>
      <c r="P2939" s="45">
        <f t="shared" si="630"/>
        <v>49</v>
      </c>
      <c r="Q2939" s="33" t="str">
        <f t="shared" si="631"/>
        <v/>
      </c>
      <c r="R2939" s="33">
        <f t="shared" si="632"/>
        <v>7</v>
      </c>
      <c r="S2939" s="33" t="str">
        <f t="shared" si="633"/>
        <v>149_7</v>
      </c>
      <c r="T2939" s="35" t="str">
        <f t="shared" si="634"/>
        <v>149AM</v>
      </c>
      <c r="U2939" s="35" t="str">
        <f t="shared" si="635"/>
        <v>149AMNS</v>
      </c>
      <c r="W2939" s="20" t="str">
        <f t="shared" si="636"/>
        <v/>
      </c>
      <c r="X2939" s="20" t="str">
        <f t="shared" si="637"/>
        <v/>
      </c>
      <c r="Y2939" s="20" t="str">
        <f t="shared" si="638"/>
        <v/>
      </c>
      <c r="Z2939" s="20" t="str">
        <f t="shared" si="639"/>
        <v/>
      </c>
      <c r="AA2939" s="20">
        <f t="shared" si="641"/>
        <v>0</v>
      </c>
      <c r="AB2939" s="20">
        <f t="shared" si="642"/>
        <v>0</v>
      </c>
      <c r="AC2939" s="20">
        <f t="shared" si="643"/>
        <v>3</v>
      </c>
      <c r="AD2939" s="16">
        <f t="shared" si="640"/>
        <v>1</v>
      </c>
      <c r="AE2939" s="16">
        <f>IF(ISBLANK(T2939),AE2938,IF(COUNTIF(T$2:T2939,T2939)&gt;1,AE2938,1+MAX(AE2938,0)))</f>
        <v>89</v>
      </c>
    </row>
    <row r="2940" spans="1:31" x14ac:dyDescent="0.25">
      <c r="A2940" s="42">
        <v>149</v>
      </c>
      <c r="B2940" s="42" t="s">
        <v>65</v>
      </c>
      <c r="C2940" s="42" t="s">
        <v>837</v>
      </c>
      <c r="E2940" s="20">
        <v>2</v>
      </c>
      <c r="F2940" s="20">
        <v>3</v>
      </c>
      <c r="G2940" s="20">
        <v>3</v>
      </c>
      <c r="H2940" s="20">
        <v>2</v>
      </c>
      <c r="I2940" s="20">
        <v>1</v>
      </c>
      <c r="J2940" s="20">
        <v>0</v>
      </c>
      <c r="K2940" s="20">
        <v>0</v>
      </c>
      <c r="L2940" s="20">
        <v>0</v>
      </c>
      <c r="O2940" s="101">
        <f>IF(ISBLANK(C2940),O2939,IF(COUNTIF(C$2:C2940,C2940)&gt;1,O2939,1+MAX(O2939,0)))</f>
        <v>84</v>
      </c>
      <c r="P2940" s="45">
        <f t="shared" si="630"/>
        <v>49</v>
      </c>
      <c r="Q2940" s="33" t="str">
        <f t="shared" si="631"/>
        <v/>
      </c>
      <c r="R2940" s="33">
        <f t="shared" si="632"/>
        <v>7</v>
      </c>
      <c r="S2940" s="33" t="str">
        <f t="shared" si="633"/>
        <v>149_7</v>
      </c>
      <c r="T2940" s="35" t="str">
        <f t="shared" si="634"/>
        <v>149AM</v>
      </c>
      <c r="U2940" s="35" t="str">
        <f t="shared" si="635"/>
        <v>149AMEW</v>
      </c>
      <c r="W2940" s="20" t="str">
        <f t="shared" si="636"/>
        <v/>
      </c>
      <c r="X2940" s="20" t="str">
        <f t="shared" si="637"/>
        <v/>
      </c>
      <c r="Y2940" s="20" t="str">
        <f t="shared" si="638"/>
        <v/>
      </c>
      <c r="Z2940" s="20" t="str">
        <f t="shared" si="639"/>
        <v/>
      </c>
      <c r="AA2940" s="20">
        <f t="shared" si="641"/>
        <v>0</v>
      </c>
      <c r="AB2940" s="20">
        <f t="shared" si="642"/>
        <v>0</v>
      </c>
      <c r="AC2940" s="20">
        <f t="shared" si="643"/>
        <v>3</v>
      </c>
      <c r="AD2940" s="16">
        <f t="shared" si="640"/>
        <v>1</v>
      </c>
      <c r="AE2940" s="16">
        <f>IF(ISBLANK(T2940),AE2939,IF(COUNTIF(T$2:T2940,T2940)&gt;1,AE2939,1+MAX(AE2939,0)))</f>
        <v>89</v>
      </c>
    </row>
    <row r="2941" spans="1:31" x14ac:dyDescent="0.25">
      <c r="A2941" s="42">
        <v>149</v>
      </c>
      <c r="B2941" s="42" t="s">
        <v>65</v>
      </c>
      <c r="C2941" s="42" t="s">
        <v>837</v>
      </c>
      <c r="E2941" s="20">
        <v>2</v>
      </c>
      <c r="F2941" s="20">
        <v>3</v>
      </c>
      <c r="G2941" s="20">
        <v>4</v>
      </c>
      <c r="H2941" s="20">
        <v>3</v>
      </c>
      <c r="I2941" s="20">
        <v>0</v>
      </c>
      <c r="J2941" s="20">
        <v>3</v>
      </c>
      <c r="K2941" s="20">
        <v>0</v>
      </c>
      <c r="L2941" s="20">
        <v>0</v>
      </c>
      <c r="O2941" s="101">
        <f>IF(ISBLANK(C2941),O2940,IF(COUNTIF(C$2:C2941,C2941)&gt;1,O2940,1+MAX(O2940,0)))</f>
        <v>84</v>
      </c>
      <c r="P2941" s="45">
        <f t="shared" si="630"/>
        <v>49</v>
      </c>
      <c r="Q2941" s="33" t="str">
        <f t="shared" si="631"/>
        <v/>
      </c>
      <c r="R2941" s="33">
        <f t="shared" si="632"/>
        <v>7</v>
      </c>
      <c r="S2941" s="33" t="str">
        <f t="shared" si="633"/>
        <v>149_7</v>
      </c>
      <c r="T2941" s="35" t="str">
        <f t="shared" si="634"/>
        <v>149AM</v>
      </c>
      <c r="U2941" s="35" t="str">
        <f t="shared" si="635"/>
        <v>149AMEW</v>
      </c>
      <c r="W2941" s="20" t="str">
        <f t="shared" si="636"/>
        <v/>
      </c>
      <c r="X2941" s="20" t="str">
        <f t="shared" si="637"/>
        <v/>
      </c>
      <c r="Y2941" s="20" t="str">
        <f t="shared" si="638"/>
        <v/>
      </c>
      <c r="Z2941" s="20" t="str">
        <f t="shared" si="639"/>
        <v/>
      </c>
      <c r="AA2941" s="20">
        <f t="shared" si="641"/>
        <v>0</v>
      </c>
      <c r="AB2941" s="20">
        <f t="shared" si="642"/>
        <v>0</v>
      </c>
      <c r="AC2941" s="20">
        <f t="shared" si="643"/>
        <v>3</v>
      </c>
      <c r="AD2941" s="16">
        <f t="shared" si="640"/>
        <v>1</v>
      </c>
      <c r="AE2941" s="16">
        <f>IF(ISBLANK(T2941),AE2940,IF(COUNTIF(T$2:T2941,T2941)&gt;1,AE2940,1+MAX(AE2940,0)))</f>
        <v>89</v>
      </c>
    </row>
    <row r="2942" spans="1:31" x14ac:dyDescent="0.25">
      <c r="A2942" s="42">
        <v>149</v>
      </c>
      <c r="B2942" s="42" t="s">
        <v>65</v>
      </c>
      <c r="C2942" s="42" t="s">
        <v>837</v>
      </c>
      <c r="E2942" s="20">
        <v>2</v>
      </c>
      <c r="F2942" s="20">
        <v>4</v>
      </c>
      <c r="G2942" s="20">
        <v>1</v>
      </c>
      <c r="H2942" s="20">
        <v>1</v>
      </c>
      <c r="I2942" s="20">
        <v>0</v>
      </c>
      <c r="J2942" s="20">
        <v>0</v>
      </c>
      <c r="K2942" s="20">
        <v>0</v>
      </c>
      <c r="L2942" s="20">
        <v>0</v>
      </c>
      <c r="O2942" s="101">
        <f>IF(ISBLANK(C2942),O2941,IF(COUNTIF(C$2:C2942,C2942)&gt;1,O2941,1+MAX(O2941,0)))</f>
        <v>84</v>
      </c>
      <c r="P2942" s="45">
        <f t="shared" si="630"/>
        <v>49</v>
      </c>
      <c r="Q2942" s="33" t="str">
        <f t="shared" si="631"/>
        <v/>
      </c>
      <c r="R2942" s="33">
        <f t="shared" si="632"/>
        <v>8</v>
      </c>
      <c r="S2942" s="33" t="str">
        <f t="shared" si="633"/>
        <v>149_8</v>
      </c>
      <c r="T2942" s="35" t="str">
        <f t="shared" si="634"/>
        <v>149AM</v>
      </c>
      <c r="U2942" s="35" t="str">
        <f t="shared" si="635"/>
        <v>149AMNS</v>
      </c>
      <c r="W2942" s="20" t="str">
        <f t="shared" si="636"/>
        <v/>
      </c>
      <c r="X2942" s="20" t="str">
        <f t="shared" si="637"/>
        <v/>
      </c>
      <c r="Y2942" s="20" t="str">
        <f t="shared" si="638"/>
        <v/>
      </c>
      <c r="Z2942" s="20" t="str">
        <f t="shared" si="639"/>
        <v/>
      </c>
      <c r="AA2942" s="20">
        <f t="shared" si="641"/>
        <v>0</v>
      </c>
      <c r="AB2942" s="20">
        <f t="shared" si="642"/>
        <v>0</v>
      </c>
      <c r="AC2942" s="20">
        <f t="shared" si="643"/>
        <v>3</v>
      </c>
      <c r="AD2942" s="16">
        <f t="shared" si="640"/>
        <v>1</v>
      </c>
      <c r="AE2942" s="16">
        <f>IF(ISBLANK(T2942),AE2941,IF(COUNTIF(T$2:T2942,T2942)&gt;1,AE2941,1+MAX(AE2941,0)))</f>
        <v>89</v>
      </c>
    </row>
    <row r="2943" spans="1:31" x14ac:dyDescent="0.25">
      <c r="A2943" s="42">
        <v>149</v>
      </c>
      <c r="B2943" s="42" t="s">
        <v>65</v>
      </c>
      <c r="C2943" s="42" t="s">
        <v>837</v>
      </c>
      <c r="E2943" s="20">
        <v>2</v>
      </c>
      <c r="F2943" s="20">
        <v>4</v>
      </c>
      <c r="G2943" s="20">
        <v>2</v>
      </c>
      <c r="H2943" s="20">
        <v>0</v>
      </c>
      <c r="I2943" s="20">
        <v>0</v>
      </c>
      <c r="J2943" s="20">
        <v>0</v>
      </c>
      <c r="K2943" s="20">
        <v>0</v>
      </c>
      <c r="L2943" s="20">
        <v>0</v>
      </c>
      <c r="O2943" s="101">
        <f>IF(ISBLANK(C2943),O2942,IF(COUNTIF(C$2:C2943,C2943)&gt;1,O2942,1+MAX(O2942,0)))</f>
        <v>84</v>
      </c>
      <c r="P2943" s="45">
        <f t="shared" si="630"/>
        <v>49</v>
      </c>
      <c r="Q2943" s="33" t="str">
        <f t="shared" si="631"/>
        <v/>
      </c>
      <c r="R2943" s="33">
        <f t="shared" si="632"/>
        <v>8</v>
      </c>
      <c r="S2943" s="33" t="str">
        <f t="shared" si="633"/>
        <v>149_8</v>
      </c>
      <c r="T2943" s="35" t="str">
        <f t="shared" si="634"/>
        <v>149AM</v>
      </c>
      <c r="U2943" s="35" t="str">
        <f t="shared" si="635"/>
        <v>149AMNS</v>
      </c>
      <c r="W2943" s="20" t="str">
        <f t="shared" si="636"/>
        <v/>
      </c>
      <c r="X2943" s="20" t="str">
        <f t="shared" si="637"/>
        <v/>
      </c>
      <c r="Y2943" s="20" t="str">
        <f t="shared" si="638"/>
        <v/>
      </c>
      <c r="Z2943" s="20" t="str">
        <f t="shared" si="639"/>
        <v/>
      </c>
      <c r="AA2943" s="20">
        <f t="shared" si="641"/>
        <v>0</v>
      </c>
      <c r="AB2943" s="20">
        <f t="shared" si="642"/>
        <v>0</v>
      </c>
      <c r="AC2943" s="20">
        <f t="shared" si="643"/>
        <v>3</v>
      </c>
      <c r="AD2943" s="16">
        <f t="shared" si="640"/>
        <v>1</v>
      </c>
      <c r="AE2943" s="16">
        <f>IF(ISBLANK(T2943),AE2942,IF(COUNTIF(T$2:T2943,T2943)&gt;1,AE2942,1+MAX(AE2942,0)))</f>
        <v>89</v>
      </c>
    </row>
    <row r="2944" spans="1:31" x14ac:dyDescent="0.25">
      <c r="A2944" s="42">
        <v>149</v>
      </c>
      <c r="B2944" s="42" t="s">
        <v>65</v>
      </c>
      <c r="C2944" s="42" t="s">
        <v>837</v>
      </c>
      <c r="E2944" s="20">
        <v>2</v>
      </c>
      <c r="F2944" s="20">
        <v>4</v>
      </c>
      <c r="G2944" s="20">
        <v>3</v>
      </c>
      <c r="H2944" s="20">
        <v>1</v>
      </c>
      <c r="I2944" s="20">
        <v>0</v>
      </c>
      <c r="J2944" s="20">
        <v>1</v>
      </c>
      <c r="K2944" s="20">
        <v>0</v>
      </c>
      <c r="L2944" s="20">
        <v>0</v>
      </c>
      <c r="O2944" s="101">
        <f>IF(ISBLANK(C2944),O2943,IF(COUNTIF(C$2:C2944,C2944)&gt;1,O2943,1+MAX(O2943,0)))</f>
        <v>84</v>
      </c>
      <c r="P2944" s="45">
        <f t="shared" si="630"/>
        <v>49</v>
      </c>
      <c r="Q2944" s="33" t="str">
        <f t="shared" si="631"/>
        <v/>
      </c>
      <c r="R2944" s="33">
        <f t="shared" si="632"/>
        <v>8</v>
      </c>
      <c r="S2944" s="33" t="str">
        <f t="shared" si="633"/>
        <v>149_8</v>
      </c>
      <c r="T2944" s="35" t="str">
        <f t="shared" si="634"/>
        <v>149AM</v>
      </c>
      <c r="U2944" s="35" t="str">
        <f t="shared" si="635"/>
        <v>149AMEW</v>
      </c>
      <c r="W2944" s="20" t="str">
        <f t="shared" si="636"/>
        <v/>
      </c>
      <c r="X2944" s="20" t="str">
        <f t="shared" si="637"/>
        <v/>
      </c>
      <c r="Y2944" s="20" t="str">
        <f t="shared" si="638"/>
        <v/>
      </c>
      <c r="Z2944" s="20" t="str">
        <f t="shared" si="639"/>
        <v/>
      </c>
      <c r="AA2944" s="20">
        <f t="shared" si="641"/>
        <v>0</v>
      </c>
      <c r="AB2944" s="20">
        <f t="shared" si="642"/>
        <v>0</v>
      </c>
      <c r="AC2944" s="20">
        <f t="shared" si="643"/>
        <v>3</v>
      </c>
      <c r="AD2944" s="16">
        <f t="shared" si="640"/>
        <v>1</v>
      </c>
      <c r="AE2944" s="16">
        <f>IF(ISBLANK(T2944),AE2943,IF(COUNTIF(T$2:T2944,T2944)&gt;1,AE2943,1+MAX(AE2943,0)))</f>
        <v>89</v>
      </c>
    </row>
    <row r="2945" spans="1:31" x14ac:dyDescent="0.25">
      <c r="A2945" s="42">
        <v>149</v>
      </c>
      <c r="B2945" s="42" t="s">
        <v>65</v>
      </c>
      <c r="C2945" s="42" t="s">
        <v>837</v>
      </c>
      <c r="E2945" s="20">
        <v>2</v>
      </c>
      <c r="F2945" s="20">
        <v>4</v>
      </c>
      <c r="G2945" s="20">
        <v>4</v>
      </c>
      <c r="H2945" s="20">
        <v>1</v>
      </c>
      <c r="I2945" s="20">
        <v>1</v>
      </c>
      <c r="J2945" s="20">
        <v>1</v>
      </c>
      <c r="K2945" s="20">
        <v>1</v>
      </c>
      <c r="L2945" s="20">
        <v>1</v>
      </c>
      <c r="O2945" s="101">
        <f>IF(ISBLANK(C2945),O2944,IF(COUNTIF(C$2:C2945,C2945)&gt;1,O2944,1+MAX(O2944,0)))</f>
        <v>84</v>
      </c>
      <c r="P2945" s="45">
        <f t="shared" si="630"/>
        <v>49</v>
      </c>
      <c r="Q2945" s="33" t="str">
        <f t="shared" si="631"/>
        <v/>
      </c>
      <c r="R2945" s="33">
        <f t="shared" si="632"/>
        <v>8</v>
      </c>
      <c r="S2945" s="33" t="str">
        <f t="shared" si="633"/>
        <v>149_8</v>
      </c>
      <c r="T2945" s="35" t="str">
        <f t="shared" si="634"/>
        <v>149AM</v>
      </c>
      <c r="U2945" s="35" t="str">
        <f t="shared" si="635"/>
        <v>149AMEW</v>
      </c>
      <c r="W2945" s="20" t="str">
        <f t="shared" si="636"/>
        <v/>
      </c>
      <c r="X2945" s="20" t="str">
        <f t="shared" si="637"/>
        <v/>
      </c>
      <c r="Y2945" s="20" t="str">
        <f t="shared" si="638"/>
        <v/>
      </c>
      <c r="Z2945" s="20" t="str">
        <f t="shared" si="639"/>
        <v/>
      </c>
      <c r="AA2945" s="20">
        <f t="shared" si="641"/>
        <v>0</v>
      </c>
      <c r="AB2945" s="20">
        <f t="shared" si="642"/>
        <v>0</v>
      </c>
      <c r="AC2945" s="20">
        <f t="shared" si="643"/>
        <v>3</v>
      </c>
      <c r="AD2945" s="16">
        <f t="shared" si="640"/>
        <v>1</v>
      </c>
      <c r="AE2945" s="16">
        <f>IF(ISBLANK(T2945),AE2944,IF(COUNTIF(T$2:T2945,T2945)&gt;1,AE2944,1+MAX(AE2944,0)))</f>
        <v>89</v>
      </c>
    </row>
    <row r="2946" spans="1:31" x14ac:dyDescent="0.25">
      <c r="A2946" s="42">
        <v>149</v>
      </c>
      <c r="B2946" s="42" t="s">
        <v>66</v>
      </c>
      <c r="C2946" s="42" t="s">
        <v>837</v>
      </c>
      <c r="E2946" s="20">
        <v>1</v>
      </c>
      <c r="F2946" s="20">
        <v>1</v>
      </c>
      <c r="G2946" s="20">
        <v>1</v>
      </c>
      <c r="H2946" s="20">
        <v>1</v>
      </c>
      <c r="I2946" s="20">
        <v>0</v>
      </c>
      <c r="J2946" s="20">
        <v>0</v>
      </c>
      <c r="K2946" s="20">
        <v>0</v>
      </c>
      <c r="L2946" s="20">
        <v>0</v>
      </c>
      <c r="O2946" s="101">
        <f>IF(ISBLANK(C2946),O2945,IF(COUNTIF(C$2:C2946,C2946)&gt;1,O2945,1+MAX(O2945,0)))</f>
        <v>84</v>
      </c>
      <c r="P2946" s="45">
        <f t="shared" ref="P2946:P3009" si="644">IF(A2946=A2945,P2945,IF(ISNUMBER(P2945),P2945+1,1))</f>
        <v>49</v>
      </c>
      <c r="Q2946" s="33" t="str">
        <f t="shared" ref="Q2946:Q3009" si="645">IF(OR(P2946=P2945,LEN(A2946)&lt;1),"",P2946)</f>
        <v/>
      </c>
      <c r="R2946" s="33">
        <f t="shared" ref="R2946:R3009" si="646">IF(ISNUMBER(F2946),F2946+4*(E2946-1)+8*IF(B2946="PM",1,0),"")</f>
        <v>9</v>
      </c>
      <c r="S2946" s="33" t="str">
        <f t="shared" ref="S2946:S3009" si="647">IF(ISNUMBER(R2946),A2946&amp;"_"&amp;R2946,"")</f>
        <v>149_9</v>
      </c>
      <c r="T2946" s="35" t="str">
        <f t="shared" ref="T2946:T3009" si="648">A2946&amp;B2946</f>
        <v>149PM</v>
      </c>
      <c r="U2946" s="35" t="str">
        <f t="shared" ref="U2946:U3009" si="649">IF(OR(G2946=1,G2946=2),T2946&amp;"NS",IF(OR(G2946=3,G2946=4),T2946&amp;"EW",""))</f>
        <v>149PMNS</v>
      </c>
      <c r="W2946" s="20" t="str">
        <f t="shared" ref="W2946:W3009" si="650">IF(I2946&gt;$H2946,1,"")</f>
        <v/>
      </c>
      <c r="X2946" s="20" t="str">
        <f t="shared" ref="X2946:X3009" si="651">IF(J2946&gt;$H2946,1,"")</f>
        <v/>
      </c>
      <c r="Y2946" s="20" t="str">
        <f t="shared" ref="Y2946:Y3009" si="652">IF(K2946&gt;$H2946,1,"")</f>
        <v/>
      </c>
      <c r="Z2946" s="20" t="str">
        <f t="shared" ref="Z2946:Z3009" si="653">IF(L2946&gt;$H2946,1,"")</f>
        <v/>
      </c>
      <c r="AA2946" s="20">
        <f t="shared" si="641"/>
        <v>0</v>
      </c>
      <c r="AB2946" s="20">
        <f t="shared" si="642"/>
        <v>0</v>
      </c>
      <c r="AC2946" s="20">
        <f t="shared" si="643"/>
        <v>0</v>
      </c>
      <c r="AD2946" s="16">
        <f t="shared" ref="AD2946:AD3009" si="654">IF(AND(AC2946&gt;0,ISNUMBER(AC2946)),1,0)</f>
        <v>0</v>
      </c>
      <c r="AE2946" s="16">
        <f>IF(ISBLANK(T2946),AE2945,IF(COUNTIF(T$2:T2946,T2946)&gt;1,AE2945,1+MAX(AE2945,0)))</f>
        <v>90</v>
      </c>
    </row>
    <row r="2947" spans="1:31" x14ac:dyDescent="0.25">
      <c r="A2947" s="42">
        <v>149</v>
      </c>
      <c r="B2947" s="42" t="s">
        <v>66</v>
      </c>
      <c r="C2947" s="42" t="s">
        <v>837</v>
      </c>
      <c r="E2947" s="20">
        <v>1</v>
      </c>
      <c r="F2947" s="20">
        <v>1</v>
      </c>
      <c r="G2947" s="20">
        <v>2</v>
      </c>
      <c r="H2947" s="20">
        <v>0</v>
      </c>
      <c r="I2947" s="20">
        <v>0</v>
      </c>
      <c r="J2947" s="20">
        <v>0</v>
      </c>
      <c r="K2947" s="20">
        <v>0</v>
      </c>
      <c r="L2947" s="20">
        <v>0</v>
      </c>
      <c r="O2947" s="101">
        <f>IF(ISBLANK(C2947),O2946,IF(COUNTIF(C$2:C2947,C2947)&gt;1,O2946,1+MAX(O2946,0)))</f>
        <v>84</v>
      </c>
      <c r="P2947" s="45">
        <f t="shared" si="644"/>
        <v>49</v>
      </c>
      <c r="Q2947" s="33" t="str">
        <f t="shared" si="645"/>
        <v/>
      </c>
      <c r="R2947" s="33">
        <f t="shared" si="646"/>
        <v>9</v>
      </c>
      <c r="S2947" s="33" t="str">
        <f t="shared" si="647"/>
        <v>149_9</v>
      </c>
      <c r="T2947" s="35" t="str">
        <f t="shared" si="648"/>
        <v>149PM</v>
      </c>
      <c r="U2947" s="35" t="str">
        <f t="shared" si="649"/>
        <v>149PMNS</v>
      </c>
      <c r="W2947" s="20" t="str">
        <f t="shared" si="650"/>
        <v/>
      </c>
      <c r="X2947" s="20" t="str">
        <f t="shared" si="651"/>
        <v/>
      </c>
      <c r="Y2947" s="20" t="str">
        <f t="shared" si="652"/>
        <v/>
      </c>
      <c r="Z2947" s="20" t="str">
        <f t="shared" si="653"/>
        <v/>
      </c>
      <c r="AA2947" s="20">
        <f t="shared" ref="AA2947:AA3010" si="655">IF(AND(ISNUMBER($G2947),$B2947="AM"),INDEX(Cordon,MATCH($A2947,loc_ID,0),$G2947),0)</f>
        <v>0</v>
      </c>
      <c r="AB2947" s="20">
        <f t="shared" ref="AB2947:AB3010" si="656">IF(AND(ISNUMBER($G2947),$B2947="PM"),INDEX(Cordon,MATCH($A2947,loc_ID,0),VLOOKUP($G2947,Reverse_dir,2,FALSE)),0)</f>
        <v>0</v>
      </c>
      <c r="AC2947" s="20">
        <f t="shared" ref="AC2947:AC3010" si="657">IF(AND(ISNUMBER($G2947),$B2947="AM"),INDEX(Lane,MATCH($A2947,loc_ID,0),$G2947),0)</f>
        <v>0</v>
      </c>
      <c r="AD2947" s="16">
        <f t="shared" si="654"/>
        <v>0</v>
      </c>
      <c r="AE2947" s="16">
        <f>IF(ISBLANK(T2947),AE2946,IF(COUNTIF(T$2:T2947,T2947)&gt;1,AE2946,1+MAX(AE2946,0)))</f>
        <v>90</v>
      </c>
    </row>
    <row r="2948" spans="1:31" x14ac:dyDescent="0.25">
      <c r="A2948" s="42">
        <v>149</v>
      </c>
      <c r="B2948" s="42" t="s">
        <v>66</v>
      </c>
      <c r="C2948" s="42" t="s">
        <v>837</v>
      </c>
      <c r="E2948" s="20">
        <v>1</v>
      </c>
      <c r="F2948" s="20">
        <v>1</v>
      </c>
      <c r="G2948" s="20">
        <v>3</v>
      </c>
      <c r="H2948" s="20">
        <v>1</v>
      </c>
      <c r="I2948" s="20">
        <v>0</v>
      </c>
      <c r="J2948" s="20">
        <v>1</v>
      </c>
      <c r="K2948" s="20">
        <v>0</v>
      </c>
      <c r="L2948" s="20">
        <v>0</v>
      </c>
      <c r="O2948" s="101">
        <f>IF(ISBLANK(C2948),O2947,IF(COUNTIF(C$2:C2948,C2948)&gt;1,O2947,1+MAX(O2947,0)))</f>
        <v>84</v>
      </c>
      <c r="P2948" s="45">
        <f t="shared" si="644"/>
        <v>49</v>
      </c>
      <c r="Q2948" s="33" t="str">
        <f t="shared" si="645"/>
        <v/>
      </c>
      <c r="R2948" s="33">
        <f t="shared" si="646"/>
        <v>9</v>
      </c>
      <c r="S2948" s="33" t="str">
        <f t="shared" si="647"/>
        <v>149_9</v>
      </c>
      <c r="T2948" s="35" t="str">
        <f t="shared" si="648"/>
        <v>149PM</v>
      </c>
      <c r="U2948" s="35" t="str">
        <f t="shared" si="649"/>
        <v>149PMEW</v>
      </c>
      <c r="W2948" s="20" t="str">
        <f t="shared" si="650"/>
        <v/>
      </c>
      <c r="X2948" s="20" t="str">
        <f t="shared" si="651"/>
        <v/>
      </c>
      <c r="Y2948" s="20" t="str">
        <f t="shared" si="652"/>
        <v/>
      </c>
      <c r="Z2948" s="20" t="str">
        <f t="shared" si="653"/>
        <v/>
      </c>
      <c r="AA2948" s="20">
        <f t="shared" si="655"/>
        <v>0</v>
      </c>
      <c r="AB2948" s="20">
        <f t="shared" si="656"/>
        <v>0</v>
      </c>
      <c r="AC2948" s="20">
        <f t="shared" si="657"/>
        <v>0</v>
      </c>
      <c r="AD2948" s="16">
        <f t="shared" si="654"/>
        <v>0</v>
      </c>
      <c r="AE2948" s="16">
        <f>IF(ISBLANK(T2948),AE2947,IF(COUNTIF(T$2:T2948,T2948)&gt;1,AE2947,1+MAX(AE2947,0)))</f>
        <v>90</v>
      </c>
    </row>
    <row r="2949" spans="1:31" x14ac:dyDescent="0.25">
      <c r="A2949" s="42">
        <v>149</v>
      </c>
      <c r="B2949" s="42" t="s">
        <v>66</v>
      </c>
      <c r="C2949" s="42" t="s">
        <v>837</v>
      </c>
      <c r="E2949" s="20">
        <v>1</v>
      </c>
      <c r="F2949" s="20">
        <v>1</v>
      </c>
      <c r="G2949" s="20">
        <v>4</v>
      </c>
      <c r="H2949" s="20">
        <v>0</v>
      </c>
      <c r="I2949" s="20">
        <v>0</v>
      </c>
      <c r="J2949" s="20">
        <v>0</v>
      </c>
      <c r="K2949" s="20">
        <v>0</v>
      </c>
      <c r="L2949" s="20">
        <v>0</v>
      </c>
      <c r="O2949" s="101">
        <f>IF(ISBLANK(C2949),O2948,IF(COUNTIF(C$2:C2949,C2949)&gt;1,O2948,1+MAX(O2948,0)))</f>
        <v>84</v>
      </c>
      <c r="P2949" s="45">
        <f t="shared" si="644"/>
        <v>49</v>
      </c>
      <c r="Q2949" s="33" t="str">
        <f t="shared" si="645"/>
        <v/>
      </c>
      <c r="R2949" s="33">
        <f t="shared" si="646"/>
        <v>9</v>
      </c>
      <c r="S2949" s="33" t="str">
        <f t="shared" si="647"/>
        <v>149_9</v>
      </c>
      <c r="T2949" s="35" t="str">
        <f t="shared" si="648"/>
        <v>149PM</v>
      </c>
      <c r="U2949" s="35" t="str">
        <f t="shared" si="649"/>
        <v>149PMEW</v>
      </c>
      <c r="W2949" s="20" t="str">
        <f t="shared" si="650"/>
        <v/>
      </c>
      <c r="X2949" s="20" t="str">
        <f t="shared" si="651"/>
        <v/>
      </c>
      <c r="Y2949" s="20" t="str">
        <f t="shared" si="652"/>
        <v/>
      </c>
      <c r="Z2949" s="20" t="str">
        <f t="shared" si="653"/>
        <v/>
      </c>
      <c r="AA2949" s="20">
        <f t="shared" si="655"/>
        <v>0</v>
      </c>
      <c r="AB2949" s="20">
        <f t="shared" si="656"/>
        <v>0</v>
      </c>
      <c r="AC2949" s="20">
        <f t="shared" si="657"/>
        <v>0</v>
      </c>
      <c r="AD2949" s="16">
        <f t="shared" si="654"/>
        <v>0</v>
      </c>
      <c r="AE2949" s="16">
        <f>IF(ISBLANK(T2949),AE2948,IF(COUNTIF(T$2:T2949,T2949)&gt;1,AE2948,1+MAX(AE2948,0)))</f>
        <v>90</v>
      </c>
    </row>
    <row r="2950" spans="1:31" x14ac:dyDescent="0.25">
      <c r="A2950" s="42">
        <v>149</v>
      </c>
      <c r="B2950" s="42" t="s">
        <v>66</v>
      </c>
      <c r="C2950" s="42" t="s">
        <v>837</v>
      </c>
      <c r="E2950" s="20">
        <v>1</v>
      </c>
      <c r="F2950" s="20">
        <v>2</v>
      </c>
      <c r="G2950" s="20">
        <v>1</v>
      </c>
      <c r="H2950" s="20">
        <v>0</v>
      </c>
      <c r="I2950" s="20">
        <v>0</v>
      </c>
      <c r="J2950" s="20">
        <v>0</v>
      </c>
      <c r="K2950" s="20">
        <v>0</v>
      </c>
      <c r="L2950" s="20">
        <v>0</v>
      </c>
      <c r="O2950" s="101">
        <f>IF(ISBLANK(C2950),O2949,IF(COUNTIF(C$2:C2950,C2950)&gt;1,O2949,1+MAX(O2949,0)))</f>
        <v>84</v>
      </c>
      <c r="P2950" s="45">
        <f t="shared" si="644"/>
        <v>49</v>
      </c>
      <c r="Q2950" s="33" t="str">
        <f t="shared" si="645"/>
        <v/>
      </c>
      <c r="R2950" s="33">
        <f t="shared" si="646"/>
        <v>10</v>
      </c>
      <c r="S2950" s="33" t="str">
        <f t="shared" si="647"/>
        <v>149_10</v>
      </c>
      <c r="T2950" s="35" t="str">
        <f t="shared" si="648"/>
        <v>149PM</v>
      </c>
      <c r="U2950" s="35" t="str">
        <f t="shared" si="649"/>
        <v>149PMNS</v>
      </c>
      <c r="W2950" s="20" t="str">
        <f t="shared" si="650"/>
        <v/>
      </c>
      <c r="X2950" s="20" t="str">
        <f t="shared" si="651"/>
        <v/>
      </c>
      <c r="Y2950" s="20" t="str">
        <f t="shared" si="652"/>
        <v/>
      </c>
      <c r="Z2950" s="20" t="str">
        <f t="shared" si="653"/>
        <v/>
      </c>
      <c r="AA2950" s="20">
        <f t="shared" si="655"/>
        <v>0</v>
      </c>
      <c r="AB2950" s="20">
        <f t="shared" si="656"/>
        <v>0</v>
      </c>
      <c r="AC2950" s="20">
        <f t="shared" si="657"/>
        <v>0</v>
      </c>
      <c r="AD2950" s="16">
        <f t="shared" si="654"/>
        <v>0</v>
      </c>
      <c r="AE2950" s="16">
        <f>IF(ISBLANK(T2950),AE2949,IF(COUNTIF(T$2:T2950,T2950)&gt;1,AE2949,1+MAX(AE2949,0)))</f>
        <v>90</v>
      </c>
    </row>
    <row r="2951" spans="1:31" x14ac:dyDescent="0.25">
      <c r="A2951" s="42">
        <v>149</v>
      </c>
      <c r="B2951" s="42" t="s">
        <v>66</v>
      </c>
      <c r="C2951" s="42" t="s">
        <v>837</v>
      </c>
      <c r="E2951" s="20">
        <v>1</v>
      </c>
      <c r="F2951" s="20">
        <v>2</v>
      </c>
      <c r="G2951" s="20">
        <v>2</v>
      </c>
      <c r="H2951" s="20">
        <v>0</v>
      </c>
      <c r="I2951" s="20">
        <v>0</v>
      </c>
      <c r="J2951" s="20">
        <v>0</v>
      </c>
      <c r="K2951" s="20">
        <v>0</v>
      </c>
      <c r="L2951" s="20">
        <v>0</v>
      </c>
      <c r="O2951" s="101">
        <f>IF(ISBLANK(C2951),O2950,IF(COUNTIF(C$2:C2951,C2951)&gt;1,O2950,1+MAX(O2950,0)))</f>
        <v>84</v>
      </c>
      <c r="P2951" s="45">
        <f t="shared" si="644"/>
        <v>49</v>
      </c>
      <c r="Q2951" s="33" t="str">
        <f t="shared" si="645"/>
        <v/>
      </c>
      <c r="R2951" s="33">
        <f t="shared" si="646"/>
        <v>10</v>
      </c>
      <c r="S2951" s="33" t="str">
        <f t="shared" si="647"/>
        <v>149_10</v>
      </c>
      <c r="T2951" s="35" t="str">
        <f t="shared" si="648"/>
        <v>149PM</v>
      </c>
      <c r="U2951" s="35" t="str">
        <f t="shared" si="649"/>
        <v>149PMNS</v>
      </c>
      <c r="W2951" s="20" t="str">
        <f t="shared" si="650"/>
        <v/>
      </c>
      <c r="X2951" s="20" t="str">
        <f t="shared" si="651"/>
        <v/>
      </c>
      <c r="Y2951" s="20" t="str">
        <f t="shared" si="652"/>
        <v/>
      </c>
      <c r="Z2951" s="20" t="str">
        <f t="shared" si="653"/>
        <v/>
      </c>
      <c r="AA2951" s="20">
        <f t="shared" si="655"/>
        <v>0</v>
      </c>
      <c r="AB2951" s="20">
        <f t="shared" si="656"/>
        <v>0</v>
      </c>
      <c r="AC2951" s="20">
        <f t="shared" si="657"/>
        <v>0</v>
      </c>
      <c r="AD2951" s="16">
        <f t="shared" si="654"/>
        <v>0</v>
      </c>
      <c r="AE2951" s="16">
        <f>IF(ISBLANK(T2951),AE2950,IF(COUNTIF(T$2:T2951,T2951)&gt;1,AE2950,1+MAX(AE2950,0)))</f>
        <v>90</v>
      </c>
    </row>
    <row r="2952" spans="1:31" x14ac:dyDescent="0.25">
      <c r="A2952" s="42">
        <v>149</v>
      </c>
      <c r="B2952" s="42" t="s">
        <v>66</v>
      </c>
      <c r="C2952" s="42" t="s">
        <v>837</v>
      </c>
      <c r="E2952" s="20">
        <v>1</v>
      </c>
      <c r="F2952" s="20">
        <v>2</v>
      </c>
      <c r="G2952" s="20">
        <v>3</v>
      </c>
      <c r="H2952" s="20">
        <v>2</v>
      </c>
      <c r="I2952" s="20">
        <v>0</v>
      </c>
      <c r="J2952" s="20">
        <v>0</v>
      </c>
      <c r="K2952" s="20">
        <v>0</v>
      </c>
      <c r="L2952" s="20">
        <v>1</v>
      </c>
      <c r="O2952" s="101">
        <f>IF(ISBLANK(C2952),O2951,IF(COUNTIF(C$2:C2952,C2952)&gt;1,O2951,1+MAX(O2951,0)))</f>
        <v>84</v>
      </c>
      <c r="P2952" s="45">
        <f t="shared" si="644"/>
        <v>49</v>
      </c>
      <c r="Q2952" s="33" t="str">
        <f t="shared" si="645"/>
        <v/>
      </c>
      <c r="R2952" s="33">
        <f t="shared" si="646"/>
        <v>10</v>
      </c>
      <c r="S2952" s="33" t="str">
        <f t="shared" si="647"/>
        <v>149_10</v>
      </c>
      <c r="T2952" s="35" t="str">
        <f t="shared" si="648"/>
        <v>149PM</v>
      </c>
      <c r="U2952" s="35" t="str">
        <f t="shared" si="649"/>
        <v>149PMEW</v>
      </c>
      <c r="W2952" s="20" t="str">
        <f t="shared" si="650"/>
        <v/>
      </c>
      <c r="X2952" s="20" t="str">
        <f t="shared" si="651"/>
        <v/>
      </c>
      <c r="Y2952" s="20" t="str">
        <f t="shared" si="652"/>
        <v/>
      </c>
      <c r="Z2952" s="20" t="str">
        <f t="shared" si="653"/>
        <v/>
      </c>
      <c r="AA2952" s="20">
        <f t="shared" si="655"/>
        <v>0</v>
      </c>
      <c r="AB2952" s="20">
        <f t="shared" si="656"/>
        <v>0</v>
      </c>
      <c r="AC2952" s="20">
        <f t="shared" si="657"/>
        <v>0</v>
      </c>
      <c r="AD2952" s="16">
        <f t="shared" si="654"/>
        <v>0</v>
      </c>
      <c r="AE2952" s="16">
        <f>IF(ISBLANK(T2952),AE2951,IF(COUNTIF(T$2:T2952,T2952)&gt;1,AE2951,1+MAX(AE2951,0)))</f>
        <v>90</v>
      </c>
    </row>
    <row r="2953" spans="1:31" x14ac:dyDescent="0.25">
      <c r="A2953" s="42">
        <v>149</v>
      </c>
      <c r="B2953" s="42" t="s">
        <v>66</v>
      </c>
      <c r="C2953" s="42" t="s">
        <v>837</v>
      </c>
      <c r="E2953" s="20">
        <v>1</v>
      </c>
      <c r="F2953" s="20">
        <v>2</v>
      </c>
      <c r="G2953" s="20">
        <v>4</v>
      </c>
      <c r="H2953" s="20">
        <v>0</v>
      </c>
      <c r="I2953" s="20">
        <v>0</v>
      </c>
      <c r="J2953" s="20">
        <v>0</v>
      </c>
      <c r="K2953" s="20">
        <v>0</v>
      </c>
      <c r="L2953" s="20">
        <v>0</v>
      </c>
      <c r="O2953" s="101">
        <f>IF(ISBLANK(C2953),O2952,IF(COUNTIF(C$2:C2953,C2953)&gt;1,O2952,1+MAX(O2952,0)))</f>
        <v>84</v>
      </c>
      <c r="P2953" s="45">
        <f t="shared" si="644"/>
        <v>49</v>
      </c>
      <c r="Q2953" s="33" t="str">
        <f t="shared" si="645"/>
        <v/>
      </c>
      <c r="R2953" s="33">
        <f t="shared" si="646"/>
        <v>10</v>
      </c>
      <c r="S2953" s="33" t="str">
        <f t="shared" si="647"/>
        <v>149_10</v>
      </c>
      <c r="T2953" s="35" t="str">
        <f t="shared" si="648"/>
        <v>149PM</v>
      </c>
      <c r="U2953" s="35" t="str">
        <f t="shared" si="649"/>
        <v>149PMEW</v>
      </c>
      <c r="W2953" s="20" t="str">
        <f t="shared" si="650"/>
        <v/>
      </c>
      <c r="X2953" s="20" t="str">
        <f t="shared" si="651"/>
        <v/>
      </c>
      <c r="Y2953" s="20" t="str">
        <f t="shared" si="652"/>
        <v/>
      </c>
      <c r="Z2953" s="20" t="str">
        <f t="shared" si="653"/>
        <v/>
      </c>
      <c r="AA2953" s="20">
        <f t="shared" si="655"/>
        <v>0</v>
      </c>
      <c r="AB2953" s="20">
        <f t="shared" si="656"/>
        <v>0</v>
      </c>
      <c r="AC2953" s="20">
        <f t="shared" si="657"/>
        <v>0</v>
      </c>
      <c r="AD2953" s="16">
        <f t="shared" si="654"/>
        <v>0</v>
      </c>
      <c r="AE2953" s="16">
        <f>IF(ISBLANK(T2953),AE2952,IF(COUNTIF(T$2:T2953,T2953)&gt;1,AE2952,1+MAX(AE2952,0)))</f>
        <v>90</v>
      </c>
    </row>
    <row r="2954" spans="1:31" x14ac:dyDescent="0.25">
      <c r="A2954" s="42">
        <v>149</v>
      </c>
      <c r="B2954" s="42" t="s">
        <v>66</v>
      </c>
      <c r="C2954" s="42" t="s">
        <v>837</v>
      </c>
      <c r="E2954" s="20">
        <v>1</v>
      </c>
      <c r="F2954" s="20">
        <v>3</v>
      </c>
      <c r="G2954" s="20">
        <v>1</v>
      </c>
      <c r="H2954" s="20">
        <v>0</v>
      </c>
      <c r="I2954" s="20">
        <v>0</v>
      </c>
      <c r="J2954" s="20">
        <v>0</v>
      </c>
      <c r="K2954" s="20">
        <v>0</v>
      </c>
      <c r="L2954" s="20">
        <v>0</v>
      </c>
      <c r="O2954" s="101">
        <f>IF(ISBLANK(C2954),O2953,IF(COUNTIF(C$2:C2954,C2954)&gt;1,O2953,1+MAX(O2953,0)))</f>
        <v>84</v>
      </c>
      <c r="P2954" s="45">
        <f t="shared" si="644"/>
        <v>49</v>
      </c>
      <c r="Q2954" s="33" t="str">
        <f t="shared" si="645"/>
        <v/>
      </c>
      <c r="R2954" s="33">
        <f t="shared" si="646"/>
        <v>11</v>
      </c>
      <c r="S2954" s="33" t="str">
        <f t="shared" si="647"/>
        <v>149_11</v>
      </c>
      <c r="T2954" s="35" t="str">
        <f t="shared" si="648"/>
        <v>149PM</v>
      </c>
      <c r="U2954" s="35" t="str">
        <f t="shared" si="649"/>
        <v>149PMNS</v>
      </c>
      <c r="W2954" s="20" t="str">
        <f t="shared" si="650"/>
        <v/>
      </c>
      <c r="X2954" s="20" t="str">
        <f t="shared" si="651"/>
        <v/>
      </c>
      <c r="Y2954" s="20" t="str">
        <f t="shared" si="652"/>
        <v/>
      </c>
      <c r="Z2954" s="20" t="str">
        <f t="shared" si="653"/>
        <v/>
      </c>
      <c r="AA2954" s="20">
        <f t="shared" si="655"/>
        <v>0</v>
      </c>
      <c r="AB2954" s="20">
        <f t="shared" si="656"/>
        <v>0</v>
      </c>
      <c r="AC2954" s="20">
        <f t="shared" si="657"/>
        <v>0</v>
      </c>
      <c r="AD2954" s="16">
        <f t="shared" si="654"/>
        <v>0</v>
      </c>
      <c r="AE2954" s="16">
        <f>IF(ISBLANK(T2954),AE2953,IF(COUNTIF(T$2:T2954,T2954)&gt;1,AE2953,1+MAX(AE2953,0)))</f>
        <v>90</v>
      </c>
    </row>
    <row r="2955" spans="1:31" x14ac:dyDescent="0.25">
      <c r="A2955" s="42">
        <v>149</v>
      </c>
      <c r="B2955" s="42" t="s">
        <v>66</v>
      </c>
      <c r="C2955" s="42" t="s">
        <v>837</v>
      </c>
      <c r="E2955" s="20">
        <v>1</v>
      </c>
      <c r="F2955" s="20">
        <v>3</v>
      </c>
      <c r="G2955" s="20">
        <v>2</v>
      </c>
      <c r="H2955" s="20">
        <v>2</v>
      </c>
      <c r="I2955" s="20">
        <v>1</v>
      </c>
      <c r="J2955" s="20">
        <v>0</v>
      </c>
      <c r="K2955" s="20">
        <v>0</v>
      </c>
      <c r="L2955" s="20">
        <v>0</v>
      </c>
      <c r="O2955" s="101">
        <f>IF(ISBLANK(C2955),O2954,IF(COUNTIF(C$2:C2955,C2955)&gt;1,O2954,1+MAX(O2954,0)))</f>
        <v>84</v>
      </c>
      <c r="P2955" s="45">
        <f t="shared" si="644"/>
        <v>49</v>
      </c>
      <c r="Q2955" s="33" t="str">
        <f t="shared" si="645"/>
        <v/>
      </c>
      <c r="R2955" s="33">
        <f t="shared" si="646"/>
        <v>11</v>
      </c>
      <c r="S2955" s="33" t="str">
        <f t="shared" si="647"/>
        <v>149_11</v>
      </c>
      <c r="T2955" s="35" t="str">
        <f t="shared" si="648"/>
        <v>149PM</v>
      </c>
      <c r="U2955" s="35" t="str">
        <f t="shared" si="649"/>
        <v>149PMNS</v>
      </c>
      <c r="W2955" s="20" t="str">
        <f t="shared" si="650"/>
        <v/>
      </c>
      <c r="X2955" s="20" t="str">
        <f t="shared" si="651"/>
        <v/>
      </c>
      <c r="Y2955" s="20" t="str">
        <f t="shared" si="652"/>
        <v/>
      </c>
      <c r="Z2955" s="20" t="str">
        <f t="shared" si="653"/>
        <v/>
      </c>
      <c r="AA2955" s="20">
        <f t="shared" si="655"/>
        <v>0</v>
      </c>
      <c r="AB2955" s="20">
        <f t="shared" si="656"/>
        <v>0</v>
      </c>
      <c r="AC2955" s="20">
        <f t="shared" si="657"/>
        <v>0</v>
      </c>
      <c r="AD2955" s="16">
        <f t="shared" si="654"/>
        <v>0</v>
      </c>
      <c r="AE2955" s="16">
        <f>IF(ISBLANK(T2955),AE2954,IF(COUNTIF(T$2:T2955,T2955)&gt;1,AE2954,1+MAX(AE2954,0)))</f>
        <v>90</v>
      </c>
    </row>
    <row r="2956" spans="1:31" x14ac:dyDescent="0.25">
      <c r="A2956" s="42">
        <v>149</v>
      </c>
      <c r="B2956" s="42" t="s">
        <v>66</v>
      </c>
      <c r="C2956" s="42" t="s">
        <v>837</v>
      </c>
      <c r="E2956" s="20">
        <v>1</v>
      </c>
      <c r="F2956" s="20">
        <v>3</v>
      </c>
      <c r="G2956" s="20">
        <v>3</v>
      </c>
      <c r="H2956" s="20">
        <v>1</v>
      </c>
      <c r="I2956" s="20">
        <v>0</v>
      </c>
      <c r="J2956" s="20">
        <v>1</v>
      </c>
      <c r="K2956" s="20">
        <v>0</v>
      </c>
      <c r="L2956" s="20">
        <v>0</v>
      </c>
      <c r="O2956" s="101">
        <f>IF(ISBLANK(C2956),O2955,IF(COUNTIF(C$2:C2956,C2956)&gt;1,O2955,1+MAX(O2955,0)))</f>
        <v>84</v>
      </c>
      <c r="P2956" s="45">
        <f t="shared" si="644"/>
        <v>49</v>
      </c>
      <c r="Q2956" s="33" t="str">
        <f t="shared" si="645"/>
        <v/>
      </c>
      <c r="R2956" s="33">
        <f t="shared" si="646"/>
        <v>11</v>
      </c>
      <c r="S2956" s="33" t="str">
        <f t="shared" si="647"/>
        <v>149_11</v>
      </c>
      <c r="T2956" s="35" t="str">
        <f t="shared" si="648"/>
        <v>149PM</v>
      </c>
      <c r="U2956" s="35" t="str">
        <f t="shared" si="649"/>
        <v>149PMEW</v>
      </c>
      <c r="W2956" s="20" t="str">
        <f t="shared" si="650"/>
        <v/>
      </c>
      <c r="X2956" s="20" t="str">
        <f t="shared" si="651"/>
        <v/>
      </c>
      <c r="Y2956" s="20" t="str">
        <f t="shared" si="652"/>
        <v/>
      </c>
      <c r="Z2956" s="20" t="str">
        <f t="shared" si="653"/>
        <v/>
      </c>
      <c r="AA2956" s="20">
        <f t="shared" si="655"/>
        <v>0</v>
      </c>
      <c r="AB2956" s="20">
        <f t="shared" si="656"/>
        <v>0</v>
      </c>
      <c r="AC2956" s="20">
        <f t="shared" si="657"/>
        <v>0</v>
      </c>
      <c r="AD2956" s="16">
        <f t="shared" si="654"/>
        <v>0</v>
      </c>
      <c r="AE2956" s="16">
        <f>IF(ISBLANK(T2956),AE2955,IF(COUNTIF(T$2:T2956,T2956)&gt;1,AE2955,1+MAX(AE2955,0)))</f>
        <v>90</v>
      </c>
    </row>
    <row r="2957" spans="1:31" x14ac:dyDescent="0.25">
      <c r="A2957" s="42">
        <v>149</v>
      </c>
      <c r="B2957" s="42" t="s">
        <v>66</v>
      </c>
      <c r="C2957" s="42" t="s">
        <v>837</v>
      </c>
      <c r="E2957" s="20">
        <v>1</v>
      </c>
      <c r="F2957" s="20">
        <v>3</v>
      </c>
      <c r="G2957" s="20">
        <v>4</v>
      </c>
      <c r="H2957" s="20">
        <v>1</v>
      </c>
      <c r="I2957" s="20">
        <v>0</v>
      </c>
      <c r="J2957" s="20">
        <v>0</v>
      </c>
      <c r="K2957" s="20">
        <v>0</v>
      </c>
      <c r="L2957" s="20">
        <v>0</v>
      </c>
      <c r="O2957" s="101">
        <f>IF(ISBLANK(C2957),O2956,IF(COUNTIF(C$2:C2957,C2957)&gt;1,O2956,1+MAX(O2956,0)))</f>
        <v>84</v>
      </c>
      <c r="P2957" s="45">
        <f t="shared" si="644"/>
        <v>49</v>
      </c>
      <c r="Q2957" s="33" t="str">
        <f t="shared" si="645"/>
        <v/>
      </c>
      <c r="R2957" s="33">
        <f t="shared" si="646"/>
        <v>11</v>
      </c>
      <c r="S2957" s="33" t="str">
        <f t="shared" si="647"/>
        <v>149_11</v>
      </c>
      <c r="T2957" s="35" t="str">
        <f t="shared" si="648"/>
        <v>149PM</v>
      </c>
      <c r="U2957" s="35" t="str">
        <f t="shared" si="649"/>
        <v>149PMEW</v>
      </c>
      <c r="W2957" s="20" t="str">
        <f t="shared" si="650"/>
        <v/>
      </c>
      <c r="X2957" s="20" t="str">
        <f t="shared" si="651"/>
        <v/>
      </c>
      <c r="Y2957" s="20" t="str">
        <f t="shared" si="652"/>
        <v/>
      </c>
      <c r="Z2957" s="20" t="str">
        <f t="shared" si="653"/>
        <v/>
      </c>
      <c r="AA2957" s="20">
        <f t="shared" si="655"/>
        <v>0</v>
      </c>
      <c r="AB2957" s="20">
        <f t="shared" si="656"/>
        <v>0</v>
      </c>
      <c r="AC2957" s="20">
        <f t="shared" si="657"/>
        <v>0</v>
      </c>
      <c r="AD2957" s="16">
        <f t="shared" si="654"/>
        <v>0</v>
      </c>
      <c r="AE2957" s="16">
        <f>IF(ISBLANK(T2957),AE2956,IF(COUNTIF(T$2:T2957,T2957)&gt;1,AE2956,1+MAX(AE2956,0)))</f>
        <v>90</v>
      </c>
    </row>
    <row r="2958" spans="1:31" x14ac:dyDescent="0.25">
      <c r="A2958" s="42">
        <v>149</v>
      </c>
      <c r="B2958" s="42" t="s">
        <v>66</v>
      </c>
      <c r="C2958" s="42" t="s">
        <v>837</v>
      </c>
      <c r="E2958" s="20">
        <v>1</v>
      </c>
      <c r="F2958" s="20">
        <v>4</v>
      </c>
      <c r="G2958" s="20">
        <v>1</v>
      </c>
      <c r="H2958" s="20">
        <v>1</v>
      </c>
      <c r="I2958" s="20">
        <v>0</v>
      </c>
      <c r="J2958" s="20">
        <v>1</v>
      </c>
      <c r="K2958" s="20">
        <v>0</v>
      </c>
      <c r="L2958" s="20">
        <v>0</v>
      </c>
      <c r="O2958" s="101">
        <f>IF(ISBLANK(C2958),O2957,IF(COUNTIF(C$2:C2958,C2958)&gt;1,O2957,1+MAX(O2957,0)))</f>
        <v>84</v>
      </c>
      <c r="P2958" s="45">
        <f t="shared" si="644"/>
        <v>49</v>
      </c>
      <c r="Q2958" s="33" t="str">
        <f t="shared" si="645"/>
        <v/>
      </c>
      <c r="R2958" s="33">
        <f t="shared" si="646"/>
        <v>12</v>
      </c>
      <c r="S2958" s="33" t="str">
        <f t="shared" si="647"/>
        <v>149_12</v>
      </c>
      <c r="T2958" s="35" t="str">
        <f t="shared" si="648"/>
        <v>149PM</v>
      </c>
      <c r="U2958" s="35" t="str">
        <f t="shared" si="649"/>
        <v>149PMNS</v>
      </c>
      <c r="W2958" s="20" t="str">
        <f t="shared" si="650"/>
        <v/>
      </c>
      <c r="X2958" s="20" t="str">
        <f t="shared" si="651"/>
        <v/>
      </c>
      <c r="Y2958" s="20" t="str">
        <f t="shared" si="652"/>
        <v/>
      </c>
      <c r="Z2958" s="20" t="str">
        <f t="shared" si="653"/>
        <v/>
      </c>
      <c r="AA2958" s="20">
        <f t="shared" si="655"/>
        <v>0</v>
      </c>
      <c r="AB2958" s="20">
        <f t="shared" si="656"/>
        <v>0</v>
      </c>
      <c r="AC2958" s="20">
        <f t="shared" si="657"/>
        <v>0</v>
      </c>
      <c r="AD2958" s="16">
        <f t="shared" si="654"/>
        <v>0</v>
      </c>
      <c r="AE2958" s="16">
        <f>IF(ISBLANK(T2958),AE2957,IF(COUNTIF(T$2:T2958,T2958)&gt;1,AE2957,1+MAX(AE2957,0)))</f>
        <v>90</v>
      </c>
    </row>
    <row r="2959" spans="1:31" x14ac:dyDescent="0.25">
      <c r="A2959" s="42">
        <v>149</v>
      </c>
      <c r="B2959" s="42" t="s">
        <v>66</v>
      </c>
      <c r="C2959" s="42" t="s">
        <v>837</v>
      </c>
      <c r="E2959" s="20">
        <v>1</v>
      </c>
      <c r="F2959" s="20">
        <v>4</v>
      </c>
      <c r="G2959" s="20">
        <v>2</v>
      </c>
      <c r="H2959" s="20">
        <v>1</v>
      </c>
      <c r="I2959" s="20">
        <v>0</v>
      </c>
      <c r="J2959" s="20">
        <v>1</v>
      </c>
      <c r="K2959" s="20">
        <v>0</v>
      </c>
      <c r="L2959" s="20">
        <v>0</v>
      </c>
      <c r="O2959" s="101">
        <f>IF(ISBLANK(C2959),O2958,IF(COUNTIF(C$2:C2959,C2959)&gt;1,O2958,1+MAX(O2958,0)))</f>
        <v>84</v>
      </c>
      <c r="P2959" s="45">
        <f t="shared" si="644"/>
        <v>49</v>
      </c>
      <c r="Q2959" s="33" t="str">
        <f t="shared" si="645"/>
        <v/>
      </c>
      <c r="R2959" s="33">
        <f t="shared" si="646"/>
        <v>12</v>
      </c>
      <c r="S2959" s="33" t="str">
        <f t="shared" si="647"/>
        <v>149_12</v>
      </c>
      <c r="T2959" s="35" t="str">
        <f t="shared" si="648"/>
        <v>149PM</v>
      </c>
      <c r="U2959" s="35" t="str">
        <f t="shared" si="649"/>
        <v>149PMNS</v>
      </c>
      <c r="W2959" s="20" t="str">
        <f t="shared" si="650"/>
        <v/>
      </c>
      <c r="X2959" s="20" t="str">
        <f t="shared" si="651"/>
        <v/>
      </c>
      <c r="Y2959" s="20" t="str">
        <f t="shared" si="652"/>
        <v/>
      </c>
      <c r="Z2959" s="20" t="str">
        <f t="shared" si="653"/>
        <v/>
      </c>
      <c r="AA2959" s="20">
        <f t="shared" si="655"/>
        <v>0</v>
      </c>
      <c r="AB2959" s="20">
        <f t="shared" si="656"/>
        <v>0</v>
      </c>
      <c r="AC2959" s="20">
        <f t="shared" si="657"/>
        <v>0</v>
      </c>
      <c r="AD2959" s="16">
        <f t="shared" si="654"/>
        <v>0</v>
      </c>
      <c r="AE2959" s="16">
        <f>IF(ISBLANK(T2959),AE2958,IF(COUNTIF(T$2:T2959,T2959)&gt;1,AE2958,1+MAX(AE2958,0)))</f>
        <v>90</v>
      </c>
    </row>
    <row r="2960" spans="1:31" x14ac:dyDescent="0.25">
      <c r="A2960" s="42">
        <v>149</v>
      </c>
      <c r="B2960" s="42" t="s">
        <v>66</v>
      </c>
      <c r="C2960" s="42" t="s">
        <v>837</v>
      </c>
      <c r="E2960" s="20">
        <v>1</v>
      </c>
      <c r="F2960" s="20">
        <v>4</v>
      </c>
      <c r="G2960" s="20">
        <v>3</v>
      </c>
      <c r="H2960" s="20">
        <v>1</v>
      </c>
      <c r="I2960" s="20">
        <v>0</v>
      </c>
      <c r="J2960" s="20">
        <v>0</v>
      </c>
      <c r="K2960" s="20">
        <v>0</v>
      </c>
      <c r="L2960" s="20">
        <v>0</v>
      </c>
      <c r="O2960" s="101">
        <f>IF(ISBLANK(C2960),O2959,IF(COUNTIF(C$2:C2960,C2960)&gt;1,O2959,1+MAX(O2959,0)))</f>
        <v>84</v>
      </c>
      <c r="P2960" s="45">
        <f t="shared" si="644"/>
        <v>49</v>
      </c>
      <c r="Q2960" s="33" t="str">
        <f t="shared" si="645"/>
        <v/>
      </c>
      <c r="R2960" s="33">
        <f t="shared" si="646"/>
        <v>12</v>
      </c>
      <c r="S2960" s="33" t="str">
        <f t="shared" si="647"/>
        <v>149_12</v>
      </c>
      <c r="T2960" s="35" t="str">
        <f t="shared" si="648"/>
        <v>149PM</v>
      </c>
      <c r="U2960" s="35" t="str">
        <f t="shared" si="649"/>
        <v>149PMEW</v>
      </c>
      <c r="W2960" s="20" t="str">
        <f t="shared" si="650"/>
        <v/>
      </c>
      <c r="X2960" s="20" t="str">
        <f t="shared" si="651"/>
        <v/>
      </c>
      <c r="Y2960" s="20" t="str">
        <f t="shared" si="652"/>
        <v/>
      </c>
      <c r="Z2960" s="20" t="str">
        <f t="shared" si="653"/>
        <v/>
      </c>
      <c r="AA2960" s="20">
        <f t="shared" si="655"/>
        <v>0</v>
      </c>
      <c r="AB2960" s="20">
        <f t="shared" si="656"/>
        <v>0</v>
      </c>
      <c r="AC2960" s="20">
        <f t="shared" si="657"/>
        <v>0</v>
      </c>
      <c r="AD2960" s="16">
        <f t="shared" si="654"/>
        <v>0</v>
      </c>
      <c r="AE2960" s="16">
        <f>IF(ISBLANK(T2960),AE2959,IF(COUNTIF(T$2:T2960,T2960)&gt;1,AE2959,1+MAX(AE2959,0)))</f>
        <v>90</v>
      </c>
    </row>
    <row r="2961" spans="1:31" x14ac:dyDescent="0.25">
      <c r="A2961" s="42">
        <v>149</v>
      </c>
      <c r="B2961" s="42" t="s">
        <v>66</v>
      </c>
      <c r="C2961" s="42" t="s">
        <v>837</v>
      </c>
      <c r="E2961" s="20">
        <v>1</v>
      </c>
      <c r="F2961" s="20">
        <v>4</v>
      </c>
      <c r="G2961" s="20">
        <v>4</v>
      </c>
      <c r="H2961" s="20">
        <v>0</v>
      </c>
      <c r="I2961" s="20">
        <v>0</v>
      </c>
      <c r="J2961" s="20">
        <v>0</v>
      </c>
      <c r="K2961" s="20">
        <v>0</v>
      </c>
      <c r="L2961" s="20">
        <v>0</v>
      </c>
      <c r="O2961" s="101">
        <f>IF(ISBLANK(C2961),O2960,IF(COUNTIF(C$2:C2961,C2961)&gt;1,O2960,1+MAX(O2960,0)))</f>
        <v>84</v>
      </c>
      <c r="P2961" s="45">
        <f t="shared" si="644"/>
        <v>49</v>
      </c>
      <c r="Q2961" s="33" t="str">
        <f t="shared" si="645"/>
        <v/>
      </c>
      <c r="R2961" s="33">
        <f t="shared" si="646"/>
        <v>12</v>
      </c>
      <c r="S2961" s="33" t="str">
        <f t="shared" si="647"/>
        <v>149_12</v>
      </c>
      <c r="T2961" s="35" t="str">
        <f t="shared" si="648"/>
        <v>149PM</v>
      </c>
      <c r="U2961" s="35" t="str">
        <f t="shared" si="649"/>
        <v>149PMEW</v>
      </c>
      <c r="W2961" s="20" t="str">
        <f t="shared" si="650"/>
        <v/>
      </c>
      <c r="X2961" s="20" t="str">
        <f t="shared" si="651"/>
        <v/>
      </c>
      <c r="Y2961" s="20" t="str">
        <f t="shared" si="652"/>
        <v/>
      </c>
      <c r="Z2961" s="20" t="str">
        <f t="shared" si="653"/>
        <v/>
      </c>
      <c r="AA2961" s="20">
        <f t="shared" si="655"/>
        <v>0</v>
      </c>
      <c r="AB2961" s="20">
        <f t="shared" si="656"/>
        <v>0</v>
      </c>
      <c r="AC2961" s="20">
        <f t="shared" si="657"/>
        <v>0</v>
      </c>
      <c r="AD2961" s="16">
        <f t="shared" si="654"/>
        <v>0</v>
      </c>
      <c r="AE2961" s="16">
        <f>IF(ISBLANK(T2961),AE2960,IF(COUNTIF(T$2:T2961,T2961)&gt;1,AE2960,1+MAX(AE2960,0)))</f>
        <v>90</v>
      </c>
    </row>
    <row r="2962" spans="1:31" x14ac:dyDescent="0.25">
      <c r="A2962" s="42">
        <v>149</v>
      </c>
      <c r="B2962" s="42" t="s">
        <v>66</v>
      </c>
      <c r="C2962" s="42" t="s">
        <v>837</v>
      </c>
      <c r="E2962" s="20">
        <v>2</v>
      </c>
      <c r="F2962" s="20">
        <v>1</v>
      </c>
      <c r="G2962" s="20">
        <v>1</v>
      </c>
      <c r="H2962" s="20">
        <v>0</v>
      </c>
      <c r="I2962" s="20">
        <v>0</v>
      </c>
      <c r="J2962" s="20">
        <v>0</v>
      </c>
      <c r="K2962" s="20">
        <v>0</v>
      </c>
      <c r="L2962" s="20">
        <v>0</v>
      </c>
      <c r="O2962" s="101">
        <f>IF(ISBLANK(C2962),O2961,IF(COUNTIF(C$2:C2962,C2962)&gt;1,O2961,1+MAX(O2961,0)))</f>
        <v>84</v>
      </c>
      <c r="P2962" s="45">
        <f t="shared" si="644"/>
        <v>49</v>
      </c>
      <c r="Q2962" s="33" t="str">
        <f t="shared" si="645"/>
        <v/>
      </c>
      <c r="R2962" s="33">
        <f t="shared" si="646"/>
        <v>13</v>
      </c>
      <c r="S2962" s="33" t="str">
        <f t="shared" si="647"/>
        <v>149_13</v>
      </c>
      <c r="T2962" s="35" t="str">
        <f t="shared" si="648"/>
        <v>149PM</v>
      </c>
      <c r="U2962" s="35" t="str">
        <f t="shared" si="649"/>
        <v>149PMNS</v>
      </c>
      <c r="W2962" s="20" t="str">
        <f t="shared" si="650"/>
        <v/>
      </c>
      <c r="X2962" s="20" t="str">
        <f t="shared" si="651"/>
        <v/>
      </c>
      <c r="Y2962" s="20" t="str">
        <f t="shared" si="652"/>
        <v/>
      </c>
      <c r="Z2962" s="20" t="str">
        <f t="shared" si="653"/>
        <v/>
      </c>
      <c r="AA2962" s="20">
        <f t="shared" si="655"/>
        <v>0</v>
      </c>
      <c r="AB2962" s="20">
        <f t="shared" si="656"/>
        <v>0</v>
      </c>
      <c r="AC2962" s="20">
        <f t="shared" si="657"/>
        <v>0</v>
      </c>
      <c r="AD2962" s="16">
        <f t="shared" si="654"/>
        <v>0</v>
      </c>
      <c r="AE2962" s="16">
        <f>IF(ISBLANK(T2962),AE2961,IF(COUNTIF(T$2:T2962,T2962)&gt;1,AE2961,1+MAX(AE2961,0)))</f>
        <v>90</v>
      </c>
    </row>
    <row r="2963" spans="1:31" x14ac:dyDescent="0.25">
      <c r="A2963" s="42">
        <v>149</v>
      </c>
      <c r="B2963" s="42" t="s">
        <v>66</v>
      </c>
      <c r="C2963" s="42" t="s">
        <v>837</v>
      </c>
      <c r="E2963" s="20">
        <v>2</v>
      </c>
      <c r="F2963" s="20">
        <v>1</v>
      </c>
      <c r="G2963" s="20">
        <v>2</v>
      </c>
      <c r="H2963" s="20">
        <v>2</v>
      </c>
      <c r="I2963" s="20">
        <v>1</v>
      </c>
      <c r="J2963" s="20">
        <v>1</v>
      </c>
      <c r="K2963" s="20">
        <v>0</v>
      </c>
      <c r="L2963" s="20">
        <v>0</v>
      </c>
      <c r="O2963" s="101">
        <f>IF(ISBLANK(C2963),O2962,IF(COUNTIF(C$2:C2963,C2963)&gt;1,O2962,1+MAX(O2962,0)))</f>
        <v>84</v>
      </c>
      <c r="P2963" s="45">
        <f t="shared" si="644"/>
        <v>49</v>
      </c>
      <c r="Q2963" s="33" t="str">
        <f t="shared" si="645"/>
        <v/>
      </c>
      <c r="R2963" s="33">
        <f t="shared" si="646"/>
        <v>13</v>
      </c>
      <c r="S2963" s="33" t="str">
        <f t="shared" si="647"/>
        <v>149_13</v>
      </c>
      <c r="T2963" s="35" t="str">
        <f t="shared" si="648"/>
        <v>149PM</v>
      </c>
      <c r="U2963" s="35" t="str">
        <f t="shared" si="649"/>
        <v>149PMNS</v>
      </c>
      <c r="W2963" s="20" t="str">
        <f t="shared" si="650"/>
        <v/>
      </c>
      <c r="X2963" s="20" t="str">
        <f t="shared" si="651"/>
        <v/>
      </c>
      <c r="Y2963" s="20" t="str">
        <f t="shared" si="652"/>
        <v/>
      </c>
      <c r="Z2963" s="20" t="str">
        <f t="shared" si="653"/>
        <v/>
      </c>
      <c r="AA2963" s="20">
        <f t="shared" si="655"/>
        <v>0</v>
      </c>
      <c r="AB2963" s="20">
        <f t="shared" si="656"/>
        <v>0</v>
      </c>
      <c r="AC2963" s="20">
        <f t="shared" si="657"/>
        <v>0</v>
      </c>
      <c r="AD2963" s="16">
        <f t="shared" si="654"/>
        <v>0</v>
      </c>
      <c r="AE2963" s="16">
        <f>IF(ISBLANK(T2963),AE2962,IF(COUNTIF(T$2:T2963,T2963)&gt;1,AE2962,1+MAX(AE2962,0)))</f>
        <v>90</v>
      </c>
    </row>
    <row r="2964" spans="1:31" x14ac:dyDescent="0.25">
      <c r="A2964" s="42">
        <v>149</v>
      </c>
      <c r="B2964" s="42" t="s">
        <v>66</v>
      </c>
      <c r="C2964" s="42" t="s">
        <v>837</v>
      </c>
      <c r="E2964" s="20">
        <v>2</v>
      </c>
      <c r="F2964" s="20">
        <v>1</v>
      </c>
      <c r="G2964" s="20">
        <v>3</v>
      </c>
      <c r="H2964" s="20">
        <v>0</v>
      </c>
      <c r="I2964" s="20">
        <v>0</v>
      </c>
      <c r="J2964" s="20">
        <v>0</v>
      </c>
      <c r="K2964" s="20">
        <v>0</v>
      </c>
      <c r="L2964" s="20">
        <v>0</v>
      </c>
      <c r="O2964" s="101">
        <f>IF(ISBLANK(C2964),O2963,IF(COUNTIF(C$2:C2964,C2964)&gt;1,O2963,1+MAX(O2963,0)))</f>
        <v>84</v>
      </c>
      <c r="P2964" s="45">
        <f t="shared" si="644"/>
        <v>49</v>
      </c>
      <c r="Q2964" s="33" t="str">
        <f t="shared" si="645"/>
        <v/>
      </c>
      <c r="R2964" s="33">
        <f t="shared" si="646"/>
        <v>13</v>
      </c>
      <c r="S2964" s="33" t="str">
        <f t="shared" si="647"/>
        <v>149_13</v>
      </c>
      <c r="T2964" s="35" t="str">
        <f t="shared" si="648"/>
        <v>149PM</v>
      </c>
      <c r="U2964" s="35" t="str">
        <f t="shared" si="649"/>
        <v>149PMEW</v>
      </c>
      <c r="W2964" s="20" t="str">
        <f t="shared" si="650"/>
        <v/>
      </c>
      <c r="X2964" s="20" t="str">
        <f t="shared" si="651"/>
        <v/>
      </c>
      <c r="Y2964" s="20" t="str">
        <f t="shared" si="652"/>
        <v/>
      </c>
      <c r="Z2964" s="20" t="str">
        <f t="shared" si="653"/>
        <v/>
      </c>
      <c r="AA2964" s="20">
        <f t="shared" si="655"/>
        <v>0</v>
      </c>
      <c r="AB2964" s="20">
        <f t="shared" si="656"/>
        <v>0</v>
      </c>
      <c r="AC2964" s="20">
        <f t="shared" si="657"/>
        <v>0</v>
      </c>
      <c r="AD2964" s="16">
        <f t="shared" si="654"/>
        <v>0</v>
      </c>
      <c r="AE2964" s="16">
        <f>IF(ISBLANK(T2964),AE2963,IF(COUNTIF(T$2:T2964,T2964)&gt;1,AE2963,1+MAX(AE2963,0)))</f>
        <v>90</v>
      </c>
    </row>
    <row r="2965" spans="1:31" x14ac:dyDescent="0.25">
      <c r="A2965" s="42">
        <v>149</v>
      </c>
      <c r="B2965" s="42" t="s">
        <v>66</v>
      </c>
      <c r="C2965" s="42" t="s">
        <v>837</v>
      </c>
      <c r="E2965" s="20">
        <v>2</v>
      </c>
      <c r="F2965" s="20">
        <v>1</v>
      </c>
      <c r="G2965" s="20">
        <v>4</v>
      </c>
      <c r="H2965" s="20">
        <v>0</v>
      </c>
      <c r="I2965" s="20">
        <v>0</v>
      </c>
      <c r="J2965" s="20">
        <v>0</v>
      </c>
      <c r="K2965" s="20">
        <v>0</v>
      </c>
      <c r="L2965" s="20">
        <v>0</v>
      </c>
      <c r="O2965" s="101">
        <f>IF(ISBLANK(C2965),O2964,IF(COUNTIF(C$2:C2965,C2965)&gt;1,O2964,1+MAX(O2964,0)))</f>
        <v>84</v>
      </c>
      <c r="P2965" s="45">
        <f t="shared" si="644"/>
        <v>49</v>
      </c>
      <c r="Q2965" s="33" t="str">
        <f t="shared" si="645"/>
        <v/>
      </c>
      <c r="R2965" s="33">
        <f t="shared" si="646"/>
        <v>13</v>
      </c>
      <c r="S2965" s="33" t="str">
        <f t="shared" si="647"/>
        <v>149_13</v>
      </c>
      <c r="T2965" s="35" t="str">
        <f t="shared" si="648"/>
        <v>149PM</v>
      </c>
      <c r="U2965" s="35" t="str">
        <f t="shared" si="649"/>
        <v>149PMEW</v>
      </c>
      <c r="W2965" s="20" t="str">
        <f t="shared" si="650"/>
        <v/>
      </c>
      <c r="X2965" s="20" t="str">
        <f t="shared" si="651"/>
        <v/>
      </c>
      <c r="Y2965" s="20" t="str">
        <f t="shared" si="652"/>
        <v/>
      </c>
      <c r="Z2965" s="20" t="str">
        <f t="shared" si="653"/>
        <v/>
      </c>
      <c r="AA2965" s="20">
        <f t="shared" si="655"/>
        <v>0</v>
      </c>
      <c r="AB2965" s="20">
        <f t="shared" si="656"/>
        <v>0</v>
      </c>
      <c r="AC2965" s="20">
        <f t="shared" si="657"/>
        <v>0</v>
      </c>
      <c r="AD2965" s="16">
        <f t="shared" si="654"/>
        <v>0</v>
      </c>
      <c r="AE2965" s="16">
        <f>IF(ISBLANK(T2965),AE2964,IF(COUNTIF(T$2:T2965,T2965)&gt;1,AE2964,1+MAX(AE2964,0)))</f>
        <v>90</v>
      </c>
    </row>
    <row r="2966" spans="1:31" x14ac:dyDescent="0.25">
      <c r="A2966" s="42">
        <v>149</v>
      </c>
      <c r="B2966" s="42" t="s">
        <v>66</v>
      </c>
      <c r="C2966" s="42" t="s">
        <v>837</v>
      </c>
      <c r="E2966" s="20">
        <v>2</v>
      </c>
      <c r="F2966" s="20">
        <v>2</v>
      </c>
      <c r="G2966" s="20">
        <v>1</v>
      </c>
      <c r="H2966" s="20">
        <v>1</v>
      </c>
      <c r="I2966" s="20">
        <v>0</v>
      </c>
      <c r="J2966" s="20">
        <v>0</v>
      </c>
      <c r="K2966" s="20">
        <v>0</v>
      </c>
      <c r="L2966" s="20">
        <v>0</v>
      </c>
      <c r="O2966" s="101">
        <f>IF(ISBLANK(C2966),O2965,IF(COUNTIF(C$2:C2966,C2966)&gt;1,O2965,1+MAX(O2965,0)))</f>
        <v>84</v>
      </c>
      <c r="P2966" s="45">
        <f t="shared" si="644"/>
        <v>49</v>
      </c>
      <c r="Q2966" s="33" t="str">
        <f t="shared" si="645"/>
        <v/>
      </c>
      <c r="R2966" s="33">
        <f t="shared" si="646"/>
        <v>14</v>
      </c>
      <c r="S2966" s="33" t="str">
        <f t="shared" si="647"/>
        <v>149_14</v>
      </c>
      <c r="T2966" s="35" t="str">
        <f t="shared" si="648"/>
        <v>149PM</v>
      </c>
      <c r="U2966" s="35" t="str">
        <f t="shared" si="649"/>
        <v>149PMNS</v>
      </c>
      <c r="W2966" s="20" t="str">
        <f t="shared" si="650"/>
        <v/>
      </c>
      <c r="X2966" s="20" t="str">
        <f t="shared" si="651"/>
        <v/>
      </c>
      <c r="Y2966" s="20" t="str">
        <f t="shared" si="652"/>
        <v/>
      </c>
      <c r="Z2966" s="20" t="str">
        <f t="shared" si="653"/>
        <v/>
      </c>
      <c r="AA2966" s="20">
        <f t="shared" si="655"/>
        <v>0</v>
      </c>
      <c r="AB2966" s="20">
        <f t="shared" si="656"/>
        <v>0</v>
      </c>
      <c r="AC2966" s="20">
        <f t="shared" si="657"/>
        <v>0</v>
      </c>
      <c r="AD2966" s="16">
        <f t="shared" si="654"/>
        <v>0</v>
      </c>
      <c r="AE2966" s="16">
        <f>IF(ISBLANK(T2966),AE2965,IF(COUNTIF(T$2:T2966,T2966)&gt;1,AE2965,1+MAX(AE2965,0)))</f>
        <v>90</v>
      </c>
    </row>
    <row r="2967" spans="1:31" x14ac:dyDescent="0.25">
      <c r="A2967" s="42">
        <v>149</v>
      </c>
      <c r="B2967" s="42" t="s">
        <v>66</v>
      </c>
      <c r="C2967" s="42" t="s">
        <v>837</v>
      </c>
      <c r="E2967" s="20">
        <v>2</v>
      </c>
      <c r="F2967" s="20">
        <v>2</v>
      </c>
      <c r="G2967" s="20">
        <v>2</v>
      </c>
      <c r="H2967" s="20">
        <v>0</v>
      </c>
      <c r="I2967" s="20">
        <v>0</v>
      </c>
      <c r="J2967" s="20">
        <v>0</v>
      </c>
      <c r="K2967" s="20">
        <v>0</v>
      </c>
      <c r="L2967" s="20">
        <v>0</v>
      </c>
      <c r="O2967" s="101">
        <f>IF(ISBLANK(C2967),O2966,IF(COUNTIF(C$2:C2967,C2967)&gt;1,O2966,1+MAX(O2966,0)))</f>
        <v>84</v>
      </c>
      <c r="P2967" s="45">
        <f t="shared" si="644"/>
        <v>49</v>
      </c>
      <c r="Q2967" s="33" t="str">
        <f t="shared" si="645"/>
        <v/>
      </c>
      <c r="R2967" s="33">
        <f t="shared" si="646"/>
        <v>14</v>
      </c>
      <c r="S2967" s="33" t="str">
        <f t="shared" si="647"/>
        <v>149_14</v>
      </c>
      <c r="T2967" s="35" t="str">
        <f t="shared" si="648"/>
        <v>149PM</v>
      </c>
      <c r="U2967" s="35" t="str">
        <f t="shared" si="649"/>
        <v>149PMNS</v>
      </c>
      <c r="W2967" s="20" t="str">
        <f t="shared" si="650"/>
        <v/>
      </c>
      <c r="X2967" s="20" t="str">
        <f t="shared" si="651"/>
        <v/>
      </c>
      <c r="Y2967" s="20" t="str">
        <f t="shared" si="652"/>
        <v/>
      </c>
      <c r="Z2967" s="20" t="str">
        <f t="shared" si="653"/>
        <v/>
      </c>
      <c r="AA2967" s="20">
        <f t="shared" si="655"/>
        <v>0</v>
      </c>
      <c r="AB2967" s="20">
        <f t="shared" si="656"/>
        <v>0</v>
      </c>
      <c r="AC2967" s="20">
        <f t="shared" si="657"/>
        <v>0</v>
      </c>
      <c r="AD2967" s="16">
        <f t="shared" si="654"/>
        <v>0</v>
      </c>
      <c r="AE2967" s="16">
        <f>IF(ISBLANK(T2967),AE2966,IF(COUNTIF(T$2:T2967,T2967)&gt;1,AE2966,1+MAX(AE2966,0)))</f>
        <v>90</v>
      </c>
    </row>
    <row r="2968" spans="1:31" x14ac:dyDescent="0.25">
      <c r="A2968" s="42">
        <v>149</v>
      </c>
      <c r="B2968" s="42" t="s">
        <v>66</v>
      </c>
      <c r="C2968" s="42" t="s">
        <v>837</v>
      </c>
      <c r="E2968" s="20">
        <v>2</v>
      </c>
      <c r="F2968" s="20">
        <v>2</v>
      </c>
      <c r="G2968" s="20">
        <v>3</v>
      </c>
      <c r="H2968" s="20">
        <v>4</v>
      </c>
      <c r="I2968" s="20">
        <v>0</v>
      </c>
      <c r="J2968" s="20">
        <v>2</v>
      </c>
      <c r="K2968" s="20">
        <v>0</v>
      </c>
      <c r="L2968" s="20">
        <v>0</v>
      </c>
      <c r="O2968" s="101">
        <f>IF(ISBLANK(C2968),O2967,IF(COUNTIF(C$2:C2968,C2968)&gt;1,O2967,1+MAX(O2967,0)))</f>
        <v>84</v>
      </c>
      <c r="P2968" s="45">
        <f t="shared" si="644"/>
        <v>49</v>
      </c>
      <c r="Q2968" s="33" t="str">
        <f t="shared" si="645"/>
        <v/>
      </c>
      <c r="R2968" s="33">
        <f t="shared" si="646"/>
        <v>14</v>
      </c>
      <c r="S2968" s="33" t="str">
        <f t="shared" si="647"/>
        <v>149_14</v>
      </c>
      <c r="T2968" s="35" t="str">
        <f t="shared" si="648"/>
        <v>149PM</v>
      </c>
      <c r="U2968" s="35" t="str">
        <f t="shared" si="649"/>
        <v>149PMEW</v>
      </c>
      <c r="W2968" s="20" t="str">
        <f t="shared" si="650"/>
        <v/>
      </c>
      <c r="X2968" s="20" t="str">
        <f t="shared" si="651"/>
        <v/>
      </c>
      <c r="Y2968" s="20" t="str">
        <f t="shared" si="652"/>
        <v/>
      </c>
      <c r="Z2968" s="20" t="str">
        <f t="shared" si="653"/>
        <v/>
      </c>
      <c r="AA2968" s="20">
        <f t="shared" si="655"/>
        <v>0</v>
      </c>
      <c r="AB2968" s="20">
        <f t="shared" si="656"/>
        <v>0</v>
      </c>
      <c r="AC2968" s="20">
        <f t="shared" si="657"/>
        <v>0</v>
      </c>
      <c r="AD2968" s="16">
        <f t="shared" si="654"/>
        <v>0</v>
      </c>
      <c r="AE2968" s="16">
        <f>IF(ISBLANK(T2968),AE2967,IF(COUNTIF(T$2:T2968,T2968)&gt;1,AE2967,1+MAX(AE2967,0)))</f>
        <v>90</v>
      </c>
    </row>
    <row r="2969" spans="1:31" x14ac:dyDescent="0.25">
      <c r="A2969" s="42">
        <v>149</v>
      </c>
      <c r="B2969" s="42" t="s">
        <v>66</v>
      </c>
      <c r="C2969" s="42" t="s">
        <v>837</v>
      </c>
      <c r="E2969" s="20">
        <v>2</v>
      </c>
      <c r="F2969" s="20">
        <v>2</v>
      </c>
      <c r="G2969" s="20">
        <v>4</v>
      </c>
      <c r="H2969" s="20">
        <v>0</v>
      </c>
      <c r="I2969" s="20">
        <v>0</v>
      </c>
      <c r="J2969" s="20">
        <v>0</v>
      </c>
      <c r="K2969" s="20">
        <v>0</v>
      </c>
      <c r="L2969" s="20">
        <v>0</v>
      </c>
      <c r="O2969" s="101">
        <f>IF(ISBLANK(C2969),O2968,IF(COUNTIF(C$2:C2969,C2969)&gt;1,O2968,1+MAX(O2968,0)))</f>
        <v>84</v>
      </c>
      <c r="P2969" s="45">
        <f t="shared" si="644"/>
        <v>49</v>
      </c>
      <c r="Q2969" s="33" t="str">
        <f t="shared" si="645"/>
        <v/>
      </c>
      <c r="R2969" s="33">
        <f t="shared" si="646"/>
        <v>14</v>
      </c>
      <c r="S2969" s="33" t="str">
        <f t="shared" si="647"/>
        <v>149_14</v>
      </c>
      <c r="T2969" s="35" t="str">
        <f t="shared" si="648"/>
        <v>149PM</v>
      </c>
      <c r="U2969" s="35" t="str">
        <f t="shared" si="649"/>
        <v>149PMEW</v>
      </c>
      <c r="W2969" s="20" t="str">
        <f t="shared" si="650"/>
        <v/>
      </c>
      <c r="X2969" s="20" t="str">
        <f t="shared" si="651"/>
        <v/>
      </c>
      <c r="Y2969" s="20" t="str">
        <f t="shared" si="652"/>
        <v/>
      </c>
      <c r="Z2969" s="20" t="str">
        <f t="shared" si="653"/>
        <v/>
      </c>
      <c r="AA2969" s="20">
        <f t="shared" si="655"/>
        <v>0</v>
      </c>
      <c r="AB2969" s="20">
        <f t="shared" si="656"/>
        <v>0</v>
      </c>
      <c r="AC2969" s="20">
        <f t="shared" si="657"/>
        <v>0</v>
      </c>
      <c r="AD2969" s="16">
        <f t="shared" si="654"/>
        <v>0</v>
      </c>
      <c r="AE2969" s="16">
        <f>IF(ISBLANK(T2969),AE2968,IF(COUNTIF(T$2:T2969,T2969)&gt;1,AE2968,1+MAX(AE2968,0)))</f>
        <v>90</v>
      </c>
    </row>
    <row r="2970" spans="1:31" x14ac:dyDescent="0.25">
      <c r="A2970" s="42">
        <v>149</v>
      </c>
      <c r="B2970" s="42" t="s">
        <v>66</v>
      </c>
      <c r="C2970" s="42" t="s">
        <v>837</v>
      </c>
      <c r="E2970" s="20">
        <v>2</v>
      </c>
      <c r="F2970" s="20">
        <v>3</v>
      </c>
      <c r="G2970" s="20">
        <v>1</v>
      </c>
      <c r="H2970" s="20">
        <v>1</v>
      </c>
      <c r="I2970" s="20">
        <v>0</v>
      </c>
      <c r="J2970" s="20">
        <v>1</v>
      </c>
      <c r="K2970" s="20">
        <v>0</v>
      </c>
      <c r="L2970" s="20">
        <v>0</v>
      </c>
      <c r="O2970" s="101">
        <f>IF(ISBLANK(C2970),O2969,IF(COUNTIF(C$2:C2970,C2970)&gt;1,O2969,1+MAX(O2969,0)))</f>
        <v>84</v>
      </c>
      <c r="P2970" s="45">
        <f t="shared" si="644"/>
        <v>49</v>
      </c>
      <c r="Q2970" s="33" t="str">
        <f t="shared" si="645"/>
        <v/>
      </c>
      <c r="R2970" s="33">
        <f t="shared" si="646"/>
        <v>15</v>
      </c>
      <c r="S2970" s="33" t="str">
        <f t="shared" si="647"/>
        <v>149_15</v>
      </c>
      <c r="T2970" s="35" t="str">
        <f t="shared" si="648"/>
        <v>149PM</v>
      </c>
      <c r="U2970" s="35" t="str">
        <f t="shared" si="649"/>
        <v>149PMNS</v>
      </c>
      <c r="W2970" s="20" t="str">
        <f t="shared" si="650"/>
        <v/>
      </c>
      <c r="X2970" s="20" t="str">
        <f t="shared" si="651"/>
        <v/>
      </c>
      <c r="Y2970" s="20" t="str">
        <f t="shared" si="652"/>
        <v/>
      </c>
      <c r="Z2970" s="20" t="str">
        <f t="shared" si="653"/>
        <v/>
      </c>
      <c r="AA2970" s="20">
        <f t="shared" si="655"/>
        <v>0</v>
      </c>
      <c r="AB2970" s="20">
        <f t="shared" si="656"/>
        <v>0</v>
      </c>
      <c r="AC2970" s="20">
        <f t="shared" si="657"/>
        <v>0</v>
      </c>
      <c r="AD2970" s="16">
        <f t="shared" si="654"/>
        <v>0</v>
      </c>
      <c r="AE2970" s="16">
        <f>IF(ISBLANK(T2970),AE2969,IF(COUNTIF(T$2:T2970,T2970)&gt;1,AE2969,1+MAX(AE2969,0)))</f>
        <v>90</v>
      </c>
    </row>
    <row r="2971" spans="1:31" x14ac:dyDescent="0.25">
      <c r="A2971" s="42">
        <v>149</v>
      </c>
      <c r="B2971" s="42" t="s">
        <v>66</v>
      </c>
      <c r="C2971" s="42" t="s">
        <v>837</v>
      </c>
      <c r="E2971" s="20">
        <v>2</v>
      </c>
      <c r="F2971" s="20">
        <v>3</v>
      </c>
      <c r="G2971" s="20">
        <v>2</v>
      </c>
      <c r="H2971" s="20">
        <v>3</v>
      </c>
      <c r="I2971" s="20">
        <v>1</v>
      </c>
      <c r="J2971" s="20">
        <v>2</v>
      </c>
      <c r="K2971" s="20">
        <v>0</v>
      </c>
      <c r="L2971" s="20">
        <v>0</v>
      </c>
      <c r="O2971" s="101">
        <f>IF(ISBLANK(C2971),O2970,IF(COUNTIF(C$2:C2971,C2971)&gt;1,O2970,1+MAX(O2970,0)))</f>
        <v>84</v>
      </c>
      <c r="P2971" s="45">
        <f t="shared" si="644"/>
        <v>49</v>
      </c>
      <c r="Q2971" s="33" t="str">
        <f t="shared" si="645"/>
        <v/>
      </c>
      <c r="R2971" s="33">
        <f t="shared" si="646"/>
        <v>15</v>
      </c>
      <c r="S2971" s="33" t="str">
        <f t="shared" si="647"/>
        <v>149_15</v>
      </c>
      <c r="T2971" s="35" t="str">
        <f t="shared" si="648"/>
        <v>149PM</v>
      </c>
      <c r="U2971" s="35" t="str">
        <f t="shared" si="649"/>
        <v>149PMNS</v>
      </c>
      <c r="W2971" s="20" t="str">
        <f t="shared" si="650"/>
        <v/>
      </c>
      <c r="X2971" s="20" t="str">
        <f t="shared" si="651"/>
        <v/>
      </c>
      <c r="Y2971" s="20" t="str">
        <f t="shared" si="652"/>
        <v/>
      </c>
      <c r="Z2971" s="20" t="str">
        <f t="shared" si="653"/>
        <v/>
      </c>
      <c r="AA2971" s="20">
        <f t="shared" si="655"/>
        <v>0</v>
      </c>
      <c r="AB2971" s="20">
        <f t="shared" si="656"/>
        <v>0</v>
      </c>
      <c r="AC2971" s="20">
        <f t="shared" si="657"/>
        <v>0</v>
      </c>
      <c r="AD2971" s="16">
        <f t="shared" si="654"/>
        <v>0</v>
      </c>
      <c r="AE2971" s="16">
        <f>IF(ISBLANK(T2971),AE2970,IF(COUNTIF(T$2:T2971,T2971)&gt;1,AE2970,1+MAX(AE2970,0)))</f>
        <v>90</v>
      </c>
    </row>
    <row r="2972" spans="1:31" x14ac:dyDescent="0.25">
      <c r="A2972" s="42">
        <v>149</v>
      </c>
      <c r="B2972" s="42" t="s">
        <v>66</v>
      </c>
      <c r="C2972" s="42" t="s">
        <v>837</v>
      </c>
      <c r="E2972" s="20">
        <v>2</v>
      </c>
      <c r="F2972" s="20">
        <v>3</v>
      </c>
      <c r="G2972" s="20">
        <v>3</v>
      </c>
      <c r="H2972" s="20">
        <v>3</v>
      </c>
      <c r="I2972" s="20">
        <v>2</v>
      </c>
      <c r="J2972" s="20">
        <v>1</v>
      </c>
      <c r="K2972" s="20">
        <v>1</v>
      </c>
      <c r="L2972" s="20">
        <v>2</v>
      </c>
      <c r="O2972" s="101">
        <f>IF(ISBLANK(C2972),O2971,IF(COUNTIF(C$2:C2972,C2972)&gt;1,O2971,1+MAX(O2971,0)))</f>
        <v>84</v>
      </c>
      <c r="P2972" s="45">
        <f t="shared" si="644"/>
        <v>49</v>
      </c>
      <c r="Q2972" s="33" t="str">
        <f t="shared" si="645"/>
        <v/>
      </c>
      <c r="R2972" s="33">
        <f t="shared" si="646"/>
        <v>15</v>
      </c>
      <c r="S2972" s="33" t="str">
        <f t="shared" si="647"/>
        <v>149_15</v>
      </c>
      <c r="T2972" s="35" t="str">
        <f t="shared" si="648"/>
        <v>149PM</v>
      </c>
      <c r="U2972" s="35" t="str">
        <f t="shared" si="649"/>
        <v>149PMEW</v>
      </c>
      <c r="W2972" s="20" t="str">
        <f t="shared" si="650"/>
        <v/>
      </c>
      <c r="X2972" s="20" t="str">
        <f t="shared" si="651"/>
        <v/>
      </c>
      <c r="Y2972" s="20" t="str">
        <f t="shared" si="652"/>
        <v/>
      </c>
      <c r="Z2972" s="20" t="str">
        <f t="shared" si="653"/>
        <v/>
      </c>
      <c r="AA2972" s="20">
        <f t="shared" si="655"/>
        <v>0</v>
      </c>
      <c r="AB2972" s="20">
        <f t="shared" si="656"/>
        <v>0</v>
      </c>
      <c r="AC2972" s="20">
        <f t="shared" si="657"/>
        <v>0</v>
      </c>
      <c r="AD2972" s="16">
        <f t="shared" si="654"/>
        <v>0</v>
      </c>
      <c r="AE2972" s="16">
        <f>IF(ISBLANK(T2972),AE2971,IF(COUNTIF(T$2:T2972,T2972)&gt;1,AE2971,1+MAX(AE2971,0)))</f>
        <v>90</v>
      </c>
    </row>
    <row r="2973" spans="1:31" x14ac:dyDescent="0.25">
      <c r="A2973" s="42">
        <v>149</v>
      </c>
      <c r="B2973" s="42" t="s">
        <v>66</v>
      </c>
      <c r="C2973" s="42" t="s">
        <v>837</v>
      </c>
      <c r="E2973" s="20">
        <v>2</v>
      </c>
      <c r="F2973" s="20">
        <v>3</v>
      </c>
      <c r="G2973" s="20">
        <v>4</v>
      </c>
      <c r="H2973" s="20">
        <v>0</v>
      </c>
      <c r="I2973" s="20">
        <v>0</v>
      </c>
      <c r="J2973" s="20">
        <v>0</v>
      </c>
      <c r="K2973" s="20">
        <v>0</v>
      </c>
      <c r="L2973" s="20">
        <v>0</v>
      </c>
      <c r="O2973" s="101">
        <f>IF(ISBLANK(C2973),O2972,IF(COUNTIF(C$2:C2973,C2973)&gt;1,O2972,1+MAX(O2972,0)))</f>
        <v>84</v>
      </c>
      <c r="P2973" s="45">
        <f t="shared" si="644"/>
        <v>49</v>
      </c>
      <c r="Q2973" s="33" t="str">
        <f t="shared" si="645"/>
        <v/>
      </c>
      <c r="R2973" s="33">
        <f t="shared" si="646"/>
        <v>15</v>
      </c>
      <c r="S2973" s="33" t="str">
        <f t="shared" si="647"/>
        <v>149_15</v>
      </c>
      <c r="T2973" s="35" t="str">
        <f t="shared" si="648"/>
        <v>149PM</v>
      </c>
      <c r="U2973" s="35" t="str">
        <f t="shared" si="649"/>
        <v>149PMEW</v>
      </c>
      <c r="W2973" s="20" t="str">
        <f t="shared" si="650"/>
        <v/>
      </c>
      <c r="X2973" s="20" t="str">
        <f t="shared" si="651"/>
        <v/>
      </c>
      <c r="Y2973" s="20" t="str">
        <f t="shared" si="652"/>
        <v/>
      </c>
      <c r="Z2973" s="20" t="str">
        <f t="shared" si="653"/>
        <v/>
      </c>
      <c r="AA2973" s="20">
        <f t="shared" si="655"/>
        <v>0</v>
      </c>
      <c r="AB2973" s="20">
        <f t="shared" si="656"/>
        <v>0</v>
      </c>
      <c r="AC2973" s="20">
        <f t="shared" si="657"/>
        <v>0</v>
      </c>
      <c r="AD2973" s="16">
        <f t="shared" si="654"/>
        <v>0</v>
      </c>
      <c r="AE2973" s="16">
        <f>IF(ISBLANK(T2973),AE2972,IF(COUNTIF(T$2:T2973,T2973)&gt;1,AE2972,1+MAX(AE2972,0)))</f>
        <v>90</v>
      </c>
    </row>
    <row r="2974" spans="1:31" x14ac:dyDescent="0.25">
      <c r="A2974" s="42">
        <v>149</v>
      </c>
      <c r="B2974" s="42" t="s">
        <v>66</v>
      </c>
      <c r="C2974" s="42" t="s">
        <v>837</v>
      </c>
      <c r="E2974" s="20">
        <v>2</v>
      </c>
      <c r="F2974" s="20">
        <v>4</v>
      </c>
      <c r="G2974" s="20">
        <v>1</v>
      </c>
      <c r="H2974" s="20">
        <v>2</v>
      </c>
      <c r="I2974" s="20">
        <v>1</v>
      </c>
      <c r="J2974" s="20">
        <v>2</v>
      </c>
      <c r="K2974" s="20">
        <v>0</v>
      </c>
      <c r="L2974" s="20">
        <v>0</v>
      </c>
      <c r="O2974" s="101">
        <f>IF(ISBLANK(C2974),O2973,IF(COUNTIF(C$2:C2974,C2974)&gt;1,O2973,1+MAX(O2973,0)))</f>
        <v>84</v>
      </c>
      <c r="P2974" s="45">
        <f t="shared" si="644"/>
        <v>49</v>
      </c>
      <c r="Q2974" s="33" t="str">
        <f t="shared" si="645"/>
        <v/>
      </c>
      <c r="R2974" s="33">
        <f t="shared" si="646"/>
        <v>16</v>
      </c>
      <c r="S2974" s="33" t="str">
        <f t="shared" si="647"/>
        <v>149_16</v>
      </c>
      <c r="T2974" s="35" t="str">
        <f t="shared" si="648"/>
        <v>149PM</v>
      </c>
      <c r="U2974" s="35" t="str">
        <f t="shared" si="649"/>
        <v>149PMNS</v>
      </c>
      <c r="W2974" s="20" t="str">
        <f t="shared" si="650"/>
        <v/>
      </c>
      <c r="X2974" s="20" t="str">
        <f t="shared" si="651"/>
        <v/>
      </c>
      <c r="Y2974" s="20" t="str">
        <f t="shared" si="652"/>
        <v/>
      </c>
      <c r="Z2974" s="20" t="str">
        <f t="shared" si="653"/>
        <v/>
      </c>
      <c r="AA2974" s="20">
        <f t="shared" si="655"/>
        <v>0</v>
      </c>
      <c r="AB2974" s="20">
        <f t="shared" si="656"/>
        <v>0</v>
      </c>
      <c r="AC2974" s="20">
        <f t="shared" si="657"/>
        <v>0</v>
      </c>
      <c r="AD2974" s="16">
        <f t="shared" si="654"/>
        <v>0</v>
      </c>
      <c r="AE2974" s="16">
        <f>IF(ISBLANK(T2974),AE2973,IF(COUNTIF(T$2:T2974,T2974)&gt;1,AE2973,1+MAX(AE2973,0)))</f>
        <v>90</v>
      </c>
    </row>
    <row r="2975" spans="1:31" x14ac:dyDescent="0.25">
      <c r="A2975" s="42">
        <v>149</v>
      </c>
      <c r="B2975" s="42" t="s">
        <v>66</v>
      </c>
      <c r="C2975" s="42" t="s">
        <v>837</v>
      </c>
      <c r="E2975" s="20">
        <v>2</v>
      </c>
      <c r="F2975" s="20">
        <v>4</v>
      </c>
      <c r="G2975" s="20">
        <v>2</v>
      </c>
      <c r="H2975" s="20">
        <v>1</v>
      </c>
      <c r="I2975" s="20">
        <v>1</v>
      </c>
      <c r="J2975" s="20">
        <v>1</v>
      </c>
      <c r="K2975" s="20">
        <v>0</v>
      </c>
      <c r="L2975" s="20">
        <v>0</v>
      </c>
      <c r="O2975" s="101">
        <f>IF(ISBLANK(C2975),O2974,IF(COUNTIF(C$2:C2975,C2975)&gt;1,O2974,1+MAX(O2974,0)))</f>
        <v>84</v>
      </c>
      <c r="P2975" s="45">
        <f t="shared" si="644"/>
        <v>49</v>
      </c>
      <c r="Q2975" s="33" t="str">
        <f t="shared" si="645"/>
        <v/>
      </c>
      <c r="R2975" s="33">
        <f t="shared" si="646"/>
        <v>16</v>
      </c>
      <c r="S2975" s="33" t="str">
        <f t="shared" si="647"/>
        <v>149_16</v>
      </c>
      <c r="T2975" s="35" t="str">
        <f t="shared" si="648"/>
        <v>149PM</v>
      </c>
      <c r="U2975" s="35" t="str">
        <f t="shared" si="649"/>
        <v>149PMNS</v>
      </c>
      <c r="W2975" s="20" t="str">
        <f t="shared" si="650"/>
        <v/>
      </c>
      <c r="X2975" s="20" t="str">
        <f t="shared" si="651"/>
        <v/>
      </c>
      <c r="Y2975" s="20" t="str">
        <f t="shared" si="652"/>
        <v/>
      </c>
      <c r="Z2975" s="20" t="str">
        <f t="shared" si="653"/>
        <v/>
      </c>
      <c r="AA2975" s="20">
        <f t="shared" si="655"/>
        <v>0</v>
      </c>
      <c r="AB2975" s="20">
        <f t="shared" si="656"/>
        <v>0</v>
      </c>
      <c r="AC2975" s="20">
        <f t="shared" si="657"/>
        <v>0</v>
      </c>
      <c r="AD2975" s="16">
        <f t="shared" si="654"/>
        <v>0</v>
      </c>
      <c r="AE2975" s="16">
        <f>IF(ISBLANK(T2975),AE2974,IF(COUNTIF(T$2:T2975,T2975)&gt;1,AE2974,1+MAX(AE2974,0)))</f>
        <v>90</v>
      </c>
    </row>
    <row r="2976" spans="1:31" x14ac:dyDescent="0.25">
      <c r="A2976" s="42">
        <v>149</v>
      </c>
      <c r="B2976" s="42" t="s">
        <v>66</v>
      </c>
      <c r="C2976" s="42" t="s">
        <v>837</v>
      </c>
      <c r="E2976" s="20">
        <v>2</v>
      </c>
      <c r="F2976" s="20">
        <v>4</v>
      </c>
      <c r="G2976" s="20">
        <v>3</v>
      </c>
      <c r="H2976" s="20">
        <v>4</v>
      </c>
      <c r="I2976" s="20">
        <v>1</v>
      </c>
      <c r="J2976" s="20">
        <v>3</v>
      </c>
      <c r="K2976" s="20">
        <v>0</v>
      </c>
      <c r="L2976" s="20">
        <v>2</v>
      </c>
      <c r="O2976" s="101">
        <f>IF(ISBLANK(C2976),O2975,IF(COUNTIF(C$2:C2976,C2976)&gt;1,O2975,1+MAX(O2975,0)))</f>
        <v>84</v>
      </c>
      <c r="P2976" s="45">
        <f t="shared" si="644"/>
        <v>49</v>
      </c>
      <c r="Q2976" s="33" t="str">
        <f t="shared" si="645"/>
        <v/>
      </c>
      <c r="R2976" s="33">
        <f t="shared" si="646"/>
        <v>16</v>
      </c>
      <c r="S2976" s="33" t="str">
        <f t="shared" si="647"/>
        <v>149_16</v>
      </c>
      <c r="T2976" s="35" t="str">
        <f t="shared" si="648"/>
        <v>149PM</v>
      </c>
      <c r="U2976" s="35" t="str">
        <f t="shared" si="649"/>
        <v>149PMEW</v>
      </c>
      <c r="W2976" s="20" t="str">
        <f t="shared" si="650"/>
        <v/>
      </c>
      <c r="X2976" s="20" t="str">
        <f t="shared" si="651"/>
        <v/>
      </c>
      <c r="Y2976" s="20" t="str">
        <f t="shared" si="652"/>
        <v/>
      </c>
      <c r="Z2976" s="20" t="str">
        <f t="shared" si="653"/>
        <v/>
      </c>
      <c r="AA2976" s="20">
        <f t="shared" si="655"/>
        <v>0</v>
      </c>
      <c r="AB2976" s="20">
        <f t="shared" si="656"/>
        <v>0</v>
      </c>
      <c r="AC2976" s="20">
        <f t="shared" si="657"/>
        <v>0</v>
      </c>
      <c r="AD2976" s="16">
        <f t="shared" si="654"/>
        <v>0</v>
      </c>
      <c r="AE2976" s="16">
        <f>IF(ISBLANK(T2976),AE2975,IF(COUNTIF(T$2:T2976,T2976)&gt;1,AE2975,1+MAX(AE2975,0)))</f>
        <v>90</v>
      </c>
    </row>
    <row r="2977" spans="1:31" x14ac:dyDescent="0.25">
      <c r="A2977" s="42">
        <v>149</v>
      </c>
      <c r="B2977" s="42" t="s">
        <v>66</v>
      </c>
      <c r="C2977" s="42" t="s">
        <v>837</v>
      </c>
      <c r="E2977" s="20">
        <v>2</v>
      </c>
      <c r="F2977" s="20">
        <v>4</v>
      </c>
      <c r="G2977" s="20">
        <v>4</v>
      </c>
      <c r="H2977" s="20">
        <v>0</v>
      </c>
      <c r="I2977" s="20">
        <v>0</v>
      </c>
      <c r="J2977" s="20">
        <v>0</v>
      </c>
      <c r="K2977" s="20">
        <v>0</v>
      </c>
      <c r="L2977" s="20">
        <v>0</v>
      </c>
      <c r="O2977" s="101">
        <f>IF(ISBLANK(C2977),O2976,IF(COUNTIF(C$2:C2977,C2977)&gt;1,O2976,1+MAX(O2976,0)))</f>
        <v>84</v>
      </c>
      <c r="P2977" s="45">
        <f t="shared" si="644"/>
        <v>49</v>
      </c>
      <c r="Q2977" s="33" t="str">
        <f t="shared" si="645"/>
        <v/>
      </c>
      <c r="R2977" s="33">
        <f t="shared" si="646"/>
        <v>16</v>
      </c>
      <c r="S2977" s="33" t="str">
        <f t="shared" si="647"/>
        <v>149_16</v>
      </c>
      <c r="T2977" s="35" t="str">
        <f t="shared" si="648"/>
        <v>149PM</v>
      </c>
      <c r="U2977" s="35" t="str">
        <f t="shared" si="649"/>
        <v>149PMEW</v>
      </c>
      <c r="W2977" s="20" t="str">
        <f t="shared" si="650"/>
        <v/>
      </c>
      <c r="X2977" s="20" t="str">
        <f t="shared" si="651"/>
        <v/>
      </c>
      <c r="Y2977" s="20" t="str">
        <f t="shared" si="652"/>
        <v/>
      </c>
      <c r="Z2977" s="20" t="str">
        <f t="shared" si="653"/>
        <v/>
      </c>
      <c r="AA2977" s="20">
        <f t="shared" si="655"/>
        <v>0</v>
      </c>
      <c r="AB2977" s="20">
        <f t="shared" si="656"/>
        <v>0</v>
      </c>
      <c r="AC2977" s="20">
        <f t="shared" si="657"/>
        <v>0</v>
      </c>
      <c r="AD2977" s="16">
        <f t="shared" si="654"/>
        <v>0</v>
      </c>
      <c r="AE2977" s="16">
        <f>IF(ISBLANK(T2977),AE2976,IF(COUNTIF(T$2:T2977,T2977)&gt;1,AE2976,1+MAX(AE2976,0)))</f>
        <v>90</v>
      </c>
    </row>
    <row r="2978" spans="1:31" x14ac:dyDescent="0.25">
      <c r="A2978" s="42">
        <v>149</v>
      </c>
      <c r="B2978" s="42" t="s">
        <v>66</v>
      </c>
      <c r="C2978" s="42" t="s">
        <v>838</v>
      </c>
      <c r="E2978" s="20">
        <v>1</v>
      </c>
      <c r="F2978" s="20">
        <v>1</v>
      </c>
      <c r="G2978" s="20">
        <v>1</v>
      </c>
      <c r="H2978" s="20">
        <v>0</v>
      </c>
      <c r="I2978" s="20">
        <v>0</v>
      </c>
      <c r="J2978" s="20">
        <v>0</v>
      </c>
      <c r="K2978" s="20">
        <v>0</v>
      </c>
      <c r="L2978" s="20">
        <v>0</v>
      </c>
      <c r="O2978" s="101">
        <f>IF(ISBLANK(C2978),O2977,IF(COUNTIF(C$2:C2978,C2978)&gt;1,O2977,1+MAX(O2977,0)))</f>
        <v>85</v>
      </c>
      <c r="P2978" s="45">
        <f t="shared" si="644"/>
        <v>49</v>
      </c>
      <c r="Q2978" s="33" t="str">
        <f t="shared" si="645"/>
        <v/>
      </c>
      <c r="R2978" s="33">
        <f t="shared" si="646"/>
        <v>9</v>
      </c>
      <c r="S2978" s="33" t="str">
        <f t="shared" si="647"/>
        <v>149_9</v>
      </c>
      <c r="T2978" s="35" t="str">
        <f t="shared" si="648"/>
        <v>149PM</v>
      </c>
      <c r="U2978" s="35" t="str">
        <f t="shared" si="649"/>
        <v>149PMNS</v>
      </c>
      <c r="W2978" s="20" t="str">
        <f t="shared" si="650"/>
        <v/>
      </c>
      <c r="X2978" s="20" t="str">
        <f t="shared" si="651"/>
        <v/>
      </c>
      <c r="Y2978" s="20" t="str">
        <f t="shared" si="652"/>
        <v/>
      </c>
      <c r="Z2978" s="20" t="str">
        <f t="shared" si="653"/>
        <v/>
      </c>
      <c r="AA2978" s="20">
        <f t="shared" si="655"/>
        <v>0</v>
      </c>
      <c r="AB2978" s="20">
        <f t="shared" si="656"/>
        <v>0</v>
      </c>
      <c r="AC2978" s="20">
        <f t="shared" si="657"/>
        <v>0</v>
      </c>
      <c r="AD2978" s="16">
        <f t="shared" si="654"/>
        <v>0</v>
      </c>
      <c r="AE2978" s="16">
        <f>IF(ISBLANK(T2978),AE2977,IF(COUNTIF(T$2:T2978,T2978)&gt;1,AE2977,1+MAX(AE2977,0)))</f>
        <v>90</v>
      </c>
    </row>
    <row r="2979" spans="1:31" x14ac:dyDescent="0.25">
      <c r="A2979" s="42">
        <v>149</v>
      </c>
      <c r="B2979" s="42" t="s">
        <v>66</v>
      </c>
      <c r="C2979" s="42" t="s">
        <v>838</v>
      </c>
      <c r="E2979" s="20">
        <v>1</v>
      </c>
      <c r="F2979" s="20">
        <v>1</v>
      </c>
      <c r="G2979" s="20">
        <v>2</v>
      </c>
      <c r="H2979" s="20">
        <v>1</v>
      </c>
      <c r="I2979" s="20">
        <v>0</v>
      </c>
      <c r="J2979" s="20">
        <v>0</v>
      </c>
      <c r="K2979" s="20">
        <v>0</v>
      </c>
      <c r="L2979" s="20">
        <v>0</v>
      </c>
      <c r="O2979" s="101">
        <f>IF(ISBLANK(C2979),O2978,IF(COUNTIF(C$2:C2979,C2979)&gt;1,O2978,1+MAX(O2978,0)))</f>
        <v>85</v>
      </c>
      <c r="P2979" s="45">
        <f t="shared" si="644"/>
        <v>49</v>
      </c>
      <c r="Q2979" s="33" t="str">
        <f t="shared" si="645"/>
        <v/>
      </c>
      <c r="R2979" s="33">
        <f t="shared" si="646"/>
        <v>9</v>
      </c>
      <c r="S2979" s="33" t="str">
        <f t="shared" si="647"/>
        <v>149_9</v>
      </c>
      <c r="T2979" s="35" t="str">
        <f t="shared" si="648"/>
        <v>149PM</v>
      </c>
      <c r="U2979" s="35" t="str">
        <f t="shared" si="649"/>
        <v>149PMNS</v>
      </c>
      <c r="W2979" s="20" t="str">
        <f t="shared" si="650"/>
        <v/>
      </c>
      <c r="X2979" s="20" t="str">
        <f t="shared" si="651"/>
        <v/>
      </c>
      <c r="Y2979" s="20" t="str">
        <f t="shared" si="652"/>
        <v/>
      </c>
      <c r="Z2979" s="20" t="str">
        <f t="shared" si="653"/>
        <v/>
      </c>
      <c r="AA2979" s="20">
        <f t="shared" si="655"/>
        <v>0</v>
      </c>
      <c r="AB2979" s="20">
        <f t="shared" si="656"/>
        <v>0</v>
      </c>
      <c r="AC2979" s="20">
        <f t="shared" si="657"/>
        <v>0</v>
      </c>
      <c r="AD2979" s="16">
        <f t="shared" si="654"/>
        <v>0</v>
      </c>
      <c r="AE2979" s="16">
        <f>IF(ISBLANK(T2979),AE2978,IF(COUNTIF(T$2:T2979,T2979)&gt;1,AE2978,1+MAX(AE2978,0)))</f>
        <v>90</v>
      </c>
    </row>
    <row r="2980" spans="1:31" x14ac:dyDescent="0.25">
      <c r="A2980" s="42">
        <v>149</v>
      </c>
      <c r="B2980" s="42" t="s">
        <v>66</v>
      </c>
      <c r="C2980" s="42" t="s">
        <v>838</v>
      </c>
      <c r="E2980" s="20">
        <v>1</v>
      </c>
      <c r="F2980" s="20">
        <v>1</v>
      </c>
      <c r="G2980" s="20">
        <v>3</v>
      </c>
      <c r="H2980" s="20">
        <v>3</v>
      </c>
      <c r="I2980" s="20">
        <v>1</v>
      </c>
      <c r="J2980" s="20">
        <v>3</v>
      </c>
      <c r="K2980" s="20">
        <v>0</v>
      </c>
      <c r="L2980" s="20">
        <v>1</v>
      </c>
      <c r="O2980" s="101">
        <f>IF(ISBLANK(C2980),O2979,IF(COUNTIF(C$2:C2980,C2980)&gt;1,O2979,1+MAX(O2979,0)))</f>
        <v>85</v>
      </c>
      <c r="P2980" s="45">
        <f t="shared" si="644"/>
        <v>49</v>
      </c>
      <c r="Q2980" s="33" t="str">
        <f t="shared" si="645"/>
        <v/>
      </c>
      <c r="R2980" s="33">
        <f t="shared" si="646"/>
        <v>9</v>
      </c>
      <c r="S2980" s="33" t="str">
        <f t="shared" si="647"/>
        <v>149_9</v>
      </c>
      <c r="T2980" s="35" t="str">
        <f t="shared" si="648"/>
        <v>149PM</v>
      </c>
      <c r="U2980" s="35" t="str">
        <f t="shared" si="649"/>
        <v>149PMEW</v>
      </c>
      <c r="W2980" s="20" t="str">
        <f t="shared" si="650"/>
        <v/>
      </c>
      <c r="X2980" s="20" t="str">
        <f t="shared" si="651"/>
        <v/>
      </c>
      <c r="Y2980" s="20" t="str">
        <f t="shared" si="652"/>
        <v/>
      </c>
      <c r="Z2980" s="20" t="str">
        <f t="shared" si="653"/>
        <v/>
      </c>
      <c r="AA2980" s="20">
        <f t="shared" si="655"/>
        <v>0</v>
      </c>
      <c r="AB2980" s="20">
        <f t="shared" si="656"/>
        <v>0</v>
      </c>
      <c r="AC2980" s="20">
        <f t="shared" si="657"/>
        <v>0</v>
      </c>
      <c r="AD2980" s="16">
        <f t="shared" si="654"/>
        <v>0</v>
      </c>
      <c r="AE2980" s="16">
        <f>IF(ISBLANK(T2980),AE2979,IF(COUNTIF(T$2:T2980,T2980)&gt;1,AE2979,1+MAX(AE2979,0)))</f>
        <v>90</v>
      </c>
    </row>
    <row r="2981" spans="1:31" x14ac:dyDescent="0.25">
      <c r="A2981" s="42">
        <v>149</v>
      </c>
      <c r="B2981" s="42" t="s">
        <v>66</v>
      </c>
      <c r="C2981" s="42" t="s">
        <v>838</v>
      </c>
      <c r="E2981" s="20">
        <v>1</v>
      </c>
      <c r="F2981" s="20">
        <v>1</v>
      </c>
      <c r="G2981" s="20">
        <v>4</v>
      </c>
      <c r="H2981" s="20">
        <v>0</v>
      </c>
      <c r="I2981" s="20">
        <v>0</v>
      </c>
      <c r="J2981" s="20">
        <v>0</v>
      </c>
      <c r="K2981" s="20">
        <v>0</v>
      </c>
      <c r="L2981" s="20">
        <v>0</v>
      </c>
      <c r="O2981" s="101">
        <f>IF(ISBLANK(C2981),O2980,IF(COUNTIF(C$2:C2981,C2981)&gt;1,O2980,1+MAX(O2980,0)))</f>
        <v>85</v>
      </c>
      <c r="P2981" s="45">
        <f t="shared" si="644"/>
        <v>49</v>
      </c>
      <c r="Q2981" s="33" t="str">
        <f t="shared" si="645"/>
        <v/>
      </c>
      <c r="R2981" s="33">
        <f t="shared" si="646"/>
        <v>9</v>
      </c>
      <c r="S2981" s="33" t="str">
        <f t="shared" si="647"/>
        <v>149_9</v>
      </c>
      <c r="T2981" s="35" t="str">
        <f t="shared" si="648"/>
        <v>149PM</v>
      </c>
      <c r="U2981" s="35" t="str">
        <f t="shared" si="649"/>
        <v>149PMEW</v>
      </c>
      <c r="W2981" s="20" t="str">
        <f t="shared" si="650"/>
        <v/>
      </c>
      <c r="X2981" s="20" t="str">
        <f t="shared" si="651"/>
        <v/>
      </c>
      <c r="Y2981" s="20" t="str">
        <f t="shared" si="652"/>
        <v/>
      </c>
      <c r="Z2981" s="20" t="str">
        <f t="shared" si="653"/>
        <v/>
      </c>
      <c r="AA2981" s="20">
        <f t="shared" si="655"/>
        <v>0</v>
      </c>
      <c r="AB2981" s="20">
        <f t="shared" si="656"/>
        <v>0</v>
      </c>
      <c r="AC2981" s="20">
        <f t="shared" si="657"/>
        <v>0</v>
      </c>
      <c r="AD2981" s="16">
        <f t="shared" si="654"/>
        <v>0</v>
      </c>
      <c r="AE2981" s="16">
        <f>IF(ISBLANK(T2981),AE2980,IF(COUNTIF(T$2:T2981,T2981)&gt;1,AE2980,1+MAX(AE2980,0)))</f>
        <v>90</v>
      </c>
    </row>
    <row r="2982" spans="1:31" x14ac:dyDescent="0.25">
      <c r="A2982" s="42">
        <v>149</v>
      </c>
      <c r="B2982" s="42" t="s">
        <v>66</v>
      </c>
      <c r="C2982" s="42" t="s">
        <v>838</v>
      </c>
      <c r="E2982" s="20">
        <v>1</v>
      </c>
      <c r="F2982" s="20">
        <v>2</v>
      </c>
      <c r="G2982" s="20">
        <v>1</v>
      </c>
      <c r="H2982" s="20">
        <v>1</v>
      </c>
      <c r="I2982" s="20">
        <v>0</v>
      </c>
      <c r="J2982" s="20">
        <v>0</v>
      </c>
      <c r="K2982" s="20">
        <v>0</v>
      </c>
      <c r="L2982" s="20">
        <v>0</v>
      </c>
      <c r="O2982" s="101">
        <f>IF(ISBLANK(C2982),O2981,IF(COUNTIF(C$2:C2982,C2982)&gt;1,O2981,1+MAX(O2981,0)))</f>
        <v>85</v>
      </c>
      <c r="P2982" s="45">
        <f t="shared" si="644"/>
        <v>49</v>
      </c>
      <c r="Q2982" s="33" t="str">
        <f t="shared" si="645"/>
        <v/>
      </c>
      <c r="R2982" s="33">
        <f t="shared" si="646"/>
        <v>10</v>
      </c>
      <c r="S2982" s="33" t="str">
        <f t="shared" si="647"/>
        <v>149_10</v>
      </c>
      <c r="T2982" s="35" t="str">
        <f t="shared" si="648"/>
        <v>149PM</v>
      </c>
      <c r="U2982" s="35" t="str">
        <f t="shared" si="649"/>
        <v>149PMNS</v>
      </c>
      <c r="W2982" s="20" t="str">
        <f t="shared" si="650"/>
        <v/>
      </c>
      <c r="X2982" s="20" t="str">
        <f t="shared" si="651"/>
        <v/>
      </c>
      <c r="Y2982" s="20" t="str">
        <f t="shared" si="652"/>
        <v/>
      </c>
      <c r="Z2982" s="20" t="str">
        <f t="shared" si="653"/>
        <v/>
      </c>
      <c r="AA2982" s="20">
        <f t="shared" si="655"/>
        <v>0</v>
      </c>
      <c r="AB2982" s="20">
        <f t="shared" si="656"/>
        <v>0</v>
      </c>
      <c r="AC2982" s="20">
        <f t="shared" si="657"/>
        <v>0</v>
      </c>
      <c r="AD2982" s="16">
        <f t="shared" si="654"/>
        <v>0</v>
      </c>
      <c r="AE2982" s="16">
        <f>IF(ISBLANK(T2982),AE2981,IF(COUNTIF(T$2:T2982,T2982)&gt;1,AE2981,1+MAX(AE2981,0)))</f>
        <v>90</v>
      </c>
    </row>
    <row r="2983" spans="1:31" x14ac:dyDescent="0.25">
      <c r="A2983" s="42">
        <v>149</v>
      </c>
      <c r="B2983" s="42" t="s">
        <v>66</v>
      </c>
      <c r="C2983" s="42" t="s">
        <v>838</v>
      </c>
      <c r="E2983" s="20">
        <v>1</v>
      </c>
      <c r="F2983" s="20">
        <v>2</v>
      </c>
      <c r="G2983" s="20">
        <v>2</v>
      </c>
      <c r="H2983" s="20">
        <v>0</v>
      </c>
      <c r="I2983" s="20">
        <v>0</v>
      </c>
      <c r="J2983" s="20">
        <v>0</v>
      </c>
      <c r="K2983" s="20">
        <v>0</v>
      </c>
      <c r="L2983" s="20">
        <v>0</v>
      </c>
      <c r="O2983" s="101">
        <f>IF(ISBLANK(C2983),O2982,IF(COUNTIF(C$2:C2983,C2983)&gt;1,O2982,1+MAX(O2982,0)))</f>
        <v>85</v>
      </c>
      <c r="P2983" s="45">
        <f t="shared" si="644"/>
        <v>49</v>
      </c>
      <c r="Q2983" s="33" t="str">
        <f t="shared" si="645"/>
        <v/>
      </c>
      <c r="R2983" s="33">
        <f t="shared" si="646"/>
        <v>10</v>
      </c>
      <c r="S2983" s="33" t="str">
        <f t="shared" si="647"/>
        <v>149_10</v>
      </c>
      <c r="T2983" s="35" t="str">
        <f t="shared" si="648"/>
        <v>149PM</v>
      </c>
      <c r="U2983" s="35" t="str">
        <f t="shared" si="649"/>
        <v>149PMNS</v>
      </c>
      <c r="W2983" s="20" t="str">
        <f t="shared" si="650"/>
        <v/>
      </c>
      <c r="X2983" s="20" t="str">
        <f t="shared" si="651"/>
        <v/>
      </c>
      <c r="Y2983" s="20" t="str">
        <f t="shared" si="652"/>
        <v/>
      </c>
      <c r="Z2983" s="20" t="str">
        <f t="shared" si="653"/>
        <v/>
      </c>
      <c r="AA2983" s="20">
        <f t="shared" si="655"/>
        <v>0</v>
      </c>
      <c r="AB2983" s="20">
        <f t="shared" si="656"/>
        <v>0</v>
      </c>
      <c r="AC2983" s="20">
        <f t="shared" si="657"/>
        <v>0</v>
      </c>
      <c r="AD2983" s="16">
        <f t="shared" si="654"/>
        <v>0</v>
      </c>
      <c r="AE2983" s="16">
        <f>IF(ISBLANK(T2983),AE2982,IF(COUNTIF(T$2:T2983,T2983)&gt;1,AE2982,1+MAX(AE2982,0)))</f>
        <v>90</v>
      </c>
    </row>
    <row r="2984" spans="1:31" x14ac:dyDescent="0.25">
      <c r="A2984" s="42">
        <v>149</v>
      </c>
      <c r="B2984" s="42" t="s">
        <v>66</v>
      </c>
      <c r="C2984" s="42" t="s">
        <v>838</v>
      </c>
      <c r="E2984" s="20">
        <v>1</v>
      </c>
      <c r="F2984" s="20">
        <v>2</v>
      </c>
      <c r="G2984" s="20">
        <v>3</v>
      </c>
      <c r="H2984" s="20">
        <v>2</v>
      </c>
      <c r="I2984" s="20">
        <v>0</v>
      </c>
      <c r="J2984" s="20">
        <v>2</v>
      </c>
      <c r="K2984" s="20">
        <v>1</v>
      </c>
      <c r="L2984" s="20">
        <v>1</v>
      </c>
      <c r="O2984" s="101">
        <f>IF(ISBLANK(C2984),O2983,IF(COUNTIF(C$2:C2984,C2984)&gt;1,O2983,1+MAX(O2983,0)))</f>
        <v>85</v>
      </c>
      <c r="P2984" s="45">
        <f t="shared" si="644"/>
        <v>49</v>
      </c>
      <c r="Q2984" s="33" t="str">
        <f t="shared" si="645"/>
        <v/>
      </c>
      <c r="R2984" s="33">
        <f t="shared" si="646"/>
        <v>10</v>
      </c>
      <c r="S2984" s="33" t="str">
        <f t="shared" si="647"/>
        <v>149_10</v>
      </c>
      <c r="T2984" s="35" t="str">
        <f t="shared" si="648"/>
        <v>149PM</v>
      </c>
      <c r="U2984" s="35" t="str">
        <f t="shared" si="649"/>
        <v>149PMEW</v>
      </c>
      <c r="W2984" s="20" t="str">
        <f t="shared" si="650"/>
        <v/>
      </c>
      <c r="X2984" s="20" t="str">
        <f t="shared" si="651"/>
        <v/>
      </c>
      <c r="Y2984" s="20" t="str">
        <f t="shared" si="652"/>
        <v/>
      </c>
      <c r="Z2984" s="20" t="str">
        <f t="shared" si="653"/>
        <v/>
      </c>
      <c r="AA2984" s="20">
        <f t="shared" si="655"/>
        <v>0</v>
      </c>
      <c r="AB2984" s="20">
        <f t="shared" si="656"/>
        <v>0</v>
      </c>
      <c r="AC2984" s="20">
        <f t="shared" si="657"/>
        <v>0</v>
      </c>
      <c r="AD2984" s="16">
        <f t="shared" si="654"/>
        <v>0</v>
      </c>
      <c r="AE2984" s="16">
        <f>IF(ISBLANK(T2984),AE2983,IF(COUNTIF(T$2:T2984,T2984)&gt;1,AE2983,1+MAX(AE2983,0)))</f>
        <v>90</v>
      </c>
    </row>
    <row r="2985" spans="1:31" x14ac:dyDescent="0.25">
      <c r="A2985" s="42">
        <v>149</v>
      </c>
      <c r="B2985" s="42" t="s">
        <v>66</v>
      </c>
      <c r="C2985" s="42" t="s">
        <v>838</v>
      </c>
      <c r="E2985" s="20">
        <v>1</v>
      </c>
      <c r="F2985" s="20">
        <v>2</v>
      </c>
      <c r="G2985" s="20">
        <v>4</v>
      </c>
      <c r="H2985" s="20">
        <v>0</v>
      </c>
      <c r="I2985" s="20">
        <v>0</v>
      </c>
      <c r="J2985" s="20">
        <v>0</v>
      </c>
      <c r="K2985" s="20">
        <v>0</v>
      </c>
      <c r="L2985" s="20">
        <v>0</v>
      </c>
      <c r="O2985" s="101">
        <f>IF(ISBLANK(C2985),O2984,IF(COUNTIF(C$2:C2985,C2985)&gt;1,O2984,1+MAX(O2984,0)))</f>
        <v>85</v>
      </c>
      <c r="P2985" s="45">
        <f t="shared" si="644"/>
        <v>49</v>
      </c>
      <c r="Q2985" s="33" t="str">
        <f t="shared" si="645"/>
        <v/>
      </c>
      <c r="R2985" s="33">
        <f t="shared" si="646"/>
        <v>10</v>
      </c>
      <c r="S2985" s="33" t="str">
        <f t="shared" si="647"/>
        <v>149_10</v>
      </c>
      <c r="T2985" s="35" t="str">
        <f t="shared" si="648"/>
        <v>149PM</v>
      </c>
      <c r="U2985" s="35" t="str">
        <f t="shared" si="649"/>
        <v>149PMEW</v>
      </c>
      <c r="W2985" s="20" t="str">
        <f t="shared" si="650"/>
        <v/>
      </c>
      <c r="X2985" s="20" t="str">
        <f t="shared" si="651"/>
        <v/>
      </c>
      <c r="Y2985" s="20" t="str">
        <f t="shared" si="652"/>
        <v/>
      </c>
      <c r="Z2985" s="20" t="str">
        <f t="shared" si="653"/>
        <v/>
      </c>
      <c r="AA2985" s="20">
        <f t="shared" si="655"/>
        <v>0</v>
      </c>
      <c r="AB2985" s="20">
        <f t="shared" si="656"/>
        <v>0</v>
      </c>
      <c r="AC2985" s="20">
        <f t="shared" si="657"/>
        <v>0</v>
      </c>
      <c r="AD2985" s="16">
        <f t="shared" si="654"/>
        <v>0</v>
      </c>
      <c r="AE2985" s="16">
        <f>IF(ISBLANK(T2985),AE2984,IF(COUNTIF(T$2:T2985,T2985)&gt;1,AE2984,1+MAX(AE2984,0)))</f>
        <v>90</v>
      </c>
    </row>
    <row r="2986" spans="1:31" x14ac:dyDescent="0.25">
      <c r="A2986" s="42">
        <v>149</v>
      </c>
      <c r="B2986" s="42" t="s">
        <v>66</v>
      </c>
      <c r="C2986" s="42" t="s">
        <v>838</v>
      </c>
      <c r="E2986" s="20">
        <v>1</v>
      </c>
      <c r="F2986" s="20">
        <v>3</v>
      </c>
      <c r="G2986" s="20">
        <v>1</v>
      </c>
      <c r="H2986" s="20">
        <v>0</v>
      </c>
      <c r="I2986" s="20">
        <v>0</v>
      </c>
      <c r="J2986" s="20">
        <v>0</v>
      </c>
      <c r="K2986" s="20">
        <v>0</v>
      </c>
      <c r="L2986" s="20">
        <v>0</v>
      </c>
      <c r="O2986" s="101">
        <f>IF(ISBLANK(C2986),O2985,IF(COUNTIF(C$2:C2986,C2986)&gt;1,O2985,1+MAX(O2985,0)))</f>
        <v>85</v>
      </c>
      <c r="P2986" s="45">
        <f t="shared" si="644"/>
        <v>49</v>
      </c>
      <c r="Q2986" s="33" t="str">
        <f t="shared" si="645"/>
        <v/>
      </c>
      <c r="R2986" s="33">
        <f t="shared" si="646"/>
        <v>11</v>
      </c>
      <c r="S2986" s="33" t="str">
        <f t="shared" si="647"/>
        <v>149_11</v>
      </c>
      <c r="T2986" s="35" t="str">
        <f t="shared" si="648"/>
        <v>149PM</v>
      </c>
      <c r="U2986" s="35" t="str">
        <f t="shared" si="649"/>
        <v>149PMNS</v>
      </c>
      <c r="W2986" s="20" t="str">
        <f t="shared" si="650"/>
        <v/>
      </c>
      <c r="X2986" s="20" t="str">
        <f t="shared" si="651"/>
        <v/>
      </c>
      <c r="Y2986" s="20" t="str">
        <f t="shared" si="652"/>
        <v/>
      </c>
      <c r="Z2986" s="20" t="str">
        <f t="shared" si="653"/>
        <v/>
      </c>
      <c r="AA2986" s="20">
        <f t="shared" si="655"/>
        <v>0</v>
      </c>
      <c r="AB2986" s="20">
        <f t="shared" si="656"/>
        <v>0</v>
      </c>
      <c r="AC2986" s="20">
        <f t="shared" si="657"/>
        <v>0</v>
      </c>
      <c r="AD2986" s="16">
        <f t="shared" si="654"/>
        <v>0</v>
      </c>
      <c r="AE2986" s="16">
        <f>IF(ISBLANK(T2986),AE2985,IF(COUNTIF(T$2:T2986,T2986)&gt;1,AE2985,1+MAX(AE2985,0)))</f>
        <v>90</v>
      </c>
    </row>
    <row r="2987" spans="1:31" x14ac:dyDescent="0.25">
      <c r="A2987" s="42">
        <v>149</v>
      </c>
      <c r="B2987" s="42" t="s">
        <v>66</v>
      </c>
      <c r="C2987" s="42" t="s">
        <v>838</v>
      </c>
      <c r="E2987" s="20">
        <v>1</v>
      </c>
      <c r="F2987" s="20">
        <v>3</v>
      </c>
      <c r="G2987" s="20">
        <v>2</v>
      </c>
      <c r="H2987" s="20">
        <v>1</v>
      </c>
      <c r="I2987" s="20">
        <v>0</v>
      </c>
      <c r="J2987" s="20">
        <v>1</v>
      </c>
      <c r="K2987" s="20">
        <v>0</v>
      </c>
      <c r="L2987" s="20">
        <v>0</v>
      </c>
      <c r="O2987" s="101">
        <f>IF(ISBLANK(C2987),O2986,IF(COUNTIF(C$2:C2987,C2987)&gt;1,O2986,1+MAX(O2986,0)))</f>
        <v>85</v>
      </c>
      <c r="P2987" s="45">
        <f t="shared" si="644"/>
        <v>49</v>
      </c>
      <c r="Q2987" s="33" t="str">
        <f t="shared" si="645"/>
        <v/>
      </c>
      <c r="R2987" s="33">
        <f t="shared" si="646"/>
        <v>11</v>
      </c>
      <c r="S2987" s="33" t="str">
        <f t="shared" si="647"/>
        <v>149_11</v>
      </c>
      <c r="T2987" s="35" t="str">
        <f t="shared" si="648"/>
        <v>149PM</v>
      </c>
      <c r="U2987" s="35" t="str">
        <f t="shared" si="649"/>
        <v>149PMNS</v>
      </c>
      <c r="W2987" s="20" t="str">
        <f t="shared" si="650"/>
        <v/>
      </c>
      <c r="X2987" s="20" t="str">
        <f t="shared" si="651"/>
        <v/>
      </c>
      <c r="Y2987" s="20" t="str">
        <f t="shared" si="652"/>
        <v/>
      </c>
      <c r="Z2987" s="20" t="str">
        <f t="shared" si="653"/>
        <v/>
      </c>
      <c r="AA2987" s="20">
        <f t="shared" si="655"/>
        <v>0</v>
      </c>
      <c r="AB2987" s="20">
        <f t="shared" si="656"/>
        <v>0</v>
      </c>
      <c r="AC2987" s="20">
        <f t="shared" si="657"/>
        <v>0</v>
      </c>
      <c r="AD2987" s="16">
        <f t="shared" si="654"/>
        <v>0</v>
      </c>
      <c r="AE2987" s="16">
        <f>IF(ISBLANK(T2987),AE2986,IF(COUNTIF(T$2:T2987,T2987)&gt;1,AE2986,1+MAX(AE2986,0)))</f>
        <v>90</v>
      </c>
    </row>
    <row r="2988" spans="1:31" x14ac:dyDescent="0.25">
      <c r="A2988" s="42">
        <v>149</v>
      </c>
      <c r="B2988" s="42" t="s">
        <v>66</v>
      </c>
      <c r="C2988" s="42" t="s">
        <v>838</v>
      </c>
      <c r="E2988" s="20">
        <v>1</v>
      </c>
      <c r="F2988" s="20">
        <v>3</v>
      </c>
      <c r="G2988" s="20">
        <v>3</v>
      </c>
      <c r="H2988" s="20">
        <v>4</v>
      </c>
      <c r="I2988" s="20">
        <v>1</v>
      </c>
      <c r="J2988" s="20">
        <v>1</v>
      </c>
      <c r="K2988" s="20">
        <v>0</v>
      </c>
      <c r="L2988" s="20">
        <v>1</v>
      </c>
      <c r="O2988" s="101">
        <f>IF(ISBLANK(C2988),O2987,IF(COUNTIF(C$2:C2988,C2988)&gt;1,O2987,1+MAX(O2987,0)))</f>
        <v>85</v>
      </c>
      <c r="P2988" s="45">
        <f t="shared" si="644"/>
        <v>49</v>
      </c>
      <c r="Q2988" s="33" t="str">
        <f t="shared" si="645"/>
        <v/>
      </c>
      <c r="R2988" s="33">
        <f t="shared" si="646"/>
        <v>11</v>
      </c>
      <c r="S2988" s="33" t="str">
        <f t="shared" si="647"/>
        <v>149_11</v>
      </c>
      <c r="T2988" s="35" t="str">
        <f t="shared" si="648"/>
        <v>149PM</v>
      </c>
      <c r="U2988" s="35" t="str">
        <f t="shared" si="649"/>
        <v>149PMEW</v>
      </c>
      <c r="W2988" s="20" t="str">
        <f t="shared" si="650"/>
        <v/>
      </c>
      <c r="X2988" s="20" t="str">
        <f t="shared" si="651"/>
        <v/>
      </c>
      <c r="Y2988" s="20" t="str">
        <f t="shared" si="652"/>
        <v/>
      </c>
      <c r="Z2988" s="20" t="str">
        <f t="shared" si="653"/>
        <v/>
      </c>
      <c r="AA2988" s="20">
        <f t="shared" si="655"/>
        <v>0</v>
      </c>
      <c r="AB2988" s="20">
        <f t="shared" si="656"/>
        <v>0</v>
      </c>
      <c r="AC2988" s="20">
        <f t="shared" si="657"/>
        <v>0</v>
      </c>
      <c r="AD2988" s="16">
        <f t="shared" si="654"/>
        <v>0</v>
      </c>
      <c r="AE2988" s="16">
        <f>IF(ISBLANK(T2988),AE2987,IF(COUNTIF(T$2:T2988,T2988)&gt;1,AE2987,1+MAX(AE2987,0)))</f>
        <v>90</v>
      </c>
    </row>
    <row r="2989" spans="1:31" x14ac:dyDescent="0.25">
      <c r="A2989" s="42">
        <v>149</v>
      </c>
      <c r="B2989" s="42" t="s">
        <v>66</v>
      </c>
      <c r="C2989" s="42" t="s">
        <v>838</v>
      </c>
      <c r="E2989" s="20">
        <v>1</v>
      </c>
      <c r="F2989" s="20">
        <v>3</v>
      </c>
      <c r="G2989" s="20">
        <v>4</v>
      </c>
      <c r="H2989" s="20">
        <v>0</v>
      </c>
      <c r="I2989" s="20">
        <v>0</v>
      </c>
      <c r="J2989" s="20">
        <v>0</v>
      </c>
      <c r="K2989" s="20">
        <v>0</v>
      </c>
      <c r="L2989" s="20">
        <v>0</v>
      </c>
      <c r="O2989" s="101">
        <f>IF(ISBLANK(C2989),O2988,IF(COUNTIF(C$2:C2989,C2989)&gt;1,O2988,1+MAX(O2988,0)))</f>
        <v>85</v>
      </c>
      <c r="P2989" s="45">
        <f t="shared" si="644"/>
        <v>49</v>
      </c>
      <c r="Q2989" s="33" t="str">
        <f t="shared" si="645"/>
        <v/>
      </c>
      <c r="R2989" s="33">
        <f t="shared" si="646"/>
        <v>11</v>
      </c>
      <c r="S2989" s="33" t="str">
        <f t="shared" si="647"/>
        <v>149_11</v>
      </c>
      <c r="T2989" s="35" t="str">
        <f t="shared" si="648"/>
        <v>149PM</v>
      </c>
      <c r="U2989" s="35" t="str">
        <f t="shared" si="649"/>
        <v>149PMEW</v>
      </c>
      <c r="W2989" s="20" t="str">
        <f t="shared" si="650"/>
        <v/>
      </c>
      <c r="X2989" s="20" t="str">
        <f t="shared" si="651"/>
        <v/>
      </c>
      <c r="Y2989" s="20" t="str">
        <f t="shared" si="652"/>
        <v/>
      </c>
      <c r="Z2989" s="20" t="str">
        <f t="shared" si="653"/>
        <v/>
      </c>
      <c r="AA2989" s="20">
        <f t="shared" si="655"/>
        <v>0</v>
      </c>
      <c r="AB2989" s="20">
        <f t="shared" si="656"/>
        <v>0</v>
      </c>
      <c r="AC2989" s="20">
        <f t="shared" si="657"/>
        <v>0</v>
      </c>
      <c r="AD2989" s="16">
        <f t="shared" si="654"/>
        <v>0</v>
      </c>
      <c r="AE2989" s="16">
        <f>IF(ISBLANK(T2989),AE2988,IF(COUNTIF(T$2:T2989,T2989)&gt;1,AE2988,1+MAX(AE2988,0)))</f>
        <v>90</v>
      </c>
    </row>
    <row r="2990" spans="1:31" x14ac:dyDescent="0.25">
      <c r="A2990" s="42">
        <v>149</v>
      </c>
      <c r="B2990" s="42" t="s">
        <v>66</v>
      </c>
      <c r="C2990" s="42" t="s">
        <v>838</v>
      </c>
      <c r="E2990" s="20">
        <v>1</v>
      </c>
      <c r="F2990" s="20">
        <v>4</v>
      </c>
      <c r="G2990" s="20">
        <v>1</v>
      </c>
      <c r="H2990" s="20">
        <v>0</v>
      </c>
      <c r="I2990" s="20">
        <v>0</v>
      </c>
      <c r="J2990" s="20">
        <v>0</v>
      </c>
      <c r="K2990" s="20">
        <v>0</v>
      </c>
      <c r="L2990" s="20">
        <v>0</v>
      </c>
      <c r="O2990" s="101">
        <f>IF(ISBLANK(C2990),O2989,IF(COUNTIF(C$2:C2990,C2990)&gt;1,O2989,1+MAX(O2989,0)))</f>
        <v>85</v>
      </c>
      <c r="P2990" s="45">
        <f t="shared" si="644"/>
        <v>49</v>
      </c>
      <c r="Q2990" s="33" t="str">
        <f t="shared" si="645"/>
        <v/>
      </c>
      <c r="R2990" s="33">
        <f t="shared" si="646"/>
        <v>12</v>
      </c>
      <c r="S2990" s="33" t="str">
        <f t="shared" si="647"/>
        <v>149_12</v>
      </c>
      <c r="T2990" s="35" t="str">
        <f t="shared" si="648"/>
        <v>149PM</v>
      </c>
      <c r="U2990" s="35" t="str">
        <f t="shared" si="649"/>
        <v>149PMNS</v>
      </c>
      <c r="W2990" s="20" t="str">
        <f t="shared" si="650"/>
        <v/>
      </c>
      <c r="X2990" s="20" t="str">
        <f t="shared" si="651"/>
        <v/>
      </c>
      <c r="Y2990" s="20" t="str">
        <f t="shared" si="652"/>
        <v/>
      </c>
      <c r="Z2990" s="20" t="str">
        <f t="shared" si="653"/>
        <v/>
      </c>
      <c r="AA2990" s="20">
        <f t="shared" si="655"/>
        <v>0</v>
      </c>
      <c r="AB2990" s="20">
        <f t="shared" si="656"/>
        <v>0</v>
      </c>
      <c r="AC2990" s="20">
        <f t="shared" si="657"/>
        <v>0</v>
      </c>
      <c r="AD2990" s="16">
        <f t="shared" si="654"/>
        <v>0</v>
      </c>
      <c r="AE2990" s="16">
        <f>IF(ISBLANK(T2990),AE2989,IF(COUNTIF(T$2:T2990,T2990)&gt;1,AE2989,1+MAX(AE2989,0)))</f>
        <v>90</v>
      </c>
    </row>
    <row r="2991" spans="1:31" x14ac:dyDescent="0.25">
      <c r="A2991" s="42">
        <v>149</v>
      </c>
      <c r="B2991" s="42" t="s">
        <v>66</v>
      </c>
      <c r="C2991" s="42" t="s">
        <v>838</v>
      </c>
      <c r="E2991" s="20">
        <v>1</v>
      </c>
      <c r="F2991" s="20">
        <v>4</v>
      </c>
      <c r="G2991" s="20">
        <v>2</v>
      </c>
      <c r="H2991" s="20">
        <v>1</v>
      </c>
      <c r="I2991" s="20">
        <v>1</v>
      </c>
      <c r="J2991" s="20">
        <v>0</v>
      </c>
      <c r="K2991" s="20">
        <v>0</v>
      </c>
      <c r="L2991" s="20">
        <v>0</v>
      </c>
      <c r="O2991" s="101">
        <f>IF(ISBLANK(C2991),O2990,IF(COUNTIF(C$2:C2991,C2991)&gt;1,O2990,1+MAX(O2990,0)))</f>
        <v>85</v>
      </c>
      <c r="P2991" s="45">
        <f t="shared" si="644"/>
        <v>49</v>
      </c>
      <c r="Q2991" s="33" t="str">
        <f t="shared" si="645"/>
        <v/>
      </c>
      <c r="R2991" s="33">
        <f t="shared" si="646"/>
        <v>12</v>
      </c>
      <c r="S2991" s="33" t="str">
        <f t="shared" si="647"/>
        <v>149_12</v>
      </c>
      <c r="T2991" s="35" t="str">
        <f t="shared" si="648"/>
        <v>149PM</v>
      </c>
      <c r="U2991" s="35" t="str">
        <f t="shared" si="649"/>
        <v>149PMNS</v>
      </c>
      <c r="W2991" s="20" t="str">
        <f t="shared" si="650"/>
        <v/>
      </c>
      <c r="X2991" s="20" t="str">
        <f t="shared" si="651"/>
        <v/>
      </c>
      <c r="Y2991" s="20" t="str">
        <f t="shared" si="652"/>
        <v/>
      </c>
      <c r="Z2991" s="20" t="str">
        <f t="shared" si="653"/>
        <v/>
      </c>
      <c r="AA2991" s="20">
        <f t="shared" si="655"/>
        <v>0</v>
      </c>
      <c r="AB2991" s="20">
        <f t="shared" si="656"/>
        <v>0</v>
      </c>
      <c r="AC2991" s="20">
        <f t="shared" si="657"/>
        <v>0</v>
      </c>
      <c r="AD2991" s="16">
        <f t="shared" si="654"/>
        <v>0</v>
      </c>
      <c r="AE2991" s="16">
        <f>IF(ISBLANK(T2991),AE2990,IF(COUNTIF(T$2:T2991,T2991)&gt;1,AE2990,1+MAX(AE2990,0)))</f>
        <v>90</v>
      </c>
    </row>
    <row r="2992" spans="1:31" x14ac:dyDescent="0.25">
      <c r="A2992" s="42">
        <v>149</v>
      </c>
      <c r="B2992" s="42" t="s">
        <v>66</v>
      </c>
      <c r="C2992" s="42" t="s">
        <v>838</v>
      </c>
      <c r="E2992" s="20">
        <v>1</v>
      </c>
      <c r="F2992" s="20">
        <v>4</v>
      </c>
      <c r="G2992" s="20">
        <v>3</v>
      </c>
      <c r="H2992" s="20">
        <v>1</v>
      </c>
      <c r="I2992" s="20">
        <v>0</v>
      </c>
      <c r="J2992" s="20">
        <v>1</v>
      </c>
      <c r="K2992" s="20">
        <v>0</v>
      </c>
      <c r="L2992" s="20">
        <v>0</v>
      </c>
      <c r="O2992" s="101">
        <f>IF(ISBLANK(C2992),O2991,IF(COUNTIF(C$2:C2992,C2992)&gt;1,O2991,1+MAX(O2991,0)))</f>
        <v>85</v>
      </c>
      <c r="P2992" s="45">
        <f t="shared" si="644"/>
        <v>49</v>
      </c>
      <c r="Q2992" s="33" t="str">
        <f t="shared" si="645"/>
        <v/>
      </c>
      <c r="R2992" s="33">
        <f t="shared" si="646"/>
        <v>12</v>
      </c>
      <c r="S2992" s="33" t="str">
        <f t="shared" si="647"/>
        <v>149_12</v>
      </c>
      <c r="T2992" s="35" t="str">
        <f t="shared" si="648"/>
        <v>149PM</v>
      </c>
      <c r="U2992" s="35" t="str">
        <f t="shared" si="649"/>
        <v>149PMEW</v>
      </c>
      <c r="W2992" s="20" t="str">
        <f t="shared" si="650"/>
        <v/>
      </c>
      <c r="X2992" s="20" t="str">
        <f t="shared" si="651"/>
        <v/>
      </c>
      <c r="Y2992" s="20" t="str">
        <f t="shared" si="652"/>
        <v/>
      </c>
      <c r="Z2992" s="20" t="str">
        <f t="shared" si="653"/>
        <v/>
      </c>
      <c r="AA2992" s="20">
        <f t="shared" si="655"/>
        <v>0</v>
      </c>
      <c r="AB2992" s="20">
        <f t="shared" si="656"/>
        <v>0</v>
      </c>
      <c r="AC2992" s="20">
        <f t="shared" si="657"/>
        <v>0</v>
      </c>
      <c r="AD2992" s="16">
        <f t="shared" si="654"/>
        <v>0</v>
      </c>
      <c r="AE2992" s="16">
        <f>IF(ISBLANK(T2992),AE2991,IF(COUNTIF(T$2:T2992,T2992)&gt;1,AE2991,1+MAX(AE2991,0)))</f>
        <v>90</v>
      </c>
    </row>
    <row r="2993" spans="1:31" x14ac:dyDescent="0.25">
      <c r="A2993" s="42">
        <v>149</v>
      </c>
      <c r="B2993" s="42" t="s">
        <v>66</v>
      </c>
      <c r="C2993" s="42" t="s">
        <v>838</v>
      </c>
      <c r="E2993" s="20">
        <v>1</v>
      </c>
      <c r="F2993" s="20">
        <v>4</v>
      </c>
      <c r="G2993" s="20">
        <v>4</v>
      </c>
      <c r="H2993" s="20">
        <v>1</v>
      </c>
      <c r="I2993" s="20">
        <v>0</v>
      </c>
      <c r="J2993" s="20">
        <v>1</v>
      </c>
      <c r="K2993" s="20">
        <v>1</v>
      </c>
      <c r="L2993" s="20">
        <v>0</v>
      </c>
      <c r="O2993" s="101">
        <f>IF(ISBLANK(C2993),O2992,IF(COUNTIF(C$2:C2993,C2993)&gt;1,O2992,1+MAX(O2992,0)))</f>
        <v>85</v>
      </c>
      <c r="P2993" s="45">
        <f t="shared" si="644"/>
        <v>49</v>
      </c>
      <c r="Q2993" s="33" t="str">
        <f t="shared" si="645"/>
        <v/>
      </c>
      <c r="R2993" s="33">
        <f t="shared" si="646"/>
        <v>12</v>
      </c>
      <c r="S2993" s="33" t="str">
        <f t="shared" si="647"/>
        <v>149_12</v>
      </c>
      <c r="T2993" s="35" t="str">
        <f t="shared" si="648"/>
        <v>149PM</v>
      </c>
      <c r="U2993" s="35" t="str">
        <f t="shared" si="649"/>
        <v>149PMEW</v>
      </c>
      <c r="W2993" s="20" t="str">
        <f t="shared" si="650"/>
        <v/>
      </c>
      <c r="X2993" s="20" t="str">
        <f t="shared" si="651"/>
        <v/>
      </c>
      <c r="Y2993" s="20" t="str">
        <f t="shared" si="652"/>
        <v/>
      </c>
      <c r="Z2993" s="20" t="str">
        <f t="shared" si="653"/>
        <v/>
      </c>
      <c r="AA2993" s="20">
        <f t="shared" si="655"/>
        <v>0</v>
      </c>
      <c r="AB2993" s="20">
        <f t="shared" si="656"/>
        <v>0</v>
      </c>
      <c r="AC2993" s="20">
        <f t="shared" si="657"/>
        <v>0</v>
      </c>
      <c r="AD2993" s="16">
        <f t="shared" si="654"/>
        <v>0</v>
      </c>
      <c r="AE2993" s="16">
        <f>IF(ISBLANK(T2993),AE2992,IF(COUNTIF(T$2:T2993,T2993)&gt;1,AE2992,1+MAX(AE2992,0)))</f>
        <v>90</v>
      </c>
    </row>
    <row r="2994" spans="1:31" x14ac:dyDescent="0.25">
      <c r="A2994" s="42">
        <v>149</v>
      </c>
      <c r="B2994" s="42" t="s">
        <v>66</v>
      </c>
      <c r="C2994" s="42" t="s">
        <v>838</v>
      </c>
      <c r="E2994" s="20">
        <v>2</v>
      </c>
      <c r="F2994" s="20">
        <v>1</v>
      </c>
      <c r="G2994" s="20">
        <v>1</v>
      </c>
      <c r="H2994" s="20">
        <v>1</v>
      </c>
      <c r="I2994" s="20">
        <v>1</v>
      </c>
      <c r="J2994" s="20">
        <v>0</v>
      </c>
      <c r="K2994" s="20">
        <v>1</v>
      </c>
      <c r="L2994" s="20">
        <v>0</v>
      </c>
      <c r="O2994" s="101">
        <f>IF(ISBLANK(C2994),O2993,IF(COUNTIF(C$2:C2994,C2994)&gt;1,O2993,1+MAX(O2993,0)))</f>
        <v>85</v>
      </c>
      <c r="P2994" s="45">
        <f t="shared" si="644"/>
        <v>49</v>
      </c>
      <c r="Q2994" s="33" t="str">
        <f t="shared" si="645"/>
        <v/>
      </c>
      <c r="R2994" s="33">
        <f t="shared" si="646"/>
        <v>13</v>
      </c>
      <c r="S2994" s="33" t="str">
        <f t="shared" si="647"/>
        <v>149_13</v>
      </c>
      <c r="T2994" s="35" t="str">
        <f t="shared" si="648"/>
        <v>149PM</v>
      </c>
      <c r="U2994" s="35" t="str">
        <f t="shared" si="649"/>
        <v>149PMNS</v>
      </c>
      <c r="W2994" s="20" t="str">
        <f t="shared" si="650"/>
        <v/>
      </c>
      <c r="X2994" s="20" t="str">
        <f t="shared" si="651"/>
        <v/>
      </c>
      <c r="Y2994" s="20" t="str">
        <f t="shared" si="652"/>
        <v/>
      </c>
      <c r="Z2994" s="20" t="str">
        <f t="shared" si="653"/>
        <v/>
      </c>
      <c r="AA2994" s="20">
        <f t="shared" si="655"/>
        <v>0</v>
      </c>
      <c r="AB2994" s="20">
        <f t="shared" si="656"/>
        <v>0</v>
      </c>
      <c r="AC2994" s="20">
        <f t="shared" si="657"/>
        <v>0</v>
      </c>
      <c r="AD2994" s="16">
        <f t="shared" si="654"/>
        <v>0</v>
      </c>
      <c r="AE2994" s="16">
        <f>IF(ISBLANK(T2994),AE2993,IF(COUNTIF(T$2:T2994,T2994)&gt;1,AE2993,1+MAX(AE2993,0)))</f>
        <v>90</v>
      </c>
    </row>
    <row r="2995" spans="1:31" x14ac:dyDescent="0.25">
      <c r="A2995" s="42">
        <v>149</v>
      </c>
      <c r="B2995" s="42" t="s">
        <v>66</v>
      </c>
      <c r="C2995" s="42" t="s">
        <v>838</v>
      </c>
      <c r="E2995" s="20">
        <v>2</v>
      </c>
      <c r="F2995" s="20">
        <v>1</v>
      </c>
      <c r="G2995" s="20">
        <v>2</v>
      </c>
      <c r="H2995" s="20">
        <v>0</v>
      </c>
      <c r="I2995" s="20">
        <v>0</v>
      </c>
      <c r="J2995" s="20">
        <v>0</v>
      </c>
      <c r="K2995" s="20">
        <v>0</v>
      </c>
      <c r="L2995" s="20">
        <v>0</v>
      </c>
      <c r="O2995" s="101">
        <f>IF(ISBLANK(C2995),O2994,IF(COUNTIF(C$2:C2995,C2995)&gt;1,O2994,1+MAX(O2994,0)))</f>
        <v>85</v>
      </c>
      <c r="P2995" s="45">
        <f t="shared" si="644"/>
        <v>49</v>
      </c>
      <c r="Q2995" s="33" t="str">
        <f t="shared" si="645"/>
        <v/>
      </c>
      <c r="R2995" s="33">
        <f t="shared" si="646"/>
        <v>13</v>
      </c>
      <c r="S2995" s="33" t="str">
        <f t="shared" si="647"/>
        <v>149_13</v>
      </c>
      <c r="T2995" s="35" t="str">
        <f t="shared" si="648"/>
        <v>149PM</v>
      </c>
      <c r="U2995" s="35" t="str">
        <f t="shared" si="649"/>
        <v>149PMNS</v>
      </c>
      <c r="W2995" s="20" t="str">
        <f t="shared" si="650"/>
        <v/>
      </c>
      <c r="X2995" s="20" t="str">
        <f t="shared" si="651"/>
        <v/>
      </c>
      <c r="Y2995" s="20" t="str">
        <f t="shared" si="652"/>
        <v/>
      </c>
      <c r="Z2995" s="20" t="str">
        <f t="shared" si="653"/>
        <v/>
      </c>
      <c r="AA2995" s="20">
        <f t="shared" si="655"/>
        <v>0</v>
      </c>
      <c r="AB2995" s="20">
        <f t="shared" si="656"/>
        <v>0</v>
      </c>
      <c r="AC2995" s="20">
        <f t="shared" si="657"/>
        <v>0</v>
      </c>
      <c r="AD2995" s="16">
        <f t="shared" si="654"/>
        <v>0</v>
      </c>
      <c r="AE2995" s="16">
        <f>IF(ISBLANK(T2995),AE2994,IF(COUNTIF(T$2:T2995,T2995)&gt;1,AE2994,1+MAX(AE2994,0)))</f>
        <v>90</v>
      </c>
    </row>
    <row r="2996" spans="1:31" x14ac:dyDescent="0.25">
      <c r="A2996" s="42">
        <v>149</v>
      </c>
      <c r="B2996" s="42" t="s">
        <v>66</v>
      </c>
      <c r="C2996" s="42" t="s">
        <v>838</v>
      </c>
      <c r="E2996" s="20">
        <v>2</v>
      </c>
      <c r="F2996" s="20">
        <v>1</v>
      </c>
      <c r="G2996" s="20">
        <v>3</v>
      </c>
      <c r="H2996" s="20">
        <v>1</v>
      </c>
      <c r="I2996" s="20">
        <v>0</v>
      </c>
      <c r="J2996" s="20">
        <v>0</v>
      </c>
      <c r="K2996" s="20">
        <v>0</v>
      </c>
      <c r="L2996" s="20">
        <v>1</v>
      </c>
      <c r="O2996" s="101">
        <f>IF(ISBLANK(C2996),O2995,IF(COUNTIF(C$2:C2996,C2996)&gt;1,O2995,1+MAX(O2995,0)))</f>
        <v>85</v>
      </c>
      <c r="P2996" s="45">
        <f t="shared" si="644"/>
        <v>49</v>
      </c>
      <c r="Q2996" s="33" t="str">
        <f t="shared" si="645"/>
        <v/>
      </c>
      <c r="R2996" s="33">
        <f t="shared" si="646"/>
        <v>13</v>
      </c>
      <c r="S2996" s="33" t="str">
        <f t="shared" si="647"/>
        <v>149_13</v>
      </c>
      <c r="T2996" s="35" t="str">
        <f t="shared" si="648"/>
        <v>149PM</v>
      </c>
      <c r="U2996" s="35" t="str">
        <f t="shared" si="649"/>
        <v>149PMEW</v>
      </c>
      <c r="W2996" s="20" t="str">
        <f t="shared" si="650"/>
        <v/>
      </c>
      <c r="X2996" s="20" t="str">
        <f t="shared" si="651"/>
        <v/>
      </c>
      <c r="Y2996" s="20" t="str">
        <f t="shared" si="652"/>
        <v/>
      </c>
      <c r="Z2996" s="20" t="str">
        <f t="shared" si="653"/>
        <v/>
      </c>
      <c r="AA2996" s="20">
        <f t="shared" si="655"/>
        <v>0</v>
      </c>
      <c r="AB2996" s="20">
        <f t="shared" si="656"/>
        <v>0</v>
      </c>
      <c r="AC2996" s="20">
        <f t="shared" si="657"/>
        <v>0</v>
      </c>
      <c r="AD2996" s="16">
        <f t="shared" si="654"/>
        <v>0</v>
      </c>
      <c r="AE2996" s="16">
        <f>IF(ISBLANK(T2996),AE2995,IF(COUNTIF(T$2:T2996,T2996)&gt;1,AE2995,1+MAX(AE2995,0)))</f>
        <v>90</v>
      </c>
    </row>
    <row r="2997" spans="1:31" x14ac:dyDescent="0.25">
      <c r="A2997" s="42">
        <v>149</v>
      </c>
      <c r="B2997" s="42" t="s">
        <v>66</v>
      </c>
      <c r="C2997" s="42" t="s">
        <v>838</v>
      </c>
      <c r="E2997" s="20">
        <v>2</v>
      </c>
      <c r="F2997" s="20">
        <v>1</v>
      </c>
      <c r="G2997" s="20">
        <v>4</v>
      </c>
      <c r="H2997" s="20">
        <v>0</v>
      </c>
      <c r="I2997" s="20">
        <v>0</v>
      </c>
      <c r="J2997" s="20">
        <v>0</v>
      </c>
      <c r="K2997" s="20">
        <v>0</v>
      </c>
      <c r="L2997" s="20">
        <v>0</v>
      </c>
      <c r="O2997" s="101">
        <f>IF(ISBLANK(C2997),O2996,IF(COUNTIF(C$2:C2997,C2997)&gt;1,O2996,1+MAX(O2996,0)))</f>
        <v>85</v>
      </c>
      <c r="P2997" s="45">
        <f t="shared" si="644"/>
        <v>49</v>
      </c>
      <c r="Q2997" s="33" t="str">
        <f t="shared" si="645"/>
        <v/>
      </c>
      <c r="R2997" s="33">
        <f t="shared" si="646"/>
        <v>13</v>
      </c>
      <c r="S2997" s="33" t="str">
        <f t="shared" si="647"/>
        <v>149_13</v>
      </c>
      <c r="T2997" s="35" t="str">
        <f t="shared" si="648"/>
        <v>149PM</v>
      </c>
      <c r="U2997" s="35" t="str">
        <f t="shared" si="649"/>
        <v>149PMEW</v>
      </c>
      <c r="W2997" s="20" t="str">
        <f t="shared" si="650"/>
        <v/>
      </c>
      <c r="X2997" s="20" t="str">
        <f t="shared" si="651"/>
        <v/>
      </c>
      <c r="Y2997" s="20" t="str">
        <f t="shared" si="652"/>
        <v/>
      </c>
      <c r="Z2997" s="20" t="str">
        <f t="shared" si="653"/>
        <v/>
      </c>
      <c r="AA2997" s="20">
        <f t="shared" si="655"/>
        <v>0</v>
      </c>
      <c r="AB2997" s="20">
        <f t="shared" si="656"/>
        <v>0</v>
      </c>
      <c r="AC2997" s="20">
        <f t="shared" si="657"/>
        <v>0</v>
      </c>
      <c r="AD2997" s="16">
        <f t="shared" si="654"/>
        <v>0</v>
      </c>
      <c r="AE2997" s="16">
        <f>IF(ISBLANK(T2997),AE2996,IF(COUNTIF(T$2:T2997,T2997)&gt;1,AE2996,1+MAX(AE2996,0)))</f>
        <v>90</v>
      </c>
    </row>
    <row r="2998" spans="1:31" x14ac:dyDescent="0.25">
      <c r="A2998" s="42">
        <v>149</v>
      </c>
      <c r="B2998" s="42" t="s">
        <v>66</v>
      </c>
      <c r="C2998" s="42" t="s">
        <v>838</v>
      </c>
      <c r="E2998" s="20">
        <v>2</v>
      </c>
      <c r="F2998" s="20">
        <v>2</v>
      </c>
      <c r="G2998" s="20">
        <v>1</v>
      </c>
      <c r="H2998" s="20">
        <v>2</v>
      </c>
      <c r="I2998" s="20">
        <v>0</v>
      </c>
      <c r="J2998" s="20">
        <v>1</v>
      </c>
      <c r="K2998" s="20">
        <v>2</v>
      </c>
      <c r="L2998" s="20">
        <v>0</v>
      </c>
      <c r="O2998" s="101">
        <f>IF(ISBLANK(C2998),O2997,IF(COUNTIF(C$2:C2998,C2998)&gt;1,O2997,1+MAX(O2997,0)))</f>
        <v>85</v>
      </c>
      <c r="P2998" s="45">
        <f t="shared" si="644"/>
        <v>49</v>
      </c>
      <c r="Q2998" s="33" t="str">
        <f t="shared" si="645"/>
        <v/>
      </c>
      <c r="R2998" s="33">
        <f t="shared" si="646"/>
        <v>14</v>
      </c>
      <c r="S2998" s="33" t="str">
        <f t="shared" si="647"/>
        <v>149_14</v>
      </c>
      <c r="T2998" s="35" t="str">
        <f t="shared" si="648"/>
        <v>149PM</v>
      </c>
      <c r="U2998" s="35" t="str">
        <f t="shared" si="649"/>
        <v>149PMNS</v>
      </c>
      <c r="W2998" s="20" t="str">
        <f t="shared" si="650"/>
        <v/>
      </c>
      <c r="X2998" s="20" t="str">
        <f t="shared" si="651"/>
        <v/>
      </c>
      <c r="Y2998" s="20" t="str">
        <f t="shared" si="652"/>
        <v/>
      </c>
      <c r="Z2998" s="20" t="str">
        <f t="shared" si="653"/>
        <v/>
      </c>
      <c r="AA2998" s="20">
        <f t="shared" si="655"/>
        <v>0</v>
      </c>
      <c r="AB2998" s="20">
        <f t="shared" si="656"/>
        <v>0</v>
      </c>
      <c r="AC2998" s="20">
        <f t="shared" si="657"/>
        <v>0</v>
      </c>
      <c r="AD2998" s="16">
        <f t="shared" si="654"/>
        <v>0</v>
      </c>
      <c r="AE2998" s="16">
        <f>IF(ISBLANK(T2998),AE2997,IF(COUNTIF(T$2:T2998,T2998)&gt;1,AE2997,1+MAX(AE2997,0)))</f>
        <v>90</v>
      </c>
    </row>
    <row r="2999" spans="1:31" x14ac:dyDescent="0.25">
      <c r="A2999" s="42">
        <v>149</v>
      </c>
      <c r="B2999" s="42" t="s">
        <v>66</v>
      </c>
      <c r="C2999" s="42" t="s">
        <v>838</v>
      </c>
      <c r="E2999" s="20">
        <v>2</v>
      </c>
      <c r="F2999" s="20">
        <v>2</v>
      </c>
      <c r="G2999" s="20">
        <v>2</v>
      </c>
      <c r="H2999" s="20">
        <v>0</v>
      </c>
      <c r="I2999" s="20">
        <v>0</v>
      </c>
      <c r="J2999" s="20">
        <v>0</v>
      </c>
      <c r="K2999" s="20">
        <v>0</v>
      </c>
      <c r="L2999" s="20">
        <v>0</v>
      </c>
      <c r="O2999" s="101">
        <f>IF(ISBLANK(C2999),O2998,IF(COUNTIF(C$2:C2999,C2999)&gt;1,O2998,1+MAX(O2998,0)))</f>
        <v>85</v>
      </c>
      <c r="P2999" s="45">
        <f t="shared" si="644"/>
        <v>49</v>
      </c>
      <c r="Q2999" s="33" t="str">
        <f t="shared" si="645"/>
        <v/>
      </c>
      <c r="R2999" s="33">
        <f t="shared" si="646"/>
        <v>14</v>
      </c>
      <c r="S2999" s="33" t="str">
        <f t="shared" si="647"/>
        <v>149_14</v>
      </c>
      <c r="T2999" s="35" t="str">
        <f t="shared" si="648"/>
        <v>149PM</v>
      </c>
      <c r="U2999" s="35" t="str">
        <f t="shared" si="649"/>
        <v>149PMNS</v>
      </c>
      <c r="W2999" s="20" t="str">
        <f t="shared" si="650"/>
        <v/>
      </c>
      <c r="X2999" s="20" t="str">
        <f t="shared" si="651"/>
        <v/>
      </c>
      <c r="Y2999" s="20" t="str">
        <f t="shared" si="652"/>
        <v/>
      </c>
      <c r="Z2999" s="20" t="str">
        <f t="shared" si="653"/>
        <v/>
      </c>
      <c r="AA2999" s="20">
        <f t="shared" si="655"/>
        <v>0</v>
      </c>
      <c r="AB2999" s="20">
        <f t="shared" si="656"/>
        <v>0</v>
      </c>
      <c r="AC2999" s="20">
        <f t="shared" si="657"/>
        <v>0</v>
      </c>
      <c r="AD2999" s="16">
        <f t="shared" si="654"/>
        <v>0</v>
      </c>
      <c r="AE2999" s="16">
        <f>IF(ISBLANK(T2999),AE2998,IF(COUNTIF(T$2:T2999,T2999)&gt;1,AE2998,1+MAX(AE2998,0)))</f>
        <v>90</v>
      </c>
    </row>
    <row r="3000" spans="1:31" x14ac:dyDescent="0.25">
      <c r="A3000" s="42">
        <v>149</v>
      </c>
      <c r="B3000" s="42" t="s">
        <v>66</v>
      </c>
      <c r="C3000" s="42" t="s">
        <v>838</v>
      </c>
      <c r="E3000" s="20">
        <v>2</v>
      </c>
      <c r="F3000" s="20">
        <v>2</v>
      </c>
      <c r="G3000" s="20">
        <v>3</v>
      </c>
      <c r="H3000" s="20">
        <v>1</v>
      </c>
      <c r="I3000" s="20">
        <v>0</v>
      </c>
      <c r="J3000" s="20">
        <v>0</v>
      </c>
      <c r="K3000" s="20">
        <v>0</v>
      </c>
      <c r="L3000" s="20">
        <v>0</v>
      </c>
      <c r="O3000" s="101">
        <f>IF(ISBLANK(C3000),O2999,IF(COUNTIF(C$2:C3000,C3000)&gt;1,O2999,1+MAX(O2999,0)))</f>
        <v>85</v>
      </c>
      <c r="P3000" s="45">
        <f t="shared" si="644"/>
        <v>49</v>
      </c>
      <c r="Q3000" s="33" t="str">
        <f t="shared" si="645"/>
        <v/>
      </c>
      <c r="R3000" s="33">
        <f t="shared" si="646"/>
        <v>14</v>
      </c>
      <c r="S3000" s="33" t="str">
        <f t="shared" si="647"/>
        <v>149_14</v>
      </c>
      <c r="T3000" s="35" t="str">
        <f t="shared" si="648"/>
        <v>149PM</v>
      </c>
      <c r="U3000" s="35" t="str">
        <f t="shared" si="649"/>
        <v>149PMEW</v>
      </c>
      <c r="W3000" s="20" t="str">
        <f t="shared" si="650"/>
        <v/>
      </c>
      <c r="X3000" s="20" t="str">
        <f t="shared" si="651"/>
        <v/>
      </c>
      <c r="Y3000" s="20" t="str">
        <f t="shared" si="652"/>
        <v/>
      </c>
      <c r="Z3000" s="20" t="str">
        <f t="shared" si="653"/>
        <v/>
      </c>
      <c r="AA3000" s="20">
        <f t="shared" si="655"/>
        <v>0</v>
      </c>
      <c r="AB3000" s="20">
        <f t="shared" si="656"/>
        <v>0</v>
      </c>
      <c r="AC3000" s="20">
        <f t="shared" si="657"/>
        <v>0</v>
      </c>
      <c r="AD3000" s="16">
        <f t="shared" si="654"/>
        <v>0</v>
      </c>
      <c r="AE3000" s="16">
        <f>IF(ISBLANK(T3000),AE2999,IF(COUNTIF(T$2:T3000,T3000)&gt;1,AE2999,1+MAX(AE2999,0)))</f>
        <v>90</v>
      </c>
    </row>
    <row r="3001" spans="1:31" x14ac:dyDescent="0.25">
      <c r="A3001" s="42">
        <v>149</v>
      </c>
      <c r="B3001" s="42" t="s">
        <v>66</v>
      </c>
      <c r="C3001" s="42" t="s">
        <v>838</v>
      </c>
      <c r="E3001" s="20">
        <v>2</v>
      </c>
      <c r="F3001" s="20">
        <v>2</v>
      </c>
      <c r="G3001" s="20">
        <v>4</v>
      </c>
      <c r="H3001" s="20">
        <v>2</v>
      </c>
      <c r="I3001" s="20">
        <v>1</v>
      </c>
      <c r="J3001" s="20">
        <v>1</v>
      </c>
      <c r="K3001" s="20">
        <v>0</v>
      </c>
      <c r="L3001" s="20">
        <v>2</v>
      </c>
      <c r="O3001" s="101">
        <f>IF(ISBLANK(C3001),O3000,IF(COUNTIF(C$2:C3001,C3001)&gt;1,O3000,1+MAX(O3000,0)))</f>
        <v>85</v>
      </c>
      <c r="P3001" s="45">
        <f t="shared" si="644"/>
        <v>49</v>
      </c>
      <c r="Q3001" s="33" t="str">
        <f t="shared" si="645"/>
        <v/>
      </c>
      <c r="R3001" s="33">
        <f t="shared" si="646"/>
        <v>14</v>
      </c>
      <c r="S3001" s="33" t="str">
        <f t="shared" si="647"/>
        <v>149_14</v>
      </c>
      <c r="T3001" s="35" t="str">
        <f t="shared" si="648"/>
        <v>149PM</v>
      </c>
      <c r="U3001" s="35" t="str">
        <f t="shared" si="649"/>
        <v>149PMEW</v>
      </c>
      <c r="W3001" s="20" t="str">
        <f t="shared" si="650"/>
        <v/>
      </c>
      <c r="X3001" s="20" t="str">
        <f t="shared" si="651"/>
        <v/>
      </c>
      <c r="Y3001" s="20" t="str">
        <f t="shared" si="652"/>
        <v/>
      </c>
      <c r="Z3001" s="20" t="str">
        <f t="shared" si="653"/>
        <v/>
      </c>
      <c r="AA3001" s="20">
        <f t="shared" si="655"/>
        <v>0</v>
      </c>
      <c r="AB3001" s="20">
        <f t="shared" si="656"/>
        <v>0</v>
      </c>
      <c r="AC3001" s="20">
        <f t="shared" si="657"/>
        <v>0</v>
      </c>
      <c r="AD3001" s="16">
        <f t="shared" si="654"/>
        <v>0</v>
      </c>
      <c r="AE3001" s="16">
        <f>IF(ISBLANK(T3001),AE3000,IF(COUNTIF(T$2:T3001,T3001)&gt;1,AE3000,1+MAX(AE3000,0)))</f>
        <v>90</v>
      </c>
    </row>
    <row r="3002" spans="1:31" x14ac:dyDescent="0.25">
      <c r="A3002" s="42">
        <v>149</v>
      </c>
      <c r="B3002" s="42" t="s">
        <v>66</v>
      </c>
      <c r="C3002" s="42" t="s">
        <v>838</v>
      </c>
      <c r="E3002" s="20">
        <v>2</v>
      </c>
      <c r="F3002" s="20">
        <v>3</v>
      </c>
      <c r="G3002" s="20">
        <v>1</v>
      </c>
      <c r="H3002" s="20">
        <v>1</v>
      </c>
      <c r="I3002" s="20">
        <v>0</v>
      </c>
      <c r="J3002" s="20">
        <v>0</v>
      </c>
      <c r="K3002" s="20">
        <v>0</v>
      </c>
      <c r="L3002" s="20">
        <v>0</v>
      </c>
      <c r="O3002" s="101">
        <f>IF(ISBLANK(C3002),O3001,IF(COUNTIF(C$2:C3002,C3002)&gt;1,O3001,1+MAX(O3001,0)))</f>
        <v>85</v>
      </c>
      <c r="P3002" s="45">
        <f t="shared" si="644"/>
        <v>49</v>
      </c>
      <c r="Q3002" s="33" t="str">
        <f t="shared" si="645"/>
        <v/>
      </c>
      <c r="R3002" s="33">
        <f t="shared" si="646"/>
        <v>15</v>
      </c>
      <c r="S3002" s="33" t="str">
        <f t="shared" si="647"/>
        <v>149_15</v>
      </c>
      <c r="T3002" s="35" t="str">
        <f t="shared" si="648"/>
        <v>149PM</v>
      </c>
      <c r="U3002" s="35" t="str">
        <f t="shared" si="649"/>
        <v>149PMNS</v>
      </c>
      <c r="W3002" s="20" t="str">
        <f t="shared" si="650"/>
        <v/>
      </c>
      <c r="X3002" s="20" t="str">
        <f t="shared" si="651"/>
        <v/>
      </c>
      <c r="Y3002" s="20" t="str">
        <f t="shared" si="652"/>
        <v/>
      </c>
      <c r="Z3002" s="20" t="str">
        <f t="shared" si="653"/>
        <v/>
      </c>
      <c r="AA3002" s="20">
        <f t="shared" si="655"/>
        <v>0</v>
      </c>
      <c r="AB3002" s="20">
        <f t="shared" si="656"/>
        <v>0</v>
      </c>
      <c r="AC3002" s="20">
        <f t="shared" si="657"/>
        <v>0</v>
      </c>
      <c r="AD3002" s="16">
        <f t="shared" si="654"/>
        <v>0</v>
      </c>
      <c r="AE3002" s="16">
        <f>IF(ISBLANK(T3002),AE3001,IF(COUNTIF(T$2:T3002,T3002)&gt;1,AE3001,1+MAX(AE3001,0)))</f>
        <v>90</v>
      </c>
    </row>
    <row r="3003" spans="1:31" x14ac:dyDescent="0.25">
      <c r="A3003" s="42">
        <v>149</v>
      </c>
      <c r="B3003" s="42" t="s">
        <v>66</v>
      </c>
      <c r="C3003" s="42" t="s">
        <v>838</v>
      </c>
      <c r="E3003" s="20">
        <v>2</v>
      </c>
      <c r="F3003" s="20">
        <v>3</v>
      </c>
      <c r="G3003" s="20">
        <v>2</v>
      </c>
      <c r="H3003" s="20">
        <v>2</v>
      </c>
      <c r="I3003" s="20">
        <v>0</v>
      </c>
      <c r="J3003" s="20">
        <v>0</v>
      </c>
      <c r="K3003" s="20">
        <v>0</v>
      </c>
      <c r="L3003" s="20">
        <v>0</v>
      </c>
      <c r="O3003" s="101">
        <f>IF(ISBLANK(C3003),O3002,IF(COUNTIF(C$2:C3003,C3003)&gt;1,O3002,1+MAX(O3002,0)))</f>
        <v>85</v>
      </c>
      <c r="P3003" s="45">
        <f t="shared" si="644"/>
        <v>49</v>
      </c>
      <c r="Q3003" s="33" t="str">
        <f t="shared" si="645"/>
        <v/>
      </c>
      <c r="R3003" s="33">
        <f t="shared" si="646"/>
        <v>15</v>
      </c>
      <c r="S3003" s="33" t="str">
        <f t="shared" si="647"/>
        <v>149_15</v>
      </c>
      <c r="T3003" s="35" t="str">
        <f t="shared" si="648"/>
        <v>149PM</v>
      </c>
      <c r="U3003" s="35" t="str">
        <f t="shared" si="649"/>
        <v>149PMNS</v>
      </c>
      <c r="W3003" s="20" t="str">
        <f t="shared" si="650"/>
        <v/>
      </c>
      <c r="X3003" s="20" t="str">
        <f t="shared" si="651"/>
        <v/>
      </c>
      <c r="Y3003" s="20" t="str">
        <f t="shared" si="652"/>
        <v/>
      </c>
      <c r="Z3003" s="20" t="str">
        <f t="shared" si="653"/>
        <v/>
      </c>
      <c r="AA3003" s="20">
        <f t="shared" si="655"/>
        <v>0</v>
      </c>
      <c r="AB3003" s="20">
        <f t="shared" si="656"/>
        <v>0</v>
      </c>
      <c r="AC3003" s="20">
        <f t="shared" si="657"/>
        <v>0</v>
      </c>
      <c r="AD3003" s="16">
        <f t="shared" si="654"/>
        <v>0</v>
      </c>
      <c r="AE3003" s="16">
        <f>IF(ISBLANK(T3003),AE3002,IF(COUNTIF(T$2:T3003,T3003)&gt;1,AE3002,1+MAX(AE3002,0)))</f>
        <v>90</v>
      </c>
    </row>
    <row r="3004" spans="1:31" x14ac:dyDescent="0.25">
      <c r="A3004" s="42">
        <v>149</v>
      </c>
      <c r="B3004" s="42" t="s">
        <v>66</v>
      </c>
      <c r="C3004" s="42" t="s">
        <v>838</v>
      </c>
      <c r="E3004" s="20">
        <v>2</v>
      </c>
      <c r="F3004" s="20">
        <v>3</v>
      </c>
      <c r="G3004" s="20">
        <v>3</v>
      </c>
      <c r="H3004" s="20">
        <v>2</v>
      </c>
      <c r="I3004" s="20">
        <v>0</v>
      </c>
      <c r="J3004" s="20">
        <v>2</v>
      </c>
      <c r="K3004" s="20">
        <v>0</v>
      </c>
      <c r="L3004" s="20">
        <v>0</v>
      </c>
      <c r="O3004" s="101">
        <f>IF(ISBLANK(C3004),O3003,IF(COUNTIF(C$2:C3004,C3004)&gt;1,O3003,1+MAX(O3003,0)))</f>
        <v>85</v>
      </c>
      <c r="P3004" s="45">
        <f t="shared" si="644"/>
        <v>49</v>
      </c>
      <c r="Q3004" s="33" t="str">
        <f t="shared" si="645"/>
        <v/>
      </c>
      <c r="R3004" s="33">
        <f t="shared" si="646"/>
        <v>15</v>
      </c>
      <c r="S3004" s="33" t="str">
        <f t="shared" si="647"/>
        <v>149_15</v>
      </c>
      <c r="T3004" s="35" t="str">
        <f t="shared" si="648"/>
        <v>149PM</v>
      </c>
      <c r="U3004" s="35" t="str">
        <f t="shared" si="649"/>
        <v>149PMEW</v>
      </c>
      <c r="W3004" s="20" t="str">
        <f t="shared" si="650"/>
        <v/>
      </c>
      <c r="X3004" s="20" t="str">
        <f t="shared" si="651"/>
        <v/>
      </c>
      <c r="Y3004" s="20" t="str">
        <f t="shared" si="652"/>
        <v/>
      </c>
      <c r="Z3004" s="20" t="str">
        <f t="shared" si="653"/>
        <v/>
      </c>
      <c r="AA3004" s="20">
        <f t="shared" si="655"/>
        <v>0</v>
      </c>
      <c r="AB3004" s="20">
        <f t="shared" si="656"/>
        <v>0</v>
      </c>
      <c r="AC3004" s="20">
        <f t="shared" si="657"/>
        <v>0</v>
      </c>
      <c r="AD3004" s="16">
        <f t="shared" si="654"/>
        <v>0</v>
      </c>
      <c r="AE3004" s="16">
        <f>IF(ISBLANK(T3004),AE3003,IF(COUNTIF(T$2:T3004,T3004)&gt;1,AE3003,1+MAX(AE3003,0)))</f>
        <v>90</v>
      </c>
    </row>
    <row r="3005" spans="1:31" x14ac:dyDescent="0.25">
      <c r="A3005" s="42">
        <v>149</v>
      </c>
      <c r="B3005" s="42" t="s">
        <v>66</v>
      </c>
      <c r="C3005" s="42" t="s">
        <v>838</v>
      </c>
      <c r="E3005" s="20">
        <v>2</v>
      </c>
      <c r="F3005" s="20">
        <v>3</v>
      </c>
      <c r="G3005" s="20">
        <v>4</v>
      </c>
      <c r="H3005" s="20">
        <v>3</v>
      </c>
      <c r="I3005" s="20">
        <v>0</v>
      </c>
      <c r="J3005" s="20">
        <v>1</v>
      </c>
      <c r="K3005" s="20">
        <v>0</v>
      </c>
      <c r="L3005" s="20">
        <v>0</v>
      </c>
      <c r="O3005" s="101">
        <f>IF(ISBLANK(C3005),O3004,IF(COUNTIF(C$2:C3005,C3005)&gt;1,O3004,1+MAX(O3004,0)))</f>
        <v>85</v>
      </c>
      <c r="P3005" s="45">
        <f t="shared" si="644"/>
        <v>49</v>
      </c>
      <c r="Q3005" s="33" t="str">
        <f t="shared" si="645"/>
        <v/>
      </c>
      <c r="R3005" s="33">
        <f t="shared" si="646"/>
        <v>15</v>
      </c>
      <c r="S3005" s="33" t="str">
        <f t="shared" si="647"/>
        <v>149_15</v>
      </c>
      <c r="T3005" s="35" t="str">
        <f t="shared" si="648"/>
        <v>149PM</v>
      </c>
      <c r="U3005" s="35" t="str">
        <f t="shared" si="649"/>
        <v>149PMEW</v>
      </c>
      <c r="W3005" s="20" t="str">
        <f t="shared" si="650"/>
        <v/>
      </c>
      <c r="X3005" s="20" t="str">
        <f t="shared" si="651"/>
        <v/>
      </c>
      <c r="Y3005" s="20" t="str">
        <f t="shared" si="652"/>
        <v/>
      </c>
      <c r="Z3005" s="20" t="str">
        <f t="shared" si="653"/>
        <v/>
      </c>
      <c r="AA3005" s="20">
        <f t="shared" si="655"/>
        <v>0</v>
      </c>
      <c r="AB3005" s="20">
        <f t="shared" si="656"/>
        <v>0</v>
      </c>
      <c r="AC3005" s="20">
        <f t="shared" si="657"/>
        <v>0</v>
      </c>
      <c r="AD3005" s="16">
        <f t="shared" si="654"/>
        <v>0</v>
      </c>
      <c r="AE3005" s="16">
        <f>IF(ISBLANK(T3005),AE3004,IF(COUNTIF(T$2:T3005,T3005)&gt;1,AE3004,1+MAX(AE3004,0)))</f>
        <v>90</v>
      </c>
    </row>
    <row r="3006" spans="1:31" x14ac:dyDescent="0.25">
      <c r="A3006" s="42">
        <v>149</v>
      </c>
      <c r="B3006" s="42" t="s">
        <v>66</v>
      </c>
      <c r="C3006" s="42" t="s">
        <v>838</v>
      </c>
      <c r="E3006" s="20">
        <v>2</v>
      </c>
      <c r="F3006" s="20">
        <v>4</v>
      </c>
      <c r="G3006" s="20">
        <v>1</v>
      </c>
      <c r="H3006" s="20">
        <v>0</v>
      </c>
      <c r="I3006" s="20">
        <v>0</v>
      </c>
      <c r="J3006" s="20">
        <v>0</v>
      </c>
      <c r="K3006" s="20">
        <v>0</v>
      </c>
      <c r="L3006" s="20">
        <v>0</v>
      </c>
      <c r="O3006" s="101">
        <f>IF(ISBLANK(C3006),O3005,IF(COUNTIF(C$2:C3006,C3006)&gt;1,O3005,1+MAX(O3005,0)))</f>
        <v>85</v>
      </c>
      <c r="P3006" s="45">
        <f t="shared" si="644"/>
        <v>49</v>
      </c>
      <c r="Q3006" s="33" t="str">
        <f t="shared" si="645"/>
        <v/>
      </c>
      <c r="R3006" s="33">
        <f t="shared" si="646"/>
        <v>16</v>
      </c>
      <c r="S3006" s="33" t="str">
        <f t="shared" si="647"/>
        <v>149_16</v>
      </c>
      <c r="T3006" s="35" t="str">
        <f t="shared" si="648"/>
        <v>149PM</v>
      </c>
      <c r="U3006" s="35" t="str">
        <f t="shared" si="649"/>
        <v>149PMNS</v>
      </c>
      <c r="W3006" s="20" t="str">
        <f t="shared" si="650"/>
        <v/>
      </c>
      <c r="X3006" s="20" t="str">
        <f t="shared" si="651"/>
        <v/>
      </c>
      <c r="Y3006" s="20" t="str">
        <f t="shared" si="652"/>
        <v/>
      </c>
      <c r="Z3006" s="20" t="str">
        <f t="shared" si="653"/>
        <v/>
      </c>
      <c r="AA3006" s="20">
        <f t="shared" si="655"/>
        <v>0</v>
      </c>
      <c r="AB3006" s="20">
        <f t="shared" si="656"/>
        <v>0</v>
      </c>
      <c r="AC3006" s="20">
        <f t="shared" si="657"/>
        <v>0</v>
      </c>
      <c r="AD3006" s="16">
        <f t="shared" si="654"/>
        <v>0</v>
      </c>
      <c r="AE3006" s="16">
        <f>IF(ISBLANK(T3006),AE3005,IF(COUNTIF(T$2:T3006,T3006)&gt;1,AE3005,1+MAX(AE3005,0)))</f>
        <v>90</v>
      </c>
    </row>
    <row r="3007" spans="1:31" x14ac:dyDescent="0.25">
      <c r="A3007" s="42">
        <v>149</v>
      </c>
      <c r="B3007" s="42" t="s">
        <v>66</v>
      </c>
      <c r="C3007" s="42" t="s">
        <v>838</v>
      </c>
      <c r="E3007" s="20">
        <v>2</v>
      </c>
      <c r="F3007" s="20">
        <v>4</v>
      </c>
      <c r="G3007" s="20">
        <v>2</v>
      </c>
      <c r="H3007" s="20">
        <v>3</v>
      </c>
      <c r="I3007" s="20">
        <v>1</v>
      </c>
      <c r="J3007" s="20">
        <v>1</v>
      </c>
      <c r="K3007" s="20">
        <v>0</v>
      </c>
      <c r="L3007" s="20">
        <v>2</v>
      </c>
      <c r="O3007" s="101">
        <f>IF(ISBLANK(C3007),O3006,IF(COUNTIF(C$2:C3007,C3007)&gt;1,O3006,1+MAX(O3006,0)))</f>
        <v>85</v>
      </c>
      <c r="P3007" s="45">
        <f t="shared" si="644"/>
        <v>49</v>
      </c>
      <c r="Q3007" s="33" t="str">
        <f t="shared" si="645"/>
        <v/>
      </c>
      <c r="R3007" s="33">
        <f t="shared" si="646"/>
        <v>16</v>
      </c>
      <c r="S3007" s="33" t="str">
        <f t="shared" si="647"/>
        <v>149_16</v>
      </c>
      <c r="T3007" s="35" t="str">
        <f t="shared" si="648"/>
        <v>149PM</v>
      </c>
      <c r="U3007" s="35" t="str">
        <f t="shared" si="649"/>
        <v>149PMNS</v>
      </c>
      <c r="W3007" s="20" t="str">
        <f t="shared" si="650"/>
        <v/>
      </c>
      <c r="X3007" s="20" t="str">
        <f t="shared" si="651"/>
        <v/>
      </c>
      <c r="Y3007" s="20" t="str">
        <f t="shared" si="652"/>
        <v/>
      </c>
      <c r="Z3007" s="20" t="str">
        <f t="shared" si="653"/>
        <v/>
      </c>
      <c r="AA3007" s="20">
        <f t="shared" si="655"/>
        <v>0</v>
      </c>
      <c r="AB3007" s="20">
        <f t="shared" si="656"/>
        <v>0</v>
      </c>
      <c r="AC3007" s="20">
        <f t="shared" si="657"/>
        <v>0</v>
      </c>
      <c r="AD3007" s="16">
        <f t="shared" si="654"/>
        <v>0</v>
      </c>
      <c r="AE3007" s="16">
        <f>IF(ISBLANK(T3007),AE3006,IF(COUNTIF(T$2:T3007,T3007)&gt;1,AE3006,1+MAX(AE3006,0)))</f>
        <v>90</v>
      </c>
    </row>
    <row r="3008" spans="1:31" x14ac:dyDescent="0.25">
      <c r="A3008" s="42">
        <v>149</v>
      </c>
      <c r="B3008" s="42" t="s">
        <v>66</v>
      </c>
      <c r="C3008" s="42" t="s">
        <v>838</v>
      </c>
      <c r="E3008" s="20">
        <v>2</v>
      </c>
      <c r="F3008" s="20">
        <v>4</v>
      </c>
      <c r="G3008" s="20">
        <v>3</v>
      </c>
      <c r="H3008" s="20">
        <v>1</v>
      </c>
      <c r="I3008" s="20">
        <v>1</v>
      </c>
      <c r="J3008" s="20">
        <v>1</v>
      </c>
      <c r="K3008" s="20">
        <v>0</v>
      </c>
      <c r="L3008" s="20">
        <v>1</v>
      </c>
      <c r="O3008" s="101">
        <f>IF(ISBLANK(C3008),O3007,IF(COUNTIF(C$2:C3008,C3008)&gt;1,O3007,1+MAX(O3007,0)))</f>
        <v>85</v>
      </c>
      <c r="P3008" s="45">
        <f t="shared" si="644"/>
        <v>49</v>
      </c>
      <c r="Q3008" s="33" t="str">
        <f t="shared" si="645"/>
        <v/>
      </c>
      <c r="R3008" s="33">
        <f t="shared" si="646"/>
        <v>16</v>
      </c>
      <c r="S3008" s="33" t="str">
        <f t="shared" si="647"/>
        <v>149_16</v>
      </c>
      <c r="T3008" s="35" t="str">
        <f t="shared" si="648"/>
        <v>149PM</v>
      </c>
      <c r="U3008" s="35" t="str">
        <f t="shared" si="649"/>
        <v>149PMEW</v>
      </c>
      <c r="W3008" s="20" t="str">
        <f t="shared" si="650"/>
        <v/>
      </c>
      <c r="X3008" s="20" t="str">
        <f t="shared" si="651"/>
        <v/>
      </c>
      <c r="Y3008" s="20" t="str">
        <f t="shared" si="652"/>
        <v/>
      </c>
      <c r="Z3008" s="20" t="str">
        <f t="shared" si="653"/>
        <v/>
      </c>
      <c r="AA3008" s="20">
        <f t="shared" si="655"/>
        <v>0</v>
      </c>
      <c r="AB3008" s="20">
        <f t="shared" si="656"/>
        <v>0</v>
      </c>
      <c r="AC3008" s="20">
        <f t="shared" si="657"/>
        <v>0</v>
      </c>
      <c r="AD3008" s="16">
        <f t="shared" si="654"/>
        <v>0</v>
      </c>
      <c r="AE3008" s="16">
        <f>IF(ISBLANK(T3008),AE3007,IF(COUNTIF(T$2:T3008,T3008)&gt;1,AE3007,1+MAX(AE3007,0)))</f>
        <v>90</v>
      </c>
    </row>
    <row r="3009" spans="1:31" x14ac:dyDescent="0.25">
      <c r="A3009" s="42">
        <v>149</v>
      </c>
      <c r="B3009" s="42" t="s">
        <v>66</v>
      </c>
      <c r="C3009" s="42" t="s">
        <v>838</v>
      </c>
      <c r="E3009" s="20">
        <v>2</v>
      </c>
      <c r="F3009" s="20">
        <v>4</v>
      </c>
      <c r="G3009" s="20">
        <v>4</v>
      </c>
      <c r="H3009" s="20">
        <v>0</v>
      </c>
      <c r="I3009" s="20">
        <v>0</v>
      </c>
      <c r="J3009" s="20">
        <v>0</v>
      </c>
      <c r="K3009" s="20">
        <v>0</v>
      </c>
      <c r="L3009" s="20">
        <v>0</v>
      </c>
      <c r="O3009" s="101">
        <f>IF(ISBLANK(C3009),O3008,IF(COUNTIF(C$2:C3009,C3009)&gt;1,O3008,1+MAX(O3008,0)))</f>
        <v>85</v>
      </c>
      <c r="P3009" s="45">
        <f t="shared" si="644"/>
        <v>49</v>
      </c>
      <c r="Q3009" s="33" t="str">
        <f t="shared" si="645"/>
        <v/>
      </c>
      <c r="R3009" s="33">
        <f t="shared" si="646"/>
        <v>16</v>
      </c>
      <c r="S3009" s="33" t="str">
        <f t="shared" si="647"/>
        <v>149_16</v>
      </c>
      <c r="T3009" s="35" t="str">
        <f t="shared" si="648"/>
        <v>149PM</v>
      </c>
      <c r="U3009" s="35" t="str">
        <f t="shared" si="649"/>
        <v>149PMEW</v>
      </c>
      <c r="W3009" s="20" t="str">
        <f t="shared" si="650"/>
        <v/>
      </c>
      <c r="X3009" s="20" t="str">
        <f t="shared" si="651"/>
        <v/>
      </c>
      <c r="Y3009" s="20" t="str">
        <f t="shared" si="652"/>
        <v/>
      </c>
      <c r="Z3009" s="20" t="str">
        <f t="shared" si="653"/>
        <v/>
      </c>
      <c r="AA3009" s="20">
        <f t="shared" si="655"/>
        <v>0</v>
      </c>
      <c r="AB3009" s="20">
        <f t="shared" si="656"/>
        <v>0</v>
      </c>
      <c r="AC3009" s="20">
        <f t="shared" si="657"/>
        <v>0</v>
      </c>
      <c r="AD3009" s="16">
        <f t="shared" si="654"/>
        <v>0</v>
      </c>
      <c r="AE3009" s="16">
        <f>IF(ISBLANK(T3009),AE3008,IF(COUNTIF(T$2:T3009,T3009)&gt;1,AE3008,1+MAX(AE3008,0)))</f>
        <v>90</v>
      </c>
    </row>
    <row r="3010" spans="1:31" x14ac:dyDescent="0.25">
      <c r="A3010" s="42">
        <v>150</v>
      </c>
      <c r="B3010" s="42" t="s">
        <v>65</v>
      </c>
      <c r="C3010" s="42" t="s">
        <v>839</v>
      </c>
      <c r="E3010" s="20">
        <v>1</v>
      </c>
      <c r="F3010" s="20">
        <v>1</v>
      </c>
      <c r="G3010" s="20">
        <v>1</v>
      </c>
      <c r="H3010" s="20">
        <v>2</v>
      </c>
      <c r="I3010" s="20">
        <v>0</v>
      </c>
      <c r="J3010" s="20">
        <v>2</v>
      </c>
      <c r="K3010" s="20">
        <v>0</v>
      </c>
      <c r="L3010" s="20">
        <v>0</v>
      </c>
      <c r="O3010" s="101">
        <f>IF(ISBLANK(C3010),O3009,IF(COUNTIF(C$2:C3010,C3010)&gt;1,O3009,1+MAX(O3009,0)))</f>
        <v>86</v>
      </c>
      <c r="P3010" s="45">
        <f t="shared" ref="P3010:P3073" si="658">IF(A3010=A3009,P3009,IF(ISNUMBER(P3009),P3009+1,1))</f>
        <v>50</v>
      </c>
      <c r="Q3010" s="33">
        <f t="shared" ref="Q3010:Q3073" si="659">IF(OR(P3010=P3009,LEN(A3010)&lt;1),"",P3010)</f>
        <v>50</v>
      </c>
      <c r="R3010" s="33">
        <f t="shared" ref="R3010:R3073" si="660">IF(ISNUMBER(F3010),F3010+4*(E3010-1)+8*IF(B3010="PM",1,0),"")</f>
        <v>1</v>
      </c>
      <c r="S3010" s="33" t="str">
        <f t="shared" ref="S3010:S3073" si="661">IF(ISNUMBER(R3010),A3010&amp;"_"&amp;R3010,"")</f>
        <v>150_1</v>
      </c>
      <c r="T3010" s="35" t="str">
        <f t="shared" ref="T3010:T3073" si="662">A3010&amp;B3010</f>
        <v>150AM</v>
      </c>
      <c r="U3010" s="35" t="str">
        <f t="shared" ref="U3010:U3073" si="663">IF(OR(G3010=1,G3010=2),T3010&amp;"NS",IF(OR(G3010=3,G3010=4),T3010&amp;"EW",""))</f>
        <v>150AMNS</v>
      </c>
      <c r="W3010" s="20" t="str">
        <f t="shared" ref="W3010:W3073" si="664">IF(I3010&gt;$H3010,1,"")</f>
        <v/>
      </c>
      <c r="X3010" s="20" t="str">
        <f t="shared" ref="X3010:X3073" si="665">IF(J3010&gt;$H3010,1,"")</f>
        <v/>
      </c>
      <c r="Y3010" s="20" t="str">
        <f t="shared" ref="Y3010:Y3073" si="666">IF(K3010&gt;$H3010,1,"")</f>
        <v/>
      </c>
      <c r="Z3010" s="20" t="str">
        <f t="shared" ref="Z3010:Z3073" si="667">IF(L3010&gt;$H3010,1,"")</f>
        <v/>
      </c>
      <c r="AA3010" s="20">
        <f t="shared" si="655"/>
        <v>0</v>
      </c>
      <c r="AB3010" s="20">
        <f t="shared" si="656"/>
        <v>0</v>
      </c>
      <c r="AC3010" s="20">
        <f t="shared" si="657"/>
        <v>3</v>
      </c>
      <c r="AD3010" s="16">
        <f t="shared" ref="AD3010:AD3073" si="668">IF(AND(AC3010&gt;0,ISNUMBER(AC3010)),1,0)</f>
        <v>1</v>
      </c>
      <c r="AE3010" s="16">
        <f>IF(ISBLANK(T3010),AE3009,IF(COUNTIF(T$2:T3010,T3010)&gt;1,AE3009,1+MAX(AE3009,0)))</f>
        <v>91</v>
      </c>
    </row>
    <row r="3011" spans="1:31" x14ac:dyDescent="0.25">
      <c r="A3011" s="42">
        <v>150</v>
      </c>
      <c r="B3011" s="42" t="s">
        <v>65</v>
      </c>
      <c r="C3011" s="42" t="s">
        <v>839</v>
      </c>
      <c r="E3011" s="20">
        <v>1</v>
      </c>
      <c r="F3011" s="20">
        <v>1</v>
      </c>
      <c r="G3011" s="20">
        <v>2</v>
      </c>
      <c r="H3011" s="20">
        <v>0</v>
      </c>
      <c r="I3011" s="20">
        <v>0</v>
      </c>
      <c r="J3011" s="20">
        <v>0</v>
      </c>
      <c r="K3011" s="20">
        <v>0</v>
      </c>
      <c r="L3011" s="20">
        <v>0</v>
      </c>
      <c r="O3011" s="101">
        <f>IF(ISBLANK(C3011),O3010,IF(COUNTIF(C$2:C3011,C3011)&gt;1,O3010,1+MAX(O3010,0)))</f>
        <v>86</v>
      </c>
      <c r="P3011" s="45">
        <f t="shared" si="658"/>
        <v>50</v>
      </c>
      <c r="Q3011" s="33" t="str">
        <f t="shared" si="659"/>
        <v/>
      </c>
      <c r="R3011" s="33">
        <f t="shared" si="660"/>
        <v>1</v>
      </c>
      <c r="S3011" s="33" t="str">
        <f t="shared" si="661"/>
        <v>150_1</v>
      </c>
      <c r="T3011" s="35" t="str">
        <f t="shared" si="662"/>
        <v>150AM</v>
      </c>
      <c r="U3011" s="35" t="str">
        <f t="shared" si="663"/>
        <v>150AMNS</v>
      </c>
      <c r="W3011" s="20" t="str">
        <f t="shared" si="664"/>
        <v/>
      </c>
      <c r="X3011" s="20" t="str">
        <f t="shared" si="665"/>
        <v/>
      </c>
      <c r="Y3011" s="20" t="str">
        <f t="shared" si="666"/>
        <v/>
      </c>
      <c r="Z3011" s="20" t="str">
        <f t="shared" si="667"/>
        <v/>
      </c>
      <c r="AA3011" s="20">
        <f t="shared" ref="AA3011:AA3074" si="669">IF(AND(ISNUMBER($G3011),$B3011="AM"),INDEX(Cordon,MATCH($A3011,loc_ID,0),$G3011),0)</f>
        <v>0</v>
      </c>
      <c r="AB3011" s="20">
        <f t="shared" ref="AB3011:AB3074" si="670">IF(AND(ISNUMBER($G3011),$B3011="PM"),INDEX(Cordon,MATCH($A3011,loc_ID,0),VLOOKUP($G3011,Reverse_dir,2,FALSE)),0)</f>
        <v>0</v>
      </c>
      <c r="AC3011" s="20">
        <f t="shared" ref="AC3011:AC3074" si="671">IF(AND(ISNUMBER($G3011),$B3011="AM"),INDEX(Lane,MATCH($A3011,loc_ID,0),$G3011),0)</f>
        <v>3</v>
      </c>
      <c r="AD3011" s="16">
        <f t="shared" si="668"/>
        <v>1</v>
      </c>
      <c r="AE3011" s="16">
        <f>IF(ISBLANK(T3011),AE3010,IF(COUNTIF(T$2:T3011,T3011)&gt;1,AE3010,1+MAX(AE3010,0)))</f>
        <v>91</v>
      </c>
    </row>
    <row r="3012" spans="1:31" x14ac:dyDescent="0.25">
      <c r="A3012" s="42">
        <v>150</v>
      </c>
      <c r="B3012" s="42" t="s">
        <v>65</v>
      </c>
      <c r="C3012" s="42" t="s">
        <v>839</v>
      </c>
      <c r="E3012" s="20">
        <v>1</v>
      </c>
      <c r="F3012" s="20">
        <v>1</v>
      </c>
      <c r="G3012" s="20">
        <v>3</v>
      </c>
      <c r="H3012" s="20">
        <v>1</v>
      </c>
      <c r="I3012" s="20">
        <v>0</v>
      </c>
      <c r="J3012" s="20">
        <v>0</v>
      </c>
      <c r="K3012" s="20">
        <v>1</v>
      </c>
      <c r="L3012" s="20">
        <v>1</v>
      </c>
      <c r="O3012" s="101">
        <f>IF(ISBLANK(C3012),O3011,IF(COUNTIF(C$2:C3012,C3012)&gt;1,O3011,1+MAX(O3011,0)))</f>
        <v>86</v>
      </c>
      <c r="P3012" s="45">
        <f t="shared" si="658"/>
        <v>50</v>
      </c>
      <c r="Q3012" s="33" t="str">
        <f t="shared" si="659"/>
        <v/>
      </c>
      <c r="R3012" s="33">
        <f t="shared" si="660"/>
        <v>1</v>
      </c>
      <c r="S3012" s="33" t="str">
        <f t="shared" si="661"/>
        <v>150_1</v>
      </c>
      <c r="T3012" s="35" t="str">
        <f t="shared" si="662"/>
        <v>150AM</v>
      </c>
      <c r="U3012" s="35" t="str">
        <f t="shared" si="663"/>
        <v>150AMEW</v>
      </c>
      <c r="W3012" s="20" t="str">
        <f t="shared" si="664"/>
        <v/>
      </c>
      <c r="X3012" s="20" t="str">
        <f t="shared" si="665"/>
        <v/>
      </c>
      <c r="Y3012" s="20" t="str">
        <f t="shared" si="666"/>
        <v/>
      </c>
      <c r="Z3012" s="20" t="str">
        <f t="shared" si="667"/>
        <v/>
      </c>
      <c r="AA3012" s="20">
        <f t="shared" si="669"/>
        <v>0</v>
      </c>
      <c r="AB3012" s="20">
        <f t="shared" si="670"/>
        <v>0</v>
      </c>
      <c r="AC3012" s="20">
        <f t="shared" si="671"/>
        <v>3</v>
      </c>
      <c r="AD3012" s="16">
        <f t="shared" si="668"/>
        <v>1</v>
      </c>
      <c r="AE3012" s="16">
        <f>IF(ISBLANK(T3012),AE3011,IF(COUNTIF(T$2:T3012,T3012)&gt;1,AE3011,1+MAX(AE3011,0)))</f>
        <v>91</v>
      </c>
    </row>
    <row r="3013" spans="1:31" x14ac:dyDescent="0.25">
      <c r="A3013" s="42">
        <v>150</v>
      </c>
      <c r="B3013" s="42" t="s">
        <v>65</v>
      </c>
      <c r="C3013" s="42" t="s">
        <v>839</v>
      </c>
      <c r="E3013" s="20">
        <v>1</v>
      </c>
      <c r="F3013" s="20">
        <v>1</v>
      </c>
      <c r="G3013" s="20">
        <v>4</v>
      </c>
      <c r="H3013" s="20">
        <v>0</v>
      </c>
      <c r="I3013" s="20">
        <v>0</v>
      </c>
      <c r="J3013" s="20">
        <v>0</v>
      </c>
      <c r="K3013" s="20">
        <v>0</v>
      </c>
      <c r="L3013" s="20">
        <v>0</v>
      </c>
      <c r="O3013" s="101">
        <f>IF(ISBLANK(C3013),O3012,IF(COUNTIF(C$2:C3013,C3013)&gt;1,O3012,1+MAX(O3012,0)))</f>
        <v>86</v>
      </c>
      <c r="P3013" s="45">
        <f t="shared" si="658"/>
        <v>50</v>
      </c>
      <c r="Q3013" s="33" t="str">
        <f t="shared" si="659"/>
        <v/>
      </c>
      <c r="R3013" s="33">
        <f t="shared" si="660"/>
        <v>1</v>
      </c>
      <c r="S3013" s="33" t="str">
        <f t="shared" si="661"/>
        <v>150_1</v>
      </c>
      <c r="T3013" s="35" t="str">
        <f t="shared" si="662"/>
        <v>150AM</v>
      </c>
      <c r="U3013" s="35" t="str">
        <f t="shared" si="663"/>
        <v>150AMEW</v>
      </c>
      <c r="W3013" s="20" t="str">
        <f t="shared" si="664"/>
        <v/>
      </c>
      <c r="X3013" s="20" t="str">
        <f t="shared" si="665"/>
        <v/>
      </c>
      <c r="Y3013" s="20" t="str">
        <f t="shared" si="666"/>
        <v/>
      </c>
      <c r="Z3013" s="20" t="str">
        <f t="shared" si="667"/>
        <v/>
      </c>
      <c r="AA3013" s="20">
        <f t="shared" si="669"/>
        <v>0</v>
      </c>
      <c r="AB3013" s="20">
        <f t="shared" si="670"/>
        <v>0</v>
      </c>
      <c r="AC3013" s="20">
        <f t="shared" si="671"/>
        <v>3</v>
      </c>
      <c r="AD3013" s="16">
        <f t="shared" si="668"/>
        <v>1</v>
      </c>
      <c r="AE3013" s="16">
        <f>IF(ISBLANK(T3013),AE3012,IF(COUNTIF(T$2:T3013,T3013)&gt;1,AE3012,1+MAX(AE3012,0)))</f>
        <v>91</v>
      </c>
    </row>
    <row r="3014" spans="1:31" x14ac:dyDescent="0.25">
      <c r="A3014" s="42">
        <v>150</v>
      </c>
      <c r="B3014" s="42" t="s">
        <v>65</v>
      </c>
      <c r="C3014" s="42" t="s">
        <v>839</v>
      </c>
      <c r="E3014" s="20">
        <v>1</v>
      </c>
      <c r="F3014" s="20">
        <v>2</v>
      </c>
      <c r="G3014" s="20">
        <v>1</v>
      </c>
      <c r="H3014" s="20">
        <v>2</v>
      </c>
      <c r="I3014" s="20">
        <v>0</v>
      </c>
      <c r="J3014" s="20">
        <v>1</v>
      </c>
      <c r="K3014" s="20">
        <v>1</v>
      </c>
      <c r="L3014" s="20">
        <v>0</v>
      </c>
      <c r="O3014" s="101">
        <f>IF(ISBLANK(C3014),O3013,IF(COUNTIF(C$2:C3014,C3014)&gt;1,O3013,1+MAX(O3013,0)))</f>
        <v>86</v>
      </c>
      <c r="P3014" s="45">
        <f t="shared" si="658"/>
        <v>50</v>
      </c>
      <c r="Q3014" s="33" t="str">
        <f t="shared" si="659"/>
        <v/>
      </c>
      <c r="R3014" s="33">
        <f t="shared" si="660"/>
        <v>2</v>
      </c>
      <c r="S3014" s="33" t="str">
        <f t="shared" si="661"/>
        <v>150_2</v>
      </c>
      <c r="T3014" s="35" t="str">
        <f t="shared" si="662"/>
        <v>150AM</v>
      </c>
      <c r="U3014" s="35" t="str">
        <f t="shared" si="663"/>
        <v>150AMNS</v>
      </c>
      <c r="W3014" s="20" t="str">
        <f t="shared" si="664"/>
        <v/>
      </c>
      <c r="X3014" s="20" t="str">
        <f t="shared" si="665"/>
        <v/>
      </c>
      <c r="Y3014" s="20" t="str">
        <f t="shared" si="666"/>
        <v/>
      </c>
      <c r="Z3014" s="20" t="str">
        <f t="shared" si="667"/>
        <v/>
      </c>
      <c r="AA3014" s="20">
        <f t="shared" si="669"/>
        <v>0</v>
      </c>
      <c r="AB3014" s="20">
        <f t="shared" si="670"/>
        <v>0</v>
      </c>
      <c r="AC3014" s="20">
        <f t="shared" si="671"/>
        <v>3</v>
      </c>
      <c r="AD3014" s="16">
        <f t="shared" si="668"/>
        <v>1</v>
      </c>
      <c r="AE3014" s="16">
        <f>IF(ISBLANK(T3014),AE3013,IF(COUNTIF(T$2:T3014,T3014)&gt;1,AE3013,1+MAX(AE3013,0)))</f>
        <v>91</v>
      </c>
    </row>
    <row r="3015" spans="1:31" x14ac:dyDescent="0.25">
      <c r="A3015" s="42">
        <v>150</v>
      </c>
      <c r="B3015" s="42" t="s">
        <v>65</v>
      </c>
      <c r="C3015" s="42" t="s">
        <v>839</v>
      </c>
      <c r="E3015" s="20">
        <v>1</v>
      </c>
      <c r="F3015" s="20">
        <v>2</v>
      </c>
      <c r="G3015" s="20">
        <v>2</v>
      </c>
      <c r="H3015" s="20">
        <v>0</v>
      </c>
      <c r="I3015" s="20">
        <v>0</v>
      </c>
      <c r="J3015" s="20">
        <v>0</v>
      </c>
      <c r="K3015" s="20">
        <v>0</v>
      </c>
      <c r="L3015" s="20">
        <v>0</v>
      </c>
      <c r="O3015" s="101">
        <f>IF(ISBLANK(C3015),O3014,IF(COUNTIF(C$2:C3015,C3015)&gt;1,O3014,1+MAX(O3014,0)))</f>
        <v>86</v>
      </c>
      <c r="P3015" s="45">
        <f t="shared" si="658"/>
        <v>50</v>
      </c>
      <c r="Q3015" s="33" t="str">
        <f t="shared" si="659"/>
        <v/>
      </c>
      <c r="R3015" s="33">
        <f t="shared" si="660"/>
        <v>2</v>
      </c>
      <c r="S3015" s="33" t="str">
        <f t="shared" si="661"/>
        <v>150_2</v>
      </c>
      <c r="T3015" s="35" t="str">
        <f t="shared" si="662"/>
        <v>150AM</v>
      </c>
      <c r="U3015" s="35" t="str">
        <f t="shared" si="663"/>
        <v>150AMNS</v>
      </c>
      <c r="W3015" s="20" t="str">
        <f t="shared" si="664"/>
        <v/>
      </c>
      <c r="X3015" s="20" t="str">
        <f t="shared" si="665"/>
        <v/>
      </c>
      <c r="Y3015" s="20" t="str">
        <f t="shared" si="666"/>
        <v/>
      </c>
      <c r="Z3015" s="20" t="str">
        <f t="shared" si="667"/>
        <v/>
      </c>
      <c r="AA3015" s="20">
        <f t="shared" si="669"/>
        <v>0</v>
      </c>
      <c r="AB3015" s="20">
        <f t="shared" si="670"/>
        <v>0</v>
      </c>
      <c r="AC3015" s="20">
        <f t="shared" si="671"/>
        <v>3</v>
      </c>
      <c r="AD3015" s="16">
        <f t="shared" si="668"/>
        <v>1</v>
      </c>
      <c r="AE3015" s="16">
        <f>IF(ISBLANK(T3015),AE3014,IF(COUNTIF(T$2:T3015,T3015)&gt;1,AE3014,1+MAX(AE3014,0)))</f>
        <v>91</v>
      </c>
    </row>
    <row r="3016" spans="1:31" x14ac:dyDescent="0.25">
      <c r="A3016" s="42">
        <v>150</v>
      </c>
      <c r="B3016" s="42" t="s">
        <v>65</v>
      </c>
      <c r="C3016" s="42" t="s">
        <v>839</v>
      </c>
      <c r="E3016" s="20">
        <v>1</v>
      </c>
      <c r="F3016" s="20">
        <v>2</v>
      </c>
      <c r="G3016" s="20">
        <v>3</v>
      </c>
      <c r="H3016" s="20">
        <v>1</v>
      </c>
      <c r="I3016" s="20">
        <v>0</v>
      </c>
      <c r="J3016" s="20">
        <v>0</v>
      </c>
      <c r="K3016" s="20">
        <v>0</v>
      </c>
      <c r="L3016" s="20">
        <v>1</v>
      </c>
      <c r="O3016" s="101">
        <f>IF(ISBLANK(C3016),O3015,IF(COUNTIF(C$2:C3016,C3016)&gt;1,O3015,1+MAX(O3015,0)))</f>
        <v>86</v>
      </c>
      <c r="P3016" s="45">
        <f t="shared" si="658"/>
        <v>50</v>
      </c>
      <c r="Q3016" s="33" t="str">
        <f t="shared" si="659"/>
        <v/>
      </c>
      <c r="R3016" s="33">
        <f t="shared" si="660"/>
        <v>2</v>
      </c>
      <c r="S3016" s="33" t="str">
        <f t="shared" si="661"/>
        <v>150_2</v>
      </c>
      <c r="T3016" s="35" t="str">
        <f t="shared" si="662"/>
        <v>150AM</v>
      </c>
      <c r="U3016" s="35" t="str">
        <f t="shared" si="663"/>
        <v>150AMEW</v>
      </c>
      <c r="W3016" s="20" t="str">
        <f t="shared" si="664"/>
        <v/>
      </c>
      <c r="X3016" s="20" t="str">
        <f t="shared" si="665"/>
        <v/>
      </c>
      <c r="Y3016" s="20" t="str">
        <f t="shared" si="666"/>
        <v/>
      </c>
      <c r="Z3016" s="20" t="str">
        <f t="shared" si="667"/>
        <v/>
      </c>
      <c r="AA3016" s="20">
        <f t="shared" si="669"/>
        <v>0</v>
      </c>
      <c r="AB3016" s="20">
        <f t="shared" si="670"/>
        <v>0</v>
      </c>
      <c r="AC3016" s="20">
        <f t="shared" si="671"/>
        <v>3</v>
      </c>
      <c r="AD3016" s="16">
        <f t="shared" si="668"/>
        <v>1</v>
      </c>
      <c r="AE3016" s="16">
        <f>IF(ISBLANK(T3016),AE3015,IF(COUNTIF(T$2:T3016,T3016)&gt;1,AE3015,1+MAX(AE3015,0)))</f>
        <v>91</v>
      </c>
    </row>
    <row r="3017" spans="1:31" x14ac:dyDescent="0.25">
      <c r="A3017" s="42">
        <v>150</v>
      </c>
      <c r="B3017" s="42" t="s">
        <v>65</v>
      </c>
      <c r="C3017" s="42" t="s">
        <v>839</v>
      </c>
      <c r="E3017" s="20">
        <v>1</v>
      </c>
      <c r="F3017" s="20">
        <v>2</v>
      </c>
      <c r="G3017" s="20">
        <v>4</v>
      </c>
      <c r="H3017" s="20">
        <v>0</v>
      </c>
      <c r="I3017" s="20">
        <v>0</v>
      </c>
      <c r="J3017" s="20">
        <v>0</v>
      </c>
      <c r="K3017" s="20">
        <v>0</v>
      </c>
      <c r="L3017" s="20">
        <v>0</v>
      </c>
      <c r="O3017" s="101">
        <f>IF(ISBLANK(C3017),O3016,IF(COUNTIF(C$2:C3017,C3017)&gt;1,O3016,1+MAX(O3016,0)))</f>
        <v>86</v>
      </c>
      <c r="P3017" s="45">
        <f t="shared" si="658"/>
        <v>50</v>
      </c>
      <c r="Q3017" s="33" t="str">
        <f t="shared" si="659"/>
        <v/>
      </c>
      <c r="R3017" s="33">
        <f t="shared" si="660"/>
        <v>2</v>
      </c>
      <c r="S3017" s="33" t="str">
        <f t="shared" si="661"/>
        <v>150_2</v>
      </c>
      <c r="T3017" s="35" t="str">
        <f t="shared" si="662"/>
        <v>150AM</v>
      </c>
      <c r="U3017" s="35" t="str">
        <f t="shared" si="663"/>
        <v>150AMEW</v>
      </c>
      <c r="W3017" s="20" t="str">
        <f t="shared" si="664"/>
        <v/>
      </c>
      <c r="X3017" s="20" t="str">
        <f t="shared" si="665"/>
        <v/>
      </c>
      <c r="Y3017" s="20" t="str">
        <f t="shared" si="666"/>
        <v/>
      </c>
      <c r="Z3017" s="20" t="str">
        <f t="shared" si="667"/>
        <v/>
      </c>
      <c r="AA3017" s="20">
        <f t="shared" si="669"/>
        <v>0</v>
      </c>
      <c r="AB3017" s="20">
        <f t="shared" si="670"/>
        <v>0</v>
      </c>
      <c r="AC3017" s="20">
        <f t="shared" si="671"/>
        <v>3</v>
      </c>
      <c r="AD3017" s="16">
        <f t="shared" si="668"/>
        <v>1</v>
      </c>
      <c r="AE3017" s="16">
        <f>IF(ISBLANK(T3017),AE3016,IF(COUNTIF(T$2:T3017,T3017)&gt;1,AE3016,1+MAX(AE3016,0)))</f>
        <v>91</v>
      </c>
    </row>
    <row r="3018" spans="1:31" x14ac:dyDescent="0.25">
      <c r="A3018" s="42">
        <v>150</v>
      </c>
      <c r="B3018" s="42" t="s">
        <v>65</v>
      </c>
      <c r="C3018" s="42" t="s">
        <v>839</v>
      </c>
      <c r="E3018" s="20">
        <v>1</v>
      </c>
      <c r="F3018" s="20">
        <v>3</v>
      </c>
      <c r="G3018" s="20">
        <v>1</v>
      </c>
      <c r="H3018" s="20">
        <v>5</v>
      </c>
      <c r="I3018" s="20">
        <v>2</v>
      </c>
      <c r="J3018" s="20">
        <v>1</v>
      </c>
      <c r="K3018" s="20">
        <v>1</v>
      </c>
      <c r="L3018" s="20">
        <v>2</v>
      </c>
      <c r="O3018" s="101">
        <f>IF(ISBLANK(C3018),O3017,IF(COUNTIF(C$2:C3018,C3018)&gt;1,O3017,1+MAX(O3017,0)))</f>
        <v>86</v>
      </c>
      <c r="P3018" s="45">
        <f t="shared" si="658"/>
        <v>50</v>
      </c>
      <c r="Q3018" s="33" t="str">
        <f t="shared" si="659"/>
        <v/>
      </c>
      <c r="R3018" s="33">
        <f t="shared" si="660"/>
        <v>3</v>
      </c>
      <c r="S3018" s="33" t="str">
        <f t="shared" si="661"/>
        <v>150_3</v>
      </c>
      <c r="T3018" s="35" t="str">
        <f t="shared" si="662"/>
        <v>150AM</v>
      </c>
      <c r="U3018" s="35" t="str">
        <f t="shared" si="663"/>
        <v>150AMNS</v>
      </c>
      <c r="W3018" s="20" t="str">
        <f t="shared" si="664"/>
        <v/>
      </c>
      <c r="X3018" s="20" t="str">
        <f t="shared" si="665"/>
        <v/>
      </c>
      <c r="Y3018" s="20" t="str">
        <f t="shared" si="666"/>
        <v/>
      </c>
      <c r="Z3018" s="20" t="str">
        <f t="shared" si="667"/>
        <v/>
      </c>
      <c r="AA3018" s="20">
        <f t="shared" si="669"/>
        <v>0</v>
      </c>
      <c r="AB3018" s="20">
        <f t="shared" si="670"/>
        <v>0</v>
      </c>
      <c r="AC3018" s="20">
        <f t="shared" si="671"/>
        <v>3</v>
      </c>
      <c r="AD3018" s="16">
        <f t="shared" si="668"/>
        <v>1</v>
      </c>
      <c r="AE3018" s="16">
        <f>IF(ISBLANK(T3018),AE3017,IF(COUNTIF(T$2:T3018,T3018)&gt;1,AE3017,1+MAX(AE3017,0)))</f>
        <v>91</v>
      </c>
    </row>
    <row r="3019" spans="1:31" x14ac:dyDescent="0.25">
      <c r="A3019" s="42">
        <v>150</v>
      </c>
      <c r="B3019" s="42" t="s">
        <v>65</v>
      </c>
      <c r="C3019" s="42" t="s">
        <v>839</v>
      </c>
      <c r="E3019" s="20">
        <v>1</v>
      </c>
      <c r="F3019" s="20">
        <v>3</v>
      </c>
      <c r="G3019" s="20">
        <v>2</v>
      </c>
      <c r="H3019" s="20">
        <v>1</v>
      </c>
      <c r="I3019" s="20">
        <v>0</v>
      </c>
      <c r="J3019" s="20">
        <v>1</v>
      </c>
      <c r="K3019" s="20">
        <v>0</v>
      </c>
      <c r="L3019" s="20">
        <v>0</v>
      </c>
      <c r="O3019" s="101">
        <f>IF(ISBLANK(C3019),O3018,IF(COUNTIF(C$2:C3019,C3019)&gt;1,O3018,1+MAX(O3018,0)))</f>
        <v>86</v>
      </c>
      <c r="P3019" s="45">
        <f t="shared" si="658"/>
        <v>50</v>
      </c>
      <c r="Q3019" s="33" t="str">
        <f t="shared" si="659"/>
        <v/>
      </c>
      <c r="R3019" s="33">
        <f t="shared" si="660"/>
        <v>3</v>
      </c>
      <c r="S3019" s="33" t="str">
        <f t="shared" si="661"/>
        <v>150_3</v>
      </c>
      <c r="T3019" s="35" t="str">
        <f t="shared" si="662"/>
        <v>150AM</v>
      </c>
      <c r="U3019" s="35" t="str">
        <f t="shared" si="663"/>
        <v>150AMNS</v>
      </c>
      <c r="W3019" s="20" t="str">
        <f t="shared" si="664"/>
        <v/>
      </c>
      <c r="X3019" s="20" t="str">
        <f t="shared" si="665"/>
        <v/>
      </c>
      <c r="Y3019" s="20" t="str">
        <f t="shared" si="666"/>
        <v/>
      </c>
      <c r="Z3019" s="20" t="str">
        <f t="shared" si="667"/>
        <v/>
      </c>
      <c r="AA3019" s="20">
        <f t="shared" si="669"/>
        <v>0</v>
      </c>
      <c r="AB3019" s="20">
        <f t="shared" si="670"/>
        <v>0</v>
      </c>
      <c r="AC3019" s="20">
        <f t="shared" si="671"/>
        <v>3</v>
      </c>
      <c r="AD3019" s="16">
        <f t="shared" si="668"/>
        <v>1</v>
      </c>
      <c r="AE3019" s="16">
        <f>IF(ISBLANK(T3019),AE3018,IF(COUNTIF(T$2:T3019,T3019)&gt;1,AE3018,1+MAX(AE3018,0)))</f>
        <v>91</v>
      </c>
    </row>
    <row r="3020" spans="1:31" x14ac:dyDescent="0.25">
      <c r="A3020" s="42">
        <v>150</v>
      </c>
      <c r="B3020" s="42" t="s">
        <v>65</v>
      </c>
      <c r="C3020" s="42" t="s">
        <v>839</v>
      </c>
      <c r="E3020" s="20">
        <v>1</v>
      </c>
      <c r="F3020" s="20">
        <v>3</v>
      </c>
      <c r="G3020" s="20">
        <v>3</v>
      </c>
      <c r="H3020" s="20">
        <v>0</v>
      </c>
      <c r="I3020" s="20">
        <v>0</v>
      </c>
      <c r="J3020" s="20">
        <v>0</v>
      </c>
      <c r="K3020" s="20">
        <v>0</v>
      </c>
      <c r="L3020" s="20">
        <v>0</v>
      </c>
      <c r="O3020" s="101">
        <f>IF(ISBLANK(C3020),O3019,IF(COUNTIF(C$2:C3020,C3020)&gt;1,O3019,1+MAX(O3019,0)))</f>
        <v>86</v>
      </c>
      <c r="P3020" s="45">
        <f t="shared" si="658"/>
        <v>50</v>
      </c>
      <c r="Q3020" s="33" t="str">
        <f t="shared" si="659"/>
        <v/>
      </c>
      <c r="R3020" s="33">
        <f t="shared" si="660"/>
        <v>3</v>
      </c>
      <c r="S3020" s="33" t="str">
        <f t="shared" si="661"/>
        <v>150_3</v>
      </c>
      <c r="T3020" s="35" t="str">
        <f t="shared" si="662"/>
        <v>150AM</v>
      </c>
      <c r="U3020" s="35" t="str">
        <f t="shared" si="663"/>
        <v>150AMEW</v>
      </c>
      <c r="W3020" s="20" t="str">
        <f t="shared" si="664"/>
        <v/>
      </c>
      <c r="X3020" s="20" t="str">
        <f t="shared" si="665"/>
        <v/>
      </c>
      <c r="Y3020" s="20" t="str">
        <f t="shared" si="666"/>
        <v/>
      </c>
      <c r="Z3020" s="20" t="str">
        <f t="shared" si="667"/>
        <v/>
      </c>
      <c r="AA3020" s="20">
        <f t="shared" si="669"/>
        <v>0</v>
      </c>
      <c r="AB3020" s="20">
        <f t="shared" si="670"/>
        <v>0</v>
      </c>
      <c r="AC3020" s="20">
        <f t="shared" si="671"/>
        <v>3</v>
      </c>
      <c r="AD3020" s="16">
        <f t="shared" si="668"/>
        <v>1</v>
      </c>
      <c r="AE3020" s="16">
        <f>IF(ISBLANK(T3020),AE3019,IF(COUNTIF(T$2:T3020,T3020)&gt;1,AE3019,1+MAX(AE3019,0)))</f>
        <v>91</v>
      </c>
    </row>
    <row r="3021" spans="1:31" x14ac:dyDescent="0.25">
      <c r="A3021" s="42">
        <v>150</v>
      </c>
      <c r="B3021" s="42" t="s">
        <v>65</v>
      </c>
      <c r="C3021" s="42" t="s">
        <v>839</v>
      </c>
      <c r="E3021" s="20">
        <v>1</v>
      </c>
      <c r="F3021" s="20">
        <v>3</v>
      </c>
      <c r="G3021" s="20">
        <v>4</v>
      </c>
      <c r="H3021" s="20">
        <v>1</v>
      </c>
      <c r="I3021" s="20">
        <v>0</v>
      </c>
      <c r="J3021" s="20">
        <v>1</v>
      </c>
      <c r="K3021" s="20">
        <v>0</v>
      </c>
      <c r="L3021" s="20">
        <v>0</v>
      </c>
      <c r="O3021" s="101">
        <f>IF(ISBLANK(C3021),O3020,IF(COUNTIF(C$2:C3021,C3021)&gt;1,O3020,1+MAX(O3020,0)))</f>
        <v>86</v>
      </c>
      <c r="P3021" s="45">
        <f t="shared" si="658"/>
        <v>50</v>
      </c>
      <c r="Q3021" s="33" t="str">
        <f t="shared" si="659"/>
        <v/>
      </c>
      <c r="R3021" s="33">
        <f t="shared" si="660"/>
        <v>3</v>
      </c>
      <c r="S3021" s="33" t="str">
        <f t="shared" si="661"/>
        <v>150_3</v>
      </c>
      <c r="T3021" s="35" t="str">
        <f t="shared" si="662"/>
        <v>150AM</v>
      </c>
      <c r="U3021" s="35" t="str">
        <f t="shared" si="663"/>
        <v>150AMEW</v>
      </c>
      <c r="W3021" s="20" t="str">
        <f t="shared" si="664"/>
        <v/>
      </c>
      <c r="X3021" s="20" t="str">
        <f t="shared" si="665"/>
        <v/>
      </c>
      <c r="Y3021" s="20" t="str">
        <f t="shared" si="666"/>
        <v/>
      </c>
      <c r="Z3021" s="20" t="str">
        <f t="shared" si="667"/>
        <v/>
      </c>
      <c r="AA3021" s="20">
        <f t="shared" si="669"/>
        <v>0</v>
      </c>
      <c r="AB3021" s="20">
        <f t="shared" si="670"/>
        <v>0</v>
      </c>
      <c r="AC3021" s="20">
        <f t="shared" si="671"/>
        <v>3</v>
      </c>
      <c r="AD3021" s="16">
        <f t="shared" si="668"/>
        <v>1</v>
      </c>
      <c r="AE3021" s="16">
        <f>IF(ISBLANK(T3021),AE3020,IF(COUNTIF(T$2:T3021,T3021)&gt;1,AE3020,1+MAX(AE3020,0)))</f>
        <v>91</v>
      </c>
    </row>
    <row r="3022" spans="1:31" x14ac:dyDescent="0.25">
      <c r="A3022" s="42">
        <v>150</v>
      </c>
      <c r="B3022" s="42" t="s">
        <v>65</v>
      </c>
      <c r="C3022" s="42" t="s">
        <v>839</v>
      </c>
      <c r="E3022" s="20">
        <v>1</v>
      </c>
      <c r="F3022" s="20">
        <v>4</v>
      </c>
      <c r="G3022" s="20">
        <v>1</v>
      </c>
      <c r="H3022" s="20">
        <v>2</v>
      </c>
      <c r="I3022" s="20">
        <v>1</v>
      </c>
      <c r="J3022" s="20">
        <v>1</v>
      </c>
      <c r="K3022" s="20">
        <v>0</v>
      </c>
      <c r="L3022" s="20">
        <v>1</v>
      </c>
      <c r="O3022" s="101">
        <f>IF(ISBLANK(C3022),O3021,IF(COUNTIF(C$2:C3022,C3022)&gt;1,O3021,1+MAX(O3021,0)))</f>
        <v>86</v>
      </c>
      <c r="P3022" s="45">
        <f t="shared" si="658"/>
        <v>50</v>
      </c>
      <c r="Q3022" s="33" t="str">
        <f t="shared" si="659"/>
        <v/>
      </c>
      <c r="R3022" s="33">
        <f t="shared" si="660"/>
        <v>4</v>
      </c>
      <c r="S3022" s="33" t="str">
        <f t="shared" si="661"/>
        <v>150_4</v>
      </c>
      <c r="T3022" s="35" t="str">
        <f t="shared" si="662"/>
        <v>150AM</v>
      </c>
      <c r="U3022" s="35" t="str">
        <f t="shared" si="663"/>
        <v>150AMNS</v>
      </c>
      <c r="W3022" s="20" t="str">
        <f t="shared" si="664"/>
        <v/>
      </c>
      <c r="X3022" s="20" t="str">
        <f t="shared" si="665"/>
        <v/>
      </c>
      <c r="Y3022" s="20" t="str">
        <f t="shared" si="666"/>
        <v/>
      </c>
      <c r="Z3022" s="20" t="str">
        <f t="shared" si="667"/>
        <v/>
      </c>
      <c r="AA3022" s="20">
        <f t="shared" si="669"/>
        <v>0</v>
      </c>
      <c r="AB3022" s="20">
        <f t="shared" si="670"/>
        <v>0</v>
      </c>
      <c r="AC3022" s="20">
        <f t="shared" si="671"/>
        <v>3</v>
      </c>
      <c r="AD3022" s="16">
        <f t="shared" si="668"/>
        <v>1</v>
      </c>
      <c r="AE3022" s="16">
        <f>IF(ISBLANK(T3022),AE3021,IF(COUNTIF(T$2:T3022,T3022)&gt;1,AE3021,1+MAX(AE3021,0)))</f>
        <v>91</v>
      </c>
    </row>
    <row r="3023" spans="1:31" x14ac:dyDescent="0.25">
      <c r="A3023" s="42">
        <v>150</v>
      </c>
      <c r="B3023" s="42" t="s">
        <v>65</v>
      </c>
      <c r="C3023" s="42" t="s">
        <v>839</v>
      </c>
      <c r="E3023" s="20">
        <v>1</v>
      </c>
      <c r="F3023" s="20">
        <v>4</v>
      </c>
      <c r="G3023" s="20">
        <v>2</v>
      </c>
      <c r="H3023" s="20">
        <v>0</v>
      </c>
      <c r="I3023" s="20">
        <v>0</v>
      </c>
      <c r="J3023" s="20">
        <v>0</v>
      </c>
      <c r="K3023" s="20">
        <v>0</v>
      </c>
      <c r="L3023" s="20">
        <v>0</v>
      </c>
      <c r="O3023" s="101">
        <f>IF(ISBLANK(C3023),O3022,IF(COUNTIF(C$2:C3023,C3023)&gt;1,O3022,1+MAX(O3022,0)))</f>
        <v>86</v>
      </c>
      <c r="P3023" s="45">
        <f t="shared" si="658"/>
        <v>50</v>
      </c>
      <c r="Q3023" s="33" t="str">
        <f t="shared" si="659"/>
        <v/>
      </c>
      <c r="R3023" s="33">
        <f t="shared" si="660"/>
        <v>4</v>
      </c>
      <c r="S3023" s="33" t="str">
        <f t="shared" si="661"/>
        <v>150_4</v>
      </c>
      <c r="T3023" s="35" t="str">
        <f t="shared" si="662"/>
        <v>150AM</v>
      </c>
      <c r="U3023" s="35" t="str">
        <f t="shared" si="663"/>
        <v>150AMNS</v>
      </c>
      <c r="W3023" s="20" t="str">
        <f t="shared" si="664"/>
        <v/>
      </c>
      <c r="X3023" s="20" t="str">
        <f t="shared" si="665"/>
        <v/>
      </c>
      <c r="Y3023" s="20" t="str">
        <f t="shared" si="666"/>
        <v/>
      </c>
      <c r="Z3023" s="20" t="str">
        <f t="shared" si="667"/>
        <v/>
      </c>
      <c r="AA3023" s="20">
        <f t="shared" si="669"/>
        <v>0</v>
      </c>
      <c r="AB3023" s="20">
        <f t="shared" si="670"/>
        <v>0</v>
      </c>
      <c r="AC3023" s="20">
        <f t="shared" si="671"/>
        <v>3</v>
      </c>
      <c r="AD3023" s="16">
        <f t="shared" si="668"/>
        <v>1</v>
      </c>
      <c r="AE3023" s="16">
        <f>IF(ISBLANK(T3023),AE3022,IF(COUNTIF(T$2:T3023,T3023)&gt;1,AE3022,1+MAX(AE3022,0)))</f>
        <v>91</v>
      </c>
    </row>
    <row r="3024" spans="1:31" x14ac:dyDescent="0.25">
      <c r="A3024" s="42">
        <v>150</v>
      </c>
      <c r="B3024" s="42" t="s">
        <v>65</v>
      </c>
      <c r="C3024" s="42" t="s">
        <v>839</v>
      </c>
      <c r="E3024" s="20">
        <v>1</v>
      </c>
      <c r="F3024" s="20">
        <v>4</v>
      </c>
      <c r="G3024" s="20">
        <v>3</v>
      </c>
      <c r="H3024" s="20">
        <v>1</v>
      </c>
      <c r="I3024" s="20">
        <v>0</v>
      </c>
      <c r="J3024" s="20">
        <v>0</v>
      </c>
      <c r="K3024" s="20">
        <v>0</v>
      </c>
      <c r="L3024" s="20">
        <v>1</v>
      </c>
      <c r="O3024" s="101">
        <f>IF(ISBLANK(C3024),O3023,IF(COUNTIF(C$2:C3024,C3024)&gt;1,O3023,1+MAX(O3023,0)))</f>
        <v>86</v>
      </c>
      <c r="P3024" s="45">
        <f t="shared" si="658"/>
        <v>50</v>
      </c>
      <c r="Q3024" s="33" t="str">
        <f t="shared" si="659"/>
        <v/>
      </c>
      <c r="R3024" s="33">
        <f t="shared" si="660"/>
        <v>4</v>
      </c>
      <c r="S3024" s="33" t="str">
        <f t="shared" si="661"/>
        <v>150_4</v>
      </c>
      <c r="T3024" s="35" t="str">
        <f t="shared" si="662"/>
        <v>150AM</v>
      </c>
      <c r="U3024" s="35" t="str">
        <f t="shared" si="663"/>
        <v>150AMEW</v>
      </c>
      <c r="W3024" s="20" t="str">
        <f t="shared" si="664"/>
        <v/>
      </c>
      <c r="X3024" s="20" t="str">
        <f t="shared" si="665"/>
        <v/>
      </c>
      <c r="Y3024" s="20" t="str">
        <f t="shared" si="666"/>
        <v/>
      </c>
      <c r="Z3024" s="20" t="str">
        <f t="shared" si="667"/>
        <v/>
      </c>
      <c r="AA3024" s="20">
        <f t="shared" si="669"/>
        <v>0</v>
      </c>
      <c r="AB3024" s="20">
        <f t="shared" si="670"/>
        <v>0</v>
      </c>
      <c r="AC3024" s="20">
        <f t="shared" si="671"/>
        <v>3</v>
      </c>
      <c r="AD3024" s="16">
        <f t="shared" si="668"/>
        <v>1</v>
      </c>
      <c r="AE3024" s="16">
        <f>IF(ISBLANK(T3024),AE3023,IF(COUNTIF(T$2:T3024,T3024)&gt;1,AE3023,1+MAX(AE3023,0)))</f>
        <v>91</v>
      </c>
    </row>
    <row r="3025" spans="1:31" x14ac:dyDescent="0.25">
      <c r="A3025" s="42">
        <v>150</v>
      </c>
      <c r="B3025" s="42" t="s">
        <v>65</v>
      </c>
      <c r="C3025" s="42" t="s">
        <v>839</v>
      </c>
      <c r="E3025" s="20">
        <v>1</v>
      </c>
      <c r="F3025" s="20">
        <v>4</v>
      </c>
      <c r="G3025" s="20">
        <v>4</v>
      </c>
      <c r="H3025" s="20">
        <v>0</v>
      </c>
      <c r="I3025" s="20">
        <v>0</v>
      </c>
      <c r="J3025" s="20">
        <v>0</v>
      </c>
      <c r="K3025" s="20">
        <v>0</v>
      </c>
      <c r="L3025" s="20">
        <v>0</v>
      </c>
      <c r="O3025" s="101">
        <f>IF(ISBLANK(C3025),O3024,IF(COUNTIF(C$2:C3025,C3025)&gt;1,O3024,1+MAX(O3024,0)))</f>
        <v>86</v>
      </c>
      <c r="P3025" s="45">
        <f t="shared" si="658"/>
        <v>50</v>
      </c>
      <c r="Q3025" s="33" t="str">
        <f t="shared" si="659"/>
        <v/>
      </c>
      <c r="R3025" s="33">
        <f t="shared" si="660"/>
        <v>4</v>
      </c>
      <c r="S3025" s="33" t="str">
        <f t="shared" si="661"/>
        <v>150_4</v>
      </c>
      <c r="T3025" s="35" t="str">
        <f t="shared" si="662"/>
        <v>150AM</v>
      </c>
      <c r="U3025" s="35" t="str">
        <f t="shared" si="663"/>
        <v>150AMEW</v>
      </c>
      <c r="W3025" s="20" t="str">
        <f t="shared" si="664"/>
        <v/>
      </c>
      <c r="X3025" s="20" t="str">
        <f t="shared" si="665"/>
        <v/>
      </c>
      <c r="Y3025" s="20" t="str">
        <f t="shared" si="666"/>
        <v/>
      </c>
      <c r="Z3025" s="20" t="str">
        <f t="shared" si="667"/>
        <v/>
      </c>
      <c r="AA3025" s="20">
        <f t="shared" si="669"/>
        <v>0</v>
      </c>
      <c r="AB3025" s="20">
        <f t="shared" si="670"/>
        <v>0</v>
      </c>
      <c r="AC3025" s="20">
        <f t="shared" si="671"/>
        <v>3</v>
      </c>
      <c r="AD3025" s="16">
        <f t="shared" si="668"/>
        <v>1</v>
      </c>
      <c r="AE3025" s="16">
        <f>IF(ISBLANK(T3025),AE3024,IF(COUNTIF(T$2:T3025,T3025)&gt;1,AE3024,1+MAX(AE3024,0)))</f>
        <v>91</v>
      </c>
    </row>
    <row r="3026" spans="1:31" x14ac:dyDescent="0.25">
      <c r="A3026" s="42">
        <v>150</v>
      </c>
      <c r="B3026" s="42" t="s">
        <v>65</v>
      </c>
      <c r="C3026" s="42" t="s">
        <v>628</v>
      </c>
      <c r="E3026" s="20">
        <v>2</v>
      </c>
      <c r="F3026" s="20">
        <v>1</v>
      </c>
      <c r="G3026" s="20">
        <v>1</v>
      </c>
      <c r="H3026" s="20">
        <v>0</v>
      </c>
      <c r="I3026" s="20">
        <v>0</v>
      </c>
      <c r="J3026" s="20">
        <v>0</v>
      </c>
      <c r="K3026" s="20">
        <v>0</v>
      </c>
      <c r="L3026" s="20">
        <v>0</v>
      </c>
      <c r="M3026" s="225" t="s">
        <v>840</v>
      </c>
      <c r="O3026" s="101">
        <f>IF(ISBLANK(C3026),O3025,IF(COUNTIF(C$2:C3026,C3026)&gt;1,O3025,1+MAX(O3025,0)))</f>
        <v>87</v>
      </c>
      <c r="P3026" s="45">
        <f t="shared" si="658"/>
        <v>50</v>
      </c>
      <c r="Q3026" s="33" t="str">
        <f t="shared" si="659"/>
        <v/>
      </c>
      <c r="R3026" s="33">
        <f t="shared" si="660"/>
        <v>5</v>
      </c>
      <c r="S3026" s="33" t="str">
        <f t="shared" si="661"/>
        <v>150_5</v>
      </c>
      <c r="T3026" s="35" t="str">
        <f t="shared" si="662"/>
        <v>150AM</v>
      </c>
      <c r="U3026" s="35" t="str">
        <f t="shared" si="663"/>
        <v>150AMNS</v>
      </c>
      <c r="W3026" s="20" t="str">
        <f t="shared" si="664"/>
        <v/>
      </c>
      <c r="X3026" s="20" t="str">
        <f t="shared" si="665"/>
        <v/>
      </c>
      <c r="Y3026" s="20" t="str">
        <f t="shared" si="666"/>
        <v/>
      </c>
      <c r="Z3026" s="20" t="str">
        <f t="shared" si="667"/>
        <v/>
      </c>
      <c r="AA3026" s="20">
        <f t="shared" si="669"/>
        <v>0</v>
      </c>
      <c r="AB3026" s="20">
        <f t="shared" si="670"/>
        <v>0</v>
      </c>
      <c r="AC3026" s="20">
        <f t="shared" si="671"/>
        <v>3</v>
      </c>
      <c r="AD3026" s="16">
        <f t="shared" si="668"/>
        <v>1</v>
      </c>
      <c r="AE3026" s="16">
        <f>IF(ISBLANK(T3026),AE3025,IF(COUNTIF(T$2:T3026,T3026)&gt;1,AE3025,1+MAX(AE3025,0)))</f>
        <v>91</v>
      </c>
    </row>
    <row r="3027" spans="1:31" x14ac:dyDescent="0.25">
      <c r="A3027" s="42">
        <v>150</v>
      </c>
      <c r="B3027" s="42" t="s">
        <v>65</v>
      </c>
      <c r="C3027" s="42" t="s">
        <v>628</v>
      </c>
      <c r="E3027" s="20">
        <v>2</v>
      </c>
      <c r="F3027" s="20">
        <v>1</v>
      </c>
      <c r="G3027" s="20">
        <v>2</v>
      </c>
      <c r="H3027" s="20">
        <v>1</v>
      </c>
      <c r="I3027" s="20">
        <v>1</v>
      </c>
      <c r="J3027" s="20">
        <v>0</v>
      </c>
      <c r="K3027" s="20">
        <v>0</v>
      </c>
      <c r="L3027" s="20">
        <v>0</v>
      </c>
      <c r="M3027" s="225" t="s">
        <v>840</v>
      </c>
      <c r="O3027" s="101">
        <f>IF(ISBLANK(C3027),O3026,IF(COUNTIF(C$2:C3027,C3027)&gt;1,O3026,1+MAX(O3026,0)))</f>
        <v>87</v>
      </c>
      <c r="P3027" s="45">
        <f t="shared" si="658"/>
        <v>50</v>
      </c>
      <c r="Q3027" s="33" t="str">
        <f t="shared" si="659"/>
        <v/>
      </c>
      <c r="R3027" s="33">
        <f t="shared" si="660"/>
        <v>5</v>
      </c>
      <c r="S3027" s="33" t="str">
        <f t="shared" si="661"/>
        <v>150_5</v>
      </c>
      <c r="T3027" s="35" t="str">
        <f t="shared" si="662"/>
        <v>150AM</v>
      </c>
      <c r="U3027" s="35" t="str">
        <f t="shared" si="663"/>
        <v>150AMNS</v>
      </c>
      <c r="W3027" s="20" t="str">
        <f t="shared" si="664"/>
        <v/>
      </c>
      <c r="X3027" s="20" t="str">
        <f t="shared" si="665"/>
        <v/>
      </c>
      <c r="Y3027" s="20" t="str">
        <f t="shared" si="666"/>
        <v/>
      </c>
      <c r="Z3027" s="20" t="str">
        <f t="shared" si="667"/>
        <v/>
      </c>
      <c r="AA3027" s="20">
        <f t="shared" si="669"/>
        <v>0</v>
      </c>
      <c r="AB3027" s="20">
        <f t="shared" si="670"/>
        <v>0</v>
      </c>
      <c r="AC3027" s="20">
        <f t="shared" si="671"/>
        <v>3</v>
      </c>
      <c r="AD3027" s="16">
        <f t="shared" si="668"/>
        <v>1</v>
      </c>
      <c r="AE3027" s="16">
        <f>IF(ISBLANK(T3027),AE3026,IF(COUNTIF(T$2:T3027,T3027)&gt;1,AE3026,1+MAX(AE3026,0)))</f>
        <v>91</v>
      </c>
    </row>
    <row r="3028" spans="1:31" x14ac:dyDescent="0.25">
      <c r="A3028" s="42">
        <v>150</v>
      </c>
      <c r="B3028" s="42" t="s">
        <v>65</v>
      </c>
      <c r="C3028" s="42" t="s">
        <v>628</v>
      </c>
      <c r="E3028" s="20">
        <v>2</v>
      </c>
      <c r="F3028" s="20">
        <v>1</v>
      </c>
      <c r="G3028" s="20">
        <v>3</v>
      </c>
      <c r="H3028" s="20">
        <v>1</v>
      </c>
      <c r="I3028" s="20">
        <v>0</v>
      </c>
      <c r="J3028" s="20">
        <v>0</v>
      </c>
      <c r="K3028" s="20">
        <v>0</v>
      </c>
      <c r="L3028" s="20">
        <v>1</v>
      </c>
      <c r="M3028" s="225" t="s">
        <v>840</v>
      </c>
      <c r="O3028" s="101">
        <f>IF(ISBLANK(C3028),O3027,IF(COUNTIF(C$2:C3028,C3028)&gt;1,O3027,1+MAX(O3027,0)))</f>
        <v>87</v>
      </c>
      <c r="P3028" s="45">
        <f t="shared" si="658"/>
        <v>50</v>
      </c>
      <c r="Q3028" s="33" t="str">
        <f t="shared" si="659"/>
        <v/>
      </c>
      <c r="R3028" s="33">
        <f t="shared" si="660"/>
        <v>5</v>
      </c>
      <c r="S3028" s="33" t="str">
        <f t="shared" si="661"/>
        <v>150_5</v>
      </c>
      <c r="T3028" s="35" t="str">
        <f t="shared" si="662"/>
        <v>150AM</v>
      </c>
      <c r="U3028" s="35" t="str">
        <f t="shared" si="663"/>
        <v>150AMEW</v>
      </c>
      <c r="W3028" s="20" t="str">
        <f t="shared" si="664"/>
        <v/>
      </c>
      <c r="X3028" s="20" t="str">
        <f t="shared" si="665"/>
        <v/>
      </c>
      <c r="Y3028" s="20" t="str">
        <f t="shared" si="666"/>
        <v/>
      </c>
      <c r="Z3028" s="20" t="str">
        <f t="shared" si="667"/>
        <v/>
      </c>
      <c r="AA3028" s="20">
        <f t="shared" si="669"/>
        <v>0</v>
      </c>
      <c r="AB3028" s="20">
        <f t="shared" si="670"/>
        <v>0</v>
      </c>
      <c r="AC3028" s="20">
        <f t="shared" si="671"/>
        <v>3</v>
      </c>
      <c r="AD3028" s="16">
        <f t="shared" si="668"/>
        <v>1</v>
      </c>
      <c r="AE3028" s="16">
        <f>IF(ISBLANK(T3028),AE3027,IF(COUNTIF(T$2:T3028,T3028)&gt;1,AE3027,1+MAX(AE3027,0)))</f>
        <v>91</v>
      </c>
    </row>
    <row r="3029" spans="1:31" x14ac:dyDescent="0.25">
      <c r="A3029" s="42">
        <v>150</v>
      </c>
      <c r="B3029" s="42" t="s">
        <v>65</v>
      </c>
      <c r="C3029" s="42" t="s">
        <v>628</v>
      </c>
      <c r="E3029" s="20">
        <v>2</v>
      </c>
      <c r="F3029" s="20">
        <v>1</v>
      </c>
      <c r="G3029" s="20">
        <v>4</v>
      </c>
      <c r="H3029" s="20">
        <v>0</v>
      </c>
      <c r="I3029" s="20">
        <v>0</v>
      </c>
      <c r="J3029" s="20">
        <v>0</v>
      </c>
      <c r="K3029" s="20">
        <v>0</v>
      </c>
      <c r="L3029" s="20">
        <v>0</v>
      </c>
      <c r="M3029" s="225" t="s">
        <v>840</v>
      </c>
      <c r="O3029" s="101">
        <f>IF(ISBLANK(C3029),O3028,IF(COUNTIF(C$2:C3029,C3029)&gt;1,O3028,1+MAX(O3028,0)))</f>
        <v>87</v>
      </c>
      <c r="P3029" s="45">
        <f t="shared" si="658"/>
        <v>50</v>
      </c>
      <c r="Q3029" s="33" t="str">
        <f t="shared" si="659"/>
        <v/>
      </c>
      <c r="R3029" s="33">
        <f t="shared" si="660"/>
        <v>5</v>
      </c>
      <c r="S3029" s="33" t="str">
        <f t="shared" si="661"/>
        <v>150_5</v>
      </c>
      <c r="T3029" s="35" t="str">
        <f t="shared" si="662"/>
        <v>150AM</v>
      </c>
      <c r="U3029" s="35" t="str">
        <f t="shared" si="663"/>
        <v>150AMEW</v>
      </c>
      <c r="W3029" s="20" t="str">
        <f t="shared" si="664"/>
        <v/>
      </c>
      <c r="X3029" s="20" t="str">
        <f t="shared" si="665"/>
        <v/>
      </c>
      <c r="Y3029" s="20" t="str">
        <f t="shared" si="666"/>
        <v/>
      </c>
      <c r="Z3029" s="20" t="str">
        <f t="shared" si="667"/>
        <v/>
      </c>
      <c r="AA3029" s="20">
        <f t="shared" si="669"/>
        <v>0</v>
      </c>
      <c r="AB3029" s="20">
        <f t="shared" si="670"/>
        <v>0</v>
      </c>
      <c r="AC3029" s="20">
        <f t="shared" si="671"/>
        <v>3</v>
      </c>
      <c r="AD3029" s="16">
        <f t="shared" si="668"/>
        <v>1</v>
      </c>
      <c r="AE3029" s="16">
        <f>IF(ISBLANK(T3029),AE3028,IF(COUNTIF(T$2:T3029,T3029)&gt;1,AE3028,1+MAX(AE3028,0)))</f>
        <v>91</v>
      </c>
    </row>
    <row r="3030" spans="1:31" x14ac:dyDescent="0.25">
      <c r="A3030" s="42">
        <v>150</v>
      </c>
      <c r="B3030" s="42" t="s">
        <v>65</v>
      </c>
      <c r="C3030" s="42" t="s">
        <v>628</v>
      </c>
      <c r="E3030" s="20">
        <v>2</v>
      </c>
      <c r="F3030" s="20">
        <v>2</v>
      </c>
      <c r="G3030" s="20">
        <v>1</v>
      </c>
      <c r="H3030" s="20">
        <v>1</v>
      </c>
      <c r="I3030" s="20">
        <v>0</v>
      </c>
      <c r="J3030" s="20">
        <v>0</v>
      </c>
      <c r="K3030" s="20">
        <v>0</v>
      </c>
      <c r="L3030" s="20">
        <v>0</v>
      </c>
      <c r="M3030" s="225" t="s">
        <v>840</v>
      </c>
      <c r="O3030" s="101">
        <f>IF(ISBLANK(C3030),O3029,IF(COUNTIF(C$2:C3030,C3030)&gt;1,O3029,1+MAX(O3029,0)))</f>
        <v>87</v>
      </c>
      <c r="P3030" s="45">
        <f t="shared" si="658"/>
        <v>50</v>
      </c>
      <c r="Q3030" s="33" t="str">
        <f t="shared" si="659"/>
        <v/>
      </c>
      <c r="R3030" s="33">
        <f t="shared" si="660"/>
        <v>6</v>
      </c>
      <c r="S3030" s="33" t="str">
        <f t="shared" si="661"/>
        <v>150_6</v>
      </c>
      <c r="T3030" s="35" t="str">
        <f t="shared" si="662"/>
        <v>150AM</v>
      </c>
      <c r="U3030" s="35" t="str">
        <f t="shared" si="663"/>
        <v>150AMNS</v>
      </c>
      <c r="W3030" s="20" t="str">
        <f t="shared" si="664"/>
        <v/>
      </c>
      <c r="X3030" s="20" t="str">
        <f t="shared" si="665"/>
        <v/>
      </c>
      <c r="Y3030" s="20" t="str">
        <f t="shared" si="666"/>
        <v/>
      </c>
      <c r="Z3030" s="20" t="str">
        <f t="shared" si="667"/>
        <v/>
      </c>
      <c r="AA3030" s="20">
        <f t="shared" si="669"/>
        <v>0</v>
      </c>
      <c r="AB3030" s="20">
        <f t="shared" si="670"/>
        <v>0</v>
      </c>
      <c r="AC3030" s="20">
        <f t="shared" si="671"/>
        <v>3</v>
      </c>
      <c r="AD3030" s="16">
        <f t="shared" si="668"/>
        <v>1</v>
      </c>
      <c r="AE3030" s="16">
        <f>IF(ISBLANK(T3030),AE3029,IF(COUNTIF(T$2:T3030,T3030)&gt;1,AE3029,1+MAX(AE3029,0)))</f>
        <v>91</v>
      </c>
    </row>
    <row r="3031" spans="1:31" x14ac:dyDescent="0.25">
      <c r="A3031" s="42">
        <v>150</v>
      </c>
      <c r="B3031" s="42" t="s">
        <v>65</v>
      </c>
      <c r="C3031" s="42" t="s">
        <v>628</v>
      </c>
      <c r="E3031" s="20">
        <v>2</v>
      </c>
      <c r="F3031" s="20">
        <v>2</v>
      </c>
      <c r="G3031" s="20">
        <v>2</v>
      </c>
      <c r="H3031" s="20">
        <v>3</v>
      </c>
      <c r="I3031" s="20">
        <v>2</v>
      </c>
      <c r="J3031" s="20">
        <v>1</v>
      </c>
      <c r="K3031" s="20">
        <v>1</v>
      </c>
      <c r="L3031" s="20">
        <v>1</v>
      </c>
      <c r="M3031" s="225" t="s">
        <v>840</v>
      </c>
      <c r="O3031" s="101">
        <f>IF(ISBLANK(C3031),O3030,IF(COUNTIF(C$2:C3031,C3031)&gt;1,O3030,1+MAX(O3030,0)))</f>
        <v>87</v>
      </c>
      <c r="P3031" s="45">
        <f t="shared" si="658"/>
        <v>50</v>
      </c>
      <c r="Q3031" s="33" t="str">
        <f t="shared" si="659"/>
        <v/>
      </c>
      <c r="R3031" s="33">
        <f t="shared" si="660"/>
        <v>6</v>
      </c>
      <c r="S3031" s="33" t="str">
        <f t="shared" si="661"/>
        <v>150_6</v>
      </c>
      <c r="T3031" s="35" t="str">
        <f t="shared" si="662"/>
        <v>150AM</v>
      </c>
      <c r="U3031" s="35" t="str">
        <f t="shared" si="663"/>
        <v>150AMNS</v>
      </c>
      <c r="W3031" s="20" t="str">
        <f t="shared" si="664"/>
        <v/>
      </c>
      <c r="X3031" s="20" t="str">
        <f t="shared" si="665"/>
        <v/>
      </c>
      <c r="Y3031" s="20" t="str">
        <f t="shared" si="666"/>
        <v/>
      </c>
      <c r="Z3031" s="20" t="str">
        <f t="shared" si="667"/>
        <v/>
      </c>
      <c r="AA3031" s="20">
        <f t="shared" si="669"/>
        <v>0</v>
      </c>
      <c r="AB3031" s="20">
        <f t="shared" si="670"/>
        <v>0</v>
      </c>
      <c r="AC3031" s="20">
        <f t="shared" si="671"/>
        <v>3</v>
      </c>
      <c r="AD3031" s="16">
        <f t="shared" si="668"/>
        <v>1</v>
      </c>
      <c r="AE3031" s="16">
        <f>IF(ISBLANK(T3031),AE3030,IF(COUNTIF(T$2:T3031,T3031)&gt;1,AE3030,1+MAX(AE3030,0)))</f>
        <v>91</v>
      </c>
    </row>
    <row r="3032" spans="1:31" x14ac:dyDescent="0.25">
      <c r="A3032" s="42">
        <v>150</v>
      </c>
      <c r="B3032" s="42" t="s">
        <v>65</v>
      </c>
      <c r="C3032" s="42" t="s">
        <v>628</v>
      </c>
      <c r="E3032" s="20">
        <v>2</v>
      </c>
      <c r="F3032" s="20">
        <v>2</v>
      </c>
      <c r="G3032" s="20">
        <v>3</v>
      </c>
      <c r="H3032" s="20">
        <v>1</v>
      </c>
      <c r="I3032" s="20">
        <v>0</v>
      </c>
      <c r="J3032" s="20">
        <v>1</v>
      </c>
      <c r="K3032" s="20">
        <v>0</v>
      </c>
      <c r="L3032" s="20">
        <v>0</v>
      </c>
      <c r="M3032" s="225" t="s">
        <v>840</v>
      </c>
      <c r="O3032" s="101">
        <f>IF(ISBLANK(C3032),O3031,IF(COUNTIF(C$2:C3032,C3032)&gt;1,O3031,1+MAX(O3031,0)))</f>
        <v>87</v>
      </c>
      <c r="P3032" s="45">
        <f t="shared" si="658"/>
        <v>50</v>
      </c>
      <c r="Q3032" s="33" t="str">
        <f t="shared" si="659"/>
        <v/>
      </c>
      <c r="R3032" s="33">
        <f t="shared" si="660"/>
        <v>6</v>
      </c>
      <c r="S3032" s="33" t="str">
        <f t="shared" si="661"/>
        <v>150_6</v>
      </c>
      <c r="T3032" s="35" t="str">
        <f t="shared" si="662"/>
        <v>150AM</v>
      </c>
      <c r="U3032" s="35" t="str">
        <f t="shared" si="663"/>
        <v>150AMEW</v>
      </c>
      <c r="W3032" s="20" t="str">
        <f t="shared" si="664"/>
        <v/>
      </c>
      <c r="X3032" s="20" t="str">
        <f t="shared" si="665"/>
        <v/>
      </c>
      <c r="Y3032" s="20" t="str">
        <f t="shared" si="666"/>
        <v/>
      </c>
      <c r="Z3032" s="20" t="str">
        <f t="shared" si="667"/>
        <v/>
      </c>
      <c r="AA3032" s="20">
        <f t="shared" si="669"/>
        <v>0</v>
      </c>
      <c r="AB3032" s="20">
        <f t="shared" si="670"/>
        <v>0</v>
      </c>
      <c r="AC3032" s="20">
        <f t="shared" si="671"/>
        <v>3</v>
      </c>
      <c r="AD3032" s="16">
        <f t="shared" si="668"/>
        <v>1</v>
      </c>
      <c r="AE3032" s="16">
        <f>IF(ISBLANK(T3032),AE3031,IF(COUNTIF(T$2:T3032,T3032)&gt;1,AE3031,1+MAX(AE3031,0)))</f>
        <v>91</v>
      </c>
    </row>
    <row r="3033" spans="1:31" x14ac:dyDescent="0.25">
      <c r="A3033" s="42">
        <v>150</v>
      </c>
      <c r="B3033" s="42" t="s">
        <v>65</v>
      </c>
      <c r="C3033" s="42" t="s">
        <v>628</v>
      </c>
      <c r="E3033" s="20">
        <v>2</v>
      </c>
      <c r="F3033" s="20">
        <v>2</v>
      </c>
      <c r="G3033" s="20">
        <v>4</v>
      </c>
      <c r="H3033" s="20">
        <v>11</v>
      </c>
      <c r="I3033" s="20">
        <v>2</v>
      </c>
      <c r="J3033" s="20">
        <v>11</v>
      </c>
      <c r="K3033" s="20">
        <v>0</v>
      </c>
      <c r="L3033" s="20">
        <v>0</v>
      </c>
      <c r="M3033" s="225" t="s">
        <v>840</v>
      </c>
      <c r="O3033" s="101">
        <f>IF(ISBLANK(C3033),O3032,IF(COUNTIF(C$2:C3033,C3033)&gt;1,O3032,1+MAX(O3032,0)))</f>
        <v>87</v>
      </c>
      <c r="P3033" s="45">
        <f t="shared" si="658"/>
        <v>50</v>
      </c>
      <c r="Q3033" s="33" t="str">
        <f t="shared" si="659"/>
        <v/>
      </c>
      <c r="R3033" s="33">
        <f t="shared" si="660"/>
        <v>6</v>
      </c>
      <c r="S3033" s="33" t="str">
        <f t="shared" si="661"/>
        <v>150_6</v>
      </c>
      <c r="T3033" s="35" t="str">
        <f t="shared" si="662"/>
        <v>150AM</v>
      </c>
      <c r="U3033" s="35" t="str">
        <f t="shared" si="663"/>
        <v>150AMEW</v>
      </c>
      <c r="W3033" s="20" t="str">
        <f t="shared" si="664"/>
        <v/>
      </c>
      <c r="X3033" s="20" t="str">
        <f t="shared" si="665"/>
        <v/>
      </c>
      <c r="Y3033" s="20" t="str">
        <f t="shared" si="666"/>
        <v/>
      </c>
      <c r="Z3033" s="20" t="str">
        <f t="shared" si="667"/>
        <v/>
      </c>
      <c r="AA3033" s="20">
        <f t="shared" si="669"/>
        <v>0</v>
      </c>
      <c r="AB3033" s="20">
        <f t="shared" si="670"/>
        <v>0</v>
      </c>
      <c r="AC3033" s="20">
        <f t="shared" si="671"/>
        <v>3</v>
      </c>
      <c r="AD3033" s="16">
        <f t="shared" si="668"/>
        <v>1</v>
      </c>
      <c r="AE3033" s="16">
        <f>IF(ISBLANK(T3033),AE3032,IF(COUNTIF(T$2:T3033,T3033)&gt;1,AE3032,1+MAX(AE3032,0)))</f>
        <v>91</v>
      </c>
    </row>
    <row r="3034" spans="1:31" x14ac:dyDescent="0.25">
      <c r="A3034" s="42">
        <v>150</v>
      </c>
      <c r="B3034" s="42" t="s">
        <v>65</v>
      </c>
      <c r="C3034" s="42" t="s">
        <v>628</v>
      </c>
      <c r="E3034" s="20">
        <v>2</v>
      </c>
      <c r="F3034" s="20">
        <v>3</v>
      </c>
      <c r="G3034" s="20">
        <v>1</v>
      </c>
      <c r="H3034" s="20">
        <v>2</v>
      </c>
      <c r="I3034" s="20">
        <v>1</v>
      </c>
      <c r="J3034" s="20">
        <v>1</v>
      </c>
      <c r="K3034" s="20">
        <v>0</v>
      </c>
      <c r="L3034" s="20">
        <v>0</v>
      </c>
      <c r="M3034" s="225" t="s">
        <v>840</v>
      </c>
      <c r="O3034" s="101">
        <f>IF(ISBLANK(C3034),O3033,IF(COUNTIF(C$2:C3034,C3034)&gt;1,O3033,1+MAX(O3033,0)))</f>
        <v>87</v>
      </c>
      <c r="P3034" s="45">
        <f t="shared" si="658"/>
        <v>50</v>
      </c>
      <c r="Q3034" s="33" t="str">
        <f t="shared" si="659"/>
        <v/>
      </c>
      <c r="R3034" s="33">
        <f t="shared" si="660"/>
        <v>7</v>
      </c>
      <c r="S3034" s="33" t="str">
        <f t="shared" si="661"/>
        <v>150_7</v>
      </c>
      <c r="T3034" s="35" t="str">
        <f t="shared" si="662"/>
        <v>150AM</v>
      </c>
      <c r="U3034" s="35" t="str">
        <f t="shared" si="663"/>
        <v>150AMNS</v>
      </c>
      <c r="W3034" s="20" t="str">
        <f t="shared" si="664"/>
        <v/>
      </c>
      <c r="X3034" s="20" t="str">
        <f t="shared" si="665"/>
        <v/>
      </c>
      <c r="Y3034" s="20" t="str">
        <f t="shared" si="666"/>
        <v/>
      </c>
      <c r="Z3034" s="20" t="str">
        <f t="shared" si="667"/>
        <v/>
      </c>
      <c r="AA3034" s="20">
        <f t="shared" si="669"/>
        <v>0</v>
      </c>
      <c r="AB3034" s="20">
        <f t="shared" si="670"/>
        <v>0</v>
      </c>
      <c r="AC3034" s="20">
        <f t="shared" si="671"/>
        <v>3</v>
      </c>
      <c r="AD3034" s="16">
        <f t="shared" si="668"/>
        <v>1</v>
      </c>
      <c r="AE3034" s="16">
        <f>IF(ISBLANK(T3034),AE3033,IF(COUNTIF(T$2:T3034,T3034)&gt;1,AE3033,1+MAX(AE3033,0)))</f>
        <v>91</v>
      </c>
    </row>
    <row r="3035" spans="1:31" x14ac:dyDescent="0.25">
      <c r="A3035" s="42">
        <v>150</v>
      </c>
      <c r="B3035" s="42" t="s">
        <v>65</v>
      </c>
      <c r="C3035" s="42" t="s">
        <v>628</v>
      </c>
      <c r="E3035" s="20">
        <v>2</v>
      </c>
      <c r="F3035" s="20">
        <v>3</v>
      </c>
      <c r="G3035" s="20">
        <v>2</v>
      </c>
      <c r="H3035" s="20">
        <v>0</v>
      </c>
      <c r="I3035" s="20">
        <v>0</v>
      </c>
      <c r="J3035" s="20">
        <v>0</v>
      </c>
      <c r="K3035" s="20">
        <v>0</v>
      </c>
      <c r="L3035" s="20">
        <v>0</v>
      </c>
      <c r="M3035" s="225" t="s">
        <v>840</v>
      </c>
      <c r="O3035" s="101">
        <f>IF(ISBLANK(C3035),O3034,IF(COUNTIF(C$2:C3035,C3035)&gt;1,O3034,1+MAX(O3034,0)))</f>
        <v>87</v>
      </c>
      <c r="P3035" s="45">
        <f t="shared" si="658"/>
        <v>50</v>
      </c>
      <c r="Q3035" s="33" t="str">
        <f t="shared" si="659"/>
        <v/>
      </c>
      <c r="R3035" s="33">
        <f t="shared" si="660"/>
        <v>7</v>
      </c>
      <c r="S3035" s="33" t="str">
        <f t="shared" si="661"/>
        <v>150_7</v>
      </c>
      <c r="T3035" s="35" t="str">
        <f t="shared" si="662"/>
        <v>150AM</v>
      </c>
      <c r="U3035" s="35" t="str">
        <f t="shared" si="663"/>
        <v>150AMNS</v>
      </c>
      <c r="W3035" s="20" t="str">
        <f t="shared" si="664"/>
        <v/>
      </c>
      <c r="X3035" s="20" t="str">
        <f t="shared" si="665"/>
        <v/>
      </c>
      <c r="Y3035" s="20" t="str">
        <f t="shared" si="666"/>
        <v/>
      </c>
      <c r="Z3035" s="20" t="str">
        <f t="shared" si="667"/>
        <v/>
      </c>
      <c r="AA3035" s="20">
        <f t="shared" si="669"/>
        <v>0</v>
      </c>
      <c r="AB3035" s="20">
        <f t="shared" si="670"/>
        <v>0</v>
      </c>
      <c r="AC3035" s="20">
        <f t="shared" si="671"/>
        <v>3</v>
      </c>
      <c r="AD3035" s="16">
        <f t="shared" si="668"/>
        <v>1</v>
      </c>
      <c r="AE3035" s="16">
        <f>IF(ISBLANK(T3035),AE3034,IF(COUNTIF(T$2:T3035,T3035)&gt;1,AE3034,1+MAX(AE3034,0)))</f>
        <v>91</v>
      </c>
    </row>
    <row r="3036" spans="1:31" x14ac:dyDescent="0.25">
      <c r="A3036" s="42">
        <v>150</v>
      </c>
      <c r="B3036" s="42" t="s">
        <v>65</v>
      </c>
      <c r="C3036" s="42" t="s">
        <v>628</v>
      </c>
      <c r="E3036" s="20">
        <v>2</v>
      </c>
      <c r="F3036" s="20">
        <v>3</v>
      </c>
      <c r="G3036" s="20">
        <v>3</v>
      </c>
      <c r="H3036" s="20">
        <v>1</v>
      </c>
      <c r="I3036" s="20">
        <v>0</v>
      </c>
      <c r="J3036" s="20">
        <v>0</v>
      </c>
      <c r="K3036" s="20">
        <v>1</v>
      </c>
      <c r="L3036" s="20">
        <v>1</v>
      </c>
      <c r="M3036" s="225" t="s">
        <v>840</v>
      </c>
      <c r="O3036" s="101">
        <f>IF(ISBLANK(C3036),O3035,IF(COUNTIF(C$2:C3036,C3036)&gt;1,O3035,1+MAX(O3035,0)))</f>
        <v>87</v>
      </c>
      <c r="P3036" s="45">
        <f t="shared" si="658"/>
        <v>50</v>
      </c>
      <c r="Q3036" s="33" t="str">
        <f t="shared" si="659"/>
        <v/>
      </c>
      <c r="R3036" s="33">
        <f t="shared" si="660"/>
        <v>7</v>
      </c>
      <c r="S3036" s="33" t="str">
        <f t="shared" si="661"/>
        <v>150_7</v>
      </c>
      <c r="T3036" s="35" t="str">
        <f t="shared" si="662"/>
        <v>150AM</v>
      </c>
      <c r="U3036" s="35" t="str">
        <f t="shared" si="663"/>
        <v>150AMEW</v>
      </c>
      <c r="W3036" s="20" t="str">
        <f t="shared" si="664"/>
        <v/>
      </c>
      <c r="X3036" s="20" t="str">
        <f t="shared" si="665"/>
        <v/>
      </c>
      <c r="Y3036" s="20" t="str">
        <f t="shared" si="666"/>
        <v/>
      </c>
      <c r="Z3036" s="20" t="str">
        <f t="shared" si="667"/>
        <v/>
      </c>
      <c r="AA3036" s="20">
        <f t="shared" si="669"/>
        <v>0</v>
      </c>
      <c r="AB3036" s="20">
        <f t="shared" si="670"/>
        <v>0</v>
      </c>
      <c r="AC3036" s="20">
        <f t="shared" si="671"/>
        <v>3</v>
      </c>
      <c r="AD3036" s="16">
        <f t="shared" si="668"/>
        <v>1</v>
      </c>
      <c r="AE3036" s="16">
        <f>IF(ISBLANK(T3036),AE3035,IF(COUNTIF(T$2:T3036,T3036)&gt;1,AE3035,1+MAX(AE3035,0)))</f>
        <v>91</v>
      </c>
    </row>
    <row r="3037" spans="1:31" x14ac:dyDescent="0.25">
      <c r="A3037" s="42">
        <v>150</v>
      </c>
      <c r="B3037" s="42" t="s">
        <v>65</v>
      </c>
      <c r="C3037" s="42" t="s">
        <v>628</v>
      </c>
      <c r="E3037" s="20">
        <v>2</v>
      </c>
      <c r="F3037" s="20">
        <v>3</v>
      </c>
      <c r="G3037" s="20">
        <v>4</v>
      </c>
      <c r="H3037" s="20">
        <v>3</v>
      </c>
      <c r="I3037" s="20">
        <v>1</v>
      </c>
      <c r="J3037" s="20">
        <v>1</v>
      </c>
      <c r="K3037" s="20">
        <v>0</v>
      </c>
      <c r="L3037" s="20">
        <v>2</v>
      </c>
      <c r="M3037" s="225" t="s">
        <v>840</v>
      </c>
      <c r="O3037" s="101">
        <f>IF(ISBLANK(C3037),O3036,IF(COUNTIF(C$2:C3037,C3037)&gt;1,O3036,1+MAX(O3036,0)))</f>
        <v>87</v>
      </c>
      <c r="P3037" s="45">
        <f t="shared" si="658"/>
        <v>50</v>
      </c>
      <c r="Q3037" s="33" t="str">
        <f t="shared" si="659"/>
        <v/>
      </c>
      <c r="R3037" s="33">
        <f t="shared" si="660"/>
        <v>7</v>
      </c>
      <c r="S3037" s="33" t="str">
        <f t="shared" si="661"/>
        <v>150_7</v>
      </c>
      <c r="T3037" s="35" t="str">
        <f t="shared" si="662"/>
        <v>150AM</v>
      </c>
      <c r="U3037" s="35" t="str">
        <f t="shared" si="663"/>
        <v>150AMEW</v>
      </c>
      <c r="W3037" s="20" t="str">
        <f t="shared" si="664"/>
        <v/>
      </c>
      <c r="X3037" s="20" t="str">
        <f t="shared" si="665"/>
        <v/>
      </c>
      <c r="Y3037" s="20" t="str">
        <f t="shared" si="666"/>
        <v/>
      </c>
      <c r="Z3037" s="20" t="str">
        <f t="shared" si="667"/>
        <v/>
      </c>
      <c r="AA3037" s="20">
        <f t="shared" si="669"/>
        <v>0</v>
      </c>
      <c r="AB3037" s="20">
        <f t="shared" si="670"/>
        <v>0</v>
      </c>
      <c r="AC3037" s="20">
        <f t="shared" si="671"/>
        <v>3</v>
      </c>
      <c r="AD3037" s="16">
        <f t="shared" si="668"/>
        <v>1</v>
      </c>
      <c r="AE3037" s="16">
        <f>IF(ISBLANK(T3037),AE3036,IF(COUNTIF(T$2:T3037,T3037)&gt;1,AE3036,1+MAX(AE3036,0)))</f>
        <v>91</v>
      </c>
    </row>
    <row r="3038" spans="1:31" x14ac:dyDescent="0.25">
      <c r="A3038" s="42">
        <v>150</v>
      </c>
      <c r="B3038" s="42" t="s">
        <v>65</v>
      </c>
      <c r="C3038" s="42" t="s">
        <v>628</v>
      </c>
      <c r="E3038" s="20">
        <v>2</v>
      </c>
      <c r="F3038" s="20">
        <v>4</v>
      </c>
      <c r="G3038" s="20">
        <v>1</v>
      </c>
      <c r="H3038" s="20">
        <v>1</v>
      </c>
      <c r="I3038" s="20">
        <v>0</v>
      </c>
      <c r="J3038" s="20">
        <v>1</v>
      </c>
      <c r="K3038" s="20">
        <v>0</v>
      </c>
      <c r="L3038" s="20">
        <v>0</v>
      </c>
      <c r="M3038" s="225" t="s">
        <v>840</v>
      </c>
      <c r="O3038" s="101">
        <f>IF(ISBLANK(C3038),O3037,IF(COUNTIF(C$2:C3038,C3038)&gt;1,O3037,1+MAX(O3037,0)))</f>
        <v>87</v>
      </c>
      <c r="P3038" s="45">
        <f t="shared" si="658"/>
        <v>50</v>
      </c>
      <c r="Q3038" s="33" t="str">
        <f t="shared" si="659"/>
        <v/>
      </c>
      <c r="R3038" s="33">
        <f t="shared" si="660"/>
        <v>8</v>
      </c>
      <c r="S3038" s="33" t="str">
        <f t="shared" si="661"/>
        <v>150_8</v>
      </c>
      <c r="T3038" s="35" t="str">
        <f t="shared" si="662"/>
        <v>150AM</v>
      </c>
      <c r="U3038" s="35" t="str">
        <f t="shared" si="663"/>
        <v>150AMNS</v>
      </c>
      <c r="W3038" s="20" t="str">
        <f t="shared" si="664"/>
        <v/>
      </c>
      <c r="X3038" s="20" t="str">
        <f t="shared" si="665"/>
        <v/>
      </c>
      <c r="Y3038" s="20" t="str">
        <f t="shared" si="666"/>
        <v/>
      </c>
      <c r="Z3038" s="20" t="str">
        <f t="shared" si="667"/>
        <v/>
      </c>
      <c r="AA3038" s="20">
        <f t="shared" si="669"/>
        <v>0</v>
      </c>
      <c r="AB3038" s="20">
        <f t="shared" si="670"/>
        <v>0</v>
      </c>
      <c r="AC3038" s="20">
        <f t="shared" si="671"/>
        <v>3</v>
      </c>
      <c r="AD3038" s="16">
        <f t="shared" si="668"/>
        <v>1</v>
      </c>
      <c r="AE3038" s="16">
        <f>IF(ISBLANK(T3038),AE3037,IF(COUNTIF(T$2:T3038,T3038)&gt;1,AE3037,1+MAX(AE3037,0)))</f>
        <v>91</v>
      </c>
    </row>
    <row r="3039" spans="1:31" x14ac:dyDescent="0.25">
      <c r="A3039" s="42">
        <v>150</v>
      </c>
      <c r="B3039" s="42" t="s">
        <v>65</v>
      </c>
      <c r="C3039" s="42" t="s">
        <v>628</v>
      </c>
      <c r="E3039" s="20">
        <v>2</v>
      </c>
      <c r="F3039" s="20">
        <v>4</v>
      </c>
      <c r="G3039" s="20">
        <v>2</v>
      </c>
      <c r="H3039" s="20">
        <v>2</v>
      </c>
      <c r="I3039" s="20">
        <v>0</v>
      </c>
      <c r="J3039" s="20">
        <v>1</v>
      </c>
      <c r="K3039" s="20">
        <v>0</v>
      </c>
      <c r="L3039" s="20">
        <v>0</v>
      </c>
      <c r="M3039" s="225" t="s">
        <v>840</v>
      </c>
      <c r="O3039" s="101">
        <f>IF(ISBLANK(C3039),O3038,IF(COUNTIF(C$2:C3039,C3039)&gt;1,O3038,1+MAX(O3038,0)))</f>
        <v>87</v>
      </c>
      <c r="P3039" s="45">
        <f t="shared" si="658"/>
        <v>50</v>
      </c>
      <c r="Q3039" s="33" t="str">
        <f t="shared" si="659"/>
        <v/>
      </c>
      <c r="R3039" s="33">
        <f t="shared" si="660"/>
        <v>8</v>
      </c>
      <c r="S3039" s="33" t="str">
        <f t="shared" si="661"/>
        <v>150_8</v>
      </c>
      <c r="T3039" s="35" t="str">
        <f t="shared" si="662"/>
        <v>150AM</v>
      </c>
      <c r="U3039" s="35" t="str">
        <f t="shared" si="663"/>
        <v>150AMNS</v>
      </c>
      <c r="W3039" s="20" t="str">
        <f t="shared" si="664"/>
        <v/>
      </c>
      <c r="X3039" s="20" t="str">
        <f t="shared" si="665"/>
        <v/>
      </c>
      <c r="Y3039" s="20" t="str">
        <f t="shared" si="666"/>
        <v/>
      </c>
      <c r="Z3039" s="20" t="str">
        <f t="shared" si="667"/>
        <v/>
      </c>
      <c r="AA3039" s="20">
        <f t="shared" si="669"/>
        <v>0</v>
      </c>
      <c r="AB3039" s="20">
        <f t="shared" si="670"/>
        <v>0</v>
      </c>
      <c r="AC3039" s="20">
        <f t="shared" si="671"/>
        <v>3</v>
      </c>
      <c r="AD3039" s="16">
        <f t="shared" si="668"/>
        <v>1</v>
      </c>
      <c r="AE3039" s="16">
        <f>IF(ISBLANK(T3039),AE3038,IF(COUNTIF(T$2:T3039,T3039)&gt;1,AE3038,1+MAX(AE3038,0)))</f>
        <v>91</v>
      </c>
    </row>
    <row r="3040" spans="1:31" x14ac:dyDescent="0.25">
      <c r="A3040" s="42">
        <v>150</v>
      </c>
      <c r="B3040" s="42" t="s">
        <v>65</v>
      </c>
      <c r="C3040" s="42" t="s">
        <v>628</v>
      </c>
      <c r="E3040" s="20">
        <v>2</v>
      </c>
      <c r="F3040" s="20">
        <v>4</v>
      </c>
      <c r="G3040" s="20">
        <v>3</v>
      </c>
      <c r="H3040" s="20">
        <v>0</v>
      </c>
      <c r="I3040" s="20">
        <v>0</v>
      </c>
      <c r="J3040" s="20">
        <v>0</v>
      </c>
      <c r="K3040" s="20">
        <v>0</v>
      </c>
      <c r="L3040" s="20">
        <v>0</v>
      </c>
      <c r="M3040" s="225" t="s">
        <v>840</v>
      </c>
      <c r="O3040" s="101">
        <f>IF(ISBLANK(C3040),O3039,IF(COUNTIF(C$2:C3040,C3040)&gt;1,O3039,1+MAX(O3039,0)))</f>
        <v>87</v>
      </c>
      <c r="P3040" s="45">
        <f t="shared" si="658"/>
        <v>50</v>
      </c>
      <c r="Q3040" s="33" t="str">
        <f t="shared" si="659"/>
        <v/>
      </c>
      <c r="R3040" s="33">
        <f t="shared" si="660"/>
        <v>8</v>
      </c>
      <c r="S3040" s="33" t="str">
        <f t="shared" si="661"/>
        <v>150_8</v>
      </c>
      <c r="T3040" s="35" t="str">
        <f t="shared" si="662"/>
        <v>150AM</v>
      </c>
      <c r="U3040" s="35" t="str">
        <f t="shared" si="663"/>
        <v>150AMEW</v>
      </c>
      <c r="W3040" s="20" t="str">
        <f t="shared" si="664"/>
        <v/>
      </c>
      <c r="X3040" s="20" t="str">
        <f t="shared" si="665"/>
        <v/>
      </c>
      <c r="Y3040" s="20" t="str">
        <f t="shared" si="666"/>
        <v/>
      </c>
      <c r="Z3040" s="20" t="str">
        <f t="shared" si="667"/>
        <v/>
      </c>
      <c r="AA3040" s="20">
        <f t="shared" si="669"/>
        <v>0</v>
      </c>
      <c r="AB3040" s="20">
        <f t="shared" si="670"/>
        <v>0</v>
      </c>
      <c r="AC3040" s="20">
        <f t="shared" si="671"/>
        <v>3</v>
      </c>
      <c r="AD3040" s="16">
        <f t="shared" si="668"/>
        <v>1</v>
      </c>
      <c r="AE3040" s="16">
        <f>IF(ISBLANK(T3040),AE3039,IF(COUNTIF(T$2:T3040,T3040)&gt;1,AE3039,1+MAX(AE3039,0)))</f>
        <v>91</v>
      </c>
    </row>
    <row r="3041" spans="1:31" x14ac:dyDescent="0.25">
      <c r="A3041" s="42">
        <v>150</v>
      </c>
      <c r="B3041" s="42" t="s">
        <v>65</v>
      </c>
      <c r="C3041" s="42" t="s">
        <v>628</v>
      </c>
      <c r="E3041" s="20">
        <v>2</v>
      </c>
      <c r="F3041" s="20">
        <v>4</v>
      </c>
      <c r="G3041" s="20">
        <v>4</v>
      </c>
      <c r="H3041" s="20">
        <v>1</v>
      </c>
      <c r="I3041" s="20">
        <v>0</v>
      </c>
      <c r="J3041" s="20">
        <v>0</v>
      </c>
      <c r="K3041" s="20">
        <v>0</v>
      </c>
      <c r="L3041" s="20">
        <v>1</v>
      </c>
      <c r="M3041" s="225" t="s">
        <v>840</v>
      </c>
      <c r="O3041" s="101">
        <f>IF(ISBLANK(C3041),O3040,IF(COUNTIF(C$2:C3041,C3041)&gt;1,O3040,1+MAX(O3040,0)))</f>
        <v>87</v>
      </c>
      <c r="P3041" s="45">
        <f t="shared" si="658"/>
        <v>50</v>
      </c>
      <c r="Q3041" s="33" t="str">
        <f t="shared" si="659"/>
        <v/>
      </c>
      <c r="R3041" s="33">
        <f t="shared" si="660"/>
        <v>8</v>
      </c>
      <c r="S3041" s="33" t="str">
        <f t="shared" si="661"/>
        <v>150_8</v>
      </c>
      <c r="T3041" s="35" t="str">
        <f t="shared" si="662"/>
        <v>150AM</v>
      </c>
      <c r="U3041" s="35" t="str">
        <f t="shared" si="663"/>
        <v>150AMEW</v>
      </c>
      <c r="W3041" s="20" t="str">
        <f t="shared" si="664"/>
        <v/>
      </c>
      <c r="X3041" s="20" t="str">
        <f t="shared" si="665"/>
        <v/>
      </c>
      <c r="Y3041" s="20" t="str">
        <f t="shared" si="666"/>
        <v/>
      </c>
      <c r="Z3041" s="20" t="str">
        <f t="shared" si="667"/>
        <v/>
      </c>
      <c r="AA3041" s="20">
        <f t="shared" si="669"/>
        <v>0</v>
      </c>
      <c r="AB3041" s="20">
        <f t="shared" si="670"/>
        <v>0</v>
      </c>
      <c r="AC3041" s="20">
        <f t="shared" si="671"/>
        <v>3</v>
      </c>
      <c r="AD3041" s="16">
        <f t="shared" si="668"/>
        <v>1</v>
      </c>
      <c r="AE3041" s="16">
        <f>IF(ISBLANK(T3041),AE3040,IF(COUNTIF(T$2:T3041,T3041)&gt;1,AE3040,1+MAX(AE3040,0)))</f>
        <v>91</v>
      </c>
    </row>
    <row r="3042" spans="1:31" x14ac:dyDescent="0.25">
      <c r="A3042" s="42">
        <v>150</v>
      </c>
      <c r="B3042" s="42" t="s">
        <v>66</v>
      </c>
      <c r="C3042" s="42" t="s">
        <v>841</v>
      </c>
      <c r="E3042" s="20">
        <v>2</v>
      </c>
      <c r="F3042" s="20">
        <v>1</v>
      </c>
      <c r="G3042" s="20">
        <v>1</v>
      </c>
      <c r="H3042" s="20">
        <v>0</v>
      </c>
      <c r="I3042" s="20">
        <v>0</v>
      </c>
      <c r="J3042" s="20">
        <v>0</v>
      </c>
      <c r="K3042" s="20">
        <v>0</v>
      </c>
      <c r="L3042" s="20">
        <v>0</v>
      </c>
      <c r="M3042" s="225" t="s">
        <v>842</v>
      </c>
      <c r="O3042" s="101">
        <f>IF(ISBLANK(C3042),O3041,IF(COUNTIF(C$2:C3042,C3042)&gt;1,O3041,1+MAX(O3041,0)))</f>
        <v>88</v>
      </c>
      <c r="P3042" s="45">
        <f t="shared" si="658"/>
        <v>50</v>
      </c>
      <c r="Q3042" s="33" t="str">
        <f t="shared" si="659"/>
        <v/>
      </c>
      <c r="R3042" s="33">
        <f t="shared" si="660"/>
        <v>13</v>
      </c>
      <c r="S3042" s="33" t="str">
        <f t="shared" si="661"/>
        <v>150_13</v>
      </c>
      <c r="T3042" s="35" t="str">
        <f t="shared" si="662"/>
        <v>150PM</v>
      </c>
      <c r="U3042" s="35" t="str">
        <f t="shared" si="663"/>
        <v>150PMNS</v>
      </c>
      <c r="W3042" s="20" t="str">
        <f t="shared" si="664"/>
        <v/>
      </c>
      <c r="X3042" s="20" t="str">
        <f t="shared" si="665"/>
        <v/>
      </c>
      <c r="Y3042" s="20" t="str">
        <f t="shared" si="666"/>
        <v/>
      </c>
      <c r="Z3042" s="20" t="str">
        <f t="shared" si="667"/>
        <v/>
      </c>
      <c r="AA3042" s="20">
        <f t="shared" si="669"/>
        <v>0</v>
      </c>
      <c r="AB3042" s="20">
        <f t="shared" si="670"/>
        <v>0</v>
      </c>
      <c r="AC3042" s="20">
        <f t="shared" si="671"/>
        <v>0</v>
      </c>
      <c r="AD3042" s="16">
        <f t="shared" si="668"/>
        <v>0</v>
      </c>
      <c r="AE3042" s="16">
        <f>IF(ISBLANK(T3042),AE3041,IF(COUNTIF(T$2:T3042,T3042)&gt;1,AE3041,1+MAX(AE3041,0)))</f>
        <v>92</v>
      </c>
    </row>
    <row r="3043" spans="1:31" x14ac:dyDescent="0.25">
      <c r="A3043" s="42">
        <v>150</v>
      </c>
      <c r="B3043" s="42" t="s">
        <v>66</v>
      </c>
      <c r="C3043" s="42" t="s">
        <v>841</v>
      </c>
      <c r="E3043" s="20">
        <v>2</v>
      </c>
      <c r="F3043" s="20">
        <v>1</v>
      </c>
      <c r="G3043" s="20">
        <v>2</v>
      </c>
      <c r="H3043" s="20">
        <v>3</v>
      </c>
      <c r="I3043" s="20">
        <v>1</v>
      </c>
      <c r="J3043" s="20">
        <v>1</v>
      </c>
      <c r="K3043" s="20">
        <v>0</v>
      </c>
      <c r="L3043" s="20">
        <v>0</v>
      </c>
      <c r="M3043" s="225" t="s">
        <v>842</v>
      </c>
      <c r="O3043" s="101">
        <f>IF(ISBLANK(C3043),O3042,IF(COUNTIF(C$2:C3043,C3043)&gt;1,O3042,1+MAX(O3042,0)))</f>
        <v>88</v>
      </c>
      <c r="P3043" s="45">
        <f t="shared" si="658"/>
        <v>50</v>
      </c>
      <c r="Q3043" s="33" t="str">
        <f t="shared" si="659"/>
        <v/>
      </c>
      <c r="R3043" s="33">
        <f t="shared" si="660"/>
        <v>13</v>
      </c>
      <c r="S3043" s="33" t="str">
        <f t="shared" si="661"/>
        <v>150_13</v>
      </c>
      <c r="T3043" s="35" t="str">
        <f t="shared" si="662"/>
        <v>150PM</v>
      </c>
      <c r="U3043" s="35" t="str">
        <f t="shared" si="663"/>
        <v>150PMNS</v>
      </c>
      <c r="W3043" s="20" t="str">
        <f t="shared" si="664"/>
        <v/>
      </c>
      <c r="X3043" s="20" t="str">
        <f t="shared" si="665"/>
        <v/>
      </c>
      <c r="Y3043" s="20" t="str">
        <f t="shared" si="666"/>
        <v/>
      </c>
      <c r="Z3043" s="20" t="str">
        <f t="shared" si="667"/>
        <v/>
      </c>
      <c r="AA3043" s="20">
        <f t="shared" si="669"/>
        <v>0</v>
      </c>
      <c r="AB3043" s="20">
        <f t="shared" si="670"/>
        <v>0</v>
      </c>
      <c r="AC3043" s="20">
        <f t="shared" si="671"/>
        <v>0</v>
      </c>
      <c r="AD3043" s="16">
        <f t="shared" si="668"/>
        <v>0</v>
      </c>
      <c r="AE3043" s="16">
        <f>IF(ISBLANK(T3043),AE3042,IF(COUNTIF(T$2:T3043,T3043)&gt;1,AE3042,1+MAX(AE3042,0)))</f>
        <v>92</v>
      </c>
    </row>
    <row r="3044" spans="1:31" x14ac:dyDescent="0.25">
      <c r="A3044" s="42">
        <v>150</v>
      </c>
      <c r="B3044" s="42" t="s">
        <v>66</v>
      </c>
      <c r="C3044" s="42" t="s">
        <v>841</v>
      </c>
      <c r="E3044" s="20">
        <v>2</v>
      </c>
      <c r="F3044" s="20">
        <v>1</v>
      </c>
      <c r="G3044" s="20">
        <v>3</v>
      </c>
      <c r="H3044" s="20">
        <v>2</v>
      </c>
      <c r="I3044" s="20">
        <v>0</v>
      </c>
      <c r="J3044" s="20">
        <v>1</v>
      </c>
      <c r="K3044" s="20">
        <v>1</v>
      </c>
      <c r="L3044" s="20">
        <v>1</v>
      </c>
      <c r="M3044" s="225" t="s">
        <v>842</v>
      </c>
      <c r="O3044" s="101">
        <f>IF(ISBLANK(C3044),O3043,IF(COUNTIF(C$2:C3044,C3044)&gt;1,O3043,1+MAX(O3043,0)))</f>
        <v>88</v>
      </c>
      <c r="P3044" s="45">
        <f t="shared" si="658"/>
        <v>50</v>
      </c>
      <c r="Q3044" s="33" t="str">
        <f t="shared" si="659"/>
        <v/>
      </c>
      <c r="R3044" s="33">
        <f t="shared" si="660"/>
        <v>13</v>
      </c>
      <c r="S3044" s="33" t="str">
        <f t="shared" si="661"/>
        <v>150_13</v>
      </c>
      <c r="T3044" s="35" t="str">
        <f t="shared" si="662"/>
        <v>150PM</v>
      </c>
      <c r="U3044" s="35" t="str">
        <f t="shared" si="663"/>
        <v>150PMEW</v>
      </c>
      <c r="W3044" s="20" t="str">
        <f t="shared" si="664"/>
        <v/>
      </c>
      <c r="X3044" s="20" t="str">
        <f t="shared" si="665"/>
        <v/>
      </c>
      <c r="Y3044" s="20" t="str">
        <f t="shared" si="666"/>
        <v/>
      </c>
      <c r="Z3044" s="20" t="str">
        <f t="shared" si="667"/>
        <v/>
      </c>
      <c r="AA3044" s="20">
        <f t="shared" si="669"/>
        <v>0</v>
      </c>
      <c r="AB3044" s="20">
        <f t="shared" si="670"/>
        <v>0</v>
      </c>
      <c r="AC3044" s="20">
        <f t="shared" si="671"/>
        <v>0</v>
      </c>
      <c r="AD3044" s="16">
        <f t="shared" si="668"/>
        <v>0</v>
      </c>
      <c r="AE3044" s="16">
        <f>IF(ISBLANK(T3044),AE3043,IF(COUNTIF(T$2:T3044,T3044)&gt;1,AE3043,1+MAX(AE3043,0)))</f>
        <v>92</v>
      </c>
    </row>
    <row r="3045" spans="1:31" x14ac:dyDescent="0.25">
      <c r="A3045" s="42">
        <v>150</v>
      </c>
      <c r="B3045" s="42" t="s">
        <v>66</v>
      </c>
      <c r="C3045" s="42" t="s">
        <v>841</v>
      </c>
      <c r="E3045" s="20">
        <v>2</v>
      </c>
      <c r="F3045" s="20">
        <v>1</v>
      </c>
      <c r="G3045" s="20">
        <v>4</v>
      </c>
      <c r="H3045" s="20">
        <v>2</v>
      </c>
      <c r="I3045" s="20">
        <v>1</v>
      </c>
      <c r="J3045" s="20">
        <v>0</v>
      </c>
      <c r="K3045" s="20">
        <v>2</v>
      </c>
      <c r="L3045" s="20">
        <v>2</v>
      </c>
      <c r="M3045" s="225" t="s">
        <v>842</v>
      </c>
      <c r="O3045" s="101">
        <f>IF(ISBLANK(C3045),O3044,IF(COUNTIF(C$2:C3045,C3045)&gt;1,O3044,1+MAX(O3044,0)))</f>
        <v>88</v>
      </c>
      <c r="P3045" s="45">
        <f t="shared" si="658"/>
        <v>50</v>
      </c>
      <c r="Q3045" s="33" t="str">
        <f t="shared" si="659"/>
        <v/>
      </c>
      <c r="R3045" s="33">
        <f t="shared" si="660"/>
        <v>13</v>
      </c>
      <c r="S3045" s="33" t="str">
        <f t="shared" si="661"/>
        <v>150_13</v>
      </c>
      <c r="T3045" s="35" t="str">
        <f t="shared" si="662"/>
        <v>150PM</v>
      </c>
      <c r="U3045" s="35" t="str">
        <f t="shared" si="663"/>
        <v>150PMEW</v>
      </c>
      <c r="W3045" s="20" t="str">
        <f t="shared" si="664"/>
        <v/>
      </c>
      <c r="X3045" s="20" t="str">
        <f t="shared" si="665"/>
        <v/>
      </c>
      <c r="Y3045" s="20" t="str">
        <f t="shared" si="666"/>
        <v/>
      </c>
      <c r="Z3045" s="20" t="str">
        <f t="shared" si="667"/>
        <v/>
      </c>
      <c r="AA3045" s="20">
        <f t="shared" si="669"/>
        <v>0</v>
      </c>
      <c r="AB3045" s="20">
        <f t="shared" si="670"/>
        <v>0</v>
      </c>
      <c r="AC3045" s="20">
        <f t="shared" si="671"/>
        <v>0</v>
      </c>
      <c r="AD3045" s="16">
        <f t="shared" si="668"/>
        <v>0</v>
      </c>
      <c r="AE3045" s="16">
        <f>IF(ISBLANK(T3045),AE3044,IF(COUNTIF(T$2:T3045,T3045)&gt;1,AE3044,1+MAX(AE3044,0)))</f>
        <v>92</v>
      </c>
    </row>
    <row r="3046" spans="1:31" x14ac:dyDescent="0.25">
      <c r="A3046" s="42">
        <v>150</v>
      </c>
      <c r="B3046" s="42" t="s">
        <v>66</v>
      </c>
      <c r="C3046" s="42" t="s">
        <v>841</v>
      </c>
      <c r="E3046" s="20">
        <v>2</v>
      </c>
      <c r="F3046" s="20">
        <v>2</v>
      </c>
      <c r="G3046" s="20">
        <v>1</v>
      </c>
      <c r="H3046" s="20">
        <v>0</v>
      </c>
      <c r="I3046" s="20">
        <v>0</v>
      </c>
      <c r="J3046" s="20">
        <v>0</v>
      </c>
      <c r="K3046" s="20">
        <v>0</v>
      </c>
      <c r="L3046" s="20">
        <v>0</v>
      </c>
      <c r="M3046" s="225" t="s">
        <v>842</v>
      </c>
      <c r="O3046" s="101">
        <f>IF(ISBLANK(C3046),O3045,IF(COUNTIF(C$2:C3046,C3046)&gt;1,O3045,1+MAX(O3045,0)))</f>
        <v>88</v>
      </c>
      <c r="P3046" s="45">
        <f t="shared" si="658"/>
        <v>50</v>
      </c>
      <c r="Q3046" s="33" t="str">
        <f t="shared" si="659"/>
        <v/>
      </c>
      <c r="R3046" s="33">
        <f t="shared" si="660"/>
        <v>14</v>
      </c>
      <c r="S3046" s="33" t="str">
        <f t="shared" si="661"/>
        <v>150_14</v>
      </c>
      <c r="T3046" s="35" t="str">
        <f t="shared" si="662"/>
        <v>150PM</v>
      </c>
      <c r="U3046" s="35" t="str">
        <f t="shared" si="663"/>
        <v>150PMNS</v>
      </c>
      <c r="W3046" s="20" t="str">
        <f t="shared" si="664"/>
        <v/>
      </c>
      <c r="X3046" s="20" t="str">
        <f t="shared" si="665"/>
        <v/>
      </c>
      <c r="Y3046" s="20" t="str">
        <f t="shared" si="666"/>
        <v/>
      </c>
      <c r="Z3046" s="20" t="str">
        <f t="shared" si="667"/>
        <v/>
      </c>
      <c r="AA3046" s="20">
        <f t="shared" si="669"/>
        <v>0</v>
      </c>
      <c r="AB3046" s="20">
        <f t="shared" si="670"/>
        <v>0</v>
      </c>
      <c r="AC3046" s="20">
        <f t="shared" si="671"/>
        <v>0</v>
      </c>
      <c r="AD3046" s="16">
        <f t="shared" si="668"/>
        <v>0</v>
      </c>
      <c r="AE3046" s="16">
        <f>IF(ISBLANK(T3046),AE3045,IF(COUNTIF(T$2:T3046,T3046)&gt;1,AE3045,1+MAX(AE3045,0)))</f>
        <v>92</v>
      </c>
    </row>
    <row r="3047" spans="1:31" x14ac:dyDescent="0.25">
      <c r="A3047" s="42">
        <v>150</v>
      </c>
      <c r="B3047" s="42" t="s">
        <v>66</v>
      </c>
      <c r="C3047" s="42" t="s">
        <v>841</v>
      </c>
      <c r="E3047" s="20">
        <v>2</v>
      </c>
      <c r="F3047" s="20">
        <v>2</v>
      </c>
      <c r="G3047" s="20">
        <v>2</v>
      </c>
      <c r="H3047" s="20">
        <v>1</v>
      </c>
      <c r="I3047" s="20">
        <v>1</v>
      </c>
      <c r="J3047" s="20">
        <v>1</v>
      </c>
      <c r="K3047" s="20">
        <v>0</v>
      </c>
      <c r="L3047" s="20">
        <v>0</v>
      </c>
      <c r="M3047" s="225" t="s">
        <v>842</v>
      </c>
      <c r="O3047" s="101">
        <f>IF(ISBLANK(C3047),O3046,IF(COUNTIF(C$2:C3047,C3047)&gt;1,O3046,1+MAX(O3046,0)))</f>
        <v>88</v>
      </c>
      <c r="P3047" s="45">
        <f t="shared" si="658"/>
        <v>50</v>
      </c>
      <c r="Q3047" s="33" t="str">
        <f t="shared" si="659"/>
        <v/>
      </c>
      <c r="R3047" s="33">
        <f t="shared" si="660"/>
        <v>14</v>
      </c>
      <c r="S3047" s="33" t="str">
        <f t="shared" si="661"/>
        <v>150_14</v>
      </c>
      <c r="T3047" s="35" t="str">
        <f t="shared" si="662"/>
        <v>150PM</v>
      </c>
      <c r="U3047" s="35" t="str">
        <f t="shared" si="663"/>
        <v>150PMNS</v>
      </c>
      <c r="W3047" s="20" t="str">
        <f t="shared" si="664"/>
        <v/>
      </c>
      <c r="X3047" s="20" t="str">
        <f t="shared" si="665"/>
        <v/>
      </c>
      <c r="Y3047" s="20" t="str">
        <f t="shared" si="666"/>
        <v/>
      </c>
      <c r="Z3047" s="20" t="str">
        <f t="shared" si="667"/>
        <v/>
      </c>
      <c r="AA3047" s="20">
        <f t="shared" si="669"/>
        <v>0</v>
      </c>
      <c r="AB3047" s="20">
        <f t="shared" si="670"/>
        <v>0</v>
      </c>
      <c r="AC3047" s="20">
        <f t="shared" si="671"/>
        <v>0</v>
      </c>
      <c r="AD3047" s="16">
        <f t="shared" si="668"/>
        <v>0</v>
      </c>
      <c r="AE3047" s="16">
        <f>IF(ISBLANK(T3047),AE3046,IF(COUNTIF(T$2:T3047,T3047)&gt;1,AE3046,1+MAX(AE3046,0)))</f>
        <v>92</v>
      </c>
    </row>
    <row r="3048" spans="1:31" x14ac:dyDescent="0.25">
      <c r="A3048" s="42">
        <v>150</v>
      </c>
      <c r="B3048" s="42" t="s">
        <v>66</v>
      </c>
      <c r="C3048" s="42" t="s">
        <v>841</v>
      </c>
      <c r="E3048" s="20">
        <v>2</v>
      </c>
      <c r="F3048" s="20">
        <v>2</v>
      </c>
      <c r="G3048" s="20">
        <v>3</v>
      </c>
      <c r="H3048" s="20">
        <v>3</v>
      </c>
      <c r="I3048" s="20">
        <v>0</v>
      </c>
      <c r="J3048" s="20">
        <v>2</v>
      </c>
      <c r="K3048" s="20">
        <v>0</v>
      </c>
      <c r="L3048" s="20">
        <v>0</v>
      </c>
      <c r="M3048" s="225" t="s">
        <v>842</v>
      </c>
      <c r="O3048" s="101">
        <f>IF(ISBLANK(C3048),O3047,IF(COUNTIF(C$2:C3048,C3048)&gt;1,O3047,1+MAX(O3047,0)))</f>
        <v>88</v>
      </c>
      <c r="P3048" s="45">
        <f t="shared" si="658"/>
        <v>50</v>
      </c>
      <c r="Q3048" s="33" t="str">
        <f t="shared" si="659"/>
        <v/>
      </c>
      <c r="R3048" s="33">
        <f t="shared" si="660"/>
        <v>14</v>
      </c>
      <c r="S3048" s="33" t="str">
        <f t="shared" si="661"/>
        <v>150_14</v>
      </c>
      <c r="T3048" s="35" t="str">
        <f t="shared" si="662"/>
        <v>150PM</v>
      </c>
      <c r="U3048" s="35" t="str">
        <f t="shared" si="663"/>
        <v>150PMEW</v>
      </c>
      <c r="W3048" s="20" t="str">
        <f t="shared" si="664"/>
        <v/>
      </c>
      <c r="X3048" s="20" t="str">
        <f t="shared" si="665"/>
        <v/>
      </c>
      <c r="Y3048" s="20" t="str">
        <f t="shared" si="666"/>
        <v/>
      </c>
      <c r="Z3048" s="20" t="str">
        <f t="shared" si="667"/>
        <v/>
      </c>
      <c r="AA3048" s="20">
        <f t="shared" si="669"/>
        <v>0</v>
      </c>
      <c r="AB3048" s="20">
        <f t="shared" si="670"/>
        <v>0</v>
      </c>
      <c r="AC3048" s="20">
        <f t="shared" si="671"/>
        <v>0</v>
      </c>
      <c r="AD3048" s="16">
        <f t="shared" si="668"/>
        <v>0</v>
      </c>
      <c r="AE3048" s="16">
        <f>IF(ISBLANK(T3048),AE3047,IF(COUNTIF(T$2:T3048,T3048)&gt;1,AE3047,1+MAX(AE3047,0)))</f>
        <v>92</v>
      </c>
    </row>
    <row r="3049" spans="1:31" x14ac:dyDescent="0.25">
      <c r="A3049" s="42">
        <v>150</v>
      </c>
      <c r="B3049" s="42" t="s">
        <v>66</v>
      </c>
      <c r="C3049" s="42" t="s">
        <v>841</v>
      </c>
      <c r="E3049" s="20">
        <v>2</v>
      </c>
      <c r="F3049" s="20">
        <v>2</v>
      </c>
      <c r="G3049" s="20">
        <v>4</v>
      </c>
      <c r="H3049" s="20">
        <v>0</v>
      </c>
      <c r="I3049" s="20">
        <v>0</v>
      </c>
      <c r="J3049" s="20">
        <v>0</v>
      </c>
      <c r="K3049" s="20">
        <v>0</v>
      </c>
      <c r="L3049" s="20">
        <v>0</v>
      </c>
      <c r="M3049" s="225" t="s">
        <v>842</v>
      </c>
      <c r="O3049" s="101">
        <f>IF(ISBLANK(C3049),O3048,IF(COUNTIF(C$2:C3049,C3049)&gt;1,O3048,1+MAX(O3048,0)))</f>
        <v>88</v>
      </c>
      <c r="P3049" s="45">
        <f t="shared" si="658"/>
        <v>50</v>
      </c>
      <c r="Q3049" s="33" t="str">
        <f t="shared" si="659"/>
        <v/>
      </c>
      <c r="R3049" s="33">
        <f t="shared" si="660"/>
        <v>14</v>
      </c>
      <c r="S3049" s="33" t="str">
        <f t="shared" si="661"/>
        <v>150_14</v>
      </c>
      <c r="T3049" s="35" t="str">
        <f t="shared" si="662"/>
        <v>150PM</v>
      </c>
      <c r="U3049" s="35" t="str">
        <f t="shared" si="663"/>
        <v>150PMEW</v>
      </c>
      <c r="W3049" s="20" t="str">
        <f t="shared" si="664"/>
        <v/>
      </c>
      <c r="X3049" s="20" t="str">
        <f t="shared" si="665"/>
        <v/>
      </c>
      <c r="Y3049" s="20" t="str">
        <f t="shared" si="666"/>
        <v/>
      </c>
      <c r="Z3049" s="20" t="str">
        <f t="shared" si="667"/>
        <v/>
      </c>
      <c r="AA3049" s="20">
        <f t="shared" si="669"/>
        <v>0</v>
      </c>
      <c r="AB3049" s="20">
        <f t="shared" si="670"/>
        <v>0</v>
      </c>
      <c r="AC3049" s="20">
        <f t="shared" si="671"/>
        <v>0</v>
      </c>
      <c r="AD3049" s="16">
        <f t="shared" si="668"/>
        <v>0</v>
      </c>
      <c r="AE3049" s="16">
        <f>IF(ISBLANK(T3049),AE3048,IF(COUNTIF(T$2:T3049,T3049)&gt;1,AE3048,1+MAX(AE3048,0)))</f>
        <v>92</v>
      </c>
    </row>
    <row r="3050" spans="1:31" x14ac:dyDescent="0.25">
      <c r="A3050" s="42">
        <v>150</v>
      </c>
      <c r="B3050" s="42" t="s">
        <v>66</v>
      </c>
      <c r="C3050" s="42" t="s">
        <v>841</v>
      </c>
      <c r="E3050" s="20">
        <v>2</v>
      </c>
      <c r="F3050" s="20">
        <v>3</v>
      </c>
      <c r="G3050" s="20">
        <v>1</v>
      </c>
      <c r="H3050" s="20">
        <v>2</v>
      </c>
      <c r="I3050" s="20">
        <v>1</v>
      </c>
      <c r="J3050" s="20">
        <v>1</v>
      </c>
      <c r="K3050" s="20">
        <v>0</v>
      </c>
      <c r="L3050" s="20">
        <v>0</v>
      </c>
      <c r="M3050" s="225" t="s">
        <v>842</v>
      </c>
      <c r="O3050" s="101">
        <f>IF(ISBLANK(C3050),O3049,IF(COUNTIF(C$2:C3050,C3050)&gt;1,O3049,1+MAX(O3049,0)))</f>
        <v>88</v>
      </c>
      <c r="P3050" s="45">
        <f t="shared" si="658"/>
        <v>50</v>
      </c>
      <c r="Q3050" s="33" t="str">
        <f t="shared" si="659"/>
        <v/>
      </c>
      <c r="R3050" s="33">
        <f t="shared" si="660"/>
        <v>15</v>
      </c>
      <c r="S3050" s="33" t="str">
        <f t="shared" si="661"/>
        <v>150_15</v>
      </c>
      <c r="T3050" s="35" t="str">
        <f t="shared" si="662"/>
        <v>150PM</v>
      </c>
      <c r="U3050" s="35" t="str">
        <f t="shared" si="663"/>
        <v>150PMNS</v>
      </c>
      <c r="W3050" s="20" t="str">
        <f t="shared" si="664"/>
        <v/>
      </c>
      <c r="X3050" s="20" t="str">
        <f t="shared" si="665"/>
        <v/>
      </c>
      <c r="Y3050" s="20" t="str">
        <f t="shared" si="666"/>
        <v/>
      </c>
      <c r="Z3050" s="20" t="str">
        <f t="shared" si="667"/>
        <v/>
      </c>
      <c r="AA3050" s="20">
        <f t="shared" si="669"/>
        <v>0</v>
      </c>
      <c r="AB3050" s="20">
        <f t="shared" si="670"/>
        <v>0</v>
      </c>
      <c r="AC3050" s="20">
        <f t="shared" si="671"/>
        <v>0</v>
      </c>
      <c r="AD3050" s="16">
        <f t="shared" si="668"/>
        <v>0</v>
      </c>
      <c r="AE3050" s="16">
        <f>IF(ISBLANK(T3050),AE3049,IF(COUNTIF(T$2:T3050,T3050)&gt;1,AE3049,1+MAX(AE3049,0)))</f>
        <v>92</v>
      </c>
    </row>
    <row r="3051" spans="1:31" x14ac:dyDescent="0.25">
      <c r="A3051" s="42">
        <v>150</v>
      </c>
      <c r="B3051" s="42" t="s">
        <v>66</v>
      </c>
      <c r="C3051" s="42" t="s">
        <v>841</v>
      </c>
      <c r="E3051" s="20">
        <v>2</v>
      </c>
      <c r="F3051" s="20">
        <v>3</v>
      </c>
      <c r="G3051" s="20">
        <v>2</v>
      </c>
      <c r="H3051" s="20">
        <v>2</v>
      </c>
      <c r="I3051" s="20">
        <v>2</v>
      </c>
      <c r="J3051" s="20">
        <v>2</v>
      </c>
      <c r="K3051" s="20">
        <v>0</v>
      </c>
      <c r="L3051" s="20">
        <v>0</v>
      </c>
      <c r="M3051" s="225" t="s">
        <v>842</v>
      </c>
      <c r="O3051" s="101">
        <f>IF(ISBLANK(C3051),O3050,IF(COUNTIF(C$2:C3051,C3051)&gt;1,O3050,1+MAX(O3050,0)))</f>
        <v>88</v>
      </c>
      <c r="P3051" s="45">
        <f t="shared" si="658"/>
        <v>50</v>
      </c>
      <c r="Q3051" s="33" t="str">
        <f t="shared" si="659"/>
        <v/>
      </c>
      <c r="R3051" s="33">
        <f t="shared" si="660"/>
        <v>15</v>
      </c>
      <c r="S3051" s="33" t="str">
        <f t="shared" si="661"/>
        <v>150_15</v>
      </c>
      <c r="T3051" s="35" t="str">
        <f t="shared" si="662"/>
        <v>150PM</v>
      </c>
      <c r="U3051" s="35" t="str">
        <f t="shared" si="663"/>
        <v>150PMNS</v>
      </c>
      <c r="W3051" s="20" t="str">
        <f t="shared" si="664"/>
        <v/>
      </c>
      <c r="X3051" s="20" t="str">
        <f t="shared" si="665"/>
        <v/>
      </c>
      <c r="Y3051" s="20" t="str">
        <f t="shared" si="666"/>
        <v/>
      </c>
      <c r="Z3051" s="20" t="str">
        <f t="shared" si="667"/>
        <v/>
      </c>
      <c r="AA3051" s="20">
        <f t="shared" si="669"/>
        <v>0</v>
      </c>
      <c r="AB3051" s="20">
        <f t="shared" si="670"/>
        <v>0</v>
      </c>
      <c r="AC3051" s="20">
        <f t="shared" si="671"/>
        <v>0</v>
      </c>
      <c r="AD3051" s="16">
        <f t="shared" si="668"/>
        <v>0</v>
      </c>
      <c r="AE3051" s="16">
        <f>IF(ISBLANK(T3051),AE3050,IF(COUNTIF(T$2:T3051,T3051)&gt;1,AE3050,1+MAX(AE3050,0)))</f>
        <v>92</v>
      </c>
    </row>
    <row r="3052" spans="1:31" x14ac:dyDescent="0.25">
      <c r="A3052" s="42">
        <v>150</v>
      </c>
      <c r="B3052" s="42" t="s">
        <v>66</v>
      </c>
      <c r="C3052" s="42" t="s">
        <v>841</v>
      </c>
      <c r="E3052" s="20">
        <v>2</v>
      </c>
      <c r="F3052" s="20">
        <v>3</v>
      </c>
      <c r="G3052" s="20">
        <v>3</v>
      </c>
      <c r="H3052" s="20">
        <v>2</v>
      </c>
      <c r="I3052" s="20">
        <v>0</v>
      </c>
      <c r="J3052" s="20">
        <v>1</v>
      </c>
      <c r="K3052" s="20">
        <v>1</v>
      </c>
      <c r="L3052" s="20">
        <v>1</v>
      </c>
      <c r="M3052" s="225" t="s">
        <v>842</v>
      </c>
      <c r="O3052" s="101">
        <f>IF(ISBLANK(C3052),O3051,IF(COUNTIF(C$2:C3052,C3052)&gt;1,O3051,1+MAX(O3051,0)))</f>
        <v>88</v>
      </c>
      <c r="P3052" s="45">
        <f t="shared" si="658"/>
        <v>50</v>
      </c>
      <c r="Q3052" s="33" t="str">
        <f t="shared" si="659"/>
        <v/>
      </c>
      <c r="R3052" s="33">
        <f t="shared" si="660"/>
        <v>15</v>
      </c>
      <c r="S3052" s="33" t="str">
        <f t="shared" si="661"/>
        <v>150_15</v>
      </c>
      <c r="T3052" s="35" t="str">
        <f t="shared" si="662"/>
        <v>150PM</v>
      </c>
      <c r="U3052" s="35" t="str">
        <f t="shared" si="663"/>
        <v>150PMEW</v>
      </c>
      <c r="W3052" s="20" t="str">
        <f t="shared" si="664"/>
        <v/>
      </c>
      <c r="X3052" s="20" t="str">
        <f t="shared" si="665"/>
        <v/>
      </c>
      <c r="Y3052" s="20" t="str">
        <f t="shared" si="666"/>
        <v/>
      </c>
      <c r="Z3052" s="20" t="str">
        <f t="shared" si="667"/>
        <v/>
      </c>
      <c r="AA3052" s="20">
        <f t="shared" si="669"/>
        <v>0</v>
      </c>
      <c r="AB3052" s="20">
        <f t="shared" si="670"/>
        <v>0</v>
      </c>
      <c r="AC3052" s="20">
        <f t="shared" si="671"/>
        <v>0</v>
      </c>
      <c r="AD3052" s="16">
        <f t="shared" si="668"/>
        <v>0</v>
      </c>
      <c r="AE3052" s="16">
        <f>IF(ISBLANK(T3052),AE3051,IF(COUNTIF(T$2:T3052,T3052)&gt;1,AE3051,1+MAX(AE3051,0)))</f>
        <v>92</v>
      </c>
    </row>
    <row r="3053" spans="1:31" x14ac:dyDescent="0.25">
      <c r="A3053" s="42">
        <v>150</v>
      </c>
      <c r="B3053" s="42" t="s">
        <v>66</v>
      </c>
      <c r="C3053" s="42" t="s">
        <v>841</v>
      </c>
      <c r="E3053" s="20">
        <v>2</v>
      </c>
      <c r="F3053" s="20">
        <v>3</v>
      </c>
      <c r="G3053" s="20">
        <v>4</v>
      </c>
      <c r="H3053" s="20">
        <v>0</v>
      </c>
      <c r="I3053" s="20">
        <v>0</v>
      </c>
      <c r="J3053" s="20">
        <v>0</v>
      </c>
      <c r="K3053" s="20">
        <v>0</v>
      </c>
      <c r="L3053" s="20">
        <v>0</v>
      </c>
      <c r="M3053" s="225" t="s">
        <v>842</v>
      </c>
      <c r="O3053" s="101">
        <f>IF(ISBLANK(C3053),O3052,IF(COUNTIF(C$2:C3053,C3053)&gt;1,O3052,1+MAX(O3052,0)))</f>
        <v>88</v>
      </c>
      <c r="P3053" s="45">
        <f t="shared" si="658"/>
        <v>50</v>
      </c>
      <c r="Q3053" s="33" t="str">
        <f t="shared" si="659"/>
        <v/>
      </c>
      <c r="R3053" s="33">
        <f t="shared" si="660"/>
        <v>15</v>
      </c>
      <c r="S3053" s="33" t="str">
        <f t="shared" si="661"/>
        <v>150_15</v>
      </c>
      <c r="T3053" s="35" t="str">
        <f t="shared" si="662"/>
        <v>150PM</v>
      </c>
      <c r="U3053" s="35" t="str">
        <f t="shared" si="663"/>
        <v>150PMEW</v>
      </c>
      <c r="W3053" s="20" t="str">
        <f t="shared" si="664"/>
        <v/>
      </c>
      <c r="X3053" s="20" t="str">
        <f t="shared" si="665"/>
        <v/>
      </c>
      <c r="Y3053" s="20" t="str">
        <f t="shared" si="666"/>
        <v/>
      </c>
      <c r="Z3053" s="20" t="str">
        <f t="shared" si="667"/>
        <v/>
      </c>
      <c r="AA3053" s="20">
        <f t="shared" si="669"/>
        <v>0</v>
      </c>
      <c r="AB3053" s="20">
        <f t="shared" si="670"/>
        <v>0</v>
      </c>
      <c r="AC3053" s="20">
        <f t="shared" si="671"/>
        <v>0</v>
      </c>
      <c r="AD3053" s="16">
        <f t="shared" si="668"/>
        <v>0</v>
      </c>
      <c r="AE3053" s="16">
        <f>IF(ISBLANK(T3053),AE3052,IF(COUNTIF(T$2:T3053,T3053)&gt;1,AE3052,1+MAX(AE3052,0)))</f>
        <v>92</v>
      </c>
    </row>
    <row r="3054" spans="1:31" x14ac:dyDescent="0.25">
      <c r="A3054" s="42">
        <v>150</v>
      </c>
      <c r="B3054" s="42" t="s">
        <v>66</v>
      </c>
      <c r="C3054" s="42" t="s">
        <v>841</v>
      </c>
      <c r="E3054" s="20">
        <v>2</v>
      </c>
      <c r="F3054" s="20">
        <v>4</v>
      </c>
      <c r="G3054" s="20">
        <v>1</v>
      </c>
      <c r="H3054" s="20">
        <v>5</v>
      </c>
      <c r="I3054" s="20">
        <v>0</v>
      </c>
      <c r="J3054" s="20">
        <v>3</v>
      </c>
      <c r="K3054" s="20">
        <v>0</v>
      </c>
      <c r="L3054" s="20">
        <v>1</v>
      </c>
      <c r="M3054" s="225" t="s">
        <v>842</v>
      </c>
      <c r="O3054" s="101">
        <f>IF(ISBLANK(C3054),O3053,IF(COUNTIF(C$2:C3054,C3054)&gt;1,O3053,1+MAX(O3053,0)))</f>
        <v>88</v>
      </c>
      <c r="P3054" s="45">
        <f t="shared" si="658"/>
        <v>50</v>
      </c>
      <c r="Q3054" s="33" t="str">
        <f t="shared" si="659"/>
        <v/>
      </c>
      <c r="R3054" s="33">
        <f t="shared" si="660"/>
        <v>16</v>
      </c>
      <c r="S3054" s="33" t="str">
        <f t="shared" si="661"/>
        <v>150_16</v>
      </c>
      <c r="T3054" s="35" t="str">
        <f t="shared" si="662"/>
        <v>150PM</v>
      </c>
      <c r="U3054" s="35" t="str">
        <f t="shared" si="663"/>
        <v>150PMNS</v>
      </c>
      <c r="W3054" s="20" t="str">
        <f t="shared" si="664"/>
        <v/>
      </c>
      <c r="X3054" s="20" t="str">
        <f t="shared" si="665"/>
        <v/>
      </c>
      <c r="Y3054" s="20" t="str">
        <f t="shared" si="666"/>
        <v/>
      </c>
      <c r="Z3054" s="20" t="str">
        <f t="shared" si="667"/>
        <v/>
      </c>
      <c r="AA3054" s="20">
        <f t="shared" si="669"/>
        <v>0</v>
      </c>
      <c r="AB3054" s="20">
        <f t="shared" si="670"/>
        <v>0</v>
      </c>
      <c r="AC3054" s="20">
        <f t="shared" si="671"/>
        <v>0</v>
      </c>
      <c r="AD3054" s="16">
        <f t="shared" si="668"/>
        <v>0</v>
      </c>
      <c r="AE3054" s="16">
        <f>IF(ISBLANK(T3054),AE3053,IF(COUNTIF(T$2:T3054,T3054)&gt;1,AE3053,1+MAX(AE3053,0)))</f>
        <v>92</v>
      </c>
    </row>
    <row r="3055" spans="1:31" x14ac:dyDescent="0.25">
      <c r="A3055" s="42">
        <v>150</v>
      </c>
      <c r="B3055" s="42" t="s">
        <v>66</v>
      </c>
      <c r="C3055" s="42" t="s">
        <v>841</v>
      </c>
      <c r="E3055" s="20">
        <v>2</v>
      </c>
      <c r="F3055" s="20">
        <v>4</v>
      </c>
      <c r="G3055" s="20">
        <v>2</v>
      </c>
      <c r="H3055" s="20">
        <v>3</v>
      </c>
      <c r="I3055" s="20">
        <v>1</v>
      </c>
      <c r="J3055" s="20">
        <v>2</v>
      </c>
      <c r="K3055" s="20">
        <v>0</v>
      </c>
      <c r="L3055" s="20">
        <v>0</v>
      </c>
      <c r="M3055" s="225" t="s">
        <v>842</v>
      </c>
      <c r="O3055" s="101">
        <f>IF(ISBLANK(C3055),O3054,IF(COUNTIF(C$2:C3055,C3055)&gt;1,O3054,1+MAX(O3054,0)))</f>
        <v>88</v>
      </c>
      <c r="P3055" s="45">
        <f t="shared" si="658"/>
        <v>50</v>
      </c>
      <c r="Q3055" s="33" t="str">
        <f t="shared" si="659"/>
        <v/>
      </c>
      <c r="R3055" s="33">
        <f t="shared" si="660"/>
        <v>16</v>
      </c>
      <c r="S3055" s="33" t="str">
        <f t="shared" si="661"/>
        <v>150_16</v>
      </c>
      <c r="T3055" s="35" t="str">
        <f t="shared" si="662"/>
        <v>150PM</v>
      </c>
      <c r="U3055" s="35" t="str">
        <f t="shared" si="663"/>
        <v>150PMNS</v>
      </c>
      <c r="W3055" s="20" t="str">
        <f t="shared" si="664"/>
        <v/>
      </c>
      <c r="X3055" s="20" t="str">
        <f t="shared" si="665"/>
        <v/>
      </c>
      <c r="Y3055" s="20" t="str">
        <f t="shared" si="666"/>
        <v/>
      </c>
      <c r="Z3055" s="20" t="str">
        <f t="shared" si="667"/>
        <v/>
      </c>
      <c r="AA3055" s="20">
        <f t="shared" si="669"/>
        <v>0</v>
      </c>
      <c r="AB3055" s="20">
        <f t="shared" si="670"/>
        <v>0</v>
      </c>
      <c r="AC3055" s="20">
        <f t="shared" si="671"/>
        <v>0</v>
      </c>
      <c r="AD3055" s="16">
        <f t="shared" si="668"/>
        <v>0</v>
      </c>
      <c r="AE3055" s="16">
        <f>IF(ISBLANK(T3055),AE3054,IF(COUNTIF(T$2:T3055,T3055)&gt;1,AE3054,1+MAX(AE3054,0)))</f>
        <v>92</v>
      </c>
    </row>
    <row r="3056" spans="1:31" x14ac:dyDescent="0.25">
      <c r="A3056" s="42">
        <v>150</v>
      </c>
      <c r="B3056" s="42" t="s">
        <v>66</v>
      </c>
      <c r="C3056" s="42" t="s">
        <v>841</v>
      </c>
      <c r="E3056" s="20">
        <v>2</v>
      </c>
      <c r="F3056" s="20">
        <v>4</v>
      </c>
      <c r="G3056" s="20">
        <v>3</v>
      </c>
      <c r="H3056" s="20">
        <v>0</v>
      </c>
      <c r="I3056" s="20">
        <v>0</v>
      </c>
      <c r="J3056" s="20">
        <v>0</v>
      </c>
      <c r="K3056" s="20">
        <v>0</v>
      </c>
      <c r="L3056" s="20">
        <v>0</v>
      </c>
      <c r="M3056" s="225" t="s">
        <v>842</v>
      </c>
      <c r="O3056" s="101">
        <f>IF(ISBLANK(C3056),O3055,IF(COUNTIF(C$2:C3056,C3056)&gt;1,O3055,1+MAX(O3055,0)))</f>
        <v>88</v>
      </c>
      <c r="P3056" s="45">
        <f t="shared" si="658"/>
        <v>50</v>
      </c>
      <c r="Q3056" s="33" t="str">
        <f t="shared" si="659"/>
        <v/>
      </c>
      <c r="R3056" s="33">
        <f t="shared" si="660"/>
        <v>16</v>
      </c>
      <c r="S3056" s="33" t="str">
        <f t="shared" si="661"/>
        <v>150_16</v>
      </c>
      <c r="T3056" s="35" t="str">
        <f t="shared" si="662"/>
        <v>150PM</v>
      </c>
      <c r="U3056" s="35" t="str">
        <f t="shared" si="663"/>
        <v>150PMEW</v>
      </c>
      <c r="W3056" s="20" t="str">
        <f t="shared" si="664"/>
        <v/>
      </c>
      <c r="X3056" s="20" t="str">
        <f t="shared" si="665"/>
        <v/>
      </c>
      <c r="Y3056" s="20" t="str">
        <f t="shared" si="666"/>
        <v/>
      </c>
      <c r="Z3056" s="20" t="str">
        <f t="shared" si="667"/>
        <v/>
      </c>
      <c r="AA3056" s="20">
        <f t="shared" si="669"/>
        <v>0</v>
      </c>
      <c r="AB3056" s="20">
        <f t="shared" si="670"/>
        <v>0</v>
      </c>
      <c r="AC3056" s="20">
        <f t="shared" si="671"/>
        <v>0</v>
      </c>
      <c r="AD3056" s="16">
        <f t="shared" si="668"/>
        <v>0</v>
      </c>
      <c r="AE3056" s="16">
        <f>IF(ISBLANK(T3056),AE3055,IF(COUNTIF(T$2:T3056,T3056)&gt;1,AE3055,1+MAX(AE3055,0)))</f>
        <v>92</v>
      </c>
    </row>
    <row r="3057" spans="1:31" x14ac:dyDescent="0.25">
      <c r="A3057" s="42">
        <v>150</v>
      </c>
      <c r="B3057" s="42" t="s">
        <v>66</v>
      </c>
      <c r="C3057" s="42" t="s">
        <v>841</v>
      </c>
      <c r="E3057" s="20">
        <v>2</v>
      </c>
      <c r="F3057" s="20">
        <v>4</v>
      </c>
      <c r="G3057" s="20">
        <v>4</v>
      </c>
      <c r="H3057" s="20">
        <v>1</v>
      </c>
      <c r="I3057" s="20">
        <v>0</v>
      </c>
      <c r="J3057" s="20">
        <v>0</v>
      </c>
      <c r="K3057" s="20">
        <v>0</v>
      </c>
      <c r="L3057" s="20">
        <v>0</v>
      </c>
      <c r="M3057" s="225" t="s">
        <v>842</v>
      </c>
      <c r="O3057" s="101">
        <f>IF(ISBLANK(C3057),O3056,IF(COUNTIF(C$2:C3057,C3057)&gt;1,O3056,1+MAX(O3056,0)))</f>
        <v>88</v>
      </c>
      <c r="P3057" s="45">
        <f t="shared" si="658"/>
        <v>50</v>
      </c>
      <c r="Q3057" s="33" t="str">
        <f t="shared" si="659"/>
        <v/>
      </c>
      <c r="R3057" s="33">
        <f t="shared" si="660"/>
        <v>16</v>
      </c>
      <c r="S3057" s="33" t="str">
        <f t="shared" si="661"/>
        <v>150_16</v>
      </c>
      <c r="T3057" s="35" t="str">
        <f t="shared" si="662"/>
        <v>150PM</v>
      </c>
      <c r="U3057" s="35" t="str">
        <f t="shared" si="663"/>
        <v>150PMEW</v>
      </c>
      <c r="W3057" s="20" t="str">
        <f t="shared" si="664"/>
        <v/>
      </c>
      <c r="X3057" s="20" t="str">
        <f t="shared" si="665"/>
        <v/>
      </c>
      <c r="Y3057" s="20" t="str">
        <f t="shared" si="666"/>
        <v/>
      </c>
      <c r="Z3057" s="20" t="str">
        <f t="shared" si="667"/>
        <v/>
      </c>
      <c r="AA3057" s="20">
        <f t="shared" si="669"/>
        <v>0</v>
      </c>
      <c r="AB3057" s="20">
        <f t="shared" si="670"/>
        <v>0</v>
      </c>
      <c r="AC3057" s="20">
        <f t="shared" si="671"/>
        <v>0</v>
      </c>
      <c r="AD3057" s="16">
        <f t="shared" si="668"/>
        <v>0</v>
      </c>
      <c r="AE3057" s="16">
        <f>IF(ISBLANK(T3057),AE3056,IF(COUNTIF(T$2:T3057,T3057)&gt;1,AE3056,1+MAX(AE3056,0)))</f>
        <v>92</v>
      </c>
    </row>
    <row r="3058" spans="1:31" x14ac:dyDescent="0.25">
      <c r="A3058" s="42">
        <v>150</v>
      </c>
      <c r="B3058" s="42" t="s">
        <v>66</v>
      </c>
      <c r="C3058" s="42" t="s">
        <v>841</v>
      </c>
      <c r="E3058" s="20">
        <v>1</v>
      </c>
      <c r="F3058" s="20">
        <v>1</v>
      </c>
      <c r="G3058" s="20">
        <v>1</v>
      </c>
      <c r="H3058" s="20">
        <v>1</v>
      </c>
      <c r="I3058" s="20">
        <v>1</v>
      </c>
      <c r="J3058" s="20">
        <v>1</v>
      </c>
      <c r="K3058" s="20">
        <v>0</v>
      </c>
      <c r="L3058" s="20">
        <v>0</v>
      </c>
      <c r="O3058" s="101">
        <f>IF(ISBLANK(C3058),O3057,IF(COUNTIF(C$2:C3058,C3058)&gt;1,O3057,1+MAX(O3057,0)))</f>
        <v>88</v>
      </c>
      <c r="P3058" s="45">
        <f t="shared" si="658"/>
        <v>50</v>
      </c>
      <c r="Q3058" s="33" t="str">
        <f t="shared" si="659"/>
        <v/>
      </c>
      <c r="R3058" s="33">
        <f t="shared" si="660"/>
        <v>9</v>
      </c>
      <c r="S3058" s="33" t="str">
        <f t="shared" si="661"/>
        <v>150_9</v>
      </c>
      <c r="T3058" s="35" t="str">
        <f t="shared" si="662"/>
        <v>150PM</v>
      </c>
      <c r="U3058" s="35" t="str">
        <f t="shared" si="663"/>
        <v>150PMNS</v>
      </c>
      <c r="W3058" s="20" t="str">
        <f t="shared" si="664"/>
        <v/>
      </c>
      <c r="X3058" s="20" t="str">
        <f t="shared" si="665"/>
        <v/>
      </c>
      <c r="Y3058" s="20" t="str">
        <f t="shared" si="666"/>
        <v/>
      </c>
      <c r="Z3058" s="20" t="str">
        <f t="shared" si="667"/>
        <v/>
      </c>
      <c r="AA3058" s="20">
        <f t="shared" si="669"/>
        <v>0</v>
      </c>
      <c r="AB3058" s="20">
        <f t="shared" si="670"/>
        <v>0</v>
      </c>
      <c r="AC3058" s="20">
        <f t="shared" si="671"/>
        <v>0</v>
      </c>
      <c r="AD3058" s="16">
        <f t="shared" si="668"/>
        <v>0</v>
      </c>
      <c r="AE3058" s="16">
        <f>IF(ISBLANK(T3058),AE3057,IF(COUNTIF(T$2:T3058,T3058)&gt;1,AE3057,1+MAX(AE3057,0)))</f>
        <v>92</v>
      </c>
    </row>
    <row r="3059" spans="1:31" x14ac:dyDescent="0.25">
      <c r="A3059" s="42">
        <v>150</v>
      </c>
      <c r="B3059" s="42" t="s">
        <v>66</v>
      </c>
      <c r="C3059" s="42" t="s">
        <v>841</v>
      </c>
      <c r="E3059" s="20">
        <v>1</v>
      </c>
      <c r="F3059" s="20">
        <v>1</v>
      </c>
      <c r="G3059" s="20">
        <v>2</v>
      </c>
      <c r="H3059" s="20">
        <v>0</v>
      </c>
      <c r="I3059" s="20">
        <v>0</v>
      </c>
      <c r="J3059" s="20">
        <v>0</v>
      </c>
      <c r="K3059" s="20">
        <v>0</v>
      </c>
      <c r="L3059" s="20">
        <v>0</v>
      </c>
      <c r="O3059" s="101">
        <f>IF(ISBLANK(C3059),O3058,IF(COUNTIF(C$2:C3059,C3059)&gt;1,O3058,1+MAX(O3058,0)))</f>
        <v>88</v>
      </c>
      <c r="P3059" s="45">
        <f t="shared" si="658"/>
        <v>50</v>
      </c>
      <c r="Q3059" s="33" t="str">
        <f t="shared" si="659"/>
        <v/>
      </c>
      <c r="R3059" s="33">
        <f t="shared" si="660"/>
        <v>9</v>
      </c>
      <c r="S3059" s="33" t="str">
        <f t="shared" si="661"/>
        <v>150_9</v>
      </c>
      <c r="T3059" s="35" t="str">
        <f t="shared" si="662"/>
        <v>150PM</v>
      </c>
      <c r="U3059" s="35" t="str">
        <f t="shared" si="663"/>
        <v>150PMNS</v>
      </c>
      <c r="W3059" s="20" t="str">
        <f t="shared" si="664"/>
        <v/>
      </c>
      <c r="X3059" s="20" t="str">
        <f t="shared" si="665"/>
        <v/>
      </c>
      <c r="Y3059" s="20" t="str">
        <f t="shared" si="666"/>
        <v/>
      </c>
      <c r="Z3059" s="20" t="str">
        <f t="shared" si="667"/>
        <v/>
      </c>
      <c r="AA3059" s="20">
        <f t="shared" si="669"/>
        <v>0</v>
      </c>
      <c r="AB3059" s="20">
        <f t="shared" si="670"/>
        <v>0</v>
      </c>
      <c r="AC3059" s="20">
        <f t="shared" si="671"/>
        <v>0</v>
      </c>
      <c r="AD3059" s="16">
        <f t="shared" si="668"/>
        <v>0</v>
      </c>
      <c r="AE3059" s="16">
        <f>IF(ISBLANK(T3059),AE3058,IF(COUNTIF(T$2:T3059,T3059)&gt;1,AE3058,1+MAX(AE3058,0)))</f>
        <v>92</v>
      </c>
    </row>
    <row r="3060" spans="1:31" x14ac:dyDescent="0.25">
      <c r="A3060" s="42">
        <v>150</v>
      </c>
      <c r="B3060" s="42" t="s">
        <v>66</v>
      </c>
      <c r="C3060" s="42" t="s">
        <v>841</v>
      </c>
      <c r="E3060" s="20">
        <v>1</v>
      </c>
      <c r="F3060" s="20">
        <v>1</v>
      </c>
      <c r="G3060" s="20">
        <v>3</v>
      </c>
      <c r="H3060" s="20">
        <v>4</v>
      </c>
      <c r="I3060" s="20">
        <v>1</v>
      </c>
      <c r="J3060" s="20">
        <v>1</v>
      </c>
      <c r="K3060" s="20">
        <v>0</v>
      </c>
      <c r="L3060" s="20">
        <v>0</v>
      </c>
      <c r="O3060" s="101">
        <f>IF(ISBLANK(C3060),O3059,IF(COUNTIF(C$2:C3060,C3060)&gt;1,O3059,1+MAX(O3059,0)))</f>
        <v>88</v>
      </c>
      <c r="P3060" s="45">
        <f t="shared" si="658"/>
        <v>50</v>
      </c>
      <c r="Q3060" s="33" t="str">
        <f t="shared" si="659"/>
        <v/>
      </c>
      <c r="R3060" s="33">
        <f t="shared" si="660"/>
        <v>9</v>
      </c>
      <c r="S3060" s="33" t="str">
        <f t="shared" si="661"/>
        <v>150_9</v>
      </c>
      <c r="T3060" s="35" t="str">
        <f t="shared" si="662"/>
        <v>150PM</v>
      </c>
      <c r="U3060" s="35" t="str">
        <f t="shared" si="663"/>
        <v>150PMEW</v>
      </c>
      <c r="W3060" s="20" t="str">
        <f t="shared" si="664"/>
        <v/>
      </c>
      <c r="X3060" s="20" t="str">
        <f t="shared" si="665"/>
        <v/>
      </c>
      <c r="Y3060" s="20" t="str">
        <f t="shared" si="666"/>
        <v/>
      </c>
      <c r="Z3060" s="20" t="str">
        <f t="shared" si="667"/>
        <v/>
      </c>
      <c r="AA3060" s="20">
        <f t="shared" si="669"/>
        <v>0</v>
      </c>
      <c r="AB3060" s="20">
        <f t="shared" si="670"/>
        <v>0</v>
      </c>
      <c r="AC3060" s="20">
        <f t="shared" si="671"/>
        <v>0</v>
      </c>
      <c r="AD3060" s="16">
        <f t="shared" si="668"/>
        <v>0</v>
      </c>
      <c r="AE3060" s="16">
        <f>IF(ISBLANK(T3060),AE3059,IF(COUNTIF(T$2:T3060,T3060)&gt;1,AE3059,1+MAX(AE3059,0)))</f>
        <v>92</v>
      </c>
    </row>
    <row r="3061" spans="1:31" x14ac:dyDescent="0.25">
      <c r="A3061" s="42">
        <v>150</v>
      </c>
      <c r="B3061" s="42" t="s">
        <v>66</v>
      </c>
      <c r="C3061" s="42" t="s">
        <v>841</v>
      </c>
      <c r="E3061" s="20">
        <v>1</v>
      </c>
      <c r="F3061" s="20">
        <v>1</v>
      </c>
      <c r="G3061" s="20">
        <v>4</v>
      </c>
      <c r="H3061" s="20">
        <v>1</v>
      </c>
      <c r="I3061" s="20">
        <v>0</v>
      </c>
      <c r="J3061" s="20">
        <v>0</v>
      </c>
      <c r="K3061" s="20">
        <v>0</v>
      </c>
      <c r="L3061" s="20">
        <v>0</v>
      </c>
      <c r="O3061" s="101">
        <f>IF(ISBLANK(C3061),O3060,IF(COUNTIF(C$2:C3061,C3061)&gt;1,O3060,1+MAX(O3060,0)))</f>
        <v>88</v>
      </c>
      <c r="P3061" s="45">
        <f t="shared" si="658"/>
        <v>50</v>
      </c>
      <c r="Q3061" s="33" t="str">
        <f t="shared" si="659"/>
        <v/>
      </c>
      <c r="R3061" s="33">
        <f t="shared" si="660"/>
        <v>9</v>
      </c>
      <c r="S3061" s="33" t="str">
        <f t="shared" si="661"/>
        <v>150_9</v>
      </c>
      <c r="T3061" s="35" t="str">
        <f t="shared" si="662"/>
        <v>150PM</v>
      </c>
      <c r="U3061" s="35" t="str">
        <f t="shared" si="663"/>
        <v>150PMEW</v>
      </c>
      <c r="W3061" s="20" t="str">
        <f t="shared" si="664"/>
        <v/>
      </c>
      <c r="X3061" s="20" t="str">
        <f t="shared" si="665"/>
        <v/>
      </c>
      <c r="Y3061" s="20" t="str">
        <f t="shared" si="666"/>
        <v/>
      </c>
      <c r="Z3061" s="20" t="str">
        <f t="shared" si="667"/>
        <v/>
      </c>
      <c r="AA3061" s="20">
        <f t="shared" si="669"/>
        <v>0</v>
      </c>
      <c r="AB3061" s="20">
        <f t="shared" si="670"/>
        <v>0</v>
      </c>
      <c r="AC3061" s="20">
        <f t="shared" si="671"/>
        <v>0</v>
      </c>
      <c r="AD3061" s="16">
        <f t="shared" si="668"/>
        <v>0</v>
      </c>
      <c r="AE3061" s="16">
        <f>IF(ISBLANK(T3061),AE3060,IF(COUNTIF(T$2:T3061,T3061)&gt;1,AE3060,1+MAX(AE3060,0)))</f>
        <v>92</v>
      </c>
    </row>
    <row r="3062" spans="1:31" x14ac:dyDescent="0.25">
      <c r="A3062" s="42">
        <v>150</v>
      </c>
      <c r="B3062" s="42" t="s">
        <v>66</v>
      </c>
      <c r="C3062" s="42" t="s">
        <v>841</v>
      </c>
      <c r="E3062" s="20">
        <v>1</v>
      </c>
      <c r="F3062" s="20">
        <v>2</v>
      </c>
      <c r="G3062" s="20">
        <v>1</v>
      </c>
      <c r="H3062" s="20">
        <v>0</v>
      </c>
      <c r="I3062" s="20">
        <v>0</v>
      </c>
      <c r="J3062" s="20">
        <v>0</v>
      </c>
      <c r="K3062" s="20">
        <v>0</v>
      </c>
      <c r="L3062" s="20">
        <v>0</v>
      </c>
      <c r="O3062" s="101">
        <f>IF(ISBLANK(C3062),O3061,IF(COUNTIF(C$2:C3062,C3062)&gt;1,O3061,1+MAX(O3061,0)))</f>
        <v>88</v>
      </c>
      <c r="P3062" s="45">
        <f t="shared" si="658"/>
        <v>50</v>
      </c>
      <c r="Q3062" s="33" t="str">
        <f t="shared" si="659"/>
        <v/>
      </c>
      <c r="R3062" s="33">
        <f t="shared" si="660"/>
        <v>10</v>
      </c>
      <c r="S3062" s="33" t="str">
        <f t="shared" si="661"/>
        <v>150_10</v>
      </c>
      <c r="T3062" s="35" t="str">
        <f t="shared" si="662"/>
        <v>150PM</v>
      </c>
      <c r="U3062" s="35" t="str">
        <f t="shared" si="663"/>
        <v>150PMNS</v>
      </c>
      <c r="W3062" s="20" t="str">
        <f t="shared" si="664"/>
        <v/>
      </c>
      <c r="X3062" s="20" t="str">
        <f t="shared" si="665"/>
        <v/>
      </c>
      <c r="Y3062" s="20" t="str">
        <f t="shared" si="666"/>
        <v/>
      </c>
      <c r="Z3062" s="20" t="str">
        <f t="shared" si="667"/>
        <v/>
      </c>
      <c r="AA3062" s="20">
        <f t="shared" si="669"/>
        <v>0</v>
      </c>
      <c r="AB3062" s="20">
        <f t="shared" si="670"/>
        <v>0</v>
      </c>
      <c r="AC3062" s="20">
        <f t="shared" si="671"/>
        <v>0</v>
      </c>
      <c r="AD3062" s="16">
        <f t="shared" si="668"/>
        <v>0</v>
      </c>
      <c r="AE3062" s="16">
        <f>IF(ISBLANK(T3062),AE3061,IF(COUNTIF(T$2:T3062,T3062)&gt;1,AE3061,1+MAX(AE3061,0)))</f>
        <v>92</v>
      </c>
    </row>
    <row r="3063" spans="1:31" x14ac:dyDescent="0.25">
      <c r="A3063" s="42">
        <v>150</v>
      </c>
      <c r="B3063" s="42" t="s">
        <v>66</v>
      </c>
      <c r="C3063" s="42" t="s">
        <v>841</v>
      </c>
      <c r="E3063" s="20">
        <v>1</v>
      </c>
      <c r="F3063" s="20">
        <v>2</v>
      </c>
      <c r="G3063" s="20">
        <v>2</v>
      </c>
      <c r="H3063" s="20">
        <v>2</v>
      </c>
      <c r="I3063" s="20">
        <v>0</v>
      </c>
      <c r="J3063" s="20">
        <v>1</v>
      </c>
      <c r="K3063" s="20">
        <v>1</v>
      </c>
      <c r="L3063" s="20">
        <v>0</v>
      </c>
      <c r="O3063" s="101">
        <f>IF(ISBLANK(C3063),O3062,IF(COUNTIF(C$2:C3063,C3063)&gt;1,O3062,1+MAX(O3062,0)))</f>
        <v>88</v>
      </c>
      <c r="P3063" s="45">
        <f t="shared" si="658"/>
        <v>50</v>
      </c>
      <c r="Q3063" s="33" t="str">
        <f t="shared" si="659"/>
        <v/>
      </c>
      <c r="R3063" s="33">
        <f t="shared" si="660"/>
        <v>10</v>
      </c>
      <c r="S3063" s="33" t="str">
        <f t="shared" si="661"/>
        <v>150_10</v>
      </c>
      <c r="T3063" s="35" t="str">
        <f t="shared" si="662"/>
        <v>150PM</v>
      </c>
      <c r="U3063" s="35" t="str">
        <f t="shared" si="663"/>
        <v>150PMNS</v>
      </c>
      <c r="W3063" s="20" t="str">
        <f t="shared" si="664"/>
        <v/>
      </c>
      <c r="X3063" s="20" t="str">
        <f t="shared" si="665"/>
        <v/>
      </c>
      <c r="Y3063" s="20" t="str">
        <f t="shared" si="666"/>
        <v/>
      </c>
      <c r="Z3063" s="20" t="str">
        <f t="shared" si="667"/>
        <v/>
      </c>
      <c r="AA3063" s="20">
        <f t="shared" si="669"/>
        <v>0</v>
      </c>
      <c r="AB3063" s="20">
        <f t="shared" si="670"/>
        <v>0</v>
      </c>
      <c r="AC3063" s="20">
        <f t="shared" si="671"/>
        <v>0</v>
      </c>
      <c r="AD3063" s="16">
        <f t="shared" si="668"/>
        <v>0</v>
      </c>
      <c r="AE3063" s="16">
        <f>IF(ISBLANK(T3063),AE3062,IF(COUNTIF(T$2:T3063,T3063)&gt;1,AE3062,1+MAX(AE3062,0)))</f>
        <v>92</v>
      </c>
    </row>
    <row r="3064" spans="1:31" x14ac:dyDescent="0.25">
      <c r="A3064" s="42">
        <v>150</v>
      </c>
      <c r="B3064" s="42" t="s">
        <v>66</v>
      </c>
      <c r="C3064" s="42" t="s">
        <v>841</v>
      </c>
      <c r="E3064" s="20">
        <v>1</v>
      </c>
      <c r="F3064" s="20">
        <v>2</v>
      </c>
      <c r="G3064" s="20">
        <v>3</v>
      </c>
      <c r="H3064" s="20">
        <v>4</v>
      </c>
      <c r="I3064" s="20">
        <v>0</v>
      </c>
      <c r="J3064" s="20">
        <v>3</v>
      </c>
      <c r="K3064" s="20">
        <v>0</v>
      </c>
      <c r="L3064" s="20">
        <v>2</v>
      </c>
      <c r="O3064" s="101">
        <f>IF(ISBLANK(C3064),O3063,IF(COUNTIF(C$2:C3064,C3064)&gt;1,O3063,1+MAX(O3063,0)))</f>
        <v>88</v>
      </c>
      <c r="P3064" s="45">
        <f t="shared" si="658"/>
        <v>50</v>
      </c>
      <c r="Q3064" s="33" t="str">
        <f t="shared" si="659"/>
        <v/>
      </c>
      <c r="R3064" s="33">
        <f t="shared" si="660"/>
        <v>10</v>
      </c>
      <c r="S3064" s="33" t="str">
        <f t="shared" si="661"/>
        <v>150_10</v>
      </c>
      <c r="T3064" s="35" t="str">
        <f t="shared" si="662"/>
        <v>150PM</v>
      </c>
      <c r="U3064" s="35" t="str">
        <f t="shared" si="663"/>
        <v>150PMEW</v>
      </c>
      <c r="W3064" s="20" t="str">
        <f t="shared" si="664"/>
        <v/>
      </c>
      <c r="X3064" s="20" t="str">
        <f t="shared" si="665"/>
        <v/>
      </c>
      <c r="Y3064" s="20" t="str">
        <f t="shared" si="666"/>
        <v/>
      </c>
      <c r="Z3064" s="20" t="str">
        <f t="shared" si="667"/>
        <v/>
      </c>
      <c r="AA3064" s="20">
        <f t="shared" si="669"/>
        <v>0</v>
      </c>
      <c r="AB3064" s="20">
        <f t="shared" si="670"/>
        <v>0</v>
      </c>
      <c r="AC3064" s="20">
        <f t="shared" si="671"/>
        <v>0</v>
      </c>
      <c r="AD3064" s="16">
        <f t="shared" si="668"/>
        <v>0</v>
      </c>
      <c r="AE3064" s="16">
        <f>IF(ISBLANK(T3064),AE3063,IF(COUNTIF(T$2:T3064,T3064)&gt;1,AE3063,1+MAX(AE3063,0)))</f>
        <v>92</v>
      </c>
    </row>
    <row r="3065" spans="1:31" x14ac:dyDescent="0.25">
      <c r="A3065" s="42">
        <v>150</v>
      </c>
      <c r="B3065" s="42" t="s">
        <v>66</v>
      </c>
      <c r="C3065" s="42" t="s">
        <v>841</v>
      </c>
      <c r="E3065" s="20">
        <v>1</v>
      </c>
      <c r="F3065" s="20">
        <v>2</v>
      </c>
      <c r="G3065" s="20">
        <v>4</v>
      </c>
      <c r="H3065" s="20">
        <v>0</v>
      </c>
      <c r="I3065" s="20">
        <v>0</v>
      </c>
      <c r="J3065" s="20">
        <v>0</v>
      </c>
      <c r="K3065" s="20">
        <v>0</v>
      </c>
      <c r="L3065" s="20">
        <v>0</v>
      </c>
      <c r="O3065" s="101">
        <f>IF(ISBLANK(C3065),O3064,IF(COUNTIF(C$2:C3065,C3065)&gt;1,O3064,1+MAX(O3064,0)))</f>
        <v>88</v>
      </c>
      <c r="P3065" s="45">
        <f t="shared" si="658"/>
        <v>50</v>
      </c>
      <c r="Q3065" s="33" t="str">
        <f t="shared" si="659"/>
        <v/>
      </c>
      <c r="R3065" s="33">
        <f t="shared" si="660"/>
        <v>10</v>
      </c>
      <c r="S3065" s="33" t="str">
        <f t="shared" si="661"/>
        <v>150_10</v>
      </c>
      <c r="T3065" s="35" t="str">
        <f t="shared" si="662"/>
        <v>150PM</v>
      </c>
      <c r="U3065" s="35" t="str">
        <f t="shared" si="663"/>
        <v>150PMEW</v>
      </c>
      <c r="W3065" s="20" t="str">
        <f t="shared" si="664"/>
        <v/>
      </c>
      <c r="X3065" s="20" t="str">
        <f t="shared" si="665"/>
        <v/>
      </c>
      <c r="Y3065" s="20" t="str">
        <f t="shared" si="666"/>
        <v/>
      </c>
      <c r="Z3065" s="20" t="str">
        <f t="shared" si="667"/>
        <v/>
      </c>
      <c r="AA3065" s="20">
        <f t="shared" si="669"/>
        <v>0</v>
      </c>
      <c r="AB3065" s="20">
        <f t="shared" si="670"/>
        <v>0</v>
      </c>
      <c r="AC3065" s="20">
        <f t="shared" si="671"/>
        <v>0</v>
      </c>
      <c r="AD3065" s="16">
        <f t="shared" si="668"/>
        <v>0</v>
      </c>
      <c r="AE3065" s="16">
        <f>IF(ISBLANK(T3065),AE3064,IF(COUNTIF(T$2:T3065,T3065)&gt;1,AE3064,1+MAX(AE3064,0)))</f>
        <v>92</v>
      </c>
    </row>
    <row r="3066" spans="1:31" x14ac:dyDescent="0.25">
      <c r="A3066" s="42">
        <v>150</v>
      </c>
      <c r="B3066" s="42" t="s">
        <v>66</v>
      </c>
      <c r="C3066" s="42" t="s">
        <v>841</v>
      </c>
      <c r="E3066" s="20">
        <v>1</v>
      </c>
      <c r="F3066" s="20">
        <v>3</v>
      </c>
      <c r="G3066" s="20">
        <v>1</v>
      </c>
      <c r="H3066" s="20">
        <v>2</v>
      </c>
      <c r="I3066" s="20">
        <v>0</v>
      </c>
      <c r="J3066" s="20">
        <v>2</v>
      </c>
      <c r="K3066" s="20">
        <v>0</v>
      </c>
      <c r="L3066" s="20">
        <v>0</v>
      </c>
      <c r="O3066" s="101">
        <f>IF(ISBLANK(C3066),O3065,IF(COUNTIF(C$2:C3066,C3066)&gt;1,O3065,1+MAX(O3065,0)))</f>
        <v>88</v>
      </c>
      <c r="P3066" s="45">
        <f t="shared" si="658"/>
        <v>50</v>
      </c>
      <c r="Q3066" s="33" t="str">
        <f t="shared" si="659"/>
        <v/>
      </c>
      <c r="R3066" s="33">
        <f t="shared" si="660"/>
        <v>11</v>
      </c>
      <c r="S3066" s="33" t="str">
        <f t="shared" si="661"/>
        <v>150_11</v>
      </c>
      <c r="T3066" s="35" t="str">
        <f t="shared" si="662"/>
        <v>150PM</v>
      </c>
      <c r="U3066" s="35" t="str">
        <f t="shared" si="663"/>
        <v>150PMNS</v>
      </c>
      <c r="W3066" s="20" t="str">
        <f t="shared" si="664"/>
        <v/>
      </c>
      <c r="X3066" s="20" t="str">
        <f t="shared" si="665"/>
        <v/>
      </c>
      <c r="Y3066" s="20" t="str">
        <f t="shared" si="666"/>
        <v/>
      </c>
      <c r="Z3066" s="20" t="str">
        <f t="shared" si="667"/>
        <v/>
      </c>
      <c r="AA3066" s="20">
        <f t="shared" si="669"/>
        <v>0</v>
      </c>
      <c r="AB3066" s="20">
        <f t="shared" si="670"/>
        <v>0</v>
      </c>
      <c r="AC3066" s="20">
        <f t="shared" si="671"/>
        <v>0</v>
      </c>
      <c r="AD3066" s="16">
        <f t="shared" si="668"/>
        <v>0</v>
      </c>
      <c r="AE3066" s="16">
        <f>IF(ISBLANK(T3066),AE3065,IF(COUNTIF(T$2:T3066,T3066)&gt;1,AE3065,1+MAX(AE3065,0)))</f>
        <v>92</v>
      </c>
    </row>
    <row r="3067" spans="1:31" x14ac:dyDescent="0.25">
      <c r="A3067" s="42">
        <v>150</v>
      </c>
      <c r="B3067" s="42" t="s">
        <v>66</v>
      </c>
      <c r="C3067" s="42" t="s">
        <v>841</v>
      </c>
      <c r="E3067" s="20">
        <v>1</v>
      </c>
      <c r="F3067" s="20">
        <v>3</v>
      </c>
      <c r="G3067" s="20">
        <v>2</v>
      </c>
      <c r="H3067" s="20">
        <v>2</v>
      </c>
      <c r="I3067" s="20">
        <v>1</v>
      </c>
      <c r="J3067" s="20">
        <v>1</v>
      </c>
      <c r="K3067" s="20">
        <v>0</v>
      </c>
      <c r="L3067" s="20">
        <v>0</v>
      </c>
      <c r="O3067" s="101">
        <f>IF(ISBLANK(C3067),O3066,IF(COUNTIF(C$2:C3067,C3067)&gt;1,O3066,1+MAX(O3066,0)))</f>
        <v>88</v>
      </c>
      <c r="P3067" s="45">
        <f t="shared" si="658"/>
        <v>50</v>
      </c>
      <c r="Q3067" s="33" t="str">
        <f t="shared" si="659"/>
        <v/>
      </c>
      <c r="R3067" s="33">
        <f t="shared" si="660"/>
        <v>11</v>
      </c>
      <c r="S3067" s="33" t="str">
        <f t="shared" si="661"/>
        <v>150_11</v>
      </c>
      <c r="T3067" s="35" t="str">
        <f t="shared" si="662"/>
        <v>150PM</v>
      </c>
      <c r="U3067" s="35" t="str">
        <f t="shared" si="663"/>
        <v>150PMNS</v>
      </c>
      <c r="W3067" s="20" t="str">
        <f t="shared" si="664"/>
        <v/>
      </c>
      <c r="X3067" s="20" t="str">
        <f t="shared" si="665"/>
        <v/>
      </c>
      <c r="Y3067" s="20" t="str">
        <f t="shared" si="666"/>
        <v/>
      </c>
      <c r="Z3067" s="20" t="str">
        <f t="shared" si="667"/>
        <v/>
      </c>
      <c r="AA3067" s="20">
        <f t="shared" si="669"/>
        <v>0</v>
      </c>
      <c r="AB3067" s="20">
        <f t="shared" si="670"/>
        <v>0</v>
      </c>
      <c r="AC3067" s="20">
        <f t="shared" si="671"/>
        <v>0</v>
      </c>
      <c r="AD3067" s="16">
        <f t="shared" si="668"/>
        <v>0</v>
      </c>
      <c r="AE3067" s="16">
        <f>IF(ISBLANK(T3067),AE3066,IF(COUNTIF(T$2:T3067,T3067)&gt;1,AE3066,1+MAX(AE3066,0)))</f>
        <v>92</v>
      </c>
    </row>
    <row r="3068" spans="1:31" x14ac:dyDescent="0.25">
      <c r="A3068" s="42">
        <v>150</v>
      </c>
      <c r="B3068" s="42" t="s">
        <v>66</v>
      </c>
      <c r="C3068" s="42" t="s">
        <v>841</v>
      </c>
      <c r="E3068" s="20">
        <v>1</v>
      </c>
      <c r="F3068" s="20">
        <v>3</v>
      </c>
      <c r="G3068" s="20">
        <v>3</v>
      </c>
      <c r="H3068" s="20">
        <v>1</v>
      </c>
      <c r="I3068" s="20">
        <v>0</v>
      </c>
      <c r="J3068" s="20">
        <v>1</v>
      </c>
      <c r="K3068" s="20">
        <v>0</v>
      </c>
      <c r="L3068" s="20">
        <v>0</v>
      </c>
      <c r="O3068" s="101">
        <f>IF(ISBLANK(C3068),O3067,IF(COUNTIF(C$2:C3068,C3068)&gt;1,O3067,1+MAX(O3067,0)))</f>
        <v>88</v>
      </c>
      <c r="P3068" s="45">
        <f t="shared" si="658"/>
        <v>50</v>
      </c>
      <c r="Q3068" s="33" t="str">
        <f t="shared" si="659"/>
        <v/>
      </c>
      <c r="R3068" s="33">
        <f t="shared" si="660"/>
        <v>11</v>
      </c>
      <c r="S3068" s="33" t="str">
        <f t="shared" si="661"/>
        <v>150_11</v>
      </c>
      <c r="T3068" s="35" t="str">
        <f t="shared" si="662"/>
        <v>150PM</v>
      </c>
      <c r="U3068" s="35" t="str">
        <f t="shared" si="663"/>
        <v>150PMEW</v>
      </c>
      <c r="W3068" s="20" t="str">
        <f t="shared" si="664"/>
        <v/>
      </c>
      <c r="X3068" s="20" t="str">
        <f t="shared" si="665"/>
        <v/>
      </c>
      <c r="Y3068" s="20" t="str">
        <f t="shared" si="666"/>
        <v/>
      </c>
      <c r="Z3068" s="20" t="str">
        <f t="shared" si="667"/>
        <v/>
      </c>
      <c r="AA3068" s="20">
        <f t="shared" si="669"/>
        <v>0</v>
      </c>
      <c r="AB3068" s="20">
        <f t="shared" si="670"/>
        <v>0</v>
      </c>
      <c r="AC3068" s="20">
        <f t="shared" si="671"/>
        <v>0</v>
      </c>
      <c r="AD3068" s="16">
        <f t="shared" si="668"/>
        <v>0</v>
      </c>
      <c r="AE3068" s="16">
        <f>IF(ISBLANK(T3068),AE3067,IF(COUNTIF(T$2:T3068,T3068)&gt;1,AE3067,1+MAX(AE3067,0)))</f>
        <v>92</v>
      </c>
    </row>
    <row r="3069" spans="1:31" x14ac:dyDescent="0.25">
      <c r="A3069" s="42">
        <v>150</v>
      </c>
      <c r="B3069" s="42" t="s">
        <v>66</v>
      </c>
      <c r="C3069" s="42" t="s">
        <v>841</v>
      </c>
      <c r="E3069" s="20">
        <v>1</v>
      </c>
      <c r="F3069" s="20">
        <v>3</v>
      </c>
      <c r="G3069" s="20">
        <v>4</v>
      </c>
      <c r="H3069" s="20">
        <v>0</v>
      </c>
      <c r="I3069" s="20">
        <v>0</v>
      </c>
      <c r="J3069" s="20">
        <v>0</v>
      </c>
      <c r="K3069" s="20">
        <v>0</v>
      </c>
      <c r="L3069" s="20">
        <v>0</v>
      </c>
      <c r="O3069" s="101">
        <f>IF(ISBLANK(C3069),O3068,IF(COUNTIF(C$2:C3069,C3069)&gt;1,O3068,1+MAX(O3068,0)))</f>
        <v>88</v>
      </c>
      <c r="P3069" s="45">
        <f t="shared" si="658"/>
        <v>50</v>
      </c>
      <c r="Q3069" s="33" t="str">
        <f t="shared" si="659"/>
        <v/>
      </c>
      <c r="R3069" s="33">
        <f t="shared" si="660"/>
        <v>11</v>
      </c>
      <c r="S3069" s="33" t="str">
        <f t="shared" si="661"/>
        <v>150_11</v>
      </c>
      <c r="T3069" s="35" t="str">
        <f t="shared" si="662"/>
        <v>150PM</v>
      </c>
      <c r="U3069" s="35" t="str">
        <f t="shared" si="663"/>
        <v>150PMEW</v>
      </c>
      <c r="W3069" s="20" t="str">
        <f t="shared" si="664"/>
        <v/>
      </c>
      <c r="X3069" s="20" t="str">
        <f t="shared" si="665"/>
        <v/>
      </c>
      <c r="Y3069" s="20" t="str">
        <f t="shared" si="666"/>
        <v/>
      </c>
      <c r="Z3069" s="20" t="str">
        <f t="shared" si="667"/>
        <v/>
      </c>
      <c r="AA3069" s="20">
        <f t="shared" si="669"/>
        <v>0</v>
      </c>
      <c r="AB3069" s="20">
        <f t="shared" si="670"/>
        <v>0</v>
      </c>
      <c r="AC3069" s="20">
        <f t="shared" si="671"/>
        <v>0</v>
      </c>
      <c r="AD3069" s="16">
        <f t="shared" si="668"/>
        <v>0</v>
      </c>
      <c r="AE3069" s="16">
        <f>IF(ISBLANK(T3069),AE3068,IF(COUNTIF(T$2:T3069,T3069)&gt;1,AE3068,1+MAX(AE3068,0)))</f>
        <v>92</v>
      </c>
    </row>
    <row r="3070" spans="1:31" x14ac:dyDescent="0.25">
      <c r="A3070" s="42">
        <v>150</v>
      </c>
      <c r="B3070" s="42" t="s">
        <v>66</v>
      </c>
      <c r="C3070" s="42" t="s">
        <v>841</v>
      </c>
      <c r="E3070" s="20">
        <v>1</v>
      </c>
      <c r="F3070" s="20">
        <v>4</v>
      </c>
      <c r="G3070" s="20">
        <v>1</v>
      </c>
      <c r="H3070" s="20">
        <v>1</v>
      </c>
      <c r="I3070" s="20">
        <v>0</v>
      </c>
      <c r="J3070" s="20">
        <v>1</v>
      </c>
      <c r="K3070" s="20">
        <v>0</v>
      </c>
      <c r="L3070" s="20">
        <v>0</v>
      </c>
      <c r="O3070" s="101">
        <f>IF(ISBLANK(C3070),O3069,IF(COUNTIF(C$2:C3070,C3070)&gt;1,O3069,1+MAX(O3069,0)))</f>
        <v>88</v>
      </c>
      <c r="P3070" s="45">
        <f t="shared" si="658"/>
        <v>50</v>
      </c>
      <c r="Q3070" s="33" t="str">
        <f t="shared" si="659"/>
        <v/>
      </c>
      <c r="R3070" s="33">
        <f t="shared" si="660"/>
        <v>12</v>
      </c>
      <c r="S3070" s="33" t="str">
        <f t="shared" si="661"/>
        <v>150_12</v>
      </c>
      <c r="T3070" s="35" t="str">
        <f t="shared" si="662"/>
        <v>150PM</v>
      </c>
      <c r="U3070" s="35" t="str">
        <f t="shared" si="663"/>
        <v>150PMNS</v>
      </c>
      <c r="W3070" s="20" t="str">
        <f t="shared" si="664"/>
        <v/>
      </c>
      <c r="X3070" s="20" t="str">
        <f t="shared" si="665"/>
        <v/>
      </c>
      <c r="Y3070" s="20" t="str">
        <f t="shared" si="666"/>
        <v/>
      </c>
      <c r="Z3070" s="20" t="str">
        <f t="shared" si="667"/>
        <v/>
      </c>
      <c r="AA3070" s="20">
        <f t="shared" si="669"/>
        <v>0</v>
      </c>
      <c r="AB3070" s="20">
        <f t="shared" si="670"/>
        <v>0</v>
      </c>
      <c r="AC3070" s="20">
        <f t="shared" si="671"/>
        <v>0</v>
      </c>
      <c r="AD3070" s="16">
        <f t="shared" si="668"/>
        <v>0</v>
      </c>
      <c r="AE3070" s="16">
        <f>IF(ISBLANK(T3070),AE3069,IF(COUNTIF(T$2:T3070,T3070)&gt;1,AE3069,1+MAX(AE3069,0)))</f>
        <v>92</v>
      </c>
    </row>
    <row r="3071" spans="1:31" x14ac:dyDescent="0.25">
      <c r="A3071" s="42">
        <v>150</v>
      </c>
      <c r="B3071" s="42" t="s">
        <v>66</v>
      </c>
      <c r="C3071" s="42" t="s">
        <v>841</v>
      </c>
      <c r="E3071" s="20">
        <v>1</v>
      </c>
      <c r="F3071" s="20">
        <v>4</v>
      </c>
      <c r="G3071" s="20">
        <v>2</v>
      </c>
      <c r="H3071" s="20">
        <v>1</v>
      </c>
      <c r="I3071" s="20">
        <v>0</v>
      </c>
      <c r="J3071" s="20">
        <v>1</v>
      </c>
      <c r="K3071" s="20">
        <v>0</v>
      </c>
      <c r="L3071" s="20">
        <v>0</v>
      </c>
      <c r="O3071" s="101">
        <f>IF(ISBLANK(C3071),O3070,IF(COUNTIF(C$2:C3071,C3071)&gt;1,O3070,1+MAX(O3070,0)))</f>
        <v>88</v>
      </c>
      <c r="P3071" s="45">
        <f t="shared" si="658"/>
        <v>50</v>
      </c>
      <c r="Q3071" s="33" t="str">
        <f t="shared" si="659"/>
        <v/>
      </c>
      <c r="R3071" s="33">
        <f t="shared" si="660"/>
        <v>12</v>
      </c>
      <c r="S3071" s="33" t="str">
        <f t="shared" si="661"/>
        <v>150_12</v>
      </c>
      <c r="T3071" s="35" t="str">
        <f t="shared" si="662"/>
        <v>150PM</v>
      </c>
      <c r="U3071" s="35" t="str">
        <f t="shared" si="663"/>
        <v>150PMNS</v>
      </c>
      <c r="W3071" s="20" t="str">
        <f t="shared" si="664"/>
        <v/>
      </c>
      <c r="X3071" s="20" t="str">
        <f t="shared" si="665"/>
        <v/>
      </c>
      <c r="Y3071" s="20" t="str">
        <f t="shared" si="666"/>
        <v/>
      </c>
      <c r="Z3071" s="20" t="str">
        <f t="shared" si="667"/>
        <v/>
      </c>
      <c r="AA3071" s="20">
        <f t="shared" si="669"/>
        <v>0</v>
      </c>
      <c r="AB3071" s="20">
        <f t="shared" si="670"/>
        <v>0</v>
      </c>
      <c r="AC3071" s="20">
        <f t="shared" si="671"/>
        <v>0</v>
      </c>
      <c r="AD3071" s="16">
        <f t="shared" si="668"/>
        <v>0</v>
      </c>
      <c r="AE3071" s="16">
        <f>IF(ISBLANK(T3071),AE3070,IF(COUNTIF(T$2:T3071,T3071)&gt;1,AE3070,1+MAX(AE3070,0)))</f>
        <v>92</v>
      </c>
    </row>
    <row r="3072" spans="1:31" x14ac:dyDescent="0.25">
      <c r="A3072" s="42">
        <v>150</v>
      </c>
      <c r="B3072" s="42" t="s">
        <v>66</v>
      </c>
      <c r="C3072" s="42" t="s">
        <v>841</v>
      </c>
      <c r="E3072" s="20">
        <v>1</v>
      </c>
      <c r="F3072" s="20">
        <v>4</v>
      </c>
      <c r="G3072" s="20">
        <v>3</v>
      </c>
      <c r="H3072" s="20">
        <v>1</v>
      </c>
      <c r="I3072" s="20">
        <v>0</v>
      </c>
      <c r="J3072" s="20">
        <v>0</v>
      </c>
      <c r="K3072" s="20">
        <v>0</v>
      </c>
      <c r="L3072" s="20">
        <v>0</v>
      </c>
      <c r="O3072" s="101">
        <f>IF(ISBLANK(C3072),O3071,IF(COUNTIF(C$2:C3072,C3072)&gt;1,O3071,1+MAX(O3071,0)))</f>
        <v>88</v>
      </c>
      <c r="P3072" s="45">
        <f t="shared" si="658"/>
        <v>50</v>
      </c>
      <c r="Q3072" s="33" t="str">
        <f t="shared" si="659"/>
        <v/>
      </c>
      <c r="R3072" s="33">
        <f t="shared" si="660"/>
        <v>12</v>
      </c>
      <c r="S3072" s="33" t="str">
        <f t="shared" si="661"/>
        <v>150_12</v>
      </c>
      <c r="T3072" s="35" t="str">
        <f t="shared" si="662"/>
        <v>150PM</v>
      </c>
      <c r="U3072" s="35" t="str">
        <f t="shared" si="663"/>
        <v>150PMEW</v>
      </c>
      <c r="W3072" s="20" t="str">
        <f t="shared" si="664"/>
        <v/>
      </c>
      <c r="X3072" s="20" t="str">
        <f t="shared" si="665"/>
        <v/>
      </c>
      <c r="Y3072" s="20" t="str">
        <f t="shared" si="666"/>
        <v/>
      </c>
      <c r="Z3072" s="20" t="str">
        <f t="shared" si="667"/>
        <v/>
      </c>
      <c r="AA3072" s="20">
        <f t="shared" si="669"/>
        <v>0</v>
      </c>
      <c r="AB3072" s="20">
        <f t="shared" si="670"/>
        <v>0</v>
      </c>
      <c r="AC3072" s="20">
        <f t="shared" si="671"/>
        <v>0</v>
      </c>
      <c r="AD3072" s="16">
        <f t="shared" si="668"/>
        <v>0</v>
      </c>
      <c r="AE3072" s="16">
        <f>IF(ISBLANK(T3072),AE3071,IF(COUNTIF(T$2:T3072,T3072)&gt;1,AE3071,1+MAX(AE3071,0)))</f>
        <v>92</v>
      </c>
    </row>
    <row r="3073" spans="1:31" x14ac:dyDescent="0.25">
      <c r="A3073" s="42">
        <v>150</v>
      </c>
      <c r="B3073" s="42" t="s">
        <v>66</v>
      </c>
      <c r="C3073" s="42" t="s">
        <v>841</v>
      </c>
      <c r="E3073" s="20">
        <v>1</v>
      </c>
      <c r="F3073" s="20">
        <v>4</v>
      </c>
      <c r="G3073" s="20">
        <v>4</v>
      </c>
      <c r="H3073" s="20">
        <v>1</v>
      </c>
      <c r="I3073" s="20">
        <v>0</v>
      </c>
      <c r="J3073" s="20">
        <v>1</v>
      </c>
      <c r="K3073" s="20">
        <v>0</v>
      </c>
      <c r="L3073" s="20">
        <v>0</v>
      </c>
      <c r="O3073" s="101">
        <f>IF(ISBLANK(C3073),O3072,IF(COUNTIF(C$2:C3073,C3073)&gt;1,O3072,1+MAX(O3072,0)))</f>
        <v>88</v>
      </c>
      <c r="P3073" s="45">
        <f t="shared" si="658"/>
        <v>50</v>
      </c>
      <c r="Q3073" s="33" t="str">
        <f t="shared" si="659"/>
        <v/>
      </c>
      <c r="R3073" s="33">
        <f t="shared" si="660"/>
        <v>12</v>
      </c>
      <c r="S3073" s="33" t="str">
        <f t="shared" si="661"/>
        <v>150_12</v>
      </c>
      <c r="T3073" s="35" t="str">
        <f t="shared" si="662"/>
        <v>150PM</v>
      </c>
      <c r="U3073" s="35" t="str">
        <f t="shared" si="663"/>
        <v>150PMEW</v>
      </c>
      <c r="W3073" s="20" t="str">
        <f t="shared" si="664"/>
        <v/>
      </c>
      <c r="X3073" s="20" t="str">
        <f t="shared" si="665"/>
        <v/>
      </c>
      <c r="Y3073" s="20" t="str">
        <f t="shared" si="666"/>
        <v/>
      </c>
      <c r="Z3073" s="20" t="str">
        <f t="shared" si="667"/>
        <v/>
      </c>
      <c r="AA3073" s="20">
        <f t="shared" si="669"/>
        <v>0</v>
      </c>
      <c r="AB3073" s="20">
        <f t="shared" si="670"/>
        <v>0</v>
      </c>
      <c r="AC3073" s="20">
        <f t="shared" si="671"/>
        <v>0</v>
      </c>
      <c r="AD3073" s="16">
        <f t="shared" si="668"/>
        <v>0</v>
      </c>
      <c r="AE3073" s="16">
        <f>IF(ISBLANK(T3073),AE3072,IF(COUNTIF(T$2:T3073,T3073)&gt;1,AE3072,1+MAX(AE3072,0)))</f>
        <v>92</v>
      </c>
    </row>
    <row r="3074" spans="1:31" x14ac:dyDescent="0.25">
      <c r="A3074" s="42">
        <v>151</v>
      </c>
      <c r="B3074" s="42" t="s">
        <v>65</v>
      </c>
      <c r="C3074" s="42" t="s">
        <v>770</v>
      </c>
      <c r="E3074" s="20">
        <v>2</v>
      </c>
      <c r="F3074" s="20">
        <v>1</v>
      </c>
      <c r="G3074" s="20">
        <v>1</v>
      </c>
      <c r="H3074" s="20">
        <v>2</v>
      </c>
      <c r="I3074" s="20">
        <v>1</v>
      </c>
      <c r="J3074" s="20">
        <v>0</v>
      </c>
      <c r="K3074" s="20">
        <v>0</v>
      </c>
      <c r="L3074" s="20">
        <v>0</v>
      </c>
      <c r="O3074" s="101">
        <f>IF(ISBLANK(C3074),O3073,IF(COUNTIF(C$2:C3074,C3074)&gt;1,O3073,1+MAX(O3073,0)))</f>
        <v>88</v>
      </c>
      <c r="P3074" s="45">
        <f t="shared" ref="P3074:P3137" si="672">IF(A3074=A3073,P3073,IF(ISNUMBER(P3073),P3073+1,1))</f>
        <v>51</v>
      </c>
      <c r="Q3074" s="33">
        <f t="shared" ref="Q3074:Q3137" si="673">IF(OR(P3074=P3073,LEN(A3074)&lt;1),"",P3074)</f>
        <v>51</v>
      </c>
      <c r="R3074" s="33">
        <f t="shared" ref="R3074:R3137" si="674">IF(ISNUMBER(F3074),F3074+4*(E3074-1)+8*IF(B3074="PM",1,0),"")</f>
        <v>5</v>
      </c>
      <c r="S3074" s="33" t="str">
        <f t="shared" ref="S3074:S3137" si="675">IF(ISNUMBER(R3074),A3074&amp;"_"&amp;R3074,"")</f>
        <v>151_5</v>
      </c>
      <c r="T3074" s="35" t="str">
        <f t="shared" ref="T3074:T3137" si="676">A3074&amp;B3074</f>
        <v>151AM</v>
      </c>
      <c r="U3074" s="35" t="str">
        <f t="shared" ref="U3074:U3137" si="677">IF(OR(G3074=1,G3074=2),T3074&amp;"NS",IF(OR(G3074=3,G3074=4),T3074&amp;"EW",""))</f>
        <v>151AMNS</v>
      </c>
      <c r="W3074" s="20" t="str">
        <f t="shared" ref="W3074:W3137" si="678">IF(I3074&gt;$H3074,1,"")</f>
        <v/>
      </c>
      <c r="X3074" s="20" t="str">
        <f t="shared" ref="X3074:X3137" si="679">IF(J3074&gt;$H3074,1,"")</f>
        <v/>
      </c>
      <c r="Y3074" s="20" t="str">
        <f t="shared" ref="Y3074:Y3137" si="680">IF(K3074&gt;$H3074,1,"")</f>
        <v/>
      </c>
      <c r="Z3074" s="20" t="str">
        <f t="shared" ref="Z3074:Z3137" si="681">IF(L3074&gt;$H3074,1,"")</f>
        <v/>
      </c>
      <c r="AA3074" s="20">
        <f t="shared" si="669"/>
        <v>0</v>
      </c>
      <c r="AB3074" s="20">
        <f t="shared" si="670"/>
        <v>0</v>
      </c>
      <c r="AC3074" s="20">
        <f t="shared" si="671"/>
        <v>0</v>
      </c>
      <c r="AD3074" s="16">
        <f t="shared" ref="AD3074:AD3137" si="682">IF(AND(AC3074&gt;0,ISNUMBER(AC3074)),1,0)</f>
        <v>0</v>
      </c>
      <c r="AE3074" s="16">
        <f>IF(ISBLANK(T3074),AE3073,IF(COUNTIF(T$2:T3074,T3074)&gt;1,AE3073,1+MAX(AE3073,0)))</f>
        <v>93</v>
      </c>
    </row>
    <row r="3075" spans="1:31" x14ac:dyDescent="0.25">
      <c r="A3075" s="42">
        <v>151</v>
      </c>
      <c r="B3075" s="42" t="s">
        <v>65</v>
      </c>
      <c r="C3075" s="42" t="s">
        <v>770</v>
      </c>
      <c r="E3075" s="20">
        <v>2</v>
      </c>
      <c r="F3075" s="20">
        <v>1</v>
      </c>
      <c r="G3075" s="20">
        <v>2</v>
      </c>
      <c r="H3075" s="20">
        <v>2</v>
      </c>
      <c r="I3075" s="20">
        <v>0</v>
      </c>
      <c r="J3075" s="20">
        <v>0</v>
      </c>
      <c r="K3075" s="20">
        <v>0</v>
      </c>
      <c r="L3075" s="20">
        <v>0</v>
      </c>
      <c r="O3075" s="101">
        <f>IF(ISBLANK(C3075),O3074,IF(COUNTIF(C$2:C3075,C3075)&gt;1,O3074,1+MAX(O3074,0)))</f>
        <v>88</v>
      </c>
      <c r="P3075" s="45">
        <f t="shared" si="672"/>
        <v>51</v>
      </c>
      <c r="Q3075" s="33" t="str">
        <f t="shared" si="673"/>
        <v/>
      </c>
      <c r="R3075" s="33">
        <f t="shared" si="674"/>
        <v>5</v>
      </c>
      <c r="S3075" s="33" t="str">
        <f t="shared" si="675"/>
        <v>151_5</v>
      </c>
      <c r="T3075" s="35" t="str">
        <f t="shared" si="676"/>
        <v>151AM</v>
      </c>
      <c r="U3075" s="35" t="str">
        <f t="shared" si="677"/>
        <v>151AMNS</v>
      </c>
      <c r="W3075" s="20" t="str">
        <f t="shared" si="678"/>
        <v/>
      </c>
      <c r="X3075" s="20" t="str">
        <f t="shared" si="679"/>
        <v/>
      </c>
      <c r="Y3075" s="20" t="str">
        <f t="shared" si="680"/>
        <v/>
      </c>
      <c r="Z3075" s="20" t="str">
        <f t="shared" si="681"/>
        <v/>
      </c>
      <c r="AA3075" s="20">
        <f t="shared" ref="AA3075:AA3138" si="683">IF(AND(ISNUMBER($G3075),$B3075="AM"),INDEX(Cordon,MATCH($A3075,loc_ID,0),$G3075),0)</f>
        <v>0</v>
      </c>
      <c r="AB3075" s="20">
        <f t="shared" ref="AB3075:AB3138" si="684">IF(AND(ISNUMBER($G3075),$B3075="PM"),INDEX(Cordon,MATCH($A3075,loc_ID,0),VLOOKUP($G3075,Reverse_dir,2,FALSE)),0)</f>
        <v>0</v>
      </c>
      <c r="AC3075" s="20">
        <f t="shared" ref="AC3075:AC3138" si="685">IF(AND(ISNUMBER($G3075),$B3075="AM"),INDEX(Lane,MATCH($A3075,loc_ID,0),$G3075),0)</f>
        <v>0</v>
      </c>
      <c r="AD3075" s="16">
        <f t="shared" si="682"/>
        <v>0</v>
      </c>
      <c r="AE3075" s="16">
        <f>IF(ISBLANK(T3075),AE3074,IF(COUNTIF(T$2:T3075,T3075)&gt;1,AE3074,1+MAX(AE3074,0)))</f>
        <v>93</v>
      </c>
    </row>
    <row r="3076" spans="1:31" x14ac:dyDescent="0.25">
      <c r="A3076" s="42">
        <v>151</v>
      </c>
      <c r="B3076" s="42" t="s">
        <v>65</v>
      </c>
      <c r="C3076" s="42" t="s">
        <v>770</v>
      </c>
      <c r="E3076" s="20">
        <v>2</v>
      </c>
      <c r="F3076" s="20">
        <v>1</v>
      </c>
      <c r="G3076" s="20">
        <v>3</v>
      </c>
      <c r="H3076" s="20">
        <v>6</v>
      </c>
      <c r="I3076" s="20">
        <v>3</v>
      </c>
      <c r="J3076" s="20">
        <v>1</v>
      </c>
      <c r="K3076" s="20">
        <v>1</v>
      </c>
      <c r="L3076" s="20">
        <v>1</v>
      </c>
      <c r="O3076" s="101">
        <f>IF(ISBLANK(C3076),O3075,IF(COUNTIF(C$2:C3076,C3076)&gt;1,O3075,1+MAX(O3075,0)))</f>
        <v>88</v>
      </c>
      <c r="P3076" s="45">
        <f t="shared" si="672"/>
        <v>51</v>
      </c>
      <c r="Q3076" s="33" t="str">
        <f t="shared" si="673"/>
        <v/>
      </c>
      <c r="R3076" s="33">
        <f t="shared" si="674"/>
        <v>5</v>
      </c>
      <c r="S3076" s="33" t="str">
        <f t="shared" si="675"/>
        <v>151_5</v>
      </c>
      <c r="T3076" s="35" t="str">
        <f t="shared" si="676"/>
        <v>151AM</v>
      </c>
      <c r="U3076" s="35" t="str">
        <f t="shared" si="677"/>
        <v>151AMEW</v>
      </c>
      <c r="W3076" s="20" t="str">
        <f t="shared" si="678"/>
        <v/>
      </c>
      <c r="X3076" s="20" t="str">
        <f t="shared" si="679"/>
        <v/>
      </c>
      <c r="Y3076" s="20" t="str">
        <f t="shared" si="680"/>
        <v/>
      </c>
      <c r="Z3076" s="20" t="str">
        <f t="shared" si="681"/>
        <v/>
      </c>
      <c r="AA3076" s="20">
        <f t="shared" si="683"/>
        <v>0</v>
      </c>
      <c r="AB3076" s="20">
        <f t="shared" si="684"/>
        <v>0</v>
      </c>
      <c r="AC3076" s="20">
        <f t="shared" si="685"/>
        <v>3</v>
      </c>
      <c r="AD3076" s="16">
        <f t="shared" si="682"/>
        <v>1</v>
      </c>
      <c r="AE3076" s="16">
        <f>IF(ISBLANK(T3076),AE3075,IF(COUNTIF(T$2:T3076,T3076)&gt;1,AE3075,1+MAX(AE3075,0)))</f>
        <v>93</v>
      </c>
    </row>
    <row r="3077" spans="1:31" x14ac:dyDescent="0.25">
      <c r="A3077" s="42">
        <v>151</v>
      </c>
      <c r="B3077" s="42" t="s">
        <v>65</v>
      </c>
      <c r="C3077" s="42" t="s">
        <v>770</v>
      </c>
      <c r="E3077" s="20">
        <v>2</v>
      </c>
      <c r="F3077" s="20">
        <v>1</v>
      </c>
      <c r="G3077" s="20">
        <v>4</v>
      </c>
      <c r="H3077" s="20">
        <v>3</v>
      </c>
      <c r="I3077" s="20">
        <v>2</v>
      </c>
      <c r="J3077" s="20">
        <v>0</v>
      </c>
      <c r="K3077" s="20">
        <v>1</v>
      </c>
      <c r="L3077" s="20">
        <v>1</v>
      </c>
      <c r="O3077" s="101">
        <f>IF(ISBLANK(C3077),O3076,IF(COUNTIF(C$2:C3077,C3077)&gt;1,O3076,1+MAX(O3076,0)))</f>
        <v>88</v>
      </c>
      <c r="P3077" s="45">
        <f t="shared" si="672"/>
        <v>51</v>
      </c>
      <c r="Q3077" s="33" t="str">
        <f t="shared" si="673"/>
        <v/>
      </c>
      <c r="R3077" s="33">
        <f t="shared" si="674"/>
        <v>5</v>
      </c>
      <c r="S3077" s="33" t="str">
        <f t="shared" si="675"/>
        <v>151_5</v>
      </c>
      <c r="T3077" s="35" t="str">
        <f t="shared" si="676"/>
        <v>151AM</v>
      </c>
      <c r="U3077" s="35" t="str">
        <f t="shared" si="677"/>
        <v>151AMEW</v>
      </c>
      <c r="W3077" s="20" t="str">
        <f t="shared" si="678"/>
        <v/>
      </c>
      <c r="X3077" s="20" t="str">
        <f t="shared" si="679"/>
        <v/>
      </c>
      <c r="Y3077" s="20" t="str">
        <f t="shared" si="680"/>
        <v/>
      </c>
      <c r="Z3077" s="20" t="str">
        <f t="shared" si="681"/>
        <v/>
      </c>
      <c r="AA3077" s="20">
        <f t="shared" si="683"/>
        <v>0</v>
      </c>
      <c r="AB3077" s="20">
        <f t="shared" si="684"/>
        <v>0</v>
      </c>
      <c r="AC3077" s="20">
        <f t="shared" si="685"/>
        <v>3</v>
      </c>
      <c r="AD3077" s="16">
        <f t="shared" si="682"/>
        <v>1</v>
      </c>
      <c r="AE3077" s="16">
        <f>IF(ISBLANK(T3077),AE3076,IF(COUNTIF(T$2:T3077,T3077)&gt;1,AE3076,1+MAX(AE3076,0)))</f>
        <v>93</v>
      </c>
    </row>
    <row r="3078" spans="1:31" x14ac:dyDescent="0.25">
      <c r="A3078" s="42">
        <v>151</v>
      </c>
      <c r="B3078" s="42" t="s">
        <v>65</v>
      </c>
      <c r="C3078" s="42" t="s">
        <v>770</v>
      </c>
      <c r="E3078" s="20">
        <v>2</v>
      </c>
      <c r="F3078" s="20">
        <v>2</v>
      </c>
      <c r="G3078" s="20">
        <v>1</v>
      </c>
      <c r="H3078" s="20">
        <v>0</v>
      </c>
      <c r="I3078" s="20">
        <v>0</v>
      </c>
      <c r="J3078" s="20">
        <v>0</v>
      </c>
      <c r="K3078" s="20">
        <v>0</v>
      </c>
      <c r="L3078" s="20">
        <v>0</v>
      </c>
      <c r="O3078" s="101">
        <f>IF(ISBLANK(C3078),O3077,IF(COUNTIF(C$2:C3078,C3078)&gt;1,O3077,1+MAX(O3077,0)))</f>
        <v>88</v>
      </c>
      <c r="P3078" s="45">
        <f t="shared" si="672"/>
        <v>51</v>
      </c>
      <c r="Q3078" s="33" t="str">
        <f t="shared" si="673"/>
        <v/>
      </c>
      <c r="R3078" s="33">
        <f t="shared" si="674"/>
        <v>6</v>
      </c>
      <c r="S3078" s="33" t="str">
        <f t="shared" si="675"/>
        <v>151_6</v>
      </c>
      <c r="T3078" s="35" t="str">
        <f t="shared" si="676"/>
        <v>151AM</v>
      </c>
      <c r="U3078" s="35" t="str">
        <f t="shared" si="677"/>
        <v>151AMNS</v>
      </c>
      <c r="W3078" s="20" t="str">
        <f t="shared" si="678"/>
        <v/>
      </c>
      <c r="X3078" s="20" t="str">
        <f t="shared" si="679"/>
        <v/>
      </c>
      <c r="Y3078" s="20" t="str">
        <f t="shared" si="680"/>
        <v/>
      </c>
      <c r="Z3078" s="20" t="str">
        <f t="shared" si="681"/>
        <v/>
      </c>
      <c r="AA3078" s="20">
        <f t="shared" si="683"/>
        <v>0</v>
      </c>
      <c r="AB3078" s="20">
        <f t="shared" si="684"/>
        <v>0</v>
      </c>
      <c r="AC3078" s="20">
        <f t="shared" si="685"/>
        <v>0</v>
      </c>
      <c r="AD3078" s="16">
        <f t="shared" si="682"/>
        <v>0</v>
      </c>
      <c r="AE3078" s="16">
        <f>IF(ISBLANK(T3078),AE3077,IF(COUNTIF(T$2:T3078,T3078)&gt;1,AE3077,1+MAX(AE3077,0)))</f>
        <v>93</v>
      </c>
    </row>
    <row r="3079" spans="1:31" x14ac:dyDescent="0.25">
      <c r="A3079" s="42">
        <v>151</v>
      </c>
      <c r="B3079" s="42" t="s">
        <v>65</v>
      </c>
      <c r="C3079" s="42" t="s">
        <v>770</v>
      </c>
      <c r="E3079" s="20">
        <v>2</v>
      </c>
      <c r="F3079" s="20">
        <v>2</v>
      </c>
      <c r="G3079" s="20">
        <v>2</v>
      </c>
      <c r="H3079" s="20">
        <v>7</v>
      </c>
      <c r="I3079" s="20">
        <v>3</v>
      </c>
      <c r="J3079" s="20">
        <v>2</v>
      </c>
      <c r="K3079" s="20">
        <v>3</v>
      </c>
      <c r="L3079" s="20">
        <v>1</v>
      </c>
      <c r="O3079" s="101">
        <f>IF(ISBLANK(C3079),O3078,IF(COUNTIF(C$2:C3079,C3079)&gt;1,O3078,1+MAX(O3078,0)))</f>
        <v>88</v>
      </c>
      <c r="P3079" s="45">
        <f t="shared" si="672"/>
        <v>51</v>
      </c>
      <c r="Q3079" s="33" t="str">
        <f t="shared" si="673"/>
        <v/>
      </c>
      <c r="R3079" s="33">
        <f t="shared" si="674"/>
        <v>6</v>
      </c>
      <c r="S3079" s="33" t="str">
        <f t="shared" si="675"/>
        <v>151_6</v>
      </c>
      <c r="T3079" s="35" t="str">
        <f t="shared" si="676"/>
        <v>151AM</v>
      </c>
      <c r="U3079" s="35" t="str">
        <f t="shared" si="677"/>
        <v>151AMNS</v>
      </c>
      <c r="W3079" s="20" t="str">
        <f t="shared" si="678"/>
        <v/>
      </c>
      <c r="X3079" s="20" t="str">
        <f t="shared" si="679"/>
        <v/>
      </c>
      <c r="Y3079" s="20" t="str">
        <f t="shared" si="680"/>
        <v/>
      </c>
      <c r="Z3079" s="20" t="str">
        <f t="shared" si="681"/>
        <v/>
      </c>
      <c r="AA3079" s="20">
        <f t="shared" si="683"/>
        <v>0</v>
      </c>
      <c r="AB3079" s="20">
        <f t="shared" si="684"/>
        <v>0</v>
      </c>
      <c r="AC3079" s="20">
        <f t="shared" si="685"/>
        <v>0</v>
      </c>
      <c r="AD3079" s="16">
        <f t="shared" si="682"/>
        <v>0</v>
      </c>
      <c r="AE3079" s="16">
        <f>IF(ISBLANK(T3079),AE3078,IF(COUNTIF(T$2:T3079,T3079)&gt;1,AE3078,1+MAX(AE3078,0)))</f>
        <v>93</v>
      </c>
    </row>
    <row r="3080" spans="1:31" x14ac:dyDescent="0.25">
      <c r="A3080" s="42">
        <v>151</v>
      </c>
      <c r="B3080" s="42" t="s">
        <v>65</v>
      </c>
      <c r="C3080" s="42" t="s">
        <v>770</v>
      </c>
      <c r="E3080" s="20">
        <v>2</v>
      </c>
      <c r="F3080" s="20">
        <v>2</v>
      </c>
      <c r="G3080" s="20">
        <v>3</v>
      </c>
      <c r="H3080" s="20">
        <v>12</v>
      </c>
      <c r="I3080" s="20">
        <v>4</v>
      </c>
      <c r="J3080" s="20">
        <v>2</v>
      </c>
      <c r="K3080" s="20">
        <v>0</v>
      </c>
      <c r="L3080" s="20">
        <v>2</v>
      </c>
      <c r="O3080" s="101">
        <f>IF(ISBLANK(C3080),O3079,IF(COUNTIF(C$2:C3080,C3080)&gt;1,O3079,1+MAX(O3079,0)))</f>
        <v>88</v>
      </c>
      <c r="P3080" s="45">
        <f t="shared" si="672"/>
        <v>51</v>
      </c>
      <c r="Q3080" s="33" t="str">
        <f t="shared" si="673"/>
        <v/>
      </c>
      <c r="R3080" s="33">
        <f t="shared" si="674"/>
        <v>6</v>
      </c>
      <c r="S3080" s="33" t="str">
        <f t="shared" si="675"/>
        <v>151_6</v>
      </c>
      <c r="T3080" s="35" t="str">
        <f t="shared" si="676"/>
        <v>151AM</v>
      </c>
      <c r="U3080" s="35" t="str">
        <f t="shared" si="677"/>
        <v>151AMEW</v>
      </c>
      <c r="W3080" s="20" t="str">
        <f t="shared" si="678"/>
        <v/>
      </c>
      <c r="X3080" s="20" t="str">
        <f t="shared" si="679"/>
        <v/>
      </c>
      <c r="Y3080" s="20" t="str">
        <f t="shared" si="680"/>
        <v/>
      </c>
      <c r="Z3080" s="20" t="str">
        <f t="shared" si="681"/>
        <v/>
      </c>
      <c r="AA3080" s="20">
        <f t="shared" si="683"/>
        <v>0</v>
      </c>
      <c r="AB3080" s="20">
        <f t="shared" si="684"/>
        <v>0</v>
      </c>
      <c r="AC3080" s="20">
        <f t="shared" si="685"/>
        <v>3</v>
      </c>
      <c r="AD3080" s="16">
        <f t="shared" si="682"/>
        <v>1</v>
      </c>
      <c r="AE3080" s="16">
        <f>IF(ISBLANK(T3080),AE3079,IF(COUNTIF(T$2:T3080,T3080)&gt;1,AE3079,1+MAX(AE3079,0)))</f>
        <v>93</v>
      </c>
    </row>
    <row r="3081" spans="1:31" x14ac:dyDescent="0.25">
      <c r="A3081" s="42">
        <v>151</v>
      </c>
      <c r="B3081" s="42" t="s">
        <v>65</v>
      </c>
      <c r="C3081" s="42" t="s">
        <v>770</v>
      </c>
      <c r="E3081" s="20">
        <v>2</v>
      </c>
      <c r="F3081" s="20">
        <v>2</v>
      </c>
      <c r="G3081" s="20">
        <v>4</v>
      </c>
      <c r="H3081" s="20">
        <v>5</v>
      </c>
      <c r="I3081" s="20">
        <v>1</v>
      </c>
      <c r="J3081" s="20">
        <v>0</v>
      </c>
      <c r="K3081" s="20">
        <v>1</v>
      </c>
      <c r="L3081" s="20">
        <v>1</v>
      </c>
      <c r="O3081" s="101">
        <f>IF(ISBLANK(C3081),O3080,IF(COUNTIF(C$2:C3081,C3081)&gt;1,O3080,1+MAX(O3080,0)))</f>
        <v>88</v>
      </c>
      <c r="P3081" s="45">
        <f t="shared" si="672"/>
        <v>51</v>
      </c>
      <c r="Q3081" s="33" t="str">
        <f t="shared" si="673"/>
        <v/>
      </c>
      <c r="R3081" s="33">
        <f t="shared" si="674"/>
        <v>6</v>
      </c>
      <c r="S3081" s="33" t="str">
        <f t="shared" si="675"/>
        <v>151_6</v>
      </c>
      <c r="T3081" s="35" t="str">
        <f t="shared" si="676"/>
        <v>151AM</v>
      </c>
      <c r="U3081" s="35" t="str">
        <f t="shared" si="677"/>
        <v>151AMEW</v>
      </c>
      <c r="W3081" s="20" t="str">
        <f t="shared" si="678"/>
        <v/>
      </c>
      <c r="X3081" s="20" t="str">
        <f t="shared" si="679"/>
        <v/>
      </c>
      <c r="Y3081" s="20" t="str">
        <f t="shared" si="680"/>
        <v/>
      </c>
      <c r="Z3081" s="20" t="str">
        <f t="shared" si="681"/>
        <v/>
      </c>
      <c r="AA3081" s="20">
        <f t="shared" si="683"/>
        <v>0</v>
      </c>
      <c r="AB3081" s="20">
        <f t="shared" si="684"/>
        <v>0</v>
      </c>
      <c r="AC3081" s="20">
        <f t="shared" si="685"/>
        <v>3</v>
      </c>
      <c r="AD3081" s="16">
        <f t="shared" si="682"/>
        <v>1</v>
      </c>
      <c r="AE3081" s="16">
        <f>IF(ISBLANK(T3081),AE3080,IF(COUNTIF(T$2:T3081,T3081)&gt;1,AE3080,1+MAX(AE3080,0)))</f>
        <v>93</v>
      </c>
    </row>
    <row r="3082" spans="1:31" x14ac:dyDescent="0.25">
      <c r="A3082" s="42">
        <v>151</v>
      </c>
      <c r="B3082" s="42" t="s">
        <v>65</v>
      </c>
      <c r="C3082" s="42" t="s">
        <v>770</v>
      </c>
      <c r="E3082" s="20">
        <v>2</v>
      </c>
      <c r="F3082" s="20">
        <v>3</v>
      </c>
      <c r="G3082" s="20">
        <v>1</v>
      </c>
      <c r="H3082" s="20">
        <v>1</v>
      </c>
      <c r="I3082" s="20">
        <v>0</v>
      </c>
      <c r="J3082" s="20">
        <v>0</v>
      </c>
      <c r="K3082" s="20">
        <v>1</v>
      </c>
      <c r="L3082" s="20">
        <v>1</v>
      </c>
      <c r="O3082" s="101">
        <f>IF(ISBLANK(C3082),O3081,IF(COUNTIF(C$2:C3082,C3082)&gt;1,O3081,1+MAX(O3081,0)))</f>
        <v>88</v>
      </c>
      <c r="P3082" s="45">
        <f t="shared" si="672"/>
        <v>51</v>
      </c>
      <c r="Q3082" s="33" t="str">
        <f t="shared" si="673"/>
        <v/>
      </c>
      <c r="R3082" s="33">
        <f t="shared" si="674"/>
        <v>7</v>
      </c>
      <c r="S3082" s="33" t="str">
        <f t="shared" si="675"/>
        <v>151_7</v>
      </c>
      <c r="T3082" s="35" t="str">
        <f t="shared" si="676"/>
        <v>151AM</v>
      </c>
      <c r="U3082" s="35" t="str">
        <f t="shared" si="677"/>
        <v>151AMNS</v>
      </c>
      <c r="W3082" s="20" t="str">
        <f t="shared" si="678"/>
        <v/>
      </c>
      <c r="X3082" s="20" t="str">
        <f t="shared" si="679"/>
        <v/>
      </c>
      <c r="Y3082" s="20" t="str">
        <f t="shared" si="680"/>
        <v/>
      </c>
      <c r="Z3082" s="20" t="str">
        <f t="shared" si="681"/>
        <v/>
      </c>
      <c r="AA3082" s="20">
        <f t="shared" si="683"/>
        <v>0</v>
      </c>
      <c r="AB3082" s="20">
        <f t="shared" si="684"/>
        <v>0</v>
      </c>
      <c r="AC3082" s="20">
        <f t="shared" si="685"/>
        <v>0</v>
      </c>
      <c r="AD3082" s="16">
        <f t="shared" si="682"/>
        <v>0</v>
      </c>
      <c r="AE3082" s="16">
        <f>IF(ISBLANK(T3082),AE3081,IF(COUNTIF(T$2:T3082,T3082)&gt;1,AE3081,1+MAX(AE3081,0)))</f>
        <v>93</v>
      </c>
    </row>
    <row r="3083" spans="1:31" x14ac:dyDescent="0.25">
      <c r="A3083" s="42">
        <v>151</v>
      </c>
      <c r="B3083" s="42" t="s">
        <v>65</v>
      </c>
      <c r="C3083" s="42" t="s">
        <v>770</v>
      </c>
      <c r="E3083" s="20">
        <v>2</v>
      </c>
      <c r="F3083" s="20">
        <v>3</v>
      </c>
      <c r="G3083" s="20">
        <v>2</v>
      </c>
      <c r="H3083" s="20">
        <v>5</v>
      </c>
      <c r="I3083" s="20">
        <v>3</v>
      </c>
      <c r="J3083" s="20">
        <v>1</v>
      </c>
      <c r="K3083" s="20">
        <v>0</v>
      </c>
      <c r="L3083" s="20">
        <v>1</v>
      </c>
      <c r="O3083" s="101">
        <f>IF(ISBLANK(C3083),O3082,IF(COUNTIF(C$2:C3083,C3083)&gt;1,O3082,1+MAX(O3082,0)))</f>
        <v>88</v>
      </c>
      <c r="P3083" s="45">
        <f t="shared" si="672"/>
        <v>51</v>
      </c>
      <c r="Q3083" s="33" t="str">
        <f t="shared" si="673"/>
        <v/>
      </c>
      <c r="R3083" s="33">
        <f t="shared" si="674"/>
        <v>7</v>
      </c>
      <c r="S3083" s="33" t="str">
        <f t="shared" si="675"/>
        <v>151_7</v>
      </c>
      <c r="T3083" s="35" t="str">
        <f t="shared" si="676"/>
        <v>151AM</v>
      </c>
      <c r="U3083" s="35" t="str">
        <f t="shared" si="677"/>
        <v>151AMNS</v>
      </c>
      <c r="W3083" s="20" t="str">
        <f t="shared" si="678"/>
        <v/>
      </c>
      <c r="X3083" s="20" t="str">
        <f t="shared" si="679"/>
        <v/>
      </c>
      <c r="Y3083" s="20" t="str">
        <f t="shared" si="680"/>
        <v/>
      </c>
      <c r="Z3083" s="20" t="str">
        <f t="shared" si="681"/>
        <v/>
      </c>
      <c r="AA3083" s="20">
        <f t="shared" si="683"/>
        <v>0</v>
      </c>
      <c r="AB3083" s="20">
        <f t="shared" si="684"/>
        <v>0</v>
      </c>
      <c r="AC3083" s="20">
        <f t="shared" si="685"/>
        <v>0</v>
      </c>
      <c r="AD3083" s="16">
        <f t="shared" si="682"/>
        <v>0</v>
      </c>
      <c r="AE3083" s="16">
        <f>IF(ISBLANK(T3083),AE3082,IF(COUNTIF(T$2:T3083,T3083)&gt;1,AE3082,1+MAX(AE3082,0)))</f>
        <v>93</v>
      </c>
    </row>
    <row r="3084" spans="1:31" x14ac:dyDescent="0.25">
      <c r="A3084" s="42">
        <v>151</v>
      </c>
      <c r="B3084" s="42" t="s">
        <v>65</v>
      </c>
      <c r="C3084" s="42" t="s">
        <v>770</v>
      </c>
      <c r="E3084" s="20">
        <v>2</v>
      </c>
      <c r="F3084" s="20">
        <v>3</v>
      </c>
      <c r="G3084" s="20">
        <v>3</v>
      </c>
      <c r="H3084" s="20">
        <v>11</v>
      </c>
      <c r="I3084" s="20">
        <v>5</v>
      </c>
      <c r="J3084" s="20">
        <v>4</v>
      </c>
      <c r="K3084" s="20">
        <v>1</v>
      </c>
      <c r="L3084" s="20">
        <v>4</v>
      </c>
      <c r="O3084" s="101">
        <f>IF(ISBLANK(C3084),O3083,IF(COUNTIF(C$2:C3084,C3084)&gt;1,O3083,1+MAX(O3083,0)))</f>
        <v>88</v>
      </c>
      <c r="P3084" s="45">
        <f t="shared" si="672"/>
        <v>51</v>
      </c>
      <c r="Q3084" s="33" t="str">
        <f t="shared" si="673"/>
        <v/>
      </c>
      <c r="R3084" s="33">
        <f t="shared" si="674"/>
        <v>7</v>
      </c>
      <c r="S3084" s="33" t="str">
        <f t="shared" si="675"/>
        <v>151_7</v>
      </c>
      <c r="T3084" s="35" t="str">
        <f t="shared" si="676"/>
        <v>151AM</v>
      </c>
      <c r="U3084" s="35" t="str">
        <f t="shared" si="677"/>
        <v>151AMEW</v>
      </c>
      <c r="W3084" s="20" t="str">
        <f t="shared" si="678"/>
        <v/>
      </c>
      <c r="X3084" s="20" t="str">
        <f t="shared" si="679"/>
        <v/>
      </c>
      <c r="Y3084" s="20" t="str">
        <f t="shared" si="680"/>
        <v/>
      </c>
      <c r="Z3084" s="20" t="str">
        <f t="shared" si="681"/>
        <v/>
      </c>
      <c r="AA3084" s="20">
        <f t="shared" si="683"/>
        <v>0</v>
      </c>
      <c r="AB3084" s="20">
        <f t="shared" si="684"/>
        <v>0</v>
      </c>
      <c r="AC3084" s="20">
        <f t="shared" si="685"/>
        <v>3</v>
      </c>
      <c r="AD3084" s="16">
        <f t="shared" si="682"/>
        <v>1</v>
      </c>
      <c r="AE3084" s="16">
        <f>IF(ISBLANK(T3084),AE3083,IF(COUNTIF(T$2:T3084,T3084)&gt;1,AE3083,1+MAX(AE3083,0)))</f>
        <v>93</v>
      </c>
    </row>
    <row r="3085" spans="1:31" x14ac:dyDescent="0.25">
      <c r="A3085" s="42">
        <v>151</v>
      </c>
      <c r="B3085" s="42" t="s">
        <v>65</v>
      </c>
      <c r="C3085" s="42" t="s">
        <v>770</v>
      </c>
      <c r="E3085" s="20">
        <v>2</v>
      </c>
      <c r="F3085" s="20">
        <v>3</v>
      </c>
      <c r="G3085" s="20">
        <v>4</v>
      </c>
      <c r="H3085" s="20">
        <v>4</v>
      </c>
      <c r="I3085" s="20">
        <v>0</v>
      </c>
      <c r="J3085" s="20">
        <v>1</v>
      </c>
      <c r="K3085" s="20">
        <v>3</v>
      </c>
      <c r="L3085" s="20">
        <v>3</v>
      </c>
      <c r="O3085" s="101">
        <f>IF(ISBLANK(C3085),O3084,IF(COUNTIF(C$2:C3085,C3085)&gt;1,O3084,1+MAX(O3084,0)))</f>
        <v>88</v>
      </c>
      <c r="P3085" s="45">
        <f t="shared" si="672"/>
        <v>51</v>
      </c>
      <c r="Q3085" s="33" t="str">
        <f t="shared" si="673"/>
        <v/>
      </c>
      <c r="R3085" s="33">
        <f t="shared" si="674"/>
        <v>7</v>
      </c>
      <c r="S3085" s="33" t="str">
        <f t="shared" si="675"/>
        <v>151_7</v>
      </c>
      <c r="T3085" s="35" t="str">
        <f t="shared" si="676"/>
        <v>151AM</v>
      </c>
      <c r="U3085" s="35" t="str">
        <f t="shared" si="677"/>
        <v>151AMEW</v>
      </c>
      <c r="W3085" s="20" t="str">
        <f t="shared" si="678"/>
        <v/>
      </c>
      <c r="X3085" s="20" t="str">
        <f t="shared" si="679"/>
        <v/>
      </c>
      <c r="Y3085" s="20" t="str">
        <f t="shared" si="680"/>
        <v/>
      </c>
      <c r="Z3085" s="20" t="str">
        <f t="shared" si="681"/>
        <v/>
      </c>
      <c r="AA3085" s="20">
        <f t="shared" si="683"/>
        <v>0</v>
      </c>
      <c r="AB3085" s="20">
        <f t="shared" si="684"/>
        <v>0</v>
      </c>
      <c r="AC3085" s="20">
        <f t="shared" si="685"/>
        <v>3</v>
      </c>
      <c r="AD3085" s="16">
        <f t="shared" si="682"/>
        <v>1</v>
      </c>
      <c r="AE3085" s="16">
        <f>IF(ISBLANK(T3085),AE3084,IF(COUNTIF(T$2:T3085,T3085)&gt;1,AE3084,1+MAX(AE3084,0)))</f>
        <v>93</v>
      </c>
    </row>
    <row r="3086" spans="1:31" x14ac:dyDescent="0.25">
      <c r="A3086" s="42">
        <v>151</v>
      </c>
      <c r="B3086" s="42" t="s">
        <v>65</v>
      </c>
      <c r="C3086" s="42" t="s">
        <v>770</v>
      </c>
      <c r="E3086" s="20">
        <v>2</v>
      </c>
      <c r="F3086" s="20">
        <v>4</v>
      </c>
      <c r="G3086" s="20">
        <v>1</v>
      </c>
      <c r="H3086" s="20">
        <v>9</v>
      </c>
      <c r="I3086" s="20">
        <v>2</v>
      </c>
      <c r="J3086" s="20">
        <v>0</v>
      </c>
      <c r="K3086" s="20">
        <v>5</v>
      </c>
      <c r="L3086" s="20">
        <v>8</v>
      </c>
      <c r="O3086" s="101">
        <f>IF(ISBLANK(C3086),O3085,IF(COUNTIF(C$2:C3086,C3086)&gt;1,O3085,1+MAX(O3085,0)))</f>
        <v>88</v>
      </c>
      <c r="P3086" s="45">
        <f t="shared" si="672"/>
        <v>51</v>
      </c>
      <c r="Q3086" s="33" t="str">
        <f t="shared" si="673"/>
        <v/>
      </c>
      <c r="R3086" s="33">
        <f t="shared" si="674"/>
        <v>8</v>
      </c>
      <c r="S3086" s="33" t="str">
        <f t="shared" si="675"/>
        <v>151_8</v>
      </c>
      <c r="T3086" s="35" t="str">
        <f t="shared" si="676"/>
        <v>151AM</v>
      </c>
      <c r="U3086" s="35" t="str">
        <f t="shared" si="677"/>
        <v>151AMNS</v>
      </c>
      <c r="W3086" s="20" t="str">
        <f t="shared" si="678"/>
        <v/>
      </c>
      <c r="X3086" s="20" t="str">
        <f t="shared" si="679"/>
        <v/>
      </c>
      <c r="Y3086" s="20" t="str">
        <f t="shared" si="680"/>
        <v/>
      </c>
      <c r="Z3086" s="20" t="str">
        <f t="shared" si="681"/>
        <v/>
      </c>
      <c r="AA3086" s="20">
        <f t="shared" si="683"/>
        <v>0</v>
      </c>
      <c r="AB3086" s="20">
        <f t="shared" si="684"/>
        <v>0</v>
      </c>
      <c r="AC3086" s="20">
        <f t="shared" si="685"/>
        <v>0</v>
      </c>
      <c r="AD3086" s="16">
        <f t="shared" si="682"/>
        <v>0</v>
      </c>
      <c r="AE3086" s="16">
        <f>IF(ISBLANK(T3086),AE3085,IF(COUNTIF(T$2:T3086,T3086)&gt;1,AE3085,1+MAX(AE3085,0)))</f>
        <v>93</v>
      </c>
    </row>
    <row r="3087" spans="1:31" x14ac:dyDescent="0.25">
      <c r="A3087" s="42">
        <v>151</v>
      </c>
      <c r="B3087" s="42" t="s">
        <v>65</v>
      </c>
      <c r="C3087" s="42" t="s">
        <v>770</v>
      </c>
      <c r="E3087" s="20">
        <v>2</v>
      </c>
      <c r="F3087" s="20">
        <v>4</v>
      </c>
      <c r="G3087" s="20">
        <v>2</v>
      </c>
      <c r="H3087" s="20">
        <v>12</v>
      </c>
      <c r="I3087" s="20">
        <v>6</v>
      </c>
      <c r="J3087" s="20">
        <v>2</v>
      </c>
      <c r="K3087" s="20">
        <v>0</v>
      </c>
      <c r="L3087" s="20">
        <v>1</v>
      </c>
      <c r="O3087" s="101">
        <f>IF(ISBLANK(C3087),O3086,IF(COUNTIF(C$2:C3087,C3087)&gt;1,O3086,1+MAX(O3086,0)))</f>
        <v>88</v>
      </c>
      <c r="P3087" s="45">
        <f t="shared" si="672"/>
        <v>51</v>
      </c>
      <c r="Q3087" s="33" t="str">
        <f t="shared" si="673"/>
        <v/>
      </c>
      <c r="R3087" s="33">
        <f t="shared" si="674"/>
        <v>8</v>
      </c>
      <c r="S3087" s="33" t="str">
        <f t="shared" si="675"/>
        <v>151_8</v>
      </c>
      <c r="T3087" s="35" t="str">
        <f t="shared" si="676"/>
        <v>151AM</v>
      </c>
      <c r="U3087" s="35" t="str">
        <f t="shared" si="677"/>
        <v>151AMNS</v>
      </c>
      <c r="W3087" s="20" t="str">
        <f t="shared" si="678"/>
        <v/>
      </c>
      <c r="X3087" s="20" t="str">
        <f t="shared" si="679"/>
        <v/>
      </c>
      <c r="Y3087" s="20" t="str">
        <f t="shared" si="680"/>
        <v/>
      </c>
      <c r="Z3087" s="20" t="str">
        <f t="shared" si="681"/>
        <v/>
      </c>
      <c r="AA3087" s="20">
        <f t="shared" si="683"/>
        <v>0</v>
      </c>
      <c r="AB3087" s="20">
        <f t="shared" si="684"/>
        <v>0</v>
      </c>
      <c r="AC3087" s="20">
        <f t="shared" si="685"/>
        <v>0</v>
      </c>
      <c r="AD3087" s="16">
        <f t="shared" si="682"/>
        <v>0</v>
      </c>
      <c r="AE3087" s="16">
        <f>IF(ISBLANK(T3087),AE3086,IF(COUNTIF(T$2:T3087,T3087)&gt;1,AE3086,1+MAX(AE3086,0)))</f>
        <v>93</v>
      </c>
    </row>
    <row r="3088" spans="1:31" x14ac:dyDescent="0.25">
      <c r="A3088" s="42">
        <v>151</v>
      </c>
      <c r="B3088" s="42" t="s">
        <v>65</v>
      </c>
      <c r="C3088" s="42" t="s">
        <v>770</v>
      </c>
      <c r="E3088" s="20">
        <v>2</v>
      </c>
      <c r="F3088" s="20">
        <v>4</v>
      </c>
      <c r="G3088" s="20">
        <v>3</v>
      </c>
      <c r="H3088" s="20">
        <v>19</v>
      </c>
      <c r="I3088" s="20">
        <v>8</v>
      </c>
      <c r="J3088" s="20">
        <v>1</v>
      </c>
      <c r="K3088" s="20">
        <v>0</v>
      </c>
      <c r="L3088" s="20">
        <v>5</v>
      </c>
      <c r="O3088" s="101">
        <f>IF(ISBLANK(C3088),O3087,IF(COUNTIF(C$2:C3088,C3088)&gt;1,O3087,1+MAX(O3087,0)))</f>
        <v>88</v>
      </c>
      <c r="P3088" s="45">
        <f t="shared" si="672"/>
        <v>51</v>
      </c>
      <c r="Q3088" s="33" t="str">
        <f t="shared" si="673"/>
        <v/>
      </c>
      <c r="R3088" s="33">
        <f t="shared" si="674"/>
        <v>8</v>
      </c>
      <c r="S3088" s="33" t="str">
        <f t="shared" si="675"/>
        <v>151_8</v>
      </c>
      <c r="T3088" s="35" t="str">
        <f t="shared" si="676"/>
        <v>151AM</v>
      </c>
      <c r="U3088" s="35" t="str">
        <f t="shared" si="677"/>
        <v>151AMEW</v>
      </c>
      <c r="W3088" s="20" t="str">
        <f t="shared" si="678"/>
        <v/>
      </c>
      <c r="X3088" s="20" t="str">
        <f t="shared" si="679"/>
        <v/>
      </c>
      <c r="Y3088" s="20" t="str">
        <f t="shared" si="680"/>
        <v/>
      </c>
      <c r="Z3088" s="20" t="str">
        <f t="shared" si="681"/>
        <v/>
      </c>
      <c r="AA3088" s="20">
        <f t="shared" si="683"/>
        <v>0</v>
      </c>
      <c r="AB3088" s="20">
        <f t="shared" si="684"/>
        <v>0</v>
      </c>
      <c r="AC3088" s="20">
        <f t="shared" si="685"/>
        <v>3</v>
      </c>
      <c r="AD3088" s="16">
        <f t="shared" si="682"/>
        <v>1</v>
      </c>
      <c r="AE3088" s="16">
        <f>IF(ISBLANK(T3088),AE3087,IF(COUNTIF(T$2:T3088,T3088)&gt;1,AE3087,1+MAX(AE3087,0)))</f>
        <v>93</v>
      </c>
    </row>
    <row r="3089" spans="1:31" x14ac:dyDescent="0.25">
      <c r="A3089" s="42">
        <v>151</v>
      </c>
      <c r="B3089" s="42" t="s">
        <v>65</v>
      </c>
      <c r="C3089" s="42" t="s">
        <v>770</v>
      </c>
      <c r="E3089" s="20">
        <v>2</v>
      </c>
      <c r="F3089" s="20">
        <v>4</v>
      </c>
      <c r="G3089" s="20">
        <v>4</v>
      </c>
      <c r="H3089" s="20">
        <v>15</v>
      </c>
      <c r="I3089" s="20">
        <v>2</v>
      </c>
      <c r="J3089" s="20">
        <v>2</v>
      </c>
      <c r="K3089" s="20">
        <v>4</v>
      </c>
      <c r="L3089" s="20">
        <v>3</v>
      </c>
      <c r="O3089" s="101">
        <f>IF(ISBLANK(C3089),O3088,IF(COUNTIF(C$2:C3089,C3089)&gt;1,O3088,1+MAX(O3088,0)))</f>
        <v>88</v>
      </c>
      <c r="P3089" s="45">
        <f t="shared" si="672"/>
        <v>51</v>
      </c>
      <c r="Q3089" s="33" t="str">
        <f t="shared" si="673"/>
        <v/>
      </c>
      <c r="R3089" s="33">
        <f t="shared" si="674"/>
        <v>8</v>
      </c>
      <c r="S3089" s="33" t="str">
        <f t="shared" si="675"/>
        <v>151_8</v>
      </c>
      <c r="T3089" s="35" t="str">
        <f t="shared" si="676"/>
        <v>151AM</v>
      </c>
      <c r="U3089" s="35" t="str">
        <f t="shared" si="677"/>
        <v>151AMEW</v>
      </c>
      <c r="W3089" s="20" t="str">
        <f t="shared" si="678"/>
        <v/>
      </c>
      <c r="X3089" s="20" t="str">
        <f t="shared" si="679"/>
        <v/>
      </c>
      <c r="Y3089" s="20" t="str">
        <f t="shared" si="680"/>
        <v/>
      </c>
      <c r="Z3089" s="20" t="str">
        <f t="shared" si="681"/>
        <v/>
      </c>
      <c r="AA3089" s="20">
        <f t="shared" si="683"/>
        <v>0</v>
      </c>
      <c r="AB3089" s="20">
        <f t="shared" si="684"/>
        <v>0</v>
      </c>
      <c r="AC3089" s="20">
        <f t="shared" si="685"/>
        <v>3</v>
      </c>
      <c r="AD3089" s="16">
        <f t="shared" si="682"/>
        <v>1</v>
      </c>
      <c r="AE3089" s="16">
        <f>IF(ISBLANK(T3089),AE3088,IF(COUNTIF(T$2:T3089,T3089)&gt;1,AE3088,1+MAX(AE3088,0)))</f>
        <v>93</v>
      </c>
    </row>
    <row r="3090" spans="1:31" x14ac:dyDescent="0.25">
      <c r="A3090" s="42">
        <v>151</v>
      </c>
      <c r="B3090" s="42" t="s">
        <v>65</v>
      </c>
      <c r="C3090" s="42" t="s">
        <v>770</v>
      </c>
      <c r="E3090" s="20">
        <v>1</v>
      </c>
      <c r="F3090" s="20">
        <v>1</v>
      </c>
      <c r="G3090" s="20">
        <v>1</v>
      </c>
      <c r="H3090" s="20">
        <v>3</v>
      </c>
      <c r="I3090" s="20">
        <v>1</v>
      </c>
      <c r="J3090" s="20">
        <v>3</v>
      </c>
      <c r="K3090" s="20">
        <v>1</v>
      </c>
      <c r="L3090" s="20">
        <v>1</v>
      </c>
      <c r="O3090" s="101">
        <f>IF(ISBLANK(C3090),O3089,IF(COUNTIF(C$2:C3090,C3090)&gt;1,O3089,1+MAX(O3089,0)))</f>
        <v>88</v>
      </c>
      <c r="P3090" s="45">
        <f t="shared" si="672"/>
        <v>51</v>
      </c>
      <c r="Q3090" s="33" t="str">
        <f t="shared" si="673"/>
        <v/>
      </c>
      <c r="R3090" s="33">
        <f t="shared" si="674"/>
        <v>1</v>
      </c>
      <c r="S3090" s="33" t="str">
        <f t="shared" si="675"/>
        <v>151_1</v>
      </c>
      <c r="T3090" s="35" t="str">
        <f t="shared" si="676"/>
        <v>151AM</v>
      </c>
      <c r="U3090" s="35" t="str">
        <f t="shared" si="677"/>
        <v>151AMNS</v>
      </c>
      <c r="W3090" s="20" t="str">
        <f t="shared" si="678"/>
        <v/>
      </c>
      <c r="X3090" s="20" t="str">
        <f t="shared" si="679"/>
        <v/>
      </c>
      <c r="Y3090" s="20" t="str">
        <f t="shared" si="680"/>
        <v/>
      </c>
      <c r="Z3090" s="20" t="str">
        <f t="shared" si="681"/>
        <v/>
      </c>
      <c r="AA3090" s="20">
        <f t="shared" si="683"/>
        <v>0</v>
      </c>
      <c r="AB3090" s="20">
        <f t="shared" si="684"/>
        <v>0</v>
      </c>
      <c r="AC3090" s="20">
        <f t="shared" si="685"/>
        <v>0</v>
      </c>
      <c r="AD3090" s="16">
        <f t="shared" si="682"/>
        <v>0</v>
      </c>
      <c r="AE3090" s="16">
        <f>IF(ISBLANK(T3090),AE3089,IF(COUNTIF(T$2:T3090,T3090)&gt;1,AE3089,1+MAX(AE3089,0)))</f>
        <v>93</v>
      </c>
    </row>
    <row r="3091" spans="1:31" x14ac:dyDescent="0.25">
      <c r="A3091" s="42">
        <v>151</v>
      </c>
      <c r="B3091" s="42" t="s">
        <v>65</v>
      </c>
      <c r="C3091" s="42" t="s">
        <v>770</v>
      </c>
      <c r="E3091" s="20">
        <v>1</v>
      </c>
      <c r="F3091" s="20">
        <v>1</v>
      </c>
      <c r="G3091" s="20">
        <v>2</v>
      </c>
      <c r="H3091" s="20">
        <v>5</v>
      </c>
      <c r="I3091" s="20">
        <v>4</v>
      </c>
      <c r="J3091" s="20">
        <v>0</v>
      </c>
      <c r="K3091" s="20">
        <v>0</v>
      </c>
      <c r="L3091" s="20">
        <v>0</v>
      </c>
      <c r="O3091" s="101">
        <f>IF(ISBLANK(C3091),O3090,IF(COUNTIF(C$2:C3091,C3091)&gt;1,O3090,1+MAX(O3090,0)))</f>
        <v>88</v>
      </c>
      <c r="P3091" s="45">
        <f t="shared" si="672"/>
        <v>51</v>
      </c>
      <c r="Q3091" s="33" t="str">
        <f t="shared" si="673"/>
        <v/>
      </c>
      <c r="R3091" s="33">
        <f t="shared" si="674"/>
        <v>1</v>
      </c>
      <c r="S3091" s="33" t="str">
        <f t="shared" si="675"/>
        <v>151_1</v>
      </c>
      <c r="T3091" s="35" t="str">
        <f t="shared" si="676"/>
        <v>151AM</v>
      </c>
      <c r="U3091" s="35" t="str">
        <f t="shared" si="677"/>
        <v>151AMNS</v>
      </c>
      <c r="W3091" s="20" t="str">
        <f t="shared" si="678"/>
        <v/>
      </c>
      <c r="X3091" s="20" t="str">
        <f t="shared" si="679"/>
        <v/>
      </c>
      <c r="Y3091" s="20" t="str">
        <f t="shared" si="680"/>
        <v/>
      </c>
      <c r="Z3091" s="20" t="str">
        <f t="shared" si="681"/>
        <v/>
      </c>
      <c r="AA3091" s="20">
        <f t="shared" si="683"/>
        <v>0</v>
      </c>
      <c r="AB3091" s="20">
        <f t="shared" si="684"/>
        <v>0</v>
      </c>
      <c r="AC3091" s="20">
        <f t="shared" si="685"/>
        <v>0</v>
      </c>
      <c r="AD3091" s="16">
        <f t="shared" si="682"/>
        <v>0</v>
      </c>
      <c r="AE3091" s="16">
        <f>IF(ISBLANK(T3091),AE3090,IF(COUNTIF(T$2:T3091,T3091)&gt;1,AE3090,1+MAX(AE3090,0)))</f>
        <v>93</v>
      </c>
    </row>
    <row r="3092" spans="1:31" x14ac:dyDescent="0.25">
      <c r="A3092" s="42">
        <v>151</v>
      </c>
      <c r="B3092" s="42" t="s">
        <v>65</v>
      </c>
      <c r="C3092" s="42" t="s">
        <v>770</v>
      </c>
      <c r="E3092" s="20">
        <v>1</v>
      </c>
      <c r="F3092" s="20">
        <v>1</v>
      </c>
      <c r="G3092" s="20">
        <v>3</v>
      </c>
      <c r="H3092" s="20">
        <v>5</v>
      </c>
      <c r="I3092" s="20">
        <v>0</v>
      </c>
      <c r="J3092" s="20">
        <v>0</v>
      </c>
      <c r="K3092" s="20">
        <v>1</v>
      </c>
      <c r="L3092" s="20">
        <v>1</v>
      </c>
      <c r="O3092" s="101">
        <f>IF(ISBLANK(C3092),O3091,IF(COUNTIF(C$2:C3092,C3092)&gt;1,O3091,1+MAX(O3091,0)))</f>
        <v>88</v>
      </c>
      <c r="P3092" s="45">
        <f t="shared" si="672"/>
        <v>51</v>
      </c>
      <c r="Q3092" s="33" t="str">
        <f t="shared" si="673"/>
        <v/>
      </c>
      <c r="R3092" s="33">
        <f t="shared" si="674"/>
        <v>1</v>
      </c>
      <c r="S3092" s="33" t="str">
        <f t="shared" si="675"/>
        <v>151_1</v>
      </c>
      <c r="T3092" s="35" t="str">
        <f t="shared" si="676"/>
        <v>151AM</v>
      </c>
      <c r="U3092" s="35" t="str">
        <f t="shared" si="677"/>
        <v>151AMEW</v>
      </c>
      <c r="W3092" s="20" t="str">
        <f t="shared" si="678"/>
        <v/>
      </c>
      <c r="X3092" s="20" t="str">
        <f t="shared" si="679"/>
        <v/>
      </c>
      <c r="Y3092" s="20" t="str">
        <f t="shared" si="680"/>
        <v/>
      </c>
      <c r="Z3092" s="20" t="str">
        <f t="shared" si="681"/>
        <v/>
      </c>
      <c r="AA3092" s="20">
        <f t="shared" si="683"/>
        <v>0</v>
      </c>
      <c r="AB3092" s="20">
        <f t="shared" si="684"/>
        <v>0</v>
      </c>
      <c r="AC3092" s="20">
        <f t="shared" si="685"/>
        <v>3</v>
      </c>
      <c r="AD3092" s="16">
        <f t="shared" si="682"/>
        <v>1</v>
      </c>
      <c r="AE3092" s="16">
        <f>IF(ISBLANK(T3092),AE3091,IF(COUNTIF(T$2:T3092,T3092)&gt;1,AE3091,1+MAX(AE3091,0)))</f>
        <v>93</v>
      </c>
    </row>
    <row r="3093" spans="1:31" x14ac:dyDescent="0.25">
      <c r="A3093" s="42">
        <v>151</v>
      </c>
      <c r="B3093" s="42" t="s">
        <v>65</v>
      </c>
      <c r="C3093" s="42" t="s">
        <v>770</v>
      </c>
      <c r="E3093" s="20">
        <v>1</v>
      </c>
      <c r="F3093" s="20">
        <v>1</v>
      </c>
      <c r="G3093" s="20">
        <v>4</v>
      </c>
      <c r="H3093" s="20">
        <v>2</v>
      </c>
      <c r="I3093" s="20">
        <v>0</v>
      </c>
      <c r="J3093" s="20">
        <v>1</v>
      </c>
      <c r="K3093" s="20">
        <v>0</v>
      </c>
      <c r="L3093" s="20">
        <v>0</v>
      </c>
      <c r="O3093" s="101">
        <f>IF(ISBLANK(C3093),O3092,IF(COUNTIF(C$2:C3093,C3093)&gt;1,O3092,1+MAX(O3092,0)))</f>
        <v>88</v>
      </c>
      <c r="P3093" s="45">
        <f t="shared" si="672"/>
        <v>51</v>
      </c>
      <c r="Q3093" s="33" t="str">
        <f t="shared" si="673"/>
        <v/>
      </c>
      <c r="R3093" s="33">
        <f t="shared" si="674"/>
        <v>1</v>
      </c>
      <c r="S3093" s="33" t="str">
        <f t="shared" si="675"/>
        <v>151_1</v>
      </c>
      <c r="T3093" s="35" t="str">
        <f t="shared" si="676"/>
        <v>151AM</v>
      </c>
      <c r="U3093" s="35" t="str">
        <f t="shared" si="677"/>
        <v>151AMEW</v>
      </c>
      <c r="W3093" s="20" t="str">
        <f t="shared" si="678"/>
        <v/>
      </c>
      <c r="X3093" s="20" t="str">
        <f t="shared" si="679"/>
        <v/>
      </c>
      <c r="Y3093" s="20" t="str">
        <f t="shared" si="680"/>
        <v/>
      </c>
      <c r="Z3093" s="20" t="str">
        <f t="shared" si="681"/>
        <v/>
      </c>
      <c r="AA3093" s="20">
        <f t="shared" si="683"/>
        <v>0</v>
      </c>
      <c r="AB3093" s="20">
        <f t="shared" si="684"/>
        <v>0</v>
      </c>
      <c r="AC3093" s="20">
        <f t="shared" si="685"/>
        <v>3</v>
      </c>
      <c r="AD3093" s="16">
        <f t="shared" si="682"/>
        <v>1</v>
      </c>
      <c r="AE3093" s="16">
        <f>IF(ISBLANK(T3093),AE3092,IF(COUNTIF(T$2:T3093,T3093)&gt;1,AE3092,1+MAX(AE3092,0)))</f>
        <v>93</v>
      </c>
    </row>
    <row r="3094" spans="1:31" x14ac:dyDescent="0.25">
      <c r="A3094" s="42">
        <v>151</v>
      </c>
      <c r="B3094" s="42" t="s">
        <v>65</v>
      </c>
      <c r="C3094" s="42" t="s">
        <v>770</v>
      </c>
      <c r="E3094" s="20">
        <v>1</v>
      </c>
      <c r="F3094" s="20">
        <v>2</v>
      </c>
      <c r="G3094" s="20">
        <v>1</v>
      </c>
      <c r="H3094" s="20">
        <v>2</v>
      </c>
      <c r="I3094" s="20">
        <v>1</v>
      </c>
      <c r="J3094" s="20">
        <v>2</v>
      </c>
      <c r="K3094" s="20">
        <v>0</v>
      </c>
      <c r="L3094" s="20">
        <v>0</v>
      </c>
      <c r="O3094" s="101">
        <f>IF(ISBLANK(C3094),O3093,IF(COUNTIF(C$2:C3094,C3094)&gt;1,O3093,1+MAX(O3093,0)))</f>
        <v>88</v>
      </c>
      <c r="P3094" s="45">
        <f t="shared" si="672"/>
        <v>51</v>
      </c>
      <c r="Q3094" s="33" t="str">
        <f t="shared" si="673"/>
        <v/>
      </c>
      <c r="R3094" s="33">
        <f t="shared" si="674"/>
        <v>2</v>
      </c>
      <c r="S3094" s="33" t="str">
        <f t="shared" si="675"/>
        <v>151_2</v>
      </c>
      <c r="T3094" s="35" t="str">
        <f t="shared" si="676"/>
        <v>151AM</v>
      </c>
      <c r="U3094" s="35" t="str">
        <f t="shared" si="677"/>
        <v>151AMNS</v>
      </c>
      <c r="W3094" s="20" t="str">
        <f t="shared" si="678"/>
        <v/>
      </c>
      <c r="X3094" s="20" t="str">
        <f t="shared" si="679"/>
        <v/>
      </c>
      <c r="Y3094" s="20" t="str">
        <f t="shared" si="680"/>
        <v/>
      </c>
      <c r="Z3094" s="20" t="str">
        <f t="shared" si="681"/>
        <v/>
      </c>
      <c r="AA3094" s="20">
        <f t="shared" si="683"/>
        <v>0</v>
      </c>
      <c r="AB3094" s="20">
        <f t="shared" si="684"/>
        <v>0</v>
      </c>
      <c r="AC3094" s="20">
        <f t="shared" si="685"/>
        <v>0</v>
      </c>
      <c r="AD3094" s="16">
        <f t="shared" si="682"/>
        <v>0</v>
      </c>
      <c r="AE3094" s="16">
        <f>IF(ISBLANK(T3094),AE3093,IF(COUNTIF(T$2:T3094,T3094)&gt;1,AE3093,1+MAX(AE3093,0)))</f>
        <v>93</v>
      </c>
    </row>
    <row r="3095" spans="1:31" x14ac:dyDescent="0.25">
      <c r="A3095" s="42">
        <v>151</v>
      </c>
      <c r="B3095" s="42" t="s">
        <v>65</v>
      </c>
      <c r="C3095" s="42" t="s">
        <v>770</v>
      </c>
      <c r="E3095" s="20">
        <v>1</v>
      </c>
      <c r="F3095" s="20">
        <v>2</v>
      </c>
      <c r="G3095" s="20">
        <v>2</v>
      </c>
      <c r="H3095" s="20">
        <v>2</v>
      </c>
      <c r="I3095" s="20">
        <v>0</v>
      </c>
      <c r="J3095" s="20">
        <v>0</v>
      </c>
      <c r="K3095" s="20">
        <v>0</v>
      </c>
      <c r="L3095" s="20">
        <v>0</v>
      </c>
      <c r="O3095" s="101">
        <f>IF(ISBLANK(C3095),O3094,IF(COUNTIF(C$2:C3095,C3095)&gt;1,O3094,1+MAX(O3094,0)))</f>
        <v>88</v>
      </c>
      <c r="P3095" s="45">
        <f t="shared" si="672"/>
        <v>51</v>
      </c>
      <c r="Q3095" s="33" t="str">
        <f t="shared" si="673"/>
        <v/>
      </c>
      <c r="R3095" s="33">
        <f t="shared" si="674"/>
        <v>2</v>
      </c>
      <c r="S3095" s="33" t="str">
        <f t="shared" si="675"/>
        <v>151_2</v>
      </c>
      <c r="T3095" s="35" t="str">
        <f t="shared" si="676"/>
        <v>151AM</v>
      </c>
      <c r="U3095" s="35" t="str">
        <f t="shared" si="677"/>
        <v>151AMNS</v>
      </c>
      <c r="W3095" s="20" t="str">
        <f t="shared" si="678"/>
        <v/>
      </c>
      <c r="X3095" s="20" t="str">
        <f t="shared" si="679"/>
        <v/>
      </c>
      <c r="Y3095" s="20" t="str">
        <f t="shared" si="680"/>
        <v/>
      </c>
      <c r="Z3095" s="20" t="str">
        <f t="shared" si="681"/>
        <v/>
      </c>
      <c r="AA3095" s="20">
        <f t="shared" si="683"/>
        <v>0</v>
      </c>
      <c r="AB3095" s="20">
        <f t="shared" si="684"/>
        <v>0</v>
      </c>
      <c r="AC3095" s="20">
        <f t="shared" si="685"/>
        <v>0</v>
      </c>
      <c r="AD3095" s="16">
        <f t="shared" si="682"/>
        <v>0</v>
      </c>
      <c r="AE3095" s="16">
        <f>IF(ISBLANK(T3095),AE3094,IF(COUNTIF(T$2:T3095,T3095)&gt;1,AE3094,1+MAX(AE3094,0)))</f>
        <v>93</v>
      </c>
    </row>
    <row r="3096" spans="1:31" x14ac:dyDescent="0.25">
      <c r="A3096" s="42">
        <v>151</v>
      </c>
      <c r="B3096" s="42" t="s">
        <v>65</v>
      </c>
      <c r="C3096" s="42" t="s">
        <v>770</v>
      </c>
      <c r="E3096" s="20">
        <v>1</v>
      </c>
      <c r="F3096" s="20">
        <v>2</v>
      </c>
      <c r="G3096" s="20">
        <v>3</v>
      </c>
      <c r="H3096" s="20">
        <v>6</v>
      </c>
      <c r="I3096" s="20">
        <v>0</v>
      </c>
      <c r="J3096" s="20">
        <v>1</v>
      </c>
      <c r="K3096" s="20">
        <v>1</v>
      </c>
      <c r="L3096" s="20">
        <v>1</v>
      </c>
      <c r="O3096" s="101">
        <f>IF(ISBLANK(C3096),O3095,IF(COUNTIF(C$2:C3096,C3096)&gt;1,O3095,1+MAX(O3095,0)))</f>
        <v>88</v>
      </c>
      <c r="P3096" s="45">
        <f t="shared" si="672"/>
        <v>51</v>
      </c>
      <c r="Q3096" s="33" t="str">
        <f t="shared" si="673"/>
        <v/>
      </c>
      <c r="R3096" s="33">
        <f t="shared" si="674"/>
        <v>2</v>
      </c>
      <c r="S3096" s="33" t="str">
        <f t="shared" si="675"/>
        <v>151_2</v>
      </c>
      <c r="T3096" s="35" t="str">
        <f t="shared" si="676"/>
        <v>151AM</v>
      </c>
      <c r="U3096" s="35" t="str">
        <f t="shared" si="677"/>
        <v>151AMEW</v>
      </c>
      <c r="W3096" s="20" t="str">
        <f t="shared" si="678"/>
        <v/>
      </c>
      <c r="X3096" s="20" t="str">
        <f t="shared" si="679"/>
        <v/>
      </c>
      <c r="Y3096" s="20" t="str">
        <f t="shared" si="680"/>
        <v/>
      </c>
      <c r="Z3096" s="20" t="str">
        <f t="shared" si="681"/>
        <v/>
      </c>
      <c r="AA3096" s="20">
        <f t="shared" si="683"/>
        <v>0</v>
      </c>
      <c r="AB3096" s="20">
        <f t="shared" si="684"/>
        <v>0</v>
      </c>
      <c r="AC3096" s="20">
        <f t="shared" si="685"/>
        <v>3</v>
      </c>
      <c r="AD3096" s="16">
        <f t="shared" si="682"/>
        <v>1</v>
      </c>
      <c r="AE3096" s="16">
        <f>IF(ISBLANK(T3096),AE3095,IF(COUNTIF(T$2:T3096,T3096)&gt;1,AE3095,1+MAX(AE3095,0)))</f>
        <v>93</v>
      </c>
    </row>
    <row r="3097" spans="1:31" x14ac:dyDescent="0.25">
      <c r="A3097" s="42">
        <v>151</v>
      </c>
      <c r="B3097" s="42" t="s">
        <v>65</v>
      </c>
      <c r="C3097" s="42" t="s">
        <v>770</v>
      </c>
      <c r="E3097" s="20">
        <v>1</v>
      </c>
      <c r="F3097" s="20">
        <v>2</v>
      </c>
      <c r="G3097" s="20">
        <v>4</v>
      </c>
      <c r="H3097" s="20">
        <v>3</v>
      </c>
      <c r="I3097" s="20">
        <v>0</v>
      </c>
      <c r="J3097" s="20">
        <v>0</v>
      </c>
      <c r="K3097" s="20">
        <v>0</v>
      </c>
      <c r="L3097" s="20">
        <v>0</v>
      </c>
      <c r="O3097" s="101">
        <f>IF(ISBLANK(C3097),O3096,IF(COUNTIF(C$2:C3097,C3097)&gt;1,O3096,1+MAX(O3096,0)))</f>
        <v>88</v>
      </c>
      <c r="P3097" s="45">
        <f t="shared" si="672"/>
        <v>51</v>
      </c>
      <c r="Q3097" s="33" t="str">
        <f t="shared" si="673"/>
        <v/>
      </c>
      <c r="R3097" s="33">
        <f t="shared" si="674"/>
        <v>2</v>
      </c>
      <c r="S3097" s="33" t="str">
        <f t="shared" si="675"/>
        <v>151_2</v>
      </c>
      <c r="T3097" s="35" t="str">
        <f t="shared" si="676"/>
        <v>151AM</v>
      </c>
      <c r="U3097" s="35" t="str">
        <f t="shared" si="677"/>
        <v>151AMEW</v>
      </c>
      <c r="W3097" s="20" t="str">
        <f t="shared" si="678"/>
        <v/>
      </c>
      <c r="X3097" s="20" t="str">
        <f t="shared" si="679"/>
        <v/>
      </c>
      <c r="Y3097" s="20" t="str">
        <f t="shared" si="680"/>
        <v/>
      </c>
      <c r="Z3097" s="20" t="str">
        <f t="shared" si="681"/>
        <v/>
      </c>
      <c r="AA3097" s="20">
        <f t="shared" si="683"/>
        <v>0</v>
      </c>
      <c r="AB3097" s="20">
        <f t="shared" si="684"/>
        <v>0</v>
      </c>
      <c r="AC3097" s="20">
        <f t="shared" si="685"/>
        <v>3</v>
      </c>
      <c r="AD3097" s="16">
        <f t="shared" si="682"/>
        <v>1</v>
      </c>
      <c r="AE3097" s="16">
        <f>IF(ISBLANK(T3097),AE3096,IF(COUNTIF(T$2:T3097,T3097)&gt;1,AE3096,1+MAX(AE3096,0)))</f>
        <v>93</v>
      </c>
    </row>
    <row r="3098" spans="1:31" x14ac:dyDescent="0.25">
      <c r="A3098" s="42">
        <v>151</v>
      </c>
      <c r="B3098" s="42" t="s">
        <v>65</v>
      </c>
      <c r="C3098" s="42" t="s">
        <v>770</v>
      </c>
      <c r="E3098" s="20">
        <v>1</v>
      </c>
      <c r="F3098" s="20">
        <v>3</v>
      </c>
      <c r="G3098" s="20">
        <v>1</v>
      </c>
      <c r="H3098" s="20">
        <v>5</v>
      </c>
      <c r="I3098" s="20">
        <v>1</v>
      </c>
      <c r="J3098" s="20">
        <v>1</v>
      </c>
      <c r="K3098" s="20">
        <v>3</v>
      </c>
      <c r="L3098" s="20">
        <v>3</v>
      </c>
      <c r="O3098" s="101">
        <f>IF(ISBLANK(C3098),O3097,IF(COUNTIF(C$2:C3098,C3098)&gt;1,O3097,1+MAX(O3097,0)))</f>
        <v>88</v>
      </c>
      <c r="P3098" s="45">
        <f t="shared" si="672"/>
        <v>51</v>
      </c>
      <c r="Q3098" s="33" t="str">
        <f t="shared" si="673"/>
        <v/>
      </c>
      <c r="R3098" s="33">
        <f t="shared" si="674"/>
        <v>3</v>
      </c>
      <c r="S3098" s="33" t="str">
        <f t="shared" si="675"/>
        <v>151_3</v>
      </c>
      <c r="T3098" s="35" t="str">
        <f t="shared" si="676"/>
        <v>151AM</v>
      </c>
      <c r="U3098" s="35" t="str">
        <f t="shared" si="677"/>
        <v>151AMNS</v>
      </c>
      <c r="W3098" s="20" t="str">
        <f t="shared" si="678"/>
        <v/>
      </c>
      <c r="X3098" s="20" t="str">
        <f t="shared" si="679"/>
        <v/>
      </c>
      <c r="Y3098" s="20" t="str">
        <f t="shared" si="680"/>
        <v/>
      </c>
      <c r="Z3098" s="20" t="str">
        <f t="shared" si="681"/>
        <v/>
      </c>
      <c r="AA3098" s="20">
        <f t="shared" si="683"/>
        <v>0</v>
      </c>
      <c r="AB3098" s="20">
        <f t="shared" si="684"/>
        <v>0</v>
      </c>
      <c r="AC3098" s="20">
        <f t="shared" si="685"/>
        <v>0</v>
      </c>
      <c r="AD3098" s="16">
        <f t="shared" si="682"/>
        <v>0</v>
      </c>
      <c r="AE3098" s="16">
        <f>IF(ISBLANK(T3098),AE3097,IF(COUNTIF(T$2:T3098,T3098)&gt;1,AE3097,1+MAX(AE3097,0)))</f>
        <v>93</v>
      </c>
    </row>
    <row r="3099" spans="1:31" x14ac:dyDescent="0.25">
      <c r="A3099" s="42">
        <v>151</v>
      </c>
      <c r="B3099" s="42" t="s">
        <v>65</v>
      </c>
      <c r="C3099" s="42" t="s">
        <v>770</v>
      </c>
      <c r="E3099" s="20">
        <v>1</v>
      </c>
      <c r="F3099" s="20">
        <v>3</v>
      </c>
      <c r="G3099" s="20">
        <v>2</v>
      </c>
      <c r="H3099" s="20">
        <v>1</v>
      </c>
      <c r="I3099" s="20">
        <v>0</v>
      </c>
      <c r="J3099" s="20">
        <v>0</v>
      </c>
      <c r="K3099" s="20">
        <v>0</v>
      </c>
      <c r="L3099" s="20">
        <v>0</v>
      </c>
      <c r="O3099" s="101">
        <f>IF(ISBLANK(C3099),O3098,IF(COUNTIF(C$2:C3099,C3099)&gt;1,O3098,1+MAX(O3098,0)))</f>
        <v>88</v>
      </c>
      <c r="P3099" s="45">
        <f t="shared" si="672"/>
        <v>51</v>
      </c>
      <c r="Q3099" s="33" t="str">
        <f t="shared" si="673"/>
        <v/>
      </c>
      <c r="R3099" s="33">
        <f t="shared" si="674"/>
        <v>3</v>
      </c>
      <c r="S3099" s="33" t="str">
        <f t="shared" si="675"/>
        <v>151_3</v>
      </c>
      <c r="T3099" s="35" t="str">
        <f t="shared" si="676"/>
        <v>151AM</v>
      </c>
      <c r="U3099" s="35" t="str">
        <f t="shared" si="677"/>
        <v>151AMNS</v>
      </c>
      <c r="W3099" s="20" t="str">
        <f t="shared" si="678"/>
        <v/>
      </c>
      <c r="X3099" s="20" t="str">
        <f t="shared" si="679"/>
        <v/>
      </c>
      <c r="Y3099" s="20" t="str">
        <f t="shared" si="680"/>
        <v/>
      </c>
      <c r="Z3099" s="20" t="str">
        <f t="shared" si="681"/>
        <v/>
      </c>
      <c r="AA3099" s="20">
        <f t="shared" si="683"/>
        <v>0</v>
      </c>
      <c r="AB3099" s="20">
        <f t="shared" si="684"/>
        <v>0</v>
      </c>
      <c r="AC3099" s="20">
        <f t="shared" si="685"/>
        <v>0</v>
      </c>
      <c r="AD3099" s="16">
        <f t="shared" si="682"/>
        <v>0</v>
      </c>
      <c r="AE3099" s="16">
        <f>IF(ISBLANK(T3099),AE3098,IF(COUNTIF(T$2:T3099,T3099)&gt;1,AE3098,1+MAX(AE3098,0)))</f>
        <v>93</v>
      </c>
    </row>
    <row r="3100" spans="1:31" x14ac:dyDescent="0.25">
      <c r="A3100" s="42">
        <v>151</v>
      </c>
      <c r="B3100" s="42" t="s">
        <v>65</v>
      </c>
      <c r="C3100" s="42" t="s">
        <v>770</v>
      </c>
      <c r="E3100" s="20">
        <v>1</v>
      </c>
      <c r="F3100" s="20">
        <v>3</v>
      </c>
      <c r="G3100" s="20">
        <v>3</v>
      </c>
      <c r="H3100" s="20">
        <v>3</v>
      </c>
      <c r="I3100" s="20">
        <v>1</v>
      </c>
      <c r="J3100" s="20">
        <v>0</v>
      </c>
      <c r="K3100" s="20">
        <v>2</v>
      </c>
      <c r="L3100" s="20">
        <v>2</v>
      </c>
      <c r="O3100" s="101">
        <f>IF(ISBLANK(C3100),O3099,IF(COUNTIF(C$2:C3100,C3100)&gt;1,O3099,1+MAX(O3099,0)))</f>
        <v>88</v>
      </c>
      <c r="P3100" s="45">
        <f t="shared" si="672"/>
        <v>51</v>
      </c>
      <c r="Q3100" s="33" t="str">
        <f t="shared" si="673"/>
        <v/>
      </c>
      <c r="R3100" s="33">
        <f t="shared" si="674"/>
        <v>3</v>
      </c>
      <c r="S3100" s="33" t="str">
        <f t="shared" si="675"/>
        <v>151_3</v>
      </c>
      <c r="T3100" s="35" t="str">
        <f t="shared" si="676"/>
        <v>151AM</v>
      </c>
      <c r="U3100" s="35" t="str">
        <f t="shared" si="677"/>
        <v>151AMEW</v>
      </c>
      <c r="W3100" s="20" t="str">
        <f t="shared" si="678"/>
        <v/>
      </c>
      <c r="X3100" s="20" t="str">
        <f t="shared" si="679"/>
        <v/>
      </c>
      <c r="Y3100" s="20" t="str">
        <f t="shared" si="680"/>
        <v/>
      </c>
      <c r="Z3100" s="20" t="str">
        <f t="shared" si="681"/>
        <v/>
      </c>
      <c r="AA3100" s="20">
        <f t="shared" si="683"/>
        <v>0</v>
      </c>
      <c r="AB3100" s="20">
        <f t="shared" si="684"/>
        <v>0</v>
      </c>
      <c r="AC3100" s="20">
        <f t="shared" si="685"/>
        <v>3</v>
      </c>
      <c r="AD3100" s="16">
        <f t="shared" si="682"/>
        <v>1</v>
      </c>
      <c r="AE3100" s="16">
        <f>IF(ISBLANK(T3100),AE3099,IF(COUNTIF(T$2:T3100,T3100)&gt;1,AE3099,1+MAX(AE3099,0)))</f>
        <v>93</v>
      </c>
    </row>
    <row r="3101" spans="1:31" x14ac:dyDescent="0.25">
      <c r="A3101" s="42">
        <v>151</v>
      </c>
      <c r="B3101" s="42" t="s">
        <v>65</v>
      </c>
      <c r="C3101" s="42" t="s">
        <v>770</v>
      </c>
      <c r="E3101" s="20">
        <v>1</v>
      </c>
      <c r="F3101" s="20">
        <v>3</v>
      </c>
      <c r="G3101" s="20">
        <v>4</v>
      </c>
      <c r="H3101" s="20">
        <v>5</v>
      </c>
      <c r="I3101" s="20">
        <v>0</v>
      </c>
      <c r="J3101" s="20">
        <v>0</v>
      </c>
      <c r="K3101" s="20">
        <v>1</v>
      </c>
      <c r="L3101" s="20">
        <v>2</v>
      </c>
      <c r="O3101" s="101">
        <f>IF(ISBLANK(C3101),O3100,IF(COUNTIF(C$2:C3101,C3101)&gt;1,O3100,1+MAX(O3100,0)))</f>
        <v>88</v>
      </c>
      <c r="P3101" s="45">
        <f t="shared" si="672"/>
        <v>51</v>
      </c>
      <c r="Q3101" s="33" t="str">
        <f t="shared" si="673"/>
        <v/>
      </c>
      <c r="R3101" s="33">
        <f t="shared" si="674"/>
        <v>3</v>
      </c>
      <c r="S3101" s="33" t="str">
        <f t="shared" si="675"/>
        <v>151_3</v>
      </c>
      <c r="T3101" s="35" t="str">
        <f t="shared" si="676"/>
        <v>151AM</v>
      </c>
      <c r="U3101" s="35" t="str">
        <f t="shared" si="677"/>
        <v>151AMEW</v>
      </c>
      <c r="W3101" s="20" t="str">
        <f t="shared" si="678"/>
        <v/>
      </c>
      <c r="X3101" s="20" t="str">
        <f t="shared" si="679"/>
        <v/>
      </c>
      <c r="Y3101" s="20" t="str">
        <f t="shared" si="680"/>
        <v/>
      </c>
      <c r="Z3101" s="20" t="str">
        <f t="shared" si="681"/>
        <v/>
      </c>
      <c r="AA3101" s="20">
        <f t="shared" si="683"/>
        <v>0</v>
      </c>
      <c r="AB3101" s="20">
        <f t="shared" si="684"/>
        <v>0</v>
      </c>
      <c r="AC3101" s="20">
        <f t="shared" si="685"/>
        <v>3</v>
      </c>
      <c r="AD3101" s="16">
        <f t="shared" si="682"/>
        <v>1</v>
      </c>
      <c r="AE3101" s="16">
        <f>IF(ISBLANK(T3101),AE3100,IF(COUNTIF(T$2:T3101,T3101)&gt;1,AE3100,1+MAX(AE3100,0)))</f>
        <v>93</v>
      </c>
    </row>
    <row r="3102" spans="1:31" x14ac:dyDescent="0.25">
      <c r="A3102" s="42">
        <v>151</v>
      </c>
      <c r="B3102" s="42" t="s">
        <v>65</v>
      </c>
      <c r="C3102" s="42" t="s">
        <v>770</v>
      </c>
      <c r="E3102" s="20">
        <v>1</v>
      </c>
      <c r="F3102" s="20">
        <v>4</v>
      </c>
      <c r="G3102" s="20">
        <v>1</v>
      </c>
      <c r="H3102" s="20">
        <v>2</v>
      </c>
      <c r="I3102" s="20">
        <v>1</v>
      </c>
      <c r="J3102" s="20">
        <v>1</v>
      </c>
      <c r="K3102" s="20">
        <v>0</v>
      </c>
      <c r="L3102" s="20">
        <v>0</v>
      </c>
      <c r="O3102" s="101">
        <f>IF(ISBLANK(C3102),O3101,IF(COUNTIF(C$2:C3102,C3102)&gt;1,O3101,1+MAX(O3101,0)))</f>
        <v>88</v>
      </c>
      <c r="P3102" s="45">
        <f t="shared" si="672"/>
        <v>51</v>
      </c>
      <c r="Q3102" s="33" t="str">
        <f t="shared" si="673"/>
        <v/>
      </c>
      <c r="R3102" s="33">
        <f t="shared" si="674"/>
        <v>4</v>
      </c>
      <c r="S3102" s="33" t="str">
        <f t="shared" si="675"/>
        <v>151_4</v>
      </c>
      <c r="T3102" s="35" t="str">
        <f t="shared" si="676"/>
        <v>151AM</v>
      </c>
      <c r="U3102" s="35" t="str">
        <f t="shared" si="677"/>
        <v>151AMNS</v>
      </c>
      <c r="W3102" s="20" t="str">
        <f t="shared" si="678"/>
        <v/>
      </c>
      <c r="X3102" s="20" t="str">
        <f t="shared" si="679"/>
        <v/>
      </c>
      <c r="Y3102" s="20" t="str">
        <f t="shared" si="680"/>
        <v/>
      </c>
      <c r="Z3102" s="20" t="str">
        <f t="shared" si="681"/>
        <v/>
      </c>
      <c r="AA3102" s="20">
        <f t="shared" si="683"/>
        <v>0</v>
      </c>
      <c r="AB3102" s="20">
        <f t="shared" si="684"/>
        <v>0</v>
      </c>
      <c r="AC3102" s="20">
        <f t="shared" si="685"/>
        <v>0</v>
      </c>
      <c r="AD3102" s="16">
        <f t="shared" si="682"/>
        <v>0</v>
      </c>
      <c r="AE3102" s="16">
        <f>IF(ISBLANK(T3102),AE3101,IF(COUNTIF(T$2:T3102,T3102)&gt;1,AE3101,1+MAX(AE3101,0)))</f>
        <v>93</v>
      </c>
    </row>
    <row r="3103" spans="1:31" x14ac:dyDescent="0.25">
      <c r="A3103" s="42">
        <v>151</v>
      </c>
      <c r="B3103" s="42" t="s">
        <v>65</v>
      </c>
      <c r="C3103" s="42" t="s">
        <v>770</v>
      </c>
      <c r="E3103" s="20">
        <v>1</v>
      </c>
      <c r="F3103" s="20">
        <v>4</v>
      </c>
      <c r="G3103" s="20">
        <v>2</v>
      </c>
      <c r="H3103" s="20">
        <v>2</v>
      </c>
      <c r="I3103" s="20">
        <v>0</v>
      </c>
      <c r="J3103" s="20">
        <v>0</v>
      </c>
      <c r="K3103" s="20">
        <v>0</v>
      </c>
      <c r="L3103" s="20">
        <v>2</v>
      </c>
      <c r="O3103" s="101">
        <f>IF(ISBLANK(C3103),O3102,IF(COUNTIF(C$2:C3103,C3103)&gt;1,O3102,1+MAX(O3102,0)))</f>
        <v>88</v>
      </c>
      <c r="P3103" s="45">
        <f t="shared" si="672"/>
        <v>51</v>
      </c>
      <c r="Q3103" s="33" t="str">
        <f t="shared" si="673"/>
        <v/>
      </c>
      <c r="R3103" s="33">
        <f t="shared" si="674"/>
        <v>4</v>
      </c>
      <c r="S3103" s="33" t="str">
        <f t="shared" si="675"/>
        <v>151_4</v>
      </c>
      <c r="T3103" s="35" t="str">
        <f t="shared" si="676"/>
        <v>151AM</v>
      </c>
      <c r="U3103" s="35" t="str">
        <f t="shared" si="677"/>
        <v>151AMNS</v>
      </c>
      <c r="W3103" s="20" t="str">
        <f t="shared" si="678"/>
        <v/>
      </c>
      <c r="X3103" s="20" t="str">
        <f t="shared" si="679"/>
        <v/>
      </c>
      <c r="Y3103" s="20" t="str">
        <f t="shared" si="680"/>
        <v/>
      </c>
      <c r="Z3103" s="20" t="str">
        <f t="shared" si="681"/>
        <v/>
      </c>
      <c r="AA3103" s="20">
        <f t="shared" si="683"/>
        <v>0</v>
      </c>
      <c r="AB3103" s="20">
        <f t="shared" si="684"/>
        <v>0</v>
      </c>
      <c r="AC3103" s="20">
        <f t="shared" si="685"/>
        <v>0</v>
      </c>
      <c r="AD3103" s="16">
        <f t="shared" si="682"/>
        <v>0</v>
      </c>
      <c r="AE3103" s="16">
        <f>IF(ISBLANK(T3103),AE3102,IF(COUNTIF(T$2:T3103,T3103)&gt;1,AE3102,1+MAX(AE3102,0)))</f>
        <v>93</v>
      </c>
    </row>
    <row r="3104" spans="1:31" x14ac:dyDescent="0.25">
      <c r="A3104" s="42">
        <v>151</v>
      </c>
      <c r="B3104" s="42" t="s">
        <v>65</v>
      </c>
      <c r="C3104" s="42" t="s">
        <v>770</v>
      </c>
      <c r="E3104" s="20">
        <v>1</v>
      </c>
      <c r="F3104" s="20">
        <v>4</v>
      </c>
      <c r="G3104" s="20">
        <v>3</v>
      </c>
      <c r="H3104" s="20">
        <v>4</v>
      </c>
      <c r="I3104" s="20">
        <v>2</v>
      </c>
      <c r="J3104" s="20">
        <v>0</v>
      </c>
      <c r="K3104" s="20">
        <v>1</v>
      </c>
      <c r="L3104" s="20">
        <v>2</v>
      </c>
      <c r="O3104" s="101">
        <f>IF(ISBLANK(C3104),O3103,IF(COUNTIF(C$2:C3104,C3104)&gt;1,O3103,1+MAX(O3103,0)))</f>
        <v>88</v>
      </c>
      <c r="P3104" s="45">
        <f t="shared" si="672"/>
        <v>51</v>
      </c>
      <c r="Q3104" s="33" t="str">
        <f t="shared" si="673"/>
        <v/>
      </c>
      <c r="R3104" s="33">
        <f t="shared" si="674"/>
        <v>4</v>
      </c>
      <c r="S3104" s="33" t="str">
        <f t="shared" si="675"/>
        <v>151_4</v>
      </c>
      <c r="T3104" s="35" t="str">
        <f t="shared" si="676"/>
        <v>151AM</v>
      </c>
      <c r="U3104" s="35" t="str">
        <f t="shared" si="677"/>
        <v>151AMEW</v>
      </c>
      <c r="W3104" s="20" t="str">
        <f t="shared" si="678"/>
        <v/>
      </c>
      <c r="X3104" s="20" t="str">
        <f t="shared" si="679"/>
        <v/>
      </c>
      <c r="Y3104" s="20" t="str">
        <f t="shared" si="680"/>
        <v/>
      </c>
      <c r="Z3104" s="20" t="str">
        <f t="shared" si="681"/>
        <v/>
      </c>
      <c r="AA3104" s="20">
        <f t="shared" si="683"/>
        <v>0</v>
      </c>
      <c r="AB3104" s="20">
        <f t="shared" si="684"/>
        <v>0</v>
      </c>
      <c r="AC3104" s="20">
        <f t="shared" si="685"/>
        <v>3</v>
      </c>
      <c r="AD3104" s="16">
        <f t="shared" si="682"/>
        <v>1</v>
      </c>
      <c r="AE3104" s="16">
        <f>IF(ISBLANK(T3104),AE3103,IF(COUNTIF(T$2:T3104,T3104)&gt;1,AE3103,1+MAX(AE3103,0)))</f>
        <v>93</v>
      </c>
    </row>
    <row r="3105" spans="1:31" x14ac:dyDescent="0.25">
      <c r="A3105" s="42">
        <v>151</v>
      </c>
      <c r="B3105" s="42" t="s">
        <v>65</v>
      </c>
      <c r="C3105" s="42" t="s">
        <v>770</v>
      </c>
      <c r="E3105" s="20">
        <v>1</v>
      </c>
      <c r="F3105" s="20">
        <v>4</v>
      </c>
      <c r="G3105" s="20">
        <v>4</v>
      </c>
      <c r="H3105" s="20">
        <v>3</v>
      </c>
      <c r="I3105" s="20">
        <v>0</v>
      </c>
      <c r="J3105" s="20">
        <v>0</v>
      </c>
      <c r="K3105" s="20">
        <v>2</v>
      </c>
      <c r="L3105" s="20">
        <v>2</v>
      </c>
      <c r="O3105" s="101">
        <f>IF(ISBLANK(C3105),O3104,IF(COUNTIF(C$2:C3105,C3105)&gt;1,O3104,1+MAX(O3104,0)))</f>
        <v>88</v>
      </c>
      <c r="P3105" s="45">
        <f t="shared" si="672"/>
        <v>51</v>
      </c>
      <c r="Q3105" s="33" t="str">
        <f t="shared" si="673"/>
        <v/>
      </c>
      <c r="R3105" s="33">
        <f t="shared" si="674"/>
        <v>4</v>
      </c>
      <c r="S3105" s="33" t="str">
        <f t="shared" si="675"/>
        <v>151_4</v>
      </c>
      <c r="T3105" s="35" t="str">
        <f t="shared" si="676"/>
        <v>151AM</v>
      </c>
      <c r="U3105" s="35" t="str">
        <f t="shared" si="677"/>
        <v>151AMEW</v>
      </c>
      <c r="W3105" s="20" t="str">
        <f t="shared" si="678"/>
        <v/>
      </c>
      <c r="X3105" s="20" t="str">
        <f t="shared" si="679"/>
        <v/>
      </c>
      <c r="Y3105" s="20" t="str">
        <f t="shared" si="680"/>
        <v/>
      </c>
      <c r="Z3105" s="20" t="str">
        <f t="shared" si="681"/>
        <v/>
      </c>
      <c r="AA3105" s="20">
        <f t="shared" si="683"/>
        <v>0</v>
      </c>
      <c r="AB3105" s="20">
        <f t="shared" si="684"/>
        <v>0</v>
      </c>
      <c r="AC3105" s="20">
        <f t="shared" si="685"/>
        <v>3</v>
      </c>
      <c r="AD3105" s="16">
        <f t="shared" si="682"/>
        <v>1</v>
      </c>
      <c r="AE3105" s="16">
        <f>IF(ISBLANK(T3105),AE3104,IF(COUNTIF(T$2:T3105,T3105)&gt;1,AE3104,1+MAX(AE3104,0)))</f>
        <v>93</v>
      </c>
    </row>
    <row r="3106" spans="1:31" x14ac:dyDescent="0.25">
      <c r="A3106" s="42">
        <v>151</v>
      </c>
      <c r="B3106" s="42" t="s">
        <v>66</v>
      </c>
      <c r="C3106" s="42" t="s">
        <v>843</v>
      </c>
      <c r="E3106" s="20">
        <v>1</v>
      </c>
      <c r="F3106" s="20">
        <v>1</v>
      </c>
      <c r="G3106" s="20">
        <v>1</v>
      </c>
      <c r="H3106" s="20">
        <v>11</v>
      </c>
      <c r="I3106" s="20">
        <v>7</v>
      </c>
      <c r="J3106" s="20">
        <v>1</v>
      </c>
      <c r="K3106" s="20">
        <v>5</v>
      </c>
      <c r="L3106" s="20">
        <v>5</v>
      </c>
      <c r="O3106" s="101">
        <f>IF(ISBLANK(C3106),O3105,IF(COUNTIF(C$2:C3106,C3106)&gt;1,O3105,1+MAX(O3105,0)))</f>
        <v>89</v>
      </c>
      <c r="P3106" s="45">
        <f t="shared" si="672"/>
        <v>51</v>
      </c>
      <c r="Q3106" s="33" t="str">
        <f t="shared" si="673"/>
        <v/>
      </c>
      <c r="R3106" s="33">
        <f t="shared" si="674"/>
        <v>9</v>
      </c>
      <c r="S3106" s="33" t="str">
        <f t="shared" si="675"/>
        <v>151_9</v>
      </c>
      <c r="T3106" s="35" t="str">
        <f t="shared" si="676"/>
        <v>151PM</v>
      </c>
      <c r="U3106" s="35" t="str">
        <f t="shared" si="677"/>
        <v>151PMNS</v>
      </c>
      <c r="W3106" s="20" t="str">
        <f t="shared" si="678"/>
        <v/>
      </c>
      <c r="X3106" s="20" t="str">
        <f t="shared" si="679"/>
        <v/>
      </c>
      <c r="Y3106" s="20" t="str">
        <f t="shared" si="680"/>
        <v/>
      </c>
      <c r="Z3106" s="20" t="str">
        <f t="shared" si="681"/>
        <v/>
      </c>
      <c r="AA3106" s="20">
        <f t="shared" si="683"/>
        <v>0</v>
      </c>
      <c r="AB3106" s="20">
        <f t="shared" si="684"/>
        <v>0</v>
      </c>
      <c r="AC3106" s="20">
        <f t="shared" si="685"/>
        <v>0</v>
      </c>
      <c r="AD3106" s="16">
        <f t="shared" si="682"/>
        <v>0</v>
      </c>
      <c r="AE3106" s="16">
        <f>IF(ISBLANK(T3106),AE3105,IF(COUNTIF(T$2:T3106,T3106)&gt;1,AE3105,1+MAX(AE3105,0)))</f>
        <v>94</v>
      </c>
    </row>
    <row r="3107" spans="1:31" x14ac:dyDescent="0.25">
      <c r="A3107" s="42">
        <v>151</v>
      </c>
      <c r="B3107" s="42" t="s">
        <v>66</v>
      </c>
      <c r="C3107" s="42" t="s">
        <v>843</v>
      </c>
      <c r="E3107" s="20">
        <v>1</v>
      </c>
      <c r="F3107" s="20">
        <v>1</v>
      </c>
      <c r="G3107" s="20">
        <v>2</v>
      </c>
      <c r="H3107" s="20">
        <v>4</v>
      </c>
      <c r="I3107" s="20">
        <v>0</v>
      </c>
      <c r="J3107" s="20">
        <v>1</v>
      </c>
      <c r="K3107" s="20">
        <v>0</v>
      </c>
      <c r="L3107" s="20">
        <v>0</v>
      </c>
      <c r="O3107" s="101">
        <f>IF(ISBLANK(C3107),O3106,IF(COUNTIF(C$2:C3107,C3107)&gt;1,O3106,1+MAX(O3106,0)))</f>
        <v>89</v>
      </c>
      <c r="P3107" s="45">
        <f t="shared" si="672"/>
        <v>51</v>
      </c>
      <c r="Q3107" s="33" t="str">
        <f t="shared" si="673"/>
        <v/>
      </c>
      <c r="R3107" s="33">
        <f t="shared" si="674"/>
        <v>9</v>
      </c>
      <c r="S3107" s="33" t="str">
        <f t="shared" si="675"/>
        <v>151_9</v>
      </c>
      <c r="T3107" s="35" t="str">
        <f t="shared" si="676"/>
        <v>151PM</v>
      </c>
      <c r="U3107" s="35" t="str">
        <f t="shared" si="677"/>
        <v>151PMNS</v>
      </c>
      <c r="W3107" s="20" t="str">
        <f t="shared" si="678"/>
        <v/>
      </c>
      <c r="X3107" s="20" t="str">
        <f t="shared" si="679"/>
        <v/>
      </c>
      <c r="Y3107" s="20" t="str">
        <f t="shared" si="680"/>
        <v/>
      </c>
      <c r="Z3107" s="20" t="str">
        <f t="shared" si="681"/>
        <v/>
      </c>
      <c r="AA3107" s="20">
        <f t="shared" si="683"/>
        <v>0</v>
      </c>
      <c r="AB3107" s="20">
        <f t="shared" si="684"/>
        <v>0</v>
      </c>
      <c r="AC3107" s="20">
        <f t="shared" si="685"/>
        <v>0</v>
      </c>
      <c r="AD3107" s="16">
        <f t="shared" si="682"/>
        <v>0</v>
      </c>
      <c r="AE3107" s="16">
        <f>IF(ISBLANK(T3107),AE3106,IF(COUNTIF(T$2:T3107,T3107)&gt;1,AE3106,1+MAX(AE3106,0)))</f>
        <v>94</v>
      </c>
    </row>
    <row r="3108" spans="1:31" x14ac:dyDescent="0.25">
      <c r="A3108" s="42">
        <v>151</v>
      </c>
      <c r="B3108" s="42" t="s">
        <v>66</v>
      </c>
      <c r="C3108" s="42" t="s">
        <v>843</v>
      </c>
      <c r="E3108" s="20">
        <v>1</v>
      </c>
      <c r="F3108" s="20">
        <v>1</v>
      </c>
      <c r="G3108" s="20">
        <v>3</v>
      </c>
      <c r="H3108" s="20">
        <v>9</v>
      </c>
      <c r="I3108" s="20">
        <v>4</v>
      </c>
      <c r="J3108" s="20">
        <v>1</v>
      </c>
      <c r="K3108" s="20">
        <v>1</v>
      </c>
      <c r="L3108" s="20">
        <v>1</v>
      </c>
      <c r="O3108" s="101">
        <f>IF(ISBLANK(C3108),O3107,IF(COUNTIF(C$2:C3108,C3108)&gt;1,O3107,1+MAX(O3107,0)))</f>
        <v>89</v>
      </c>
      <c r="P3108" s="45">
        <f t="shared" si="672"/>
        <v>51</v>
      </c>
      <c r="Q3108" s="33" t="str">
        <f t="shared" si="673"/>
        <v/>
      </c>
      <c r="R3108" s="33">
        <f t="shared" si="674"/>
        <v>9</v>
      </c>
      <c r="S3108" s="33" t="str">
        <f t="shared" si="675"/>
        <v>151_9</v>
      </c>
      <c r="T3108" s="35" t="str">
        <f t="shared" si="676"/>
        <v>151PM</v>
      </c>
      <c r="U3108" s="35" t="str">
        <f t="shared" si="677"/>
        <v>151PMEW</v>
      </c>
      <c r="W3108" s="20" t="str">
        <f t="shared" si="678"/>
        <v/>
      </c>
      <c r="X3108" s="20" t="str">
        <f t="shared" si="679"/>
        <v/>
      </c>
      <c r="Y3108" s="20" t="str">
        <f t="shared" si="680"/>
        <v/>
      </c>
      <c r="Z3108" s="20" t="str">
        <f t="shared" si="681"/>
        <v/>
      </c>
      <c r="AA3108" s="20">
        <f t="shared" si="683"/>
        <v>0</v>
      </c>
      <c r="AB3108" s="20">
        <f t="shared" si="684"/>
        <v>0</v>
      </c>
      <c r="AC3108" s="20">
        <f t="shared" si="685"/>
        <v>0</v>
      </c>
      <c r="AD3108" s="16">
        <f t="shared" si="682"/>
        <v>0</v>
      </c>
      <c r="AE3108" s="16">
        <f>IF(ISBLANK(T3108),AE3107,IF(COUNTIF(T$2:T3108,T3108)&gt;1,AE3107,1+MAX(AE3107,0)))</f>
        <v>94</v>
      </c>
    </row>
    <row r="3109" spans="1:31" x14ac:dyDescent="0.25">
      <c r="A3109" s="42">
        <v>151</v>
      </c>
      <c r="B3109" s="42" t="s">
        <v>66</v>
      </c>
      <c r="C3109" s="42" t="s">
        <v>843</v>
      </c>
      <c r="E3109" s="20">
        <v>1</v>
      </c>
      <c r="F3109" s="20">
        <v>1</v>
      </c>
      <c r="G3109" s="20">
        <v>4</v>
      </c>
      <c r="H3109" s="20">
        <v>17</v>
      </c>
      <c r="I3109" s="20">
        <v>8</v>
      </c>
      <c r="J3109" s="20">
        <v>0</v>
      </c>
      <c r="K3109" s="20">
        <v>6</v>
      </c>
      <c r="L3109" s="20">
        <v>7</v>
      </c>
      <c r="O3109" s="101">
        <f>IF(ISBLANK(C3109),O3108,IF(COUNTIF(C$2:C3109,C3109)&gt;1,O3108,1+MAX(O3108,0)))</f>
        <v>89</v>
      </c>
      <c r="P3109" s="45">
        <f t="shared" si="672"/>
        <v>51</v>
      </c>
      <c r="Q3109" s="33" t="str">
        <f t="shared" si="673"/>
        <v/>
      </c>
      <c r="R3109" s="33">
        <f t="shared" si="674"/>
        <v>9</v>
      </c>
      <c r="S3109" s="33" t="str">
        <f t="shared" si="675"/>
        <v>151_9</v>
      </c>
      <c r="T3109" s="35" t="str">
        <f t="shared" si="676"/>
        <v>151PM</v>
      </c>
      <c r="U3109" s="35" t="str">
        <f t="shared" si="677"/>
        <v>151PMEW</v>
      </c>
      <c r="W3109" s="20" t="str">
        <f t="shared" si="678"/>
        <v/>
      </c>
      <c r="X3109" s="20" t="str">
        <f t="shared" si="679"/>
        <v/>
      </c>
      <c r="Y3109" s="20" t="str">
        <f t="shared" si="680"/>
        <v/>
      </c>
      <c r="Z3109" s="20" t="str">
        <f t="shared" si="681"/>
        <v/>
      </c>
      <c r="AA3109" s="20">
        <f t="shared" si="683"/>
        <v>0</v>
      </c>
      <c r="AB3109" s="20">
        <f t="shared" si="684"/>
        <v>0</v>
      </c>
      <c r="AC3109" s="20">
        <f t="shared" si="685"/>
        <v>0</v>
      </c>
      <c r="AD3109" s="16">
        <f t="shared" si="682"/>
        <v>0</v>
      </c>
      <c r="AE3109" s="16">
        <f>IF(ISBLANK(T3109),AE3108,IF(COUNTIF(T$2:T3109,T3109)&gt;1,AE3108,1+MAX(AE3108,0)))</f>
        <v>94</v>
      </c>
    </row>
    <row r="3110" spans="1:31" x14ac:dyDescent="0.25">
      <c r="A3110" s="42">
        <v>151</v>
      </c>
      <c r="B3110" s="42" t="s">
        <v>66</v>
      </c>
      <c r="C3110" s="42" t="s">
        <v>843</v>
      </c>
      <c r="E3110" s="20">
        <v>1</v>
      </c>
      <c r="F3110" s="20">
        <v>2</v>
      </c>
      <c r="G3110" s="20">
        <v>1</v>
      </c>
      <c r="H3110" s="20">
        <v>27</v>
      </c>
      <c r="I3110" s="20">
        <v>11</v>
      </c>
      <c r="J3110" s="20">
        <v>0</v>
      </c>
      <c r="K3110" s="20">
        <v>11</v>
      </c>
      <c r="L3110" s="20">
        <v>9</v>
      </c>
      <c r="O3110" s="101">
        <f>IF(ISBLANK(C3110),O3109,IF(COUNTIF(C$2:C3110,C3110)&gt;1,O3109,1+MAX(O3109,0)))</f>
        <v>89</v>
      </c>
      <c r="P3110" s="45">
        <f t="shared" si="672"/>
        <v>51</v>
      </c>
      <c r="Q3110" s="33" t="str">
        <f t="shared" si="673"/>
        <v/>
      </c>
      <c r="R3110" s="33">
        <f t="shared" si="674"/>
        <v>10</v>
      </c>
      <c r="S3110" s="33" t="str">
        <f t="shared" si="675"/>
        <v>151_10</v>
      </c>
      <c r="T3110" s="35" t="str">
        <f t="shared" si="676"/>
        <v>151PM</v>
      </c>
      <c r="U3110" s="35" t="str">
        <f t="shared" si="677"/>
        <v>151PMNS</v>
      </c>
      <c r="W3110" s="20" t="str">
        <f t="shared" si="678"/>
        <v/>
      </c>
      <c r="X3110" s="20" t="str">
        <f t="shared" si="679"/>
        <v/>
      </c>
      <c r="Y3110" s="20" t="str">
        <f t="shared" si="680"/>
        <v/>
      </c>
      <c r="Z3110" s="20" t="str">
        <f t="shared" si="681"/>
        <v/>
      </c>
      <c r="AA3110" s="20">
        <f t="shared" si="683"/>
        <v>0</v>
      </c>
      <c r="AB3110" s="20">
        <f t="shared" si="684"/>
        <v>0</v>
      </c>
      <c r="AC3110" s="20">
        <f t="shared" si="685"/>
        <v>0</v>
      </c>
      <c r="AD3110" s="16">
        <f t="shared" si="682"/>
        <v>0</v>
      </c>
      <c r="AE3110" s="16">
        <f>IF(ISBLANK(T3110),AE3109,IF(COUNTIF(T$2:T3110,T3110)&gt;1,AE3109,1+MAX(AE3109,0)))</f>
        <v>94</v>
      </c>
    </row>
    <row r="3111" spans="1:31" x14ac:dyDescent="0.25">
      <c r="A3111" s="42">
        <v>151</v>
      </c>
      <c r="B3111" s="42" t="s">
        <v>66</v>
      </c>
      <c r="C3111" s="42" t="s">
        <v>843</v>
      </c>
      <c r="E3111" s="20">
        <v>1</v>
      </c>
      <c r="F3111" s="20">
        <v>2</v>
      </c>
      <c r="G3111" s="20">
        <v>2</v>
      </c>
      <c r="H3111" s="20">
        <v>13</v>
      </c>
      <c r="I3111" s="20">
        <v>4</v>
      </c>
      <c r="J3111" s="20">
        <v>1</v>
      </c>
      <c r="K3111" s="20">
        <v>0</v>
      </c>
      <c r="L3111" s="20">
        <v>5</v>
      </c>
      <c r="O3111" s="101">
        <f>IF(ISBLANK(C3111),O3110,IF(COUNTIF(C$2:C3111,C3111)&gt;1,O3110,1+MAX(O3110,0)))</f>
        <v>89</v>
      </c>
      <c r="P3111" s="45">
        <f t="shared" si="672"/>
        <v>51</v>
      </c>
      <c r="Q3111" s="33" t="str">
        <f t="shared" si="673"/>
        <v/>
      </c>
      <c r="R3111" s="33">
        <f t="shared" si="674"/>
        <v>10</v>
      </c>
      <c r="S3111" s="33" t="str">
        <f t="shared" si="675"/>
        <v>151_10</v>
      </c>
      <c r="T3111" s="35" t="str">
        <f t="shared" si="676"/>
        <v>151PM</v>
      </c>
      <c r="U3111" s="35" t="str">
        <f t="shared" si="677"/>
        <v>151PMNS</v>
      </c>
      <c r="W3111" s="20" t="str">
        <f t="shared" si="678"/>
        <v/>
      </c>
      <c r="X3111" s="20" t="str">
        <f t="shared" si="679"/>
        <v/>
      </c>
      <c r="Y3111" s="20" t="str">
        <f t="shared" si="680"/>
        <v/>
      </c>
      <c r="Z3111" s="20" t="str">
        <f t="shared" si="681"/>
        <v/>
      </c>
      <c r="AA3111" s="20">
        <f t="shared" si="683"/>
        <v>0</v>
      </c>
      <c r="AB3111" s="20">
        <f t="shared" si="684"/>
        <v>0</v>
      </c>
      <c r="AC3111" s="20">
        <f t="shared" si="685"/>
        <v>0</v>
      </c>
      <c r="AD3111" s="16">
        <f t="shared" si="682"/>
        <v>0</v>
      </c>
      <c r="AE3111" s="16">
        <f>IF(ISBLANK(T3111),AE3110,IF(COUNTIF(T$2:T3111,T3111)&gt;1,AE3110,1+MAX(AE3110,0)))</f>
        <v>94</v>
      </c>
    </row>
    <row r="3112" spans="1:31" x14ac:dyDescent="0.25">
      <c r="A3112" s="42">
        <v>151</v>
      </c>
      <c r="B3112" s="42" t="s">
        <v>66</v>
      </c>
      <c r="C3112" s="42" t="s">
        <v>843</v>
      </c>
      <c r="E3112" s="20">
        <v>1</v>
      </c>
      <c r="F3112" s="20">
        <v>2</v>
      </c>
      <c r="G3112" s="20">
        <v>3</v>
      </c>
      <c r="H3112" s="20">
        <v>20</v>
      </c>
      <c r="I3112" s="20">
        <v>4</v>
      </c>
      <c r="J3112" s="20">
        <v>0</v>
      </c>
      <c r="K3112" s="20">
        <v>4</v>
      </c>
      <c r="L3112" s="20">
        <v>6</v>
      </c>
      <c r="O3112" s="101">
        <f>IF(ISBLANK(C3112),O3111,IF(COUNTIF(C$2:C3112,C3112)&gt;1,O3111,1+MAX(O3111,0)))</f>
        <v>89</v>
      </c>
      <c r="P3112" s="45">
        <f t="shared" si="672"/>
        <v>51</v>
      </c>
      <c r="Q3112" s="33" t="str">
        <f t="shared" si="673"/>
        <v/>
      </c>
      <c r="R3112" s="33">
        <f t="shared" si="674"/>
        <v>10</v>
      </c>
      <c r="S3112" s="33" t="str">
        <f t="shared" si="675"/>
        <v>151_10</v>
      </c>
      <c r="T3112" s="35" t="str">
        <f t="shared" si="676"/>
        <v>151PM</v>
      </c>
      <c r="U3112" s="35" t="str">
        <f t="shared" si="677"/>
        <v>151PMEW</v>
      </c>
      <c r="W3112" s="20" t="str">
        <f t="shared" si="678"/>
        <v/>
      </c>
      <c r="X3112" s="20" t="str">
        <f t="shared" si="679"/>
        <v/>
      </c>
      <c r="Y3112" s="20" t="str">
        <f t="shared" si="680"/>
        <v/>
      </c>
      <c r="Z3112" s="20" t="str">
        <f t="shared" si="681"/>
        <v/>
      </c>
      <c r="AA3112" s="20">
        <f t="shared" si="683"/>
        <v>0</v>
      </c>
      <c r="AB3112" s="20">
        <f t="shared" si="684"/>
        <v>0</v>
      </c>
      <c r="AC3112" s="20">
        <f t="shared" si="685"/>
        <v>0</v>
      </c>
      <c r="AD3112" s="16">
        <f t="shared" si="682"/>
        <v>0</v>
      </c>
      <c r="AE3112" s="16">
        <f>IF(ISBLANK(T3112),AE3111,IF(COUNTIF(T$2:T3112,T3112)&gt;1,AE3111,1+MAX(AE3111,0)))</f>
        <v>94</v>
      </c>
    </row>
    <row r="3113" spans="1:31" x14ac:dyDescent="0.25">
      <c r="A3113" s="42">
        <v>151</v>
      </c>
      <c r="B3113" s="42" t="s">
        <v>66</v>
      </c>
      <c r="C3113" s="42" t="s">
        <v>843</v>
      </c>
      <c r="E3113" s="20">
        <v>1</v>
      </c>
      <c r="F3113" s="20">
        <v>2</v>
      </c>
      <c r="G3113" s="20">
        <v>4</v>
      </c>
      <c r="H3113" s="20">
        <v>26</v>
      </c>
      <c r="I3113" s="20">
        <v>5</v>
      </c>
      <c r="J3113" s="20">
        <v>0</v>
      </c>
      <c r="K3113" s="20">
        <v>12</v>
      </c>
      <c r="L3113" s="20">
        <v>13</v>
      </c>
      <c r="O3113" s="101">
        <f>IF(ISBLANK(C3113),O3112,IF(COUNTIF(C$2:C3113,C3113)&gt;1,O3112,1+MAX(O3112,0)))</f>
        <v>89</v>
      </c>
      <c r="P3113" s="45">
        <f t="shared" si="672"/>
        <v>51</v>
      </c>
      <c r="Q3113" s="33" t="str">
        <f t="shared" si="673"/>
        <v/>
      </c>
      <c r="R3113" s="33">
        <f t="shared" si="674"/>
        <v>10</v>
      </c>
      <c r="S3113" s="33" t="str">
        <f t="shared" si="675"/>
        <v>151_10</v>
      </c>
      <c r="T3113" s="35" t="str">
        <f t="shared" si="676"/>
        <v>151PM</v>
      </c>
      <c r="U3113" s="35" t="str">
        <f t="shared" si="677"/>
        <v>151PMEW</v>
      </c>
      <c r="W3113" s="20" t="str">
        <f t="shared" si="678"/>
        <v/>
      </c>
      <c r="X3113" s="20" t="str">
        <f t="shared" si="679"/>
        <v/>
      </c>
      <c r="Y3113" s="20" t="str">
        <f t="shared" si="680"/>
        <v/>
      </c>
      <c r="Z3113" s="20" t="str">
        <f t="shared" si="681"/>
        <v/>
      </c>
      <c r="AA3113" s="20">
        <f t="shared" si="683"/>
        <v>0</v>
      </c>
      <c r="AB3113" s="20">
        <f t="shared" si="684"/>
        <v>0</v>
      </c>
      <c r="AC3113" s="20">
        <f t="shared" si="685"/>
        <v>0</v>
      </c>
      <c r="AD3113" s="16">
        <f t="shared" si="682"/>
        <v>0</v>
      </c>
      <c r="AE3113" s="16">
        <f>IF(ISBLANK(T3113),AE3112,IF(COUNTIF(T$2:T3113,T3113)&gt;1,AE3112,1+MAX(AE3112,0)))</f>
        <v>94</v>
      </c>
    </row>
    <row r="3114" spans="1:31" x14ac:dyDescent="0.25">
      <c r="A3114" s="42">
        <v>151</v>
      </c>
      <c r="B3114" s="42" t="s">
        <v>66</v>
      </c>
      <c r="C3114" s="42" t="s">
        <v>843</v>
      </c>
      <c r="E3114" s="20">
        <v>1</v>
      </c>
      <c r="F3114" s="20">
        <v>3</v>
      </c>
      <c r="G3114" s="20">
        <v>1</v>
      </c>
      <c r="H3114" s="20">
        <v>12</v>
      </c>
      <c r="I3114" s="20">
        <v>5</v>
      </c>
      <c r="J3114" s="20">
        <v>2</v>
      </c>
      <c r="K3114" s="20">
        <v>3</v>
      </c>
      <c r="L3114" s="20">
        <v>4</v>
      </c>
      <c r="O3114" s="101">
        <f>IF(ISBLANK(C3114),O3113,IF(COUNTIF(C$2:C3114,C3114)&gt;1,O3113,1+MAX(O3113,0)))</f>
        <v>89</v>
      </c>
      <c r="P3114" s="45">
        <f t="shared" si="672"/>
        <v>51</v>
      </c>
      <c r="Q3114" s="33" t="str">
        <f t="shared" si="673"/>
        <v/>
      </c>
      <c r="R3114" s="33">
        <f t="shared" si="674"/>
        <v>11</v>
      </c>
      <c r="S3114" s="33" t="str">
        <f t="shared" si="675"/>
        <v>151_11</v>
      </c>
      <c r="T3114" s="35" t="str">
        <f t="shared" si="676"/>
        <v>151PM</v>
      </c>
      <c r="U3114" s="35" t="str">
        <f t="shared" si="677"/>
        <v>151PMNS</v>
      </c>
      <c r="W3114" s="20" t="str">
        <f t="shared" si="678"/>
        <v/>
      </c>
      <c r="X3114" s="20" t="str">
        <f t="shared" si="679"/>
        <v/>
      </c>
      <c r="Y3114" s="20" t="str">
        <f t="shared" si="680"/>
        <v/>
      </c>
      <c r="Z3114" s="20" t="str">
        <f t="shared" si="681"/>
        <v/>
      </c>
      <c r="AA3114" s="20">
        <f t="shared" si="683"/>
        <v>0</v>
      </c>
      <c r="AB3114" s="20">
        <f t="shared" si="684"/>
        <v>0</v>
      </c>
      <c r="AC3114" s="20">
        <f t="shared" si="685"/>
        <v>0</v>
      </c>
      <c r="AD3114" s="16">
        <f t="shared" si="682"/>
        <v>0</v>
      </c>
      <c r="AE3114" s="16">
        <f>IF(ISBLANK(T3114),AE3113,IF(COUNTIF(T$2:T3114,T3114)&gt;1,AE3113,1+MAX(AE3113,0)))</f>
        <v>94</v>
      </c>
    </row>
    <row r="3115" spans="1:31" x14ac:dyDescent="0.25">
      <c r="A3115" s="42">
        <v>151</v>
      </c>
      <c r="B3115" s="42" t="s">
        <v>66</v>
      </c>
      <c r="C3115" s="42" t="s">
        <v>843</v>
      </c>
      <c r="E3115" s="20">
        <v>1</v>
      </c>
      <c r="F3115" s="20">
        <v>3</v>
      </c>
      <c r="G3115" s="20">
        <v>2</v>
      </c>
      <c r="H3115" s="20">
        <v>7</v>
      </c>
      <c r="I3115" s="20">
        <v>4</v>
      </c>
      <c r="J3115" s="20">
        <v>1</v>
      </c>
      <c r="K3115" s="20">
        <v>0</v>
      </c>
      <c r="L3115" s="20">
        <v>1</v>
      </c>
      <c r="O3115" s="101">
        <f>IF(ISBLANK(C3115),O3114,IF(COUNTIF(C$2:C3115,C3115)&gt;1,O3114,1+MAX(O3114,0)))</f>
        <v>89</v>
      </c>
      <c r="P3115" s="45">
        <f t="shared" si="672"/>
        <v>51</v>
      </c>
      <c r="Q3115" s="33" t="str">
        <f t="shared" si="673"/>
        <v/>
      </c>
      <c r="R3115" s="33">
        <f t="shared" si="674"/>
        <v>11</v>
      </c>
      <c r="S3115" s="33" t="str">
        <f t="shared" si="675"/>
        <v>151_11</v>
      </c>
      <c r="T3115" s="35" t="str">
        <f t="shared" si="676"/>
        <v>151PM</v>
      </c>
      <c r="U3115" s="35" t="str">
        <f t="shared" si="677"/>
        <v>151PMNS</v>
      </c>
      <c r="W3115" s="20" t="str">
        <f t="shared" si="678"/>
        <v/>
      </c>
      <c r="X3115" s="20" t="str">
        <f t="shared" si="679"/>
        <v/>
      </c>
      <c r="Y3115" s="20" t="str">
        <f t="shared" si="680"/>
        <v/>
      </c>
      <c r="Z3115" s="20" t="str">
        <f t="shared" si="681"/>
        <v/>
      </c>
      <c r="AA3115" s="20">
        <f t="shared" si="683"/>
        <v>0</v>
      </c>
      <c r="AB3115" s="20">
        <f t="shared" si="684"/>
        <v>0</v>
      </c>
      <c r="AC3115" s="20">
        <f t="shared" si="685"/>
        <v>0</v>
      </c>
      <c r="AD3115" s="16">
        <f t="shared" si="682"/>
        <v>0</v>
      </c>
      <c r="AE3115" s="16">
        <f>IF(ISBLANK(T3115),AE3114,IF(COUNTIF(T$2:T3115,T3115)&gt;1,AE3114,1+MAX(AE3114,0)))</f>
        <v>94</v>
      </c>
    </row>
    <row r="3116" spans="1:31" x14ac:dyDescent="0.25">
      <c r="A3116" s="42">
        <v>151</v>
      </c>
      <c r="B3116" s="42" t="s">
        <v>66</v>
      </c>
      <c r="C3116" s="42" t="s">
        <v>843</v>
      </c>
      <c r="E3116" s="20">
        <v>1</v>
      </c>
      <c r="F3116" s="20">
        <v>3</v>
      </c>
      <c r="G3116" s="20">
        <v>3</v>
      </c>
      <c r="H3116" s="20">
        <v>6</v>
      </c>
      <c r="I3116" s="20">
        <v>2</v>
      </c>
      <c r="J3116" s="20">
        <v>0</v>
      </c>
      <c r="K3116" s="20">
        <v>1</v>
      </c>
      <c r="L3116" s="20">
        <v>1</v>
      </c>
      <c r="O3116" s="101">
        <f>IF(ISBLANK(C3116),O3115,IF(COUNTIF(C$2:C3116,C3116)&gt;1,O3115,1+MAX(O3115,0)))</f>
        <v>89</v>
      </c>
      <c r="P3116" s="45">
        <f t="shared" si="672"/>
        <v>51</v>
      </c>
      <c r="Q3116" s="33" t="str">
        <f t="shared" si="673"/>
        <v/>
      </c>
      <c r="R3116" s="33">
        <f t="shared" si="674"/>
        <v>11</v>
      </c>
      <c r="S3116" s="33" t="str">
        <f t="shared" si="675"/>
        <v>151_11</v>
      </c>
      <c r="T3116" s="35" t="str">
        <f t="shared" si="676"/>
        <v>151PM</v>
      </c>
      <c r="U3116" s="35" t="str">
        <f t="shared" si="677"/>
        <v>151PMEW</v>
      </c>
      <c r="W3116" s="20" t="str">
        <f t="shared" si="678"/>
        <v/>
      </c>
      <c r="X3116" s="20" t="str">
        <f t="shared" si="679"/>
        <v/>
      </c>
      <c r="Y3116" s="20" t="str">
        <f t="shared" si="680"/>
        <v/>
      </c>
      <c r="Z3116" s="20" t="str">
        <f t="shared" si="681"/>
        <v/>
      </c>
      <c r="AA3116" s="20">
        <f t="shared" si="683"/>
        <v>0</v>
      </c>
      <c r="AB3116" s="20">
        <f t="shared" si="684"/>
        <v>0</v>
      </c>
      <c r="AC3116" s="20">
        <f t="shared" si="685"/>
        <v>0</v>
      </c>
      <c r="AD3116" s="16">
        <f t="shared" si="682"/>
        <v>0</v>
      </c>
      <c r="AE3116" s="16">
        <f>IF(ISBLANK(T3116),AE3115,IF(COUNTIF(T$2:T3116,T3116)&gt;1,AE3115,1+MAX(AE3115,0)))</f>
        <v>94</v>
      </c>
    </row>
    <row r="3117" spans="1:31" x14ac:dyDescent="0.25">
      <c r="A3117" s="42">
        <v>151</v>
      </c>
      <c r="B3117" s="42" t="s">
        <v>66</v>
      </c>
      <c r="C3117" s="42" t="s">
        <v>843</v>
      </c>
      <c r="E3117" s="20">
        <v>1</v>
      </c>
      <c r="F3117" s="20">
        <v>3</v>
      </c>
      <c r="G3117" s="20">
        <v>4</v>
      </c>
      <c r="H3117" s="20">
        <v>12</v>
      </c>
      <c r="I3117" s="20">
        <v>3</v>
      </c>
      <c r="J3117" s="20">
        <v>2</v>
      </c>
      <c r="K3117" s="20">
        <v>6</v>
      </c>
      <c r="L3117" s="20">
        <v>6</v>
      </c>
      <c r="O3117" s="101">
        <f>IF(ISBLANK(C3117),O3116,IF(COUNTIF(C$2:C3117,C3117)&gt;1,O3116,1+MAX(O3116,0)))</f>
        <v>89</v>
      </c>
      <c r="P3117" s="45">
        <f t="shared" si="672"/>
        <v>51</v>
      </c>
      <c r="Q3117" s="33" t="str">
        <f t="shared" si="673"/>
        <v/>
      </c>
      <c r="R3117" s="33">
        <f t="shared" si="674"/>
        <v>11</v>
      </c>
      <c r="S3117" s="33" t="str">
        <f t="shared" si="675"/>
        <v>151_11</v>
      </c>
      <c r="T3117" s="35" t="str">
        <f t="shared" si="676"/>
        <v>151PM</v>
      </c>
      <c r="U3117" s="35" t="str">
        <f t="shared" si="677"/>
        <v>151PMEW</v>
      </c>
      <c r="W3117" s="20" t="str">
        <f t="shared" si="678"/>
        <v/>
      </c>
      <c r="X3117" s="20" t="str">
        <f t="shared" si="679"/>
        <v/>
      </c>
      <c r="Y3117" s="20" t="str">
        <f t="shared" si="680"/>
        <v/>
      </c>
      <c r="Z3117" s="20" t="str">
        <f t="shared" si="681"/>
        <v/>
      </c>
      <c r="AA3117" s="20">
        <f t="shared" si="683"/>
        <v>0</v>
      </c>
      <c r="AB3117" s="20">
        <f t="shared" si="684"/>
        <v>0</v>
      </c>
      <c r="AC3117" s="20">
        <f t="shared" si="685"/>
        <v>0</v>
      </c>
      <c r="AD3117" s="16">
        <f t="shared" si="682"/>
        <v>0</v>
      </c>
      <c r="AE3117" s="16">
        <f>IF(ISBLANK(T3117),AE3116,IF(COUNTIF(T$2:T3117,T3117)&gt;1,AE3116,1+MAX(AE3116,0)))</f>
        <v>94</v>
      </c>
    </row>
    <row r="3118" spans="1:31" x14ac:dyDescent="0.25">
      <c r="A3118" s="42">
        <v>151</v>
      </c>
      <c r="B3118" s="42" t="s">
        <v>66</v>
      </c>
      <c r="C3118" s="42" t="s">
        <v>843</v>
      </c>
      <c r="E3118" s="20">
        <v>1</v>
      </c>
      <c r="F3118" s="20">
        <v>4</v>
      </c>
      <c r="G3118" s="20">
        <v>1</v>
      </c>
      <c r="H3118" s="20">
        <v>8</v>
      </c>
      <c r="I3118" s="20">
        <v>5</v>
      </c>
      <c r="J3118" s="20">
        <v>3</v>
      </c>
      <c r="K3118" s="20">
        <v>1</v>
      </c>
      <c r="L3118" s="20">
        <v>0</v>
      </c>
      <c r="O3118" s="101">
        <f>IF(ISBLANK(C3118),O3117,IF(COUNTIF(C$2:C3118,C3118)&gt;1,O3117,1+MAX(O3117,0)))</f>
        <v>89</v>
      </c>
      <c r="P3118" s="45">
        <f t="shared" si="672"/>
        <v>51</v>
      </c>
      <c r="Q3118" s="33" t="str">
        <f t="shared" si="673"/>
        <v/>
      </c>
      <c r="R3118" s="33">
        <f t="shared" si="674"/>
        <v>12</v>
      </c>
      <c r="S3118" s="33" t="str">
        <f t="shared" si="675"/>
        <v>151_12</v>
      </c>
      <c r="T3118" s="35" t="str">
        <f t="shared" si="676"/>
        <v>151PM</v>
      </c>
      <c r="U3118" s="35" t="str">
        <f t="shared" si="677"/>
        <v>151PMNS</v>
      </c>
      <c r="W3118" s="20" t="str">
        <f t="shared" si="678"/>
        <v/>
      </c>
      <c r="X3118" s="20" t="str">
        <f t="shared" si="679"/>
        <v/>
      </c>
      <c r="Y3118" s="20" t="str">
        <f t="shared" si="680"/>
        <v/>
      </c>
      <c r="Z3118" s="20" t="str">
        <f t="shared" si="681"/>
        <v/>
      </c>
      <c r="AA3118" s="20">
        <f t="shared" si="683"/>
        <v>0</v>
      </c>
      <c r="AB3118" s="20">
        <f t="shared" si="684"/>
        <v>0</v>
      </c>
      <c r="AC3118" s="20">
        <f t="shared" si="685"/>
        <v>0</v>
      </c>
      <c r="AD3118" s="16">
        <f t="shared" si="682"/>
        <v>0</v>
      </c>
      <c r="AE3118" s="16">
        <f>IF(ISBLANK(T3118),AE3117,IF(COUNTIF(T$2:T3118,T3118)&gt;1,AE3117,1+MAX(AE3117,0)))</f>
        <v>94</v>
      </c>
    </row>
    <row r="3119" spans="1:31" x14ac:dyDescent="0.25">
      <c r="A3119" s="42">
        <v>151</v>
      </c>
      <c r="B3119" s="42" t="s">
        <v>66</v>
      </c>
      <c r="C3119" s="42" t="s">
        <v>843</v>
      </c>
      <c r="E3119" s="20">
        <v>1</v>
      </c>
      <c r="F3119" s="20">
        <v>4</v>
      </c>
      <c r="G3119" s="20">
        <v>2</v>
      </c>
      <c r="H3119" s="20">
        <v>4</v>
      </c>
      <c r="I3119" s="20">
        <v>2</v>
      </c>
      <c r="J3119" s="20">
        <v>0</v>
      </c>
      <c r="K3119" s="20">
        <v>2</v>
      </c>
      <c r="L3119" s="20">
        <v>2</v>
      </c>
      <c r="O3119" s="101">
        <f>IF(ISBLANK(C3119),O3118,IF(COUNTIF(C$2:C3119,C3119)&gt;1,O3118,1+MAX(O3118,0)))</f>
        <v>89</v>
      </c>
      <c r="P3119" s="45">
        <f t="shared" si="672"/>
        <v>51</v>
      </c>
      <c r="Q3119" s="33" t="str">
        <f t="shared" si="673"/>
        <v/>
      </c>
      <c r="R3119" s="33">
        <f t="shared" si="674"/>
        <v>12</v>
      </c>
      <c r="S3119" s="33" t="str">
        <f t="shared" si="675"/>
        <v>151_12</v>
      </c>
      <c r="T3119" s="35" t="str">
        <f t="shared" si="676"/>
        <v>151PM</v>
      </c>
      <c r="U3119" s="35" t="str">
        <f t="shared" si="677"/>
        <v>151PMNS</v>
      </c>
      <c r="W3119" s="20" t="str">
        <f t="shared" si="678"/>
        <v/>
      </c>
      <c r="X3119" s="20" t="str">
        <f t="shared" si="679"/>
        <v/>
      </c>
      <c r="Y3119" s="20" t="str">
        <f t="shared" si="680"/>
        <v/>
      </c>
      <c r="Z3119" s="20" t="str">
        <f t="shared" si="681"/>
        <v/>
      </c>
      <c r="AA3119" s="20">
        <f t="shared" si="683"/>
        <v>0</v>
      </c>
      <c r="AB3119" s="20">
        <f t="shared" si="684"/>
        <v>0</v>
      </c>
      <c r="AC3119" s="20">
        <f t="shared" si="685"/>
        <v>0</v>
      </c>
      <c r="AD3119" s="16">
        <f t="shared" si="682"/>
        <v>0</v>
      </c>
      <c r="AE3119" s="16">
        <f>IF(ISBLANK(T3119),AE3118,IF(COUNTIF(T$2:T3119,T3119)&gt;1,AE3118,1+MAX(AE3118,0)))</f>
        <v>94</v>
      </c>
    </row>
    <row r="3120" spans="1:31" x14ac:dyDescent="0.25">
      <c r="A3120" s="42">
        <v>151</v>
      </c>
      <c r="B3120" s="42" t="s">
        <v>66</v>
      </c>
      <c r="C3120" s="42" t="s">
        <v>843</v>
      </c>
      <c r="E3120" s="20">
        <v>1</v>
      </c>
      <c r="F3120" s="20">
        <v>4</v>
      </c>
      <c r="G3120" s="20">
        <v>3</v>
      </c>
      <c r="H3120" s="20">
        <v>6</v>
      </c>
      <c r="I3120" s="20">
        <v>0</v>
      </c>
      <c r="J3120" s="20">
        <v>2</v>
      </c>
      <c r="K3120" s="20">
        <v>2</v>
      </c>
      <c r="L3120" s="20">
        <v>2</v>
      </c>
      <c r="O3120" s="101">
        <f>IF(ISBLANK(C3120),O3119,IF(COUNTIF(C$2:C3120,C3120)&gt;1,O3119,1+MAX(O3119,0)))</f>
        <v>89</v>
      </c>
      <c r="P3120" s="45">
        <f t="shared" si="672"/>
        <v>51</v>
      </c>
      <c r="Q3120" s="33" t="str">
        <f t="shared" si="673"/>
        <v/>
      </c>
      <c r="R3120" s="33">
        <f t="shared" si="674"/>
        <v>12</v>
      </c>
      <c r="S3120" s="33" t="str">
        <f t="shared" si="675"/>
        <v>151_12</v>
      </c>
      <c r="T3120" s="35" t="str">
        <f t="shared" si="676"/>
        <v>151PM</v>
      </c>
      <c r="U3120" s="35" t="str">
        <f t="shared" si="677"/>
        <v>151PMEW</v>
      </c>
      <c r="W3120" s="20" t="str">
        <f t="shared" si="678"/>
        <v/>
      </c>
      <c r="X3120" s="20" t="str">
        <f t="shared" si="679"/>
        <v/>
      </c>
      <c r="Y3120" s="20" t="str">
        <f t="shared" si="680"/>
        <v/>
      </c>
      <c r="Z3120" s="20" t="str">
        <f t="shared" si="681"/>
        <v/>
      </c>
      <c r="AA3120" s="20">
        <f t="shared" si="683"/>
        <v>0</v>
      </c>
      <c r="AB3120" s="20">
        <f t="shared" si="684"/>
        <v>0</v>
      </c>
      <c r="AC3120" s="20">
        <f t="shared" si="685"/>
        <v>0</v>
      </c>
      <c r="AD3120" s="16">
        <f t="shared" si="682"/>
        <v>0</v>
      </c>
      <c r="AE3120" s="16">
        <f>IF(ISBLANK(T3120),AE3119,IF(COUNTIF(T$2:T3120,T3120)&gt;1,AE3119,1+MAX(AE3119,0)))</f>
        <v>94</v>
      </c>
    </row>
    <row r="3121" spans="1:31" x14ac:dyDescent="0.25">
      <c r="A3121" s="42">
        <v>151</v>
      </c>
      <c r="B3121" s="42" t="s">
        <v>66</v>
      </c>
      <c r="C3121" s="42" t="s">
        <v>843</v>
      </c>
      <c r="E3121" s="20">
        <v>1</v>
      </c>
      <c r="F3121" s="20">
        <v>4</v>
      </c>
      <c r="G3121" s="20">
        <v>4</v>
      </c>
      <c r="H3121" s="20">
        <v>5</v>
      </c>
      <c r="I3121" s="20">
        <v>1</v>
      </c>
      <c r="J3121" s="20">
        <v>0</v>
      </c>
      <c r="K3121" s="20">
        <v>2</v>
      </c>
      <c r="L3121" s="20">
        <v>2</v>
      </c>
      <c r="O3121" s="101">
        <f>IF(ISBLANK(C3121),O3120,IF(COUNTIF(C$2:C3121,C3121)&gt;1,O3120,1+MAX(O3120,0)))</f>
        <v>89</v>
      </c>
      <c r="P3121" s="45">
        <f t="shared" si="672"/>
        <v>51</v>
      </c>
      <c r="Q3121" s="33" t="str">
        <f t="shared" si="673"/>
        <v/>
      </c>
      <c r="R3121" s="33">
        <f t="shared" si="674"/>
        <v>12</v>
      </c>
      <c r="S3121" s="33" t="str">
        <f t="shared" si="675"/>
        <v>151_12</v>
      </c>
      <c r="T3121" s="35" t="str">
        <f t="shared" si="676"/>
        <v>151PM</v>
      </c>
      <c r="U3121" s="35" t="str">
        <f t="shared" si="677"/>
        <v>151PMEW</v>
      </c>
      <c r="W3121" s="20" t="str">
        <f t="shared" si="678"/>
        <v/>
      </c>
      <c r="X3121" s="20" t="str">
        <f t="shared" si="679"/>
        <v/>
      </c>
      <c r="Y3121" s="20" t="str">
        <f t="shared" si="680"/>
        <v/>
      </c>
      <c r="Z3121" s="20" t="str">
        <f t="shared" si="681"/>
        <v/>
      </c>
      <c r="AA3121" s="20">
        <f t="shared" si="683"/>
        <v>0</v>
      </c>
      <c r="AB3121" s="20">
        <f t="shared" si="684"/>
        <v>0</v>
      </c>
      <c r="AC3121" s="20">
        <f t="shared" si="685"/>
        <v>0</v>
      </c>
      <c r="AD3121" s="16">
        <f t="shared" si="682"/>
        <v>0</v>
      </c>
      <c r="AE3121" s="16">
        <f>IF(ISBLANK(T3121),AE3120,IF(COUNTIF(T$2:T3121,T3121)&gt;1,AE3120,1+MAX(AE3120,0)))</f>
        <v>94</v>
      </c>
    </row>
    <row r="3122" spans="1:31" x14ac:dyDescent="0.25">
      <c r="A3122" s="42">
        <v>151</v>
      </c>
      <c r="B3122" s="42" t="s">
        <v>66</v>
      </c>
      <c r="C3122" s="42" t="s">
        <v>843</v>
      </c>
      <c r="E3122" s="20">
        <v>2</v>
      </c>
      <c r="F3122" s="20">
        <v>1</v>
      </c>
      <c r="G3122" s="20">
        <v>1</v>
      </c>
      <c r="H3122" s="20">
        <v>7</v>
      </c>
      <c r="I3122" s="20">
        <v>5</v>
      </c>
      <c r="J3122" s="20">
        <v>0</v>
      </c>
      <c r="K3122" s="20">
        <v>2</v>
      </c>
      <c r="L3122" s="20">
        <v>2</v>
      </c>
      <c r="O3122" s="101">
        <f>IF(ISBLANK(C3122),O3121,IF(COUNTIF(C$2:C3122,C3122)&gt;1,O3121,1+MAX(O3121,0)))</f>
        <v>89</v>
      </c>
      <c r="P3122" s="45">
        <f t="shared" si="672"/>
        <v>51</v>
      </c>
      <c r="Q3122" s="33" t="str">
        <f t="shared" si="673"/>
        <v/>
      </c>
      <c r="R3122" s="33">
        <f t="shared" si="674"/>
        <v>13</v>
      </c>
      <c r="S3122" s="33" t="str">
        <f t="shared" si="675"/>
        <v>151_13</v>
      </c>
      <c r="T3122" s="35" t="str">
        <f t="shared" si="676"/>
        <v>151PM</v>
      </c>
      <c r="U3122" s="35" t="str">
        <f t="shared" si="677"/>
        <v>151PMNS</v>
      </c>
      <c r="W3122" s="20" t="str">
        <f t="shared" si="678"/>
        <v/>
      </c>
      <c r="X3122" s="20" t="str">
        <f t="shared" si="679"/>
        <v/>
      </c>
      <c r="Y3122" s="20" t="str">
        <f t="shared" si="680"/>
        <v/>
      </c>
      <c r="Z3122" s="20" t="str">
        <f t="shared" si="681"/>
        <v/>
      </c>
      <c r="AA3122" s="20">
        <f t="shared" si="683"/>
        <v>0</v>
      </c>
      <c r="AB3122" s="20">
        <f t="shared" si="684"/>
        <v>0</v>
      </c>
      <c r="AC3122" s="20">
        <f t="shared" si="685"/>
        <v>0</v>
      </c>
      <c r="AD3122" s="16">
        <f t="shared" si="682"/>
        <v>0</v>
      </c>
      <c r="AE3122" s="16">
        <f>IF(ISBLANK(T3122),AE3121,IF(COUNTIF(T$2:T3122,T3122)&gt;1,AE3121,1+MAX(AE3121,0)))</f>
        <v>94</v>
      </c>
    </row>
    <row r="3123" spans="1:31" x14ac:dyDescent="0.25">
      <c r="A3123" s="42">
        <v>151</v>
      </c>
      <c r="B3123" s="42" t="s">
        <v>66</v>
      </c>
      <c r="C3123" s="42" t="s">
        <v>843</v>
      </c>
      <c r="E3123" s="20">
        <v>2</v>
      </c>
      <c r="F3123" s="20">
        <v>1</v>
      </c>
      <c r="G3123" s="20">
        <v>2</v>
      </c>
      <c r="H3123" s="20">
        <v>5</v>
      </c>
      <c r="I3123" s="20">
        <v>0</v>
      </c>
      <c r="J3123" s="20">
        <v>1</v>
      </c>
      <c r="K3123" s="20">
        <v>0</v>
      </c>
      <c r="L3123" s="20">
        <v>0</v>
      </c>
      <c r="O3123" s="101">
        <f>IF(ISBLANK(C3123),O3122,IF(COUNTIF(C$2:C3123,C3123)&gt;1,O3122,1+MAX(O3122,0)))</f>
        <v>89</v>
      </c>
      <c r="P3123" s="45">
        <f t="shared" si="672"/>
        <v>51</v>
      </c>
      <c r="Q3123" s="33" t="str">
        <f t="shared" si="673"/>
        <v/>
      </c>
      <c r="R3123" s="33">
        <f t="shared" si="674"/>
        <v>13</v>
      </c>
      <c r="S3123" s="33" t="str">
        <f t="shared" si="675"/>
        <v>151_13</v>
      </c>
      <c r="T3123" s="35" t="str">
        <f t="shared" si="676"/>
        <v>151PM</v>
      </c>
      <c r="U3123" s="35" t="str">
        <f t="shared" si="677"/>
        <v>151PMNS</v>
      </c>
      <c r="W3123" s="20" t="str">
        <f t="shared" si="678"/>
        <v/>
      </c>
      <c r="X3123" s="20" t="str">
        <f t="shared" si="679"/>
        <v/>
      </c>
      <c r="Y3123" s="20" t="str">
        <f t="shared" si="680"/>
        <v/>
      </c>
      <c r="Z3123" s="20" t="str">
        <f t="shared" si="681"/>
        <v/>
      </c>
      <c r="AA3123" s="20">
        <f t="shared" si="683"/>
        <v>0</v>
      </c>
      <c r="AB3123" s="20">
        <f t="shared" si="684"/>
        <v>0</v>
      </c>
      <c r="AC3123" s="20">
        <f t="shared" si="685"/>
        <v>0</v>
      </c>
      <c r="AD3123" s="16">
        <f t="shared" si="682"/>
        <v>0</v>
      </c>
      <c r="AE3123" s="16">
        <f>IF(ISBLANK(T3123),AE3122,IF(COUNTIF(T$2:T3123,T3123)&gt;1,AE3122,1+MAX(AE3122,0)))</f>
        <v>94</v>
      </c>
    </row>
    <row r="3124" spans="1:31" x14ac:dyDescent="0.25">
      <c r="A3124" s="42">
        <v>151</v>
      </c>
      <c r="B3124" s="42" t="s">
        <v>66</v>
      </c>
      <c r="C3124" s="42" t="s">
        <v>843</v>
      </c>
      <c r="E3124" s="20">
        <v>2</v>
      </c>
      <c r="F3124" s="20">
        <v>1</v>
      </c>
      <c r="G3124" s="20">
        <v>3</v>
      </c>
      <c r="H3124" s="20">
        <v>8</v>
      </c>
      <c r="I3124" s="20">
        <v>2</v>
      </c>
      <c r="J3124" s="20">
        <v>0</v>
      </c>
      <c r="K3124" s="20">
        <v>1</v>
      </c>
      <c r="L3124" s="20">
        <v>3</v>
      </c>
      <c r="O3124" s="101">
        <f>IF(ISBLANK(C3124),O3123,IF(COUNTIF(C$2:C3124,C3124)&gt;1,O3123,1+MAX(O3123,0)))</f>
        <v>89</v>
      </c>
      <c r="P3124" s="45">
        <f t="shared" si="672"/>
        <v>51</v>
      </c>
      <c r="Q3124" s="33" t="str">
        <f t="shared" si="673"/>
        <v/>
      </c>
      <c r="R3124" s="33">
        <f t="shared" si="674"/>
        <v>13</v>
      </c>
      <c r="S3124" s="33" t="str">
        <f t="shared" si="675"/>
        <v>151_13</v>
      </c>
      <c r="T3124" s="35" t="str">
        <f t="shared" si="676"/>
        <v>151PM</v>
      </c>
      <c r="U3124" s="35" t="str">
        <f t="shared" si="677"/>
        <v>151PMEW</v>
      </c>
      <c r="W3124" s="20" t="str">
        <f t="shared" si="678"/>
        <v/>
      </c>
      <c r="X3124" s="20" t="str">
        <f t="shared" si="679"/>
        <v/>
      </c>
      <c r="Y3124" s="20" t="str">
        <f t="shared" si="680"/>
        <v/>
      </c>
      <c r="Z3124" s="20" t="str">
        <f t="shared" si="681"/>
        <v/>
      </c>
      <c r="AA3124" s="20">
        <f t="shared" si="683"/>
        <v>0</v>
      </c>
      <c r="AB3124" s="20">
        <f t="shared" si="684"/>
        <v>0</v>
      </c>
      <c r="AC3124" s="20">
        <f t="shared" si="685"/>
        <v>0</v>
      </c>
      <c r="AD3124" s="16">
        <f t="shared" si="682"/>
        <v>0</v>
      </c>
      <c r="AE3124" s="16">
        <f>IF(ISBLANK(T3124),AE3123,IF(COUNTIF(T$2:T3124,T3124)&gt;1,AE3123,1+MAX(AE3123,0)))</f>
        <v>94</v>
      </c>
    </row>
    <row r="3125" spans="1:31" x14ac:dyDescent="0.25">
      <c r="A3125" s="42">
        <v>151</v>
      </c>
      <c r="B3125" s="42" t="s">
        <v>66</v>
      </c>
      <c r="C3125" s="42" t="s">
        <v>843</v>
      </c>
      <c r="E3125" s="20">
        <v>2</v>
      </c>
      <c r="F3125" s="20">
        <v>1</v>
      </c>
      <c r="G3125" s="20">
        <v>4</v>
      </c>
      <c r="H3125" s="20">
        <v>8</v>
      </c>
      <c r="I3125" s="20">
        <v>5</v>
      </c>
      <c r="J3125" s="20">
        <v>0</v>
      </c>
      <c r="K3125" s="20">
        <v>4</v>
      </c>
      <c r="L3125" s="20">
        <v>5</v>
      </c>
      <c r="O3125" s="101">
        <f>IF(ISBLANK(C3125),O3124,IF(COUNTIF(C$2:C3125,C3125)&gt;1,O3124,1+MAX(O3124,0)))</f>
        <v>89</v>
      </c>
      <c r="P3125" s="45">
        <f t="shared" si="672"/>
        <v>51</v>
      </c>
      <c r="Q3125" s="33" t="str">
        <f t="shared" si="673"/>
        <v/>
      </c>
      <c r="R3125" s="33">
        <f t="shared" si="674"/>
        <v>13</v>
      </c>
      <c r="S3125" s="33" t="str">
        <f t="shared" si="675"/>
        <v>151_13</v>
      </c>
      <c r="T3125" s="35" t="str">
        <f t="shared" si="676"/>
        <v>151PM</v>
      </c>
      <c r="U3125" s="35" t="str">
        <f t="shared" si="677"/>
        <v>151PMEW</v>
      </c>
      <c r="W3125" s="20" t="str">
        <f t="shared" si="678"/>
        <v/>
      </c>
      <c r="X3125" s="20" t="str">
        <f t="shared" si="679"/>
        <v/>
      </c>
      <c r="Y3125" s="20" t="str">
        <f t="shared" si="680"/>
        <v/>
      </c>
      <c r="Z3125" s="20" t="str">
        <f t="shared" si="681"/>
        <v/>
      </c>
      <c r="AA3125" s="20">
        <f t="shared" si="683"/>
        <v>0</v>
      </c>
      <c r="AB3125" s="20">
        <f t="shared" si="684"/>
        <v>0</v>
      </c>
      <c r="AC3125" s="20">
        <f t="shared" si="685"/>
        <v>0</v>
      </c>
      <c r="AD3125" s="16">
        <f t="shared" si="682"/>
        <v>0</v>
      </c>
      <c r="AE3125" s="16">
        <f>IF(ISBLANK(T3125),AE3124,IF(COUNTIF(T$2:T3125,T3125)&gt;1,AE3124,1+MAX(AE3124,0)))</f>
        <v>94</v>
      </c>
    </row>
    <row r="3126" spans="1:31" x14ac:dyDescent="0.25">
      <c r="A3126" s="42">
        <v>151</v>
      </c>
      <c r="B3126" s="42" t="s">
        <v>66</v>
      </c>
      <c r="C3126" s="42" t="s">
        <v>843</v>
      </c>
      <c r="E3126" s="20">
        <v>2</v>
      </c>
      <c r="F3126" s="20">
        <v>2</v>
      </c>
      <c r="G3126" s="20">
        <v>1</v>
      </c>
      <c r="H3126" s="20">
        <v>21</v>
      </c>
      <c r="I3126" s="20">
        <v>8</v>
      </c>
      <c r="J3126" s="20">
        <v>3</v>
      </c>
      <c r="K3126" s="20">
        <v>11</v>
      </c>
      <c r="L3126" s="20">
        <v>8</v>
      </c>
      <c r="O3126" s="101">
        <f>IF(ISBLANK(C3126),O3125,IF(COUNTIF(C$2:C3126,C3126)&gt;1,O3125,1+MAX(O3125,0)))</f>
        <v>89</v>
      </c>
      <c r="P3126" s="45">
        <f t="shared" si="672"/>
        <v>51</v>
      </c>
      <c r="Q3126" s="33" t="str">
        <f t="shared" si="673"/>
        <v/>
      </c>
      <c r="R3126" s="33">
        <f t="shared" si="674"/>
        <v>14</v>
      </c>
      <c r="S3126" s="33" t="str">
        <f t="shared" si="675"/>
        <v>151_14</v>
      </c>
      <c r="T3126" s="35" t="str">
        <f t="shared" si="676"/>
        <v>151PM</v>
      </c>
      <c r="U3126" s="35" t="str">
        <f t="shared" si="677"/>
        <v>151PMNS</v>
      </c>
      <c r="W3126" s="20" t="str">
        <f t="shared" si="678"/>
        <v/>
      </c>
      <c r="X3126" s="20" t="str">
        <f t="shared" si="679"/>
        <v/>
      </c>
      <c r="Y3126" s="20" t="str">
        <f t="shared" si="680"/>
        <v/>
      </c>
      <c r="Z3126" s="20" t="str">
        <f t="shared" si="681"/>
        <v/>
      </c>
      <c r="AA3126" s="20">
        <f t="shared" si="683"/>
        <v>0</v>
      </c>
      <c r="AB3126" s="20">
        <f t="shared" si="684"/>
        <v>0</v>
      </c>
      <c r="AC3126" s="20">
        <f t="shared" si="685"/>
        <v>0</v>
      </c>
      <c r="AD3126" s="16">
        <f t="shared" si="682"/>
        <v>0</v>
      </c>
      <c r="AE3126" s="16">
        <f>IF(ISBLANK(T3126),AE3125,IF(COUNTIF(T$2:T3126,T3126)&gt;1,AE3125,1+MAX(AE3125,0)))</f>
        <v>94</v>
      </c>
    </row>
    <row r="3127" spans="1:31" x14ac:dyDescent="0.25">
      <c r="A3127" s="42">
        <v>151</v>
      </c>
      <c r="B3127" s="42" t="s">
        <v>66</v>
      </c>
      <c r="C3127" s="42" t="s">
        <v>843</v>
      </c>
      <c r="E3127" s="20">
        <v>2</v>
      </c>
      <c r="F3127" s="20">
        <v>2</v>
      </c>
      <c r="G3127" s="20">
        <v>2</v>
      </c>
      <c r="H3127" s="20">
        <v>3</v>
      </c>
      <c r="I3127" s="20">
        <v>1</v>
      </c>
      <c r="J3127" s="20">
        <v>0</v>
      </c>
      <c r="K3127" s="20">
        <v>0</v>
      </c>
      <c r="L3127" s="20">
        <v>2</v>
      </c>
      <c r="O3127" s="101">
        <f>IF(ISBLANK(C3127),O3126,IF(COUNTIF(C$2:C3127,C3127)&gt;1,O3126,1+MAX(O3126,0)))</f>
        <v>89</v>
      </c>
      <c r="P3127" s="45">
        <f t="shared" si="672"/>
        <v>51</v>
      </c>
      <c r="Q3127" s="33" t="str">
        <f t="shared" si="673"/>
        <v/>
      </c>
      <c r="R3127" s="33">
        <f t="shared" si="674"/>
        <v>14</v>
      </c>
      <c r="S3127" s="33" t="str">
        <f t="shared" si="675"/>
        <v>151_14</v>
      </c>
      <c r="T3127" s="35" t="str">
        <f t="shared" si="676"/>
        <v>151PM</v>
      </c>
      <c r="U3127" s="35" t="str">
        <f t="shared" si="677"/>
        <v>151PMNS</v>
      </c>
      <c r="W3127" s="20" t="str">
        <f t="shared" si="678"/>
        <v/>
      </c>
      <c r="X3127" s="20" t="str">
        <f t="shared" si="679"/>
        <v/>
      </c>
      <c r="Y3127" s="20" t="str">
        <f t="shared" si="680"/>
        <v/>
      </c>
      <c r="Z3127" s="20" t="str">
        <f t="shared" si="681"/>
        <v/>
      </c>
      <c r="AA3127" s="20">
        <f t="shared" si="683"/>
        <v>0</v>
      </c>
      <c r="AB3127" s="20">
        <f t="shared" si="684"/>
        <v>0</v>
      </c>
      <c r="AC3127" s="20">
        <f t="shared" si="685"/>
        <v>0</v>
      </c>
      <c r="AD3127" s="16">
        <f t="shared" si="682"/>
        <v>0</v>
      </c>
      <c r="AE3127" s="16">
        <f>IF(ISBLANK(T3127),AE3126,IF(COUNTIF(T$2:T3127,T3127)&gt;1,AE3126,1+MAX(AE3126,0)))</f>
        <v>94</v>
      </c>
    </row>
    <row r="3128" spans="1:31" x14ac:dyDescent="0.25">
      <c r="A3128" s="42">
        <v>151</v>
      </c>
      <c r="B3128" s="42" t="s">
        <v>66</v>
      </c>
      <c r="C3128" s="42" t="s">
        <v>843</v>
      </c>
      <c r="E3128" s="20">
        <v>2</v>
      </c>
      <c r="F3128" s="20">
        <v>2</v>
      </c>
      <c r="G3128" s="20">
        <v>3</v>
      </c>
      <c r="H3128" s="20">
        <v>8</v>
      </c>
      <c r="I3128" s="20">
        <v>2</v>
      </c>
      <c r="J3128" s="20">
        <v>0</v>
      </c>
      <c r="K3128" s="20">
        <v>1</v>
      </c>
      <c r="L3128" s="20">
        <v>2</v>
      </c>
      <c r="O3128" s="101">
        <f>IF(ISBLANK(C3128),O3127,IF(COUNTIF(C$2:C3128,C3128)&gt;1,O3127,1+MAX(O3127,0)))</f>
        <v>89</v>
      </c>
      <c r="P3128" s="45">
        <f t="shared" si="672"/>
        <v>51</v>
      </c>
      <c r="Q3128" s="33" t="str">
        <f t="shared" si="673"/>
        <v/>
      </c>
      <c r="R3128" s="33">
        <f t="shared" si="674"/>
        <v>14</v>
      </c>
      <c r="S3128" s="33" t="str">
        <f t="shared" si="675"/>
        <v>151_14</v>
      </c>
      <c r="T3128" s="35" t="str">
        <f t="shared" si="676"/>
        <v>151PM</v>
      </c>
      <c r="U3128" s="35" t="str">
        <f t="shared" si="677"/>
        <v>151PMEW</v>
      </c>
      <c r="W3128" s="20" t="str">
        <f t="shared" si="678"/>
        <v/>
      </c>
      <c r="X3128" s="20" t="str">
        <f t="shared" si="679"/>
        <v/>
      </c>
      <c r="Y3128" s="20" t="str">
        <f t="shared" si="680"/>
        <v/>
      </c>
      <c r="Z3128" s="20" t="str">
        <f t="shared" si="681"/>
        <v/>
      </c>
      <c r="AA3128" s="20">
        <f t="shared" si="683"/>
        <v>0</v>
      </c>
      <c r="AB3128" s="20">
        <f t="shared" si="684"/>
        <v>0</v>
      </c>
      <c r="AC3128" s="20">
        <f t="shared" si="685"/>
        <v>0</v>
      </c>
      <c r="AD3128" s="16">
        <f t="shared" si="682"/>
        <v>0</v>
      </c>
      <c r="AE3128" s="16">
        <f>IF(ISBLANK(T3128),AE3127,IF(COUNTIF(T$2:T3128,T3128)&gt;1,AE3127,1+MAX(AE3127,0)))</f>
        <v>94</v>
      </c>
    </row>
    <row r="3129" spans="1:31" x14ac:dyDescent="0.25">
      <c r="A3129" s="42">
        <v>151</v>
      </c>
      <c r="B3129" s="42" t="s">
        <v>66</v>
      </c>
      <c r="C3129" s="42" t="s">
        <v>843</v>
      </c>
      <c r="E3129" s="20">
        <v>2</v>
      </c>
      <c r="F3129" s="20">
        <v>2</v>
      </c>
      <c r="G3129" s="20">
        <v>4</v>
      </c>
      <c r="H3129" s="20">
        <v>7</v>
      </c>
      <c r="I3129" s="20">
        <v>1</v>
      </c>
      <c r="J3129" s="20">
        <v>1</v>
      </c>
      <c r="K3129" s="20">
        <v>1</v>
      </c>
      <c r="L3129" s="20">
        <v>1</v>
      </c>
      <c r="O3129" s="101">
        <f>IF(ISBLANK(C3129),O3128,IF(COUNTIF(C$2:C3129,C3129)&gt;1,O3128,1+MAX(O3128,0)))</f>
        <v>89</v>
      </c>
      <c r="P3129" s="45">
        <f t="shared" si="672"/>
        <v>51</v>
      </c>
      <c r="Q3129" s="33" t="str">
        <f t="shared" si="673"/>
        <v/>
      </c>
      <c r="R3129" s="33">
        <f t="shared" si="674"/>
        <v>14</v>
      </c>
      <c r="S3129" s="33" t="str">
        <f t="shared" si="675"/>
        <v>151_14</v>
      </c>
      <c r="T3129" s="35" t="str">
        <f t="shared" si="676"/>
        <v>151PM</v>
      </c>
      <c r="U3129" s="35" t="str">
        <f t="shared" si="677"/>
        <v>151PMEW</v>
      </c>
      <c r="W3129" s="20" t="str">
        <f t="shared" si="678"/>
        <v/>
      </c>
      <c r="X3129" s="20" t="str">
        <f t="shared" si="679"/>
        <v/>
      </c>
      <c r="Y3129" s="20" t="str">
        <f t="shared" si="680"/>
        <v/>
      </c>
      <c r="Z3129" s="20" t="str">
        <f t="shared" si="681"/>
        <v/>
      </c>
      <c r="AA3129" s="20">
        <f t="shared" si="683"/>
        <v>0</v>
      </c>
      <c r="AB3129" s="20">
        <f t="shared" si="684"/>
        <v>0</v>
      </c>
      <c r="AC3129" s="20">
        <f t="shared" si="685"/>
        <v>0</v>
      </c>
      <c r="AD3129" s="16">
        <f t="shared" si="682"/>
        <v>0</v>
      </c>
      <c r="AE3129" s="16">
        <f>IF(ISBLANK(T3129),AE3128,IF(COUNTIF(T$2:T3129,T3129)&gt;1,AE3128,1+MAX(AE3128,0)))</f>
        <v>94</v>
      </c>
    </row>
    <row r="3130" spans="1:31" x14ac:dyDescent="0.25">
      <c r="A3130" s="42">
        <v>151</v>
      </c>
      <c r="B3130" s="42" t="s">
        <v>66</v>
      </c>
      <c r="C3130" s="42" t="s">
        <v>843</v>
      </c>
      <c r="E3130" s="20">
        <v>2</v>
      </c>
      <c r="F3130" s="20">
        <v>3</v>
      </c>
      <c r="G3130" s="20">
        <v>1</v>
      </c>
      <c r="H3130" s="20">
        <v>11</v>
      </c>
      <c r="I3130" s="20">
        <v>7</v>
      </c>
      <c r="J3130" s="20">
        <v>1</v>
      </c>
      <c r="K3130" s="20">
        <v>6</v>
      </c>
      <c r="L3130" s="20">
        <v>5</v>
      </c>
      <c r="O3130" s="101">
        <f>IF(ISBLANK(C3130),O3129,IF(COUNTIF(C$2:C3130,C3130)&gt;1,O3129,1+MAX(O3129,0)))</f>
        <v>89</v>
      </c>
      <c r="P3130" s="45">
        <f t="shared" si="672"/>
        <v>51</v>
      </c>
      <c r="Q3130" s="33" t="str">
        <f t="shared" si="673"/>
        <v/>
      </c>
      <c r="R3130" s="33">
        <f t="shared" si="674"/>
        <v>15</v>
      </c>
      <c r="S3130" s="33" t="str">
        <f t="shared" si="675"/>
        <v>151_15</v>
      </c>
      <c r="T3130" s="35" t="str">
        <f t="shared" si="676"/>
        <v>151PM</v>
      </c>
      <c r="U3130" s="35" t="str">
        <f t="shared" si="677"/>
        <v>151PMNS</v>
      </c>
      <c r="W3130" s="20" t="str">
        <f t="shared" si="678"/>
        <v/>
      </c>
      <c r="X3130" s="20" t="str">
        <f t="shared" si="679"/>
        <v/>
      </c>
      <c r="Y3130" s="20" t="str">
        <f t="shared" si="680"/>
        <v/>
      </c>
      <c r="Z3130" s="20" t="str">
        <f t="shared" si="681"/>
        <v/>
      </c>
      <c r="AA3130" s="20">
        <f t="shared" si="683"/>
        <v>0</v>
      </c>
      <c r="AB3130" s="20">
        <f t="shared" si="684"/>
        <v>0</v>
      </c>
      <c r="AC3130" s="20">
        <f t="shared" si="685"/>
        <v>0</v>
      </c>
      <c r="AD3130" s="16">
        <f t="shared" si="682"/>
        <v>0</v>
      </c>
      <c r="AE3130" s="16">
        <f>IF(ISBLANK(T3130),AE3129,IF(COUNTIF(T$2:T3130,T3130)&gt;1,AE3129,1+MAX(AE3129,0)))</f>
        <v>94</v>
      </c>
    </row>
    <row r="3131" spans="1:31" x14ac:dyDescent="0.25">
      <c r="A3131" s="42">
        <v>151</v>
      </c>
      <c r="B3131" s="42" t="s">
        <v>66</v>
      </c>
      <c r="C3131" s="42" t="s">
        <v>843</v>
      </c>
      <c r="E3131" s="20">
        <v>2</v>
      </c>
      <c r="F3131" s="20">
        <v>3</v>
      </c>
      <c r="G3131" s="20">
        <v>2</v>
      </c>
      <c r="H3131" s="20">
        <v>5</v>
      </c>
      <c r="I3131" s="20">
        <v>3</v>
      </c>
      <c r="J3131" s="20">
        <v>1</v>
      </c>
      <c r="K3131" s="20">
        <v>0</v>
      </c>
      <c r="L3131" s="20">
        <v>1</v>
      </c>
      <c r="O3131" s="101">
        <f>IF(ISBLANK(C3131),O3130,IF(COUNTIF(C$2:C3131,C3131)&gt;1,O3130,1+MAX(O3130,0)))</f>
        <v>89</v>
      </c>
      <c r="P3131" s="45">
        <f t="shared" si="672"/>
        <v>51</v>
      </c>
      <c r="Q3131" s="33" t="str">
        <f t="shared" si="673"/>
        <v/>
      </c>
      <c r="R3131" s="33">
        <f t="shared" si="674"/>
        <v>15</v>
      </c>
      <c r="S3131" s="33" t="str">
        <f t="shared" si="675"/>
        <v>151_15</v>
      </c>
      <c r="T3131" s="35" t="str">
        <f t="shared" si="676"/>
        <v>151PM</v>
      </c>
      <c r="U3131" s="35" t="str">
        <f t="shared" si="677"/>
        <v>151PMNS</v>
      </c>
      <c r="W3131" s="20" t="str">
        <f t="shared" si="678"/>
        <v/>
      </c>
      <c r="X3131" s="20" t="str">
        <f t="shared" si="679"/>
        <v/>
      </c>
      <c r="Y3131" s="20" t="str">
        <f t="shared" si="680"/>
        <v/>
      </c>
      <c r="Z3131" s="20" t="str">
        <f t="shared" si="681"/>
        <v/>
      </c>
      <c r="AA3131" s="20">
        <f t="shared" si="683"/>
        <v>0</v>
      </c>
      <c r="AB3131" s="20">
        <f t="shared" si="684"/>
        <v>0</v>
      </c>
      <c r="AC3131" s="20">
        <f t="shared" si="685"/>
        <v>0</v>
      </c>
      <c r="AD3131" s="16">
        <f t="shared" si="682"/>
        <v>0</v>
      </c>
      <c r="AE3131" s="16">
        <f>IF(ISBLANK(T3131),AE3130,IF(COUNTIF(T$2:T3131,T3131)&gt;1,AE3130,1+MAX(AE3130,0)))</f>
        <v>94</v>
      </c>
    </row>
    <row r="3132" spans="1:31" x14ac:dyDescent="0.25">
      <c r="A3132" s="42">
        <v>151</v>
      </c>
      <c r="B3132" s="42" t="s">
        <v>66</v>
      </c>
      <c r="C3132" s="42" t="s">
        <v>843</v>
      </c>
      <c r="E3132" s="20">
        <v>2</v>
      </c>
      <c r="F3132" s="20">
        <v>3</v>
      </c>
      <c r="G3132" s="20">
        <v>3</v>
      </c>
      <c r="H3132" s="20">
        <v>9</v>
      </c>
      <c r="I3132" s="20">
        <v>2</v>
      </c>
      <c r="J3132" s="20">
        <v>0</v>
      </c>
      <c r="K3132" s="20">
        <v>2</v>
      </c>
      <c r="L3132" s="20">
        <v>2</v>
      </c>
      <c r="O3132" s="101">
        <f>IF(ISBLANK(C3132),O3131,IF(COUNTIF(C$2:C3132,C3132)&gt;1,O3131,1+MAX(O3131,0)))</f>
        <v>89</v>
      </c>
      <c r="P3132" s="45">
        <f t="shared" si="672"/>
        <v>51</v>
      </c>
      <c r="Q3132" s="33" t="str">
        <f t="shared" si="673"/>
        <v/>
      </c>
      <c r="R3132" s="33">
        <f t="shared" si="674"/>
        <v>15</v>
      </c>
      <c r="S3132" s="33" t="str">
        <f t="shared" si="675"/>
        <v>151_15</v>
      </c>
      <c r="T3132" s="35" t="str">
        <f t="shared" si="676"/>
        <v>151PM</v>
      </c>
      <c r="U3132" s="35" t="str">
        <f t="shared" si="677"/>
        <v>151PMEW</v>
      </c>
      <c r="W3132" s="20" t="str">
        <f t="shared" si="678"/>
        <v/>
      </c>
      <c r="X3132" s="20" t="str">
        <f t="shared" si="679"/>
        <v/>
      </c>
      <c r="Y3132" s="20" t="str">
        <f t="shared" si="680"/>
        <v/>
      </c>
      <c r="Z3132" s="20" t="str">
        <f t="shared" si="681"/>
        <v/>
      </c>
      <c r="AA3132" s="20">
        <f t="shared" si="683"/>
        <v>0</v>
      </c>
      <c r="AB3132" s="20">
        <f t="shared" si="684"/>
        <v>0</v>
      </c>
      <c r="AC3132" s="20">
        <f t="shared" si="685"/>
        <v>0</v>
      </c>
      <c r="AD3132" s="16">
        <f t="shared" si="682"/>
        <v>0</v>
      </c>
      <c r="AE3132" s="16">
        <f>IF(ISBLANK(T3132),AE3131,IF(COUNTIF(T$2:T3132,T3132)&gt;1,AE3131,1+MAX(AE3131,0)))</f>
        <v>94</v>
      </c>
    </row>
    <row r="3133" spans="1:31" x14ac:dyDescent="0.25">
      <c r="A3133" s="42">
        <v>151</v>
      </c>
      <c r="B3133" s="42" t="s">
        <v>66</v>
      </c>
      <c r="C3133" s="42" t="s">
        <v>843</v>
      </c>
      <c r="E3133" s="20">
        <v>2</v>
      </c>
      <c r="F3133" s="20">
        <v>3</v>
      </c>
      <c r="G3133" s="20">
        <v>4</v>
      </c>
      <c r="H3133" s="20">
        <v>11</v>
      </c>
      <c r="I3133" s="20">
        <v>2</v>
      </c>
      <c r="J3133" s="20">
        <v>0</v>
      </c>
      <c r="K3133" s="20">
        <v>0</v>
      </c>
      <c r="L3133" s="20">
        <v>2</v>
      </c>
      <c r="O3133" s="101">
        <f>IF(ISBLANK(C3133),O3132,IF(COUNTIF(C$2:C3133,C3133)&gt;1,O3132,1+MAX(O3132,0)))</f>
        <v>89</v>
      </c>
      <c r="P3133" s="45">
        <f t="shared" si="672"/>
        <v>51</v>
      </c>
      <c r="Q3133" s="33" t="str">
        <f t="shared" si="673"/>
        <v/>
      </c>
      <c r="R3133" s="33">
        <f t="shared" si="674"/>
        <v>15</v>
      </c>
      <c r="S3133" s="33" t="str">
        <f t="shared" si="675"/>
        <v>151_15</v>
      </c>
      <c r="T3133" s="35" t="str">
        <f t="shared" si="676"/>
        <v>151PM</v>
      </c>
      <c r="U3133" s="35" t="str">
        <f t="shared" si="677"/>
        <v>151PMEW</v>
      </c>
      <c r="W3133" s="20" t="str">
        <f t="shared" si="678"/>
        <v/>
      </c>
      <c r="X3133" s="20" t="str">
        <f t="shared" si="679"/>
        <v/>
      </c>
      <c r="Y3133" s="20" t="str">
        <f t="shared" si="680"/>
        <v/>
      </c>
      <c r="Z3133" s="20" t="str">
        <f t="shared" si="681"/>
        <v/>
      </c>
      <c r="AA3133" s="20">
        <f t="shared" si="683"/>
        <v>0</v>
      </c>
      <c r="AB3133" s="20">
        <f t="shared" si="684"/>
        <v>0</v>
      </c>
      <c r="AC3133" s="20">
        <f t="shared" si="685"/>
        <v>0</v>
      </c>
      <c r="AD3133" s="16">
        <f t="shared" si="682"/>
        <v>0</v>
      </c>
      <c r="AE3133" s="16">
        <f>IF(ISBLANK(T3133),AE3132,IF(COUNTIF(T$2:T3133,T3133)&gt;1,AE3132,1+MAX(AE3132,0)))</f>
        <v>94</v>
      </c>
    </row>
    <row r="3134" spans="1:31" x14ac:dyDescent="0.25">
      <c r="A3134" s="42">
        <v>151</v>
      </c>
      <c r="B3134" s="42" t="s">
        <v>66</v>
      </c>
      <c r="C3134" s="42" t="s">
        <v>843</v>
      </c>
      <c r="E3134" s="20">
        <v>2</v>
      </c>
      <c r="F3134" s="20">
        <v>4</v>
      </c>
      <c r="G3134" s="20">
        <v>1</v>
      </c>
      <c r="H3134" s="20">
        <v>17</v>
      </c>
      <c r="I3134" s="20">
        <v>5</v>
      </c>
      <c r="J3134" s="20">
        <v>2</v>
      </c>
      <c r="K3134" s="20">
        <v>5</v>
      </c>
      <c r="L3134" s="20">
        <v>8</v>
      </c>
      <c r="O3134" s="101">
        <f>IF(ISBLANK(C3134),O3133,IF(COUNTIF(C$2:C3134,C3134)&gt;1,O3133,1+MAX(O3133,0)))</f>
        <v>89</v>
      </c>
      <c r="P3134" s="45">
        <f t="shared" si="672"/>
        <v>51</v>
      </c>
      <c r="Q3134" s="33" t="str">
        <f t="shared" si="673"/>
        <v/>
      </c>
      <c r="R3134" s="33">
        <f t="shared" si="674"/>
        <v>16</v>
      </c>
      <c r="S3134" s="33" t="str">
        <f t="shared" si="675"/>
        <v>151_16</v>
      </c>
      <c r="T3134" s="35" t="str">
        <f t="shared" si="676"/>
        <v>151PM</v>
      </c>
      <c r="U3134" s="35" t="str">
        <f t="shared" si="677"/>
        <v>151PMNS</v>
      </c>
      <c r="W3134" s="20" t="str">
        <f t="shared" si="678"/>
        <v/>
      </c>
      <c r="X3134" s="20" t="str">
        <f t="shared" si="679"/>
        <v/>
      </c>
      <c r="Y3134" s="20" t="str">
        <f t="shared" si="680"/>
        <v/>
      </c>
      <c r="Z3134" s="20" t="str">
        <f t="shared" si="681"/>
        <v/>
      </c>
      <c r="AA3134" s="20">
        <f t="shared" si="683"/>
        <v>0</v>
      </c>
      <c r="AB3134" s="20">
        <f t="shared" si="684"/>
        <v>0</v>
      </c>
      <c r="AC3134" s="20">
        <f t="shared" si="685"/>
        <v>0</v>
      </c>
      <c r="AD3134" s="16">
        <f t="shared" si="682"/>
        <v>0</v>
      </c>
      <c r="AE3134" s="16">
        <f>IF(ISBLANK(T3134),AE3133,IF(COUNTIF(T$2:T3134,T3134)&gt;1,AE3133,1+MAX(AE3133,0)))</f>
        <v>94</v>
      </c>
    </row>
    <row r="3135" spans="1:31" x14ac:dyDescent="0.25">
      <c r="A3135" s="42">
        <v>151</v>
      </c>
      <c r="B3135" s="42" t="s">
        <v>66</v>
      </c>
      <c r="C3135" s="42" t="s">
        <v>843</v>
      </c>
      <c r="E3135" s="20">
        <v>2</v>
      </c>
      <c r="F3135" s="20">
        <v>4</v>
      </c>
      <c r="G3135" s="20">
        <v>2</v>
      </c>
      <c r="H3135" s="20">
        <v>11</v>
      </c>
      <c r="I3135" s="20">
        <v>2</v>
      </c>
      <c r="J3135" s="20">
        <v>0</v>
      </c>
      <c r="K3135" s="20">
        <v>1</v>
      </c>
      <c r="L3135" s="20">
        <v>2</v>
      </c>
      <c r="O3135" s="101">
        <f>IF(ISBLANK(C3135),O3134,IF(COUNTIF(C$2:C3135,C3135)&gt;1,O3134,1+MAX(O3134,0)))</f>
        <v>89</v>
      </c>
      <c r="P3135" s="45">
        <f t="shared" si="672"/>
        <v>51</v>
      </c>
      <c r="Q3135" s="33" t="str">
        <f t="shared" si="673"/>
        <v/>
      </c>
      <c r="R3135" s="33">
        <f t="shared" si="674"/>
        <v>16</v>
      </c>
      <c r="S3135" s="33" t="str">
        <f t="shared" si="675"/>
        <v>151_16</v>
      </c>
      <c r="T3135" s="35" t="str">
        <f t="shared" si="676"/>
        <v>151PM</v>
      </c>
      <c r="U3135" s="35" t="str">
        <f t="shared" si="677"/>
        <v>151PMNS</v>
      </c>
      <c r="W3135" s="20" t="str">
        <f t="shared" si="678"/>
        <v/>
      </c>
      <c r="X3135" s="20" t="str">
        <f t="shared" si="679"/>
        <v/>
      </c>
      <c r="Y3135" s="20" t="str">
        <f t="shared" si="680"/>
        <v/>
      </c>
      <c r="Z3135" s="20" t="str">
        <f t="shared" si="681"/>
        <v/>
      </c>
      <c r="AA3135" s="20">
        <f t="shared" si="683"/>
        <v>0</v>
      </c>
      <c r="AB3135" s="20">
        <f t="shared" si="684"/>
        <v>0</v>
      </c>
      <c r="AC3135" s="20">
        <f t="shared" si="685"/>
        <v>0</v>
      </c>
      <c r="AD3135" s="16">
        <f t="shared" si="682"/>
        <v>0</v>
      </c>
      <c r="AE3135" s="16">
        <f>IF(ISBLANK(T3135),AE3134,IF(COUNTIF(T$2:T3135,T3135)&gt;1,AE3134,1+MAX(AE3134,0)))</f>
        <v>94</v>
      </c>
    </row>
    <row r="3136" spans="1:31" x14ac:dyDescent="0.25">
      <c r="A3136" s="42">
        <v>151</v>
      </c>
      <c r="B3136" s="42" t="s">
        <v>66</v>
      </c>
      <c r="C3136" s="42" t="s">
        <v>843</v>
      </c>
      <c r="E3136" s="20">
        <v>2</v>
      </c>
      <c r="F3136" s="20">
        <v>4</v>
      </c>
      <c r="G3136" s="20">
        <v>3</v>
      </c>
      <c r="H3136" s="20">
        <v>14</v>
      </c>
      <c r="I3136" s="20">
        <v>2</v>
      </c>
      <c r="J3136" s="20">
        <v>0</v>
      </c>
      <c r="K3136" s="20">
        <v>2</v>
      </c>
      <c r="L3136" s="20">
        <v>3</v>
      </c>
      <c r="O3136" s="101">
        <f>IF(ISBLANK(C3136),O3135,IF(COUNTIF(C$2:C3136,C3136)&gt;1,O3135,1+MAX(O3135,0)))</f>
        <v>89</v>
      </c>
      <c r="P3136" s="45">
        <f t="shared" si="672"/>
        <v>51</v>
      </c>
      <c r="Q3136" s="33" t="str">
        <f t="shared" si="673"/>
        <v/>
      </c>
      <c r="R3136" s="33">
        <f t="shared" si="674"/>
        <v>16</v>
      </c>
      <c r="S3136" s="33" t="str">
        <f t="shared" si="675"/>
        <v>151_16</v>
      </c>
      <c r="T3136" s="35" t="str">
        <f t="shared" si="676"/>
        <v>151PM</v>
      </c>
      <c r="U3136" s="35" t="str">
        <f t="shared" si="677"/>
        <v>151PMEW</v>
      </c>
      <c r="W3136" s="20" t="str">
        <f t="shared" si="678"/>
        <v/>
      </c>
      <c r="X3136" s="20" t="str">
        <f t="shared" si="679"/>
        <v/>
      </c>
      <c r="Y3136" s="20" t="str">
        <f t="shared" si="680"/>
        <v/>
      </c>
      <c r="Z3136" s="20" t="str">
        <f t="shared" si="681"/>
        <v/>
      </c>
      <c r="AA3136" s="20">
        <f t="shared" si="683"/>
        <v>0</v>
      </c>
      <c r="AB3136" s="20">
        <f t="shared" si="684"/>
        <v>0</v>
      </c>
      <c r="AC3136" s="20">
        <f t="shared" si="685"/>
        <v>0</v>
      </c>
      <c r="AD3136" s="16">
        <f t="shared" si="682"/>
        <v>0</v>
      </c>
      <c r="AE3136" s="16">
        <f>IF(ISBLANK(T3136),AE3135,IF(COUNTIF(T$2:T3136,T3136)&gt;1,AE3135,1+MAX(AE3135,0)))</f>
        <v>94</v>
      </c>
    </row>
    <row r="3137" spans="1:31" x14ac:dyDescent="0.25">
      <c r="A3137" s="42">
        <v>151</v>
      </c>
      <c r="B3137" s="42" t="s">
        <v>66</v>
      </c>
      <c r="C3137" s="42" t="s">
        <v>843</v>
      </c>
      <c r="E3137" s="20">
        <v>2</v>
      </c>
      <c r="F3137" s="20">
        <v>4</v>
      </c>
      <c r="G3137" s="20">
        <v>4</v>
      </c>
      <c r="H3137" s="20">
        <v>12</v>
      </c>
      <c r="I3137" s="20">
        <v>6</v>
      </c>
      <c r="J3137" s="20">
        <v>1</v>
      </c>
      <c r="K3137" s="20">
        <v>4</v>
      </c>
      <c r="L3137" s="20">
        <v>4</v>
      </c>
      <c r="O3137" s="101">
        <f>IF(ISBLANK(C3137),O3136,IF(COUNTIF(C$2:C3137,C3137)&gt;1,O3136,1+MAX(O3136,0)))</f>
        <v>89</v>
      </c>
      <c r="P3137" s="45">
        <f t="shared" si="672"/>
        <v>51</v>
      </c>
      <c r="Q3137" s="33" t="str">
        <f t="shared" si="673"/>
        <v/>
      </c>
      <c r="R3137" s="33">
        <f t="shared" si="674"/>
        <v>16</v>
      </c>
      <c r="S3137" s="33" t="str">
        <f t="shared" si="675"/>
        <v>151_16</v>
      </c>
      <c r="T3137" s="35" t="str">
        <f t="shared" si="676"/>
        <v>151PM</v>
      </c>
      <c r="U3137" s="35" t="str">
        <f t="shared" si="677"/>
        <v>151PMEW</v>
      </c>
      <c r="W3137" s="20" t="str">
        <f t="shared" si="678"/>
        <v/>
      </c>
      <c r="X3137" s="20" t="str">
        <f t="shared" si="679"/>
        <v/>
      </c>
      <c r="Y3137" s="20" t="str">
        <f t="shared" si="680"/>
        <v/>
      </c>
      <c r="Z3137" s="20" t="str">
        <f t="shared" si="681"/>
        <v/>
      </c>
      <c r="AA3137" s="20">
        <f t="shared" si="683"/>
        <v>0</v>
      </c>
      <c r="AB3137" s="20">
        <f t="shared" si="684"/>
        <v>0</v>
      </c>
      <c r="AC3137" s="20">
        <f t="shared" si="685"/>
        <v>0</v>
      </c>
      <c r="AD3137" s="16">
        <f t="shared" si="682"/>
        <v>0</v>
      </c>
      <c r="AE3137" s="16">
        <f>IF(ISBLANK(T3137),AE3136,IF(COUNTIF(T$2:T3137,T3137)&gt;1,AE3136,1+MAX(AE3136,0)))</f>
        <v>94</v>
      </c>
    </row>
    <row r="3138" spans="1:31" x14ac:dyDescent="0.25">
      <c r="A3138" s="42">
        <v>152</v>
      </c>
      <c r="B3138" s="42" t="s">
        <v>65</v>
      </c>
      <c r="C3138" s="42" t="s">
        <v>654</v>
      </c>
      <c r="E3138" s="20">
        <v>1</v>
      </c>
      <c r="F3138" s="20">
        <v>1</v>
      </c>
      <c r="G3138" s="20">
        <v>1</v>
      </c>
      <c r="H3138" s="20">
        <v>0</v>
      </c>
      <c r="I3138" s="20">
        <v>0</v>
      </c>
      <c r="J3138" s="20">
        <v>0</v>
      </c>
      <c r="K3138" s="20">
        <v>0</v>
      </c>
      <c r="L3138" s="20">
        <v>0</v>
      </c>
      <c r="M3138" s="225" t="s">
        <v>844</v>
      </c>
      <c r="O3138" s="101">
        <f>IF(ISBLANK(C3138),O3137,IF(COUNTIF(C$2:C3138,C3138)&gt;1,O3137,1+MAX(O3137,0)))</f>
        <v>89</v>
      </c>
      <c r="P3138" s="45">
        <f t="shared" ref="P3138:P3201" si="686">IF(A3138=A3137,P3137,IF(ISNUMBER(P3137),P3137+1,1))</f>
        <v>52</v>
      </c>
      <c r="Q3138" s="33">
        <f t="shared" ref="Q3138:Q3201" si="687">IF(OR(P3138=P3137,LEN(A3138)&lt;1),"",P3138)</f>
        <v>52</v>
      </c>
      <c r="R3138" s="33">
        <f t="shared" ref="R3138:R3201" si="688">IF(ISNUMBER(F3138),F3138+4*(E3138-1)+8*IF(B3138="PM",1,0),"")</f>
        <v>1</v>
      </c>
      <c r="S3138" s="33" t="str">
        <f t="shared" ref="S3138:S3201" si="689">IF(ISNUMBER(R3138),A3138&amp;"_"&amp;R3138,"")</f>
        <v>152_1</v>
      </c>
      <c r="T3138" s="35" t="str">
        <f t="shared" ref="T3138:T3201" si="690">A3138&amp;B3138</f>
        <v>152AM</v>
      </c>
      <c r="U3138" s="35" t="str">
        <f t="shared" ref="U3138:U3201" si="691">IF(OR(G3138=1,G3138=2),T3138&amp;"NS",IF(OR(G3138=3,G3138=4),T3138&amp;"EW",""))</f>
        <v>152AMNS</v>
      </c>
      <c r="W3138" s="20" t="str">
        <f t="shared" ref="W3138:W3201" si="692">IF(I3138&gt;$H3138,1,"")</f>
        <v/>
      </c>
      <c r="X3138" s="20" t="str">
        <f t="shared" ref="X3138:X3201" si="693">IF(J3138&gt;$H3138,1,"")</f>
        <v/>
      </c>
      <c r="Y3138" s="20" t="str">
        <f t="shared" ref="Y3138:Y3201" si="694">IF(K3138&gt;$H3138,1,"")</f>
        <v/>
      </c>
      <c r="Z3138" s="20" t="str">
        <f t="shared" ref="Z3138:Z3201" si="695">IF(L3138&gt;$H3138,1,"")</f>
        <v/>
      </c>
      <c r="AA3138" s="20">
        <f t="shared" si="683"/>
        <v>0</v>
      </c>
      <c r="AB3138" s="20">
        <f t="shared" si="684"/>
        <v>0</v>
      </c>
      <c r="AC3138" s="20">
        <f t="shared" si="685"/>
        <v>0</v>
      </c>
      <c r="AD3138" s="16">
        <f t="shared" ref="AD3138:AD3201" si="696">IF(AND(AC3138&gt;0,ISNUMBER(AC3138)),1,0)</f>
        <v>0</v>
      </c>
      <c r="AE3138" s="16">
        <f>IF(ISBLANK(T3138),AE3137,IF(COUNTIF(T$2:T3138,T3138)&gt;1,AE3137,1+MAX(AE3137,0)))</f>
        <v>95</v>
      </c>
    </row>
    <row r="3139" spans="1:31" x14ac:dyDescent="0.25">
      <c r="A3139" s="42">
        <v>152</v>
      </c>
      <c r="B3139" s="42" t="s">
        <v>65</v>
      </c>
      <c r="C3139" s="42" t="s">
        <v>654</v>
      </c>
      <c r="E3139" s="20">
        <v>1</v>
      </c>
      <c r="F3139" s="20">
        <v>1</v>
      </c>
      <c r="G3139" s="20">
        <v>2</v>
      </c>
      <c r="H3139" s="20">
        <v>5</v>
      </c>
      <c r="I3139" s="20">
        <v>0</v>
      </c>
      <c r="J3139" s="20">
        <v>3</v>
      </c>
      <c r="K3139" s="20">
        <v>0</v>
      </c>
      <c r="L3139" s="20">
        <v>0</v>
      </c>
      <c r="M3139" s="225" t="s">
        <v>844</v>
      </c>
      <c r="O3139" s="101">
        <f>IF(ISBLANK(C3139),O3138,IF(COUNTIF(C$2:C3139,C3139)&gt;1,O3138,1+MAX(O3138,0)))</f>
        <v>89</v>
      </c>
      <c r="P3139" s="45">
        <f t="shared" si="686"/>
        <v>52</v>
      </c>
      <c r="Q3139" s="33" t="str">
        <f t="shared" si="687"/>
        <v/>
      </c>
      <c r="R3139" s="33">
        <f t="shared" si="688"/>
        <v>1</v>
      </c>
      <c r="S3139" s="33" t="str">
        <f t="shared" si="689"/>
        <v>152_1</v>
      </c>
      <c r="T3139" s="35" t="str">
        <f t="shared" si="690"/>
        <v>152AM</v>
      </c>
      <c r="U3139" s="35" t="str">
        <f t="shared" si="691"/>
        <v>152AMNS</v>
      </c>
      <c r="W3139" s="20" t="str">
        <f t="shared" si="692"/>
        <v/>
      </c>
      <c r="X3139" s="20" t="str">
        <f t="shared" si="693"/>
        <v/>
      </c>
      <c r="Y3139" s="20" t="str">
        <f t="shared" si="694"/>
        <v/>
      </c>
      <c r="Z3139" s="20" t="str">
        <f t="shared" si="695"/>
        <v/>
      </c>
      <c r="AA3139" s="20">
        <f t="shared" ref="AA3139:AA3202" si="697">IF(AND(ISNUMBER($G3139),$B3139="AM"),INDEX(Cordon,MATCH($A3139,loc_ID,0),$G3139),0)</f>
        <v>0</v>
      </c>
      <c r="AB3139" s="20">
        <f t="shared" ref="AB3139:AB3202" si="698">IF(AND(ISNUMBER($G3139),$B3139="PM"),INDEX(Cordon,MATCH($A3139,loc_ID,0),VLOOKUP($G3139,Reverse_dir,2,FALSE)),0)</f>
        <v>0</v>
      </c>
      <c r="AC3139" s="20">
        <f t="shared" ref="AC3139:AC3202" si="699">IF(AND(ISNUMBER($G3139),$B3139="AM"),INDEX(Lane,MATCH($A3139,loc_ID,0),$G3139),0)</f>
        <v>0</v>
      </c>
      <c r="AD3139" s="16">
        <f t="shared" si="696"/>
        <v>0</v>
      </c>
      <c r="AE3139" s="16">
        <f>IF(ISBLANK(T3139),AE3138,IF(COUNTIF(T$2:T3139,T3139)&gt;1,AE3138,1+MAX(AE3138,0)))</f>
        <v>95</v>
      </c>
    </row>
    <row r="3140" spans="1:31" x14ac:dyDescent="0.25">
      <c r="A3140" s="42">
        <v>152</v>
      </c>
      <c r="B3140" s="42" t="s">
        <v>65</v>
      </c>
      <c r="C3140" s="42" t="s">
        <v>654</v>
      </c>
      <c r="E3140" s="20">
        <v>1</v>
      </c>
      <c r="F3140" s="20">
        <v>1</v>
      </c>
      <c r="G3140" s="20">
        <v>3</v>
      </c>
      <c r="H3140" s="20">
        <v>3</v>
      </c>
      <c r="I3140" s="20">
        <v>2</v>
      </c>
      <c r="J3140" s="20">
        <v>3</v>
      </c>
      <c r="K3140" s="20">
        <v>0</v>
      </c>
      <c r="L3140" s="20">
        <v>0</v>
      </c>
      <c r="M3140" s="225" t="s">
        <v>844</v>
      </c>
      <c r="O3140" s="101">
        <f>IF(ISBLANK(C3140),O3139,IF(COUNTIF(C$2:C3140,C3140)&gt;1,O3139,1+MAX(O3139,0)))</f>
        <v>89</v>
      </c>
      <c r="P3140" s="45">
        <f t="shared" si="686"/>
        <v>52</v>
      </c>
      <c r="Q3140" s="33" t="str">
        <f t="shared" si="687"/>
        <v/>
      </c>
      <c r="R3140" s="33">
        <f t="shared" si="688"/>
        <v>1</v>
      </c>
      <c r="S3140" s="33" t="str">
        <f t="shared" si="689"/>
        <v>152_1</v>
      </c>
      <c r="T3140" s="35" t="str">
        <f t="shared" si="690"/>
        <v>152AM</v>
      </c>
      <c r="U3140" s="35" t="str">
        <f t="shared" si="691"/>
        <v>152AMEW</v>
      </c>
      <c r="W3140" s="20" t="str">
        <f t="shared" si="692"/>
        <v/>
      </c>
      <c r="X3140" s="20" t="str">
        <f t="shared" si="693"/>
        <v/>
      </c>
      <c r="Y3140" s="20" t="str">
        <f t="shared" si="694"/>
        <v/>
      </c>
      <c r="Z3140" s="20" t="str">
        <f t="shared" si="695"/>
        <v/>
      </c>
      <c r="AA3140" s="20">
        <f t="shared" si="697"/>
        <v>0</v>
      </c>
      <c r="AB3140" s="20">
        <f t="shared" si="698"/>
        <v>0</v>
      </c>
      <c r="AC3140" s="20">
        <f t="shared" si="699"/>
        <v>0</v>
      </c>
      <c r="AD3140" s="16">
        <f t="shared" si="696"/>
        <v>0</v>
      </c>
      <c r="AE3140" s="16">
        <f>IF(ISBLANK(T3140),AE3139,IF(COUNTIF(T$2:T3140,T3140)&gt;1,AE3139,1+MAX(AE3139,0)))</f>
        <v>95</v>
      </c>
    </row>
    <row r="3141" spans="1:31" x14ac:dyDescent="0.25">
      <c r="A3141" s="42">
        <v>152</v>
      </c>
      <c r="B3141" s="42" t="s">
        <v>65</v>
      </c>
      <c r="C3141" s="42" t="s">
        <v>654</v>
      </c>
      <c r="E3141" s="20">
        <v>1</v>
      </c>
      <c r="F3141" s="20">
        <v>1</v>
      </c>
      <c r="G3141" s="20">
        <v>4</v>
      </c>
      <c r="H3141" s="20">
        <v>3</v>
      </c>
      <c r="I3141" s="20">
        <v>1</v>
      </c>
      <c r="J3141" s="20">
        <v>1</v>
      </c>
      <c r="K3141" s="20">
        <v>0</v>
      </c>
      <c r="L3141" s="20">
        <v>0</v>
      </c>
      <c r="M3141" s="225" t="s">
        <v>844</v>
      </c>
      <c r="O3141" s="101">
        <f>IF(ISBLANK(C3141),O3140,IF(COUNTIF(C$2:C3141,C3141)&gt;1,O3140,1+MAX(O3140,0)))</f>
        <v>89</v>
      </c>
      <c r="P3141" s="45">
        <f t="shared" si="686"/>
        <v>52</v>
      </c>
      <c r="Q3141" s="33" t="str">
        <f t="shared" si="687"/>
        <v/>
      </c>
      <c r="R3141" s="33">
        <f t="shared" si="688"/>
        <v>1</v>
      </c>
      <c r="S3141" s="33" t="str">
        <f t="shared" si="689"/>
        <v>152_1</v>
      </c>
      <c r="T3141" s="35" t="str">
        <f t="shared" si="690"/>
        <v>152AM</v>
      </c>
      <c r="U3141" s="35" t="str">
        <f t="shared" si="691"/>
        <v>152AMEW</v>
      </c>
      <c r="W3141" s="20" t="str">
        <f t="shared" si="692"/>
        <v/>
      </c>
      <c r="X3141" s="20" t="str">
        <f t="shared" si="693"/>
        <v/>
      </c>
      <c r="Y3141" s="20" t="str">
        <f t="shared" si="694"/>
        <v/>
      </c>
      <c r="Z3141" s="20" t="str">
        <f t="shared" si="695"/>
        <v/>
      </c>
      <c r="AA3141" s="20">
        <f t="shared" si="697"/>
        <v>0</v>
      </c>
      <c r="AB3141" s="20">
        <f t="shared" si="698"/>
        <v>0</v>
      </c>
      <c r="AC3141" s="20">
        <f t="shared" si="699"/>
        <v>0</v>
      </c>
      <c r="AD3141" s="16">
        <f t="shared" si="696"/>
        <v>0</v>
      </c>
      <c r="AE3141" s="16">
        <f>IF(ISBLANK(T3141),AE3140,IF(COUNTIF(T$2:T3141,T3141)&gt;1,AE3140,1+MAX(AE3140,0)))</f>
        <v>95</v>
      </c>
    </row>
    <row r="3142" spans="1:31" x14ac:dyDescent="0.25">
      <c r="A3142" s="42">
        <v>152</v>
      </c>
      <c r="B3142" s="42" t="s">
        <v>65</v>
      </c>
      <c r="C3142" s="42" t="s">
        <v>654</v>
      </c>
      <c r="E3142" s="20">
        <v>1</v>
      </c>
      <c r="F3142" s="20">
        <v>2</v>
      </c>
      <c r="G3142" s="20">
        <v>1</v>
      </c>
      <c r="H3142" s="20">
        <v>1</v>
      </c>
      <c r="I3142" s="20">
        <v>0</v>
      </c>
      <c r="J3142" s="20">
        <v>0</v>
      </c>
      <c r="K3142" s="20">
        <v>0</v>
      </c>
      <c r="L3142" s="20">
        <v>0</v>
      </c>
      <c r="M3142" s="225" t="s">
        <v>844</v>
      </c>
      <c r="O3142" s="101">
        <f>IF(ISBLANK(C3142),O3141,IF(COUNTIF(C$2:C3142,C3142)&gt;1,O3141,1+MAX(O3141,0)))</f>
        <v>89</v>
      </c>
      <c r="P3142" s="45">
        <f t="shared" si="686"/>
        <v>52</v>
      </c>
      <c r="Q3142" s="33" t="str">
        <f t="shared" si="687"/>
        <v/>
      </c>
      <c r="R3142" s="33">
        <f t="shared" si="688"/>
        <v>2</v>
      </c>
      <c r="S3142" s="33" t="str">
        <f t="shared" si="689"/>
        <v>152_2</v>
      </c>
      <c r="T3142" s="35" t="str">
        <f t="shared" si="690"/>
        <v>152AM</v>
      </c>
      <c r="U3142" s="35" t="str">
        <f t="shared" si="691"/>
        <v>152AMNS</v>
      </c>
      <c r="W3142" s="20" t="str">
        <f t="shared" si="692"/>
        <v/>
      </c>
      <c r="X3142" s="20" t="str">
        <f t="shared" si="693"/>
        <v/>
      </c>
      <c r="Y3142" s="20" t="str">
        <f t="shared" si="694"/>
        <v/>
      </c>
      <c r="Z3142" s="20" t="str">
        <f t="shared" si="695"/>
        <v/>
      </c>
      <c r="AA3142" s="20">
        <f t="shared" si="697"/>
        <v>0</v>
      </c>
      <c r="AB3142" s="20">
        <f t="shared" si="698"/>
        <v>0</v>
      </c>
      <c r="AC3142" s="20">
        <f t="shared" si="699"/>
        <v>0</v>
      </c>
      <c r="AD3142" s="16">
        <f t="shared" si="696"/>
        <v>0</v>
      </c>
      <c r="AE3142" s="16">
        <f>IF(ISBLANK(T3142),AE3141,IF(COUNTIF(T$2:T3142,T3142)&gt;1,AE3141,1+MAX(AE3141,0)))</f>
        <v>95</v>
      </c>
    </row>
    <row r="3143" spans="1:31" x14ac:dyDescent="0.25">
      <c r="A3143" s="42">
        <v>152</v>
      </c>
      <c r="B3143" s="42" t="s">
        <v>65</v>
      </c>
      <c r="C3143" s="42" t="s">
        <v>654</v>
      </c>
      <c r="E3143" s="20">
        <v>1</v>
      </c>
      <c r="F3143" s="20">
        <v>2</v>
      </c>
      <c r="G3143" s="20">
        <v>2</v>
      </c>
      <c r="H3143" s="20">
        <v>0</v>
      </c>
      <c r="I3143" s="20">
        <v>0</v>
      </c>
      <c r="J3143" s="20">
        <v>0</v>
      </c>
      <c r="K3143" s="20">
        <v>0</v>
      </c>
      <c r="L3143" s="20">
        <v>0</v>
      </c>
      <c r="M3143" s="225" t="s">
        <v>844</v>
      </c>
      <c r="O3143" s="101">
        <f>IF(ISBLANK(C3143),O3142,IF(COUNTIF(C$2:C3143,C3143)&gt;1,O3142,1+MAX(O3142,0)))</f>
        <v>89</v>
      </c>
      <c r="P3143" s="45">
        <f t="shared" si="686"/>
        <v>52</v>
      </c>
      <c r="Q3143" s="33" t="str">
        <f t="shared" si="687"/>
        <v/>
      </c>
      <c r="R3143" s="33">
        <f t="shared" si="688"/>
        <v>2</v>
      </c>
      <c r="S3143" s="33" t="str">
        <f t="shared" si="689"/>
        <v>152_2</v>
      </c>
      <c r="T3143" s="35" t="str">
        <f t="shared" si="690"/>
        <v>152AM</v>
      </c>
      <c r="U3143" s="35" t="str">
        <f t="shared" si="691"/>
        <v>152AMNS</v>
      </c>
      <c r="W3143" s="20" t="str">
        <f t="shared" si="692"/>
        <v/>
      </c>
      <c r="X3143" s="20" t="str">
        <f t="shared" si="693"/>
        <v/>
      </c>
      <c r="Y3143" s="20" t="str">
        <f t="shared" si="694"/>
        <v/>
      </c>
      <c r="Z3143" s="20" t="str">
        <f t="shared" si="695"/>
        <v/>
      </c>
      <c r="AA3143" s="20">
        <f t="shared" si="697"/>
        <v>0</v>
      </c>
      <c r="AB3143" s="20">
        <f t="shared" si="698"/>
        <v>0</v>
      </c>
      <c r="AC3143" s="20">
        <f t="shared" si="699"/>
        <v>0</v>
      </c>
      <c r="AD3143" s="16">
        <f t="shared" si="696"/>
        <v>0</v>
      </c>
      <c r="AE3143" s="16">
        <f>IF(ISBLANK(T3143),AE3142,IF(COUNTIF(T$2:T3143,T3143)&gt;1,AE3142,1+MAX(AE3142,0)))</f>
        <v>95</v>
      </c>
    </row>
    <row r="3144" spans="1:31" x14ac:dyDescent="0.25">
      <c r="A3144" s="42">
        <v>152</v>
      </c>
      <c r="B3144" s="42" t="s">
        <v>65</v>
      </c>
      <c r="C3144" s="42" t="s">
        <v>654</v>
      </c>
      <c r="E3144" s="20">
        <v>1</v>
      </c>
      <c r="F3144" s="20">
        <v>2</v>
      </c>
      <c r="G3144" s="20">
        <v>3</v>
      </c>
      <c r="H3144" s="20">
        <v>2</v>
      </c>
      <c r="I3144" s="20">
        <v>0</v>
      </c>
      <c r="J3144" s="20">
        <v>2</v>
      </c>
      <c r="K3144" s="20">
        <v>0</v>
      </c>
      <c r="L3144" s="20">
        <v>0</v>
      </c>
      <c r="M3144" s="225" t="s">
        <v>844</v>
      </c>
      <c r="O3144" s="101">
        <f>IF(ISBLANK(C3144),O3143,IF(COUNTIF(C$2:C3144,C3144)&gt;1,O3143,1+MAX(O3143,0)))</f>
        <v>89</v>
      </c>
      <c r="P3144" s="45">
        <f t="shared" si="686"/>
        <v>52</v>
      </c>
      <c r="Q3144" s="33" t="str">
        <f t="shared" si="687"/>
        <v/>
      </c>
      <c r="R3144" s="33">
        <f t="shared" si="688"/>
        <v>2</v>
      </c>
      <c r="S3144" s="33" t="str">
        <f t="shared" si="689"/>
        <v>152_2</v>
      </c>
      <c r="T3144" s="35" t="str">
        <f t="shared" si="690"/>
        <v>152AM</v>
      </c>
      <c r="U3144" s="35" t="str">
        <f t="shared" si="691"/>
        <v>152AMEW</v>
      </c>
      <c r="W3144" s="20" t="str">
        <f t="shared" si="692"/>
        <v/>
      </c>
      <c r="X3144" s="20" t="str">
        <f t="shared" si="693"/>
        <v/>
      </c>
      <c r="Y3144" s="20" t="str">
        <f t="shared" si="694"/>
        <v/>
      </c>
      <c r="Z3144" s="20" t="str">
        <f t="shared" si="695"/>
        <v/>
      </c>
      <c r="AA3144" s="20">
        <f t="shared" si="697"/>
        <v>0</v>
      </c>
      <c r="AB3144" s="20">
        <f t="shared" si="698"/>
        <v>0</v>
      </c>
      <c r="AC3144" s="20">
        <f t="shared" si="699"/>
        <v>0</v>
      </c>
      <c r="AD3144" s="16">
        <f t="shared" si="696"/>
        <v>0</v>
      </c>
      <c r="AE3144" s="16">
        <f>IF(ISBLANK(T3144),AE3143,IF(COUNTIF(T$2:T3144,T3144)&gt;1,AE3143,1+MAX(AE3143,0)))</f>
        <v>95</v>
      </c>
    </row>
    <row r="3145" spans="1:31" x14ac:dyDescent="0.25">
      <c r="A3145" s="42">
        <v>152</v>
      </c>
      <c r="B3145" s="42" t="s">
        <v>65</v>
      </c>
      <c r="C3145" s="42" t="s">
        <v>654</v>
      </c>
      <c r="E3145" s="20">
        <v>1</v>
      </c>
      <c r="F3145" s="20">
        <v>2</v>
      </c>
      <c r="G3145" s="20">
        <v>4</v>
      </c>
      <c r="H3145" s="20">
        <v>1</v>
      </c>
      <c r="I3145" s="20">
        <v>0</v>
      </c>
      <c r="J3145" s="20">
        <v>0</v>
      </c>
      <c r="K3145" s="20">
        <v>0</v>
      </c>
      <c r="L3145" s="20">
        <v>0</v>
      </c>
      <c r="M3145" s="225" t="s">
        <v>844</v>
      </c>
      <c r="O3145" s="101">
        <f>IF(ISBLANK(C3145),O3144,IF(COUNTIF(C$2:C3145,C3145)&gt;1,O3144,1+MAX(O3144,0)))</f>
        <v>89</v>
      </c>
      <c r="P3145" s="45">
        <f t="shared" si="686"/>
        <v>52</v>
      </c>
      <c r="Q3145" s="33" t="str">
        <f t="shared" si="687"/>
        <v/>
      </c>
      <c r="R3145" s="33">
        <f t="shared" si="688"/>
        <v>2</v>
      </c>
      <c r="S3145" s="33" t="str">
        <f t="shared" si="689"/>
        <v>152_2</v>
      </c>
      <c r="T3145" s="35" t="str">
        <f t="shared" si="690"/>
        <v>152AM</v>
      </c>
      <c r="U3145" s="35" t="str">
        <f t="shared" si="691"/>
        <v>152AMEW</v>
      </c>
      <c r="W3145" s="20" t="str">
        <f t="shared" si="692"/>
        <v/>
      </c>
      <c r="X3145" s="20" t="str">
        <f t="shared" si="693"/>
        <v/>
      </c>
      <c r="Y3145" s="20" t="str">
        <f t="shared" si="694"/>
        <v/>
      </c>
      <c r="Z3145" s="20" t="str">
        <f t="shared" si="695"/>
        <v/>
      </c>
      <c r="AA3145" s="20">
        <f t="shared" si="697"/>
        <v>0</v>
      </c>
      <c r="AB3145" s="20">
        <f t="shared" si="698"/>
        <v>0</v>
      </c>
      <c r="AC3145" s="20">
        <f t="shared" si="699"/>
        <v>0</v>
      </c>
      <c r="AD3145" s="16">
        <f t="shared" si="696"/>
        <v>0</v>
      </c>
      <c r="AE3145" s="16">
        <f>IF(ISBLANK(T3145),AE3144,IF(COUNTIF(T$2:T3145,T3145)&gt;1,AE3144,1+MAX(AE3144,0)))</f>
        <v>95</v>
      </c>
    </row>
    <row r="3146" spans="1:31" x14ac:dyDescent="0.25">
      <c r="A3146" s="42">
        <v>152</v>
      </c>
      <c r="B3146" s="42" t="s">
        <v>65</v>
      </c>
      <c r="C3146" s="42" t="s">
        <v>654</v>
      </c>
      <c r="E3146" s="20">
        <v>1</v>
      </c>
      <c r="F3146" s="20">
        <v>3</v>
      </c>
      <c r="G3146" s="20">
        <v>1</v>
      </c>
      <c r="H3146" s="20">
        <v>0</v>
      </c>
      <c r="I3146" s="20">
        <v>0</v>
      </c>
      <c r="J3146" s="20">
        <v>0</v>
      </c>
      <c r="K3146" s="20">
        <v>0</v>
      </c>
      <c r="L3146" s="20">
        <v>0</v>
      </c>
      <c r="M3146" s="225" t="s">
        <v>844</v>
      </c>
      <c r="O3146" s="101">
        <f>IF(ISBLANK(C3146),O3145,IF(COUNTIF(C$2:C3146,C3146)&gt;1,O3145,1+MAX(O3145,0)))</f>
        <v>89</v>
      </c>
      <c r="P3146" s="45">
        <f t="shared" si="686"/>
        <v>52</v>
      </c>
      <c r="Q3146" s="33" t="str">
        <f t="shared" si="687"/>
        <v/>
      </c>
      <c r="R3146" s="33">
        <f t="shared" si="688"/>
        <v>3</v>
      </c>
      <c r="S3146" s="33" t="str">
        <f t="shared" si="689"/>
        <v>152_3</v>
      </c>
      <c r="T3146" s="35" t="str">
        <f t="shared" si="690"/>
        <v>152AM</v>
      </c>
      <c r="U3146" s="35" t="str">
        <f t="shared" si="691"/>
        <v>152AMNS</v>
      </c>
      <c r="W3146" s="20" t="str">
        <f t="shared" si="692"/>
        <v/>
      </c>
      <c r="X3146" s="20" t="str">
        <f t="shared" si="693"/>
        <v/>
      </c>
      <c r="Y3146" s="20" t="str">
        <f t="shared" si="694"/>
        <v/>
      </c>
      <c r="Z3146" s="20" t="str">
        <f t="shared" si="695"/>
        <v/>
      </c>
      <c r="AA3146" s="20">
        <f t="shared" si="697"/>
        <v>0</v>
      </c>
      <c r="AB3146" s="20">
        <f t="shared" si="698"/>
        <v>0</v>
      </c>
      <c r="AC3146" s="20">
        <f t="shared" si="699"/>
        <v>0</v>
      </c>
      <c r="AD3146" s="16">
        <f t="shared" si="696"/>
        <v>0</v>
      </c>
      <c r="AE3146" s="16">
        <f>IF(ISBLANK(T3146),AE3145,IF(COUNTIF(T$2:T3146,T3146)&gt;1,AE3145,1+MAX(AE3145,0)))</f>
        <v>95</v>
      </c>
    </row>
    <row r="3147" spans="1:31" x14ac:dyDescent="0.25">
      <c r="A3147" s="42">
        <v>152</v>
      </c>
      <c r="B3147" s="42" t="s">
        <v>65</v>
      </c>
      <c r="C3147" s="42" t="s">
        <v>654</v>
      </c>
      <c r="E3147" s="20">
        <v>1</v>
      </c>
      <c r="F3147" s="20">
        <v>3</v>
      </c>
      <c r="G3147" s="20">
        <v>2</v>
      </c>
      <c r="H3147" s="20">
        <v>5</v>
      </c>
      <c r="I3147" s="20">
        <v>3</v>
      </c>
      <c r="J3147" s="20">
        <v>4</v>
      </c>
      <c r="K3147" s="20">
        <v>0</v>
      </c>
      <c r="L3147" s="20">
        <v>0</v>
      </c>
      <c r="M3147" s="225" t="s">
        <v>844</v>
      </c>
      <c r="O3147" s="101">
        <f>IF(ISBLANK(C3147),O3146,IF(COUNTIF(C$2:C3147,C3147)&gt;1,O3146,1+MAX(O3146,0)))</f>
        <v>89</v>
      </c>
      <c r="P3147" s="45">
        <f t="shared" si="686"/>
        <v>52</v>
      </c>
      <c r="Q3147" s="33" t="str">
        <f t="shared" si="687"/>
        <v/>
      </c>
      <c r="R3147" s="33">
        <f t="shared" si="688"/>
        <v>3</v>
      </c>
      <c r="S3147" s="33" t="str">
        <f t="shared" si="689"/>
        <v>152_3</v>
      </c>
      <c r="T3147" s="35" t="str">
        <f t="shared" si="690"/>
        <v>152AM</v>
      </c>
      <c r="U3147" s="35" t="str">
        <f t="shared" si="691"/>
        <v>152AMNS</v>
      </c>
      <c r="W3147" s="20" t="str">
        <f t="shared" si="692"/>
        <v/>
      </c>
      <c r="X3147" s="20" t="str">
        <f t="shared" si="693"/>
        <v/>
      </c>
      <c r="Y3147" s="20" t="str">
        <f t="shared" si="694"/>
        <v/>
      </c>
      <c r="Z3147" s="20" t="str">
        <f t="shared" si="695"/>
        <v/>
      </c>
      <c r="AA3147" s="20">
        <f t="shared" si="697"/>
        <v>0</v>
      </c>
      <c r="AB3147" s="20">
        <f t="shared" si="698"/>
        <v>0</v>
      </c>
      <c r="AC3147" s="20">
        <f t="shared" si="699"/>
        <v>0</v>
      </c>
      <c r="AD3147" s="16">
        <f t="shared" si="696"/>
        <v>0</v>
      </c>
      <c r="AE3147" s="16">
        <f>IF(ISBLANK(T3147),AE3146,IF(COUNTIF(T$2:T3147,T3147)&gt;1,AE3146,1+MAX(AE3146,0)))</f>
        <v>95</v>
      </c>
    </row>
    <row r="3148" spans="1:31" x14ac:dyDescent="0.25">
      <c r="A3148" s="42">
        <v>152</v>
      </c>
      <c r="B3148" s="42" t="s">
        <v>65</v>
      </c>
      <c r="C3148" s="42" t="s">
        <v>654</v>
      </c>
      <c r="E3148" s="20">
        <v>1</v>
      </c>
      <c r="F3148" s="20">
        <v>3</v>
      </c>
      <c r="G3148" s="20">
        <v>3</v>
      </c>
      <c r="H3148" s="20">
        <v>5</v>
      </c>
      <c r="I3148" s="20">
        <v>1</v>
      </c>
      <c r="J3148" s="20">
        <v>0</v>
      </c>
      <c r="K3148" s="20">
        <v>0</v>
      </c>
      <c r="L3148" s="20">
        <v>0</v>
      </c>
      <c r="M3148" s="225" t="s">
        <v>844</v>
      </c>
      <c r="O3148" s="101">
        <f>IF(ISBLANK(C3148),O3147,IF(COUNTIF(C$2:C3148,C3148)&gt;1,O3147,1+MAX(O3147,0)))</f>
        <v>89</v>
      </c>
      <c r="P3148" s="45">
        <f t="shared" si="686"/>
        <v>52</v>
      </c>
      <c r="Q3148" s="33" t="str">
        <f t="shared" si="687"/>
        <v/>
      </c>
      <c r="R3148" s="33">
        <f t="shared" si="688"/>
        <v>3</v>
      </c>
      <c r="S3148" s="33" t="str">
        <f t="shared" si="689"/>
        <v>152_3</v>
      </c>
      <c r="T3148" s="35" t="str">
        <f t="shared" si="690"/>
        <v>152AM</v>
      </c>
      <c r="U3148" s="35" t="str">
        <f t="shared" si="691"/>
        <v>152AMEW</v>
      </c>
      <c r="W3148" s="20" t="str">
        <f t="shared" si="692"/>
        <v/>
      </c>
      <c r="X3148" s="20" t="str">
        <f t="shared" si="693"/>
        <v/>
      </c>
      <c r="Y3148" s="20" t="str">
        <f t="shared" si="694"/>
        <v/>
      </c>
      <c r="Z3148" s="20" t="str">
        <f t="shared" si="695"/>
        <v/>
      </c>
      <c r="AA3148" s="20">
        <f t="shared" si="697"/>
        <v>0</v>
      </c>
      <c r="AB3148" s="20">
        <f t="shared" si="698"/>
        <v>0</v>
      </c>
      <c r="AC3148" s="20">
        <f t="shared" si="699"/>
        <v>0</v>
      </c>
      <c r="AD3148" s="16">
        <f t="shared" si="696"/>
        <v>0</v>
      </c>
      <c r="AE3148" s="16">
        <f>IF(ISBLANK(T3148),AE3147,IF(COUNTIF(T$2:T3148,T3148)&gt;1,AE3147,1+MAX(AE3147,0)))</f>
        <v>95</v>
      </c>
    </row>
    <row r="3149" spans="1:31" x14ac:dyDescent="0.25">
      <c r="A3149" s="42">
        <v>152</v>
      </c>
      <c r="B3149" s="42" t="s">
        <v>65</v>
      </c>
      <c r="C3149" s="42" t="s">
        <v>654</v>
      </c>
      <c r="E3149" s="20">
        <v>1</v>
      </c>
      <c r="F3149" s="20">
        <v>3</v>
      </c>
      <c r="G3149" s="20">
        <v>4</v>
      </c>
      <c r="H3149" s="20">
        <v>1</v>
      </c>
      <c r="I3149" s="20">
        <v>0</v>
      </c>
      <c r="J3149" s="20">
        <v>1</v>
      </c>
      <c r="K3149" s="20">
        <v>0</v>
      </c>
      <c r="L3149" s="20">
        <v>0</v>
      </c>
      <c r="M3149" s="225" t="s">
        <v>844</v>
      </c>
      <c r="O3149" s="101">
        <f>IF(ISBLANK(C3149),O3148,IF(COUNTIF(C$2:C3149,C3149)&gt;1,O3148,1+MAX(O3148,0)))</f>
        <v>89</v>
      </c>
      <c r="P3149" s="45">
        <f t="shared" si="686"/>
        <v>52</v>
      </c>
      <c r="Q3149" s="33" t="str">
        <f t="shared" si="687"/>
        <v/>
      </c>
      <c r="R3149" s="33">
        <f t="shared" si="688"/>
        <v>3</v>
      </c>
      <c r="S3149" s="33" t="str">
        <f t="shared" si="689"/>
        <v>152_3</v>
      </c>
      <c r="T3149" s="35" t="str">
        <f t="shared" si="690"/>
        <v>152AM</v>
      </c>
      <c r="U3149" s="35" t="str">
        <f t="shared" si="691"/>
        <v>152AMEW</v>
      </c>
      <c r="W3149" s="20" t="str">
        <f t="shared" si="692"/>
        <v/>
      </c>
      <c r="X3149" s="20" t="str">
        <f t="shared" si="693"/>
        <v/>
      </c>
      <c r="Y3149" s="20" t="str">
        <f t="shared" si="694"/>
        <v/>
      </c>
      <c r="Z3149" s="20" t="str">
        <f t="shared" si="695"/>
        <v/>
      </c>
      <c r="AA3149" s="20">
        <f t="shared" si="697"/>
        <v>0</v>
      </c>
      <c r="AB3149" s="20">
        <f t="shared" si="698"/>
        <v>0</v>
      </c>
      <c r="AC3149" s="20">
        <f t="shared" si="699"/>
        <v>0</v>
      </c>
      <c r="AD3149" s="16">
        <f t="shared" si="696"/>
        <v>0</v>
      </c>
      <c r="AE3149" s="16">
        <f>IF(ISBLANK(T3149),AE3148,IF(COUNTIF(T$2:T3149,T3149)&gt;1,AE3148,1+MAX(AE3148,0)))</f>
        <v>95</v>
      </c>
    </row>
    <row r="3150" spans="1:31" x14ac:dyDescent="0.25">
      <c r="A3150" s="42">
        <v>152</v>
      </c>
      <c r="B3150" s="42" t="s">
        <v>65</v>
      </c>
      <c r="C3150" s="42" t="s">
        <v>654</v>
      </c>
      <c r="E3150" s="20">
        <v>1</v>
      </c>
      <c r="F3150" s="20">
        <v>4</v>
      </c>
      <c r="G3150" s="20">
        <v>1</v>
      </c>
      <c r="H3150" s="20">
        <v>3</v>
      </c>
      <c r="I3150" s="20">
        <v>3</v>
      </c>
      <c r="J3150" s="20">
        <v>3</v>
      </c>
      <c r="K3150" s="20">
        <v>0</v>
      </c>
      <c r="L3150" s="20">
        <v>0</v>
      </c>
      <c r="M3150" s="225" t="s">
        <v>844</v>
      </c>
      <c r="O3150" s="101">
        <f>IF(ISBLANK(C3150),O3149,IF(COUNTIF(C$2:C3150,C3150)&gt;1,O3149,1+MAX(O3149,0)))</f>
        <v>89</v>
      </c>
      <c r="P3150" s="45">
        <f t="shared" si="686"/>
        <v>52</v>
      </c>
      <c r="Q3150" s="33" t="str">
        <f t="shared" si="687"/>
        <v/>
      </c>
      <c r="R3150" s="33">
        <f t="shared" si="688"/>
        <v>4</v>
      </c>
      <c r="S3150" s="33" t="str">
        <f t="shared" si="689"/>
        <v>152_4</v>
      </c>
      <c r="T3150" s="35" t="str">
        <f t="shared" si="690"/>
        <v>152AM</v>
      </c>
      <c r="U3150" s="35" t="str">
        <f t="shared" si="691"/>
        <v>152AMNS</v>
      </c>
      <c r="W3150" s="20" t="str">
        <f t="shared" si="692"/>
        <v/>
      </c>
      <c r="X3150" s="20" t="str">
        <f t="shared" si="693"/>
        <v/>
      </c>
      <c r="Y3150" s="20" t="str">
        <f t="shared" si="694"/>
        <v/>
      </c>
      <c r="Z3150" s="20" t="str">
        <f t="shared" si="695"/>
        <v/>
      </c>
      <c r="AA3150" s="20">
        <f t="shared" si="697"/>
        <v>0</v>
      </c>
      <c r="AB3150" s="20">
        <f t="shared" si="698"/>
        <v>0</v>
      </c>
      <c r="AC3150" s="20">
        <f t="shared" si="699"/>
        <v>0</v>
      </c>
      <c r="AD3150" s="16">
        <f t="shared" si="696"/>
        <v>0</v>
      </c>
      <c r="AE3150" s="16">
        <f>IF(ISBLANK(T3150),AE3149,IF(COUNTIF(T$2:T3150,T3150)&gt;1,AE3149,1+MAX(AE3149,0)))</f>
        <v>95</v>
      </c>
    </row>
    <row r="3151" spans="1:31" x14ac:dyDescent="0.25">
      <c r="A3151" s="42">
        <v>152</v>
      </c>
      <c r="B3151" s="42" t="s">
        <v>65</v>
      </c>
      <c r="C3151" s="42" t="s">
        <v>654</v>
      </c>
      <c r="E3151" s="20">
        <v>1</v>
      </c>
      <c r="F3151" s="20">
        <v>4</v>
      </c>
      <c r="G3151" s="20">
        <v>2</v>
      </c>
      <c r="H3151" s="20">
        <v>1</v>
      </c>
      <c r="I3151" s="20">
        <v>0</v>
      </c>
      <c r="J3151" s="20">
        <v>0</v>
      </c>
      <c r="K3151" s="20">
        <v>0</v>
      </c>
      <c r="L3151" s="20">
        <v>0</v>
      </c>
      <c r="M3151" s="225" t="s">
        <v>844</v>
      </c>
      <c r="O3151" s="101">
        <f>IF(ISBLANK(C3151),O3150,IF(COUNTIF(C$2:C3151,C3151)&gt;1,O3150,1+MAX(O3150,0)))</f>
        <v>89</v>
      </c>
      <c r="P3151" s="45">
        <f t="shared" si="686"/>
        <v>52</v>
      </c>
      <c r="Q3151" s="33" t="str">
        <f t="shared" si="687"/>
        <v/>
      </c>
      <c r="R3151" s="33">
        <f t="shared" si="688"/>
        <v>4</v>
      </c>
      <c r="S3151" s="33" t="str">
        <f t="shared" si="689"/>
        <v>152_4</v>
      </c>
      <c r="T3151" s="35" t="str">
        <f t="shared" si="690"/>
        <v>152AM</v>
      </c>
      <c r="U3151" s="35" t="str">
        <f t="shared" si="691"/>
        <v>152AMNS</v>
      </c>
      <c r="W3151" s="20" t="str">
        <f t="shared" si="692"/>
        <v/>
      </c>
      <c r="X3151" s="20" t="str">
        <f t="shared" si="693"/>
        <v/>
      </c>
      <c r="Y3151" s="20" t="str">
        <f t="shared" si="694"/>
        <v/>
      </c>
      <c r="Z3151" s="20" t="str">
        <f t="shared" si="695"/>
        <v/>
      </c>
      <c r="AA3151" s="20">
        <f t="shared" si="697"/>
        <v>0</v>
      </c>
      <c r="AB3151" s="20">
        <f t="shared" si="698"/>
        <v>0</v>
      </c>
      <c r="AC3151" s="20">
        <f t="shared" si="699"/>
        <v>0</v>
      </c>
      <c r="AD3151" s="16">
        <f t="shared" si="696"/>
        <v>0</v>
      </c>
      <c r="AE3151" s="16">
        <f>IF(ISBLANK(T3151),AE3150,IF(COUNTIF(T$2:T3151,T3151)&gt;1,AE3150,1+MAX(AE3150,0)))</f>
        <v>95</v>
      </c>
    </row>
    <row r="3152" spans="1:31" x14ac:dyDescent="0.25">
      <c r="A3152" s="42">
        <v>152</v>
      </c>
      <c r="B3152" s="42" t="s">
        <v>65</v>
      </c>
      <c r="C3152" s="42" t="s">
        <v>654</v>
      </c>
      <c r="E3152" s="20">
        <v>1</v>
      </c>
      <c r="F3152" s="20">
        <v>4</v>
      </c>
      <c r="G3152" s="20">
        <v>3</v>
      </c>
      <c r="H3152" s="20">
        <v>0</v>
      </c>
      <c r="I3152" s="20">
        <v>0</v>
      </c>
      <c r="J3152" s="20">
        <v>0</v>
      </c>
      <c r="K3152" s="20">
        <v>0</v>
      </c>
      <c r="L3152" s="20">
        <v>0</v>
      </c>
      <c r="M3152" s="225" t="s">
        <v>844</v>
      </c>
      <c r="O3152" s="101">
        <f>IF(ISBLANK(C3152),O3151,IF(COUNTIF(C$2:C3152,C3152)&gt;1,O3151,1+MAX(O3151,0)))</f>
        <v>89</v>
      </c>
      <c r="P3152" s="45">
        <f t="shared" si="686"/>
        <v>52</v>
      </c>
      <c r="Q3152" s="33" t="str">
        <f t="shared" si="687"/>
        <v/>
      </c>
      <c r="R3152" s="33">
        <f t="shared" si="688"/>
        <v>4</v>
      </c>
      <c r="S3152" s="33" t="str">
        <f t="shared" si="689"/>
        <v>152_4</v>
      </c>
      <c r="T3152" s="35" t="str">
        <f t="shared" si="690"/>
        <v>152AM</v>
      </c>
      <c r="U3152" s="35" t="str">
        <f t="shared" si="691"/>
        <v>152AMEW</v>
      </c>
      <c r="W3152" s="20" t="str">
        <f t="shared" si="692"/>
        <v/>
      </c>
      <c r="X3152" s="20" t="str">
        <f t="shared" si="693"/>
        <v/>
      </c>
      <c r="Y3152" s="20" t="str">
        <f t="shared" si="694"/>
        <v/>
      </c>
      <c r="Z3152" s="20" t="str">
        <f t="shared" si="695"/>
        <v/>
      </c>
      <c r="AA3152" s="20">
        <f t="shared" si="697"/>
        <v>0</v>
      </c>
      <c r="AB3152" s="20">
        <f t="shared" si="698"/>
        <v>0</v>
      </c>
      <c r="AC3152" s="20">
        <f t="shared" si="699"/>
        <v>0</v>
      </c>
      <c r="AD3152" s="16">
        <f t="shared" si="696"/>
        <v>0</v>
      </c>
      <c r="AE3152" s="16">
        <f>IF(ISBLANK(T3152),AE3151,IF(COUNTIF(T$2:T3152,T3152)&gt;1,AE3151,1+MAX(AE3151,0)))</f>
        <v>95</v>
      </c>
    </row>
    <row r="3153" spans="1:31" x14ac:dyDescent="0.25">
      <c r="A3153" s="42">
        <v>152</v>
      </c>
      <c r="B3153" s="42" t="s">
        <v>65</v>
      </c>
      <c r="C3153" s="42" t="s">
        <v>654</v>
      </c>
      <c r="E3153" s="20">
        <v>1</v>
      </c>
      <c r="F3153" s="20">
        <v>4</v>
      </c>
      <c r="G3153" s="20">
        <v>4</v>
      </c>
      <c r="H3153" s="20">
        <v>1</v>
      </c>
      <c r="I3153" s="20">
        <v>1</v>
      </c>
      <c r="J3153" s="20">
        <v>1</v>
      </c>
      <c r="K3153" s="20">
        <v>0</v>
      </c>
      <c r="L3153" s="20">
        <v>0</v>
      </c>
      <c r="M3153" s="225" t="s">
        <v>844</v>
      </c>
      <c r="O3153" s="101">
        <f>IF(ISBLANK(C3153),O3152,IF(COUNTIF(C$2:C3153,C3153)&gt;1,O3152,1+MAX(O3152,0)))</f>
        <v>89</v>
      </c>
      <c r="P3153" s="45">
        <f t="shared" si="686"/>
        <v>52</v>
      </c>
      <c r="Q3153" s="33" t="str">
        <f t="shared" si="687"/>
        <v/>
      </c>
      <c r="R3153" s="33">
        <f t="shared" si="688"/>
        <v>4</v>
      </c>
      <c r="S3153" s="33" t="str">
        <f t="shared" si="689"/>
        <v>152_4</v>
      </c>
      <c r="T3153" s="35" t="str">
        <f t="shared" si="690"/>
        <v>152AM</v>
      </c>
      <c r="U3153" s="35" t="str">
        <f t="shared" si="691"/>
        <v>152AMEW</v>
      </c>
      <c r="W3153" s="20" t="str">
        <f t="shared" si="692"/>
        <v/>
      </c>
      <c r="X3153" s="20" t="str">
        <f t="shared" si="693"/>
        <v/>
      </c>
      <c r="Y3153" s="20" t="str">
        <f t="shared" si="694"/>
        <v/>
      </c>
      <c r="Z3153" s="20" t="str">
        <f t="shared" si="695"/>
        <v/>
      </c>
      <c r="AA3153" s="20">
        <f t="shared" si="697"/>
        <v>0</v>
      </c>
      <c r="AB3153" s="20">
        <f t="shared" si="698"/>
        <v>0</v>
      </c>
      <c r="AC3153" s="20">
        <f t="shared" si="699"/>
        <v>0</v>
      </c>
      <c r="AD3153" s="16">
        <f t="shared" si="696"/>
        <v>0</v>
      </c>
      <c r="AE3153" s="16">
        <f>IF(ISBLANK(T3153),AE3152,IF(COUNTIF(T$2:T3153,T3153)&gt;1,AE3152,1+MAX(AE3152,0)))</f>
        <v>95</v>
      </c>
    </row>
    <row r="3154" spans="1:31" x14ac:dyDescent="0.25">
      <c r="A3154" s="42">
        <v>152</v>
      </c>
      <c r="B3154" s="42" t="s">
        <v>65</v>
      </c>
      <c r="C3154" s="42" t="s">
        <v>845</v>
      </c>
      <c r="E3154" s="20">
        <v>2</v>
      </c>
      <c r="F3154" s="20">
        <v>1</v>
      </c>
      <c r="G3154" s="20">
        <v>1</v>
      </c>
      <c r="H3154" s="20">
        <v>1</v>
      </c>
      <c r="I3154" s="20">
        <v>0</v>
      </c>
      <c r="J3154" s="20">
        <v>1</v>
      </c>
      <c r="K3154" s="20">
        <v>0</v>
      </c>
      <c r="L3154" s="20">
        <v>0</v>
      </c>
      <c r="M3154" s="225" t="s">
        <v>846</v>
      </c>
      <c r="O3154" s="101">
        <f>IF(ISBLANK(C3154),O3153,IF(COUNTIF(C$2:C3154,C3154)&gt;1,O3153,1+MAX(O3153,0)))</f>
        <v>90</v>
      </c>
      <c r="P3154" s="45">
        <f t="shared" si="686"/>
        <v>52</v>
      </c>
      <c r="Q3154" s="33" t="str">
        <f t="shared" si="687"/>
        <v/>
      </c>
      <c r="R3154" s="33">
        <f t="shared" si="688"/>
        <v>5</v>
      </c>
      <c r="S3154" s="33" t="str">
        <f t="shared" si="689"/>
        <v>152_5</v>
      </c>
      <c r="T3154" s="35" t="str">
        <f t="shared" si="690"/>
        <v>152AM</v>
      </c>
      <c r="U3154" s="35" t="str">
        <f t="shared" si="691"/>
        <v>152AMNS</v>
      </c>
      <c r="W3154" s="20" t="str">
        <f t="shared" si="692"/>
        <v/>
      </c>
      <c r="X3154" s="20" t="str">
        <f t="shared" si="693"/>
        <v/>
      </c>
      <c r="Y3154" s="20" t="str">
        <f t="shared" si="694"/>
        <v/>
      </c>
      <c r="Z3154" s="20" t="str">
        <f t="shared" si="695"/>
        <v/>
      </c>
      <c r="AA3154" s="20">
        <f t="shared" si="697"/>
        <v>0</v>
      </c>
      <c r="AB3154" s="20">
        <f t="shared" si="698"/>
        <v>0</v>
      </c>
      <c r="AC3154" s="20">
        <f t="shared" si="699"/>
        <v>0</v>
      </c>
      <c r="AD3154" s="16">
        <f t="shared" si="696"/>
        <v>0</v>
      </c>
      <c r="AE3154" s="16">
        <f>IF(ISBLANK(T3154),AE3153,IF(COUNTIF(T$2:T3154,T3154)&gt;1,AE3153,1+MAX(AE3153,0)))</f>
        <v>95</v>
      </c>
    </row>
    <row r="3155" spans="1:31" x14ac:dyDescent="0.25">
      <c r="A3155" s="42">
        <v>152</v>
      </c>
      <c r="B3155" s="42" t="s">
        <v>65</v>
      </c>
      <c r="C3155" s="42" t="s">
        <v>845</v>
      </c>
      <c r="E3155" s="20">
        <v>2</v>
      </c>
      <c r="F3155" s="20">
        <v>1</v>
      </c>
      <c r="G3155" s="20">
        <v>2</v>
      </c>
      <c r="H3155" s="20">
        <v>4</v>
      </c>
      <c r="I3155" s="20">
        <v>0</v>
      </c>
      <c r="J3155" s="20">
        <v>1</v>
      </c>
      <c r="K3155" s="20">
        <v>0</v>
      </c>
      <c r="L3155" s="20">
        <v>0</v>
      </c>
      <c r="M3155" s="225" t="s">
        <v>846</v>
      </c>
      <c r="O3155" s="101">
        <f>IF(ISBLANK(C3155),O3154,IF(COUNTIF(C$2:C3155,C3155)&gt;1,O3154,1+MAX(O3154,0)))</f>
        <v>90</v>
      </c>
      <c r="P3155" s="45">
        <f t="shared" si="686"/>
        <v>52</v>
      </c>
      <c r="Q3155" s="33" t="str">
        <f t="shared" si="687"/>
        <v/>
      </c>
      <c r="R3155" s="33">
        <f t="shared" si="688"/>
        <v>5</v>
      </c>
      <c r="S3155" s="33" t="str">
        <f t="shared" si="689"/>
        <v>152_5</v>
      </c>
      <c r="T3155" s="35" t="str">
        <f t="shared" si="690"/>
        <v>152AM</v>
      </c>
      <c r="U3155" s="35" t="str">
        <f t="shared" si="691"/>
        <v>152AMNS</v>
      </c>
      <c r="W3155" s="20" t="str">
        <f t="shared" si="692"/>
        <v/>
      </c>
      <c r="X3155" s="20" t="str">
        <f t="shared" si="693"/>
        <v/>
      </c>
      <c r="Y3155" s="20" t="str">
        <f t="shared" si="694"/>
        <v/>
      </c>
      <c r="Z3155" s="20" t="str">
        <f t="shared" si="695"/>
        <v/>
      </c>
      <c r="AA3155" s="20">
        <f t="shared" si="697"/>
        <v>0</v>
      </c>
      <c r="AB3155" s="20">
        <f t="shared" si="698"/>
        <v>0</v>
      </c>
      <c r="AC3155" s="20">
        <f t="shared" si="699"/>
        <v>0</v>
      </c>
      <c r="AD3155" s="16">
        <f t="shared" si="696"/>
        <v>0</v>
      </c>
      <c r="AE3155" s="16">
        <f>IF(ISBLANK(T3155),AE3154,IF(COUNTIF(T$2:T3155,T3155)&gt;1,AE3154,1+MAX(AE3154,0)))</f>
        <v>95</v>
      </c>
    </row>
    <row r="3156" spans="1:31" x14ac:dyDescent="0.25">
      <c r="A3156" s="42">
        <v>152</v>
      </c>
      <c r="B3156" s="42" t="s">
        <v>65</v>
      </c>
      <c r="C3156" s="42" t="s">
        <v>845</v>
      </c>
      <c r="E3156" s="20">
        <v>2</v>
      </c>
      <c r="F3156" s="20">
        <v>1</v>
      </c>
      <c r="G3156" s="20">
        <v>3</v>
      </c>
      <c r="H3156" s="20">
        <v>3</v>
      </c>
      <c r="I3156" s="20">
        <v>2</v>
      </c>
      <c r="J3156" s="20">
        <v>1</v>
      </c>
      <c r="K3156" s="20">
        <v>0</v>
      </c>
      <c r="L3156" s="20">
        <v>0</v>
      </c>
      <c r="M3156" s="225" t="s">
        <v>846</v>
      </c>
      <c r="O3156" s="101">
        <f>IF(ISBLANK(C3156),O3155,IF(COUNTIF(C$2:C3156,C3156)&gt;1,O3155,1+MAX(O3155,0)))</f>
        <v>90</v>
      </c>
      <c r="P3156" s="45">
        <f t="shared" si="686"/>
        <v>52</v>
      </c>
      <c r="Q3156" s="33" t="str">
        <f t="shared" si="687"/>
        <v/>
      </c>
      <c r="R3156" s="33">
        <f t="shared" si="688"/>
        <v>5</v>
      </c>
      <c r="S3156" s="33" t="str">
        <f t="shared" si="689"/>
        <v>152_5</v>
      </c>
      <c r="T3156" s="35" t="str">
        <f t="shared" si="690"/>
        <v>152AM</v>
      </c>
      <c r="U3156" s="35" t="str">
        <f t="shared" si="691"/>
        <v>152AMEW</v>
      </c>
      <c r="W3156" s="20" t="str">
        <f t="shared" si="692"/>
        <v/>
      </c>
      <c r="X3156" s="20" t="str">
        <f t="shared" si="693"/>
        <v/>
      </c>
      <c r="Y3156" s="20" t="str">
        <f t="shared" si="694"/>
        <v/>
      </c>
      <c r="Z3156" s="20" t="str">
        <f t="shared" si="695"/>
        <v/>
      </c>
      <c r="AA3156" s="20">
        <f t="shared" si="697"/>
        <v>0</v>
      </c>
      <c r="AB3156" s="20">
        <f t="shared" si="698"/>
        <v>0</v>
      </c>
      <c r="AC3156" s="20">
        <f t="shared" si="699"/>
        <v>0</v>
      </c>
      <c r="AD3156" s="16">
        <f t="shared" si="696"/>
        <v>0</v>
      </c>
      <c r="AE3156" s="16">
        <f>IF(ISBLANK(T3156),AE3155,IF(COUNTIF(T$2:T3156,T3156)&gt;1,AE3155,1+MAX(AE3155,0)))</f>
        <v>95</v>
      </c>
    </row>
    <row r="3157" spans="1:31" x14ac:dyDescent="0.25">
      <c r="A3157" s="42">
        <v>152</v>
      </c>
      <c r="B3157" s="42" t="s">
        <v>65</v>
      </c>
      <c r="C3157" s="42" t="s">
        <v>845</v>
      </c>
      <c r="E3157" s="20">
        <v>2</v>
      </c>
      <c r="F3157" s="20">
        <v>1</v>
      </c>
      <c r="G3157" s="20">
        <v>4</v>
      </c>
      <c r="H3157" s="20">
        <v>2</v>
      </c>
      <c r="I3157" s="20">
        <v>1</v>
      </c>
      <c r="J3157" s="20">
        <v>1</v>
      </c>
      <c r="K3157" s="20">
        <v>0</v>
      </c>
      <c r="L3157" s="20">
        <v>0</v>
      </c>
      <c r="M3157" s="225" t="s">
        <v>846</v>
      </c>
      <c r="O3157" s="101">
        <f>IF(ISBLANK(C3157),O3156,IF(COUNTIF(C$2:C3157,C3157)&gt;1,O3156,1+MAX(O3156,0)))</f>
        <v>90</v>
      </c>
      <c r="P3157" s="45">
        <f t="shared" si="686"/>
        <v>52</v>
      </c>
      <c r="Q3157" s="33" t="str">
        <f t="shared" si="687"/>
        <v/>
      </c>
      <c r="R3157" s="33">
        <f t="shared" si="688"/>
        <v>5</v>
      </c>
      <c r="S3157" s="33" t="str">
        <f t="shared" si="689"/>
        <v>152_5</v>
      </c>
      <c r="T3157" s="35" t="str">
        <f t="shared" si="690"/>
        <v>152AM</v>
      </c>
      <c r="U3157" s="35" t="str">
        <f t="shared" si="691"/>
        <v>152AMEW</v>
      </c>
      <c r="W3157" s="20" t="str">
        <f t="shared" si="692"/>
        <v/>
      </c>
      <c r="X3157" s="20" t="str">
        <f t="shared" si="693"/>
        <v/>
      </c>
      <c r="Y3157" s="20" t="str">
        <f t="shared" si="694"/>
        <v/>
      </c>
      <c r="Z3157" s="20" t="str">
        <f t="shared" si="695"/>
        <v/>
      </c>
      <c r="AA3157" s="20">
        <f t="shared" si="697"/>
        <v>0</v>
      </c>
      <c r="AB3157" s="20">
        <f t="shared" si="698"/>
        <v>0</v>
      </c>
      <c r="AC3157" s="20">
        <f t="shared" si="699"/>
        <v>0</v>
      </c>
      <c r="AD3157" s="16">
        <f t="shared" si="696"/>
        <v>0</v>
      </c>
      <c r="AE3157" s="16">
        <f>IF(ISBLANK(T3157),AE3156,IF(COUNTIF(T$2:T3157,T3157)&gt;1,AE3156,1+MAX(AE3156,0)))</f>
        <v>95</v>
      </c>
    </row>
    <row r="3158" spans="1:31" x14ac:dyDescent="0.25">
      <c r="A3158" s="42">
        <v>152</v>
      </c>
      <c r="B3158" s="42" t="s">
        <v>65</v>
      </c>
      <c r="C3158" s="42" t="s">
        <v>845</v>
      </c>
      <c r="E3158" s="20">
        <v>2</v>
      </c>
      <c r="F3158" s="20">
        <v>2</v>
      </c>
      <c r="G3158" s="20">
        <v>1</v>
      </c>
      <c r="H3158" s="20">
        <v>1</v>
      </c>
      <c r="I3158" s="20">
        <v>1</v>
      </c>
      <c r="J3158" s="20">
        <v>1</v>
      </c>
      <c r="K3158" s="20">
        <v>0</v>
      </c>
      <c r="L3158" s="20">
        <v>0</v>
      </c>
      <c r="M3158" s="225" t="s">
        <v>846</v>
      </c>
      <c r="O3158" s="101">
        <f>IF(ISBLANK(C3158),O3157,IF(COUNTIF(C$2:C3158,C3158)&gt;1,O3157,1+MAX(O3157,0)))</f>
        <v>90</v>
      </c>
      <c r="P3158" s="45">
        <f t="shared" si="686"/>
        <v>52</v>
      </c>
      <c r="Q3158" s="33" t="str">
        <f t="shared" si="687"/>
        <v/>
      </c>
      <c r="R3158" s="33">
        <f t="shared" si="688"/>
        <v>6</v>
      </c>
      <c r="S3158" s="33" t="str">
        <f t="shared" si="689"/>
        <v>152_6</v>
      </c>
      <c r="T3158" s="35" t="str">
        <f t="shared" si="690"/>
        <v>152AM</v>
      </c>
      <c r="U3158" s="35" t="str">
        <f t="shared" si="691"/>
        <v>152AMNS</v>
      </c>
      <c r="W3158" s="20" t="str">
        <f t="shared" si="692"/>
        <v/>
      </c>
      <c r="X3158" s="20" t="str">
        <f t="shared" si="693"/>
        <v/>
      </c>
      <c r="Y3158" s="20" t="str">
        <f t="shared" si="694"/>
        <v/>
      </c>
      <c r="Z3158" s="20" t="str">
        <f t="shared" si="695"/>
        <v/>
      </c>
      <c r="AA3158" s="20">
        <f t="shared" si="697"/>
        <v>0</v>
      </c>
      <c r="AB3158" s="20">
        <f t="shared" si="698"/>
        <v>0</v>
      </c>
      <c r="AC3158" s="20">
        <f t="shared" si="699"/>
        <v>0</v>
      </c>
      <c r="AD3158" s="16">
        <f t="shared" si="696"/>
        <v>0</v>
      </c>
      <c r="AE3158" s="16">
        <f>IF(ISBLANK(T3158),AE3157,IF(COUNTIF(T$2:T3158,T3158)&gt;1,AE3157,1+MAX(AE3157,0)))</f>
        <v>95</v>
      </c>
    </row>
    <row r="3159" spans="1:31" x14ac:dyDescent="0.25">
      <c r="A3159" s="42">
        <v>152</v>
      </c>
      <c r="B3159" s="42" t="s">
        <v>65</v>
      </c>
      <c r="C3159" s="42" t="s">
        <v>845</v>
      </c>
      <c r="E3159" s="20">
        <v>2</v>
      </c>
      <c r="F3159" s="20">
        <v>2</v>
      </c>
      <c r="G3159" s="20">
        <v>2</v>
      </c>
      <c r="H3159" s="20">
        <v>2</v>
      </c>
      <c r="I3159" s="20">
        <v>0</v>
      </c>
      <c r="J3159" s="20">
        <v>1</v>
      </c>
      <c r="K3159" s="20">
        <v>0</v>
      </c>
      <c r="L3159" s="20">
        <v>0</v>
      </c>
      <c r="M3159" s="225" t="s">
        <v>846</v>
      </c>
      <c r="O3159" s="101">
        <f>IF(ISBLANK(C3159),O3158,IF(COUNTIF(C$2:C3159,C3159)&gt;1,O3158,1+MAX(O3158,0)))</f>
        <v>90</v>
      </c>
      <c r="P3159" s="45">
        <f t="shared" si="686"/>
        <v>52</v>
      </c>
      <c r="Q3159" s="33" t="str">
        <f t="shared" si="687"/>
        <v/>
      </c>
      <c r="R3159" s="33">
        <f t="shared" si="688"/>
        <v>6</v>
      </c>
      <c r="S3159" s="33" t="str">
        <f t="shared" si="689"/>
        <v>152_6</v>
      </c>
      <c r="T3159" s="35" t="str">
        <f t="shared" si="690"/>
        <v>152AM</v>
      </c>
      <c r="U3159" s="35" t="str">
        <f t="shared" si="691"/>
        <v>152AMNS</v>
      </c>
      <c r="W3159" s="20" t="str">
        <f t="shared" si="692"/>
        <v/>
      </c>
      <c r="X3159" s="20" t="str">
        <f t="shared" si="693"/>
        <v/>
      </c>
      <c r="Y3159" s="20" t="str">
        <f t="shared" si="694"/>
        <v/>
      </c>
      <c r="Z3159" s="20" t="str">
        <f t="shared" si="695"/>
        <v/>
      </c>
      <c r="AA3159" s="20">
        <f t="shared" si="697"/>
        <v>0</v>
      </c>
      <c r="AB3159" s="20">
        <f t="shared" si="698"/>
        <v>0</v>
      </c>
      <c r="AC3159" s="20">
        <f t="shared" si="699"/>
        <v>0</v>
      </c>
      <c r="AD3159" s="16">
        <f t="shared" si="696"/>
        <v>0</v>
      </c>
      <c r="AE3159" s="16">
        <f>IF(ISBLANK(T3159),AE3158,IF(COUNTIF(T$2:T3159,T3159)&gt;1,AE3158,1+MAX(AE3158,0)))</f>
        <v>95</v>
      </c>
    </row>
    <row r="3160" spans="1:31" x14ac:dyDescent="0.25">
      <c r="A3160" s="42">
        <v>152</v>
      </c>
      <c r="B3160" s="42" t="s">
        <v>65</v>
      </c>
      <c r="C3160" s="42" t="s">
        <v>845</v>
      </c>
      <c r="E3160" s="20">
        <v>2</v>
      </c>
      <c r="F3160" s="20">
        <v>2</v>
      </c>
      <c r="G3160" s="20">
        <v>3</v>
      </c>
      <c r="H3160" s="20">
        <v>1</v>
      </c>
      <c r="I3160" s="20">
        <v>0</v>
      </c>
      <c r="J3160" s="20">
        <v>0</v>
      </c>
      <c r="K3160" s="20">
        <v>0</v>
      </c>
      <c r="L3160" s="20">
        <v>0</v>
      </c>
      <c r="M3160" s="225" t="s">
        <v>846</v>
      </c>
      <c r="O3160" s="101">
        <f>IF(ISBLANK(C3160),O3159,IF(COUNTIF(C$2:C3160,C3160)&gt;1,O3159,1+MAX(O3159,0)))</f>
        <v>90</v>
      </c>
      <c r="P3160" s="45">
        <f t="shared" si="686"/>
        <v>52</v>
      </c>
      <c r="Q3160" s="33" t="str">
        <f t="shared" si="687"/>
        <v/>
      </c>
      <c r="R3160" s="33">
        <f t="shared" si="688"/>
        <v>6</v>
      </c>
      <c r="S3160" s="33" t="str">
        <f t="shared" si="689"/>
        <v>152_6</v>
      </c>
      <c r="T3160" s="35" t="str">
        <f t="shared" si="690"/>
        <v>152AM</v>
      </c>
      <c r="U3160" s="35" t="str">
        <f t="shared" si="691"/>
        <v>152AMEW</v>
      </c>
      <c r="W3160" s="20" t="str">
        <f t="shared" si="692"/>
        <v/>
      </c>
      <c r="X3160" s="20" t="str">
        <f t="shared" si="693"/>
        <v/>
      </c>
      <c r="Y3160" s="20" t="str">
        <f t="shared" si="694"/>
        <v/>
      </c>
      <c r="Z3160" s="20" t="str">
        <f t="shared" si="695"/>
        <v/>
      </c>
      <c r="AA3160" s="20">
        <f t="shared" si="697"/>
        <v>0</v>
      </c>
      <c r="AB3160" s="20">
        <f t="shared" si="698"/>
        <v>0</v>
      </c>
      <c r="AC3160" s="20">
        <f t="shared" si="699"/>
        <v>0</v>
      </c>
      <c r="AD3160" s="16">
        <f t="shared" si="696"/>
        <v>0</v>
      </c>
      <c r="AE3160" s="16">
        <f>IF(ISBLANK(T3160),AE3159,IF(COUNTIF(T$2:T3160,T3160)&gt;1,AE3159,1+MAX(AE3159,0)))</f>
        <v>95</v>
      </c>
    </row>
    <row r="3161" spans="1:31" x14ac:dyDescent="0.25">
      <c r="A3161" s="42">
        <v>152</v>
      </c>
      <c r="B3161" s="42" t="s">
        <v>65</v>
      </c>
      <c r="C3161" s="42" t="s">
        <v>845</v>
      </c>
      <c r="E3161" s="20">
        <v>2</v>
      </c>
      <c r="F3161" s="20">
        <v>2</v>
      </c>
      <c r="G3161" s="20">
        <v>4</v>
      </c>
      <c r="H3161" s="20">
        <v>1</v>
      </c>
      <c r="I3161" s="20">
        <v>0</v>
      </c>
      <c r="J3161" s="20">
        <v>0</v>
      </c>
      <c r="K3161" s="20">
        <v>0</v>
      </c>
      <c r="L3161" s="20">
        <v>0</v>
      </c>
      <c r="M3161" s="225" t="s">
        <v>846</v>
      </c>
      <c r="O3161" s="101">
        <f>IF(ISBLANK(C3161),O3160,IF(COUNTIF(C$2:C3161,C3161)&gt;1,O3160,1+MAX(O3160,0)))</f>
        <v>90</v>
      </c>
      <c r="P3161" s="45">
        <f t="shared" si="686"/>
        <v>52</v>
      </c>
      <c r="Q3161" s="33" t="str">
        <f t="shared" si="687"/>
        <v/>
      </c>
      <c r="R3161" s="33">
        <f t="shared" si="688"/>
        <v>6</v>
      </c>
      <c r="S3161" s="33" t="str">
        <f t="shared" si="689"/>
        <v>152_6</v>
      </c>
      <c r="T3161" s="35" t="str">
        <f t="shared" si="690"/>
        <v>152AM</v>
      </c>
      <c r="U3161" s="35" t="str">
        <f t="shared" si="691"/>
        <v>152AMEW</v>
      </c>
      <c r="W3161" s="20" t="str">
        <f t="shared" si="692"/>
        <v/>
      </c>
      <c r="X3161" s="20" t="str">
        <f t="shared" si="693"/>
        <v/>
      </c>
      <c r="Y3161" s="20" t="str">
        <f t="shared" si="694"/>
        <v/>
      </c>
      <c r="Z3161" s="20" t="str">
        <f t="shared" si="695"/>
        <v/>
      </c>
      <c r="AA3161" s="20">
        <f t="shared" si="697"/>
        <v>0</v>
      </c>
      <c r="AB3161" s="20">
        <f t="shared" si="698"/>
        <v>0</v>
      </c>
      <c r="AC3161" s="20">
        <f t="shared" si="699"/>
        <v>0</v>
      </c>
      <c r="AD3161" s="16">
        <f t="shared" si="696"/>
        <v>0</v>
      </c>
      <c r="AE3161" s="16">
        <f>IF(ISBLANK(T3161),AE3160,IF(COUNTIF(T$2:T3161,T3161)&gt;1,AE3160,1+MAX(AE3160,0)))</f>
        <v>95</v>
      </c>
    </row>
    <row r="3162" spans="1:31" x14ac:dyDescent="0.25">
      <c r="A3162" s="42">
        <v>152</v>
      </c>
      <c r="B3162" s="42" t="s">
        <v>65</v>
      </c>
      <c r="C3162" s="42" t="s">
        <v>845</v>
      </c>
      <c r="E3162" s="20">
        <v>2</v>
      </c>
      <c r="F3162" s="20">
        <v>3</v>
      </c>
      <c r="G3162" s="20">
        <v>1</v>
      </c>
      <c r="H3162" s="20">
        <v>0</v>
      </c>
      <c r="I3162" s="20">
        <v>0</v>
      </c>
      <c r="J3162" s="20">
        <v>0</v>
      </c>
      <c r="K3162" s="20">
        <v>0</v>
      </c>
      <c r="L3162" s="20">
        <v>0</v>
      </c>
      <c r="M3162" s="225" t="s">
        <v>846</v>
      </c>
      <c r="O3162" s="101">
        <f>IF(ISBLANK(C3162),O3161,IF(COUNTIF(C$2:C3162,C3162)&gt;1,O3161,1+MAX(O3161,0)))</f>
        <v>90</v>
      </c>
      <c r="P3162" s="45">
        <f t="shared" si="686"/>
        <v>52</v>
      </c>
      <c r="Q3162" s="33" t="str">
        <f t="shared" si="687"/>
        <v/>
      </c>
      <c r="R3162" s="33">
        <f t="shared" si="688"/>
        <v>7</v>
      </c>
      <c r="S3162" s="33" t="str">
        <f t="shared" si="689"/>
        <v>152_7</v>
      </c>
      <c r="T3162" s="35" t="str">
        <f t="shared" si="690"/>
        <v>152AM</v>
      </c>
      <c r="U3162" s="35" t="str">
        <f t="shared" si="691"/>
        <v>152AMNS</v>
      </c>
      <c r="W3162" s="20" t="str">
        <f t="shared" si="692"/>
        <v/>
      </c>
      <c r="X3162" s="20" t="str">
        <f t="shared" si="693"/>
        <v/>
      </c>
      <c r="Y3162" s="20" t="str">
        <f t="shared" si="694"/>
        <v/>
      </c>
      <c r="Z3162" s="20" t="str">
        <f t="shared" si="695"/>
        <v/>
      </c>
      <c r="AA3162" s="20">
        <f t="shared" si="697"/>
        <v>0</v>
      </c>
      <c r="AB3162" s="20">
        <f t="shared" si="698"/>
        <v>0</v>
      </c>
      <c r="AC3162" s="20">
        <f t="shared" si="699"/>
        <v>0</v>
      </c>
      <c r="AD3162" s="16">
        <f t="shared" si="696"/>
        <v>0</v>
      </c>
      <c r="AE3162" s="16">
        <f>IF(ISBLANK(T3162),AE3161,IF(COUNTIF(T$2:T3162,T3162)&gt;1,AE3161,1+MAX(AE3161,0)))</f>
        <v>95</v>
      </c>
    </row>
    <row r="3163" spans="1:31" x14ac:dyDescent="0.25">
      <c r="A3163" s="42">
        <v>152</v>
      </c>
      <c r="B3163" s="42" t="s">
        <v>65</v>
      </c>
      <c r="C3163" s="42" t="s">
        <v>845</v>
      </c>
      <c r="E3163" s="20">
        <v>2</v>
      </c>
      <c r="F3163" s="20">
        <v>3</v>
      </c>
      <c r="G3163" s="20">
        <v>2</v>
      </c>
      <c r="H3163" s="20">
        <v>0</v>
      </c>
      <c r="I3163" s="20">
        <v>0</v>
      </c>
      <c r="J3163" s="20">
        <v>0</v>
      </c>
      <c r="K3163" s="20">
        <v>0</v>
      </c>
      <c r="L3163" s="20">
        <v>0</v>
      </c>
      <c r="M3163" s="225" t="s">
        <v>846</v>
      </c>
      <c r="O3163" s="101">
        <f>IF(ISBLANK(C3163),O3162,IF(COUNTIF(C$2:C3163,C3163)&gt;1,O3162,1+MAX(O3162,0)))</f>
        <v>90</v>
      </c>
      <c r="P3163" s="45">
        <f t="shared" si="686"/>
        <v>52</v>
      </c>
      <c r="Q3163" s="33" t="str">
        <f t="shared" si="687"/>
        <v/>
      </c>
      <c r="R3163" s="33">
        <f t="shared" si="688"/>
        <v>7</v>
      </c>
      <c r="S3163" s="33" t="str">
        <f t="shared" si="689"/>
        <v>152_7</v>
      </c>
      <c r="T3163" s="35" t="str">
        <f t="shared" si="690"/>
        <v>152AM</v>
      </c>
      <c r="U3163" s="35" t="str">
        <f t="shared" si="691"/>
        <v>152AMNS</v>
      </c>
      <c r="W3163" s="20" t="str">
        <f t="shared" si="692"/>
        <v/>
      </c>
      <c r="X3163" s="20" t="str">
        <f t="shared" si="693"/>
        <v/>
      </c>
      <c r="Y3163" s="20" t="str">
        <f t="shared" si="694"/>
        <v/>
      </c>
      <c r="Z3163" s="20" t="str">
        <f t="shared" si="695"/>
        <v/>
      </c>
      <c r="AA3163" s="20">
        <f t="shared" si="697"/>
        <v>0</v>
      </c>
      <c r="AB3163" s="20">
        <f t="shared" si="698"/>
        <v>0</v>
      </c>
      <c r="AC3163" s="20">
        <f t="shared" si="699"/>
        <v>0</v>
      </c>
      <c r="AD3163" s="16">
        <f t="shared" si="696"/>
        <v>0</v>
      </c>
      <c r="AE3163" s="16">
        <f>IF(ISBLANK(T3163),AE3162,IF(COUNTIF(T$2:T3163,T3163)&gt;1,AE3162,1+MAX(AE3162,0)))</f>
        <v>95</v>
      </c>
    </row>
    <row r="3164" spans="1:31" x14ac:dyDescent="0.25">
      <c r="A3164" s="42">
        <v>152</v>
      </c>
      <c r="B3164" s="42" t="s">
        <v>65</v>
      </c>
      <c r="C3164" s="42" t="s">
        <v>845</v>
      </c>
      <c r="E3164" s="20">
        <v>2</v>
      </c>
      <c r="F3164" s="20">
        <v>3</v>
      </c>
      <c r="G3164" s="20">
        <v>3</v>
      </c>
      <c r="H3164" s="20">
        <v>0</v>
      </c>
      <c r="I3164" s="20">
        <v>0</v>
      </c>
      <c r="J3164" s="20">
        <v>0</v>
      </c>
      <c r="K3164" s="20">
        <v>0</v>
      </c>
      <c r="L3164" s="20">
        <v>0</v>
      </c>
      <c r="M3164" s="225" t="s">
        <v>846</v>
      </c>
      <c r="O3164" s="101">
        <f>IF(ISBLANK(C3164),O3163,IF(COUNTIF(C$2:C3164,C3164)&gt;1,O3163,1+MAX(O3163,0)))</f>
        <v>90</v>
      </c>
      <c r="P3164" s="45">
        <f t="shared" si="686"/>
        <v>52</v>
      </c>
      <c r="Q3164" s="33" t="str">
        <f t="shared" si="687"/>
        <v/>
      </c>
      <c r="R3164" s="33">
        <f t="shared" si="688"/>
        <v>7</v>
      </c>
      <c r="S3164" s="33" t="str">
        <f t="shared" si="689"/>
        <v>152_7</v>
      </c>
      <c r="T3164" s="35" t="str">
        <f t="shared" si="690"/>
        <v>152AM</v>
      </c>
      <c r="U3164" s="35" t="str">
        <f t="shared" si="691"/>
        <v>152AMEW</v>
      </c>
      <c r="W3164" s="20" t="str">
        <f t="shared" si="692"/>
        <v/>
      </c>
      <c r="X3164" s="20" t="str">
        <f t="shared" si="693"/>
        <v/>
      </c>
      <c r="Y3164" s="20" t="str">
        <f t="shared" si="694"/>
        <v/>
      </c>
      <c r="Z3164" s="20" t="str">
        <f t="shared" si="695"/>
        <v/>
      </c>
      <c r="AA3164" s="20">
        <f t="shared" si="697"/>
        <v>0</v>
      </c>
      <c r="AB3164" s="20">
        <f t="shared" si="698"/>
        <v>0</v>
      </c>
      <c r="AC3164" s="20">
        <f t="shared" si="699"/>
        <v>0</v>
      </c>
      <c r="AD3164" s="16">
        <f t="shared" si="696"/>
        <v>0</v>
      </c>
      <c r="AE3164" s="16">
        <f>IF(ISBLANK(T3164),AE3163,IF(COUNTIF(T$2:T3164,T3164)&gt;1,AE3163,1+MAX(AE3163,0)))</f>
        <v>95</v>
      </c>
    </row>
    <row r="3165" spans="1:31" x14ac:dyDescent="0.25">
      <c r="A3165" s="42">
        <v>152</v>
      </c>
      <c r="B3165" s="42" t="s">
        <v>65</v>
      </c>
      <c r="C3165" s="42" t="s">
        <v>845</v>
      </c>
      <c r="E3165" s="20">
        <v>2</v>
      </c>
      <c r="F3165" s="20">
        <v>3</v>
      </c>
      <c r="G3165" s="20">
        <v>4</v>
      </c>
      <c r="H3165" s="20">
        <v>1</v>
      </c>
      <c r="I3165" s="20">
        <v>0</v>
      </c>
      <c r="J3165" s="20">
        <v>1</v>
      </c>
      <c r="K3165" s="20">
        <v>0</v>
      </c>
      <c r="L3165" s="20">
        <v>0</v>
      </c>
      <c r="M3165" s="225" t="s">
        <v>846</v>
      </c>
      <c r="O3165" s="101">
        <f>IF(ISBLANK(C3165),O3164,IF(COUNTIF(C$2:C3165,C3165)&gt;1,O3164,1+MAX(O3164,0)))</f>
        <v>90</v>
      </c>
      <c r="P3165" s="45">
        <f t="shared" si="686"/>
        <v>52</v>
      </c>
      <c r="Q3165" s="33" t="str">
        <f t="shared" si="687"/>
        <v/>
      </c>
      <c r="R3165" s="33">
        <f t="shared" si="688"/>
        <v>7</v>
      </c>
      <c r="S3165" s="33" t="str">
        <f t="shared" si="689"/>
        <v>152_7</v>
      </c>
      <c r="T3165" s="35" t="str">
        <f t="shared" si="690"/>
        <v>152AM</v>
      </c>
      <c r="U3165" s="35" t="str">
        <f t="shared" si="691"/>
        <v>152AMEW</v>
      </c>
      <c r="W3165" s="20" t="str">
        <f t="shared" si="692"/>
        <v/>
      </c>
      <c r="X3165" s="20" t="str">
        <f t="shared" si="693"/>
        <v/>
      </c>
      <c r="Y3165" s="20" t="str">
        <f t="shared" si="694"/>
        <v/>
      </c>
      <c r="Z3165" s="20" t="str">
        <f t="shared" si="695"/>
        <v/>
      </c>
      <c r="AA3165" s="20">
        <f t="shared" si="697"/>
        <v>0</v>
      </c>
      <c r="AB3165" s="20">
        <f t="shared" si="698"/>
        <v>0</v>
      </c>
      <c r="AC3165" s="20">
        <f t="shared" si="699"/>
        <v>0</v>
      </c>
      <c r="AD3165" s="16">
        <f t="shared" si="696"/>
        <v>0</v>
      </c>
      <c r="AE3165" s="16">
        <f>IF(ISBLANK(T3165),AE3164,IF(COUNTIF(T$2:T3165,T3165)&gt;1,AE3164,1+MAX(AE3164,0)))</f>
        <v>95</v>
      </c>
    </row>
    <row r="3166" spans="1:31" x14ac:dyDescent="0.25">
      <c r="A3166" s="42">
        <v>152</v>
      </c>
      <c r="B3166" s="42" t="s">
        <v>65</v>
      </c>
      <c r="C3166" s="42" t="s">
        <v>845</v>
      </c>
      <c r="E3166" s="20">
        <v>2</v>
      </c>
      <c r="F3166" s="20">
        <v>4</v>
      </c>
      <c r="G3166" s="20">
        <v>1</v>
      </c>
      <c r="H3166" s="20">
        <v>1</v>
      </c>
      <c r="I3166" s="20">
        <v>0</v>
      </c>
      <c r="J3166" s="20">
        <v>1</v>
      </c>
      <c r="K3166" s="20">
        <v>0</v>
      </c>
      <c r="L3166" s="20">
        <v>0</v>
      </c>
      <c r="M3166" s="225" t="s">
        <v>846</v>
      </c>
      <c r="O3166" s="101">
        <f>IF(ISBLANK(C3166),O3165,IF(COUNTIF(C$2:C3166,C3166)&gt;1,O3165,1+MAX(O3165,0)))</f>
        <v>90</v>
      </c>
      <c r="P3166" s="45">
        <f t="shared" si="686"/>
        <v>52</v>
      </c>
      <c r="Q3166" s="33" t="str">
        <f t="shared" si="687"/>
        <v/>
      </c>
      <c r="R3166" s="33">
        <f t="shared" si="688"/>
        <v>8</v>
      </c>
      <c r="S3166" s="33" t="str">
        <f t="shared" si="689"/>
        <v>152_8</v>
      </c>
      <c r="T3166" s="35" t="str">
        <f t="shared" si="690"/>
        <v>152AM</v>
      </c>
      <c r="U3166" s="35" t="str">
        <f t="shared" si="691"/>
        <v>152AMNS</v>
      </c>
      <c r="W3166" s="20" t="str">
        <f t="shared" si="692"/>
        <v/>
      </c>
      <c r="X3166" s="20" t="str">
        <f t="shared" si="693"/>
        <v/>
      </c>
      <c r="Y3166" s="20" t="str">
        <f t="shared" si="694"/>
        <v/>
      </c>
      <c r="Z3166" s="20" t="str">
        <f t="shared" si="695"/>
        <v/>
      </c>
      <c r="AA3166" s="20">
        <f t="shared" si="697"/>
        <v>0</v>
      </c>
      <c r="AB3166" s="20">
        <f t="shared" si="698"/>
        <v>0</v>
      </c>
      <c r="AC3166" s="20">
        <f t="shared" si="699"/>
        <v>0</v>
      </c>
      <c r="AD3166" s="16">
        <f t="shared" si="696"/>
        <v>0</v>
      </c>
      <c r="AE3166" s="16">
        <f>IF(ISBLANK(T3166),AE3165,IF(COUNTIF(T$2:T3166,T3166)&gt;1,AE3165,1+MAX(AE3165,0)))</f>
        <v>95</v>
      </c>
    </row>
    <row r="3167" spans="1:31" x14ac:dyDescent="0.25">
      <c r="A3167" s="42">
        <v>152</v>
      </c>
      <c r="B3167" s="42" t="s">
        <v>65</v>
      </c>
      <c r="C3167" s="42" t="s">
        <v>845</v>
      </c>
      <c r="E3167" s="20">
        <v>2</v>
      </c>
      <c r="F3167" s="20">
        <v>4</v>
      </c>
      <c r="G3167" s="20">
        <v>2</v>
      </c>
      <c r="H3167" s="20">
        <v>0</v>
      </c>
      <c r="I3167" s="20">
        <v>0</v>
      </c>
      <c r="J3167" s="20">
        <v>0</v>
      </c>
      <c r="K3167" s="20">
        <v>0</v>
      </c>
      <c r="L3167" s="20">
        <v>0</v>
      </c>
      <c r="M3167" s="225" t="s">
        <v>846</v>
      </c>
      <c r="O3167" s="101">
        <f>IF(ISBLANK(C3167),O3166,IF(COUNTIF(C$2:C3167,C3167)&gt;1,O3166,1+MAX(O3166,0)))</f>
        <v>90</v>
      </c>
      <c r="P3167" s="45">
        <f t="shared" si="686"/>
        <v>52</v>
      </c>
      <c r="Q3167" s="33" t="str">
        <f t="shared" si="687"/>
        <v/>
      </c>
      <c r="R3167" s="33">
        <f t="shared" si="688"/>
        <v>8</v>
      </c>
      <c r="S3167" s="33" t="str">
        <f t="shared" si="689"/>
        <v>152_8</v>
      </c>
      <c r="T3167" s="35" t="str">
        <f t="shared" si="690"/>
        <v>152AM</v>
      </c>
      <c r="U3167" s="35" t="str">
        <f t="shared" si="691"/>
        <v>152AMNS</v>
      </c>
      <c r="W3167" s="20" t="str">
        <f t="shared" si="692"/>
        <v/>
      </c>
      <c r="X3167" s="20" t="str">
        <f t="shared" si="693"/>
        <v/>
      </c>
      <c r="Y3167" s="20" t="str">
        <f t="shared" si="694"/>
        <v/>
      </c>
      <c r="Z3167" s="20" t="str">
        <f t="shared" si="695"/>
        <v/>
      </c>
      <c r="AA3167" s="20">
        <f t="shared" si="697"/>
        <v>0</v>
      </c>
      <c r="AB3167" s="20">
        <f t="shared" si="698"/>
        <v>0</v>
      </c>
      <c r="AC3167" s="20">
        <f t="shared" si="699"/>
        <v>0</v>
      </c>
      <c r="AD3167" s="16">
        <f t="shared" si="696"/>
        <v>0</v>
      </c>
      <c r="AE3167" s="16">
        <f>IF(ISBLANK(T3167),AE3166,IF(COUNTIF(T$2:T3167,T3167)&gt;1,AE3166,1+MAX(AE3166,0)))</f>
        <v>95</v>
      </c>
    </row>
    <row r="3168" spans="1:31" x14ac:dyDescent="0.25">
      <c r="A3168" s="42">
        <v>152</v>
      </c>
      <c r="B3168" s="42" t="s">
        <v>65</v>
      </c>
      <c r="C3168" s="42" t="s">
        <v>845</v>
      </c>
      <c r="E3168" s="20">
        <v>2</v>
      </c>
      <c r="F3168" s="20">
        <v>4</v>
      </c>
      <c r="G3168" s="20">
        <v>3</v>
      </c>
      <c r="H3168" s="20">
        <v>0</v>
      </c>
      <c r="I3168" s="20">
        <v>0</v>
      </c>
      <c r="J3168" s="20">
        <v>0</v>
      </c>
      <c r="K3168" s="20">
        <v>0</v>
      </c>
      <c r="L3168" s="20">
        <v>0</v>
      </c>
      <c r="M3168" s="225" t="s">
        <v>846</v>
      </c>
      <c r="O3168" s="101">
        <f>IF(ISBLANK(C3168),O3167,IF(COUNTIF(C$2:C3168,C3168)&gt;1,O3167,1+MAX(O3167,0)))</f>
        <v>90</v>
      </c>
      <c r="P3168" s="45">
        <f t="shared" si="686"/>
        <v>52</v>
      </c>
      <c r="Q3168" s="33" t="str">
        <f t="shared" si="687"/>
        <v/>
      </c>
      <c r="R3168" s="33">
        <f t="shared" si="688"/>
        <v>8</v>
      </c>
      <c r="S3168" s="33" t="str">
        <f t="shared" si="689"/>
        <v>152_8</v>
      </c>
      <c r="T3168" s="35" t="str">
        <f t="shared" si="690"/>
        <v>152AM</v>
      </c>
      <c r="U3168" s="35" t="str">
        <f t="shared" si="691"/>
        <v>152AMEW</v>
      </c>
      <c r="W3168" s="20" t="str">
        <f t="shared" si="692"/>
        <v/>
      </c>
      <c r="X3168" s="20" t="str">
        <f t="shared" si="693"/>
        <v/>
      </c>
      <c r="Y3168" s="20" t="str">
        <f t="shared" si="694"/>
        <v/>
      </c>
      <c r="Z3168" s="20" t="str">
        <f t="shared" si="695"/>
        <v/>
      </c>
      <c r="AA3168" s="20">
        <f t="shared" si="697"/>
        <v>0</v>
      </c>
      <c r="AB3168" s="20">
        <f t="shared" si="698"/>
        <v>0</v>
      </c>
      <c r="AC3168" s="20">
        <f t="shared" si="699"/>
        <v>0</v>
      </c>
      <c r="AD3168" s="16">
        <f t="shared" si="696"/>
        <v>0</v>
      </c>
      <c r="AE3168" s="16">
        <f>IF(ISBLANK(T3168),AE3167,IF(COUNTIF(T$2:T3168,T3168)&gt;1,AE3167,1+MAX(AE3167,0)))</f>
        <v>95</v>
      </c>
    </row>
    <row r="3169" spans="1:31" x14ac:dyDescent="0.25">
      <c r="A3169" s="42">
        <v>152</v>
      </c>
      <c r="B3169" s="42" t="s">
        <v>65</v>
      </c>
      <c r="C3169" s="42" t="s">
        <v>845</v>
      </c>
      <c r="E3169" s="20">
        <v>2</v>
      </c>
      <c r="F3169" s="20">
        <v>4</v>
      </c>
      <c r="G3169" s="20">
        <v>4</v>
      </c>
      <c r="H3169" s="20">
        <v>1</v>
      </c>
      <c r="I3169" s="20">
        <v>1</v>
      </c>
      <c r="J3169" s="20">
        <v>1</v>
      </c>
      <c r="K3169" s="20">
        <v>0</v>
      </c>
      <c r="L3169" s="20">
        <v>0</v>
      </c>
      <c r="M3169" s="225" t="s">
        <v>846</v>
      </c>
      <c r="O3169" s="101">
        <f>IF(ISBLANK(C3169),O3168,IF(COUNTIF(C$2:C3169,C3169)&gt;1,O3168,1+MAX(O3168,0)))</f>
        <v>90</v>
      </c>
      <c r="P3169" s="45">
        <f t="shared" si="686"/>
        <v>52</v>
      </c>
      <c r="Q3169" s="33" t="str">
        <f t="shared" si="687"/>
        <v/>
      </c>
      <c r="R3169" s="33">
        <f t="shared" si="688"/>
        <v>8</v>
      </c>
      <c r="S3169" s="33" t="str">
        <f t="shared" si="689"/>
        <v>152_8</v>
      </c>
      <c r="T3169" s="35" t="str">
        <f t="shared" si="690"/>
        <v>152AM</v>
      </c>
      <c r="U3169" s="35" t="str">
        <f t="shared" si="691"/>
        <v>152AMEW</v>
      </c>
      <c r="W3169" s="20" t="str">
        <f t="shared" si="692"/>
        <v/>
      </c>
      <c r="X3169" s="20" t="str">
        <f t="shared" si="693"/>
        <v/>
      </c>
      <c r="Y3169" s="20" t="str">
        <f t="shared" si="694"/>
        <v/>
      </c>
      <c r="Z3169" s="20" t="str">
        <f t="shared" si="695"/>
        <v/>
      </c>
      <c r="AA3169" s="20">
        <f t="shared" si="697"/>
        <v>0</v>
      </c>
      <c r="AB3169" s="20">
        <f t="shared" si="698"/>
        <v>0</v>
      </c>
      <c r="AC3169" s="20">
        <f t="shared" si="699"/>
        <v>0</v>
      </c>
      <c r="AD3169" s="16">
        <f t="shared" si="696"/>
        <v>0</v>
      </c>
      <c r="AE3169" s="16">
        <f>IF(ISBLANK(T3169),AE3168,IF(COUNTIF(T$2:T3169,T3169)&gt;1,AE3168,1+MAX(AE3168,0)))</f>
        <v>95</v>
      </c>
    </row>
    <row r="3170" spans="1:31" x14ac:dyDescent="0.25">
      <c r="A3170" s="42">
        <v>152</v>
      </c>
      <c r="B3170" s="42" t="s">
        <v>66</v>
      </c>
      <c r="C3170" s="42" t="s">
        <v>829</v>
      </c>
      <c r="E3170" s="20">
        <v>1</v>
      </c>
      <c r="F3170" s="20">
        <v>1</v>
      </c>
      <c r="G3170" s="20">
        <v>1</v>
      </c>
      <c r="H3170" s="20">
        <v>0</v>
      </c>
      <c r="I3170" s="20">
        <v>0</v>
      </c>
      <c r="J3170" s="20">
        <v>0</v>
      </c>
      <c r="K3170" s="20">
        <v>0</v>
      </c>
      <c r="L3170" s="20">
        <v>0</v>
      </c>
      <c r="M3170" s="225" t="s">
        <v>847</v>
      </c>
      <c r="O3170" s="101">
        <f>IF(ISBLANK(C3170),O3169,IF(COUNTIF(C$2:C3170,C3170)&gt;1,O3169,1+MAX(O3169,0)))</f>
        <v>90</v>
      </c>
      <c r="P3170" s="45">
        <f t="shared" si="686"/>
        <v>52</v>
      </c>
      <c r="Q3170" s="33" t="str">
        <f t="shared" si="687"/>
        <v/>
      </c>
      <c r="R3170" s="33">
        <f t="shared" si="688"/>
        <v>9</v>
      </c>
      <c r="S3170" s="33" t="str">
        <f t="shared" si="689"/>
        <v>152_9</v>
      </c>
      <c r="T3170" s="35" t="str">
        <f t="shared" si="690"/>
        <v>152PM</v>
      </c>
      <c r="U3170" s="35" t="str">
        <f t="shared" si="691"/>
        <v>152PMNS</v>
      </c>
      <c r="W3170" s="20" t="str">
        <f t="shared" si="692"/>
        <v/>
      </c>
      <c r="X3170" s="20" t="str">
        <f t="shared" si="693"/>
        <v/>
      </c>
      <c r="Y3170" s="20" t="str">
        <f t="shared" si="694"/>
        <v/>
      </c>
      <c r="Z3170" s="20" t="str">
        <f t="shared" si="695"/>
        <v/>
      </c>
      <c r="AA3170" s="20">
        <f t="shared" si="697"/>
        <v>0</v>
      </c>
      <c r="AB3170" s="20">
        <f t="shared" si="698"/>
        <v>0</v>
      </c>
      <c r="AC3170" s="20">
        <f t="shared" si="699"/>
        <v>0</v>
      </c>
      <c r="AD3170" s="16">
        <f t="shared" si="696"/>
        <v>0</v>
      </c>
      <c r="AE3170" s="16">
        <f>IF(ISBLANK(T3170),AE3169,IF(COUNTIF(T$2:T3170,T3170)&gt;1,AE3169,1+MAX(AE3169,0)))</f>
        <v>96</v>
      </c>
    </row>
    <row r="3171" spans="1:31" x14ac:dyDescent="0.25">
      <c r="A3171" s="42">
        <v>152</v>
      </c>
      <c r="B3171" s="42" t="s">
        <v>66</v>
      </c>
      <c r="C3171" s="42" t="s">
        <v>829</v>
      </c>
      <c r="E3171" s="20">
        <v>1</v>
      </c>
      <c r="F3171" s="20">
        <v>1</v>
      </c>
      <c r="G3171" s="20">
        <v>2</v>
      </c>
      <c r="H3171" s="20">
        <v>12</v>
      </c>
      <c r="I3171" s="20">
        <v>3</v>
      </c>
      <c r="J3171" s="20">
        <v>5</v>
      </c>
      <c r="K3171" s="20">
        <v>0</v>
      </c>
      <c r="L3171" s="20">
        <v>0</v>
      </c>
      <c r="M3171" s="225" t="s">
        <v>847</v>
      </c>
      <c r="O3171" s="101">
        <f>IF(ISBLANK(C3171),O3170,IF(COUNTIF(C$2:C3171,C3171)&gt;1,O3170,1+MAX(O3170,0)))</f>
        <v>90</v>
      </c>
      <c r="P3171" s="45">
        <f t="shared" si="686"/>
        <v>52</v>
      </c>
      <c r="Q3171" s="33" t="str">
        <f t="shared" si="687"/>
        <v/>
      </c>
      <c r="R3171" s="33">
        <f t="shared" si="688"/>
        <v>9</v>
      </c>
      <c r="S3171" s="33" t="str">
        <f t="shared" si="689"/>
        <v>152_9</v>
      </c>
      <c r="T3171" s="35" t="str">
        <f t="shared" si="690"/>
        <v>152PM</v>
      </c>
      <c r="U3171" s="35" t="str">
        <f t="shared" si="691"/>
        <v>152PMNS</v>
      </c>
      <c r="W3171" s="20" t="str">
        <f t="shared" si="692"/>
        <v/>
      </c>
      <c r="X3171" s="20" t="str">
        <f t="shared" si="693"/>
        <v/>
      </c>
      <c r="Y3171" s="20" t="str">
        <f t="shared" si="694"/>
        <v/>
      </c>
      <c r="Z3171" s="20" t="str">
        <f t="shared" si="695"/>
        <v/>
      </c>
      <c r="AA3171" s="20">
        <f t="shared" si="697"/>
        <v>0</v>
      </c>
      <c r="AB3171" s="20">
        <f t="shared" si="698"/>
        <v>0</v>
      </c>
      <c r="AC3171" s="20">
        <f t="shared" si="699"/>
        <v>0</v>
      </c>
      <c r="AD3171" s="16">
        <f t="shared" si="696"/>
        <v>0</v>
      </c>
      <c r="AE3171" s="16">
        <f>IF(ISBLANK(T3171),AE3170,IF(COUNTIF(T$2:T3171,T3171)&gt;1,AE3170,1+MAX(AE3170,0)))</f>
        <v>96</v>
      </c>
    </row>
    <row r="3172" spans="1:31" x14ac:dyDescent="0.25">
      <c r="A3172" s="42">
        <v>152</v>
      </c>
      <c r="B3172" s="42" t="s">
        <v>66</v>
      </c>
      <c r="C3172" s="42" t="s">
        <v>829</v>
      </c>
      <c r="E3172" s="20">
        <v>1</v>
      </c>
      <c r="F3172" s="20">
        <v>1</v>
      </c>
      <c r="G3172" s="20">
        <v>3</v>
      </c>
      <c r="H3172" s="20">
        <v>3</v>
      </c>
      <c r="I3172" s="20">
        <v>0</v>
      </c>
      <c r="J3172" s="20">
        <v>1</v>
      </c>
      <c r="K3172" s="20">
        <v>0</v>
      </c>
      <c r="L3172" s="20">
        <v>0</v>
      </c>
      <c r="M3172" s="225" t="s">
        <v>847</v>
      </c>
      <c r="O3172" s="101">
        <f>IF(ISBLANK(C3172),O3171,IF(COUNTIF(C$2:C3172,C3172)&gt;1,O3171,1+MAX(O3171,0)))</f>
        <v>90</v>
      </c>
      <c r="P3172" s="45">
        <f t="shared" si="686"/>
        <v>52</v>
      </c>
      <c r="Q3172" s="33" t="str">
        <f t="shared" si="687"/>
        <v/>
      </c>
      <c r="R3172" s="33">
        <f t="shared" si="688"/>
        <v>9</v>
      </c>
      <c r="S3172" s="33" t="str">
        <f t="shared" si="689"/>
        <v>152_9</v>
      </c>
      <c r="T3172" s="35" t="str">
        <f t="shared" si="690"/>
        <v>152PM</v>
      </c>
      <c r="U3172" s="35" t="str">
        <f t="shared" si="691"/>
        <v>152PMEW</v>
      </c>
      <c r="W3172" s="20" t="str">
        <f t="shared" si="692"/>
        <v/>
      </c>
      <c r="X3172" s="20" t="str">
        <f t="shared" si="693"/>
        <v/>
      </c>
      <c r="Y3172" s="20" t="str">
        <f t="shared" si="694"/>
        <v/>
      </c>
      <c r="Z3172" s="20" t="str">
        <f t="shared" si="695"/>
        <v/>
      </c>
      <c r="AA3172" s="20">
        <f t="shared" si="697"/>
        <v>0</v>
      </c>
      <c r="AB3172" s="20">
        <f t="shared" si="698"/>
        <v>0</v>
      </c>
      <c r="AC3172" s="20">
        <f t="shared" si="699"/>
        <v>0</v>
      </c>
      <c r="AD3172" s="16">
        <f t="shared" si="696"/>
        <v>0</v>
      </c>
      <c r="AE3172" s="16">
        <f>IF(ISBLANK(T3172),AE3171,IF(COUNTIF(T$2:T3172,T3172)&gt;1,AE3171,1+MAX(AE3171,0)))</f>
        <v>96</v>
      </c>
    </row>
    <row r="3173" spans="1:31" x14ac:dyDescent="0.25">
      <c r="A3173" s="42">
        <v>152</v>
      </c>
      <c r="B3173" s="42" t="s">
        <v>66</v>
      </c>
      <c r="C3173" s="42" t="s">
        <v>829</v>
      </c>
      <c r="E3173" s="20">
        <v>1</v>
      </c>
      <c r="F3173" s="20">
        <v>1</v>
      </c>
      <c r="G3173" s="20">
        <v>4</v>
      </c>
      <c r="H3173" s="20">
        <v>8</v>
      </c>
      <c r="I3173" s="20">
        <v>1</v>
      </c>
      <c r="J3173" s="20">
        <v>3</v>
      </c>
      <c r="K3173" s="20">
        <v>0</v>
      </c>
      <c r="L3173" s="20">
        <v>0</v>
      </c>
      <c r="M3173" s="225" t="s">
        <v>847</v>
      </c>
      <c r="O3173" s="101">
        <f>IF(ISBLANK(C3173),O3172,IF(COUNTIF(C$2:C3173,C3173)&gt;1,O3172,1+MAX(O3172,0)))</f>
        <v>90</v>
      </c>
      <c r="P3173" s="45">
        <f t="shared" si="686"/>
        <v>52</v>
      </c>
      <c r="Q3173" s="33" t="str">
        <f t="shared" si="687"/>
        <v/>
      </c>
      <c r="R3173" s="33">
        <f t="shared" si="688"/>
        <v>9</v>
      </c>
      <c r="S3173" s="33" t="str">
        <f t="shared" si="689"/>
        <v>152_9</v>
      </c>
      <c r="T3173" s="35" t="str">
        <f t="shared" si="690"/>
        <v>152PM</v>
      </c>
      <c r="U3173" s="35" t="str">
        <f t="shared" si="691"/>
        <v>152PMEW</v>
      </c>
      <c r="W3173" s="20" t="str">
        <f t="shared" si="692"/>
        <v/>
      </c>
      <c r="X3173" s="20" t="str">
        <f t="shared" si="693"/>
        <v/>
      </c>
      <c r="Y3173" s="20" t="str">
        <f t="shared" si="694"/>
        <v/>
      </c>
      <c r="Z3173" s="20" t="str">
        <f t="shared" si="695"/>
        <v/>
      </c>
      <c r="AA3173" s="20">
        <f t="shared" si="697"/>
        <v>0</v>
      </c>
      <c r="AB3173" s="20">
        <f t="shared" si="698"/>
        <v>0</v>
      </c>
      <c r="AC3173" s="20">
        <f t="shared" si="699"/>
        <v>0</v>
      </c>
      <c r="AD3173" s="16">
        <f t="shared" si="696"/>
        <v>0</v>
      </c>
      <c r="AE3173" s="16">
        <f>IF(ISBLANK(T3173),AE3172,IF(COUNTIF(T$2:T3173,T3173)&gt;1,AE3172,1+MAX(AE3172,0)))</f>
        <v>96</v>
      </c>
    </row>
    <row r="3174" spans="1:31" x14ac:dyDescent="0.25">
      <c r="A3174" s="42">
        <v>152</v>
      </c>
      <c r="B3174" s="42" t="s">
        <v>66</v>
      </c>
      <c r="C3174" s="42" t="s">
        <v>829</v>
      </c>
      <c r="E3174" s="20">
        <v>1</v>
      </c>
      <c r="F3174" s="20">
        <v>2</v>
      </c>
      <c r="G3174" s="20">
        <v>1</v>
      </c>
      <c r="H3174" s="20">
        <v>0</v>
      </c>
      <c r="I3174" s="20">
        <v>0</v>
      </c>
      <c r="J3174" s="20">
        <v>0</v>
      </c>
      <c r="K3174" s="20">
        <v>0</v>
      </c>
      <c r="L3174" s="20">
        <v>0</v>
      </c>
      <c r="M3174" s="225" t="s">
        <v>847</v>
      </c>
      <c r="O3174" s="101">
        <f>IF(ISBLANK(C3174),O3173,IF(COUNTIF(C$2:C3174,C3174)&gt;1,O3173,1+MAX(O3173,0)))</f>
        <v>90</v>
      </c>
      <c r="P3174" s="45">
        <f t="shared" si="686"/>
        <v>52</v>
      </c>
      <c r="Q3174" s="33" t="str">
        <f t="shared" si="687"/>
        <v/>
      </c>
      <c r="R3174" s="33">
        <f t="shared" si="688"/>
        <v>10</v>
      </c>
      <c r="S3174" s="33" t="str">
        <f t="shared" si="689"/>
        <v>152_10</v>
      </c>
      <c r="T3174" s="35" t="str">
        <f t="shared" si="690"/>
        <v>152PM</v>
      </c>
      <c r="U3174" s="35" t="str">
        <f t="shared" si="691"/>
        <v>152PMNS</v>
      </c>
      <c r="W3174" s="20" t="str">
        <f t="shared" si="692"/>
        <v/>
      </c>
      <c r="X3174" s="20" t="str">
        <f t="shared" si="693"/>
        <v/>
      </c>
      <c r="Y3174" s="20" t="str">
        <f t="shared" si="694"/>
        <v/>
      </c>
      <c r="Z3174" s="20" t="str">
        <f t="shared" si="695"/>
        <v/>
      </c>
      <c r="AA3174" s="20">
        <f t="shared" si="697"/>
        <v>0</v>
      </c>
      <c r="AB3174" s="20">
        <f t="shared" si="698"/>
        <v>0</v>
      </c>
      <c r="AC3174" s="20">
        <f t="shared" si="699"/>
        <v>0</v>
      </c>
      <c r="AD3174" s="16">
        <f t="shared" si="696"/>
        <v>0</v>
      </c>
      <c r="AE3174" s="16">
        <f>IF(ISBLANK(T3174),AE3173,IF(COUNTIF(T$2:T3174,T3174)&gt;1,AE3173,1+MAX(AE3173,0)))</f>
        <v>96</v>
      </c>
    </row>
    <row r="3175" spans="1:31" x14ac:dyDescent="0.25">
      <c r="A3175" s="42">
        <v>152</v>
      </c>
      <c r="B3175" s="42" t="s">
        <v>66</v>
      </c>
      <c r="C3175" s="42" t="s">
        <v>829</v>
      </c>
      <c r="E3175" s="20">
        <v>1</v>
      </c>
      <c r="F3175" s="20">
        <v>2</v>
      </c>
      <c r="G3175" s="20">
        <v>2</v>
      </c>
      <c r="H3175" s="20">
        <v>14</v>
      </c>
      <c r="I3175" s="20">
        <v>4</v>
      </c>
      <c r="J3175" s="20">
        <v>1</v>
      </c>
      <c r="K3175" s="20">
        <v>0</v>
      </c>
      <c r="L3175" s="20">
        <v>0</v>
      </c>
      <c r="M3175" s="225" t="s">
        <v>847</v>
      </c>
      <c r="O3175" s="101">
        <f>IF(ISBLANK(C3175),O3174,IF(COUNTIF(C$2:C3175,C3175)&gt;1,O3174,1+MAX(O3174,0)))</f>
        <v>90</v>
      </c>
      <c r="P3175" s="45">
        <f t="shared" si="686"/>
        <v>52</v>
      </c>
      <c r="Q3175" s="33" t="str">
        <f t="shared" si="687"/>
        <v/>
      </c>
      <c r="R3175" s="33">
        <f t="shared" si="688"/>
        <v>10</v>
      </c>
      <c r="S3175" s="33" t="str">
        <f t="shared" si="689"/>
        <v>152_10</v>
      </c>
      <c r="T3175" s="35" t="str">
        <f t="shared" si="690"/>
        <v>152PM</v>
      </c>
      <c r="U3175" s="35" t="str">
        <f t="shared" si="691"/>
        <v>152PMNS</v>
      </c>
      <c r="W3175" s="20" t="str">
        <f t="shared" si="692"/>
        <v/>
      </c>
      <c r="X3175" s="20" t="str">
        <f t="shared" si="693"/>
        <v/>
      </c>
      <c r="Y3175" s="20" t="str">
        <f t="shared" si="694"/>
        <v/>
      </c>
      <c r="Z3175" s="20" t="str">
        <f t="shared" si="695"/>
        <v/>
      </c>
      <c r="AA3175" s="20">
        <f t="shared" si="697"/>
        <v>0</v>
      </c>
      <c r="AB3175" s="20">
        <f t="shared" si="698"/>
        <v>0</v>
      </c>
      <c r="AC3175" s="20">
        <f t="shared" si="699"/>
        <v>0</v>
      </c>
      <c r="AD3175" s="16">
        <f t="shared" si="696"/>
        <v>0</v>
      </c>
      <c r="AE3175" s="16">
        <f>IF(ISBLANK(T3175),AE3174,IF(COUNTIF(T$2:T3175,T3175)&gt;1,AE3174,1+MAX(AE3174,0)))</f>
        <v>96</v>
      </c>
    </row>
    <row r="3176" spans="1:31" x14ac:dyDescent="0.25">
      <c r="A3176" s="42">
        <v>152</v>
      </c>
      <c r="B3176" s="42" t="s">
        <v>66</v>
      </c>
      <c r="C3176" s="42" t="s">
        <v>829</v>
      </c>
      <c r="E3176" s="20">
        <v>1</v>
      </c>
      <c r="F3176" s="20">
        <v>2</v>
      </c>
      <c r="G3176" s="20">
        <v>3</v>
      </c>
      <c r="H3176" s="20">
        <v>8</v>
      </c>
      <c r="I3176" s="20">
        <v>2</v>
      </c>
      <c r="J3176" s="20">
        <v>4</v>
      </c>
      <c r="K3176" s="20">
        <v>0</v>
      </c>
      <c r="L3176" s="20">
        <v>0</v>
      </c>
      <c r="M3176" s="225" t="s">
        <v>847</v>
      </c>
      <c r="O3176" s="101">
        <f>IF(ISBLANK(C3176),O3175,IF(COUNTIF(C$2:C3176,C3176)&gt;1,O3175,1+MAX(O3175,0)))</f>
        <v>90</v>
      </c>
      <c r="P3176" s="45">
        <f t="shared" si="686"/>
        <v>52</v>
      </c>
      <c r="Q3176" s="33" t="str">
        <f t="shared" si="687"/>
        <v/>
      </c>
      <c r="R3176" s="33">
        <f t="shared" si="688"/>
        <v>10</v>
      </c>
      <c r="S3176" s="33" t="str">
        <f t="shared" si="689"/>
        <v>152_10</v>
      </c>
      <c r="T3176" s="35" t="str">
        <f t="shared" si="690"/>
        <v>152PM</v>
      </c>
      <c r="U3176" s="35" t="str">
        <f t="shared" si="691"/>
        <v>152PMEW</v>
      </c>
      <c r="W3176" s="20" t="str">
        <f t="shared" si="692"/>
        <v/>
      </c>
      <c r="X3176" s="20" t="str">
        <f t="shared" si="693"/>
        <v/>
      </c>
      <c r="Y3176" s="20" t="str">
        <f t="shared" si="694"/>
        <v/>
      </c>
      <c r="Z3176" s="20" t="str">
        <f t="shared" si="695"/>
        <v/>
      </c>
      <c r="AA3176" s="20">
        <f t="shared" si="697"/>
        <v>0</v>
      </c>
      <c r="AB3176" s="20">
        <f t="shared" si="698"/>
        <v>0</v>
      </c>
      <c r="AC3176" s="20">
        <f t="shared" si="699"/>
        <v>0</v>
      </c>
      <c r="AD3176" s="16">
        <f t="shared" si="696"/>
        <v>0</v>
      </c>
      <c r="AE3176" s="16">
        <f>IF(ISBLANK(T3176),AE3175,IF(COUNTIF(T$2:T3176,T3176)&gt;1,AE3175,1+MAX(AE3175,0)))</f>
        <v>96</v>
      </c>
    </row>
    <row r="3177" spans="1:31" x14ac:dyDescent="0.25">
      <c r="A3177" s="42">
        <v>152</v>
      </c>
      <c r="B3177" s="42" t="s">
        <v>66</v>
      </c>
      <c r="C3177" s="42" t="s">
        <v>829</v>
      </c>
      <c r="E3177" s="20">
        <v>1</v>
      </c>
      <c r="F3177" s="20">
        <v>2</v>
      </c>
      <c r="G3177" s="20">
        <v>4</v>
      </c>
      <c r="H3177" s="20">
        <v>4</v>
      </c>
      <c r="I3177" s="20">
        <v>1</v>
      </c>
      <c r="J3177" s="20">
        <v>2</v>
      </c>
      <c r="K3177" s="20">
        <v>0</v>
      </c>
      <c r="L3177" s="20">
        <v>0</v>
      </c>
      <c r="M3177" s="225" t="s">
        <v>847</v>
      </c>
      <c r="O3177" s="101">
        <f>IF(ISBLANK(C3177),O3176,IF(COUNTIF(C$2:C3177,C3177)&gt;1,O3176,1+MAX(O3176,0)))</f>
        <v>90</v>
      </c>
      <c r="P3177" s="45">
        <f t="shared" si="686"/>
        <v>52</v>
      </c>
      <c r="Q3177" s="33" t="str">
        <f t="shared" si="687"/>
        <v/>
      </c>
      <c r="R3177" s="33">
        <f t="shared" si="688"/>
        <v>10</v>
      </c>
      <c r="S3177" s="33" t="str">
        <f t="shared" si="689"/>
        <v>152_10</v>
      </c>
      <c r="T3177" s="35" t="str">
        <f t="shared" si="690"/>
        <v>152PM</v>
      </c>
      <c r="U3177" s="35" t="str">
        <f t="shared" si="691"/>
        <v>152PMEW</v>
      </c>
      <c r="W3177" s="20" t="str">
        <f t="shared" si="692"/>
        <v/>
      </c>
      <c r="X3177" s="20" t="str">
        <f t="shared" si="693"/>
        <v/>
      </c>
      <c r="Y3177" s="20" t="str">
        <f t="shared" si="694"/>
        <v/>
      </c>
      <c r="Z3177" s="20" t="str">
        <f t="shared" si="695"/>
        <v/>
      </c>
      <c r="AA3177" s="20">
        <f t="shared" si="697"/>
        <v>0</v>
      </c>
      <c r="AB3177" s="20">
        <f t="shared" si="698"/>
        <v>0</v>
      </c>
      <c r="AC3177" s="20">
        <f t="shared" si="699"/>
        <v>0</v>
      </c>
      <c r="AD3177" s="16">
        <f t="shared" si="696"/>
        <v>0</v>
      </c>
      <c r="AE3177" s="16">
        <f>IF(ISBLANK(T3177),AE3176,IF(COUNTIF(T$2:T3177,T3177)&gt;1,AE3176,1+MAX(AE3176,0)))</f>
        <v>96</v>
      </c>
    </row>
    <row r="3178" spans="1:31" x14ac:dyDescent="0.25">
      <c r="A3178" s="42">
        <v>152</v>
      </c>
      <c r="B3178" s="42" t="s">
        <v>66</v>
      </c>
      <c r="C3178" s="42" t="s">
        <v>829</v>
      </c>
      <c r="E3178" s="20">
        <v>1</v>
      </c>
      <c r="F3178" s="20">
        <v>3</v>
      </c>
      <c r="G3178" s="20">
        <v>1</v>
      </c>
      <c r="H3178" s="20">
        <v>0</v>
      </c>
      <c r="I3178" s="20">
        <v>0</v>
      </c>
      <c r="J3178" s="20">
        <v>0</v>
      </c>
      <c r="K3178" s="20">
        <v>0</v>
      </c>
      <c r="L3178" s="20">
        <v>0</v>
      </c>
      <c r="M3178" s="225" t="s">
        <v>847</v>
      </c>
      <c r="O3178" s="101">
        <f>IF(ISBLANK(C3178),O3177,IF(COUNTIF(C$2:C3178,C3178)&gt;1,O3177,1+MAX(O3177,0)))</f>
        <v>90</v>
      </c>
      <c r="P3178" s="45">
        <f t="shared" si="686"/>
        <v>52</v>
      </c>
      <c r="Q3178" s="33" t="str">
        <f t="shared" si="687"/>
        <v/>
      </c>
      <c r="R3178" s="33">
        <f t="shared" si="688"/>
        <v>11</v>
      </c>
      <c r="S3178" s="33" t="str">
        <f t="shared" si="689"/>
        <v>152_11</v>
      </c>
      <c r="T3178" s="35" t="str">
        <f t="shared" si="690"/>
        <v>152PM</v>
      </c>
      <c r="U3178" s="35" t="str">
        <f t="shared" si="691"/>
        <v>152PMNS</v>
      </c>
      <c r="W3178" s="20" t="str">
        <f t="shared" si="692"/>
        <v/>
      </c>
      <c r="X3178" s="20" t="str">
        <f t="shared" si="693"/>
        <v/>
      </c>
      <c r="Y3178" s="20" t="str">
        <f t="shared" si="694"/>
        <v/>
      </c>
      <c r="Z3178" s="20" t="str">
        <f t="shared" si="695"/>
        <v/>
      </c>
      <c r="AA3178" s="20">
        <f t="shared" si="697"/>
        <v>0</v>
      </c>
      <c r="AB3178" s="20">
        <f t="shared" si="698"/>
        <v>0</v>
      </c>
      <c r="AC3178" s="20">
        <f t="shared" si="699"/>
        <v>0</v>
      </c>
      <c r="AD3178" s="16">
        <f t="shared" si="696"/>
        <v>0</v>
      </c>
      <c r="AE3178" s="16">
        <f>IF(ISBLANK(T3178),AE3177,IF(COUNTIF(T$2:T3178,T3178)&gt;1,AE3177,1+MAX(AE3177,0)))</f>
        <v>96</v>
      </c>
    </row>
    <row r="3179" spans="1:31" x14ac:dyDescent="0.25">
      <c r="A3179" s="42">
        <v>152</v>
      </c>
      <c r="B3179" s="42" t="s">
        <v>66</v>
      </c>
      <c r="C3179" s="42" t="s">
        <v>829</v>
      </c>
      <c r="E3179" s="20">
        <v>1</v>
      </c>
      <c r="F3179" s="20">
        <v>3</v>
      </c>
      <c r="G3179" s="20">
        <v>2</v>
      </c>
      <c r="H3179" s="20">
        <v>4</v>
      </c>
      <c r="I3179" s="20">
        <v>0</v>
      </c>
      <c r="J3179" s="20">
        <v>1</v>
      </c>
      <c r="K3179" s="20">
        <v>0</v>
      </c>
      <c r="L3179" s="20">
        <v>0</v>
      </c>
      <c r="M3179" s="225" t="s">
        <v>847</v>
      </c>
      <c r="O3179" s="101">
        <f>IF(ISBLANK(C3179),O3178,IF(COUNTIF(C$2:C3179,C3179)&gt;1,O3178,1+MAX(O3178,0)))</f>
        <v>90</v>
      </c>
      <c r="P3179" s="45">
        <f t="shared" si="686"/>
        <v>52</v>
      </c>
      <c r="Q3179" s="33" t="str">
        <f t="shared" si="687"/>
        <v/>
      </c>
      <c r="R3179" s="33">
        <f t="shared" si="688"/>
        <v>11</v>
      </c>
      <c r="S3179" s="33" t="str">
        <f t="shared" si="689"/>
        <v>152_11</v>
      </c>
      <c r="T3179" s="35" t="str">
        <f t="shared" si="690"/>
        <v>152PM</v>
      </c>
      <c r="U3179" s="35" t="str">
        <f t="shared" si="691"/>
        <v>152PMNS</v>
      </c>
      <c r="W3179" s="20" t="str">
        <f t="shared" si="692"/>
        <v/>
      </c>
      <c r="X3179" s="20" t="str">
        <f t="shared" si="693"/>
        <v/>
      </c>
      <c r="Y3179" s="20" t="str">
        <f t="shared" si="694"/>
        <v/>
      </c>
      <c r="Z3179" s="20" t="str">
        <f t="shared" si="695"/>
        <v/>
      </c>
      <c r="AA3179" s="20">
        <f t="shared" si="697"/>
        <v>0</v>
      </c>
      <c r="AB3179" s="20">
        <f t="shared" si="698"/>
        <v>0</v>
      </c>
      <c r="AC3179" s="20">
        <f t="shared" si="699"/>
        <v>0</v>
      </c>
      <c r="AD3179" s="16">
        <f t="shared" si="696"/>
        <v>0</v>
      </c>
      <c r="AE3179" s="16">
        <f>IF(ISBLANK(T3179),AE3178,IF(COUNTIF(T$2:T3179,T3179)&gt;1,AE3178,1+MAX(AE3178,0)))</f>
        <v>96</v>
      </c>
    </row>
    <row r="3180" spans="1:31" x14ac:dyDescent="0.25">
      <c r="A3180" s="42">
        <v>152</v>
      </c>
      <c r="B3180" s="42" t="s">
        <v>66</v>
      </c>
      <c r="C3180" s="42" t="s">
        <v>829</v>
      </c>
      <c r="E3180" s="20">
        <v>1</v>
      </c>
      <c r="F3180" s="20">
        <v>3</v>
      </c>
      <c r="G3180" s="20">
        <v>3</v>
      </c>
      <c r="H3180" s="20">
        <v>0</v>
      </c>
      <c r="I3180" s="20">
        <v>0</v>
      </c>
      <c r="J3180" s="20">
        <v>0</v>
      </c>
      <c r="K3180" s="20">
        <v>0</v>
      </c>
      <c r="L3180" s="20">
        <v>0</v>
      </c>
      <c r="M3180" s="225" t="s">
        <v>847</v>
      </c>
      <c r="O3180" s="101">
        <f>IF(ISBLANK(C3180),O3179,IF(COUNTIF(C$2:C3180,C3180)&gt;1,O3179,1+MAX(O3179,0)))</f>
        <v>90</v>
      </c>
      <c r="P3180" s="45">
        <f t="shared" si="686"/>
        <v>52</v>
      </c>
      <c r="Q3180" s="33" t="str">
        <f t="shared" si="687"/>
        <v/>
      </c>
      <c r="R3180" s="33">
        <f t="shared" si="688"/>
        <v>11</v>
      </c>
      <c r="S3180" s="33" t="str">
        <f t="shared" si="689"/>
        <v>152_11</v>
      </c>
      <c r="T3180" s="35" t="str">
        <f t="shared" si="690"/>
        <v>152PM</v>
      </c>
      <c r="U3180" s="35" t="str">
        <f t="shared" si="691"/>
        <v>152PMEW</v>
      </c>
      <c r="W3180" s="20" t="str">
        <f t="shared" si="692"/>
        <v/>
      </c>
      <c r="X3180" s="20" t="str">
        <f t="shared" si="693"/>
        <v/>
      </c>
      <c r="Y3180" s="20" t="str">
        <f t="shared" si="694"/>
        <v/>
      </c>
      <c r="Z3180" s="20" t="str">
        <f t="shared" si="695"/>
        <v/>
      </c>
      <c r="AA3180" s="20">
        <f t="shared" si="697"/>
        <v>0</v>
      </c>
      <c r="AB3180" s="20">
        <f t="shared" si="698"/>
        <v>0</v>
      </c>
      <c r="AC3180" s="20">
        <f t="shared" si="699"/>
        <v>0</v>
      </c>
      <c r="AD3180" s="16">
        <f t="shared" si="696"/>
        <v>0</v>
      </c>
      <c r="AE3180" s="16">
        <f>IF(ISBLANK(T3180),AE3179,IF(COUNTIF(T$2:T3180,T3180)&gt;1,AE3179,1+MAX(AE3179,0)))</f>
        <v>96</v>
      </c>
    </row>
    <row r="3181" spans="1:31" x14ac:dyDescent="0.25">
      <c r="A3181" s="42">
        <v>152</v>
      </c>
      <c r="B3181" s="42" t="s">
        <v>66</v>
      </c>
      <c r="C3181" s="42" t="s">
        <v>829</v>
      </c>
      <c r="E3181" s="20">
        <v>1</v>
      </c>
      <c r="F3181" s="20">
        <v>3</v>
      </c>
      <c r="G3181" s="20">
        <v>4</v>
      </c>
      <c r="H3181" s="20">
        <v>4</v>
      </c>
      <c r="I3181" s="20">
        <v>0</v>
      </c>
      <c r="J3181" s="20">
        <v>1</v>
      </c>
      <c r="K3181" s="20">
        <v>0</v>
      </c>
      <c r="L3181" s="20">
        <v>0</v>
      </c>
      <c r="M3181" s="225" t="s">
        <v>847</v>
      </c>
      <c r="O3181" s="101">
        <f>IF(ISBLANK(C3181),O3180,IF(COUNTIF(C$2:C3181,C3181)&gt;1,O3180,1+MAX(O3180,0)))</f>
        <v>90</v>
      </c>
      <c r="P3181" s="45">
        <f t="shared" si="686"/>
        <v>52</v>
      </c>
      <c r="Q3181" s="33" t="str">
        <f t="shared" si="687"/>
        <v/>
      </c>
      <c r="R3181" s="33">
        <f t="shared" si="688"/>
        <v>11</v>
      </c>
      <c r="S3181" s="33" t="str">
        <f t="shared" si="689"/>
        <v>152_11</v>
      </c>
      <c r="T3181" s="35" t="str">
        <f t="shared" si="690"/>
        <v>152PM</v>
      </c>
      <c r="U3181" s="35" t="str">
        <f t="shared" si="691"/>
        <v>152PMEW</v>
      </c>
      <c r="W3181" s="20" t="str">
        <f t="shared" si="692"/>
        <v/>
      </c>
      <c r="X3181" s="20" t="str">
        <f t="shared" si="693"/>
        <v/>
      </c>
      <c r="Y3181" s="20" t="str">
        <f t="shared" si="694"/>
        <v/>
      </c>
      <c r="Z3181" s="20" t="str">
        <f t="shared" si="695"/>
        <v/>
      </c>
      <c r="AA3181" s="20">
        <f t="shared" si="697"/>
        <v>0</v>
      </c>
      <c r="AB3181" s="20">
        <f t="shared" si="698"/>
        <v>0</v>
      </c>
      <c r="AC3181" s="20">
        <f t="shared" si="699"/>
        <v>0</v>
      </c>
      <c r="AD3181" s="16">
        <f t="shared" si="696"/>
        <v>0</v>
      </c>
      <c r="AE3181" s="16">
        <f>IF(ISBLANK(T3181),AE3180,IF(COUNTIF(T$2:T3181,T3181)&gt;1,AE3180,1+MAX(AE3180,0)))</f>
        <v>96</v>
      </c>
    </row>
    <row r="3182" spans="1:31" x14ac:dyDescent="0.25">
      <c r="A3182" s="42">
        <v>152</v>
      </c>
      <c r="B3182" s="42" t="s">
        <v>66</v>
      </c>
      <c r="C3182" s="42" t="s">
        <v>829</v>
      </c>
      <c r="E3182" s="20">
        <v>1</v>
      </c>
      <c r="F3182" s="20">
        <v>4</v>
      </c>
      <c r="G3182" s="20">
        <v>1</v>
      </c>
      <c r="H3182" s="20">
        <v>0</v>
      </c>
      <c r="I3182" s="20">
        <v>0</v>
      </c>
      <c r="J3182" s="20">
        <v>0</v>
      </c>
      <c r="K3182" s="20">
        <v>0</v>
      </c>
      <c r="L3182" s="20">
        <v>0</v>
      </c>
      <c r="M3182" s="225" t="s">
        <v>847</v>
      </c>
      <c r="O3182" s="101">
        <f>IF(ISBLANK(C3182),O3181,IF(COUNTIF(C$2:C3182,C3182)&gt;1,O3181,1+MAX(O3181,0)))</f>
        <v>90</v>
      </c>
      <c r="P3182" s="45">
        <f t="shared" si="686"/>
        <v>52</v>
      </c>
      <c r="Q3182" s="33" t="str">
        <f t="shared" si="687"/>
        <v/>
      </c>
      <c r="R3182" s="33">
        <f t="shared" si="688"/>
        <v>12</v>
      </c>
      <c r="S3182" s="33" t="str">
        <f t="shared" si="689"/>
        <v>152_12</v>
      </c>
      <c r="T3182" s="35" t="str">
        <f t="shared" si="690"/>
        <v>152PM</v>
      </c>
      <c r="U3182" s="35" t="str">
        <f t="shared" si="691"/>
        <v>152PMNS</v>
      </c>
      <c r="W3182" s="20" t="str">
        <f t="shared" si="692"/>
        <v/>
      </c>
      <c r="X3182" s="20" t="str">
        <f t="shared" si="693"/>
        <v/>
      </c>
      <c r="Y3182" s="20" t="str">
        <f t="shared" si="694"/>
        <v/>
      </c>
      <c r="Z3182" s="20" t="str">
        <f t="shared" si="695"/>
        <v/>
      </c>
      <c r="AA3182" s="20">
        <f t="shared" si="697"/>
        <v>0</v>
      </c>
      <c r="AB3182" s="20">
        <f t="shared" si="698"/>
        <v>0</v>
      </c>
      <c r="AC3182" s="20">
        <f t="shared" si="699"/>
        <v>0</v>
      </c>
      <c r="AD3182" s="16">
        <f t="shared" si="696"/>
        <v>0</v>
      </c>
      <c r="AE3182" s="16">
        <f>IF(ISBLANK(T3182),AE3181,IF(COUNTIF(T$2:T3182,T3182)&gt;1,AE3181,1+MAX(AE3181,0)))</f>
        <v>96</v>
      </c>
    </row>
    <row r="3183" spans="1:31" x14ac:dyDescent="0.25">
      <c r="A3183" s="42">
        <v>152</v>
      </c>
      <c r="B3183" s="42" t="s">
        <v>66</v>
      </c>
      <c r="C3183" s="42" t="s">
        <v>829</v>
      </c>
      <c r="E3183" s="20">
        <v>1</v>
      </c>
      <c r="F3183" s="20">
        <v>4</v>
      </c>
      <c r="G3183" s="20">
        <v>2</v>
      </c>
      <c r="H3183" s="20">
        <v>2</v>
      </c>
      <c r="I3183" s="20">
        <v>1</v>
      </c>
      <c r="J3183" s="20">
        <v>1</v>
      </c>
      <c r="K3183" s="20">
        <v>0</v>
      </c>
      <c r="L3183" s="20">
        <v>0</v>
      </c>
      <c r="M3183" s="225" t="s">
        <v>847</v>
      </c>
      <c r="O3183" s="101">
        <f>IF(ISBLANK(C3183),O3182,IF(COUNTIF(C$2:C3183,C3183)&gt;1,O3182,1+MAX(O3182,0)))</f>
        <v>90</v>
      </c>
      <c r="P3183" s="45">
        <f t="shared" si="686"/>
        <v>52</v>
      </c>
      <c r="Q3183" s="33" t="str">
        <f t="shared" si="687"/>
        <v/>
      </c>
      <c r="R3183" s="33">
        <f t="shared" si="688"/>
        <v>12</v>
      </c>
      <c r="S3183" s="33" t="str">
        <f t="shared" si="689"/>
        <v>152_12</v>
      </c>
      <c r="T3183" s="35" t="str">
        <f t="shared" si="690"/>
        <v>152PM</v>
      </c>
      <c r="U3183" s="35" t="str">
        <f t="shared" si="691"/>
        <v>152PMNS</v>
      </c>
      <c r="W3183" s="20" t="str">
        <f t="shared" si="692"/>
        <v/>
      </c>
      <c r="X3183" s="20" t="str">
        <f t="shared" si="693"/>
        <v/>
      </c>
      <c r="Y3183" s="20" t="str">
        <f t="shared" si="694"/>
        <v/>
      </c>
      <c r="Z3183" s="20" t="str">
        <f t="shared" si="695"/>
        <v/>
      </c>
      <c r="AA3183" s="20">
        <f t="shared" si="697"/>
        <v>0</v>
      </c>
      <c r="AB3183" s="20">
        <f t="shared" si="698"/>
        <v>0</v>
      </c>
      <c r="AC3183" s="20">
        <f t="shared" si="699"/>
        <v>0</v>
      </c>
      <c r="AD3183" s="16">
        <f t="shared" si="696"/>
        <v>0</v>
      </c>
      <c r="AE3183" s="16">
        <f>IF(ISBLANK(T3183),AE3182,IF(COUNTIF(T$2:T3183,T3183)&gt;1,AE3182,1+MAX(AE3182,0)))</f>
        <v>96</v>
      </c>
    </row>
    <row r="3184" spans="1:31" x14ac:dyDescent="0.25">
      <c r="A3184" s="42">
        <v>152</v>
      </c>
      <c r="B3184" s="42" t="s">
        <v>66</v>
      </c>
      <c r="C3184" s="42" t="s">
        <v>829</v>
      </c>
      <c r="E3184" s="20">
        <v>1</v>
      </c>
      <c r="F3184" s="20">
        <v>4</v>
      </c>
      <c r="G3184" s="20">
        <v>3</v>
      </c>
      <c r="H3184" s="20">
        <v>1</v>
      </c>
      <c r="I3184" s="20">
        <v>0</v>
      </c>
      <c r="J3184" s="20">
        <v>0</v>
      </c>
      <c r="K3184" s="20">
        <v>0</v>
      </c>
      <c r="L3184" s="20">
        <v>0</v>
      </c>
      <c r="M3184" s="225" t="s">
        <v>847</v>
      </c>
      <c r="O3184" s="101">
        <f>IF(ISBLANK(C3184),O3183,IF(COUNTIF(C$2:C3184,C3184)&gt;1,O3183,1+MAX(O3183,0)))</f>
        <v>90</v>
      </c>
      <c r="P3184" s="45">
        <f t="shared" si="686"/>
        <v>52</v>
      </c>
      <c r="Q3184" s="33" t="str">
        <f t="shared" si="687"/>
        <v/>
      </c>
      <c r="R3184" s="33">
        <f t="shared" si="688"/>
        <v>12</v>
      </c>
      <c r="S3184" s="33" t="str">
        <f t="shared" si="689"/>
        <v>152_12</v>
      </c>
      <c r="T3184" s="35" t="str">
        <f t="shared" si="690"/>
        <v>152PM</v>
      </c>
      <c r="U3184" s="35" t="str">
        <f t="shared" si="691"/>
        <v>152PMEW</v>
      </c>
      <c r="W3184" s="20" t="str">
        <f t="shared" si="692"/>
        <v/>
      </c>
      <c r="X3184" s="20" t="str">
        <f t="shared" si="693"/>
        <v/>
      </c>
      <c r="Y3184" s="20" t="str">
        <f t="shared" si="694"/>
        <v/>
      </c>
      <c r="Z3184" s="20" t="str">
        <f t="shared" si="695"/>
        <v/>
      </c>
      <c r="AA3184" s="20">
        <f t="shared" si="697"/>
        <v>0</v>
      </c>
      <c r="AB3184" s="20">
        <f t="shared" si="698"/>
        <v>0</v>
      </c>
      <c r="AC3184" s="20">
        <f t="shared" si="699"/>
        <v>0</v>
      </c>
      <c r="AD3184" s="16">
        <f t="shared" si="696"/>
        <v>0</v>
      </c>
      <c r="AE3184" s="16">
        <f>IF(ISBLANK(T3184),AE3183,IF(COUNTIF(T$2:T3184,T3184)&gt;1,AE3183,1+MAX(AE3183,0)))</f>
        <v>96</v>
      </c>
    </row>
    <row r="3185" spans="1:31" x14ac:dyDescent="0.25">
      <c r="A3185" s="42">
        <v>152</v>
      </c>
      <c r="B3185" s="42" t="s">
        <v>66</v>
      </c>
      <c r="C3185" s="42" t="s">
        <v>829</v>
      </c>
      <c r="E3185" s="20">
        <v>1</v>
      </c>
      <c r="F3185" s="20">
        <v>4</v>
      </c>
      <c r="G3185" s="20">
        <v>4</v>
      </c>
      <c r="H3185" s="20">
        <v>3</v>
      </c>
      <c r="I3185" s="20">
        <v>0</v>
      </c>
      <c r="J3185" s="20">
        <v>2</v>
      </c>
      <c r="K3185" s="20">
        <v>0</v>
      </c>
      <c r="L3185" s="20">
        <v>0</v>
      </c>
      <c r="M3185" s="225" t="s">
        <v>847</v>
      </c>
      <c r="O3185" s="101">
        <f>IF(ISBLANK(C3185),O3184,IF(COUNTIF(C$2:C3185,C3185)&gt;1,O3184,1+MAX(O3184,0)))</f>
        <v>90</v>
      </c>
      <c r="P3185" s="45">
        <f t="shared" si="686"/>
        <v>52</v>
      </c>
      <c r="Q3185" s="33" t="str">
        <f t="shared" si="687"/>
        <v/>
      </c>
      <c r="R3185" s="33">
        <f t="shared" si="688"/>
        <v>12</v>
      </c>
      <c r="S3185" s="33" t="str">
        <f t="shared" si="689"/>
        <v>152_12</v>
      </c>
      <c r="T3185" s="35" t="str">
        <f t="shared" si="690"/>
        <v>152PM</v>
      </c>
      <c r="U3185" s="35" t="str">
        <f t="shared" si="691"/>
        <v>152PMEW</v>
      </c>
      <c r="W3185" s="20" t="str">
        <f t="shared" si="692"/>
        <v/>
      </c>
      <c r="X3185" s="20" t="str">
        <f t="shared" si="693"/>
        <v/>
      </c>
      <c r="Y3185" s="20" t="str">
        <f t="shared" si="694"/>
        <v/>
      </c>
      <c r="Z3185" s="20" t="str">
        <f t="shared" si="695"/>
        <v/>
      </c>
      <c r="AA3185" s="20">
        <f t="shared" si="697"/>
        <v>0</v>
      </c>
      <c r="AB3185" s="20">
        <f t="shared" si="698"/>
        <v>0</v>
      </c>
      <c r="AC3185" s="20">
        <f t="shared" si="699"/>
        <v>0</v>
      </c>
      <c r="AD3185" s="16">
        <f t="shared" si="696"/>
        <v>0</v>
      </c>
      <c r="AE3185" s="16">
        <f>IF(ISBLANK(T3185),AE3184,IF(COUNTIF(T$2:T3185,T3185)&gt;1,AE3184,1+MAX(AE3184,0)))</f>
        <v>96</v>
      </c>
    </row>
    <row r="3186" spans="1:31" x14ac:dyDescent="0.25">
      <c r="A3186" s="42">
        <v>152</v>
      </c>
      <c r="B3186" s="42" t="s">
        <v>66</v>
      </c>
      <c r="C3186" s="42" t="s">
        <v>829</v>
      </c>
      <c r="E3186" s="20">
        <v>2</v>
      </c>
      <c r="F3186" s="20">
        <v>1</v>
      </c>
      <c r="G3186" s="20">
        <v>1</v>
      </c>
      <c r="H3186" s="20">
        <v>0</v>
      </c>
      <c r="I3186" s="20">
        <v>0</v>
      </c>
      <c r="J3186" s="20">
        <v>0</v>
      </c>
      <c r="K3186" s="20">
        <v>0</v>
      </c>
      <c r="L3186" s="20">
        <v>0</v>
      </c>
      <c r="O3186" s="101">
        <f>IF(ISBLANK(C3186),O3185,IF(COUNTIF(C$2:C3186,C3186)&gt;1,O3185,1+MAX(O3185,0)))</f>
        <v>90</v>
      </c>
      <c r="P3186" s="45">
        <f t="shared" si="686"/>
        <v>52</v>
      </c>
      <c r="Q3186" s="33" t="str">
        <f t="shared" si="687"/>
        <v/>
      </c>
      <c r="R3186" s="33">
        <f t="shared" si="688"/>
        <v>13</v>
      </c>
      <c r="S3186" s="33" t="str">
        <f t="shared" si="689"/>
        <v>152_13</v>
      </c>
      <c r="T3186" s="35" t="str">
        <f t="shared" si="690"/>
        <v>152PM</v>
      </c>
      <c r="U3186" s="35" t="str">
        <f t="shared" si="691"/>
        <v>152PMNS</v>
      </c>
      <c r="W3186" s="20" t="str">
        <f t="shared" si="692"/>
        <v/>
      </c>
      <c r="X3186" s="20" t="str">
        <f t="shared" si="693"/>
        <v/>
      </c>
      <c r="Y3186" s="20" t="str">
        <f t="shared" si="694"/>
        <v/>
      </c>
      <c r="Z3186" s="20" t="str">
        <f t="shared" si="695"/>
        <v/>
      </c>
      <c r="AA3186" s="20">
        <f t="shared" si="697"/>
        <v>0</v>
      </c>
      <c r="AB3186" s="20">
        <f t="shared" si="698"/>
        <v>0</v>
      </c>
      <c r="AC3186" s="20">
        <f t="shared" si="699"/>
        <v>0</v>
      </c>
      <c r="AD3186" s="16">
        <f t="shared" si="696"/>
        <v>0</v>
      </c>
      <c r="AE3186" s="16">
        <f>IF(ISBLANK(T3186),AE3185,IF(COUNTIF(T$2:T3186,T3186)&gt;1,AE3185,1+MAX(AE3185,0)))</f>
        <v>96</v>
      </c>
    </row>
    <row r="3187" spans="1:31" x14ac:dyDescent="0.25">
      <c r="A3187" s="42">
        <v>152</v>
      </c>
      <c r="B3187" s="42" t="s">
        <v>66</v>
      </c>
      <c r="C3187" s="42" t="s">
        <v>829</v>
      </c>
      <c r="E3187" s="20">
        <v>2</v>
      </c>
      <c r="F3187" s="20">
        <v>1</v>
      </c>
      <c r="G3187" s="20">
        <v>2</v>
      </c>
      <c r="H3187" s="20">
        <v>3</v>
      </c>
      <c r="I3187" s="20">
        <v>1</v>
      </c>
      <c r="J3187" s="20">
        <v>1</v>
      </c>
      <c r="K3187" s="20">
        <v>0</v>
      </c>
      <c r="L3187" s="20">
        <v>0</v>
      </c>
      <c r="O3187" s="101">
        <f>IF(ISBLANK(C3187),O3186,IF(COUNTIF(C$2:C3187,C3187)&gt;1,O3186,1+MAX(O3186,0)))</f>
        <v>90</v>
      </c>
      <c r="P3187" s="45">
        <f t="shared" si="686"/>
        <v>52</v>
      </c>
      <c r="Q3187" s="33" t="str">
        <f t="shared" si="687"/>
        <v/>
      </c>
      <c r="R3187" s="33">
        <f t="shared" si="688"/>
        <v>13</v>
      </c>
      <c r="S3187" s="33" t="str">
        <f t="shared" si="689"/>
        <v>152_13</v>
      </c>
      <c r="T3187" s="35" t="str">
        <f t="shared" si="690"/>
        <v>152PM</v>
      </c>
      <c r="U3187" s="35" t="str">
        <f t="shared" si="691"/>
        <v>152PMNS</v>
      </c>
      <c r="W3187" s="20" t="str">
        <f t="shared" si="692"/>
        <v/>
      </c>
      <c r="X3187" s="20" t="str">
        <f t="shared" si="693"/>
        <v/>
      </c>
      <c r="Y3187" s="20" t="str">
        <f t="shared" si="694"/>
        <v/>
      </c>
      <c r="Z3187" s="20" t="str">
        <f t="shared" si="695"/>
        <v/>
      </c>
      <c r="AA3187" s="20">
        <f t="shared" si="697"/>
        <v>0</v>
      </c>
      <c r="AB3187" s="20">
        <f t="shared" si="698"/>
        <v>0</v>
      </c>
      <c r="AC3187" s="20">
        <f t="shared" si="699"/>
        <v>0</v>
      </c>
      <c r="AD3187" s="16">
        <f t="shared" si="696"/>
        <v>0</v>
      </c>
      <c r="AE3187" s="16">
        <f>IF(ISBLANK(T3187),AE3186,IF(COUNTIF(T$2:T3187,T3187)&gt;1,AE3186,1+MAX(AE3186,0)))</f>
        <v>96</v>
      </c>
    </row>
    <row r="3188" spans="1:31" x14ac:dyDescent="0.25">
      <c r="A3188" s="42">
        <v>152</v>
      </c>
      <c r="B3188" s="42" t="s">
        <v>66</v>
      </c>
      <c r="C3188" s="42" t="s">
        <v>829</v>
      </c>
      <c r="E3188" s="20">
        <v>2</v>
      </c>
      <c r="F3188" s="20">
        <v>1</v>
      </c>
      <c r="G3188" s="20">
        <v>3</v>
      </c>
      <c r="H3188" s="20">
        <v>3</v>
      </c>
      <c r="I3188" s="20">
        <v>0</v>
      </c>
      <c r="J3188" s="20">
        <v>1</v>
      </c>
      <c r="K3188" s="20">
        <v>0</v>
      </c>
      <c r="L3188" s="20">
        <v>0</v>
      </c>
      <c r="O3188" s="101">
        <f>IF(ISBLANK(C3188),O3187,IF(COUNTIF(C$2:C3188,C3188)&gt;1,O3187,1+MAX(O3187,0)))</f>
        <v>90</v>
      </c>
      <c r="P3188" s="45">
        <f t="shared" si="686"/>
        <v>52</v>
      </c>
      <c r="Q3188" s="33" t="str">
        <f t="shared" si="687"/>
        <v/>
      </c>
      <c r="R3188" s="33">
        <f t="shared" si="688"/>
        <v>13</v>
      </c>
      <c r="S3188" s="33" t="str">
        <f t="shared" si="689"/>
        <v>152_13</v>
      </c>
      <c r="T3188" s="35" t="str">
        <f t="shared" si="690"/>
        <v>152PM</v>
      </c>
      <c r="U3188" s="35" t="str">
        <f t="shared" si="691"/>
        <v>152PMEW</v>
      </c>
      <c r="W3188" s="20" t="str">
        <f t="shared" si="692"/>
        <v/>
      </c>
      <c r="X3188" s="20" t="str">
        <f t="shared" si="693"/>
        <v/>
      </c>
      <c r="Y3188" s="20" t="str">
        <f t="shared" si="694"/>
        <v/>
      </c>
      <c r="Z3188" s="20" t="str">
        <f t="shared" si="695"/>
        <v/>
      </c>
      <c r="AA3188" s="20">
        <f t="shared" si="697"/>
        <v>0</v>
      </c>
      <c r="AB3188" s="20">
        <f t="shared" si="698"/>
        <v>0</v>
      </c>
      <c r="AC3188" s="20">
        <f t="shared" si="699"/>
        <v>0</v>
      </c>
      <c r="AD3188" s="16">
        <f t="shared" si="696"/>
        <v>0</v>
      </c>
      <c r="AE3188" s="16">
        <f>IF(ISBLANK(T3188),AE3187,IF(COUNTIF(T$2:T3188,T3188)&gt;1,AE3187,1+MAX(AE3187,0)))</f>
        <v>96</v>
      </c>
    </row>
    <row r="3189" spans="1:31" x14ac:dyDescent="0.25">
      <c r="A3189" s="42">
        <v>152</v>
      </c>
      <c r="B3189" s="42" t="s">
        <v>66</v>
      </c>
      <c r="C3189" s="42" t="s">
        <v>829</v>
      </c>
      <c r="E3189" s="20">
        <v>2</v>
      </c>
      <c r="F3189" s="20">
        <v>1</v>
      </c>
      <c r="G3189" s="20">
        <v>4</v>
      </c>
      <c r="H3189" s="20">
        <v>4</v>
      </c>
      <c r="I3189" s="20">
        <v>2</v>
      </c>
      <c r="J3189" s="20">
        <v>1</v>
      </c>
      <c r="K3189" s="20">
        <v>0</v>
      </c>
      <c r="L3189" s="20">
        <v>0</v>
      </c>
      <c r="O3189" s="101">
        <f>IF(ISBLANK(C3189),O3188,IF(COUNTIF(C$2:C3189,C3189)&gt;1,O3188,1+MAX(O3188,0)))</f>
        <v>90</v>
      </c>
      <c r="P3189" s="45">
        <f t="shared" si="686"/>
        <v>52</v>
      </c>
      <c r="Q3189" s="33" t="str">
        <f t="shared" si="687"/>
        <v/>
      </c>
      <c r="R3189" s="33">
        <f t="shared" si="688"/>
        <v>13</v>
      </c>
      <c r="S3189" s="33" t="str">
        <f t="shared" si="689"/>
        <v>152_13</v>
      </c>
      <c r="T3189" s="35" t="str">
        <f t="shared" si="690"/>
        <v>152PM</v>
      </c>
      <c r="U3189" s="35" t="str">
        <f t="shared" si="691"/>
        <v>152PMEW</v>
      </c>
      <c r="W3189" s="20" t="str">
        <f t="shared" si="692"/>
        <v/>
      </c>
      <c r="X3189" s="20" t="str">
        <f t="shared" si="693"/>
        <v/>
      </c>
      <c r="Y3189" s="20" t="str">
        <f t="shared" si="694"/>
        <v/>
      </c>
      <c r="Z3189" s="20" t="str">
        <f t="shared" si="695"/>
        <v/>
      </c>
      <c r="AA3189" s="20">
        <f t="shared" si="697"/>
        <v>0</v>
      </c>
      <c r="AB3189" s="20">
        <f t="shared" si="698"/>
        <v>0</v>
      </c>
      <c r="AC3189" s="20">
        <f t="shared" si="699"/>
        <v>0</v>
      </c>
      <c r="AD3189" s="16">
        <f t="shared" si="696"/>
        <v>0</v>
      </c>
      <c r="AE3189" s="16">
        <f>IF(ISBLANK(T3189),AE3188,IF(COUNTIF(T$2:T3189,T3189)&gt;1,AE3188,1+MAX(AE3188,0)))</f>
        <v>96</v>
      </c>
    </row>
    <row r="3190" spans="1:31" x14ac:dyDescent="0.25">
      <c r="A3190" s="42">
        <v>152</v>
      </c>
      <c r="B3190" s="42" t="s">
        <v>66</v>
      </c>
      <c r="C3190" s="42" t="s">
        <v>829</v>
      </c>
      <c r="E3190" s="20">
        <v>2</v>
      </c>
      <c r="F3190" s="20">
        <v>2</v>
      </c>
      <c r="G3190" s="20">
        <v>1</v>
      </c>
      <c r="H3190" s="20">
        <v>0</v>
      </c>
      <c r="I3190" s="20">
        <v>0</v>
      </c>
      <c r="J3190" s="20">
        <v>0</v>
      </c>
      <c r="K3190" s="20">
        <v>0</v>
      </c>
      <c r="L3190" s="20">
        <v>0</v>
      </c>
      <c r="O3190" s="101">
        <f>IF(ISBLANK(C3190),O3189,IF(COUNTIF(C$2:C3190,C3190)&gt;1,O3189,1+MAX(O3189,0)))</f>
        <v>90</v>
      </c>
      <c r="P3190" s="45">
        <f t="shared" si="686"/>
        <v>52</v>
      </c>
      <c r="Q3190" s="33" t="str">
        <f t="shared" si="687"/>
        <v/>
      </c>
      <c r="R3190" s="33">
        <f t="shared" si="688"/>
        <v>14</v>
      </c>
      <c r="S3190" s="33" t="str">
        <f t="shared" si="689"/>
        <v>152_14</v>
      </c>
      <c r="T3190" s="35" t="str">
        <f t="shared" si="690"/>
        <v>152PM</v>
      </c>
      <c r="U3190" s="35" t="str">
        <f t="shared" si="691"/>
        <v>152PMNS</v>
      </c>
      <c r="W3190" s="20" t="str">
        <f t="shared" si="692"/>
        <v/>
      </c>
      <c r="X3190" s="20" t="str">
        <f t="shared" si="693"/>
        <v/>
      </c>
      <c r="Y3190" s="20" t="str">
        <f t="shared" si="694"/>
        <v/>
      </c>
      <c r="Z3190" s="20" t="str">
        <f t="shared" si="695"/>
        <v/>
      </c>
      <c r="AA3190" s="20">
        <f t="shared" si="697"/>
        <v>0</v>
      </c>
      <c r="AB3190" s="20">
        <f t="shared" si="698"/>
        <v>0</v>
      </c>
      <c r="AC3190" s="20">
        <f t="shared" si="699"/>
        <v>0</v>
      </c>
      <c r="AD3190" s="16">
        <f t="shared" si="696"/>
        <v>0</v>
      </c>
      <c r="AE3190" s="16">
        <f>IF(ISBLANK(T3190),AE3189,IF(COUNTIF(T$2:T3190,T3190)&gt;1,AE3189,1+MAX(AE3189,0)))</f>
        <v>96</v>
      </c>
    </row>
    <row r="3191" spans="1:31" x14ac:dyDescent="0.25">
      <c r="A3191" s="42">
        <v>152</v>
      </c>
      <c r="B3191" s="42" t="s">
        <v>66</v>
      </c>
      <c r="C3191" s="42" t="s">
        <v>829</v>
      </c>
      <c r="E3191" s="20">
        <v>2</v>
      </c>
      <c r="F3191" s="20">
        <v>2</v>
      </c>
      <c r="G3191" s="20">
        <v>2</v>
      </c>
      <c r="H3191" s="20">
        <v>6</v>
      </c>
      <c r="I3191" s="20">
        <v>1</v>
      </c>
      <c r="J3191" s="20">
        <v>0</v>
      </c>
      <c r="K3191" s="20">
        <v>0</v>
      </c>
      <c r="L3191" s="20">
        <v>0</v>
      </c>
      <c r="O3191" s="101">
        <f>IF(ISBLANK(C3191),O3190,IF(COUNTIF(C$2:C3191,C3191)&gt;1,O3190,1+MAX(O3190,0)))</f>
        <v>90</v>
      </c>
      <c r="P3191" s="45">
        <f t="shared" si="686"/>
        <v>52</v>
      </c>
      <c r="Q3191" s="33" t="str">
        <f t="shared" si="687"/>
        <v/>
      </c>
      <c r="R3191" s="33">
        <f t="shared" si="688"/>
        <v>14</v>
      </c>
      <c r="S3191" s="33" t="str">
        <f t="shared" si="689"/>
        <v>152_14</v>
      </c>
      <c r="T3191" s="35" t="str">
        <f t="shared" si="690"/>
        <v>152PM</v>
      </c>
      <c r="U3191" s="35" t="str">
        <f t="shared" si="691"/>
        <v>152PMNS</v>
      </c>
      <c r="W3191" s="20" t="str">
        <f t="shared" si="692"/>
        <v/>
      </c>
      <c r="X3191" s="20" t="str">
        <f t="shared" si="693"/>
        <v/>
      </c>
      <c r="Y3191" s="20" t="str">
        <f t="shared" si="694"/>
        <v/>
      </c>
      <c r="Z3191" s="20" t="str">
        <f t="shared" si="695"/>
        <v/>
      </c>
      <c r="AA3191" s="20">
        <f t="shared" si="697"/>
        <v>0</v>
      </c>
      <c r="AB3191" s="20">
        <f t="shared" si="698"/>
        <v>0</v>
      </c>
      <c r="AC3191" s="20">
        <f t="shared" si="699"/>
        <v>0</v>
      </c>
      <c r="AD3191" s="16">
        <f t="shared" si="696"/>
        <v>0</v>
      </c>
      <c r="AE3191" s="16">
        <f>IF(ISBLANK(T3191),AE3190,IF(COUNTIF(T$2:T3191,T3191)&gt;1,AE3190,1+MAX(AE3190,0)))</f>
        <v>96</v>
      </c>
    </row>
    <row r="3192" spans="1:31" x14ac:dyDescent="0.25">
      <c r="A3192" s="42">
        <v>152</v>
      </c>
      <c r="B3192" s="42" t="s">
        <v>66</v>
      </c>
      <c r="C3192" s="42" t="s">
        <v>829</v>
      </c>
      <c r="E3192" s="20">
        <v>2</v>
      </c>
      <c r="F3192" s="20">
        <v>2</v>
      </c>
      <c r="G3192" s="20">
        <v>3</v>
      </c>
      <c r="H3192" s="20">
        <v>2</v>
      </c>
      <c r="I3192" s="20">
        <v>1</v>
      </c>
      <c r="J3192" s="20">
        <v>0</v>
      </c>
      <c r="K3192" s="20">
        <v>0</v>
      </c>
      <c r="L3192" s="20">
        <v>0</v>
      </c>
      <c r="O3192" s="101">
        <f>IF(ISBLANK(C3192),O3191,IF(COUNTIF(C$2:C3192,C3192)&gt;1,O3191,1+MAX(O3191,0)))</f>
        <v>90</v>
      </c>
      <c r="P3192" s="45">
        <f t="shared" si="686"/>
        <v>52</v>
      </c>
      <c r="Q3192" s="33" t="str">
        <f t="shared" si="687"/>
        <v/>
      </c>
      <c r="R3192" s="33">
        <f t="shared" si="688"/>
        <v>14</v>
      </c>
      <c r="S3192" s="33" t="str">
        <f t="shared" si="689"/>
        <v>152_14</v>
      </c>
      <c r="T3192" s="35" t="str">
        <f t="shared" si="690"/>
        <v>152PM</v>
      </c>
      <c r="U3192" s="35" t="str">
        <f t="shared" si="691"/>
        <v>152PMEW</v>
      </c>
      <c r="W3192" s="20" t="str">
        <f t="shared" si="692"/>
        <v/>
      </c>
      <c r="X3192" s="20" t="str">
        <f t="shared" si="693"/>
        <v/>
      </c>
      <c r="Y3192" s="20" t="str">
        <f t="shared" si="694"/>
        <v/>
      </c>
      <c r="Z3192" s="20" t="str">
        <f t="shared" si="695"/>
        <v/>
      </c>
      <c r="AA3192" s="20">
        <f t="shared" si="697"/>
        <v>0</v>
      </c>
      <c r="AB3192" s="20">
        <f t="shared" si="698"/>
        <v>0</v>
      </c>
      <c r="AC3192" s="20">
        <f t="shared" si="699"/>
        <v>0</v>
      </c>
      <c r="AD3192" s="16">
        <f t="shared" si="696"/>
        <v>0</v>
      </c>
      <c r="AE3192" s="16">
        <f>IF(ISBLANK(T3192),AE3191,IF(COUNTIF(T$2:T3192,T3192)&gt;1,AE3191,1+MAX(AE3191,0)))</f>
        <v>96</v>
      </c>
    </row>
    <row r="3193" spans="1:31" x14ac:dyDescent="0.25">
      <c r="A3193" s="42">
        <v>152</v>
      </c>
      <c r="B3193" s="42" t="s">
        <v>66</v>
      </c>
      <c r="C3193" s="42" t="s">
        <v>829</v>
      </c>
      <c r="E3193" s="20">
        <v>2</v>
      </c>
      <c r="F3193" s="20">
        <v>2</v>
      </c>
      <c r="G3193" s="20">
        <v>4</v>
      </c>
      <c r="H3193" s="20">
        <v>2</v>
      </c>
      <c r="I3193" s="20">
        <v>0</v>
      </c>
      <c r="J3193" s="20">
        <v>0</v>
      </c>
      <c r="K3193" s="20">
        <v>0</v>
      </c>
      <c r="L3193" s="20">
        <v>0</v>
      </c>
      <c r="O3193" s="101">
        <f>IF(ISBLANK(C3193),O3192,IF(COUNTIF(C$2:C3193,C3193)&gt;1,O3192,1+MAX(O3192,0)))</f>
        <v>90</v>
      </c>
      <c r="P3193" s="45">
        <f t="shared" si="686"/>
        <v>52</v>
      </c>
      <c r="Q3193" s="33" t="str">
        <f t="shared" si="687"/>
        <v/>
      </c>
      <c r="R3193" s="33">
        <f t="shared" si="688"/>
        <v>14</v>
      </c>
      <c r="S3193" s="33" t="str">
        <f t="shared" si="689"/>
        <v>152_14</v>
      </c>
      <c r="T3193" s="35" t="str">
        <f t="shared" si="690"/>
        <v>152PM</v>
      </c>
      <c r="U3193" s="35" t="str">
        <f t="shared" si="691"/>
        <v>152PMEW</v>
      </c>
      <c r="W3193" s="20" t="str">
        <f t="shared" si="692"/>
        <v/>
      </c>
      <c r="X3193" s="20" t="str">
        <f t="shared" si="693"/>
        <v/>
      </c>
      <c r="Y3193" s="20" t="str">
        <f t="shared" si="694"/>
        <v/>
      </c>
      <c r="Z3193" s="20" t="str">
        <f t="shared" si="695"/>
        <v/>
      </c>
      <c r="AA3193" s="20">
        <f t="shared" si="697"/>
        <v>0</v>
      </c>
      <c r="AB3193" s="20">
        <f t="shared" si="698"/>
        <v>0</v>
      </c>
      <c r="AC3193" s="20">
        <f t="shared" si="699"/>
        <v>0</v>
      </c>
      <c r="AD3193" s="16">
        <f t="shared" si="696"/>
        <v>0</v>
      </c>
      <c r="AE3193" s="16">
        <f>IF(ISBLANK(T3193),AE3192,IF(COUNTIF(T$2:T3193,T3193)&gt;1,AE3192,1+MAX(AE3192,0)))</f>
        <v>96</v>
      </c>
    </row>
    <row r="3194" spans="1:31" x14ac:dyDescent="0.25">
      <c r="A3194" s="42">
        <v>152</v>
      </c>
      <c r="B3194" s="42" t="s">
        <v>66</v>
      </c>
      <c r="C3194" s="42" t="s">
        <v>829</v>
      </c>
      <c r="E3194" s="20">
        <v>2</v>
      </c>
      <c r="F3194" s="20">
        <v>3</v>
      </c>
      <c r="G3194" s="20">
        <v>1</v>
      </c>
      <c r="H3194" s="20">
        <v>0</v>
      </c>
      <c r="I3194" s="20">
        <v>0</v>
      </c>
      <c r="J3194" s="20">
        <v>0</v>
      </c>
      <c r="K3194" s="20">
        <v>0</v>
      </c>
      <c r="L3194" s="20">
        <v>0</v>
      </c>
      <c r="O3194" s="101">
        <f>IF(ISBLANK(C3194),O3193,IF(COUNTIF(C$2:C3194,C3194)&gt;1,O3193,1+MAX(O3193,0)))</f>
        <v>90</v>
      </c>
      <c r="P3194" s="45">
        <f t="shared" si="686"/>
        <v>52</v>
      </c>
      <c r="Q3194" s="33" t="str">
        <f t="shared" si="687"/>
        <v/>
      </c>
      <c r="R3194" s="33">
        <f t="shared" si="688"/>
        <v>15</v>
      </c>
      <c r="S3194" s="33" t="str">
        <f t="shared" si="689"/>
        <v>152_15</v>
      </c>
      <c r="T3194" s="35" t="str">
        <f t="shared" si="690"/>
        <v>152PM</v>
      </c>
      <c r="U3194" s="35" t="str">
        <f t="shared" si="691"/>
        <v>152PMNS</v>
      </c>
      <c r="W3194" s="20" t="str">
        <f t="shared" si="692"/>
        <v/>
      </c>
      <c r="X3194" s="20" t="str">
        <f t="shared" si="693"/>
        <v/>
      </c>
      <c r="Y3194" s="20" t="str">
        <f t="shared" si="694"/>
        <v/>
      </c>
      <c r="Z3194" s="20" t="str">
        <f t="shared" si="695"/>
        <v/>
      </c>
      <c r="AA3194" s="20">
        <f t="shared" si="697"/>
        <v>0</v>
      </c>
      <c r="AB3194" s="20">
        <f t="shared" si="698"/>
        <v>0</v>
      </c>
      <c r="AC3194" s="20">
        <f t="shared" si="699"/>
        <v>0</v>
      </c>
      <c r="AD3194" s="16">
        <f t="shared" si="696"/>
        <v>0</v>
      </c>
      <c r="AE3194" s="16">
        <f>IF(ISBLANK(T3194),AE3193,IF(COUNTIF(T$2:T3194,T3194)&gt;1,AE3193,1+MAX(AE3193,0)))</f>
        <v>96</v>
      </c>
    </row>
    <row r="3195" spans="1:31" x14ac:dyDescent="0.25">
      <c r="A3195" s="42">
        <v>152</v>
      </c>
      <c r="B3195" s="42" t="s">
        <v>66</v>
      </c>
      <c r="C3195" s="42" t="s">
        <v>829</v>
      </c>
      <c r="E3195" s="20">
        <v>2</v>
      </c>
      <c r="F3195" s="20">
        <v>3</v>
      </c>
      <c r="G3195" s="20">
        <v>2</v>
      </c>
      <c r="H3195" s="20">
        <v>8</v>
      </c>
      <c r="I3195" s="20">
        <v>3</v>
      </c>
      <c r="J3195" s="20">
        <v>3</v>
      </c>
      <c r="K3195" s="20">
        <v>0</v>
      </c>
      <c r="L3195" s="20">
        <v>0</v>
      </c>
      <c r="O3195" s="101">
        <f>IF(ISBLANK(C3195),O3194,IF(COUNTIF(C$2:C3195,C3195)&gt;1,O3194,1+MAX(O3194,0)))</f>
        <v>90</v>
      </c>
      <c r="P3195" s="45">
        <f t="shared" si="686"/>
        <v>52</v>
      </c>
      <c r="Q3195" s="33" t="str">
        <f t="shared" si="687"/>
        <v/>
      </c>
      <c r="R3195" s="33">
        <f t="shared" si="688"/>
        <v>15</v>
      </c>
      <c r="S3195" s="33" t="str">
        <f t="shared" si="689"/>
        <v>152_15</v>
      </c>
      <c r="T3195" s="35" t="str">
        <f t="shared" si="690"/>
        <v>152PM</v>
      </c>
      <c r="U3195" s="35" t="str">
        <f t="shared" si="691"/>
        <v>152PMNS</v>
      </c>
      <c r="W3195" s="20" t="str">
        <f t="shared" si="692"/>
        <v/>
      </c>
      <c r="X3195" s="20" t="str">
        <f t="shared" si="693"/>
        <v/>
      </c>
      <c r="Y3195" s="20" t="str">
        <f t="shared" si="694"/>
        <v/>
      </c>
      <c r="Z3195" s="20" t="str">
        <f t="shared" si="695"/>
        <v/>
      </c>
      <c r="AA3195" s="20">
        <f t="shared" si="697"/>
        <v>0</v>
      </c>
      <c r="AB3195" s="20">
        <f t="shared" si="698"/>
        <v>0</v>
      </c>
      <c r="AC3195" s="20">
        <f t="shared" si="699"/>
        <v>0</v>
      </c>
      <c r="AD3195" s="16">
        <f t="shared" si="696"/>
        <v>0</v>
      </c>
      <c r="AE3195" s="16">
        <f>IF(ISBLANK(T3195),AE3194,IF(COUNTIF(T$2:T3195,T3195)&gt;1,AE3194,1+MAX(AE3194,0)))</f>
        <v>96</v>
      </c>
    </row>
    <row r="3196" spans="1:31" x14ac:dyDescent="0.25">
      <c r="A3196" s="42">
        <v>152</v>
      </c>
      <c r="B3196" s="42" t="s">
        <v>66</v>
      </c>
      <c r="C3196" s="42" t="s">
        <v>829</v>
      </c>
      <c r="E3196" s="20">
        <v>2</v>
      </c>
      <c r="F3196" s="20">
        <v>3</v>
      </c>
      <c r="G3196" s="20">
        <v>3</v>
      </c>
      <c r="H3196" s="20">
        <v>2</v>
      </c>
      <c r="I3196" s="20">
        <v>1</v>
      </c>
      <c r="J3196" s="20">
        <v>1</v>
      </c>
      <c r="K3196" s="20">
        <v>0</v>
      </c>
      <c r="L3196" s="20">
        <v>0</v>
      </c>
      <c r="O3196" s="101">
        <f>IF(ISBLANK(C3196),O3195,IF(COUNTIF(C$2:C3196,C3196)&gt;1,O3195,1+MAX(O3195,0)))</f>
        <v>90</v>
      </c>
      <c r="P3196" s="45">
        <f t="shared" si="686"/>
        <v>52</v>
      </c>
      <c r="Q3196" s="33" t="str">
        <f t="shared" si="687"/>
        <v/>
      </c>
      <c r="R3196" s="33">
        <f t="shared" si="688"/>
        <v>15</v>
      </c>
      <c r="S3196" s="33" t="str">
        <f t="shared" si="689"/>
        <v>152_15</v>
      </c>
      <c r="T3196" s="35" t="str">
        <f t="shared" si="690"/>
        <v>152PM</v>
      </c>
      <c r="U3196" s="35" t="str">
        <f t="shared" si="691"/>
        <v>152PMEW</v>
      </c>
      <c r="W3196" s="20" t="str">
        <f t="shared" si="692"/>
        <v/>
      </c>
      <c r="X3196" s="20" t="str">
        <f t="shared" si="693"/>
        <v/>
      </c>
      <c r="Y3196" s="20" t="str">
        <f t="shared" si="694"/>
        <v/>
      </c>
      <c r="Z3196" s="20" t="str">
        <f t="shared" si="695"/>
        <v/>
      </c>
      <c r="AA3196" s="20">
        <f t="shared" si="697"/>
        <v>0</v>
      </c>
      <c r="AB3196" s="20">
        <f t="shared" si="698"/>
        <v>0</v>
      </c>
      <c r="AC3196" s="20">
        <f t="shared" si="699"/>
        <v>0</v>
      </c>
      <c r="AD3196" s="16">
        <f t="shared" si="696"/>
        <v>0</v>
      </c>
      <c r="AE3196" s="16">
        <f>IF(ISBLANK(T3196),AE3195,IF(COUNTIF(T$2:T3196,T3196)&gt;1,AE3195,1+MAX(AE3195,0)))</f>
        <v>96</v>
      </c>
    </row>
    <row r="3197" spans="1:31" x14ac:dyDescent="0.25">
      <c r="A3197" s="42">
        <v>152</v>
      </c>
      <c r="B3197" s="42" t="s">
        <v>66</v>
      </c>
      <c r="C3197" s="42" t="s">
        <v>829</v>
      </c>
      <c r="E3197" s="20">
        <v>2</v>
      </c>
      <c r="F3197" s="20">
        <v>3</v>
      </c>
      <c r="G3197" s="20">
        <v>4</v>
      </c>
      <c r="H3197" s="20">
        <v>8</v>
      </c>
      <c r="I3197" s="20">
        <v>3</v>
      </c>
      <c r="J3197" s="20">
        <v>1</v>
      </c>
      <c r="K3197" s="20">
        <v>0</v>
      </c>
      <c r="L3197" s="20">
        <v>0</v>
      </c>
      <c r="O3197" s="101">
        <f>IF(ISBLANK(C3197),O3196,IF(COUNTIF(C$2:C3197,C3197)&gt;1,O3196,1+MAX(O3196,0)))</f>
        <v>90</v>
      </c>
      <c r="P3197" s="45">
        <f t="shared" si="686"/>
        <v>52</v>
      </c>
      <c r="Q3197" s="33" t="str">
        <f t="shared" si="687"/>
        <v/>
      </c>
      <c r="R3197" s="33">
        <f t="shared" si="688"/>
        <v>15</v>
      </c>
      <c r="S3197" s="33" t="str">
        <f t="shared" si="689"/>
        <v>152_15</v>
      </c>
      <c r="T3197" s="35" t="str">
        <f t="shared" si="690"/>
        <v>152PM</v>
      </c>
      <c r="U3197" s="35" t="str">
        <f t="shared" si="691"/>
        <v>152PMEW</v>
      </c>
      <c r="W3197" s="20" t="str">
        <f t="shared" si="692"/>
        <v/>
      </c>
      <c r="X3197" s="20" t="str">
        <f t="shared" si="693"/>
        <v/>
      </c>
      <c r="Y3197" s="20" t="str">
        <f t="shared" si="694"/>
        <v/>
      </c>
      <c r="Z3197" s="20" t="str">
        <f t="shared" si="695"/>
        <v/>
      </c>
      <c r="AA3197" s="20">
        <f t="shared" si="697"/>
        <v>0</v>
      </c>
      <c r="AB3197" s="20">
        <f t="shared" si="698"/>
        <v>0</v>
      </c>
      <c r="AC3197" s="20">
        <f t="shared" si="699"/>
        <v>0</v>
      </c>
      <c r="AD3197" s="16">
        <f t="shared" si="696"/>
        <v>0</v>
      </c>
      <c r="AE3197" s="16">
        <f>IF(ISBLANK(T3197),AE3196,IF(COUNTIF(T$2:T3197,T3197)&gt;1,AE3196,1+MAX(AE3196,0)))</f>
        <v>96</v>
      </c>
    </row>
    <row r="3198" spans="1:31" x14ac:dyDescent="0.25">
      <c r="A3198" s="42">
        <v>152</v>
      </c>
      <c r="B3198" s="42" t="s">
        <v>66</v>
      </c>
      <c r="C3198" s="42" t="s">
        <v>829</v>
      </c>
      <c r="E3198" s="20">
        <v>2</v>
      </c>
      <c r="F3198" s="20">
        <v>4</v>
      </c>
      <c r="G3198" s="20">
        <v>1</v>
      </c>
      <c r="H3198" s="20">
        <v>0</v>
      </c>
      <c r="I3198" s="20">
        <v>0</v>
      </c>
      <c r="J3198" s="20">
        <v>0</v>
      </c>
      <c r="K3198" s="20">
        <v>0</v>
      </c>
      <c r="L3198" s="20">
        <v>0</v>
      </c>
      <c r="O3198" s="101">
        <f>IF(ISBLANK(C3198),O3197,IF(COUNTIF(C$2:C3198,C3198)&gt;1,O3197,1+MAX(O3197,0)))</f>
        <v>90</v>
      </c>
      <c r="P3198" s="45">
        <f t="shared" si="686"/>
        <v>52</v>
      </c>
      <c r="Q3198" s="33" t="str">
        <f t="shared" si="687"/>
        <v/>
      </c>
      <c r="R3198" s="33">
        <f t="shared" si="688"/>
        <v>16</v>
      </c>
      <c r="S3198" s="33" t="str">
        <f t="shared" si="689"/>
        <v>152_16</v>
      </c>
      <c r="T3198" s="35" t="str">
        <f t="shared" si="690"/>
        <v>152PM</v>
      </c>
      <c r="U3198" s="35" t="str">
        <f t="shared" si="691"/>
        <v>152PMNS</v>
      </c>
      <c r="W3198" s="20" t="str">
        <f t="shared" si="692"/>
        <v/>
      </c>
      <c r="X3198" s="20" t="str">
        <f t="shared" si="693"/>
        <v/>
      </c>
      <c r="Y3198" s="20" t="str">
        <f t="shared" si="694"/>
        <v/>
      </c>
      <c r="Z3198" s="20" t="str">
        <f t="shared" si="695"/>
        <v/>
      </c>
      <c r="AA3198" s="20">
        <f t="shared" si="697"/>
        <v>0</v>
      </c>
      <c r="AB3198" s="20">
        <f t="shared" si="698"/>
        <v>0</v>
      </c>
      <c r="AC3198" s="20">
        <f t="shared" si="699"/>
        <v>0</v>
      </c>
      <c r="AD3198" s="16">
        <f t="shared" si="696"/>
        <v>0</v>
      </c>
      <c r="AE3198" s="16">
        <f>IF(ISBLANK(T3198),AE3197,IF(COUNTIF(T$2:T3198,T3198)&gt;1,AE3197,1+MAX(AE3197,0)))</f>
        <v>96</v>
      </c>
    </row>
    <row r="3199" spans="1:31" x14ac:dyDescent="0.25">
      <c r="A3199" s="42">
        <v>152</v>
      </c>
      <c r="B3199" s="42" t="s">
        <v>66</v>
      </c>
      <c r="C3199" s="42" t="s">
        <v>829</v>
      </c>
      <c r="E3199" s="20">
        <v>2</v>
      </c>
      <c r="F3199" s="20">
        <v>4</v>
      </c>
      <c r="G3199" s="20">
        <v>2</v>
      </c>
      <c r="H3199" s="20">
        <v>12</v>
      </c>
      <c r="I3199" s="20">
        <v>6</v>
      </c>
      <c r="J3199" s="20">
        <v>7</v>
      </c>
      <c r="K3199" s="20">
        <v>0</v>
      </c>
      <c r="L3199" s="20">
        <v>0</v>
      </c>
      <c r="O3199" s="101">
        <f>IF(ISBLANK(C3199),O3198,IF(COUNTIF(C$2:C3199,C3199)&gt;1,O3198,1+MAX(O3198,0)))</f>
        <v>90</v>
      </c>
      <c r="P3199" s="45">
        <f t="shared" si="686"/>
        <v>52</v>
      </c>
      <c r="Q3199" s="33" t="str">
        <f t="shared" si="687"/>
        <v/>
      </c>
      <c r="R3199" s="33">
        <f t="shared" si="688"/>
        <v>16</v>
      </c>
      <c r="S3199" s="33" t="str">
        <f t="shared" si="689"/>
        <v>152_16</v>
      </c>
      <c r="T3199" s="35" t="str">
        <f t="shared" si="690"/>
        <v>152PM</v>
      </c>
      <c r="U3199" s="35" t="str">
        <f t="shared" si="691"/>
        <v>152PMNS</v>
      </c>
      <c r="W3199" s="20" t="str">
        <f t="shared" si="692"/>
        <v/>
      </c>
      <c r="X3199" s="20" t="str">
        <f t="shared" si="693"/>
        <v/>
      </c>
      <c r="Y3199" s="20" t="str">
        <f t="shared" si="694"/>
        <v/>
      </c>
      <c r="Z3199" s="20" t="str">
        <f t="shared" si="695"/>
        <v/>
      </c>
      <c r="AA3199" s="20">
        <f t="shared" si="697"/>
        <v>0</v>
      </c>
      <c r="AB3199" s="20">
        <f t="shared" si="698"/>
        <v>0</v>
      </c>
      <c r="AC3199" s="20">
        <f t="shared" si="699"/>
        <v>0</v>
      </c>
      <c r="AD3199" s="16">
        <f t="shared" si="696"/>
        <v>0</v>
      </c>
      <c r="AE3199" s="16">
        <f>IF(ISBLANK(T3199),AE3198,IF(COUNTIF(T$2:T3199,T3199)&gt;1,AE3198,1+MAX(AE3198,0)))</f>
        <v>96</v>
      </c>
    </row>
    <row r="3200" spans="1:31" x14ac:dyDescent="0.25">
      <c r="A3200" s="42">
        <v>152</v>
      </c>
      <c r="B3200" s="42" t="s">
        <v>66</v>
      </c>
      <c r="C3200" s="42" t="s">
        <v>829</v>
      </c>
      <c r="E3200" s="20">
        <v>2</v>
      </c>
      <c r="F3200" s="20">
        <v>4</v>
      </c>
      <c r="G3200" s="20">
        <v>3</v>
      </c>
      <c r="H3200" s="20">
        <v>3</v>
      </c>
      <c r="I3200" s="20">
        <v>1</v>
      </c>
      <c r="J3200" s="20">
        <v>2</v>
      </c>
      <c r="K3200" s="20">
        <v>0</v>
      </c>
      <c r="L3200" s="20">
        <v>0</v>
      </c>
      <c r="O3200" s="101">
        <f>IF(ISBLANK(C3200),O3199,IF(COUNTIF(C$2:C3200,C3200)&gt;1,O3199,1+MAX(O3199,0)))</f>
        <v>90</v>
      </c>
      <c r="P3200" s="45">
        <f t="shared" si="686"/>
        <v>52</v>
      </c>
      <c r="Q3200" s="33" t="str">
        <f t="shared" si="687"/>
        <v/>
      </c>
      <c r="R3200" s="33">
        <f t="shared" si="688"/>
        <v>16</v>
      </c>
      <c r="S3200" s="33" t="str">
        <f t="shared" si="689"/>
        <v>152_16</v>
      </c>
      <c r="T3200" s="35" t="str">
        <f t="shared" si="690"/>
        <v>152PM</v>
      </c>
      <c r="U3200" s="35" t="str">
        <f t="shared" si="691"/>
        <v>152PMEW</v>
      </c>
      <c r="W3200" s="20" t="str">
        <f t="shared" si="692"/>
        <v/>
      </c>
      <c r="X3200" s="20" t="str">
        <f t="shared" si="693"/>
        <v/>
      </c>
      <c r="Y3200" s="20" t="str">
        <f t="shared" si="694"/>
        <v/>
      </c>
      <c r="Z3200" s="20" t="str">
        <f t="shared" si="695"/>
        <v/>
      </c>
      <c r="AA3200" s="20">
        <f t="shared" si="697"/>
        <v>0</v>
      </c>
      <c r="AB3200" s="20">
        <f t="shared" si="698"/>
        <v>0</v>
      </c>
      <c r="AC3200" s="20">
        <f t="shared" si="699"/>
        <v>0</v>
      </c>
      <c r="AD3200" s="16">
        <f t="shared" si="696"/>
        <v>0</v>
      </c>
      <c r="AE3200" s="16">
        <f>IF(ISBLANK(T3200),AE3199,IF(COUNTIF(T$2:T3200,T3200)&gt;1,AE3199,1+MAX(AE3199,0)))</f>
        <v>96</v>
      </c>
    </row>
    <row r="3201" spans="1:31" x14ac:dyDescent="0.25">
      <c r="A3201" s="42">
        <v>152</v>
      </c>
      <c r="B3201" s="42" t="s">
        <v>66</v>
      </c>
      <c r="C3201" s="42" t="s">
        <v>829</v>
      </c>
      <c r="E3201" s="20">
        <v>2</v>
      </c>
      <c r="F3201" s="20">
        <v>4</v>
      </c>
      <c r="G3201" s="20">
        <v>4</v>
      </c>
      <c r="H3201" s="20">
        <v>5</v>
      </c>
      <c r="I3201" s="20">
        <v>2</v>
      </c>
      <c r="J3201" s="20">
        <v>4</v>
      </c>
      <c r="K3201" s="20">
        <v>0</v>
      </c>
      <c r="L3201" s="20">
        <v>0</v>
      </c>
      <c r="O3201" s="101">
        <f>IF(ISBLANK(C3201),O3200,IF(COUNTIF(C$2:C3201,C3201)&gt;1,O3200,1+MAX(O3200,0)))</f>
        <v>90</v>
      </c>
      <c r="P3201" s="45">
        <f t="shared" si="686"/>
        <v>52</v>
      </c>
      <c r="Q3201" s="33" t="str">
        <f t="shared" si="687"/>
        <v/>
      </c>
      <c r="R3201" s="33">
        <f t="shared" si="688"/>
        <v>16</v>
      </c>
      <c r="S3201" s="33" t="str">
        <f t="shared" si="689"/>
        <v>152_16</v>
      </c>
      <c r="T3201" s="35" t="str">
        <f t="shared" si="690"/>
        <v>152PM</v>
      </c>
      <c r="U3201" s="35" t="str">
        <f t="shared" si="691"/>
        <v>152PMEW</v>
      </c>
      <c r="W3201" s="20" t="str">
        <f t="shared" si="692"/>
        <v/>
      </c>
      <c r="X3201" s="20" t="str">
        <f t="shared" si="693"/>
        <v/>
      </c>
      <c r="Y3201" s="20" t="str">
        <f t="shared" si="694"/>
        <v/>
      </c>
      <c r="Z3201" s="20" t="str">
        <f t="shared" si="695"/>
        <v/>
      </c>
      <c r="AA3201" s="20">
        <f t="shared" si="697"/>
        <v>0</v>
      </c>
      <c r="AB3201" s="20">
        <f t="shared" si="698"/>
        <v>0</v>
      </c>
      <c r="AC3201" s="20">
        <f t="shared" si="699"/>
        <v>0</v>
      </c>
      <c r="AD3201" s="16">
        <f t="shared" si="696"/>
        <v>0</v>
      </c>
      <c r="AE3201" s="16">
        <f>IF(ISBLANK(T3201),AE3200,IF(COUNTIF(T$2:T3201,T3201)&gt;1,AE3200,1+MAX(AE3200,0)))</f>
        <v>96</v>
      </c>
    </row>
    <row r="3202" spans="1:31" x14ac:dyDescent="0.25">
      <c r="A3202" s="42">
        <v>154</v>
      </c>
      <c r="B3202" s="42" t="s">
        <v>66</v>
      </c>
      <c r="C3202" s="42" t="s">
        <v>788</v>
      </c>
      <c r="E3202" s="20">
        <v>1</v>
      </c>
      <c r="F3202" s="20">
        <v>1</v>
      </c>
      <c r="G3202" s="20">
        <v>1</v>
      </c>
      <c r="H3202" s="20">
        <v>6</v>
      </c>
      <c r="I3202" s="20">
        <v>3</v>
      </c>
      <c r="J3202" s="20">
        <v>1</v>
      </c>
      <c r="K3202" s="20">
        <v>1</v>
      </c>
      <c r="L3202" s="20">
        <v>6</v>
      </c>
      <c r="O3202" s="101">
        <f>IF(ISBLANK(C3202),O3201,IF(COUNTIF(C$2:C3202,C3202)&gt;1,O3201,1+MAX(O3201,0)))</f>
        <v>90</v>
      </c>
      <c r="P3202" s="45">
        <f t="shared" ref="P3202:P3265" si="700">IF(A3202=A3201,P3201,IF(ISNUMBER(P3201),P3201+1,1))</f>
        <v>53</v>
      </c>
      <c r="Q3202" s="33">
        <f t="shared" ref="Q3202:Q3265" si="701">IF(OR(P3202=P3201,LEN(A3202)&lt;1),"",P3202)</f>
        <v>53</v>
      </c>
      <c r="R3202" s="33">
        <f t="shared" ref="R3202:R3265" si="702">IF(ISNUMBER(F3202),F3202+4*(E3202-1)+8*IF(B3202="PM",1,0),"")</f>
        <v>9</v>
      </c>
      <c r="S3202" s="33" t="str">
        <f t="shared" ref="S3202:S3265" si="703">IF(ISNUMBER(R3202),A3202&amp;"_"&amp;R3202,"")</f>
        <v>154_9</v>
      </c>
      <c r="T3202" s="35" t="str">
        <f t="shared" ref="T3202:T3265" si="704">A3202&amp;B3202</f>
        <v>154PM</v>
      </c>
      <c r="U3202" s="35" t="str">
        <f t="shared" ref="U3202:U3265" si="705">IF(OR(G3202=1,G3202=2),T3202&amp;"NS",IF(OR(G3202=3,G3202=4),T3202&amp;"EW",""))</f>
        <v>154PMNS</v>
      </c>
      <c r="W3202" s="20" t="str">
        <f t="shared" ref="W3202:W3265" si="706">IF(I3202&gt;$H3202,1,"")</f>
        <v/>
      </c>
      <c r="X3202" s="20" t="str">
        <f t="shared" ref="X3202:X3265" si="707">IF(J3202&gt;$H3202,1,"")</f>
        <v/>
      </c>
      <c r="Y3202" s="20" t="str">
        <f t="shared" ref="Y3202:Y3265" si="708">IF(K3202&gt;$H3202,1,"")</f>
        <v/>
      </c>
      <c r="Z3202" s="20" t="str">
        <f t="shared" ref="Z3202:Z3265" si="709">IF(L3202&gt;$H3202,1,"")</f>
        <v/>
      </c>
      <c r="AA3202" s="20">
        <f t="shared" si="697"/>
        <v>0</v>
      </c>
      <c r="AB3202" s="20">
        <f t="shared" si="698"/>
        <v>0</v>
      </c>
      <c r="AC3202" s="20">
        <f t="shared" si="699"/>
        <v>0</v>
      </c>
      <c r="AD3202" s="16">
        <f t="shared" ref="AD3202:AD3265" si="710">IF(AND(AC3202&gt;0,ISNUMBER(AC3202)),1,0)</f>
        <v>0</v>
      </c>
      <c r="AE3202" s="16">
        <f>IF(ISBLANK(T3202),AE3201,IF(COUNTIF(T$2:T3202,T3202)&gt;1,AE3201,1+MAX(AE3201,0)))</f>
        <v>97</v>
      </c>
    </row>
    <row r="3203" spans="1:31" x14ac:dyDescent="0.25">
      <c r="A3203" s="42">
        <v>154</v>
      </c>
      <c r="B3203" s="42" t="s">
        <v>66</v>
      </c>
      <c r="C3203" s="42" t="s">
        <v>788</v>
      </c>
      <c r="E3203" s="20">
        <v>1</v>
      </c>
      <c r="F3203" s="20">
        <v>1</v>
      </c>
      <c r="G3203" s="20">
        <v>2</v>
      </c>
      <c r="H3203" s="20">
        <v>12</v>
      </c>
      <c r="I3203" s="20">
        <v>0</v>
      </c>
      <c r="J3203" s="20">
        <v>1</v>
      </c>
      <c r="K3203" s="20">
        <v>4</v>
      </c>
      <c r="L3203" s="20">
        <v>12</v>
      </c>
      <c r="O3203" s="101">
        <f>IF(ISBLANK(C3203),O3202,IF(COUNTIF(C$2:C3203,C3203)&gt;1,O3202,1+MAX(O3202,0)))</f>
        <v>90</v>
      </c>
      <c r="P3203" s="45">
        <f t="shared" si="700"/>
        <v>53</v>
      </c>
      <c r="Q3203" s="33" t="str">
        <f t="shared" si="701"/>
        <v/>
      </c>
      <c r="R3203" s="33">
        <f t="shared" si="702"/>
        <v>9</v>
      </c>
      <c r="S3203" s="33" t="str">
        <f t="shared" si="703"/>
        <v>154_9</v>
      </c>
      <c r="T3203" s="35" t="str">
        <f t="shared" si="704"/>
        <v>154PM</v>
      </c>
      <c r="U3203" s="35" t="str">
        <f t="shared" si="705"/>
        <v>154PMNS</v>
      </c>
      <c r="W3203" s="20" t="str">
        <f t="shared" si="706"/>
        <v/>
      </c>
      <c r="X3203" s="20" t="str">
        <f t="shared" si="707"/>
        <v/>
      </c>
      <c r="Y3203" s="20" t="str">
        <f t="shared" si="708"/>
        <v/>
      </c>
      <c r="Z3203" s="20" t="str">
        <f t="shared" si="709"/>
        <v/>
      </c>
      <c r="AA3203" s="20">
        <f t="shared" ref="AA3203:AA3266" si="711">IF(AND(ISNUMBER($G3203),$B3203="AM"),INDEX(Cordon,MATCH($A3203,loc_ID,0),$G3203),0)</f>
        <v>0</v>
      </c>
      <c r="AB3203" s="20">
        <f t="shared" ref="AB3203:AB3266" si="712">IF(AND(ISNUMBER($G3203),$B3203="PM"),INDEX(Cordon,MATCH($A3203,loc_ID,0),VLOOKUP($G3203,Reverse_dir,2,FALSE)),0)</f>
        <v>0</v>
      </c>
      <c r="AC3203" s="20">
        <f t="shared" ref="AC3203:AC3266" si="713">IF(AND(ISNUMBER($G3203),$B3203="AM"),INDEX(Lane,MATCH($A3203,loc_ID,0),$G3203),0)</f>
        <v>0</v>
      </c>
      <c r="AD3203" s="16">
        <f t="shared" si="710"/>
        <v>0</v>
      </c>
      <c r="AE3203" s="16">
        <f>IF(ISBLANK(T3203),AE3202,IF(COUNTIF(T$2:T3203,T3203)&gt;1,AE3202,1+MAX(AE3202,0)))</f>
        <v>97</v>
      </c>
    </row>
    <row r="3204" spans="1:31" x14ac:dyDescent="0.25">
      <c r="A3204" s="42">
        <v>154</v>
      </c>
      <c r="B3204" s="42" t="s">
        <v>66</v>
      </c>
      <c r="C3204" s="42" t="s">
        <v>788</v>
      </c>
      <c r="E3204" s="20">
        <v>1</v>
      </c>
      <c r="F3204" s="20">
        <v>1</v>
      </c>
      <c r="G3204" s="20">
        <v>3</v>
      </c>
      <c r="H3204" s="20">
        <v>18</v>
      </c>
      <c r="I3204" s="20">
        <v>8</v>
      </c>
      <c r="J3204" s="20">
        <v>1</v>
      </c>
      <c r="K3204" s="20">
        <v>1</v>
      </c>
      <c r="L3204" s="20">
        <v>18</v>
      </c>
      <c r="O3204" s="101">
        <f>IF(ISBLANK(C3204),O3203,IF(COUNTIF(C$2:C3204,C3204)&gt;1,O3203,1+MAX(O3203,0)))</f>
        <v>90</v>
      </c>
      <c r="P3204" s="45">
        <f t="shared" si="700"/>
        <v>53</v>
      </c>
      <c r="Q3204" s="33" t="str">
        <f t="shared" si="701"/>
        <v/>
      </c>
      <c r="R3204" s="33">
        <f t="shared" si="702"/>
        <v>9</v>
      </c>
      <c r="S3204" s="33" t="str">
        <f t="shared" si="703"/>
        <v>154_9</v>
      </c>
      <c r="T3204" s="35" t="str">
        <f t="shared" si="704"/>
        <v>154PM</v>
      </c>
      <c r="U3204" s="35" t="str">
        <f t="shared" si="705"/>
        <v>154PMEW</v>
      </c>
      <c r="W3204" s="20" t="str">
        <f t="shared" si="706"/>
        <v/>
      </c>
      <c r="X3204" s="20" t="str">
        <f t="shared" si="707"/>
        <v/>
      </c>
      <c r="Y3204" s="20" t="str">
        <f t="shared" si="708"/>
        <v/>
      </c>
      <c r="Z3204" s="20" t="str">
        <f t="shared" si="709"/>
        <v/>
      </c>
      <c r="AA3204" s="20">
        <f t="shared" si="711"/>
        <v>0</v>
      </c>
      <c r="AB3204" s="20">
        <f t="shared" si="712"/>
        <v>1</v>
      </c>
      <c r="AC3204" s="20">
        <f t="shared" si="713"/>
        <v>0</v>
      </c>
      <c r="AD3204" s="16">
        <f t="shared" si="710"/>
        <v>0</v>
      </c>
      <c r="AE3204" s="16">
        <f>IF(ISBLANK(T3204),AE3203,IF(COUNTIF(T$2:T3204,T3204)&gt;1,AE3203,1+MAX(AE3203,0)))</f>
        <v>97</v>
      </c>
    </row>
    <row r="3205" spans="1:31" x14ac:dyDescent="0.25">
      <c r="A3205" s="42">
        <v>154</v>
      </c>
      <c r="B3205" s="42" t="s">
        <v>66</v>
      </c>
      <c r="C3205" s="42" t="s">
        <v>788</v>
      </c>
      <c r="E3205" s="20">
        <v>1</v>
      </c>
      <c r="F3205" s="20">
        <v>1</v>
      </c>
      <c r="G3205" s="20">
        <v>4</v>
      </c>
      <c r="H3205" s="20">
        <v>10</v>
      </c>
      <c r="I3205" s="20">
        <v>1</v>
      </c>
      <c r="J3205" s="20">
        <v>0</v>
      </c>
      <c r="K3205" s="20">
        <v>0</v>
      </c>
      <c r="L3205" s="20">
        <v>10</v>
      </c>
      <c r="O3205" s="101">
        <f>IF(ISBLANK(C3205),O3204,IF(COUNTIF(C$2:C3205,C3205)&gt;1,O3204,1+MAX(O3204,0)))</f>
        <v>90</v>
      </c>
      <c r="P3205" s="45">
        <f t="shared" si="700"/>
        <v>53</v>
      </c>
      <c r="Q3205" s="33" t="str">
        <f t="shared" si="701"/>
        <v/>
      </c>
      <c r="R3205" s="33">
        <f t="shared" si="702"/>
        <v>9</v>
      </c>
      <c r="S3205" s="33" t="str">
        <f t="shared" si="703"/>
        <v>154_9</v>
      </c>
      <c r="T3205" s="35" t="str">
        <f t="shared" si="704"/>
        <v>154PM</v>
      </c>
      <c r="U3205" s="35" t="str">
        <f t="shared" si="705"/>
        <v>154PMEW</v>
      </c>
      <c r="W3205" s="20" t="str">
        <f t="shared" si="706"/>
        <v/>
      </c>
      <c r="X3205" s="20" t="str">
        <f t="shared" si="707"/>
        <v/>
      </c>
      <c r="Y3205" s="20" t="str">
        <f t="shared" si="708"/>
        <v/>
      </c>
      <c r="Z3205" s="20" t="str">
        <f t="shared" si="709"/>
        <v/>
      </c>
      <c r="AA3205" s="20">
        <f t="shared" si="711"/>
        <v>0</v>
      </c>
      <c r="AB3205" s="20">
        <f t="shared" si="712"/>
        <v>0</v>
      </c>
      <c r="AC3205" s="20">
        <f t="shared" si="713"/>
        <v>0</v>
      </c>
      <c r="AD3205" s="16">
        <f t="shared" si="710"/>
        <v>0</v>
      </c>
      <c r="AE3205" s="16">
        <f>IF(ISBLANK(T3205),AE3204,IF(COUNTIF(T$2:T3205,T3205)&gt;1,AE3204,1+MAX(AE3204,0)))</f>
        <v>97</v>
      </c>
    </row>
    <row r="3206" spans="1:31" x14ac:dyDescent="0.25">
      <c r="A3206" s="42">
        <v>154</v>
      </c>
      <c r="B3206" s="42" t="s">
        <v>66</v>
      </c>
      <c r="C3206" s="42" t="s">
        <v>788</v>
      </c>
      <c r="E3206" s="20">
        <v>1</v>
      </c>
      <c r="F3206" s="20">
        <v>2</v>
      </c>
      <c r="G3206" s="20">
        <v>1</v>
      </c>
      <c r="H3206" s="20">
        <v>11</v>
      </c>
      <c r="I3206" s="20">
        <v>5</v>
      </c>
      <c r="J3206" s="20">
        <v>0</v>
      </c>
      <c r="K3206" s="20">
        <v>6</v>
      </c>
      <c r="L3206" s="20">
        <v>11</v>
      </c>
      <c r="O3206" s="101">
        <f>IF(ISBLANK(C3206),O3205,IF(COUNTIF(C$2:C3206,C3206)&gt;1,O3205,1+MAX(O3205,0)))</f>
        <v>90</v>
      </c>
      <c r="P3206" s="45">
        <f t="shared" si="700"/>
        <v>53</v>
      </c>
      <c r="Q3206" s="33" t="str">
        <f t="shared" si="701"/>
        <v/>
      </c>
      <c r="R3206" s="33">
        <f t="shared" si="702"/>
        <v>10</v>
      </c>
      <c r="S3206" s="33" t="str">
        <f t="shared" si="703"/>
        <v>154_10</v>
      </c>
      <c r="T3206" s="35" t="str">
        <f t="shared" si="704"/>
        <v>154PM</v>
      </c>
      <c r="U3206" s="35" t="str">
        <f t="shared" si="705"/>
        <v>154PMNS</v>
      </c>
      <c r="W3206" s="20" t="str">
        <f t="shared" si="706"/>
        <v/>
      </c>
      <c r="X3206" s="20" t="str">
        <f t="shared" si="707"/>
        <v/>
      </c>
      <c r="Y3206" s="20" t="str">
        <f t="shared" si="708"/>
        <v/>
      </c>
      <c r="Z3206" s="20" t="str">
        <f t="shared" si="709"/>
        <v/>
      </c>
      <c r="AA3206" s="20">
        <f t="shared" si="711"/>
        <v>0</v>
      </c>
      <c r="AB3206" s="20">
        <f t="shared" si="712"/>
        <v>0</v>
      </c>
      <c r="AC3206" s="20">
        <f t="shared" si="713"/>
        <v>0</v>
      </c>
      <c r="AD3206" s="16">
        <f t="shared" si="710"/>
        <v>0</v>
      </c>
      <c r="AE3206" s="16">
        <f>IF(ISBLANK(T3206),AE3205,IF(COUNTIF(T$2:T3206,T3206)&gt;1,AE3205,1+MAX(AE3205,0)))</f>
        <v>97</v>
      </c>
    </row>
    <row r="3207" spans="1:31" x14ac:dyDescent="0.25">
      <c r="A3207" s="42">
        <v>154</v>
      </c>
      <c r="B3207" s="42" t="s">
        <v>66</v>
      </c>
      <c r="C3207" s="42" t="s">
        <v>788</v>
      </c>
      <c r="E3207" s="20">
        <v>1</v>
      </c>
      <c r="F3207" s="20">
        <v>2</v>
      </c>
      <c r="G3207" s="20">
        <v>2</v>
      </c>
      <c r="H3207" s="20">
        <v>22</v>
      </c>
      <c r="I3207" s="20">
        <v>5</v>
      </c>
      <c r="J3207" s="20">
        <v>1</v>
      </c>
      <c r="K3207" s="20">
        <v>3</v>
      </c>
      <c r="L3207" s="20">
        <v>20</v>
      </c>
      <c r="O3207" s="101">
        <f>IF(ISBLANK(C3207),O3206,IF(COUNTIF(C$2:C3207,C3207)&gt;1,O3206,1+MAX(O3206,0)))</f>
        <v>90</v>
      </c>
      <c r="P3207" s="45">
        <f t="shared" si="700"/>
        <v>53</v>
      </c>
      <c r="Q3207" s="33" t="str">
        <f t="shared" si="701"/>
        <v/>
      </c>
      <c r="R3207" s="33">
        <f t="shared" si="702"/>
        <v>10</v>
      </c>
      <c r="S3207" s="33" t="str">
        <f t="shared" si="703"/>
        <v>154_10</v>
      </c>
      <c r="T3207" s="35" t="str">
        <f t="shared" si="704"/>
        <v>154PM</v>
      </c>
      <c r="U3207" s="35" t="str">
        <f t="shared" si="705"/>
        <v>154PMNS</v>
      </c>
      <c r="W3207" s="20" t="str">
        <f t="shared" si="706"/>
        <v/>
      </c>
      <c r="X3207" s="20" t="str">
        <f t="shared" si="707"/>
        <v/>
      </c>
      <c r="Y3207" s="20" t="str">
        <f t="shared" si="708"/>
        <v/>
      </c>
      <c r="Z3207" s="20" t="str">
        <f t="shared" si="709"/>
        <v/>
      </c>
      <c r="AA3207" s="20">
        <f t="shared" si="711"/>
        <v>0</v>
      </c>
      <c r="AB3207" s="20">
        <f t="shared" si="712"/>
        <v>0</v>
      </c>
      <c r="AC3207" s="20">
        <f t="shared" si="713"/>
        <v>0</v>
      </c>
      <c r="AD3207" s="16">
        <f t="shared" si="710"/>
        <v>0</v>
      </c>
      <c r="AE3207" s="16">
        <f>IF(ISBLANK(T3207),AE3206,IF(COUNTIF(T$2:T3207,T3207)&gt;1,AE3206,1+MAX(AE3206,0)))</f>
        <v>97</v>
      </c>
    </row>
    <row r="3208" spans="1:31" x14ac:dyDescent="0.25">
      <c r="A3208" s="42">
        <v>154</v>
      </c>
      <c r="B3208" s="42" t="s">
        <v>66</v>
      </c>
      <c r="C3208" s="42" t="s">
        <v>788</v>
      </c>
      <c r="E3208" s="20">
        <v>1</v>
      </c>
      <c r="F3208" s="20">
        <v>2</v>
      </c>
      <c r="G3208" s="20">
        <v>3</v>
      </c>
      <c r="H3208" s="20">
        <v>29</v>
      </c>
      <c r="I3208" s="20">
        <v>11</v>
      </c>
      <c r="J3208" s="20">
        <v>2</v>
      </c>
      <c r="K3208" s="20">
        <v>3</v>
      </c>
      <c r="L3208" s="20">
        <v>28</v>
      </c>
      <c r="O3208" s="101">
        <f>IF(ISBLANK(C3208),O3207,IF(COUNTIF(C$2:C3208,C3208)&gt;1,O3207,1+MAX(O3207,0)))</f>
        <v>90</v>
      </c>
      <c r="P3208" s="45">
        <f t="shared" si="700"/>
        <v>53</v>
      </c>
      <c r="Q3208" s="33" t="str">
        <f t="shared" si="701"/>
        <v/>
      </c>
      <c r="R3208" s="33">
        <f t="shared" si="702"/>
        <v>10</v>
      </c>
      <c r="S3208" s="33" t="str">
        <f t="shared" si="703"/>
        <v>154_10</v>
      </c>
      <c r="T3208" s="35" t="str">
        <f t="shared" si="704"/>
        <v>154PM</v>
      </c>
      <c r="U3208" s="35" t="str">
        <f t="shared" si="705"/>
        <v>154PMEW</v>
      </c>
      <c r="W3208" s="20" t="str">
        <f t="shared" si="706"/>
        <v/>
      </c>
      <c r="X3208" s="20" t="str">
        <f t="shared" si="707"/>
        <v/>
      </c>
      <c r="Y3208" s="20" t="str">
        <f t="shared" si="708"/>
        <v/>
      </c>
      <c r="Z3208" s="20" t="str">
        <f t="shared" si="709"/>
        <v/>
      </c>
      <c r="AA3208" s="20">
        <f t="shared" si="711"/>
        <v>0</v>
      </c>
      <c r="AB3208" s="20">
        <f t="shared" si="712"/>
        <v>1</v>
      </c>
      <c r="AC3208" s="20">
        <f t="shared" si="713"/>
        <v>0</v>
      </c>
      <c r="AD3208" s="16">
        <f t="shared" si="710"/>
        <v>0</v>
      </c>
      <c r="AE3208" s="16">
        <f>IF(ISBLANK(T3208),AE3207,IF(COUNTIF(T$2:T3208,T3208)&gt;1,AE3207,1+MAX(AE3207,0)))</f>
        <v>97</v>
      </c>
    </row>
    <row r="3209" spans="1:31" x14ac:dyDescent="0.25">
      <c r="A3209" s="42">
        <v>154</v>
      </c>
      <c r="B3209" s="42" t="s">
        <v>66</v>
      </c>
      <c r="C3209" s="42" t="s">
        <v>788</v>
      </c>
      <c r="E3209" s="20">
        <v>1</v>
      </c>
      <c r="F3209" s="20">
        <v>2</v>
      </c>
      <c r="G3209" s="20">
        <v>4</v>
      </c>
      <c r="H3209" s="20">
        <v>20</v>
      </c>
      <c r="I3209" s="20">
        <v>7</v>
      </c>
      <c r="J3209" s="20">
        <v>0</v>
      </c>
      <c r="K3209" s="20">
        <v>0</v>
      </c>
      <c r="L3209" s="20">
        <v>20</v>
      </c>
      <c r="O3209" s="101">
        <f>IF(ISBLANK(C3209),O3208,IF(COUNTIF(C$2:C3209,C3209)&gt;1,O3208,1+MAX(O3208,0)))</f>
        <v>90</v>
      </c>
      <c r="P3209" s="45">
        <f t="shared" si="700"/>
        <v>53</v>
      </c>
      <c r="Q3209" s="33" t="str">
        <f t="shared" si="701"/>
        <v/>
      </c>
      <c r="R3209" s="33">
        <f t="shared" si="702"/>
        <v>10</v>
      </c>
      <c r="S3209" s="33" t="str">
        <f t="shared" si="703"/>
        <v>154_10</v>
      </c>
      <c r="T3209" s="35" t="str">
        <f t="shared" si="704"/>
        <v>154PM</v>
      </c>
      <c r="U3209" s="35" t="str">
        <f t="shared" si="705"/>
        <v>154PMEW</v>
      </c>
      <c r="W3209" s="20" t="str">
        <f t="shared" si="706"/>
        <v/>
      </c>
      <c r="X3209" s="20" t="str">
        <f t="shared" si="707"/>
        <v/>
      </c>
      <c r="Y3209" s="20" t="str">
        <f t="shared" si="708"/>
        <v/>
      </c>
      <c r="Z3209" s="20" t="str">
        <f t="shared" si="709"/>
        <v/>
      </c>
      <c r="AA3209" s="20">
        <f t="shared" si="711"/>
        <v>0</v>
      </c>
      <c r="AB3209" s="20">
        <f t="shared" si="712"/>
        <v>0</v>
      </c>
      <c r="AC3209" s="20">
        <f t="shared" si="713"/>
        <v>0</v>
      </c>
      <c r="AD3209" s="16">
        <f t="shared" si="710"/>
        <v>0</v>
      </c>
      <c r="AE3209" s="16">
        <f>IF(ISBLANK(T3209),AE3208,IF(COUNTIF(T$2:T3209,T3209)&gt;1,AE3208,1+MAX(AE3208,0)))</f>
        <v>97</v>
      </c>
    </row>
    <row r="3210" spans="1:31" x14ac:dyDescent="0.25">
      <c r="A3210" s="42">
        <v>154</v>
      </c>
      <c r="B3210" s="42" t="s">
        <v>66</v>
      </c>
      <c r="C3210" s="42" t="s">
        <v>788</v>
      </c>
      <c r="E3210" s="20">
        <v>1</v>
      </c>
      <c r="F3210" s="20">
        <v>3</v>
      </c>
      <c r="G3210" s="20">
        <v>1</v>
      </c>
      <c r="H3210" s="20">
        <v>4</v>
      </c>
      <c r="I3210" s="20">
        <v>2</v>
      </c>
      <c r="J3210" s="20">
        <v>0</v>
      </c>
      <c r="K3210" s="20">
        <v>0</v>
      </c>
      <c r="L3210" s="20">
        <v>4</v>
      </c>
      <c r="O3210" s="101">
        <f>IF(ISBLANK(C3210),O3209,IF(COUNTIF(C$2:C3210,C3210)&gt;1,O3209,1+MAX(O3209,0)))</f>
        <v>90</v>
      </c>
      <c r="P3210" s="45">
        <f t="shared" si="700"/>
        <v>53</v>
      </c>
      <c r="Q3210" s="33" t="str">
        <f t="shared" si="701"/>
        <v/>
      </c>
      <c r="R3210" s="33">
        <f t="shared" si="702"/>
        <v>11</v>
      </c>
      <c r="S3210" s="33" t="str">
        <f t="shared" si="703"/>
        <v>154_11</v>
      </c>
      <c r="T3210" s="35" t="str">
        <f t="shared" si="704"/>
        <v>154PM</v>
      </c>
      <c r="U3210" s="35" t="str">
        <f t="shared" si="705"/>
        <v>154PMNS</v>
      </c>
      <c r="W3210" s="20" t="str">
        <f t="shared" si="706"/>
        <v/>
      </c>
      <c r="X3210" s="20" t="str">
        <f t="shared" si="707"/>
        <v/>
      </c>
      <c r="Y3210" s="20" t="str">
        <f t="shared" si="708"/>
        <v/>
      </c>
      <c r="Z3210" s="20" t="str">
        <f t="shared" si="709"/>
        <v/>
      </c>
      <c r="AA3210" s="20">
        <f t="shared" si="711"/>
        <v>0</v>
      </c>
      <c r="AB3210" s="20">
        <f t="shared" si="712"/>
        <v>0</v>
      </c>
      <c r="AC3210" s="20">
        <f t="shared" si="713"/>
        <v>0</v>
      </c>
      <c r="AD3210" s="16">
        <f t="shared" si="710"/>
        <v>0</v>
      </c>
      <c r="AE3210" s="16">
        <f>IF(ISBLANK(T3210),AE3209,IF(COUNTIF(T$2:T3210,T3210)&gt;1,AE3209,1+MAX(AE3209,0)))</f>
        <v>97</v>
      </c>
    </row>
    <row r="3211" spans="1:31" x14ac:dyDescent="0.25">
      <c r="A3211" s="42">
        <v>154</v>
      </c>
      <c r="B3211" s="42" t="s">
        <v>66</v>
      </c>
      <c r="C3211" s="42" t="s">
        <v>788</v>
      </c>
      <c r="E3211" s="20">
        <v>1</v>
      </c>
      <c r="F3211" s="20">
        <v>3</v>
      </c>
      <c r="G3211" s="20">
        <v>2</v>
      </c>
      <c r="H3211" s="20">
        <v>12</v>
      </c>
      <c r="I3211" s="20">
        <v>3</v>
      </c>
      <c r="J3211" s="20">
        <v>0</v>
      </c>
      <c r="K3211" s="20">
        <v>2</v>
      </c>
      <c r="L3211" s="20">
        <v>12</v>
      </c>
      <c r="O3211" s="101">
        <f>IF(ISBLANK(C3211),O3210,IF(COUNTIF(C$2:C3211,C3211)&gt;1,O3210,1+MAX(O3210,0)))</f>
        <v>90</v>
      </c>
      <c r="P3211" s="45">
        <f t="shared" si="700"/>
        <v>53</v>
      </c>
      <c r="Q3211" s="33" t="str">
        <f t="shared" si="701"/>
        <v/>
      </c>
      <c r="R3211" s="33">
        <f t="shared" si="702"/>
        <v>11</v>
      </c>
      <c r="S3211" s="33" t="str">
        <f t="shared" si="703"/>
        <v>154_11</v>
      </c>
      <c r="T3211" s="35" t="str">
        <f t="shared" si="704"/>
        <v>154PM</v>
      </c>
      <c r="U3211" s="35" t="str">
        <f t="shared" si="705"/>
        <v>154PMNS</v>
      </c>
      <c r="W3211" s="20" t="str">
        <f t="shared" si="706"/>
        <v/>
      </c>
      <c r="X3211" s="20" t="str">
        <f t="shared" si="707"/>
        <v/>
      </c>
      <c r="Y3211" s="20" t="str">
        <f t="shared" si="708"/>
        <v/>
      </c>
      <c r="Z3211" s="20" t="str">
        <f t="shared" si="709"/>
        <v/>
      </c>
      <c r="AA3211" s="20">
        <f t="shared" si="711"/>
        <v>0</v>
      </c>
      <c r="AB3211" s="20">
        <f t="shared" si="712"/>
        <v>0</v>
      </c>
      <c r="AC3211" s="20">
        <f t="shared" si="713"/>
        <v>0</v>
      </c>
      <c r="AD3211" s="16">
        <f t="shared" si="710"/>
        <v>0</v>
      </c>
      <c r="AE3211" s="16">
        <f>IF(ISBLANK(T3211),AE3210,IF(COUNTIF(T$2:T3211,T3211)&gt;1,AE3210,1+MAX(AE3210,0)))</f>
        <v>97</v>
      </c>
    </row>
    <row r="3212" spans="1:31" x14ac:dyDescent="0.25">
      <c r="A3212" s="42">
        <v>154</v>
      </c>
      <c r="B3212" s="42" t="s">
        <v>66</v>
      </c>
      <c r="C3212" s="42" t="s">
        <v>788</v>
      </c>
      <c r="E3212" s="20">
        <v>1</v>
      </c>
      <c r="F3212" s="20">
        <v>3</v>
      </c>
      <c r="G3212" s="20">
        <v>3</v>
      </c>
      <c r="H3212" s="20">
        <v>17</v>
      </c>
      <c r="I3212" s="20">
        <v>6</v>
      </c>
      <c r="J3212" s="20">
        <v>1</v>
      </c>
      <c r="K3212" s="20">
        <v>5</v>
      </c>
      <c r="L3212" s="20">
        <v>17</v>
      </c>
      <c r="O3212" s="101">
        <f>IF(ISBLANK(C3212),O3211,IF(COUNTIF(C$2:C3212,C3212)&gt;1,O3211,1+MAX(O3211,0)))</f>
        <v>90</v>
      </c>
      <c r="P3212" s="45">
        <f t="shared" si="700"/>
        <v>53</v>
      </c>
      <c r="Q3212" s="33" t="str">
        <f t="shared" si="701"/>
        <v/>
      </c>
      <c r="R3212" s="33">
        <f t="shared" si="702"/>
        <v>11</v>
      </c>
      <c r="S3212" s="33" t="str">
        <f t="shared" si="703"/>
        <v>154_11</v>
      </c>
      <c r="T3212" s="35" t="str">
        <f t="shared" si="704"/>
        <v>154PM</v>
      </c>
      <c r="U3212" s="35" t="str">
        <f t="shared" si="705"/>
        <v>154PMEW</v>
      </c>
      <c r="W3212" s="20" t="str">
        <f t="shared" si="706"/>
        <v/>
      </c>
      <c r="X3212" s="20" t="str">
        <f t="shared" si="707"/>
        <v/>
      </c>
      <c r="Y3212" s="20" t="str">
        <f t="shared" si="708"/>
        <v/>
      </c>
      <c r="Z3212" s="20" t="str">
        <f t="shared" si="709"/>
        <v/>
      </c>
      <c r="AA3212" s="20">
        <f t="shared" si="711"/>
        <v>0</v>
      </c>
      <c r="AB3212" s="20">
        <f t="shared" si="712"/>
        <v>1</v>
      </c>
      <c r="AC3212" s="20">
        <f t="shared" si="713"/>
        <v>0</v>
      </c>
      <c r="AD3212" s="16">
        <f t="shared" si="710"/>
        <v>0</v>
      </c>
      <c r="AE3212" s="16">
        <f>IF(ISBLANK(T3212),AE3211,IF(COUNTIF(T$2:T3212,T3212)&gt;1,AE3211,1+MAX(AE3211,0)))</f>
        <v>97</v>
      </c>
    </row>
    <row r="3213" spans="1:31" x14ac:dyDescent="0.25">
      <c r="A3213" s="42">
        <v>154</v>
      </c>
      <c r="B3213" s="42" t="s">
        <v>66</v>
      </c>
      <c r="C3213" s="42" t="s">
        <v>788</v>
      </c>
      <c r="E3213" s="20">
        <v>1</v>
      </c>
      <c r="F3213" s="20">
        <v>3</v>
      </c>
      <c r="G3213" s="20">
        <v>4</v>
      </c>
      <c r="H3213" s="20">
        <v>6</v>
      </c>
      <c r="I3213" s="20">
        <v>2</v>
      </c>
      <c r="J3213" s="20">
        <v>1</v>
      </c>
      <c r="K3213" s="20">
        <v>0</v>
      </c>
      <c r="L3213" s="20">
        <v>6</v>
      </c>
      <c r="O3213" s="101">
        <f>IF(ISBLANK(C3213),O3212,IF(COUNTIF(C$2:C3213,C3213)&gt;1,O3212,1+MAX(O3212,0)))</f>
        <v>90</v>
      </c>
      <c r="P3213" s="45">
        <f t="shared" si="700"/>
        <v>53</v>
      </c>
      <c r="Q3213" s="33" t="str">
        <f t="shared" si="701"/>
        <v/>
      </c>
      <c r="R3213" s="33">
        <f t="shared" si="702"/>
        <v>11</v>
      </c>
      <c r="S3213" s="33" t="str">
        <f t="shared" si="703"/>
        <v>154_11</v>
      </c>
      <c r="T3213" s="35" t="str">
        <f t="shared" si="704"/>
        <v>154PM</v>
      </c>
      <c r="U3213" s="35" t="str">
        <f t="shared" si="705"/>
        <v>154PMEW</v>
      </c>
      <c r="W3213" s="20" t="str">
        <f t="shared" si="706"/>
        <v/>
      </c>
      <c r="X3213" s="20" t="str">
        <f t="shared" si="707"/>
        <v/>
      </c>
      <c r="Y3213" s="20" t="str">
        <f t="shared" si="708"/>
        <v/>
      </c>
      <c r="Z3213" s="20" t="str">
        <f t="shared" si="709"/>
        <v/>
      </c>
      <c r="AA3213" s="20">
        <f t="shared" si="711"/>
        <v>0</v>
      </c>
      <c r="AB3213" s="20">
        <f t="shared" si="712"/>
        <v>0</v>
      </c>
      <c r="AC3213" s="20">
        <f t="shared" si="713"/>
        <v>0</v>
      </c>
      <c r="AD3213" s="16">
        <f t="shared" si="710"/>
        <v>0</v>
      </c>
      <c r="AE3213" s="16">
        <f>IF(ISBLANK(T3213),AE3212,IF(COUNTIF(T$2:T3213,T3213)&gt;1,AE3212,1+MAX(AE3212,0)))</f>
        <v>97</v>
      </c>
    </row>
    <row r="3214" spans="1:31" x14ac:dyDescent="0.25">
      <c r="A3214" s="42">
        <v>154</v>
      </c>
      <c r="B3214" s="42" t="s">
        <v>66</v>
      </c>
      <c r="C3214" s="42" t="s">
        <v>788</v>
      </c>
      <c r="E3214" s="20">
        <v>1</v>
      </c>
      <c r="F3214" s="20">
        <v>4</v>
      </c>
      <c r="G3214" s="20">
        <v>1</v>
      </c>
      <c r="H3214" s="20">
        <v>7</v>
      </c>
      <c r="I3214" s="20">
        <v>4</v>
      </c>
      <c r="J3214" s="20">
        <v>0</v>
      </c>
      <c r="K3214" s="20">
        <v>2</v>
      </c>
      <c r="L3214" s="20">
        <v>6</v>
      </c>
      <c r="O3214" s="101">
        <f>IF(ISBLANK(C3214),O3213,IF(COUNTIF(C$2:C3214,C3214)&gt;1,O3213,1+MAX(O3213,0)))</f>
        <v>90</v>
      </c>
      <c r="P3214" s="45">
        <f t="shared" si="700"/>
        <v>53</v>
      </c>
      <c r="Q3214" s="33" t="str">
        <f t="shared" si="701"/>
        <v/>
      </c>
      <c r="R3214" s="33">
        <f t="shared" si="702"/>
        <v>12</v>
      </c>
      <c r="S3214" s="33" t="str">
        <f t="shared" si="703"/>
        <v>154_12</v>
      </c>
      <c r="T3214" s="35" t="str">
        <f t="shared" si="704"/>
        <v>154PM</v>
      </c>
      <c r="U3214" s="35" t="str">
        <f t="shared" si="705"/>
        <v>154PMNS</v>
      </c>
      <c r="W3214" s="20" t="str">
        <f t="shared" si="706"/>
        <v/>
      </c>
      <c r="X3214" s="20" t="str">
        <f t="shared" si="707"/>
        <v/>
      </c>
      <c r="Y3214" s="20" t="str">
        <f t="shared" si="708"/>
        <v/>
      </c>
      <c r="Z3214" s="20" t="str">
        <f t="shared" si="709"/>
        <v/>
      </c>
      <c r="AA3214" s="20">
        <f t="shared" si="711"/>
        <v>0</v>
      </c>
      <c r="AB3214" s="20">
        <f t="shared" si="712"/>
        <v>0</v>
      </c>
      <c r="AC3214" s="20">
        <f t="shared" si="713"/>
        <v>0</v>
      </c>
      <c r="AD3214" s="16">
        <f t="shared" si="710"/>
        <v>0</v>
      </c>
      <c r="AE3214" s="16">
        <f>IF(ISBLANK(T3214),AE3213,IF(COUNTIF(T$2:T3214,T3214)&gt;1,AE3213,1+MAX(AE3213,0)))</f>
        <v>97</v>
      </c>
    </row>
    <row r="3215" spans="1:31" x14ac:dyDescent="0.25">
      <c r="A3215" s="42">
        <v>154</v>
      </c>
      <c r="B3215" s="42" t="s">
        <v>66</v>
      </c>
      <c r="C3215" s="42" t="s">
        <v>788</v>
      </c>
      <c r="E3215" s="20">
        <v>1</v>
      </c>
      <c r="F3215" s="20">
        <v>4</v>
      </c>
      <c r="G3215" s="20">
        <v>2</v>
      </c>
      <c r="H3215" s="20">
        <v>11</v>
      </c>
      <c r="I3215" s="20">
        <v>5</v>
      </c>
      <c r="J3215" s="20">
        <v>0</v>
      </c>
      <c r="K3215" s="20">
        <v>3</v>
      </c>
      <c r="L3215" s="20">
        <v>10</v>
      </c>
      <c r="O3215" s="101">
        <f>IF(ISBLANK(C3215),O3214,IF(COUNTIF(C$2:C3215,C3215)&gt;1,O3214,1+MAX(O3214,0)))</f>
        <v>90</v>
      </c>
      <c r="P3215" s="45">
        <f t="shared" si="700"/>
        <v>53</v>
      </c>
      <c r="Q3215" s="33" t="str">
        <f t="shared" si="701"/>
        <v/>
      </c>
      <c r="R3215" s="33">
        <f t="shared" si="702"/>
        <v>12</v>
      </c>
      <c r="S3215" s="33" t="str">
        <f t="shared" si="703"/>
        <v>154_12</v>
      </c>
      <c r="T3215" s="35" t="str">
        <f t="shared" si="704"/>
        <v>154PM</v>
      </c>
      <c r="U3215" s="35" t="str">
        <f t="shared" si="705"/>
        <v>154PMNS</v>
      </c>
      <c r="W3215" s="20" t="str">
        <f t="shared" si="706"/>
        <v/>
      </c>
      <c r="X3215" s="20" t="str">
        <f t="shared" si="707"/>
        <v/>
      </c>
      <c r="Y3215" s="20" t="str">
        <f t="shared" si="708"/>
        <v/>
      </c>
      <c r="Z3215" s="20" t="str">
        <f t="shared" si="709"/>
        <v/>
      </c>
      <c r="AA3215" s="20">
        <f t="shared" si="711"/>
        <v>0</v>
      </c>
      <c r="AB3215" s="20">
        <f t="shared" si="712"/>
        <v>0</v>
      </c>
      <c r="AC3215" s="20">
        <f t="shared" si="713"/>
        <v>0</v>
      </c>
      <c r="AD3215" s="16">
        <f t="shared" si="710"/>
        <v>0</v>
      </c>
      <c r="AE3215" s="16">
        <f>IF(ISBLANK(T3215),AE3214,IF(COUNTIF(T$2:T3215,T3215)&gt;1,AE3214,1+MAX(AE3214,0)))</f>
        <v>97</v>
      </c>
    </row>
    <row r="3216" spans="1:31" x14ac:dyDescent="0.25">
      <c r="A3216" s="42">
        <v>154</v>
      </c>
      <c r="B3216" s="42" t="s">
        <v>66</v>
      </c>
      <c r="C3216" s="42" t="s">
        <v>788</v>
      </c>
      <c r="E3216" s="20">
        <v>1</v>
      </c>
      <c r="F3216" s="20">
        <v>4</v>
      </c>
      <c r="G3216" s="20">
        <v>3</v>
      </c>
      <c r="H3216" s="20">
        <v>15</v>
      </c>
      <c r="I3216" s="20">
        <v>2</v>
      </c>
      <c r="J3216" s="20">
        <v>0</v>
      </c>
      <c r="K3216" s="20">
        <v>1</v>
      </c>
      <c r="L3216" s="20">
        <v>15</v>
      </c>
      <c r="O3216" s="101">
        <f>IF(ISBLANK(C3216),O3215,IF(COUNTIF(C$2:C3216,C3216)&gt;1,O3215,1+MAX(O3215,0)))</f>
        <v>90</v>
      </c>
      <c r="P3216" s="45">
        <f t="shared" si="700"/>
        <v>53</v>
      </c>
      <c r="Q3216" s="33" t="str">
        <f t="shared" si="701"/>
        <v/>
      </c>
      <c r="R3216" s="33">
        <f t="shared" si="702"/>
        <v>12</v>
      </c>
      <c r="S3216" s="33" t="str">
        <f t="shared" si="703"/>
        <v>154_12</v>
      </c>
      <c r="T3216" s="35" t="str">
        <f t="shared" si="704"/>
        <v>154PM</v>
      </c>
      <c r="U3216" s="35" t="str">
        <f t="shared" si="705"/>
        <v>154PMEW</v>
      </c>
      <c r="W3216" s="20" t="str">
        <f t="shared" si="706"/>
        <v/>
      </c>
      <c r="X3216" s="20" t="str">
        <f t="shared" si="707"/>
        <v/>
      </c>
      <c r="Y3216" s="20" t="str">
        <f t="shared" si="708"/>
        <v/>
      </c>
      <c r="Z3216" s="20" t="str">
        <f t="shared" si="709"/>
        <v/>
      </c>
      <c r="AA3216" s="20">
        <f t="shared" si="711"/>
        <v>0</v>
      </c>
      <c r="AB3216" s="20">
        <f t="shared" si="712"/>
        <v>1</v>
      </c>
      <c r="AC3216" s="20">
        <f t="shared" si="713"/>
        <v>0</v>
      </c>
      <c r="AD3216" s="16">
        <f t="shared" si="710"/>
        <v>0</v>
      </c>
      <c r="AE3216" s="16">
        <f>IF(ISBLANK(T3216),AE3215,IF(COUNTIF(T$2:T3216,T3216)&gt;1,AE3215,1+MAX(AE3215,0)))</f>
        <v>97</v>
      </c>
    </row>
    <row r="3217" spans="1:31" x14ac:dyDescent="0.25">
      <c r="A3217" s="42">
        <v>154</v>
      </c>
      <c r="B3217" s="42" t="s">
        <v>66</v>
      </c>
      <c r="C3217" s="42" t="s">
        <v>788</v>
      </c>
      <c r="E3217" s="20">
        <v>1</v>
      </c>
      <c r="F3217" s="20">
        <v>4</v>
      </c>
      <c r="G3217" s="20">
        <v>4</v>
      </c>
      <c r="H3217" s="20">
        <v>5</v>
      </c>
      <c r="I3217" s="20">
        <v>1</v>
      </c>
      <c r="J3217" s="20">
        <v>0</v>
      </c>
      <c r="K3217" s="20">
        <v>0</v>
      </c>
      <c r="L3217" s="20">
        <v>5</v>
      </c>
      <c r="O3217" s="101">
        <f>IF(ISBLANK(C3217),O3216,IF(COUNTIF(C$2:C3217,C3217)&gt;1,O3216,1+MAX(O3216,0)))</f>
        <v>90</v>
      </c>
      <c r="P3217" s="45">
        <f t="shared" si="700"/>
        <v>53</v>
      </c>
      <c r="Q3217" s="33" t="str">
        <f t="shared" si="701"/>
        <v/>
      </c>
      <c r="R3217" s="33">
        <f t="shared" si="702"/>
        <v>12</v>
      </c>
      <c r="S3217" s="33" t="str">
        <f t="shared" si="703"/>
        <v>154_12</v>
      </c>
      <c r="T3217" s="35" t="str">
        <f t="shared" si="704"/>
        <v>154PM</v>
      </c>
      <c r="U3217" s="35" t="str">
        <f t="shared" si="705"/>
        <v>154PMEW</v>
      </c>
      <c r="W3217" s="20" t="str">
        <f t="shared" si="706"/>
        <v/>
      </c>
      <c r="X3217" s="20" t="str">
        <f t="shared" si="707"/>
        <v/>
      </c>
      <c r="Y3217" s="20" t="str">
        <f t="shared" si="708"/>
        <v/>
      </c>
      <c r="Z3217" s="20" t="str">
        <f t="shared" si="709"/>
        <v/>
      </c>
      <c r="AA3217" s="20">
        <f t="shared" si="711"/>
        <v>0</v>
      </c>
      <c r="AB3217" s="20">
        <f t="shared" si="712"/>
        <v>0</v>
      </c>
      <c r="AC3217" s="20">
        <f t="shared" si="713"/>
        <v>0</v>
      </c>
      <c r="AD3217" s="16">
        <f t="shared" si="710"/>
        <v>0</v>
      </c>
      <c r="AE3217" s="16">
        <f>IF(ISBLANK(T3217),AE3216,IF(COUNTIF(T$2:T3217,T3217)&gt;1,AE3216,1+MAX(AE3216,0)))</f>
        <v>97</v>
      </c>
    </row>
    <row r="3218" spans="1:31" x14ac:dyDescent="0.25">
      <c r="A3218" s="42">
        <v>154</v>
      </c>
      <c r="B3218" s="42" t="s">
        <v>66</v>
      </c>
      <c r="C3218" s="42" t="s">
        <v>788</v>
      </c>
      <c r="E3218" s="20">
        <v>2</v>
      </c>
      <c r="F3218" s="20">
        <v>1</v>
      </c>
      <c r="G3218" s="20">
        <v>1</v>
      </c>
      <c r="H3218" s="20">
        <v>11</v>
      </c>
      <c r="I3218" s="20">
        <v>4</v>
      </c>
      <c r="J3218" s="20">
        <v>1</v>
      </c>
      <c r="K3218" s="20">
        <v>3</v>
      </c>
      <c r="L3218" s="20">
        <v>11</v>
      </c>
      <c r="O3218" s="101">
        <f>IF(ISBLANK(C3218),O3217,IF(COUNTIF(C$2:C3218,C3218)&gt;1,O3217,1+MAX(O3217,0)))</f>
        <v>90</v>
      </c>
      <c r="P3218" s="45">
        <f t="shared" si="700"/>
        <v>53</v>
      </c>
      <c r="Q3218" s="33" t="str">
        <f t="shared" si="701"/>
        <v/>
      </c>
      <c r="R3218" s="33">
        <f t="shared" si="702"/>
        <v>13</v>
      </c>
      <c r="S3218" s="33" t="str">
        <f t="shared" si="703"/>
        <v>154_13</v>
      </c>
      <c r="T3218" s="35" t="str">
        <f t="shared" si="704"/>
        <v>154PM</v>
      </c>
      <c r="U3218" s="35" t="str">
        <f t="shared" si="705"/>
        <v>154PMNS</v>
      </c>
      <c r="W3218" s="20" t="str">
        <f t="shared" si="706"/>
        <v/>
      </c>
      <c r="X3218" s="20" t="str">
        <f t="shared" si="707"/>
        <v/>
      </c>
      <c r="Y3218" s="20" t="str">
        <f t="shared" si="708"/>
        <v/>
      </c>
      <c r="Z3218" s="20" t="str">
        <f t="shared" si="709"/>
        <v/>
      </c>
      <c r="AA3218" s="20">
        <f t="shared" si="711"/>
        <v>0</v>
      </c>
      <c r="AB3218" s="20">
        <f t="shared" si="712"/>
        <v>0</v>
      </c>
      <c r="AC3218" s="20">
        <f t="shared" si="713"/>
        <v>0</v>
      </c>
      <c r="AD3218" s="16">
        <f t="shared" si="710"/>
        <v>0</v>
      </c>
      <c r="AE3218" s="16">
        <f>IF(ISBLANK(T3218),AE3217,IF(COUNTIF(T$2:T3218,T3218)&gt;1,AE3217,1+MAX(AE3217,0)))</f>
        <v>97</v>
      </c>
    </row>
    <row r="3219" spans="1:31" x14ac:dyDescent="0.25">
      <c r="A3219" s="42">
        <v>154</v>
      </c>
      <c r="B3219" s="42" t="s">
        <v>66</v>
      </c>
      <c r="C3219" s="42" t="s">
        <v>788</v>
      </c>
      <c r="E3219" s="20">
        <v>2</v>
      </c>
      <c r="F3219" s="20">
        <v>1</v>
      </c>
      <c r="G3219" s="20">
        <v>2</v>
      </c>
      <c r="H3219" s="20">
        <v>8</v>
      </c>
      <c r="I3219" s="20">
        <v>1</v>
      </c>
      <c r="J3219" s="20">
        <v>2</v>
      </c>
      <c r="K3219" s="20">
        <v>1</v>
      </c>
      <c r="L3219" s="20">
        <v>8</v>
      </c>
      <c r="O3219" s="101">
        <f>IF(ISBLANK(C3219),O3218,IF(COUNTIF(C$2:C3219,C3219)&gt;1,O3218,1+MAX(O3218,0)))</f>
        <v>90</v>
      </c>
      <c r="P3219" s="45">
        <f t="shared" si="700"/>
        <v>53</v>
      </c>
      <c r="Q3219" s="33" t="str">
        <f t="shared" si="701"/>
        <v/>
      </c>
      <c r="R3219" s="33">
        <f t="shared" si="702"/>
        <v>13</v>
      </c>
      <c r="S3219" s="33" t="str">
        <f t="shared" si="703"/>
        <v>154_13</v>
      </c>
      <c r="T3219" s="35" t="str">
        <f t="shared" si="704"/>
        <v>154PM</v>
      </c>
      <c r="U3219" s="35" t="str">
        <f t="shared" si="705"/>
        <v>154PMNS</v>
      </c>
      <c r="W3219" s="20" t="str">
        <f t="shared" si="706"/>
        <v/>
      </c>
      <c r="X3219" s="20" t="str">
        <f t="shared" si="707"/>
        <v/>
      </c>
      <c r="Y3219" s="20" t="str">
        <f t="shared" si="708"/>
        <v/>
      </c>
      <c r="Z3219" s="20" t="str">
        <f t="shared" si="709"/>
        <v/>
      </c>
      <c r="AA3219" s="20">
        <f t="shared" si="711"/>
        <v>0</v>
      </c>
      <c r="AB3219" s="20">
        <f t="shared" si="712"/>
        <v>0</v>
      </c>
      <c r="AC3219" s="20">
        <f t="shared" si="713"/>
        <v>0</v>
      </c>
      <c r="AD3219" s="16">
        <f t="shared" si="710"/>
        <v>0</v>
      </c>
      <c r="AE3219" s="16">
        <f>IF(ISBLANK(T3219),AE3218,IF(COUNTIF(T$2:T3219,T3219)&gt;1,AE3218,1+MAX(AE3218,0)))</f>
        <v>97</v>
      </c>
    </row>
    <row r="3220" spans="1:31" x14ac:dyDescent="0.25">
      <c r="A3220" s="42">
        <v>154</v>
      </c>
      <c r="B3220" s="42" t="s">
        <v>66</v>
      </c>
      <c r="C3220" s="42" t="s">
        <v>788</v>
      </c>
      <c r="E3220" s="20">
        <v>2</v>
      </c>
      <c r="F3220" s="20">
        <v>1</v>
      </c>
      <c r="G3220" s="20">
        <v>3</v>
      </c>
      <c r="H3220" s="20">
        <v>18</v>
      </c>
      <c r="I3220" s="20">
        <v>4</v>
      </c>
      <c r="J3220" s="20">
        <v>2</v>
      </c>
      <c r="K3220" s="20">
        <v>2</v>
      </c>
      <c r="L3220" s="20">
        <v>18</v>
      </c>
      <c r="O3220" s="101">
        <f>IF(ISBLANK(C3220),O3219,IF(COUNTIF(C$2:C3220,C3220)&gt;1,O3219,1+MAX(O3219,0)))</f>
        <v>90</v>
      </c>
      <c r="P3220" s="45">
        <f t="shared" si="700"/>
        <v>53</v>
      </c>
      <c r="Q3220" s="33" t="str">
        <f t="shared" si="701"/>
        <v/>
      </c>
      <c r="R3220" s="33">
        <f t="shared" si="702"/>
        <v>13</v>
      </c>
      <c r="S3220" s="33" t="str">
        <f t="shared" si="703"/>
        <v>154_13</v>
      </c>
      <c r="T3220" s="35" t="str">
        <f t="shared" si="704"/>
        <v>154PM</v>
      </c>
      <c r="U3220" s="35" t="str">
        <f t="shared" si="705"/>
        <v>154PMEW</v>
      </c>
      <c r="W3220" s="20" t="str">
        <f t="shared" si="706"/>
        <v/>
      </c>
      <c r="X3220" s="20" t="str">
        <f t="shared" si="707"/>
        <v/>
      </c>
      <c r="Y3220" s="20" t="str">
        <f t="shared" si="708"/>
        <v/>
      </c>
      <c r="Z3220" s="20" t="str">
        <f t="shared" si="709"/>
        <v/>
      </c>
      <c r="AA3220" s="20">
        <f t="shared" si="711"/>
        <v>0</v>
      </c>
      <c r="AB3220" s="20">
        <f t="shared" si="712"/>
        <v>1</v>
      </c>
      <c r="AC3220" s="20">
        <f t="shared" si="713"/>
        <v>0</v>
      </c>
      <c r="AD3220" s="16">
        <f t="shared" si="710"/>
        <v>0</v>
      </c>
      <c r="AE3220" s="16">
        <f>IF(ISBLANK(T3220),AE3219,IF(COUNTIF(T$2:T3220,T3220)&gt;1,AE3219,1+MAX(AE3219,0)))</f>
        <v>97</v>
      </c>
    </row>
    <row r="3221" spans="1:31" x14ac:dyDescent="0.25">
      <c r="A3221" s="42">
        <v>154</v>
      </c>
      <c r="B3221" s="42" t="s">
        <v>66</v>
      </c>
      <c r="C3221" s="42" t="s">
        <v>788</v>
      </c>
      <c r="E3221" s="20">
        <v>2</v>
      </c>
      <c r="F3221" s="20">
        <v>1</v>
      </c>
      <c r="G3221" s="20">
        <v>4</v>
      </c>
      <c r="H3221" s="20">
        <v>5</v>
      </c>
      <c r="I3221" s="20">
        <v>0</v>
      </c>
      <c r="J3221" s="20">
        <v>0</v>
      </c>
      <c r="K3221" s="20">
        <v>0</v>
      </c>
      <c r="L3221" s="20">
        <v>5</v>
      </c>
      <c r="O3221" s="101">
        <f>IF(ISBLANK(C3221),O3220,IF(COUNTIF(C$2:C3221,C3221)&gt;1,O3220,1+MAX(O3220,0)))</f>
        <v>90</v>
      </c>
      <c r="P3221" s="45">
        <f t="shared" si="700"/>
        <v>53</v>
      </c>
      <c r="Q3221" s="33" t="str">
        <f t="shared" si="701"/>
        <v/>
      </c>
      <c r="R3221" s="33">
        <f t="shared" si="702"/>
        <v>13</v>
      </c>
      <c r="S3221" s="33" t="str">
        <f t="shared" si="703"/>
        <v>154_13</v>
      </c>
      <c r="T3221" s="35" t="str">
        <f t="shared" si="704"/>
        <v>154PM</v>
      </c>
      <c r="U3221" s="35" t="str">
        <f t="shared" si="705"/>
        <v>154PMEW</v>
      </c>
      <c r="W3221" s="20" t="str">
        <f t="shared" si="706"/>
        <v/>
      </c>
      <c r="X3221" s="20" t="str">
        <f t="shared" si="707"/>
        <v/>
      </c>
      <c r="Y3221" s="20" t="str">
        <f t="shared" si="708"/>
        <v/>
      </c>
      <c r="Z3221" s="20" t="str">
        <f t="shared" si="709"/>
        <v/>
      </c>
      <c r="AA3221" s="20">
        <f t="shared" si="711"/>
        <v>0</v>
      </c>
      <c r="AB3221" s="20">
        <f t="shared" si="712"/>
        <v>0</v>
      </c>
      <c r="AC3221" s="20">
        <f t="shared" si="713"/>
        <v>0</v>
      </c>
      <c r="AD3221" s="16">
        <f t="shared" si="710"/>
        <v>0</v>
      </c>
      <c r="AE3221" s="16">
        <f>IF(ISBLANK(T3221),AE3220,IF(COUNTIF(T$2:T3221,T3221)&gt;1,AE3220,1+MAX(AE3220,0)))</f>
        <v>97</v>
      </c>
    </row>
    <row r="3222" spans="1:31" x14ac:dyDescent="0.25">
      <c r="A3222" s="42">
        <v>154</v>
      </c>
      <c r="B3222" s="42" t="s">
        <v>66</v>
      </c>
      <c r="C3222" s="42" t="s">
        <v>788</v>
      </c>
      <c r="E3222" s="20">
        <v>2</v>
      </c>
      <c r="F3222" s="20">
        <v>2</v>
      </c>
      <c r="G3222" s="20">
        <v>1</v>
      </c>
      <c r="H3222" s="20">
        <v>5</v>
      </c>
      <c r="I3222" s="20">
        <v>2</v>
      </c>
      <c r="J3222" s="20">
        <v>0</v>
      </c>
      <c r="K3222" s="20">
        <v>2</v>
      </c>
      <c r="L3222" s="20">
        <v>5</v>
      </c>
      <c r="O3222" s="101">
        <f>IF(ISBLANK(C3222),O3221,IF(COUNTIF(C$2:C3222,C3222)&gt;1,O3221,1+MAX(O3221,0)))</f>
        <v>90</v>
      </c>
      <c r="P3222" s="45">
        <f t="shared" si="700"/>
        <v>53</v>
      </c>
      <c r="Q3222" s="33" t="str">
        <f t="shared" si="701"/>
        <v/>
      </c>
      <c r="R3222" s="33">
        <f t="shared" si="702"/>
        <v>14</v>
      </c>
      <c r="S3222" s="33" t="str">
        <f t="shared" si="703"/>
        <v>154_14</v>
      </c>
      <c r="T3222" s="35" t="str">
        <f t="shared" si="704"/>
        <v>154PM</v>
      </c>
      <c r="U3222" s="35" t="str">
        <f t="shared" si="705"/>
        <v>154PMNS</v>
      </c>
      <c r="W3222" s="20" t="str">
        <f t="shared" si="706"/>
        <v/>
      </c>
      <c r="X3222" s="20" t="str">
        <f t="shared" si="707"/>
        <v/>
      </c>
      <c r="Y3222" s="20" t="str">
        <f t="shared" si="708"/>
        <v/>
      </c>
      <c r="Z3222" s="20" t="str">
        <f t="shared" si="709"/>
        <v/>
      </c>
      <c r="AA3222" s="20">
        <f t="shared" si="711"/>
        <v>0</v>
      </c>
      <c r="AB3222" s="20">
        <f t="shared" si="712"/>
        <v>0</v>
      </c>
      <c r="AC3222" s="20">
        <f t="shared" si="713"/>
        <v>0</v>
      </c>
      <c r="AD3222" s="16">
        <f t="shared" si="710"/>
        <v>0</v>
      </c>
      <c r="AE3222" s="16">
        <f>IF(ISBLANK(T3222),AE3221,IF(COUNTIF(T$2:T3222,T3222)&gt;1,AE3221,1+MAX(AE3221,0)))</f>
        <v>97</v>
      </c>
    </row>
    <row r="3223" spans="1:31" x14ac:dyDescent="0.25">
      <c r="A3223" s="42">
        <v>154</v>
      </c>
      <c r="B3223" s="42" t="s">
        <v>66</v>
      </c>
      <c r="C3223" s="42" t="s">
        <v>788</v>
      </c>
      <c r="E3223" s="20">
        <v>2</v>
      </c>
      <c r="F3223" s="20">
        <v>2</v>
      </c>
      <c r="G3223" s="20">
        <v>2</v>
      </c>
      <c r="H3223" s="20">
        <v>12</v>
      </c>
      <c r="I3223" s="20">
        <v>4</v>
      </c>
      <c r="J3223" s="20">
        <v>0</v>
      </c>
      <c r="K3223" s="20">
        <v>2</v>
      </c>
      <c r="L3223" s="20">
        <v>12</v>
      </c>
      <c r="O3223" s="101">
        <f>IF(ISBLANK(C3223),O3222,IF(COUNTIF(C$2:C3223,C3223)&gt;1,O3222,1+MAX(O3222,0)))</f>
        <v>90</v>
      </c>
      <c r="P3223" s="45">
        <f t="shared" si="700"/>
        <v>53</v>
      </c>
      <c r="Q3223" s="33" t="str">
        <f t="shared" si="701"/>
        <v/>
      </c>
      <c r="R3223" s="33">
        <f t="shared" si="702"/>
        <v>14</v>
      </c>
      <c r="S3223" s="33" t="str">
        <f t="shared" si="703"/>
        <v>154_14</v>
      </c>
      <c r="T3223" s="35" t="str">
        <f t="shared" si="704"/>
        <v>154PM</v>
      </c>
      <c r="U3223" s="35" t="str">
        <f t="shared" si="705"/>
        <v>154PMNS</v>
      </c>
      <c r="W3223" s="20" t="str">
        <f t="shared" si="706"/>
        <v/>
      </c>
      <c r="X3223" s="20" t="str">
        <f t="shared" si="707"/>
        <v/>
      </c>
      <c r="Y3223" s="20" t="str">
        <f t="shared" si="708"/>
        <v/>
      </c>
      <c r="Z3223" s="20" t="str">
        <f t="shared" si="709"/>
        <v/>
      </c>
      <c r="AA3223" s="20">
        <f t="shared" si="711"/>
        <v>0</v>
      </c>
      <c r="AB3223" s="20">
        <f t="shared" si="712"/>
        <v>0</v>
      </c>
      <c r="AC3223" s="20">
        <f t="shared" si="713"/>
        <v>0</v>
      </c>
      <c r="AD3223" s="16">
        <f t="shared" si="710"/>
        <v>0</v>
      </c>
      <c r="AE3223" s="16">
        <f>IF(ISBLANK(T3223),AE3222,IF(COUNTIF(T$2:T3223,T3223)&gt;1,AE3222,1+MAX(AE3222,0)))</f>
        <v>97</v>
      </c>
    </row>
    <row r="3224" spans="1:31" x14ac:dyDescent="0.25">
      <c r="A3224" s="42">
        <v>154</v>
      </c>
      <c r="B3224" s="42" t="s">
        <v>66</v>
      </c>
      <c r="C3224" s="42" t="s">
        <v>788</v>
      </c>
      <c r="E3224" s="20">
        <v>2</v>
      </c>
      <c r="F3224" s="20">
        <v>2</v>
      </c>
      <c r="G3224" s="20">
        <v>3</v>
      </c>
      <c r="H3224" s="20">
        <v>12</v>
      </c>
      <c r="I3224" s="20">
        <v>2</v>
      </c>
      <c r="J3224" s="20">
        <v>0</v>
      </c>
      <c r="K3224" s="20">
        <v>1</v>
      </c>
      <c r="L3224" s="20">
        <v>12</v>
      </c>
      <c r="O3224" s="101">
        <f>IF(ISBLANK(C3224),O3223,IF(COUNTIF(C$2:C3224,C3224)&gt;1,O3223,1+MAX(O3223,0)))</f>
        <v>90</v>
      </c>
      <c r="P3224" s="45">
        <f t="shared" si="700"/>
        <v>53</v>
      </c>
      <c r="Q3224" s="33" t="str">
        <f t="shared" si="701"/>
        <v/>
      </c>
      <c r="R3224" s="33">
        <f t="shared" si="702"/>
        <v>14</v>
      </c>
      <c r="S3224" s="33" t="str">
        <f t="shared" si="703"/>
        <v>154_14</v>
      </c>
      <c r="T3224" s="35" t="str">
        <f t="shared" si="704"/>
        <v>154PM</v>
      </c>
      <c r="U3224" s="35" t="str">
        <f t="shared" si="705"/>
        <v>154PMEW</v>
      </c>
      <c r="W3224" s="20" t="str">
        <f t="shared" si="706"/>
        <v/>
      </c>
      <c r="X3224" s="20" t="str">
        <f t="shared" si="707"/>
        <v/>
      </c>
      <c r="Y3224" s="20" t="str">
        <f t="shared" si="708"/>
        <v/>
      </c>
      <c r="Z3224" s="20" t="str">
        <f t="shared" si="709"/>
        <v/>
      </c>
      <c r="AA3224" s="20">
        <f t="shared" si="711"/>
        <v>0</v>
      </c>
      <c r="AB3224" s="20">
        <f t="shared" si="712"/>
        <v>1</v>
      </c>
      <c r="AC3224" s="20">
        <f t="shared" si="713"/>
        <v>0</v>
      </c>
      <c r="AD3224" s="16">
        <f t="shared" si="710"/>
        <v>0</v>
      </c>
      <c r="AE3224" s="16">
        <f>IF(ISBLANK(T3224),AE3223,IF(COUNTIF(T$2:T3224,T3224)&gt;1,AE3223,1+MAX(AE3223,0)))</f>
        <v>97</v>
      </c>
    </row>
    <row r="3225" spans="1:31" x14ac:dyDescent="0.25">
      <c r="A3225" s="42">
        <v>154</v>
      </c>
      <c r="B3225" s="42" t="s">
        <v>66</v>
      </c>
      <c r="C3225" s="42" t="s">
        <v>788</v>
      </c>
      <c r="E3225" s="20">
        <v>2</v>
      </c>
      <c r="F3225" s="20">
        <v>2</v>
      </c>
      <c r="G3225" s="20">
        <v>4</v>
      </c>
      <c r="H3225" s="20">
        <v>3</v>
      </c>
      <c r="I3225" s="20">
        <v>2</v>
      </c>
      <c r="J3225" s="20">
        <v>1</v>
      </c>
      <c r="K3225" s="20">
        <v>0</v>
      </c>
      <c r="L3225" s="20">
        <v>3</v>
      </c>
      <c r="O3225" s="101">
        <f>IF(ISBLANK(C3225),O3224,IF(COUNTIF(C$2:C3225,C3225)&gt;1,O3224,1+MAX(O3224,0)))</f>
        <v>90</v>
      </c>
      <c r="P3225" s="45">
        <f t="shared" si="700"/>
        <v>53</v>
      </c>
      <c r="Q3225" s="33" t="str">
        <f t="shared" si="701"/>
        <v/>
      </c>
      <c r="R3225" s="33">
        <f t="shared" si="702"/>
        <v>14</v>
      </c>
      <c r="S3225" s="33" t="str">
        <f t="shared" si="703"/>
        <v>154_14</v>
      </c>
      <c r="T3225" s="35" t="str">
        <f t="shared" si="704"/>
        <v>154PM</v>
      </c>
      <c r="U3225" s="35" t="str">
        <f t="shared" si="705"/>
        <v>154PMEW</v>
      </c>
      <c r="W3225" s="20" t="str">
        <f t="shared" si="706"/>
        <v/>
      </c>
      <c r="X3225" s="20" t="str">
        <f t="shared" si="707"/>
        <v/>
      </c>
      <c r="Y3225" s="20" t="str">
        <f t="shared" si="708"/>
        <v/>
      </c>
      <c r="Z3225" s="20" t="str">
        <f t="shared" si="709"/>
        <v/>
      </c>
      <c r="AA3225" s="20">
        <f t="shared" si="711"/>
        <v>0</v>
      </c>
      <c r="AB3225" s="20">
        <f t="shared" si="712"/>
        <v>0</v>
      </c>
      <c r="AC3225" s="20">
        <f t="shared" si="713"/>
        <v>0</v>
      </c>
      <c r="AD3225" s="16">
        <f t="shared" si="710"/>
        <v>0</v>
      </c>
      <c r="AE3225" s="16">
        <f>IF(ISBLANK(T3225),AE3224,IF(COUNTIF(T$2:T3225,T3225)&gt;1,AE3224,1+MAX(AE3224,0)))</f>
        <v>97</v>
      </c>
    </row>
    <row r="3226" spans="1:31" x14ac:dyDescent="0.25">
      <c r="A3226" s="42">
        <v>154</v>
      </c>
      <c r="B3226" s="42" t="s">
        <v>66</v>
      </c>
      <c r="C3226" s="42" t="s">
        <v>788</v>
      </c>
      <c r="E3226" s="20">
        <v>2</v>
      </c>
      <c r="F3226" s="20">
        <v>3</v>
      </c>
      <c r="G3226" s="20">
        <v>1</v>
      </c>
      <c r="H3226" s="20">
        <v>7</v>
      </c>
      <c r="I3226" s="20">
        <v>3</v>
      </c>
      <c r="J3226" s="20">
        <v>0</v>
      </c>
      <c r="K3226" s="20">
        <v>3</v>
      </c>
      <c r="L3226" s="20">
        <v>6</v>
      </c>
      <c r="O3226" s="101">
        <f>IF(ISBLANK(C3226),O3225,IF(COUNTIF(C$2:C3226,C3226)&gt;1,O3225,1+MAX(O3225,0)))</f>
        <v>90</v>
      </c>
      <c r="P3226" s="45">
        <f t="shared" si="700"/>
        <v>53</v>
      </c>
      <c r="Q3226" s="33" t="str">
        <f t="shared" si="701"/>
        <v/>
      </c>
      <c r="R3226" s="33">
        <f t="shared" si="702"/>
        <v>15</v>
      </c>
      <c r="S3226" s="33" t="str">
        <f t="shared" si="703"/>
        <v>154_15</v>
      </c>
      <c r="T3226" s="35" t="str">
        <f t="shared" si="704"/>
        <v>154PM</v>
      </c>
      <c r="U3226" s="35" t="str">
        <f t="shared" si="705"/>
        <v>154PMNS</v>
      </c>
      <c r="W3226" s="20" t="str">
        <f t="shared" si="706"/>
        <v/>
      </c>
      <c r="X3226" s="20" t="str">
        <f t="shared" si="707"/>
        <v/>
      </c>
      <c r="Y3226" s="20" t="str">
        <f t="shared" si="708"/>
        <v/>
      </c>
      <c r="Z3226" s="20" t="str">
        <f t="shared" si="709"/>
        <v/>
      </c>
      <c r="AA3226" s="20">
        <f t="shared" si="711"/>
        <v>0</v>
      </c>
      <c r="AB3226" s="20">
        <f t="shared" si="712"/>
        <v>0</v>
      </c>
      <c r="AC3226" s="20">
        <f t="shared" si="713"/>
        <v>0</v>
      </c>
      <c r="AD3226" s="16">
        <f t="shared" si="710"/>
        <v>0</v>
      </c>
      <c r="AE3226" s="16">
        <f>IF(ISBLANK(T3226),AE3225,IF(COUNTIF(T$2:T3226,T3226)&gt;1,AE3225,1+MAX(AE3225,0)))</f>
        <v>97</v>
      </c>
    </row>
    <row r="3227" spans="1:31" x14ac:dyDescent="0.25">
      <c r="A3227" s="42">
        <v>154</v>
      </c>
      <c r="B3227" s="42" t="s">
        <v>66</v>
      </c>
      <c r="C3227" s="42" t="s">
        <v>788</v>
      </c>
      <c r="E3227" s="20">
        <v>2</v>
      </c>
      <c r="F3227" s="20">
        <v>3</v>
      </c>
      <c r="G3227" s="20">
        <v>2</v>
      </c>
      <c r="H3227" s="20">
        <v>14</v>
      </c>
      <c r="I3227" s="20">
        <v>6</v>
      </c>
      <c r="J3227" s="20">
        <v>0</v>
      </c>
      <c r="K3227" s="20">
        <v>5</v>
      </c>
      <c r="L3227" s="20">
        <v>14</v>
      </c>
      <c r="O3227" s="101">
        <f>IF(ISBLANK(C3227),O3226,IF(COUNTIF(C$2:C3227,C3227)&gt;1,O3226,1+MAX(O3226,0)))</f>
        <v>90</v>
      </c>
      <c r="P3227" s="45">
        <f t="shared" si="700"/>
        <v>53</v>
      </c>
      <c r="Q3227" s="33" t="str">
        <f t="shared" si="701"/>
        <v/>
      </c>
      <c r="R3227" s="33">
        <f t="shared" si="702"/>
        <v>15</v>
      </c>
      <c r="S3227" s="33" t="str">
        <f t="shared" si="703"/>
        <v>154_15</v>
      </c>
      <c r="T3227" s="35" t="str">
        <f t="shared" si="704"/>
        <v>154PM</v>
      </c>
      <c r="U3227" s="35" t="str">
        <f t="shared" si="705"/>
        <v>154PMNS</v>
      </c>
      <c r="W3227" s="20" t="str">
        <f t="shared" si="706"/>
        <v/>
      </c>
      <c r="X3227" s="20" t="str">
        <f t="shared" si="707"/>
        <v/>
      </c>
      <c r="Y3227" s="20" t="str">
        <f t="shared" si="708"/>
        <v/>
      </c>
      <c r="Z3227" s="20" t="str">
        <f t="shared" si="709"/>
        <v/>
      </c>
      <c r="AA3227" s="20">
        <f t="shared" si="711"/>
        <v>0</v>
      </c>
      <c r="AB3227" s="20">
        <f t="shared" si="712"/>
        <v>0</v>
      </c>
      <c r="AC3227" s="20">
        <f t="shared" si="713"/>
        <v>0</v>
      </c>
      <c r="AD3227" s="16">
        <f t="shared" si="710"/>
        <v>0</v>
      </c>
      <c r="AE3227" s="16">
        <f>IF(ISBLANK(T3227),AE3226,IF(COUNTIF(T$2:T3227,T3227)&gt;1,AE3226,1+MAX(AE3226,0)))</f>
        <v>97</v>
      </c>
    </row>
    <row r="3228" spans="1:31" x14ac:dyDescent="0.25">
      <c r="A3228" s="42">
        <v>154</v>
      </c>
      <c r="B3228" s="42" t="s">
        <v>66</v>
      </c>
      <c r="C3228" s="42" t="s">
        <v>788</v>
      </c>
      <c r="E3228" s="20">
        <v>2</v>
      </c>
      <c r="F3228" s="20">
        <v>3</v>
      </c>
      <c r="G3228" s="20">
        <v>3</v>
      </c>
      <c r="H3228" s="20">
        <v>16</v>
      </c>
      <c r="I3228" s="20">
        <v>5</v>
      </c>
      <c r="J3228" s="20">
        <v>0</v>
      </c>
      <c r="K3228" s="20">
        <v>0</v>
      </c>
      <c r="L3228" s="20">
        <v>16</v>
      </c>
      <c r="O3228" s="101">
        <f>IF(ISBLANK(C3228),O3227,IF(COUNTIF(C$2:C3228,C3228)&gt;1,O3227,1+MAX(O3227,0)))</f>
        <v>90</v>
      </c>
      <c r="P3228" s="45">
        <f t="shared" si="700"/>
        <v>53</v>
      </c>
      <c r="Q3228" s="33" t="str">
        <f t="shared" si="701"/>
        <v/>
      </c>
      <c r="R3228" s="33">
        <f t="shared" si="702"/>
        <v>15</v>
      </c>
      <c r="S3228" s="33" t="str">
        <f t="shared" si="703"/>
        <v>154_15</v>
      </c>
      <c r="T3228" s="35" t="str">
        <f t="shared" si="704"/>
        <v>154PM</v>
      </c>
      <c r="U3228" s="35" t="str">
        <f t="shared" si="705"/>
        <v>154PMEW</v>
      </c>
      <c r="W3228" s="20" t="str">
        <f t="shared" si="706"/>
        <v/>
      </c>
      <c r="X3228" s="20" t="str">
        <f t="shared" si="707"/>
        <v/>
      </c>
      <c r="Y3228" s="20" t="str">
        <f t="shared" si="708"/>
        <v/>
      </c>
      <c r="Z3228" s="20" t="str">
        <f t="shared" si="709"/>
        <v/>
      </c>
      <c r="AA3228" s="20">
        <f t="shared" si="711"/>
        <v>0</v>
      </c>
      <c r="AB3228" s="20">
        <f t="shared" si="712"/>
        <v>1</v>
      </c>
      <c r="AC3228" s="20">
        <f t="shared" si="713"/>
        <v>0</v>
      </c>
      <c r="AD3228" s="16">
        <f t="shared" si="710"/>
        <v>0</v>
      </c>
      <c r="AE3228" s="16">
        <f>IF(ISBLANK(T3228),AE3227,IF(COUNTIF(T$2:T3228,T3228)&gt;1,AE3227,1+MAX(AE3227,0)))</f>
        <v>97</v>
      </c>
    </row>
    <row r="3229" spans="1:31" x14ac:dyDescent="0.25">
      <c r="A3229" s="42">
        <v>154</v>
      </c>
      <c r="B3229" s="42" t="s">
        <v>66</v>
      </c>
      <c r="C3229" s="42" t="s">
        <v>788</v>
      </c>
      <c r="E3229" s="20">
        <v>2</v>
      </c>
      <c r="F3229" s="20">
        <v>3</v>
      </c>
      <c r="G3229" s="20">
        <v>4</v>
      </c>
      <c r="H3229" s="20">
        <v>11</v>
      </c>
      <c r="I3229" s="20">
        <v>2</v>
      </c>
      <c r="J3229" s="20">
        <v>0</v>
      </c>
      <c r="K3229" s="20">
        <v>0</v>
      </c>
      <c r="L3229" s="20">
        <v>11</v>
      </c>
      <c r="O3229" s="101">
        <f>IF(ISBLANK(C3229),O3228,IF(COUNTIF(C$2:C3229,C3229)&gt;1,O3228,1+MAX(O3228,0)))</f>
        <v>90</v>
      </c>
      <c r="P3229" s="45">
        <f t="shared" si="700"/>
        <v>53</v>
      </c>
      <c r="Q3229" s="33" t="str">
        <f t="shared" si="701"/>
        <v/>
      </c>
      <c r="R3229" s="33">
        <f t="shared" si="702"/>
        <v>15</v>
      </c>
      <c r="S3229" s="33" t="str">
        <f t="shared" si="703"/>
        <v>154_15</v>
      </c>
      <c r="T3229" s="35" t="str">
        <f t="shared" si="704"/>
        <v>154PM</v>
      </c>
      <c r="U3229" s="35" t="str">
        <f t="shared" si="705"/>
        <v>154PMEW</v>
      </c>
      <c r="W3229" s="20" t="str">
        <f t="shared" si="706"/>
        <v/>
      </c>
      <c r="X3229" s="20" t="str">
        <f t="shared" si="707"/>
        <v/>
      </c>
      <c r="Y3229" s="20" t="str">
        <f t="shared" si="708"/>
        <v/>
      </c>
      <c r="Z3229" s="20" t="str">
        <f t="shared" si="709"/>
        <v/>
      </c>
      <c r="AA3229" s="20">
        <f t="shared" si="711"/>
        <v>0</v>
      </c>
      <c r="AB3229" s="20">
        <f t="shared" si="712"/>
        <v>0</v>
      </c>
      <c r="AC3229" s="20">
        <f t="shared" si="713"/>
        <v>0</v>
      </c>
      <c r="AD3229" s="16">
        <f t="shared" si="710"/>
        <v>0</v>
      </c>
      <c r="AE3229" s="16">
        <f>IF(ISBLANK(T3229),AE3228,IF(COUNTIF(T$2:T3229,T3229)&gt;1,AE3228,1+MAX(AE3228,0)))</f>
        <v>97</v>
      </c>
    </row>
    <row r="3230" spans="1:31" x14ac:dyDescent="0.25">
      <c r="A3230" s="42">
        <v>154</v>
      </c>
      <c r="B3230" s="42" t="s">
        <v>66</v>
      </c>
      <c r="C3230" s="42" t="s">
        <v>788</v>
      </c>
      <c r="E3230" s="20">
        <v>2</v>
      </c>
      <c r="F3230" s="20">
        <v>4</v>
      </c>
      <c r="G3230" s="20">
        <v>1</v>
      </c>
      <c r="H3230" s="20">
        <v>17</v>
      </c>
      <c r="I3230" s="20">
        <v>7</v>
      </c>
      <c r="J3230" s="20">
        <v>1</v>
      </c>
      <c r="K3230" s="20">
        <v>8</v>
      </c>
      <c r="L3230" s="20">
        <v>17</v>
      </c>
      <c r="O3230" s="101">
        <f>IF(ISBLANK(C3230),O3229,IF(COUNTIF(C$2:C3230,C3230)&gt;1,O3229,1+MAX(O3229,0)))</f>
        <v>90</v>
      </c>
      <c r="P3230" s="45">
        <f t="shared" si="700"/>
        <v>53</v>
      </c>
      <c r="Q3230" s="33" t="str">
        <f t="shared" si="701"/>
        <v/>
      </c>
      <c r="R3230" s="33">
        <f t="shared" si="702"/>
        <v>16</v>
      </c>
      <c r="S3230" s="33" t="str">
        <f t="shared" si="703"/>
        <v>154_16</v>
      </c>
      <c r="T3230" s="35" t="str">
        <f t="shared" si="704"/>
        <v>154PM</v>
      </c>
      <c r="U3230" s="35" t="str">
        <f t="shared" si="705"/>
        <v>154PMNS</v>
      </c>
      <c r="W3230" s="20" t="str">
        <f t="shared" si="706"/>
        <v/>
      </c>
      <c r="X3230" s="20" t="str">
        <f t="shared" si="707"/>
        <v/>
      </c>
      <c r="Y3230" s="20" t="str">
        <f t="shared" si="708"/>
        <v/>
      </c>
      <c r="Z3230" s="20" t="str">
        <f t="shared" si="709"/>
        <v/>
      </c>
      <c r="AA3230" s="20">
        <f t="shared" si="711"/>
        <v>0</v>
      </c>
      <c r="AB3230" s="20">
        <f t="shared" si="712"/>
        <v>0</v>
      </c>
      <c r="AC3230" s="20">
        <f t="shared" si="713"/>
        <v>0</v>
      </c>
      <c r="AD3230" s="16">
        <f t="shared" si="710"/>
        <v>0</v>
      </c>
      <c r="AE3230" s="16">
        <f>IF(ISBLANK(T3230),AE3229,IF(COUNTIF(T$2:T3230,T3230)&gt;1,AE3229,1+MAX(AE3229,0)))</f>
        <v>97</v>
      </c>
    </row>
    <row r="3231" spans="1:31" x14ac:dyDescent="0.25">
      <c r="A3231" s="42">
        <v>154</v>
      </c>
      <c r="B3231" s="42" t="s">
        <v>66</v>
      </c>
      <c r="C3231" s="42" t="s">
        <v>788</v>
      </c>
      <c r="E3231" s="20">
        <v>2</v>
      </c>
      <c r="F3231" s="20">
        <v>4</v>
      </c>
      <c r="G3231" s="20">
        <v>2</v>
      </c>
      <c r="H3231" s="20">
        <v>9</v>
      </c>
      <c r="I3231" s="20">
        <v>2</v>
      </c>
      <c r="J3231" s="20">
        <v>0</v>
      </c>
      <c r="K3231" s="20">
        <v>0</v>
      </c>
      <c r="L3231" s="20">
        <v>9</v>
      </c>
      <c r="O3231" s="101">
        <f>IF(ISBLANK(C3231),O3230,IF(COUNTIF(C$2:C3231,C3231)&gt;1,O3230,1+MAX(O3230,0)))</f>
        <v>90</v>
      </c>
      <c r="P3231" s="45">
        <f t="shared" si="700"/>
        <v>53</v>
      </c>
      <c r="Q3231" s="33" t="str">
        <f t="shared" si="701"/>
        <v/>
      </c>
      <c r="R3231" s="33">
        <f t="shared" si="702"/>
        <v>16</v>
      </c>
      <c r="S3231" s="33" t="str">
        <f t="shared" si="703"/>
        <v>154_16</v>
      </c>
      <c r="T3231" s="35" t="str">
        <f t="shared" si="704"/>
        <v>154PM</v>
      </c>
      <c r="U3231" s="35" t="str">
        <f t="shared" si="705"/>
        <v>154PMNS</v>
      </c>
      <c r="W3231" s="20" t="str">
        <f t="shared" si="706"/>
        <v/>
      </c>
      <c r="X3231" s="20" t="str">
        <f t="shared" si="707"/>
        <v/>
      </c>
      <c r="Y3231" s="20" t="str">
        <f t="shared" si="708"/>
        <v/>
      </c>
      <c r="Z3231" s="20" t="str">
        <f t="shared" si="709"/>
        <v/>
      </c>
      <c r="AA3231" s="20">
        <f t="shared" si="711"/>
        <v>0</v>
      </c>
      <c r="AB3231" s="20">
        <f t="shared" si="712"/>
        <v>0</v>
      </c>
      <c r="AC3231" s="20">
        <f t="shared" si="713"/>
        <v>0</v>
      </c>
      <c r="AD3231" s="16">
        <f t="shared" si="710"/>
        <v>0</v>
      </c>
      <c r="AE3231" s="16">
        <f>IF(ISBLANK(T3231),AE3230,IF(COUNTIF(T$2:T3231,T3231)&gt;1,AE3230,1+MAX(AE3230,0)))</f>
        <v>97</v>
      </c>
    </row>
    <row r="3232" spans="1:31" x14ac:dyDescent="0.25">
      <c r="A3232" s="42">
        <v>154</v>
      </c>
      <c r="B3232" s="42" t="s">
        <v>66</v>
      </c>
      <c r="C3232" s="42" t="s">
        <v>788</v>
      </c>
      <c r="E3232" s="20">
        <v>2</v>
      </c>
      <c r="F3232" s="20">
        <v>4</v>
      </c>
      <c r="G3232" s="20">
        <v>3</v>
      </c>
      <c r="H3232" s="20">
        <v>24</v>
      </c>
      <c r="I3232" s="20">
        <v>10</v>
      </c>
      <c r="J3232" s="20">
        <v>2</v>
      </c>
      <c r="K3232" s="20">
        <v>2</v>
      </c>
      <c r="L3232" s="20">
        <v>24</v>
      </c>
      <c r="O3232" s="101">
        <f>IF(ISBLANK(C3232),O3231,IF(COUNTIF(C$2:C3232,C3232)&gt;1,O3231,1+MAX(O3231,0)))</f>
        <v>90</v>
      </c>
      <c r="P3232" s="45">
        <f t="shared" si="700"/>
        <v>53</v>
      </c>
      <c r="Q3232" s="33" t="str">
        <f t="shared" si="701"/>
        <v/>
      </c>
      <c r="R3232" s="33">
        <f t="shared" si="702"/>
        <v>16</v>
      </c>
      <c r="S3232" s="33" t="str">
        <f t="shared" si="703"/>
        <v>154_16</v>
      </c>
      <c r="T3232" s="35" t="str">
        <f t="shared" si="704"/>
        <v>154PM</v>
      </c>
      <c r="U3232" s="35" t="str">
        <f t="shared" si="705"/>
        <v>154PMEW</v>
      </c>
      <c r="W3232" s="20" t="str">
        <f t="shared" si="706"/>
        <v/>
      </c>
      <c r="X3232" s="20" t="str">
        <f t="shared" si="707"/>
        <v/>
      </c>
      <c r="Y3232" s="20" t="str">
        <f t="shared" si="708"/>
        <v/>
      </c>
      <c r="Z3232" s="20" t="str">
        <f t="shared" si="709"/>
        <v/>
      </c>
      <c r="AA3232" s="20">
        <f t="shared" si="711"/>
        <v>0</v>
      </c>
      <c r="AB3232" s="20">
        <f t="shared" si="712"/>
        <v>1</v>
      </c>
      <c r="AC3232" s="20">
        <f t="shared" si="713"/>
        <v>0</v>
      </c>
      <c r="AD3232" s="16">
        <f t="shared" si="710"/>
        <v>0</v>
      </c>
      <c r="AE3232" s="16">
        <f>IF(ISBLANK(T3232),AE3231,IF(COUNTIF(T$2:T3232,T3232)&gt;1,AE3231,1+MAX(AE3231,0)))</f>
        <v>97</v>
      </c>
    </row>
    <row r="3233" spans="1:31" x14ac:dyDescent="0.25">
      <c r="A3233" s="42">
        <v>154</v>
      </c>
      <c r="B3233" s="42" t="s">
        <v>66</v>
      </c>
      <c r="C3233" s="42" t="s">
        <v>788</v>
      </c>
      <c r="E3233" s="20">
        <v>2</v>
      </c>
      <c r="F3233" s="20">
        <v>4</v>
      </c>
      <c r="G3233" s="20">
        <v>4</v>
      </c>
      <c r="H3233" s="20">
        <v>12</v>
      </c>
      <c r="I3233" s="20">
        <v>5</v>
      </c>
      <c r="J3233" s="20">
        <v>0</v>
      </c>
      <c r="K3233" s="20">
        <v>0</v>
      </c>
      <c r="L3233" s="20">
        <v>12</v>
      </c>
      <c r="O3233" s="101">
        <f>IF(ISBLANK(C3233),O3232,IF(COUNTIF(C$2:C3233,C3233)&gt;1,O3232,1+MAX(O3232,0)))</f>
        <v>90</v>
      </c>
      <c r="P3233" s="45">
        <f t="shared" si="700"/>
        <v>53</v>
      </c>
      <c r="Q3233" s="33" t="str">
        <f t="shared" si="701"/>
        <v/>
      </c>
      <c r="R3233" s="33">
        <f t="shared" si="702"/>
        <v>16</v>
      </c>
      <c r="S3233" s="33" t="str">
        <f t="shared" si="703"/>
        <v>154_16</v>
      </c>
      <c r="T3233" s="35" t="str">
        <f t="shared" si="704"/>
        <v>154PM</v>
      </c>
      <c r="U3233" s="35" t="str">
        <f t="shared" si="705"/>
        <v>154PMEW</v>
      </c>
      <c r="W3233" s="20" t="str">
        <f t="shared" si="706"/>
        <v/>
      </c>
      <c r="X3233" s="20" t="str">
        <f t="shared" si="707"/>
        <v/>
      </c>
      <c r="Y3233" s="20" t="str">
        <f t="shared" si="708"/>
        <v/>
      </c>
      <c r="Z3233" s="20" t="str">
        <f t="shared" si="709"/>
        <v/>
      </c>
      <c r="AA3233" s="20">
        <f t="shared" si="711"/>
        <v>0</v>
      </c>
      <c r="AB3233" s="20">
        <f t="shared" si="712"/>
        <v>0</v>
      </c>
      <c r="AC3233" s="20">
        <f t="shared" si="713"/>
        <v>0</v>
      </c>
      <c r="AD3233" s="16">
        <f t="shared" si="710"/>
        <v>0</v>
      </c>
      <c r="AE3233" s="16">
        <f>IF(ISBLANK(T3233),AE3232,IF(COUNTIF(T$2:T3233,T3233)&gt;1,AE3232,1+MAX(AE3232,0)))</f>
        <v>97</v>
      </c>
    </row>
    <row r="3234" spans="1:31" x14ac:dyDescent="0.25">
      <c r="A3234" s="42">
        <v>155</v>
      </c>
      <c r="B3234" s="42" t="s">
        <v>65</v>
      </c>
      <c r="C3234" s="42" t="s">
        <v>627</v>
      </c>
      <c r="E3234" s="20">
        <v>1</v>
      </c>
      <c r="F3234" s="20">
        <v>1</v>
      </c>
      <c r="G3234" s="20">
        <v>1</v>
      </c>
      <c r="H3234" s="20">
        <v>3</v>
      </c>
      <c r="I3234" s="20">
        <v>1</v>
      </c>
      <c r="J3234" s="20">
        <v>1</v>
      </c>
      <c r="K3234" s="20">
        <v>1</v>
      </c>
      <c r="L3234" s="20">
        <v>3</v>
      </c>
      <c r="M3234" s="225" t="s">
        <v>848</v>
      </c>
      <c r="O3234" s="101">
        <f>IF(ISBLANK(C3234),O3233,IF(COUNTIF(C$2:C3234,C3234)&gt;1,O3233,1+MAX(O3233,0)))</f>
        <v>90</v>
      </c>
      <c r="P3234" s="45">
        <f t="shared" si="700"/>
        <v>54</v>
      </c>
      <c r="Q3234" s="33">
        <f t="shared" si="701"/>
        <v>54</v>
      </c>
      <c r="R3234" s="33">
        <f t="shared" si="702"/>
        <v>1</v>
      </c>
      <c r="S3234" s="33" t="str">
        <f t="shared" si="703"/>
        <v>155_1</v>
      </c>
      <c r="T3234" s="35" t="str">
        <f t="shared" si="704"/>
        <v>155AM</v>
      </c>
      <c r="U3234" s="35" t="str">
        <f t="shared" si="705"/>
        <v>155AMNS</v>
      </c>
      <c r="W3234" s="20" t="str">
        <f t="shared" si="706"/>
        <v/>
      </c>
      <c r="X3234" s="20" t="str">
        <f t="shared" si="707"/>
        <v/>
      </c>
      <c r="Y3234" s="20" t="str">
        <f t="shared" si="708"/>
        <v/>
      </c>
      <c r="Z3234" s="20" t="str">
        <f t="shared" si="709"/>
        <v/>
      </c>
      <c r="AA3234" s="20">
        <f t="shared" si="711"/>
        <v>0</v>
      </c>
      <c r="AB3234" s="20">
        <f t="shared" si="712"/>
        <v>0</v>
      </c>
      <c r="AC3234" s="20">
        <f t="shared" si="713"/>
        <v>3</v>
      </c>
      <c r="AD3234" s="16">
        <f t="shared" si="710"/>
        <v>1</v>
      </c>
      <c r="AE3234" s="16">
        <f>IF(ISBLANK(T3234),AE3233,IF(COUNTIF(T$2:T3234,T3234)&gt;1,AE3233,1+MAX(AE3233,0)))</f>
        <v>98</v>
      </c>
    </row>
    <row r="3235" spans="1:31" x14ac:dyDescent="0.25">
      <c r="A3235" s="42">
        <v>155</v>
      </c>
      <c r="B3235" s="42" t="s">
        <v>65</v>
      </c>
      <c r="C3235" s="42" t="s">
        <v>627</v>
      </c>
      <c r="E3235" s="20">
        <v>1</v>
      </c>
      <c r="F3235" s="20">
        <v>1</v>
      </c>
      <c r="G3235" s="20">
        <v>2</v>
      </c>
      <c r="H3235" s="20">
        <v>1</v>
      </c>
      <c r="I3235" s="20">
        <v>0</v>
      </c>
      <c r="J3235" s="20">
        <v>0</v>
      </c>
      <c r="K3235" s="20">
        <v>0</v>
      </c>
      <c r="L3235" s="20">
        <v>1</v>
      </c>
      <c r="M3235" s="225" t="s">
        <v>848</v>
      </c>
      <c r="O3235" s="101">
        <f>IF(ISBLANK(C3235),O3234,IF(COUNTIF(C$2:C3235,C3235)&gt;1,O3234,1+MAX(O3234,0)))</f>
        <v>90</v>
      </c>
      <c r="P3235" s="45">
        <f t="shared" si="700"/>
        <v>54</v>
      </c>
      <c r="Q3235" s="33" t="str">
        <f t="shared" si="701"/>
        <v/>
      </c>
      <c r="R3235" s="33">
        <f t="shared" si="702"/>
        <v>1</v>
      </c>
      <c r="S3235" s="33" t="str">
        <f t="shared" si="703"/>
        <v>155_1</v>
      </c>
      <c r="T3235" s="35" t="str">
        <f t="shared" si="704"/>
        <v>155AM</v>
      </c>
      <c r="U3235" s="35" t="str">
        <f t="shared" si="705"/>
        <v>155AMNS</v>
      </c>
      <c r="W3235" s="20" t="str">
        <f t="shared" si="706"/>
        <v/>
      </c>
      <c r="X3235" s="20" t="str">
        <f t="shared" si="707"/>
        <v/>
      </c>
      <c r="Y3235" s="20" t="str">
        <f t="shared" si="708"/>
        <v/>
      </c>
      <c r="Z3235" s="20" t="str">
        <f t="shared" si="709"/>
        <v/>
      </c>
      <c r="AA3235" s="20">
        <f t="shared" si="711"/>
        <v>0</v>
      </c>
      <c r="AB3235" s="20">
        <f t="shared" si="712"/>
        <v>0</v>
      </c>
      <c r="AC3235" s="20">
        <f t="shared" si="713"/>
        <v>3</v>
      </c>
      <c r="AD3235" s="16">
        <f t="shared" si="710"/>
        <v>1</v>
      </c>
      <c r="AE3235" s="16">
        <f>IF(ISBLANK(T3235),AE3234,IF(COUNTIF(T$2:T3235,T3235)&gt;1,AE3234,1+MAX(AE3234,0)))</f>
        <v>98</v>
      </c>
    </row>
    <row r="3236" spans="1:31" x14ac:dyDescent="0.25">
      <c r="A3236" s="42">
        <v>155</v>
      </c>
      <c r="B3236" s="42" t="s">
        <v>65</v>
      </c>
      <c r="C3236" s="42" t="s">
        <v>627</v>
      </c>
      <c r="E3236" s="20">
        <v>1</v>
      </c>
      <c r="F3236" s="20">
        <v>1</v>
      </c>
      <c r="G3236" s="20">
        <v>3</v>
      </c>
      <c r="H3236" s="20">
        <v>0</v>
      </c>
      <c r="I3236" s="20">
        <v>0</v>
      </c>
      <c r="J3236" s="20">
        <v>0</v>
      </c>
      <c r="K3236" s="20">
        <v>0</v>
      </c>
      <c r="L3236" s="20">
        <v>0</v>
      </c>
      <c r="M3236" s="225" t="s">
        <v>848</v>
      </c>
      <c r="O3236" s="101">
        <f>IF(ISBLANK(C3236),O3235,IF(COUNTIF(C$2:C3236,C3236)&gt;1,O3235,1+MAX(O3235,0)))</f>
        <v>90</v>
      </c>
      <c r="P3236" s="45">
        <f t="shared" si="700"/>
        <v>54</v>
      </c>
      <c r="Q3236" s="33" t="str">
        <f t="shared" si="701"/>
        <v/>
      </c>
      <c r="R3236" s="33">
        <f t="shared" si="702"/>
        <v>1</v>
      </c>
      <c r="S3236" s="33" t="str">
        <f t="shared" si="703"/>
        <v>155_1</v>
      </c>
      <c r="T3236" s="35" t="str">
        <f t="shared" si="704"/>
        <v>155AM</v>
      </c>
      <c r="U3236" s="35" t="str">
        <f t="shared" si="705"/>
        <v>155AMEW</v>
      </c>
      <c r="W3236" s="20" t="str">
        <f t="shared" si="706"/>
        <v/>
      </c>
      <c r="X3236" s="20" t="str">
        <f t="shared" si="707"/>
        <v/>
      </c>
      <c r="Y3236" s="20" t="str">
        <f t="shared" si="708"/>
        <v/>
      </c>
      <c r="Z3236" s="20" t="str">
        <f t="shared" si="709"/>
        <v/>
      </c>
      <c r="AA3236" s="20">
        <f t="shared" si="711"/>
        <v>0</v>
      </c>
      <c r="AB3236" s="20">
        <f t="shared" si="712"/>
        <v>0</v>
      </c>
      <c r="AC3236" s="20">
        <f t="shared" si="713"/>
        <v>3</v>
      </c>
      <c r="AD3236" s="16">
        <f t="shared" si="710"/>
        <v>1</v>
      </c>
      <c r="AE3236" s="16">
        <f>IF(ISBLANK(T3236),AE3235,IF(COUNTIF(T$2:T3236,T3236)&gt;1,AE3235,1+MAX(AE3235,0)))</f>
        <v>98</v>
      </c>
    </row>
    <row r="3237" spans="1:31" x14ac:dyDescent="0.25">
      <c r="A3237" s="42">
        <v>155</v>
      </c>
      <c r="B3237" s="42" t="s">
        <v>65</v>
      </c>
      <c r="C3237" s="42" t="s">
        <v>627</v>
      </c>
      <c r="E3237" s="20">
        <v>1</v>
      </c>
      <c r="F3237" s="20">
        <v>1</v>
      </c>
      <c r="G3237" s="20">
        <v>4</v>
      </c>
      <c r="H3237" s="20">
        <v>6</v>
      </c>
      <c r="I3237" s="20">
        <v>2</v>
      </c>
      <c r="J3237" s="20">
        <v>3</v>
      </c>
      <c r="K3237" s="20">
        <v>1</v>
      </c>
      <c r="L3237" s="20">
        <v>3</v>
      </c>
      <c r="M3237" s="225" t="s">
        <v>848</v>
      </c>
      <c r="O3237" s="101">
        <f>IF(ISBLANK(C3237),O3236,IF(COUNTIF(C$2:C3237,C3237)&gt;1,O3236,1+MAX(O3236,0)))</f>
        <v>90</v>
      </c>
      <c r="P3237" s="45">
        <f t="shared" si="700"/>
        <v>54</v>
      </c>
      <c r="Q3237" s="33" t="str">
        <f t="shared" si="701"/>
        <v/>
      </c>
      <c r="R3237" s="33">
        <f t="shared" si="702"/>
        <v>1</v>
      </c>
      <c r="S3237" s="33" t="str">
        <f t="shared" si="703"/>
        <v>155_1</v>
      </c>
      <c r="T3237" s="35" t="str">
        <f t="shared" si="704"/>
        <v>155AM</v>
      </c>
      <c r="U3237" s="35" t="str">
        <f t="shared" si="705"/>
        <v>155AMEW</v>
      </c>
      <c r="W3237" s="20" t="str">
        <f t="shared" si="706"/>
        <v/>
      </c>
      <c r="X3237" s="20" t="str">
        <f t="shared" si="707"/>
        <v/>
      </c>
      <c r="Y3237" s="20" t="str">
        <f t="shared" si="708"/>
        <v/>
      </c>
      <c r="Z3237" s="20" t="str">
        <f t="shared" si="709"/>
        <v/>
      </c>
      <c r="AA3237" s="20">
        <f t="shared" si="711"/>
        <v>0</v>
      </c>
      <c r="AB3237" s="20">
        <f t="shared" si="712"/>
        <v>0</v>
      </c>
      <c r="AC3237" s="20">
        <f t="shared" si="713"/>
        <v>3</v>
      </c>
      <c r="AD3237" s="16">
        <f t="shared" si="710"/>
        <v>1</v>
      </c>
      <c r="AE3237" s="16">
        <f>IF(ISBLANK(T3237),AE3236,IF(COUNTIF(T$2:T3237,T3237)&gt;1,AE3236,1+MAX(AE3236,0)))</f>
        <v>98</v>
      </c>
    </row>
    <row r="3238" spans="1:31" x14ac:dyDescent="0.25">
      <c r="A3238" s="42">
        <v>155</v>
      </c>
      <c r="B3238" s="42" t="s">
        <v>65</v>
      </c>
      <c r="C3238" s="42" t="s">
        <v>627</v>
      </c>
      <c r="E3238" s="20">
        <v>1</v>
      </c>
      <c r="F3238" s="20">
        <v>2</v>
      </c>
      <c r="G3238" s="20">
        <v>1</v>
      </c>
      <c r="H3238" s="20">
        <v>3</v>
      </c>
      <c r="I3238" s="20">
        <v>0</v>
      </c>
      <c r="J3238" s="20">
        <v>0</v>
      </c>
      <c r="K3238" s="20">
        <v>2</v>
      </c>
      <c r="L3238" s="20">
        <v>3</v>
      </c>
      <c r="M3238" s="225" t="s">
        <v>848</v>
      </c>
      <c r="O3238" s="101">
        <f>IF(ISBLANK(C3238),O3237,IF(COUNTIF(C$2:C3238,C3238)&gt;1,O3237,1+MAX(O3237,0)))</f>
        <v>90</v>
      </c>
      <c r="P3238" s="45">
        <f t="shared" si="700"/>
        <v>54</v>
      </c>
      <c r="Q3238" s="33" t="str">
        <f t="shared" si="701"/>
        <v/>
      </c>
      <c r="R3238" s="33">
        <f t="shared" si="702"/>
        <v>2</v>
      </c>
      <c r="S3238" s="33" t="str">
        <f t="shared" si="703"/>
        <v>155_2</v>
      </c>
      <c r="T3238" s="35" t="str">
        <f t="shared" si="704"/>
        <v>155AM</v>
      </c>
      <c r="U3238" s="35" t="str">
        <f t="shared" si="705"/>
        <v>155AMNS</v>
      </c>
      <c r="W3238" s="20" t="str">
        <f t="shared" si="706"/>
        <v/>
      </c>
      <c r="X3238" s="20" t="str">
        <f t="shared" si="707"/>
        <v/>
      </c>
      <c r="Y3238" s="20" t="str">
        <f t="shared" si="708"/>
        <v/>
      </c>
      <c r="Z3238" s="20" t="str">
        <f t="shared" si="709"/>
        <v/>
      </c>
      <c r="AA3238" s="20">
        <f t="shared" si="711"/>
        <v>0</v>
      </c>
      <c r="AB3238" s="20">
        <f t="shared" si="712"/>
        <v>0</v>
      </c>
      <c r="AC3238" s="20">
        <f t="shared" si="713"/>
        <v>3</v>
      </c>
      <c r="AD3238" s="16">
        <f t="shared" si="710"/>
        <v>1</v>
      </c>
      <c r="AE3238" s="16">
        <f>IF(ISBLANK(T3238),AE3237,IF(COUNTIF(T$2:T3238,T3238)&gt;1,AE3237,1+MAX(AE3237,0)))</f>
        <v>98</v>
      </c>
    </row>
    <row r="3239" spans="1:31" x14ac:dyDescent="0.25">
      <c r="A3239" s="42">
        <v>155</v>
      </c>
      <c r="B3239" s="42" t="s">
        <v>65</v>
      </c>
      <c r="C3239" s="42" t="s">
        <v>627</v>
      </c>
      <c r="E3239" s="20">
        <v>1</v>
      </c>
      <c r="F3239" s="20">
        <v>2</v>
      </c>
      <c r="G3239" s="20">
        <v>2</v>
      </c>
      <c r="H3239" s="20">
        <v>2</v>
      </c>
      <c r="I3239" s="20">
        <v>0</v>
      </c>
      <c r="J3239" s="20">
        <v>1</v>
      </c>
      <c r="K3239" s="20">
        <v>0</v>
      </c>
      <c r="L3239" s="20">
        <v>1</v>
      </c>
      <c r="M3239" s="225" t="s">
        <v>848</v>
      </c>
      <c r="O3239" s="101">
        <f>IF(ISBLANK(C3239),O3238,IF(COUNTIF(C$2:C3239,C3239)&gt;1,O3238,1+MAX(O3238,0)))</f>
        <v>90</v>
      </c>
      <c r="P3239" s="45">
        <f t="shared" si="700"/>
        <v>54</v>
      </c>
      <c r="Q3239" s="33" t="str">
        <f t="shared" si="701"/>
        <v/>
      </c>
      <c r="R3239" s="33">
        <f t="shared" si="702"/>
        <v>2</v>
      </c>
      <c r="S3239" s="33" t="str">
        <f t="shared" si="703"/>
        <v>155_2</v>
      </c>
      <c r="T3239" s="35" t="str">
        <f t="shared" si="704"/>
        <v>155AM</v>
      </c>
      <c r="U3239" s="35" t="str">
        <f t="shared" si="705"/>
        <v>155AMNS</v>
      </c>
      <c r="W3239" s="20" t="str">
        <f t="shared" si="706"/>
        <v/>
      </c>
      <c r="X3239" s="20" t="str">
        <f t="shared" si="707"/>
        <v/>
      </c>
      <c r="Y3239" s="20" t="str">
        <f t="shared" si="708"/>
        <v/>
      </c>
      <c r="Z3239" s="20" t="str">
        <f t="shared" si="709"/>
        <v/>
      </c>
      <c r="AA3239" s="20">
        <f t="shared" si="711"/>
        <v>0</v>
      </c>
      <c r="AB3239" s="20">
        <f t="shared" si="712"/>
        <v>0</v>
      </c>
      <c r="AC3239" s="20">
        <f t="shared" si="713"/>
        <v>3</v>
      </c>
      <c r="AD3239" s="16">
        <f t="shared" si="710"/>
        <v>1</v>
      </c>
      <c r="AE3239" s="16">
        <f>IF(ISBLANK(T3239),AE3238,IF(COUNTIF(T$2:T3239,T3239)&gt;1,AE3238,1+MAX(AE3238,0)))</f>
        <v>98</v>
      </c>
    </row>
    <row r="3240" spans="1:31" x14ac:dyDescent="0.25">
      <c r="A3240" s="42">
        <v>155</v>
      </c>
      <c r="B3240" s="42" t="s">
        <v>65</v>
      </c>
      <c r="C3240" s="42" t="s">
        <v>627</v>
      </c>
      <c r="E3240" s="20">
        <v>1</v>
      </c>
      <c r="F3240" s="20">
        <v>2</v>
      </c>
      <c r="G3240" s="20">
        <v>3</v>
      </c>
      <c r="H3240" s="20">
        <v>3</v>
      </c>
      <c r="I3240" s="20">
        <v>0</v>
      </c>
      <c r="J3240" s="20">
        <v>1</v>
      </c>
      <c r="K3240" s="20">
        <v>0</v>
      </c>
      <c r="L3240" s="20">
        <v>2</v>
      </c>
      <c r="M3240" s="225" t="s">
        <v>848</v>
      </c>
      <c r="O3240" s="101">
        <f>IF(ISBLANK(C3240),O3239,IF(COUNTIF(C$2:C3240,C3240)&gt;1,O3239,1+MAX(O3239,0)))</f>
        <v>90</v>
      </c>
      <c r="P3240" s="45">
        <f t="shared" si="700"/>
        <v>54</v>
      </c>
      <c r="Q3240" s="33" t="str">
        <f t="shared" si="701"/>
        <v/>
      </c>
      <c r="R3240" s="33">
        <f t="shared" si="702"/>
        <v>2</v>
      </c>
      <c r="S3240" s="33" t="str">
        <f t="shared" si="703"/>
        <v>155_2</v>
      </c>
      <c r="T3240" s="35" t="str">
        <f t="shared" si="704"/>
        <v>155AM</v>
      </c>
      <c r="U3240" s="35" t="str">
        <f t="shared" si="705"/>
        <v>155AMEW</v>
      </c>
      <c r="W3240" s="20" t="str">
        <f t="shared" si="706"/>
        <v/>
      </c>
      <c r="X3240" s="20" t="str">
        <f t="shared" si="707"/>
        <v/>
      </c>
      <c r="Y3240" s="20" t="str">
        <f t="shared" si="708"/>
        <v/>
      </c>
      <c r="Z3240" s="20" t="str">
        <f t="shared" si="709"/>
        <v/>
      </c>
      <c r="AA3240" s="20">
        <f t="shared" si="711"/>
        <v>0</v>
      </c>
      <c r="AB3240" s="20">
        <f t="shared" si="712"/>
        <v>0</v>
      </c>
      <c r="AC3240" s="20">
        <f t="shared" si="713"/>
        <v>3</v>
      </c>
      <c r="AD3240" s="16">
        <f t="shared" si="710"/>
        <v>1</v>
      </c>
      <c r="AE3240" s="16">
        <f>IF(ISBLANK(T3240),AE3239,IF(COUNTIF(T$2:T3240,T3240)&gt;1,AE3239,1+MAX(AE3239,0)))</f>
        <v>98</v>
      </c>
    </row>
    <row r="3241" spans="1:31" x14ac:dyDescent="0.25">
      <c r="A3241" s="42">
        <v>155</v>
      </c>
      <c r="B3241" s="42" t="s">
        <v>65</v>
      </c>
      <c r="C3241" s="42" t="s">
        <v>627</v>
      </c>
      <c r="E3241" s="20">
        <v>1</v>
      </c>
      <c r="F3241" s="20">
        <v>2</v>
      </c>
      <c r="G3241" s="20">
        <v>4</v>
      </c>
      <c r="H3241" s="20">
        <v>5</v>
      </c>
      <c r="I3241" s="20">
        <v>2</v>
      </c>
      <c r="J3241" s="20">
        <v>2</v>
      </c>
      <c r="K3241" s="20">
        <v>0</v>
      </c>
      <c r="L3241" s="20">
        <v>0</v>
      </c>
      <c r="M3241" s="225" t="s">
        <v>848</v>
      </c>
      <c r="O3241" s="101">
        <f>IF(ISBLANK(C3241),O3240,IF(COUNTIF(C$2:C3241,C3241)&gt;1,O3240,1+MAX(O3240,0)))</f>
        <v>90</v>
      </c>
      <c r="P3241" s="45">
        <f t="shared" si="700"/>
        <v>54</v>
      </c>
      <c r="Q3241" s="33" t="str">
        <f t="shared" si="701"/>
        <v/>
      </c>
      <c r="R3241" s="33">
        <f t="shared" si="702"/>
        <v>2</v>
      </c>
      <c r="S3241" s="33" t="str">
        <f t="shared" si="703"/>
        <v>155_2</v>
      </c>
      <c r="T3241" s="35" t="str">
        <f t="shared" si="704"/>
        <v>155AM</v>
      </c>
      <c r="U3241" s="35" t="str">
        <f t="shared" si="705"/>
        <v>155AMEW</v>
      </c>
      <c r="W3241" s="20" t="str">
        <f t="shared" si="706"/>
        <v/>
      </c>
      <c r="X3241" s="20" t="str">
        <f t="shared" si="707"/>
        <v/>
      </c>
      <c r="Y3241" s="20" t="str">
        <f t="shared" si="708"/>
        <v/>
      </c>
      <c r="Z3241" s="20" t="str">
        <f t="shared" si="709"/>
        <v/>
      </c>
      <c r="AA3241" s="20">
        <f t="shared" si="711"/>
        <v>0</v>
      </c>
      <c r="AB3241" s="20">
        <f t="shared" si="712"/>
        <v>0</v>
      </c>
      <c r="AC3241" s="20">
        <f t="shared" si="713"/>
        <v>3</v>
      </c>
      <c r="AD3241" s="16">
        <f t="shared" si="710"/>
        <v>1</v>
      </c>
      <c r="AE3241" s="16">
        <f>IF(ISBLANK(T3241),AE3240,IF(COUNTIF(T$2:T3241,T3241)&gt;1,AE3240,1+MAX(AE3240,0)))</f>
        <v>98</v>
      </c>
    </row>
    <row r="3242" spans="1:31" x14ac:dyDescent="0.25">
      <c r="A3242" s="42">
        <v>155</v>
      </c>
      <c r="B3242" s="42" t="s">
        <v>65</v>
      </c>
      <c r="C3242" s="42" t="s">
        <v>627</v>
      </c>
      <c r="E3242" s="20">
        <v>1</v>
      </c>
      <c r="F3242" s="20">
        <v>3</v>
      </c>
      <c r="G3242" s="20">
        <v>1</v>
      </c>
      <c r="H3242" s="20">
        <v>2</v>
      </c>
      <c r="I3242" s="20">
        <v>0</v>
      </c>
      <c r="J3242" s="20">
        <v>0</v>
      </c>
      <c r="K3242" s="20">
        <v>1</v>
      </c>
      <c r="L3242" s="20">
        <v>1</v>
      </c>
      <c r="M3242" s="225" t="s">
        <v>848</v>
      </c>
      <c r="O3242" s="101">
        <f>IF(ISBLANK(C3242),O3241,IF(COUNTIF(C$2:C3242,C3242)&gt;1,O3241,1+MAX(O3241,0)))</f>
        <v>90</v>
      </c>
      <c r="P3242" s="45">
        <f t="shared" si="700"/>
        <v>54</v>
      </c>
      <c r="Q3242" s="33" t="str">
        <f t="shared" si="701"/>
        <v/>
      </c>
      <c r="R3242" s="33">
        <f t="shared" si="702"/>
        <v>3</v>
      </c>
      <c r="S3242" s="33" t="str">
        <f t="shared" si="703"/>
        <v>155_3</v>
      </c>
      <c r="T3242" s="35" t="str">
        <f t="shared" si="704"/>
        <v>155AM</v>
      </c>
      <c r="U3242" s="35" t="str">
        <f t="shared" si="705"/>
        <v>155AMNS</v>
      </c>
      <c r="W3242" s="20" t="str">
        <f t="shared" si="706"/>
        <v/>
      </c>
      <c r="X3242" s="20" t="str">
        <f t="shared" si="707"/>
        <v/>
      </c>
      <c r="Y3242" s="20" t="str">
        <f t="shared" si="708"/>
        <v/>
      </c>
      <c r="Z3242" s="20" t="str">
        <f t="shared" si="709"/>
        <v/>
      </c>
      <c r="AA3242" s="20">
        <f t="shared" si="711"/>
        <v>0</v>
      </c>
      <c r="AB3242" s="20">
        <f t="shared" si="712"/>
        <v>0</v>
      </c>
      <c r="AC3242" s="20">
        <f t="shared" si="713"/>
        <v>3</v>
      </c>
      <c r="AD3242" s="16">
        <f t="shared" si="710"/>
        <v>1</v>
      </c>
      <c r="AE3242" s="16">
        <f>IF(ISBLANK(T3242),AE3241,IF(COUNTIF(T$2:T3242,T3242)&gt;1,AE3241,1+MAX(AE3241,0)))</f>
        <v>98</v>
      </c>
    </row>
    <row r="3243" spans="1:31" x14ac:dyDescent="0.25">
      <c r="A3243" s="42">
        <v>155</v>
      </c>
      <c r="B3243" s="42" t="s">
        <v>65</v>
      </c>
      <c r="C3243" s="42" t="s">
        <v>627</v>
      </c>
      <c r="E3243" s="20">
        <v>1</v>
      </c>
      <c r="F3243" s="20">
        <v>3</v>
      </c>
      <c r="G3243" s="20">
        <v>2</v>
      </c>
      <c r="H3243" s="20">
        <v>0</v>
      </c>
      <c r="I3243" s="20">
        <v>0</v>
      </c>
      <c r="J3243" s="20">
        <v>0</v>
      </c>
      <c r="K3243" s="20">
        <v>0</v>
      </c>
      <c r="L3243" s="20">
        <v>0</v>
      </c>
      <c r="M3243" s="225" t="s">
        <v>848</v>
      </c>
      <c r="O3243" s="101">
        <f>IF(ISBLANK(C3243),O3242,IF(COUNTIF(C$2:C3243,C3243)&gt;1,O3242,1+MAX(O3242,0)))</f>
        <v>90</v>
      </c>
      <c r="P3243" s="45">
        <f t="shared" si="700"/>
        <v>54</v>
      </c>
      <c r="Q3243" s="33" t="str">
        <f t="shared" si="701"/>
        <v/>
      </c>
      <c r="R3243" s="33">
        <f t="shared" si="702"/>
        <v>3</v>
      </c>
      <c r="S3243" s="33" t="str">
        <f t="shared" si="703"/>
        <v>155_3</v>
      </c>
      <c r="T3243" s="35" t="str">
        <f t="shared" si="704"/>
        <v>155AM</v>
      </c>
      <c r="U3243" s="35" t="str">
        <f t="shared" si="705"/>
        <v>155AMNS</v>
      </c>
      <c r="W3243" s="20" t="str">
        <f t="shared" si="706"/>
        <v/>
      </c>
      <c r="X3243" s="20" t="str">
        <f t="shared" si="707"/>
        <v/>
      </c>
      <c r="Y3243" s="20" t="str">
        <f t="shared" si="708"/>
        <v/>
      </c>
      <c r="Z3243" s="20" t="str">
        <f t="shared" si="709"/>
        <v/>
      </c>
      <c r="AA3243" s="20">
        <f t="shared" si="711"/>
        <v>0</v>
      </c>
      <c r="AB3243" s="20">
        <f t="shared" si="712"/>
        <v>0</v>
      </c>
      <c r="AC3243" s="20">
        <f t="shared" si="713"/>
        <v>3</v>
      </c>
      <c r="AD3243" s="16">
        <f t="shared" si="710"/>
        <v>1</v>
      </c>
      <c r="AE3243" s="16">
        <f>IF(ISBLANK(T3243),AE3242,IF(COUNTIF(T$2:T3243,T3243)&gt;1,AE3242,1+MAX(AE3242,0)))</f>
        <v>98</v>
      </c>
    </row>
    <row r="3244" spans="1:31" x14ac:dyDescent="0.25">
      <c r="A3244" s="42">
        <v>155</v>
      </c>
      <c r="B3244" s="42" t="s">
        <v>65</v>
      </c>
      <c r="C3244" s="42" t="s">
        <v>627</v>
      </c>
      <c r="E3244" s="20">
        <v>1</v>
      </c>
      <c r="F3244" s="20">
        <v>3</v>
      </c>
      <c r="G3244" s="20">
        <v>3</v>
      </c>
      <c r="H3244" s="20">
        <v>1</v>
      </c>
      <c r="I3244" s="20">
        <v>0</v>
      </c>
      <c r="J3244" s="20">
        <v>1</v>
      </c>
      <c r="K3244" s="20">
        <v>0</v>
      </c>
      <c r="L3244" s="20">
        <v>0</v>
      </c>
      <c r="M3244" s="225" t="s">
        <v>848</v>
      </c>
      <c r="O3244" s="101">
        <f>IF(ISBLANK(C3244),O3243,IF(COUNTIF(C$2:C3244,C3244)&gt;1,O3243,1+MAX(O3243,0)))</f>
        <v>90</v>
      </c>
      <c r="P3244" s="45">
        <f t="shared" si="700"/>
        <v>54</v>
      </c>
      <c r="Q3244" s="33" t="str">
        <f t="shared" si="701"/>
        <v/>
      </c>
      <c r="R3244" s="33">
        <f t="shared" si="702"/>
        <v>3</v>
      </c>
      <c r="S3244" s="33" t="str">
        <f t="shared" si="703"/>
        <v>155_3</v>
      </c>
      <c r="T3244" s="35" t="str">
        <f t="shared" si="704"/>
        <v>155AM</v>
      </c>
      <c r="U3244" s="35" t="str">
        <f t="shared" si="705"/>
        <v>155AMEW</v>
      </c>
      <c r="W3244" s="20" t="str">
        <f t="shared" si="706"/>
        <v/>
      </c>
      <c r="X3244" s="20" t="str">
        <f t="shared" si="707"/>
        <v/>
      </c>
      <c r="Y3244" s="20" t="str">
        <f t="shared" si="708"/>
        <v/>
      </c>
      <c r="Z3244" s="20" t="str">
        <f t="shared" si="709"/>
        <v/>
      </c>
      <c r="AA3244" s="20">
        <f t="shared" si="711"/>
        <v>0</v>
      </c>
      <c r="AB3244" s="20">
        <f t="shared" si="712"/>
        <v>0</v>
      </c>
      <c r="AC3244" s="20">
        <f t="shared" si="713"/>
        <v>3</v>
      </c>
      <c r="AD3244" s="16">
        <f t="shared" si="710"/>
        <v>1</v>
      </c>
      <c r="AE3244" s="16">
        <f>IF(ISBLANK(T3244),AE3243,IF(COUNTIF(T$2:T3244,T3244)&gt;1,AE3243,1+MAX(AE3243,0)))</f>
        <v>98</v>
      </c>
    </row>
    <row r="3245" spans="1:31" x14ac:dyDescent="0.25">
      <c r="A3245" s="42">
        <v>155</v>
      </c>
      <c r="B3245" s="42" t="s">
        <v>65</v>
      </c>
      <c r="C3245" s="42" t="s">
        <v>627</v>
      </c>
      <c r="E3245" s="20">
        <v>1</v>
      </c>
      <c r="F3245" s="20">
        <v>3</v>
      </c>
      <c r="G3245" s="20">
        <v>4</v>
      </c>
      <c r="H3245" s="20">
        <v>4</v>
      </c>
      <c r="I3245" s="20">
        <v>1</v>
      </c>
      <c r="J3245" s="20">
        <v>0</v>
      </c>
      <c r="K3245" s="20">
        <v>0</v>
      </c>
      <c r="L3245" s="20">
        <v>1</v>
      </c>
      <c r="M3245" s="225" t="s">
        <v>848</v>
      </c>
      <c r="O3245" s="101">
        <f>IF(ISBLANK(C3245),O3244,IF(COUNTIF(C$2:C3245,C3245)&gt;1,O3244,1+MAX(O3244,0)))</f>
        <v>90</v>
      </c>
      <c r="P3245" s="45">
        <f t="shared" si="700"/>
        <v>54</v>
      </c>
      <c r="Q3245" s="33" t="str">
        <f t="shared" si="701"/>
        <v/>
      </c>
      <c r="R3245" s="33">
        <f t="shared" si="702"/>
        <v>3</v>
      </c>
      <c r="S3245" s="33" t="str">
        <f t="shared" si="703"/>
        <v>155_3</v>
      </c>
      <c r="T3245" s="35" t="str">
        <f t="shared" si="704"/>
        <v>155AM</v>
      </c>
      <c r="U3245" s="35" t="str">
        <f t="shared" si="705"/>
        <v>155AMEW</v>
      </c>
      <c r="W3245" s="20" t="str">
        <f t="shared" si="706"/>
        <v/>
      </c>
      <c r="X3245" s="20" t="str">
        <f t="shared" si="707"/>
        <v/>
      </c>
      <c r="Y3245" s="20" t="str">
        <f t="shared" si="708"/>
        <v/>
      </c>
      <c r="Z3245" s="20" t="str">
        <f t="shared" si="709"/>
        <v/>
      </c>
      <c r="AA3245" s="20">
        <f t="shared" si="711"/>
        <v>0</v>
      </c>
      <c r="AB3245" s="20">
        <f t="shared" si="712"/>
        <v>0</v>
      </c>
      <c r="AC3245" s="20">
        <f t="shared" si="713"/>
        <v>3</v>
      </c>
      <c r="AD3245" s="16">
        <f t="shared" si="710"/>
        <v>1</v>
      </c>
      <c r="AE3245" s="16">
        <f>IF(ISBLANK(T3245),AE3244,IF(COUNTIF(T$2:T3245,T3245)&gt;1,AE3244,1+MAX(AE3244,0)))</f>
        <v>98</v>
      </c>
    </row>
    <row r="3246" spans="1:31" x14ac:dyDescent="0.25">
      <c r="A3246" s="42">
        <v>155</v>
      </c>
      <c r="B3246" s="42" t="s">
        <v>65</v>
      </c>
      <c r="C3246" s="42" t="s">
        <v>627</v>
      </c>
      <c r="E3246" s="20">
        <v>1</v>
      </c>
      <c r="F3246" s="20">
        <v>4</v>
      </c>
      <c r="G3246" s="20">
        <v>1</v>
      </c>
      <c r="H3246" s="20">
        <v>1</v>
      </c>
      <c r="I3246" s="20">
        <v>0</v>
      </c>
      <c r="J3246" s="20">
        <v>0</v>
      </c>
      <c r="K3246" s="20">
        <v>1</v>
      </c>
      <c r="L3246" s="20">
        <v>1</v>
      </c>
      <c r="M3246" s="225" t="s">
        <v>848</v>
      </c>
      <c r="O3246" s="101">
        <f>IF(ISBLANK(C3246),O3245,IF(COUNTIF(C$2:C3246,C3246)&gt;1,O3245,1+MAX(O3245,0)))</f>
        <v>90</v>
      </c>
      <c r="P3246" s="45">
        <f t="shared" si="700"/>
        <v>54</v>
      </c>
      <c r="Q3246" s="33" t="str">
        <f t="shared" si="701"/>
        <v/>
      </c>
      <c r="R3246" s="33">
        <f t="shared" si="702"/>
        <v>4</v>
      </c>
      <c r="S3246" s="33" t="str">
        <f t="shared" si="703"/>
        <v>155_4</v>
      </c>
      <c r="T3246" s="35" t="str">
        <f t="shared" si="704"/>
        <v>155AM</v>
      </c>
      <c r="U3246" s="35" t="str">
        <f t="shared" si="705"/>
        <v>155AMNS</v>
      </c>
      <c r="W3246" s="20" t="str">
        <f t="shared" si="706"/>
        <v/>
      </c>
      <c r="X3246" s="20" t="str">
        <f t="shared" si="707"/>
        <v/>
      </c>
      <c r="Y3246" s="20" t="str">
        <f t="shared" si="708"/>
        <v/>
      </c>
      <c r="Z3246" s="20" t="str">
        <f t="shared" si="709"/>
        <v/>
      </c>
      <c r="AA3246" s="20">
        <f t="shared" si="711"/>
        <v>0</v>
      </c>
      <c r="AB3246" s="20">
        <f t="shared" si="712"/>
        <v>0</v>
      </c>
      <c r="AC3246" s="20">
        <f t="shared" si="713"/>
        <v>3</v>
      </c>
      <c r="AD3246" s="16">
        <f t="shared" si="710"/>
        <v>1</v>
      </c>
      <c r="AE3246" s="16">
        <f>IF(ISBLANK(T3246),AE3245,IF(COUNTIF(T$2:T3246,T3246)&gt;1,AE3245,1+MAX(AE3245,0)))</f>
        <v>98</v>
      </c>
    </row>
    <row r="3247" spans="1:31" x14ac:dyDescent="0.25">
      <c r="A3247" s="42">
        <v>155</v>
      </c>
      <c r="B3247" s="42" t="s">
        <v>65</v>
      </c>
      <c r="C3247" s="42" t="s">
        <v>627</v>
      </c>
      <c r="E3247" s="20">
        <v>1</v>
      </c>
      <c r="F3247" s="20">
        <v>4</v>
      </c>
      <c r="G3247" s="20">
        <v>2</v>
      </c>
      <c r="H3247" s="20">
        <v>1</v>
      </c>
      <c r="I3247" s="20">
        <v>0</v>
      </c>
      <c r="J3247" s="20">
        <v>0</v>
      </c>
      <c r="K3247" s="20">
        <v>0</v>
      </c>
      <c r="L3247" s="20">
        <v>1</v>
      </c>
      <c r="M3247" s="225" t="s">
        <v>848</v>
      </c>
      <c r="O3247" s="101">
        <f>IF(ISBLANK(C3247),O3246,IF(COUNTIF(C$2:C3247,C3247)&gt;1,O3246,1+MAX(O3246,0)))</f>
        <v>90</v>
      </c>
      <c r="P3247" s="45">
        <f t="shared" si="700"/>
        <v>54</v>
      </c>
      <c r="Q3247" s="33" t="str">
        <f t="shared" si="701"/>
        <v/>
      </c>
      <c r="R3247" s="33">
        <f t="shared" si="702"/>
        <v>4</v>
      </c>
      <c r="S3247" s="33" t="str">
        <f t="shared" si="703"/>
        <v>155_4</v>
      </c>
      <c r="T3247" s="35" t="str">
        <f t="shared" si="704"/>
        <v>155AM</v>
      </c>
      <c r="U3247" s="35" t="str">
        <f t="shared" si="705"/>
        <v>155AMNS</v>
      </c>
      <c r="W3247" s="20" t="str">
        <f t="shared" si="706"/>
        <v/>
      </c>
      <c r="X3247" s="20" t="str">
        <f t="shared" si="707"/>
        <v/>
      </c>
      <c r="Y3247" s="20" t="str">
        <f t="shared" si="708"/>
        <v/>
      </c>
      <c r="Z3247" s="20" t="str">
        <f t="shared" si="709"/>
        <v/>
      </c>
      <c r="AA3247" s="20">
        <f t="shared" si="711"/>
        <v>0</v>
      </c>
      <c r="AB3247" s="20">
        <f t="shared" si="712"/>
        <v>0</v>
      </c>
      <c r="AC3247" s="20">
        <f t="shared" si="713"/>
        <v>3</v>
      </c>
      <c r="AD3247" s="16">
        <f t="shared" si="710"/>
        <v>1</v>
      </c>
      <c r="AE3247" s="16">
        <f>IF(ISBLANK(T3247),AE3246,IF(COUNTIF(T$2:T3247,T3247)&gt;1,AE3246,1+MAX(AE3246,0)))</f>
        <v>98</v>
      </c>
    </row>
    <row r="3248" spans="1:31" x14ac:dyDescent="0.25">
      <c r="A3248" s="42">
        <v>155</v>
      </c>
      <c r="B3248" s="42" t="s">
        <v>65</v>
      </c>
      <c r="C3248" s="42" t="s">
        <v>627</v>
      </c>
      <c r="E3248" s="20">
        <v>1</v>
      </c>
      <c r="F3248" s="20">
        <v>4</v>
      </c>
      <c r="G3248" s="20">
        <v>3</v>
      </c>
      <c r="H3248" s="20">
        <v>0</v>
      </c>
      <c r="I3248" s="20">
        <v>0</v>
      </c>
      <c r="J3248" s="20">
        <v>0</v>
      </c>
      <c r="K3248" s="20">
        <v>0</v>
      </c>
      <c r="L3248" s="20">
        <v>0</v>
      </c>
      <c r="M3248" s="225" t="s">
        <v>848</v>
      </c>
      <c r="O3248" s="101">
        <f>IF(ISBLANK(C3248),O3247,IF(COUNTIF(C$2:C3248,C3248)&gt;1,O3247,1+MAX(O3247,0)))</f>
        <v>90</v>
      </c>
      <c r="P3248" s="45">
        <f t="shared" si="700"/>
        <v>54</v>
      </c>
      <c r="Q3248" s="33" t="str">
        <f t="shared" si="701"/>
        <v/>
      </c>
      <c r="R3248" s="33">
        <f t="shared" si="702"/>
        <v>4</v>
      </c>
      <c r="S3248" s="33" t="str">
        <f t="shared" si="703"/>
        <v>155_4</v>
      </c>
      <c r="T3248" s="35" t="str">
        <f t="shared" si="704"/>
        <v>155AM</v>
      </c>
      <c r="U3248" s="35" t="str">
        <f t="shared" si="705"/>
        <v>155AMEW</v>
      </c>
      <c r="W3248" s="20" t="str">
        <f t="shared" si="706"/>
        <v/>
      </c>
      <c r="X3248" s="20" t="str">
        <f t="shared" si="707"/>
        <v/>
      </c>
      <c r="Y3248" s="20" t="str">
        <f t="shared" si="708"/>
        <v/>
      </c>
      <c r="Z3248" s="20" t="str">
        <f t="shared" si="709"/>
        <v/>
      </c>
      <c r="AA3248" s="20">
        <f t="shared" si="711"/>
        <v>0</v>
      </c>
      <c r="AB3248" s="20">
        <f t="shared" si="712"/>
        <v>0</v>
      </c>
      <c r="AC3248" s="20">
        <f t="shared" si="713"/>
        <v>3</v>
      </c>
      <c r="AD3248" s="16">
        <f t="shared" si="710"/>
        <v>1</v>
      </c>
      <c r="AE3248" s="16">
        <f>IF(ISBLANK(T3248),AE3247,IF(COUNTIF(T$2:T3248,T3248)&gt;1,AE3247,1+MAX(AE3247,0)))</f>
        <v>98</v>
      </c>
    </row>
    <row r="3249" spans="1:32" x14ac:dyDescent="0.25">
      <c r="A3249" s="42">
        <v>155</v>
      </c>
      <c r="B3249" s="42" t="s">
        <v>65</v>
      </c>
      <c r="C3249" s="42" t="s">
        <v>627</v>
      </c>
      <c r="E3249" s="20">
        <v>1</v>
      </c>
      <c r="F3249" s="20">
        <v>4</v>
      </c>
      <c r="G3249" s="20">
        <v>4</v>
      </c>
      <c r="H3249" s="20">
        <v>5</v>
      </c>
      <c r="I3249" s="20">
        <v>1</v>
      </c>
      <c r="J3249" s="20">
        <v>0</v>
      </c>
      <c r="K3249" s="20">
        <v>0</v>
      </c>
      <c r="L3249" s="20">
        <v>2</v>
      </c>
      <c r="M3249" s="225" t="s">
        <v>848</v>
      </c>
      <c r="O3249" s="101">
        <f>IF(ISBLANK(C3249),O3248,IF(COUNTIF(C$2:C3249,C3249)&gt;1,O3248,1+MAX(O3248,0)))</f>
        <v>90</v>
      </c>
      <c r="P3249" s="45">
        <f t="shared" si="700"/>
        <v>54</v>
      </c>
      <c r="Q3249" s="33" t="str">
        <f t="shared" si="701"/>
        <v/>
      </c>
      <c r="R3249" s="33">
        <f t="shared" si="702"/>
        <v>4</v>
      </c>
      <c r="S3249" s="33" t="str">
        <f t="shared" si="703"/>
        <v>155_4</v>
      </c>
      <c r="T3249" s="35" t="str">
        <f t="shared" si="704"/>
        <v>155AM</v>
      </c>
      <c r="U3249" s="35" t="str">
        <f t="shared" si="705"/>
        <v>155AMEW</v>
      </c>
      <c r="W3249" s="20" t="str">
        <f t="shared" si="706"/>
        <v/>
      </c>
      <c r="X3249" s="20" t="str">
        <f t="shared" si="707"/>
        <v/>
      </c>
      <c r="Y3249" s="20" t="str">
        <f t="shared" si="708"/>
        <v/>
      </c>
      <c r="Z3249" s="20" t="str">
        <f t="shared" si="709"/>
        <v/>
      </c>
      <c r="AA3249" s="20">
        <f t="shared" si="711"/>
        <v>0</v>
      </c>
      <c r="AB3249" s="20">
        <f t="shared" si="712"/>
        <v>0</v>
      </c>
      <c r="AC3249" s="20">
        <f t="shared" si="713"/>
        <v>3</v>
      </c>
      <c r="AD3249" s="16">
        <f t="shared" si="710"/>
        <v>1</v>
      </c>
      <c r="AE3249" s="16">
        <f>IF(ISBLANK(T3249),AE3248,IF(COUNTIF(T$2:T3249,T3249)&gt;1,AE3248,1+MAX(AE3248,0)))</f>
        <v>98</v>
      </c>
    </row>
    <row r="3250" spans="1:32" x14ac:dyDescent="0.25">
      <c r="A3250" s="42">
        <v>155</v>
      </c>
      <c r="B3250" s="42" t="s">
        <v>65</v>
      </c>
      <c r="C3250" s="42" t="s">
        <v>627</v>
      </c>
      <c r="E3250" s="20">
        <v>2</v>
      </c>
      <c r="F3250" s="20">
        <v>1</v>
      </c>
      <c r="G3250" s="20">
        <v>1</v>
      </c>
      <c r="H3250" s="20">
        <v>1</v>
      </c>
      <c r="I3250" s="20">
        <v>0</v>
      </c>
      <c r="J3250" s="20">
        <v>0</v>
      </c>
      <c r="K3250" s="20">
        <v>1</v>
      </c>
      <c r="L3250" s="20">
        <v>1</v>
      </c>
      <c r="M3250" s="225" t="s">
        <v>849</v>
      </c>
      <c r="O3250" s="101">
        <f>IF(ISBLANK(C3250),O3249,IF(COUNTIF(C$2:C3250,C3250)&gt;1,O3249,1+MAX(O3249,0)))</f>
        <v>90</v>
      </c>
      <c r="P3250" s="45">
        <f t="shared" si="700"/>
        <v>54</v>
      </c>
      <c r="Q3250" s="33" t="str">
        <f t="shared" si="701"/>
        <v/>
      </c>
      <c r="R3250" s="33">
        <f t="shared" si="702"/>
        <v>5</v>
      </c>
      <c r="S3250" s="33" t="str">
        <f t="shared" si="703"/>
        <v>155_5</v>
      </c>
      <c r="T3250" s="35" t="str">
        <f t="shared" si="704"/>
        <v>155AM</v>
      </c>
      <c r="U3250" s="35" t="str">
        <f t="shared" si="705"/>
        <v>155AMNS</v>
      </c>
      <c r="W3250" s="20" t="str">
        <f t="shared" si="706"/>
        <v/>
      </c>
      <c r="X3250" s="20" t="str">
        <f t="shared" si="707"/>
        <v/>
      </c>
      <c r="Y3250" s="20" t="str">
        <f t="shared" si="708"/>
        <v/>
      </c>
      <c r="Z3250" s="20" t="str">
        <f t="shared" si="709"/>
        <v/>
      </c>
      <c r="AA3250" s="20">
        <f t="shared" si="711"/>
        <v>0</v>
      </c>
      <c r="AB3250" s="20">
        <f t="shared" si="712"/>
        <v>0</v>
      </c>
      <c r="AC3250" s="20">
        <f t="shared" si="713"/>
        <v>3</v>
      </c>
      <c r="AD3250" s="16">
        <f t="shared" si="710"/>
        <v>1</v>
      </c>
      <c r="AE3250" s="16">
        <f>IF(ISBLANK(T3250),AE3249,IF(COUNTIF(T$2:T3250,T3250)&gt;1,AE3249,1+MAX(AE3249,0)))</f>
        <v>98</v>
      </c>
    </row>
    <row r="3251" spans="1:32" x14ac:dyDescent="0.25">
      <c r="A3251" s="42">
        <v>155</v>
      </c>
      <c r="B3251" s="42" t="s">
        <v>65</v>
      </c>
      <c r="C3251" s="42" t="s">
        <v>627</v>
      </c>
      <c r="E3251" s="20">
        <v>2</v>
      </c>
      <c r="F3251" s="20">
        <v>1</v>
      </c>
      <c r="G3251" s="20">
        <v>2</v>
      </c>
      <c r="H3251" s="20">
        <v>0</v>
      </c>
      <c r="I3251" s="20">
        <v>0</v>
      </c>
      <c r="J3251" s="20">
        <v>0</v>
      </c>
      <c r="K3251" s="20">
        <v>0</v>
      </c>
      <c r="L3251" s="20">
        <v>0</v>
      </c>
      <c r="M3251" s="225" t="s">
        <v>849</v>
      </c>
      <c r="O3251" s="101">
        <f>IF(ISBLANK(C3251),O3250,IF(COUNTIF(C$2:C3251,C3251)&gt;1,O3250,1+MAX(O3250,0)))</f>
        <v>90</v>
      </c>
      <c r="P3251" s="45">
        <f t="shared" si="700"/>
        <v>54</v>
      </c>
      <c r="Q3251" s="33" t="str">
        <f t="shared" si="701"/>
        <v/>
      </c>
      <c r="R3251" s="33">
        <f t="shared" si="702"/>
        <v>5</v>
      </c>
      <c r="S3251" s="33" t="str">
        <f t="shared" si="703"/>
        <v>155_5</v>
      </c>
      <c r="T3251" s="35" t="str">
        <f t="shared" si="704"/>
        <v>155AM</v>
      </c>
      <c r="U3251" s="35" t="str">
        <f t="shared" si="705"/>
        <v>155AMNS</v>
      </c>
      <c r="W3251" s="20" t="str">
        <f t="shared" si="706"/>
        <v/>
      </c>
      <c r="X3251" s="20" t="str">
        <f t="shared" si="707"/>
        <v/>
      </c>
      <c r="Y3251" s="20" t="str">
        <f t="shared" si="708"/>
        <v/>
      </c>
      <c r="Z3251" s="20" t="str">
        <f t="shared" si="709"/>
        <v/>
      </c>
      <c r="AA3251" s="20">
        <f t="shared" si="711"/>
        <v>0</v>
      </c>
      <c r="AB3251" s="20">
        <f t="shared" si="712"/>
        <v>0</v>
      </c>
      <c r="AC3251" s="20">
        <f t="shared" si="713"/>
        <v>3</v>
      </c>
      <c r="AD3251" s="16">
        <f t="shared" si="710"/>
        <v>1</v>
      </c>
      <c r="AE3251" s="16">
        <f>IF(ISBLANK(T3251),AE3250,IF(COUNTIF(T$2:T3251,T3251)&gt;1,AE3250,1+MAX(AE3250,0)))</f>
        <v>98</v>
      </c>
    </row>
    <row r="3252" spans="1:32" x14ac:dyDescent="0.25">
      <c r="A3252" s="42">
        <v>155</v>
      </c>
      <c r="B3252" s="42" t="s">
        <v>65</v>
      </c>
      <c r="C3252" s="42" t="s">
        <v>627</v>
      </c>
      <c r="E3252" s="20">
        <v>2</v>
      </c>
      <c r="F3252" s="20">
        <v>1</v>
      </c>
      <c r="G3252" s="20">
        <v>3</v>
      </c>
      <c r="H3252" s="20">
        <v>2</v>
      </c>
      <c r="I3252" s="20">
        <v>0</v>
      </c>
      <c r="J3252" s="20">
        <v>0</v>
      </c>
      <c r="K3252" s="20">
        <v>0</v>
      </c>
      <c r="L3252" s="20">
        <v>2</v>
      </c>
      <c r="M3252" s="225" t="s">
        <v>849</v>
      </c>
      <c r="O3252" s="101">
        <f>IF(ISBLANK(C3252),O3251,IF(COUNTIF(C$2:C3252,C3252)&gt;1,O3251,1+MAX(O3251,0)))</f>
        <v>90</v>
      </c>
      <c r="P3252" s="45">
        <f t="shared" si="700"/>
        <v>54</v>
      </c>
      <c r="Q3252" s="33" t="str">
        <f t="shared" si="701"/>
        <v/>
      </c>
      <c r="R3252" s="33">
        <f t="shared" si="702"/>
        <v>5</v>
      </c>
      <c r="S3252" s="33" t="str">
        <f t="shared" si="703"/>
        <v>155_5</v>
      </c>
      <c r="T3252" s="35" t="str">
        <f t="shared" si="704"/>
        <v>155AM</v>
      </c>
      <c r="U3252" s="35" t="str">
        <f t="shared" si="705"/>
        <v>155AMEW</v>
      </c>
      <c r="W3252" s="20" t="str">
        <f t="shared" si="706"/>
        <v/>
      </c>
      <c r="X3252" s="20" t="str">
        <f t="shared" si="707"/>
        <v/>
      </c>
      <c r="Y3252" s="20" t="str">
        <f t="shared" si="708"/>
        <v/>
      </c>
      <c r="Z3252" s="20" t="str">
        <f t="shared" si="709"/>
        <v/>
      </c>
      <c r="AA3252" s="20">
        <f t="shared" si="711"/>
        <v>0</v>
      </c>
      <c r="AB3252" s="20">
        <f t="shared" si="712"/>
        <v>0</v>
      </c>
      <c r="AC3252" s="20">
        <f t="shared" si="713"/>
        <v>3</v>
      </c>
      <c r="AD3252" s="16">
        <f t="shared" si="710"/>
        <v>1</v>
      </c>
      <c r="AE3252" s="16">
        <f>IF(ISBLANK(T3252),AE3251,IF(COUNTIF(T$2:T3252,T3252)&gt;1,AE3251,1+MAX(AE3251,0)))</f>
        <v>98</v>
      </c>
    </row>
    <row r="3253" spans="1:32" x14ac:dyDescent="0.25">
      <c r="A3253" s="42">
        <v>155</v>
      </c>
      <c r="B3253" s="42" t="s">
        <v>65</v>
      </c>
      <c r="C3253" s="42" t="s">
        <v>627</v>
      </c>
      <c r="E3253" s="20">
        <v>2</v>
      </c>
      <c r="F3253" s="20">
        <v>1</v>
      </c>
      <c r="G3253" s="20">
        <v>4</v>
      </c>
      <c r="H3253" s="20">
        <v>3</v>
      </c>
      <c r="I3253" s="20">
        <v>2</v>
      </c>
      <c r="J3253" s="20">
        <v>1</v>
      </c>
      <c r="K3253" s="20">
        <v>1</v>
      </c>
      <c r="L3253" s="20">
        <v>1</v>
      </c>
      <c r="M3253" s="225" t="s">
        <v>849</v>
      </c>
      <c r="O3253" s="101">
        <f>IF(ISBLANK(C3253),O3252,IF(COUNTIF(C$2:C3253,C3253)&gt;1,O3252,1+MAX(O3252,0)))</f>
        <v>90</v>
      </c>
      <c r="P3253" s="45">
        <f t="shared" si="700"/>
        <v>54</v>
      </c>
      <c r="Q3253" s="33" t="str">
        <f t="shared" si="701"/>
        <v/>
      </c>
      <c r="R3253" s="33">
        <f t="shared" si="702"/>
        <v>5</v>
      </c>
      <c r="S3253" s="33" t="str">
        <f t="shared" si="703"/>
        <v>155_5</v>
      </c>
      <c r="T3253" s="35" t="str">
        <f t="shared" si="704"/>
        <v>155AM</v>
      </c>
      <c r="U3253" s="35" t="str">
        <f t="shared" si="705"/>
        <v>155AMEW</v>
      </c>
      <c r="W3253" s="20" t="str">
        <f t="shared" si="706"/>
        <v/>
      </c>
      <c r="X3253" s="20" t="str">
        <f t="shared" si="707"/>
        <v/>
      </c>
      <c r="Y3253" s="20" t="str">
        <f t="shared" si="708"/>
        <v/>
      </c>
      <c r="Z3253" s="20" t="str">
        <f t="shared" si="709"/>
        <v/>
      </c>
      <c r="AA3253" s="20">
        <f t="shared" si="711"/>
        <v>0</v>
      </c>
      <c r="AB3253" s="20">
        <f t="shared" si="712"/>
        <v>0</v>
      </c>
      <c r="AC3253" s="20">
        <f t="shared" si="713"/>
        <v>3</v>
      </c>
      <c r="AD3253" s="16">
        <f t="shared" si="710"/>
        <v>1</v>
      </c>
      <c r="AE3253" s="16">
        <f>IF(ISBLANK(T3253),AE3252,IF(COUNTIF(T$2:T3253,T3253)&gt;1,AE3252,1+MAX(AE3252,0)))</f>
        <v>98</v>
      </c>
    </row>
    <row r="3254" spans="1:32" x14ac:dyDescent="0.25">
      <c r="A3254" s="42">
        <v>155</v>
      </c>
      <c r="B3254" s="42" t="s">
        <v>65</v>
      </c>
      <c r="C3254" s="42" t="s">
        <v>627</v>
      </c>
      <c r="E3254" s="20">
        <v>2</v>
      </c>
      <c r="F3254" s="20">
        <v>2</v>
      </c>
      <c r="G3254" s="20">
        <v>1</v>
      </c>
      <c r="H3254" s="20">
        <v>3</v>
      </c>
      <c r="I3254" s="20">
        <v>0</v>
      </c>
      <c r="J3254" s="20">
        <v>0</v>
      </c>
      <c r="K3254" s="20">
        <v>0</v>
      </c>
      <c r="L3254" s="20">
        <v>3</v>
      </c>
      <c r="M3254" s="225" t="s">
        <v>849</v>
      </c>
      <c r="O3254" s="101">
        <f>IF(ISBLANK(C3254),O3253,IF(COUNTIF(C$2:C3254,C3254)&gt;1,O3253,1+MAX(O3253,0)))</f>
        <v>90</v>
      </c>
      <c r="P3254" s="45">
        <f t="shared" si="700"/>
        <v>54</v>
      </c>
      <c r="Q3254" s="33" t="str">
        <f t="shared" si="701"/>
        <v/>
      </c>
      <c r="R3254" s="33">
        <f t="shared" si="702"/>
        <v>6</v>
      </c>
      <c r="S3254" s="33" t="str">
        <f t="shared" si="703"/>
        <v>155_6</v>
      </c>
      <c r="T3254" s="35" t="str">
        <f t="shared" si="704"/>
        <v>155AM</v>
      </c>
      <c r="U3254" s="35" t="str">
        <f t="shared" si="705"/>
        <v>155AMNS</v>
      </c>
      <c r="W3254" s="20" t="str">
        <f t="shared" si="706"/>
        <v/>
      </c>
      <c r="X3254" s="20" t="str">
        <f t="shared" si="707"/>
        <v/>
      </c>
      <c r="Y3254" s="20" t="str">
        <f t="shared" si="708"/>
        <v/>
      </c>
      <c r="Z3254" s="20" t="str">
        <f t="shared" si="709"/>
        <v/>
      </c>
      <c r="AA3254" s="20">
        <f t="shared" si="711"/>
        <v>0</v>
      </c>
      <c r="AB3254" s="20">
        <f t="shared" si="712"/>
        <v>0</v>
      </c>
      <c r="AC3254" s="20">
        <f t="shared" si="713"/>
        <v>3</v>
      </c>
      <c r="AD3254" s="16">
        <f t="shared" si="710"/>
        <v>1</v>
      </c>
      <c r="AE3254" s="16">
        <f>IF(ISBLANK(T3254),AE3253,IF(COUNTIF(T$2:T3254,T3254)&gt;1,AE3253,1+MAX(AE3253,0)))</f>
        <v>98</v>
      </c>
    </row>
    <row r="3255" spans="1:32" x14ac:dyDescent="0.25">
      <c r="A3255" s="42">
        <v>155</v>
      </c>
      <c r="B3255" s="42" t="s">
        <v>65</v>
      </c>
      <c r="C3255" s="42" t="s">
        <v>627</v>
      </c>
      <c r="E3255" s="20">
        <v>2</v>
      </c>
      <c r="F3255" s="20">
        <v>2</v>
      </c>
      <c r="G3255" s="20">
        <v>2</v>
      </c>
      <c r="H3255" s="20">
        <v>3</v>
      </c>
      <c r="I3255" s="20">
        <v>0</v>
      </c>
      <c r="J3255" s="20">
        <v>0</v>
      </c>
      <c r="K3255" s="20">
        <v>1</v>
      </c>
      <c r="L3255" s="20">
        <v>3</v>
      </c>
      <c r="M3255" s="225" t="s">
        <v>849</v>
      </c>
      <c r="O3255" s="101">
        <f>IF(ISBLANK(C3255),O3254,IF(COUNTIF(C$2:C3255,C3255)&gt;1,O3254,1+MAX(O3254,0)))</f>
        <v>90</v>
      </c>
      <c r="P3255" s="45">
        <f t="shared" si="700"/>
        <v>54</v>
      </c>
      <c r="Q3255" s="33" t="str">
        <f t="shared" si="701"/>
        <v/>
      </c>
      <c r="R3255" s="33">
        <f t="shared" si="702"/>
        <v>6</v>
      </c>
      <c r="S3255" s="33" t="str">
        <f t="shared" si="703"/>
        <v>155_6</v>
      </c>
      <c r="T3255" s="35" t="str">
        <f t="shared" si="704"/>
        <v>155AM</v>
      </c>
      <c r="U3255" s="35" t="str">
        <f t="shared" si="705"/>
        <v>155AMNS</v>
      </c>
      <c r="W3255" s="20" t="str">
        <f t="shared" si="706"/>
        <v/>
      </c>
      <c r="X3255" s="20" t="str">
        <f t="shared" si="707"/>
        <v/>
      </c>
      <c r="Y3255" s="20" t="str">
        <f t="shared" si="708"/>
        <v/>
      </c>
      <c r="Z3255" s="20" t="str">
        <f t="shared" si="709"/>
        <v/>
      </c>
      <c r="AA3255" s="20">
        <f t="shared" si="711"/>
        <v>0</v>
      </c>
      <c r="AB3255" s="20">
        <f t="shared" si="712"/>
        <v>0</v>
      </c>
      <c r="AC3255" s="20">
        <f t="shared" si="713"/>
        <v>3</v>
      </c>
      <c r="AD3255" s="16">
        <f t="shared" si="710"/>
        <v>1</v>
      </c>
      <c r="AE3255" s="16">
        <f>IF(ISBLANK(T3255),AE3254,IF(COUNTIF(T$2:T3255,T3255)&gt;1,AE3254,1+MAX(AE3254,0)))</f>
        <v>98</v>
      </c>
    </row>
    <row r="3256" spans="1:32" x14ac:dyDescent="0.25">
      <c r="A3256" s="42">
        <v>155</v>
      </c>
      <c r="B3256" s="42" t="s">
        <v>65</v>
      </c>
      <c r="C3256" s="42" t="s">
        <v>627</v>
      </c>
      <c r="E3256" s="20">
        <v>2</v>
      </c>
      <c r="F3256" s="20">
        <v>2</v>
      </c>
      <c r="G3256" s="20">
        <v>3</v>
      </c>
      <c r="H3256" s="20">
        <v>2</v>
      </c>
      <c r="I3256" s="20">
        <v>1</v>
      </c>
      <c r="J3256" s="20">
        <v>0</v>
      </c>
      <c r="K3256" s="20">
        <v>1</v>
      </c>
      <c r="L3256" s="20">
        <v>1</v>
      </c>
      <c r="M3256" s="225" t="s">
        <v>849</v>
      </c>
      <c r="O3256" s="101">
        <f>IF(ISBLANK(C3256),O3255,IF(COUNTIF(C$2:C3256,C3256)&gt;1,O3255,1+MAX(O3255,0)))</f>
        <v>90</v>
      </c>
      <c r="P3256" s="45">
        <f t="shared" si="700"/>
        <v>54</v>
      </c>
      <c r="Q3256" s="33" t="str">
        <f t="shared" si="701"/>
        <v/>
      </c>
      <c r="R3256" s="33">
        <f t="shared" si="702"/>
        <v>6</v>
      </c>
      <c r="S3256" s="33" t="str">
        <f t="shared" si="703"/>
        <v>155_6</v>
      </c>
      <c r="T3256" s="35" t="str">
        <f t="shared" si="704"/>
        <v>155AM</v>
      </c>
      <c r="U3256" s="35" t="str">
        <f t="shared" si="705"/>
        <v>155AMEW</v>
      </c>
      <c r="W3256" s="20" t="str">
        <f t="shared" si="706"/>
        <v/>
      </c>
      <c r="X3256" s="20" t="str">
        <f t="shared" si="707"/>
        <v/>
      </c>
      <c r="Y3256" s="20" t="str">
        <f t="shared" si="708"/>
        <v/>
      </c>
      <c r="Z3256" s="20" t="str">
        <f t="shared" si="709"/>
        <v/>
      </c>
      <c r="AA3256" s="20">
        <f t="shared" si="711"/>
        <v>0</v>
      </c>
      <c r="AB3256" s="20">
        <f t="shared" si="712"/>
        <v>0</v>
      </c>
      <c r="AC3256" s="20">
        <f t="shared" si="713"/>
        <v>3</v>
      </c>
      <c r="AD3256" s="16">
        <f t="shared" si="710"/>
        <v>1</v>
      </c>
      <c r="AE3256" s="16">
        <f>IF(ISBLANK(T3256),AE3255,IF(COUNTIF(T$2:T3256,T3256)&gt;1,AE3255,1+MAX(AE3255,0)))</f>
        <v>98</v>
      </c>
    </row>
    <row r="3257" spans="1:32" x14ac:dyDescent="0.25">
      <c r="A3257" s="42">
        <v>155</v>
      </c>
      <c r="B3257" s="42" t="s">
        <v>65</v>
      </c>
      <c r="C3257" s="42" t="s">
        <v>627</v>
      </c>
      <c r="E3257" s="20">
        <v>2</v>
      </c>
      <c r="F3257" s="20">
        <v>2</v>
      </c>
      <c r="G3257" s="20">
        <v>4</v>
      </c>
      <c r="H3257" s="20">
        <v>3</v>
      </c>
      <c r="I3257" s="20">
        <v>1</v>
      </c>
      <c r="J3257" s="20">
        <v>1</v>
      </c>
      <c r="K3257" s="20">
        <v>0</v>
      </c>
      <c r="L3257" s="20">
        <v>1</v>
      </c>
      <c r="M3257" s="225" t="s">
        <v>849</v>
      </c>
      <c r="O3257" s="101">
        <f>IF(ISBLANK(C3257),O3256,IF(COUNTIF(C$2:C3257,C3257)&gt;1,O3256,1+MAX(O3256,0)))</f>
        <v>90</v>
      </c>
      <c r="P3257" s="45">
        <f t="shared" si="700"/>
        <v>54</v>
      </c>
      <c r="Q3257" s="33" t="str">
        <f t="shared" si="701"/>
        <v/>
      </c>
      <c r="R3257" s="33">
        <f t="shared" si="702"/>
        <v>6</v>
      </c>
      <c r="S3257" s="33" t="str">
        <f t="shared" si="703"/>
        <v>155_6</v>
      </c>
      <c r="T3257" s="35" t="str">
        <f t="shared" si="704"/>
        <v>155AM</v>
      </c>
      <c r="U3257" s="35" t="str">
        <f t="shared" si="705"/>
        <v>155AMEW</v>
      </c>
      <c r="W3257" s="20" t="str">
        <f t="shared" si="706"/>
        <v/>
      </c>
      <c r="X3257" s="20" t="str">
        <f t="shared" si="707"/>
        <v/>
      </c>
      <c r="Y3257" s="20" t="str">
        <f t="shared" si="708"/>
        <v/>
      </c>
      <c r="Z3257" s="20" t="str">
        <f t="shared" si="709"/>
        <v/>
      </c>
      <c r="AA3257" s="20">
        <f t="shared" si="711"/>
        <v>0</v>
      </c>
      <c r="AB3257" s="20">
        <f t="shared" si="712"/>
        <v>0</v>
      </c>
      <c r="AC3257" s="20">
        <f t="shared" si="713"/>
        <v>3</v>
      </c>
      <c r="AD3257" s="16">
        <f t="shared" si="710"/>
        <v>1</v>
      </c>
      <c r="AE3257" s="16">
        <f>IF(ISBLANK(T3257),AE3256,IF(COUNTIF(T$2:T3257,T3257)&gt;1,AE3256,1+MAX(AE3256,0)))</f>
        <v>98</v>
      </c>
    </row>
    <row r="3258" spans="1:32" x14ac:dyDescent="0.25">
      <c r="A3258" s="42">
        <v>155</v>
      </c>
      <c r="B3258" s="42" t="s">
        <v>65</v>
      </c>
      <c r="C3258" s="42" t="s">
        <v>627</v>
      </c>
      <c r="E3258" s="20">
        <v>2</v>
      </c>
      <c r="F3258" s="20">
        <v>3</v>
      </c>
      <c r="G3258" s="20">
        <v>1</v>
      </c>
      <c r="H3258" s="20">
        <v>1</v>
      </c>
      <c r="I3258" s="20">
        <v>1</v>
      </c>
      <c r="J3258" s="20">
        <v>0</v>
      </c>
      <c r="K3258" s="20">
        <v>1</v>
      </c>
      <c r="L3258" s="20">
        <v>1</v>
      </c>
      <c r="M3258" s="225" t="s">
        <v>849</v>
      </c>
      <c r="O3258" s="101">
        <f>IF(ISBLANK(C3258),O3257,IF(COUNTIF(C$2:C3258,C3258)&gt;1,O3257,1+MAX(O3257,0)))</f>
        <v>90</v>
      </c>
      <c r="P3258" s="45">
        <f t="shared" si="700"/>
        <v>54</v>
      </c>
      <c r="Q3258" s="33" t="str">
        <f t="shared" si="701"/>
        <v/>
      </c>
      <c r="R3258" s="33">
        <f t="shared" si="702"/>
        <v>7</v>
      </c>
      <c r="S3258" s="33" t="str">
        <f t="shared" si="703"/>
        <v>155_7</v>
      </c>
      <c r="T3258" s="35" t="str">
        <f t="shared" si="704"/>
        <v>155AM</v>
      </c>
      <c r="U3258" s="35" t="str">
        <f t="shared" si="705"/>
        <v>155AMNS</v>
      </c>
      <c r="W3258" s="20" t="str">
        <f t="shared" si="706"/>
        <v/>
      </c>
      <c r="X3258" s="20" t="str">
        <f t="shared" si="707"/>
        <v/>
      </c>
      <c r="Y3258" s="20" t="str">
        <f t="shared" si="708"/>
        <v/>
      </c>
      <c r="Z3258" s="20" t="str">
        <f t="shared" si="709"/>
        <v/>
      </c>
      <c r="AA3258" s="20">
        <f t="shared" si="711"/>
        <v>0</v>
      </c>
      <c r="AB3258" s="20">
        <f t="shared" si="712"/>
        <v>0</v>
      </c>
      <c r="AC3258" s="20">
        <f t="shared" si="713"/>
        <v>3</v>
      </c>
      <c r="AD3258" s="16">
        <f t="shared" si="710"/>
        <v>1</v>
      </c>
      <c r="AE3258" s="16">
        <f>IF(ISBLANK(T3258),AE3257,IF(COUNTIF(T$2:T3258,T3258)&gt;1,AE3257,1+MAX(AE3257,0)))</f>
        <v>98</v>
      </c>
    </row>
    <row r="3259" spans="1:32" x14ac:dyDescent="0.25">
      <c r="A3259" s="42">
        <v>155</v>
      </c>
      <c r="B3259" s="42" t="s">
        <v>65</v>
      </c>
      <c r="C3259" s="42" t="s">
        <v>627</v>
      </c>
      <c r="E3259" s="20">
        <v>2</v>
      </c>
      <c r="F3259" s="20">
        <v>3</v>
      </c>
      <c r="G3259" s="20">
        <v>2</v>
      </c>
      <c r="H3259" s="20">
        <v>1</v>
      </c>
      <c r="I3259" s="20">
        <v>0</v>
      </c>
      <c r="J3259" s="20">
        <v>0</v>
      </c>
      <c r="K3259" s="20">
        <v>0</v>
      </c>
      <c r="L3259" s="20">
        <v>1</v>
      </c>
      <c r="M3259" s="225" t="s">
        <v>849</v>
      </c>
      <c r="O3259" s="101">
        <f>IF(ISBLANK(C3259),O3258,IF(COUNTIF(C$2:C3259,C3259)&gt;1,O3258,1+MAX(O3258,0)))</f>
        <v>90</v>
      </c>
      <c r="P3259" s="45">
        <f t="shared" si="700"/>
        <v>54</v>
      </c>
      <c r="Q3259" s="33" t="str">
        <f t="shared" si="701"/>
        <v/>
      </c>
      <c r="R3259" s="33">
        <f t="shared" si="702"/>
        <v>7</v>
      </c>
      <c r="S3259" s="33" t="str">
        <f t="shared" si="703"/>
        <v>155_7</v>
      </c>
      <c r="T3259" s="35" t="str">
        <f t="shared" si="704"/>
        <v>155AM</v>
      </c>
      <c r="U3259" s="35" t="str">
        <f t="shared" si="705"/>
        <v>155AMNS</v>
      </c>
      <c r="W3259" s="20" t="str">
        <f t="shared" si="706"/>
        <v/>
      </c>
      <c r="X3259" s="20" t="str">
        <f t="shared" si="707"/>
        <v/>
      </c>
      <c r="Y3259" s="20" t="str">
        <f t="shared" si="708"/>
        <v/>
      </c>
      <c r="Z3259" s="20" t="str">
        <f t="shared" si="709"/>
        <v/>
      </c>
      <c r="AA3259" s="20">
        <f t="shared" si="711"/>
        <v>0</v>
      </c>
      <c r="AB3259" s="20">
        <f t="shared" si="712"/>
        <v>0</v>
      </c>
      <c r="AC3259" s="20">
        <f t="shared" si="713"/>
        <v>3</v>
      </c>
      <c r="AD3259" s="16">
        <f t="shared" si="710"/>
        <v>1</v>
      </c>
      <c r="AE3259" s="16">
        <f>IF(ISBLANK(T3259),AE3258,IF(COUNTIF(T$2:T3259,T3259)&gt;1,AE3258,1+MAX(AE3258,0)))</f>
        <v>98</v>
      </c>
    </row>
    <row r="3260" spans="1:32" x14ac:dyDescent="0.25">
      <c r="A3260" s="42">
        <v>155</v>
      </c>
      <c r="B3260" s="42" t="s">
        <v>65</v>
      </c>
      <c r="C3260" s="42" t="s">
        <v>627</v>
      </c>
      <c r="E3260" s="20">
        <v>2</v>
      </c>
      <c r="F3260" s="20">
        <v>3</v>
      </c>
      <c r="G3260" s="20">
        <v>3</v>
      </c>
      <c r="H3260" s="20">
        <v>0</v>
      </c>
      <c r="I3260" s="20">
        <v>0</v>
      </c>
      <c r="J3260" s="20">
        <v>0</v>
      </c>
      <c r="K3260" s="20">
        <v>0</v>
      </c>
      <c r="L3260" s="20">
        <v>0</v>
      </c>
      <c r="M3260" s="225" t="s">
        <v>849</v>
      </c>
      <c r="O3260" s="101">
        <f>IF(ISBLANK(C3260),O3259,IF(COUNTIF(C$2:C3260,C3260)&gt;1,O3259,1+MAX(O3259,0)))</f>
        <v>90</v>
      </c>
      <c r="P3260" s="45">
        <f t="shared" si="700"/>
        <v>54</v>
      </c>
      <c r="Q3260" s="33" t="str">
        <f t="shared" si="701"/>
        <v/>
      </c>
      <c r="R3260" s="33">
        <f t="shared" si="702"/>
        <v>7</v>
      </c>
      <c r="S3260" s="33" t="str">
        <f t="shared" si="703"/>
        <v>155_7</v>
      </c>
      <c r="T3260" s="35" t="str">
        <f t="shared" si="704"/>
        <v>155AM</v>
      </c>
      <c r="U3260" s="35" t="str">
        <f t="shared" si="705"/>
        <v>155AMEW</v>
      </c>
      <c r="W3260" s="20" t="str">
        <f t="shared" si="706"/>
        <v/>
      </c>
      <c r="X3260" s="20" t="str">
        <f t="shared" si="707"/>
        <v/>
      </c>
      <c r="Y3260" s="20" t="str">
        <f t="shared" si="708"/>
        <v/>
      </c>
      <c r="Z3260" s="20" t="str">
        <f t="shared" si="709"/>
        <v/>
      </c>
      <c r="AA3260" s="20">
        <f t="shared" si="711"/>
        <v>0</v>
      </c>
      <c r="AB3260" s="20">
        <f t="shared" si="712"/>
        <v>0</v>
      </c>
      <c r="AC3260" s="20">
        <f t="shared" si="713"/>
        <v>3</v>
      </c>
      <c r="AD3260" s="16">
        <f t="shared" si="710"/>
        <v>1</v>
      </c>
      <c r="AE3260" s="16">
        <f>IF(ISBLANK(T3260),AE3259,IF(COUNTIF(T$2:T3260,T3260)&gt;1,AE3259,1+MAX(AE3259,0)))</f>
        <v>98</v>
      </c>
    </row>
    <row r="3261" spans="1:32" x14ac:dyDescent="0.25">
      <c r="A3261" s="42">
        <v>155</v>
      </c>
      <c r="B3261" s="42" t="s">
        <v>65</v>
      </c>
      <c r="C3261" s="42" t="s">
        <v>627</v>
      </c>
      <c r="E3261" s="20">
        <v>2</v>
      </c>
      <c r="F3261" s="20">
        <v>3</v>
      </c>
      <c r="G3261" s="20">
        <v>4</v>
      </c>
      <c r="H3261" s="20">
        <v>15</v>
      </c>
      <c r="I3261" s="20">
        <v>4</v>
      </c>
      <c r="J3261" s="20">
        <v>1</v>
      </c>
      <c r="K3261" s="20">
        <v>5</v>
      </c>
      <c r="L3261" s="20">
        <v>10</v>
      </c>
      <c r="M3261" s="225" t="s">
        <v>849</v>
      </c>
      <c r="O3261" s="101">
        <f>IF(ISBLANK(C3261),O3260,IF(COUNTIF(C$2:C3261,C3261)&gt;1,O3260,1+MAX(O3260,0)))</f>
        <v>90</v>
      </c>
      <c r="P3261" s="45">
        <f t="shared" si="700"/>
        <v>54</v>
      </c>
      <c r="Q3261" s="33" t="str">
        <f t="shared" si="701"/>
        <v/>
      </c>
      <c r="R3261" s="33">
        <f t="shared" si="702"/>
        <v>7</v>
      </c>
      <c r="S3261" s="33" t="str">
        <f t="shared" si="703"/>
        <v>155_7</v>
      </c>
      <c r="T3261" s="35" t="str">
        <f t="shared" si="704"/>
        <v>155AM</v>
      </c>
      <c r="U3261" s="35" t="str">
        <f t="shared" si="705"/>
        <v>155AMEW</v>
      </c>
      <c r="W3261" s="20" t="str">
        <f t="shared" si="706"/>
        <v/>
      </c>
      <c r="X3261" s="20" t="str">
        <f t="shared" si="707"/>
        <v/>
      </c>
      <c r="Y3261" s="20" t="str">
        <f t="shared" si="708"/>
        <v/>
      </c>
      <c r="Z3261" s="20" t="str">
        <f t="shared" si="709"/>
        <v/>
      </c>
      <c r="AA3261" s="20">
        <f t="shared" si="711"/>
        <v>0</v>
      </c>
      <c r="AB3261" s="20">
        <f t="shared" si="712"/>
        <v>0</v>
      </c>
      <c r="AC3261" s="20">
        <f t="shared" si="713"/>
        <v>3</v>
      </c>
      <c r="AD3261" s="16">
        <f t="shared" si="710"/>
        <v>1</v>
      </c>
      <c r="AE3261" s="16">
        <f>IF(ISBLANK(T3261),AE3260,IF(COUNTIF(T$2:T3261,T3261)&gt;1,AE3260,1+MAX(AE3260,0)))</f>
        <v>98</v>
      </c>
    </row>
    <row r="3262" spans="1:32" ht="26.4" x14ac:dyDescent="0.25">
      <c r="A3262" s="244">
        <v>155</v>
      </c>
      <c r="B3262" s="244" t="s">
        <v>65</v>
      </c>
      <c r="C3262" s="244" t="s">
        <v>627</v>
      </c>
      <c r="D3262" s="244"/>
      <c r="E3262" s="246">
        <v>2</v>
      </c>
      <c r="F3262" s="246">
        <v>4</v>
      </c>
      <c r="G3262" s="246">
        <v>1</v>
      </c>
      <c r="H3262" s="248">
        <v>5</v>
      </c>
      <c r="I3262" s="246">
        <v>2</v>
      </c>
      <c r="J3262" s="246">
        <v>0</v>
      </c>
      <c r="K3262" s="246">
        <v>0</v>
      </c>
      <c r="L3262" s="246">
        <v>5</v>
      </c>
      <c r="M3262" s="225" t="s">
        <v>849</v>
      </c>
      <c r="O3262" s="101">
        <f>IF(ISBLANK(C3262),O3261,IF(COUNTIF(C$2:C3262,C3262)&gt;1,O3261,1+MAX(O3261,0)))</f>
        <v>90</v>
      </c>
      <c r="P3262" s="45">
        <f t="shared" si="700"/>
        <v>54</v>
      </c>
      <c r="Q3262" s="33" t="str">
        <f t="shared" si="701"/>
        <v/>
      </c>
      <c r="R3262" s="33">
        <f t="shared" si="702"/>
        <v>8</v>
      </c>
      <c r="S3262" s="33" t="str">
        <f t="shared" si="703"/>
        <v>155_8</v>
      </c>
      <c r="T3262" s="35" t="str">
        <f t="shared" si="704"/>
        <v>155AM</v>
      </c>
      <c r="U3262" s="35" t="str">
        <f t="shared" si="705"/>
        <v>155AMNS</v>
      </c>
      <c r="W3262" s="20" t="str">
        <f t="shared" si="706"/>
        <v/>
      </c>
      <c r="X3262" s="20" t="str">
        <f t="shared" si="707"/>
        <v/>
      </c>
      <c r="Y3262" s="20" t="str">
        <f t="shared" si="708"/>
        <v/>
      </c>
      <c r="Z3262" s="20" t="str">
        <f t="shared" si="709"/>
        <v/>
      </c>
      <c r="AA3262" s="20">
        <f t="shared" si="711"/>
        <v>0</v>
      </c>
      <c r="AB3262" s="20">
        <f t="shared" si="712"/>
        <v>0</v>
      </c>
      <c r="AC3262" s="20">
        <f t="shared" si="713"/>
        <v>3</v>
      </c>
      <c r="AD3262" s="16">
        <f t="shared" si="710"/>
        <v>1</v>
      </c>
      <c r="AE3262" s="16">
        <f>IF(ISBLANK(T3262),AE3261,IF(COUNTIF(T$2:T3262,T3262)&gt;1,AE3261,1+MAX(AE3261,0)))</f>
        <v>98</v>
      </c>
      <c r="AF3262" s="66" t="s">
        <v>861</v>
      </c>
    </row>
    <row r="3263" spans="1:32" x14ac:dyDescent="0.25">
      <c r="A3263" s="42">
        <v>155</v>
      </c>
      <c r="B3263" s="42" t="s">
        <v>65</v>
      </c>
      <c r="C3263" s="42" t="s">
        <v>627</v>
      </c>
      <c r="E3263" s="20">
        <v>2</v>
      </c>
      <c r="F3263" s="20">
        <v>4</v>
      </c>
      <c r="G3263" s="20">
        <v>2</v>
      </c>
      <c r="H3263" s="20">
        <v>1</v>
      </c>
      <c r="I3263" s="20">
        <v>0</v>
      </c>
      <c r="J3263" s="20">
        <v>1</v>
      </c>
      <c r="K3263" s="20">
        <v>0</v>
      </c>
      <c r="L3263" s="20">
        <v>0</v>
      </c>
      <c r="M3263" s="225" t="s">
        <v>849</v>
      </c>
      <c r="O3263" s="101">
        <f>IF(ISBLANK(C3263),O3262,IF(COUNTIF(C$2:C3263,C3263)&gt;1,O3262,1+MAX(O3262,0)))</f>
        <v>90</v>
      </c>
      <c r="P3263" s="45">
        <f t="shared" si="700"/>
        <v>54</v>
      </c>
      <c r="Q3263" s="33" t="str">
        <f t="shared" si="701"/>
        <v/>
      </c>
      <c r="R3263" s="33">
        <f t="shared" si="702"/>
        <v>8</v>
      </c>
      <c r="S3263" s="33" t="str">
        <f t="shared" si="703"/>
        <v>155_8</v>
      </c>
      <c r="T3263" s="35" t="str">
        <f t="shared" si="704"/>
        <v>155AM</v>
      </c>
      <c r="U3263" s="35" t="str">
        <f t="shared" si="705"/>
        <v>155AMNS</v>
      </c>
      <c r="W3263" s="20" t="str">
        <f t="shared" si="706"/>
        <v/>
      </c>
      <c r="X3263" s="20" t="str">
        <f t="shared" si="707"/>
        <v/>
      </c>
      <c r="Y3263" s="20" t="str">
        <f t="shared" si="708"/>
        <v/>
      </c>
      <c r="Z3263" s="20" t="str">
        <f t="shared" si="709"/>
        <v/>
      </c>
      <c r="AA3263" s="20">
        <f t="shared" si="711"/>
        <v>0</v>
      </c>
      <c r="AB3263" s="20">
        <f t="shared" si="712"/>
        <v>0</v>
      </c>
      <c r="AC3263" s="20">
        <f t="shared" si="713"/>
        <v>3</v>
      </c>
      <c r="AD3263" s="16">
        <f t="shared" si="710"/>
        <v>1</v>
      </c>
      <c r="AE3263" s="16">
        <f>IF(ISBLANK(T3263),AE3262,IF(COUNTIF(T$2:T3263,T3263)&gt;1,AE3262,1+MAX(AE3262,0)))</f>
        <v>98</v>
      </c>
    </row>
    <row r="3264" spans="1:32" x14ac:dyDescent="0.25">
      <c r="A3264" s="42">
        <v>155</v>
      </c>
      <c r="B3264" s="42" t="s">
        <v>65</v>
      </c>
      <c r="C3264" s="42" t="s">
        <v>627</v>
      </c>
      <c r="E3264" s="20">
        <v>2</v>
      </c>
      <c r="F3264" s="20">
        <v>4</v>
      </c>
      <c r="G3264" s="20">
        <v>3</v>
      </c>
      <c r="H3264" s="20">
        <v>2</v>
      </c>
      <c r="I3264" s="20">
        <v>2</v>
      </c>
      <c r="J3264" s="20">
        <v>0</v>
      </c>
      <c r="K3264" s="20">
        <v>1</v>
      </c>
      <c r="L3264" s="20">
        <v>1</v>
      </c>
      <c r="M3264" s="225" t="s">
        <v>849</v>
      </c>
      <c r="O3264" s="101">
        <f>IF(ISBLANK(C3264),O3263,IF(COUNTIF(C$2:C3264,C3264)&gt;1,O3263,1+MAX(O3263,0)))</f>
        <v>90</v>
      </c>
      <c r="P3264" s="45">
        <f t="shared" si="700"/>
        <v>54</v>
      </c>
      <c r="Q3264" s="33" t="str">
        <f t="shared" si="701"/>
        <v/>
      </c>
      <c r="R3264" s="33">
        <f t="shared" si="702"/>
        <v>8</v>
      </c>
      <c r="S3264" s="33" t="str">
        <f t="shared" si="703"/>
        <v>155_8</v>
      </c>
      <c r="T3264" s="35" t="str">
        <f t="shared" si="704"/>
        <v>155AM</v>
      </c>
      <c r="U3264" s="35" t="str">
        <f t="shared" si="705"/>
        <v>155AMEW</v>
      </c>
      <c r="W3264" s="20" t="str">
        <f t="shared" si="706"/>
        <v/>
      </c>
      <c r="X3264" s="20" t="str">
        <f t="shared" si="707"/>
        <v/>
      </c>
      <c r="Y3264" s="20" t="str">
        <f t="shared" si="708"/>
        <v/>
      </c>
      <c r="Z3264" s="20" t="str">
        <f t="shared" si="709"/>
        <v/>
      </c>
      <c r="AA3264" s="20">
        <f t="shared" si="711"/>
        <v>0</v>
      </c>
      <c r="AB3264" s="20">
        <f t="shared" si="712"/>
        <v>0</v>
      </c>
      <c r="AC3264" s="20">
        <f t="shared" si="713"/>
        <v>3</v>
      </c>
      <c r="AD3264" s="16">
        <f t="shared" si="710"/>
        <v>1</v>
      </c>
      <c r="AE3264" s="16">
        <f>IF(ISBLANK(T3264),AE3263,IF(COUNTIF(T$2:T3264,T3264)&gt;1,AE3263,1+MAX(AE3263,0)))</f>
        <v>98</v>
      </c>
    </row>
    <row r="3265" spans="1:31" x14ac:dyDescent="0.25">
      <c r="A3265" s="42">
        <v>155</v>
      </c>
      <c r="B3265" s="42" t="s">
        <v>65</v>
      </c>
      <c r="C3265" s="42" t="s">
        <v>627</v>
      </c>
      <c r="E3265" s="20">
        <v>2</v>
      </c>
      <c r="F3265" s="20">
        <v>4</v>
      </c>
      <c r="G3265" s="20">
        <v>4</v>
      </c>
      <c r="H3265" s="20">
        <v>10</v>
      </c>
      <c r="I3265" s="20">
        <v>2</v>
      </c>
      <c r="J3265" s="20">
        <v>2</v>
      </c>
      <c r="K3265" s="20">
        <v>3</v>
      </c>
      <c r="L3265" s="20">
        <v>5</v>
      </c>
      <c r="M3265" s="225" t="s">
        <v>849</v>
      </c>
      <c r="O3265" s="101">
        <f>IF(ISBLANK(C3265),O3264,IF(COUNTIF(C$2:C3265,C3265)&gt;1,O3264,1+MAX(O3264,0)))</f>
        <v>90</v>
      </c>
      <c r="P3265" s="45">
        <f t="shared" si="700"/>
        <v>54</v>
      </c>
      <c r="Q3265" s="33" t="str">
        <f t="shared" si="701"/>
        <v/>
      </c>
      <c r="R3265" s="33">
        <f t="shared" si="702"/>
        <v>8</v>
      </c>
      <c r="S3265" s="33" t="str">
        <f t="shared" si="703"/>
        <v>155_8</v>
      </c>
      <c r="T3265" s="35" t="str">
        <f t="shared" si="704"/>
        <v>155AM</v>
      </c>
      <c r="U3265" s="35" t="str">
        <f t="shared" si="705"/>
        <v>155AMEW</v>
      </c>
      <c r="W3265" s="20" t="str">
        <f t="shared" si="706"/>
        <v/>
      </c>
      <c r="X3265" s="20" t="str">
        <f t="shared" si="707"/>
        <v/>
      </c>
      <c r="Y3265" s="20" t="str">
        <f t="shared" si="708"/>
        <v/>
      </c>
      <c r="Z3265" s="20" t="str">
        <f t="shared" si="709"/>
        <v/>
      </c>
      <c r="AA3265" s="20">
        <f t="shared" si="711"/>
        <v>0</v>
      </c>
      <c r="AB3265" s="20">
        <f t="shared" si="712"/>
        <v>0</v>
      </c>
      <c r="AC3265" s="20">
        <f t="shared" si="713"/>
        <v>3</v>
      </c>
      <c r="AD3265" s="16">
        <f t="shared" si="710"/>
        <v>1</v>
      </c>
      <c r="AE3265" s="16">
        <f>IF(ISBLANK(T3265),AE3264,IF(COUNTIF(T$2:T3265,T3265)&gt;1,AE3264,1+MAX(AE3264,0)))</f>
        <v>98</v>
      </c>
    </row>
    <row r="3266" spans="1:31" x14ac:dyDescent="0.25">
      <c r="A3266" s="42">
        <v>155</v>
      </c>
      <c r="B3266" s="42" t="s">
        <v>66</v>
      </c>
      <c r="C3266" s="42" t="s">
        <v>850</v>
      </c>
      <c r="E3266" s="20">
        <v>1</v>
      </c>
      <c r="F3266" s="20">
        <v>1</v>
      </c>
      <c r="G3266" s="20">
        <v>1</v>
      </c>
      <c r="H3266" s="20">
        <v>5</v>
      </c>
      <c r="I3266" s="20">
        <v>0</v>
      </c>
      <c r="J3266" s="20">
        <v>0</v>
      </c>
      <c r="K3266" s="20">
        <v>1</v>
      </c>
      <c r="L3266" s="20">
        <v>5</v>
      </c>
      <c r="M3266" s="225" t="s">
        <v>851</v>
      </c>
      <c r="O3266" s="101">
        <f>IF(ISBLANK(C3266),O3265,IF(COUNTIF(C$2:C3266,C3266)&gt;1,O3265,1+MAX(O3265,0)))</f>
        <v>91</v>
      </c>
      <c r="P3266" s="45">
        <f t="shared" ref="P3266:P3297" si="714">IF(A3266=A3265,P3265,IF(ISNUMBER(P3265),P3265+1,1))</f>
        <v>54</v>
      </c>
      <c r="Q3266" s="33" t="str">
        <f t="shared" ref="Q3266:Q3297" si="715">IF(OR(P3266=P3265,LEN(A3266)&lt;1),"",P3266)</f>
        <v/>
      </c>
      <c r="R3266" s="33">
        <f t="shared" ref="R3266:R3297" si="716">IF(ISNUMBER(F3266),F3266+4*(E3266-1)+8*IF(B3266="PM",1,0),"")</f>
        <v>9</v>
      </c>
      <c r="S3266" s="33" t="str">
        <f t="shared" ref="S3266:S3297" si="717">IF(ISNUMBER(R3266),A3266&amp;"_"&amp;R3266,"")</f>
        <v>155_9</v>
      </c>
      <c r="T3266" s="35" t="str">
        <f t="shared" ref="T3266:T3297" si="718">A3266&amp;B3266</f>
        <v>155PM</v>
      </c>
      <c r="U3266" s="35" t="str">
        <f t="shared" ref="U3266:U3297" si="719">IF(OR(G3266=1,G3266=2),T3266&amp;"NS",IF(OR(G3266=3,G3266=4),T3266&amp;"EW",""))</f>
        <v>155PMNS</v>
      </c>
      <c r="W3266" s="20" t="str">
        <f t="shared" ref="W3266:W3297" si="720">IF(I3266&gt;$H3266,1,"")</f>
        <v/>
      </c>
      <c r="X3266" s="20" t="str">
        <f t="shared" ref="X3266:X3297" si="721">IF(J3266&gt;$H3266,1,"")</f>
        <v/>
      </c>
      <c r="Y3266" s="20" t="str">
        <f t="shared" ref="Y3266:Y3297" si="722">IF(K3266&gt;$H3266,1,"")</f>
        <v/>
      </c>
      <c r="Z3266" s="20" t="str">
        <f t="shared" ref="Z3266:Z3297" si="723">IF(L3266&gt;$H3266,1,"")</f>
        <v/>
      </c>
      <c r="AA3266" s="20">
        <f t="shared" si="711"/>
        <v>0</v>
      </c>
      <c r="AB3266" s="20">
        <f t="shared" si="712"/>
        <v>0</v>
      </c>
      <c r="AC3266" s="20">
        <f t="shared" si="713"/>
        <v>0</v>
      </c>
      <c r="AD3266" s="16">
        <f t="shared" ref="AD3266:AD3297" si="724">IF(AND(AC3266&gt;0,ISNUMBER(AC3266)),1,0)</f>
        <v>0</v>
      </c>
      <c r="AE3266" s="16">
        <f>IF(ISBLANK(T3266),AE3265,IF(COUNTIF(T$2:T3266,T3266)&gt;1,AE3265,1+MAX(AE3265,0)))</f>
        <v>99</v>
      </c>
    </row>
    <row r="3267" spans="1:31" x14ac:dyDescent="0.25">
      <c r="A3267" s="42">
        <v>155</v>
      </c>
      <c r="B3267" s="42" t="s">
        <v>66</v>
      </c>
      <c r="C3267" s="42" t="s">
        <v>850</v>
      </c>
      <c r="E3267" s="20">
        <v>1</v>
      </c>
      <c r="F3267" s="20">
        <v>1</v>
      </c>
      <c r="G3267" s="20">
        <v>2</v>
      </c>
      <c r="H3267" s="20">
        <v>4</v>
      </c>
      <c r="I3267" s="20">
        <v>1</v>
      </c>
      <c r="J3267" s="20">
        <v>0</v>
      </c>
      <c r="K3267" s="20">
        <v>0</v>
      </c>
      <c r="L3267" s="20">
        <v>3</v>
      </c>
      <c r="M3267" s="225" t="s">
        <v>851</v>
      </c>
      <c r="O3267" s="101">
        <f>IF(ISBLANK(C3267),O3266,IF(COUNTIF(C$2:C3267,C3267)&gt;1,O3266,1+MAX(O3266,0)))</f>
        <v>91</v>
      </c>
      <c r="P3267" s="45">
        <f t="shared" si="714"/>
        <v>54</v>
      </c>
      <c r="Q3267" s="33" t="str">
        <f t="shared" si="715"/>
        <v/>
      </c>
      <c r="R3267" s="33">
        <f t="shared" si="716"/>
        <v>9</v>
      </c>
      <c r="S3267" s="33" t="str">
        <f t="shared" si="717"/>
        <v>155_9</v>
      </c>
      <c r="T3267" s="35" t="str">
        <f t="shared" si="718"/>
        <v>155PM</v>
      </c>
      <c r="U3267" s="35" t="str">
        <f t="shared" si="719"/>
        <v>155PMNS</v>
      </c>
      <c r="W3267" s="20" t="str">
        <f t="shared" si="720"/>
        <v/>
      </c>
      <c r="X3267" s="20" t="str">
        <f t="shared" si="721"/>
        <v/>
      </c>
      <c r="Y3267" s="20" t="str">
        <f t="shared" si="722"/>
        <v/>
      </c>
      <c r="Z3267" s="20" t="str">
        <f t="shared" si="723"/>
        <v/>
      </c>
      <c r="AA3267" s="20">
        <f t="shared" ref="AA3267:AA3297" si="725">IF(AND(ISNUMBER($G3267),$B3267="AM"),INDEX(Cordon,MATCH($A3267,loc_ID,0),$G3267),0)</f>
        <v>0</v>
      </c>
      <c r="AB3267" s="20">
        <f t="shared" ref="AB3267:AB3297" si="726">IF(AND(ISNUMBER($G3267),$B3267="PM"),INDEX(Cordon,MATCH($A3267,loc_ID,0),VLOOKUP($G3267,Reverse_dir,2,FALSE)),0)</f>
        <v>0</v>
      </c>
      <c r="AC3267" s="20">
        <f t="shared" ref="AC3267:AC3297" si="727">IF(AND(ISNUMBER($G3267),$B3267="AM"),INDEX(Lane,MATCH($A3267,loc_ID,0),$G3267),0)</f>
        <v>0</v>
      </c>
      <c r="AD3267" s="16">
        <f t="shared" si="724"/>
        <v>0</v>
      </c>
      <c r="AE3267" s="16">
        <f>IF(ISBLANK(T3267),AE3266,IF(COUNTIF(T$2:T3267,T3267)&gt;1,AE3266,1+MAX(AE3266,0)))</f>
        <v>99</v>
      </c>
    </row>
    <row r="3268" spans="1:31" x14ac:dyDescent="0.25">
      <c r="A3268" s="42">
        <v>155</v>
      </c>
      <c r="B3268" s="42" t="s">
        <v>66</v>
      </c>
      <c r="C3268" s="42" t="s">
        <v>850</v>
      </c>
      <c r="E3268" s="20">
        <v>1</v>
      </c>
      <c r="F3268" s="20">
        <v>1</v>
      </c>
      <c r="G3268" s="20">
        <v>3</v>
      </c>
      <c r="H3268" s="20">
        <v>6</v>
      </c>
      <c r="I3268" s="20">
        <v>0</v>
      </c>
      <c r="J3268" s="20">
        <v>0</v>
      </c>
      <c r="K3268" s="20">
        <v>0</v>
      </c>
      <c r="L3268" s="20">
        <v>2</v>
      </c>
      <c r="M3268" s="225" t="s">
        <v>851</v>
      </c>
      <c r="O3268" s="101">
        <f>IF(ISBLANK(C3268),O3267,IF(COUNTIF(C$2:C3268,C3268)&gt;1,O3267,1+MAX(O3267,0)))</f>
        <v>91</v>
      </c>
      <c r="P3268" s="45">
        <f t="shared" si="714"/>
        <v>54</v>
      </c>
      <c r="Q3268" s="33" t="str">
        <f t="shared" si="715"/>
        <v/>
      </c>
      <c r="R3268" s="33">
        <f t="shared" si="716"/>
        <v>9</v>
      </c>
      <c r="S3268" s="33" t="str">
        <f t="shared" si="717"/>
        <v>155_9</v>
      </c>
      <c r="T3268" s="35" t="str">
        <f t="shared" si="718"/>
        <v>155PM</v>
      </c>
      <c r="U3268" s="35" t="str">
        <f t="shared" si="719"/>
        <v>155PMEW</v>
      </c>
      <c r="W3268" s="20" t="str">
        <f t="shared" si="720"/>
        <v/>
      </c>
      <c r="X3268" s="20" t="str">
        <f t="shared" si="721"/>
        <v/>
      </c>
      <c r="Y3268" s="20" t="str">
        <f t="shared" si="722"/>
        <v/>
      </c>
      <c r="Z3268" s="20" t="str">
        <f t="shared" si="723"/>
        <v/>
      </c>
      <c r="AA3268" s="20">
        <f t="shared" si="725"/>
        <v>0</v>
      </c>
      <c r="AB3268" s="20">
        <f t="shared" si="726"/>
        <v>0</v>
      </c>
      <c r="AC3268" s="20">
        <f t="shared" si="727"/>
        <v>0</v>
      </c>
      <c r="AD3268" s="16">
        <f t="shared" si="724"/>
        <v>0</v>
      </c>
      <c r="AE3268" s="16">
        <f>IF(ISBLANK(T3268),AE3267,IF(COUNTIF(T$2:T3268,T3268)&gt;1,AE3267,1+MAX(AE3267,0)))</f>
        <v>99</v>
      </c>
    </row>
    <row r="3269" spans="1:31" x14ac:dyDescent="0.25">
      <c r="A3269" s="42">
        <v>155</v>
      </c>
      <c r="B3269" s="42" t="s">
        <v>66</v>
      </c>
      <c r="C3269" s="42" t="s">
        <v>850</v>
      </c>
      <c r="E3269" s="20">
        <v>1</v>
      </c>
      <c r="F3269" s="20">
        <v>1</v>
      </c>
      <c r="G3269" s="20">
        <v>4</v>
      </c>
      <c r="H3269" s="20">
        <v>4</v>
      </c>
      <c r="I3269" s="20">
        <v>1</v>
      </c>
      <c r="J3269" s="20">
        <v>0</v>
      </c>
      <c r="K3269" s="20">
        <v>0</v>
      </c>
      <c r="L3269" s="20">
        <v>3</v>
      </c>
      <c r="M3269" s="225" t="s">
        <v>851</v>
      </c>
      <c r="O3269" s="101">
        <f>IF(ISBLANK(C3269),O3268,IF(COUNTIF(C$2:C3269,C3269)&gt;1,O3268,1+MAX(O3268,0)))</f>
        <v>91</v>
      </c>
      <c r="P3269" s="45">
        <f t="shared" si="714"/>
        <v>54</v>
      </c>
      <c r="Q3269" s="33" t="str">
        <f t="shared" si="715"/>
        <v/>
      </c>
      <c r="R3269" s="33">
        <f t="shared" si="716"/>
        <v>9</v>
      </c>
      <c r="S3269" s="33" t="str">
        <f t="shared" si="717"/>
        <v>155_9</v>
      </c>
      <c r="T3269" s="35" t="str">
        <f t="shared" si="718"/>
        <v>155PM</v>
      </c>
      <c r="U3269" s="35" t="str">
        <f t="shared" si="719"/>
        <v>155PMEW</v>
      </c>
      <c r="W3269" s="20" t="str">
        <f t="shared" si="720"/>
        <v/>
      </c>
      <c r="X3269" s="20" t="str">
        <f t="shared" si="721"/>
        <v/>
      </c>
      <c r="Y3269" s="20" t="str">
        <f t="shared" si="722"/>
        <v/>
      </c>
      <c r="Z3269" s="20" t="str">
        <f t="shared" si="723"/>
        <v/>
      </c>
      <c r="AA3269" s="20">
        <f t="shared" si="725"/>
        <v>0</v>
      </c>
      <c r="AB3269" s="20">
        <f t="shared" si="726"/>
        <v>0</v>
      </c>
      <c r="AC3269" s="20">
        <f t="shared" si="727"/>
        <v>0</v>
      </c>
      <c r="AD3269" s="16">
        <f t="shared" si="724"/>
        <v>0</v>
      </c>
      <c r="AE3269" s="16">
        <f>IF(ISBLANK(T3269),AE3268,IF(COUNTIF(T$2:T3269,T3269)&gt;1,AE3268,1+MAX(AE3268,0)))</f>
        <v>99</v>
      </c>
    </row>
    <row r="3270" spans="1:31" x14ac:dyDescent="0.25">
      <c r="A3270" s="42">
        <v>155</v>
      </c>
      <c r="B3270" s="42" t="s">
        <v>66</v>
      </c>
      <c r="C3270" s="42" t="s">
        <v>850</v>
      </c>
      <c r="E3270" s="20">
        <v>1</v>
      </c>
      <c r="F3270" s="20">
        <v>2</v>
      </c>
      <c r="G3270" s="20">
        <v>1</v>
      </c>
      <c r="H3270" s="20">
        <v>3</v>
      </c>
      <c r="I3270" s="20">
        <v>2</v>
      </c>
      <c r="J3270" s="20">
        <v>0</v>
      </c>
      <c r="K3270" s="20">
        <v>1</v>
      </c>
      <c r="L3270" s="20">
        <v>3</v>
      </c>
      <c r="M3270" s="225" t="s">
        <v>851</v>
      </c>
      <c r="O3270" s="101">
        <f>IF(ISBLANK(C3270),O3269,IF(COUNTIF(C$2:C3270,C3270)&gt;1,O3269,1+MAX(O3269,0)))</f>
        <v>91</v>
      </c>
      <c r="P3270" s="45">
        <f t="shared" si="714"/>
        <v>54</v>
      </c>
      <c r="Q3270" s="33" t="str">
        <f t="shared" si="715"/>
        <v/>
      </c>
      <c r="R3270" s="33">
        <f t="shared" si="716"/>
        <v>10</v>
      </c>
      <c r="S3270" s="33" t="str">
        <f t="shared" si="717"/>
        <v>155_10</v>
      </c>
      <c r="T3270" s="35" t="str">
        <f t="shared" si="718"/>
        <v>155PM</v>
      </c>
      <c r="U3270" s="35" t="str">
        <f t="shared" si="719"/>
        <v>155PMNS</v>
      </c>
      <c r="W3270" s="20" t="str">
        <f t="shared" si="720"/>
        <v/>
      </c>
      <c r="X3270" s="20" t="str">
        <f t="shared" si="721"/>
        <v/>
      </c>
      <c r="Y3270" s="20" t="str">
        <f t="shared" si="722"/>
        <v/>
      </c>
      <c r="Z3270" s="20" t="str">
        <f t="shared" si="723"/>
        <v/>
      </c>
      <c r="AA3270" s="20">
        <f t="shared" si="725"/>
        <v>0</v>
      </c>
      <c r="AB3270" s="20">
        <f t="shared" si="726"/>
        <v>0</v>
      </c>
      <c r="AC3270" s="20">
        <f t="shared" si="727"/>
        <v>0</v>
      </c>
      <c r="AD3270" s="16">
        <f t="shared" si="724"/>
        <v>0</v>
      </c>
      <c r="AE3270" s="16">
        <f>IF(ISBLANK(T3270),AE3269,IF(COUNTIF(T$2:T3270,T3270)&gt;1,AE3269,1+MAX(AE3269,0)))</f>
        <v>99</v>
      </c>
    </row>
    <row r="3271" spans="1:31" x14ac:dyDescent="0.25">
      <c r="A3271" s="42">
        <v>155</v>
      </c>
      <c r="B3271" s="42" t="s">
        <v>66</v>
      </c>
      <c r="C3271" s="42" t="s">
        <v>850</v>
      </c>
      <c r="E3271" s="20">
        <v>1</v>
      </c>
      <c r="F3271" s="20">
        <v>2</v>
      </c>
      <c r="G3271" s="20">
        <v>2</v>
      </c>
      <c r="H3271" s="20">
        <v>3</v>
      </c>
      <c r="I3271" s="20">
        <v>0</v>
      </c>
      <c r="J3271" s="20">
        <v>0</v>
      </c>
      <c r="K3271" s="20">
        <v>1</v>
      </c>
      <c r="L3271" s="20">
        <v>3</v>
      </c>
      <c r="M3271" s="225" t="s">
        <v>851</v>
      </c>
      <c r="O3271" s="101">
        <f>IF(ISBLANK(C3271),O3270,IF(COUNTIF(C$2:C3271,C3271)&gt;1,O3270,1+MAX(O3270,0)))</f>
        <v>91</v>
      </c>
      <c r="P3271" s="45">
        <f t="shared" si="714"/>
        <v>54</v>
      </c>
      <c r="Q3271" s="33" t="str">
        <f t="shared" si="715"/>
        <v/>
      </c>
      <c r="R3271" s="33">
        <f t="shared" si="716"/>
        <v>10</v>
      </c>
      <c r="S3271" s="33" t="str">
        <f t="shared" si="717"/>
        <v>155_10</v>
      </c>
      <c r="T3271" s="35" t="str">
        <f t="shared" si="718"/>
        <v>155PM</v>
      </c>
      <c r="U3271" s="35" t="str">
        <f t="shared" si="719"/>
        <v>155PMNS</v>
      </c>
      <c r="W3271" s="20" t="str">
        <f t="shared" si="720"/>
        <v/>
      </c>
      <c r="X3271" s="20" t="str">
        <f t="shared" si="721"/>
        <v/>
      </c>
      <c r="Y3271" s="20" t="str">
        <f t="shared" si="722"/>
        <v/>
      </c>
      <c r="Z3271" s="20" t="str">
        <f t="shared" si="723"/>
        <v/>
      </c>
      <c r="AA3271" s="20">
        <f t="shared" si="725"/>
        <v>0</v>
      </c>
      <c r="AB3271" s="20">
        <f t="shared" si="726"/>
        <v>0</v>
      </c>
      <c r="AC3271" s="20">
        <f t="shared" si="727"/>
        <v>0</v>
      </c>
      <c r="AD3271" s="16">
        <f t="shared" si="724"/>
        <v>0</v>
      </c>
      <c r="AE3271" s="16">
        <f>IF(ISBLANK(T3271),AE3270,IF(COUNTIF(T$2:T3271,T3271)&gt;1,AE3270,1+MAX(AE3270,0)))</f>
        <v>99</v>
      </c>
    </row>
    <row r="3272" spans="1:31" x14ac:dyDescent="0.25">
      <c r="A3272" s="42">
        <v>155</v>
      </c>
      <c r="B3272" s="42" t="s">
        <v>66</v>
      </c>
      <c r="C3272" s="42" t="s">
        <v>850</v>
      </c>
      <c r="E3272" s="20">
        <v>1</v>
      </c>
      <c r="F3272" s="20">
        <v>2</v>
      </c>
      <c r="G3272" s="20">
        <v>3</v>
      </c>
      <c r="H3272" s="20">
        <v>2</v>
      </c>
      <c r="I3272" s="20">
        <v>0</v>
      </c>
      <c r="J3272" s="20">
        <v>0</v>
      </c>
      <c r="K3272" s="20">
        <v>0</v>
      </c>
      <c r="L3272" s="20">
        <v>0</v>
      </c>
      <c r="M3272" s="225" t="s">
        <v>851</v>
      </c>
      <c r="O3272" s="101">
        <f>IF(ISBLANK(C3272),O3271,IF(COUNTIF(C$2:C3272,C3272)&gt;1,O3271,1+MAX(O3271,0)))</f>
        <v>91</v>
      </c>
      <c r="P3272" s="45">
        <f t="shared" si="714"/>
        <v>54</v>
      </c>
      <c r="Q3272" s="33" t="str">
        <f t="shared" si="715"/>
        <v/>
      </c>
      <c r="R3272" s="33">
        <f t="shared" si="716"/>
        <v>10</v>
      </c>
      <c r="S3272" s="33" t="str">
        <f t="shared" si="717"/>
        <v>155_10</v>
      </c>
      <c r="T3272" s="35" t="str">
        <f t="shared" si="718"/>
        <v>155PM</v>
      </c>
      <c r="U3272" s="35" t="str">
        <f t="shared" si="719"/>
        <v>155PMEW</v>
      </c>
      <c r="W3272" s="20" t="str">
        <f t="shared" si="720"/>
        <v/>
      </c>
      <c r="X3272" s="20" t="str">
        <f t="shared" si="721"/>
        <v/>
      </c>
      <c r="Y3272" s="20" t="str">
        <f t="shared" si="722"/>
        <v/>
      </c>
      <c r="Z3272" s="20" t="str">
        <f t="shared" si="723"/>
        <v/>
      </c>
      <c r="AA3272" s="20">
        <f t="shared" si="725"/>
        <v>0</v>
      </c>
      <c r="AB3272" s="20">
        <f t="shared" si="726"/>
        <v>0</v>
      </c>
      <c r="AC3272" s="20">
        <f t="shared" si="727"/>
        <v>0</v>
      </c>
      <c r="AD3272" s="16">
        <f t="shared" si="724"/>
        <v>0</v>
      </c>
      <c r="AE3272" s="16">
        <f>IF(ISBLANK(T3272),AE3271,IF(COUNTIF(T$2:T3272,T3272)&gt;1,AE3271,1+MAX(AE3271,0)))</f>
        <v>99</v>
      </c>
    </row>
    <row r="3273" spans="1:31" x14ac:dyDescent="0.25">
      <c r="A3273" s="42">
        <v>155</v>
      </c>
      <c r="B3273" s="42" t="s">
        <v>66</v>
      </c>
      <c r="C3273" s="42" t="s">
        <v>850</v>
      </c>
      <c r="E3273" s="20">
        <v>1</v>
      </c>
      <c r="F3273" s="20">
        <v>2</v>
      </c>
      <c r="G3273" s="20">
        <v>4</v>
      </c>
      <c r="H3273" s="20">
        <v>5</v>
      </c>
      <c r="I3273" s="20">
        <v>2</v>
      </c>
      <c r="J3273" s="20">
        <v>0</v>
      </c>
      <c r="K3273" s="20">
        <v>2</v>
      </c>
      <c r="L3273" s="20">
        <v>4</v>
      </c>
      <c r="M3273" s="225" t="s">
        <v>851</v>
      </c>
      <c r="O3273" s="101">
        <f>IF(ISBLANK(C3273),O3272,IF(COUNTIF(C$2:C3273,C3273)&gt;1,O3272,1+MAX(O3272,0)))</f>
        <v>91</v>
      </c>
      <c r="P3273" s="45">
        <f t="shared" si="714"/>
        <v>54</v>
      </c>
      <c r="Q3273" s="33" t="str">
        <f t="shared" si="715"/>
        <v/>
      </c>
      <c r="R3273" s="33">
        <f t="shared" si="716"/>
        <v>10</v>
      </c>
      <c r="S3273" s="33" t="str">
        <f t="shared" si="717"/>
        <v>155_10</v>
      </c>
      <c r="T3273" s="35" t="str">
        <f t="shared" si="718"/>
        <v>155PM</v>
      </c>
      <c r="U3273" s="35" t="str">
        <f t="shared" si="719"/>
        <v>155PMEW</v>
      </c>
      <c r="W3273" s="20" t="str">
        <f t="shared" si="720"/>
        <v/>
      </c>
      <c r="X3273" s="20" t="str">
        <f t="shared" si="721"/>
        <v/>
      </c>
      <c r="Y3273" s="20" t="str">
        <f t="shared" si="722"/>
        <v/>
      </c>
      <c r="Z3273" s="20" t="str">
        <f t="shared" si="723"/>
        <v/>
      </c>
      <c r="AA3273" s="20">
        <f t="shared" si="725"/>
        <v>0</v>
      </c>
      <c r="AB3273" s="20">
        <f t="shared" si="726"/>
        <v>0</v>
      </c>
      <c r="AC3273" s="20">
        <f t="shared" si="727"/>
        <v>0</v>
      </c>
      <c r="AD3273" s="16">
        <f t="shared" si="724"/>
        <v>0</v>
      </c>
      <c r="AE3273" s="16">
        <f>IF(ISBLANK(T3273),AE3272,IF(COUNTIF(T$2:T3273,T3273)&gt;1,AE3272,1+MAX(AE3272,0)))</f>
        <v>99</v>
      </c>
    </row>
    <row r="3274" spans="1:31" x14ac:dyDescent="0.25">
      <c r="A3274" s="42">
        <v>155</v>
      </c>
      <c r="B3274" s="42" t="s">
        <v>66</v>
      </c>
      <c r="C3274" s="42" t="s">
        <v>850</v>
      </c>
      <c r="E3274" s="20">
        <v>1</v>
      </c>
      <c r="F3274" s="20">
        <v>3</v>
      </c>
      <c r="G3274" s="20">
        <v>1</v>
      </c>
      <c r="H3274" s="20">
        <v>2</v>
      </c>
      <c r="I3274" s="20">
        <v>0</v>
      </c>
      <c r="J3274" s="20">
        <v>0</v>
      </c>
      <c r="K3274" s="20">
        <v>2</v>
      </c>
      <c r="L3274" s="20">
        <v>2</v>
      </c>
      <c r="M3274" s="225" t="s">
        <v>851</v>
      </c>
      <c r="O3274" s="101">
        <f>IF(ISBLANK(C3274),O3273,IF(COUNTIF(C$2:C3274,C3274)&gt;1,O3273,1+MAX(O3273,0)))</f>
        <v>91</v>
      </c>
      <c r="P3274" s="45">
        <f t="shared" si="714"/>
        <v>54</v>
      </c>
      <c r="Q3274" s="33" t="str">
        <f t="shared" si="715"/>
        <v/>
      </c>
      <c r="R3274" s="33">
        <f t="shared" si="716"/>
        <v>11</v>
      </c>
      <c r="S3274" s="33" t="str">
        <f t="shared" si="717"/>
        <v>155_11</v>
      </c>
      <c r="T3274" s="35" t="str">
        <f t="shared" si="718"/>
        <v>155PM</v>
      </c>
      <c r="U3274" s="35" t="str">
        <f t="shared" si="719"/>
        <v>155PMNS</v>
      </c>
      <c r="W3274" s="20" t="str">
        <f t="shared" si="720"/>
        <v/>
      </c>
      <c r="X3274" s="20" t="str">
        <f t="shared" si="721"/>
        <v/>
      </c>
      <c r="Y3274" s="20" t="str">
        <f t="shared" si="722"/>
        <v/>
      </c>
      <c r="Z3274" s="20" t="str">
        <f t="shared" si="723"/>
        <v/>
      </c>
      <c r="AA3274" s="20">
        <f t="shared" si="725"/>
        <v>0</v>
      </c>
      <c r="AB3274" s="20">
        <f t="shared" si="726"/>
        <v>0</v>
      </c>
      <c r="AC3274" s="20">
        <f t="shared" si="727"/>
        <v>0</v>
      </c>
      <c r="AD3274" s="16">
        <f t="shared" si="724"/>
        <v>0</v>
      </c>
      <c r="AE3274" s="16">
        <f>IF(ISBLANK(T3274),AE3273,IF(COUNTIF(T$2:T3274,T3274)&gt;1,AE3273,1+MAX(AE3273,0)))</f>
        <v>99</v>
      </c>
    </row>
    <row r="3275" spans="1:31" x14ac:dyDescent="0.25">
      <c r="A3275" s="42">
        <v>155</v>
      </c>
      <c r="B3275" s="42" t="s">
        <v>66</v>
      </c>
      <c r="C3275" s="42" t="s">
        <v>850</v>
      </c>
      <c r="E3275" s="20">
        <v>1</v>
      </c>
      <c r="F3275" s="20">
        <v>3</v>
      </c>
      <c r="G3275" s="20">
        <v>2</v>
      </c>
      <c r="H3275" s="20">
        <v>7</v>
      </c>
      <c r="I3275" s="20">
        <v>4</v>
      </c>
      <c r="J3275" s="20">
        <v>0</v>
      </c>
      <c r="K3275" s="20">
        <v>4</v>
      </c>
      <c r="L3275" s="20">
        <v>7</v>
      </c>
      <c r="M3275" s="225" t="s">
        <v>851</v>
      </c>
      <c r="O3275" s="101">
        <f>IF(ISBLANK(C3275),O3274,IF(COUNTIF(C$2:C3275,C3275)&gt;1,O3274,1+MAX(O3274,0)))</f>
        <v>91</v>
      </c>
      <c r="P3275" s="45">
        <f t="shared" si="714"/>
        <v>54</v>
      </c>
      <c r="Q3275" s="33" t="str">
        <f t="shared" si="715"/>
        <v/>
      </c>
      <c r="R3275" s="33">
        <f t="shared" si="716"/>
        <v>11</v>
      </c>
      <c r="S3275" s="33" t="str">
        <f t="shared" si="717"/>
        <v>155_11</v>
      </c>
      <c r="T3275" s="35" t="str">
        <f t="shared" si="718"/>
        <v>155PM</v>
      </c>
      <c r="U3275" s="35" t="str">
        <f t="shared" si="719"/>
        <v>155PMNS</v>
      </c>
      <c r="W3275" s="20" t="str">
        <f t="shared" si="720"/>
        <v/>
      </c>
      <c r="X3275" s="20" t="str">
        <f t="shared" si="721"/>
        <v/>
      </c>
      <c r="Y3275" s="20" t="str">
        <f t="shared" si="722"/>
        <v/>
      </c>
      <c r="Z3275" s="20" t="str">
        <f t="shared" si="723"/>
        <v/>
      </c>
      <c r="AA3275" s="20">
        <f t="shared" si="725"/>
        <v>0</v>
      </c>
      <c r="AB3275" s="20">
        <f t="shared" si="726"/>
        <v>0</v>
      </c>
      <c r="AC3275" s="20">
        <f t="shared" si="727"/>
        <v>0</v>
      </c>
      <c r="AD3275" s="16">
        <f t="shared" si="724"/>
        <v>0</v>
      </c>
      <c r="AE3275" s="16">
        <f>IF(ISBLANK(T3275),AE3274,IF(COUNTIF(T$2:T3275,T3275)&gt;1,AE3274,1+MAX(AE3274,0)))</f>
        <v>99</v>
      </c>
    </row>
    <row r="3276" spans="1:31" x14ac:dyDescent="0.25">
      <c r="A3276" s="42">
        <v>155</v>
      </c>
      <c r="B3276" s="42" t="s">
        <v>66</v>
      </c>
      <c r="C3276" s="42" t="s">
        <v>850</v>
      </c>
      <c r="E3276" s="20">
        <v>1</v>
      </c>
      <c r="F3276" s="20">
        <v>3</v>
      </c>
      <c r="G3276" s="20">
        <v>3</v>
      </c>
      <c r="H3276" s="20">
        <v>7</v>
      </c>
      <c r="I3276" s="20">
        <v>2</v>
      </c>
      <c r="J3276" s="20">
        <v>0</v>
      </c>
      <c r="K3276" s="20">
        <v>0</v>
      </c>
      <c r="L3276" s="20">
        <v>2</v>
      </c>
      <c r="M3276" s="225" t="s">
        <v>851</v>
      </c>
      <c r="O3276" s="101">
        <f>IF(ISBLANK(C3276),O3275,IF(COUNTIF(C$2:C3276,C3276)&gt;1,O3275,1+MAX(O3275,0)))</f>
        <v>91</v>
      </c>
      <c r="P3276" s="45">
        <f t="shared" si="714"/>
        <v>54</v>
      </c>
      <c r="Q3276" s="33" t="str">
        <f t="shared" si="715"/>
        <v/>
      </c>
      <c r="R3276" s="33">
        <f t="shared" si="716"/>
        <v>11</v>
      </c>
      <c r="S3276" s="33" t="str">
        <f t="shared" si="717"/>
        <v>155_11</v>
      </c>
      <c r="T3276" s="35" t="str">
        <f t="shared" si="718"/>
        <v>155PM</v>
      </c>
      <c r="U3276" s="35" t="str">
        <f t="shared" si="719"/>
        <v>155PMEW</v>
      </c>
      <c r="W3276" s="20" t="str">
        <f t="shared" si="720"/>
        <v/>
      </c>
      <c r="X3276" s="20" t="str">
        <f t="shared" si="721"/>
        <v/>
      </c>
      <c r="Y3276" s="20" t="str">
        <f t="shared" si="722"/>
        <v/>
      </c>
      <c r="Z3276" s="20" t="str">
        <f t="shared" si="723"/>
        <v/>
      </c>
      <c r="AA3276" s="20">
        <f t="shared" si="725"/>
        <v>0</v>
      </c>
      <c r="AB3276" s="20">
        <f t="shared" si="726"/>
        <v>0</v>
      </c>
      <c r="AC3276" s="20">
        <f t="shared" si="727"/>
        <v>0</v>
      </c>
      <c r="AD3276" s="16">
        <f t="shared" si="724"/>
        <v>0</v>
      </c>
      <c r="AE3276" s="16">
        <f>IF(ISBLANK(T3276),AE3275,IF(COUNTIF(T$2:T3276,T3276)&gt;1,AE3275,1+MAX(AE3275,0)))</f>
        <v>99</v>
      </c>
    </row>
    <row r="3277" spans="1:31" x14ac:dyDescent="0.25">
      <c r="A3277" s="42">
        <v>155</v>
      </c>
      <c r="B3277" s="42" t="s">
        <v>66</v>
      </c>
      <c r="C3277" s="42" t="s">
        <v>850</v>
      </c>
      <c r="E3277" s="20">
        <v>1</v>
      </c>
      <c r="F3277" s="20">
        <v>3</v>
      </c>
      <c r="G3277" s="20">
        <v>4</v>
      </c>
      <c r="H3277" s="20">
        <v>0</v>
      </c>
      <c r="I3277" s="20">
        <v>0</v>
      </c>
      <c r="J3277" s="20">
        <v>0</v>
      </c>
      <c r="K3277" s="20">
        <v>0</v>
      </c>
      <c r="L3277" s="20">
        <v>0</v>
      </c>
      <c r="M3277" s="225" t="s">
        <v>851</v>
      </c>
      <c r="O3277" s="101">
        <f>IF(ISBLANK(C3277),O3276,IF(COUNTIF(C$2:C3277,C3277)&gt;1,O3276,1+MAX(O3276,0)))</f>
        <v>91</v>
      </c>
      <c r="P3277" s="45">
        <f t="shared" si="714"/>
        <v>54</v>
      </c>
      <c r="Q3277" s="33" t="str">
        <f t="shared" si="715"/>
        <v/>
      </c>
      <c r="R3277" s="33">
        <f t="shared" si="716"/>
        <v>11</v>
      </c>
      <c r="S3277" s="33" t="str">
        <f t="shared" si="717"/>
        <v>155_11</v>
      </c>
      <c r="T3277" s="35" t="str">
        <f t="shared" si="718"/>
        <v>155PM</v>
      </c>
      <c r="U3277" s="35" t="str">
        <f t="shared" si="719"/>
        <v>155PMEW</v>
      </c>
      <c r="W3277" s="20" t="str">
        <f t="shared" si="720"/>
        <v/>
      </c>
      <c r="X3277" s="20" t="str">
        <f t="shared" si="721"/>
        <v/>
      </c>
      <c r="Y3277" s="20" t="str">
        <f t="shared" si="722"/>
        <v/>
      </c>
      <c r="Z3277" s="20" t="str">
        <f t="shared" si="723"/>
        <v/>
      </c>
      <c r="AA3277" s="20">
        <f t="shared" si="725"/>
        <v>0</v>
      </c>
      <c r="AB3277" s="20">
        <f t="shared" si="726"/>
        <v>0</v>
      </c>
      <c r="AC3277" s="20">
        <f t="shared" si="727"/>
        <v>0</v>
      </c>
      <c r="AD3277" s="16">
        <f t="shared" si="724"/>
        <v>0</v>
      </c>
      <c r="AE3277" s="16">
        <f>IF(ISBLANK(T3277),AE3276,IF(COUNTIF(T$2:T3277,T3277)&gt;1,AE3276,1+MAX(AE3276,0)))</f>
        <v>99</v>
      </c>
    </row>
    <row r="3278" spans="1:31" x14ac:dyDescent="0.25">
      <c r="A3278" s="42">
        <v>155</v>
      </c>
      <c r="B3278" s="42" t="s">
        <v>66</v>
      </c>
      <c r="C3278" s="42" t="s">
        <v>850</v>
      </c>
      <c r="E3278" s="20">
        <v>1</v>
      </c>
      <c r="F3278" s="20">
        <v>4</v>
      </c>
      <c r="G3278" s="20">
        <v>1</v>
      </c>
      <c r="H3278" s="20">
        <v>2</v>
      </c>
      <c r="I3278" s="20">
        <v>1</v>
      </c>
      <c r="J3278" s="20">
        <v>1</v>
      </c>
      <c r="K3278" s="20">
        <v>1</v>
      </c>
      <c r="L3278" s="20">
        <v>2</v>
      </c>
      <c r="M3278" s="225" t="s">
        <v>851</v>
      </c>
      <c r="O3278" s="101">
        <f>IF(ISBLANK(C3278),O3277,IF(COUNTIF(C$2:C3278,C3278)&gt;1,O3277,1+MAX(O3277,0)))</f>
        <v>91</v>
      </c>
      <c r="P3278" s="45">
        <f t="shared" si="714"/>
        <v>54</v>
      </c>
      <c r="Q3278" s="33" t="str">
        <f t="shared" si="715"/>
        <v/>
      </c>
      <c r="R3278" s="33">
        <f t="shared" si="716"/>
        <v>12</v>
      </c>
      <c r="S3278" s="33" t="str">
        <f t="shared" si="717"/>
        <v>155_12</v>
      </c>
      <c r="T3278" s="35" t="str">
        <f t="shared" si="718"/>
        <v>155PM</v>
      </c>
      <c r="U3278" s="35" t="str">
        <f t="shared" si="719"/>
        <v>155PMNS</v>
      </c>
      <c r="W3278" s="20" t="str">
        <f t="shared" si="720"/>
        <v/>
      </c>
      <c r="X3278" s="20" t="str">
        <f t="shared" si="721"/>
        <v/>
      </c>
      <c r="Y3278" s="20" t="str">
        <f t="shared" si="722"/>
        <v/>
      </c>
      <c r="Z3278" s="20" t="str">
        <f t="shared" si="723"/>
        <v/>
      </c>
      <c r="AA3278" s="20">
        <f t="shared" si="725"/>
        <v>0</v>
      </c>
      <c r="AB3278" s="20">
        <f t="shared" si="726"/>
        <v>0</v>
      </c>
      <c r="AC3278" s="20">
        <f t="shared" si="727"/>
        <v>0</v>
      </c>
      <c r="AD3278" s="16">
        <f t="shared" si="724"/>
        <v>0</v>
      </c>
      <c r="AE3278" s="16">
        <f>IF(ISBLANK(T3278),AE3277,IF(COUNTIF(T$2:T3278,T3278)&gt;1,AE3277,1+MAX(AE3277,0)))</f>
        <v>99</v>
      </c>
    </row>
    <row r="3279" spans="1:31" x14ac:dyDescent="0.25">
      <c r="A3279" s="42">
        <v>155</v>
      </c>
      <c r="B3279" s="42" t="s">
        <v>66</v>
      </c>
      <c r="C3279" s="42" t="s">
        <v>850</v>
      </c>
      <c r="E3279" s="20">
        <v>1</v>
      </c>
      <c r="F3279" s="20">
        <v>4</v>
      </c>
      <c r="G3279" s="20">
        <v>2</v>
      </c>
      <c r="H3279" s="20">
        <v>6</v>
      </c>
      <c r="I3279" s="20">
        <v>1</v>
      </c>
      <c r="J3279" s="20">
        <v>0</v>
      </c>
      <c r="K3279" s="20">
        <v>3</v>
      </c>
      <c r="L3279" s="20">
        <v>6</v>
      </c>
      <c r="M3279" s="225" t="s">
        <v>851</v>
      </c>
      <c r="O3279" s="101">
        <f>IF(ISBLANK(C3279),O3278,IF(COUNTIF(C$2:C3279,C3279)&gt;1,O3278,1+MAX(O3278,0)))</f>
        <v>91</v>
      </c>
      <c r="P3279" s="45">
        <f t="shared" si="714"/>
        <v>54</v>
      </c>
      <c r="Q3279" s="33" t="str">
        <f t="shared" si="715"/>
        <v/>
      </c>
      <c r="R3279" s="33">
        <f t="shared" si="716"/>
        <v>12</v>
      </c>
      <c r="S3279" s="33" t="str">
        <f t="shared" si="717"/>
        <v>155_12</v>
      </c>
      <c r="T3279" s="35" t="str">
        <f t="shared" si="718"/>
        <v>155PM</v>
      </c>
      <c r="U3279" s="35" t="str">
        <f t="shared" si="719"/>
        <v>155PMNS</v>
      </c>
      <c r="W3279" s="20" t="str">
        <f t="shared" si="720"/>
        <v/>
      </c>
      <c r="X3279" s="20" t="str">
        <f t="shared" si="721"/>
        <v/>
      </c>
      <c r="Y3279" s="20" t="str">
        <f t="shared" si="722"/>
        <v/>
      </c>
      <c r="Z3279" s="20" t="str">
        <f t="shared" si="723"/>
        <v/>
      </c>
      <c r="AA3279" s="20">
        <f t="shared" si="725"/>
        <v>0</v>
      </c>
      <c r="AB3279" s="20">
        <f t="shared" si="726"/>
        <v>0</v>
      </c>
      <c r="AC3279" s="20">
        <f t="shared" si="727"/>
        <v>0</v>
      </c>
      <c r="AD3279" s="16">
        <f t="shared" si="724"/>
        <v>0</v>
      </c>
      <c r="AE3279" s="16">
        <f>IF(ISBLANK(T3279),AE3278,IF(COUNTIF(T$2:T3279,T3279)&gt;1,AE3278,1+MAX(AE3278,0)))</f>
        <v>99</v>
      </c>
    </row>
    <row r="3280" spans="1:31" x14ac:dyDescent="0.25">
      <c r="A3280" s="42">
        <v>155</v>
      </c>
      <c r="B3280" s="42" t="s">
        <v>66</v>
      </c>
      <c r="C3280" s="42" t="s">
        <v>850</v>
      </c>
      <c r="E3280" s="20">
        <v>1</v>
      </c>
      <c r="F3280" s="20">
        <v>4</v>
      </c>
      <c r="G3280" s="20">
        <v>3</v>
      </c>
      <c r="H3280" s="20">
        <v>11</v>
      </c>
      <c r="I3280" s="20">
        <v>3</v>
      </c>
      <c r="J3280" s="20">
        <v>0</v>
      </c>
      <c r="K3280" s="20">
        <v>0</v>
      </c>
      <c r="L3280" s="20">
        <v>9</v>
      </c>
      <c r="M3280" s="225" t="s">
        <v>851</v>
      </c>
      <c r="O3280" s="101">
        <f>IF(ISBLANK(C3280),O3279,IF(COUNTIF(C$2:C3280,C3280)&gt;1,O3279,1+MAX(O3279,0)))</f>
        <v>91</v>
      </c>
      <c r="P3280" s="45">
        <f t="shared" si="714"/>
        <v>54</v>
      </c>
      <c r="Q3280" s="33" t="str">
        <f t="shared" si="715"/>
        <v/>
      </c>
      <c r="R3280" s="33">
        <f t="shared" si="716"/>
        <v>12</v>
      </c>
      <c r="S3280" s="33" t="str">
        <f t="shared" si="717"/>
        <v>155_12</v>
      </c>
      <c r="T3280" s="35" t="str">
        <f t="shared" si="718"/>
        <v>155PM</v>
      </c>
      <c r="U3280" s="35" t="str">
        <f t="shared" si="719"/>
        <v>155PMEW</v>
      </c>
      <c r="W3280" s="20" t="str">
        <f t="shared" si="720"/>
        <v/>
      </c>
      <c r="X3280" s="20" t="str">
        <f t="shared" si="721"/>
        <v/>
      </c>
      <c r="Y3280" s="20" t="str">
        <f t="shared" si="722"/>
        <v/>
      </c>
      <c r="Z3280" s="20" t="str">
        <f t="shared" si="723"/>
        <v/>
      </c>
      <c r="AA3280" s="20">
        <f t="shared" si="725"/>
        <v>0</v>
      </c>
      <c r="AB3280" s="20">
        <f t="shared" si="726"/>
        <v>0</v>
      </c>
      <c r="AC3280" s="20">
        <f t="shared" si="727"/>
        <v>0</v>
      </c>
      <c r="AD3280" s="16">
        <f t="shared" si="724"/>
        <v>0</v>
      </c>
      <c r="AE3280" s="16">
        <f>IF(ISBLANK(T3280),AE3279,IF(COUNTIF(T$2:T3280,T3280)&gt;1,AE3279,1+MAX(AE3279,0)))</f>
        <v>99</v>
      </c>
    </row>
    <row r="3281" spans="1:31" x14ac:dyDescent="0.25">
      <c r="A3281" s="42">
        <v>155</v>
      </c>
      <c r="B3281" s="42" t="s">
        <v>66</v>
      </c>
      <c r="C3281" s="42" t="s">
        <v>850</v>
      </c>
      <c r="E3281" s="20">
        <v>1</v>
      </c>
      <c r="F3281" s="20">
        <v>4</v>
      </c>
      <c r="G3281" s="20">
        <v>4</v>
      </c>
      <c r="H3281" s="20">
        <v>3</v>
      </c>
      <c r="I3281" s="20">
        <v>1</v>
      </c>
      <c r="J3281" s="20">
        <v>0</v>
      </c>
      <c r="K3281" s="20">
        <v>1</v>
      </c>
      <c r="L3281" s="20">
        <v>1</v>
      </c>
      <c r="M3281" s="225" t="s">
        <v>851</v>
      </c>
      <c r="O3281" s="101">
        <f>IF(ISBLANK(C3281),O3280,IF(COUNTIF(C$2:C3281,C3281)&gt;1,O3280,1+MAX(O3280,0)))</f>
        <v>91</v>
      </c>
      <c r="P3281" s="45">
        <f t="shared" si="714"/>
        <v>54</v>
      </c>
      <c r="Q3281" s="33" t="str">
        <f t="shared" si="715"/>
        <v/>
      </c>
      <c r="R3281" s="33">
        <f t="shared" si="716"/>
        <v>12</v>
      </c>
      <c r="S3281" s="33" t="str">
        <f t="shared" si="717"/>
        <v>155_12</v>
      </c>
      <c r="T3281" s="35" t="str">
        <f t="shared" si="718"/>
        <v>155PM</v>
      </c>
      <c r="U3281" s="35" t="str">
        <f t="shared" si="719"/>
        <v>155PMEW</v>
      </c>
      <c r="W3281" s="20" t="str">
        <f t="shared" si="720"/>
        <v/>
      </c>
      <c r="X3281" s="20" t="str">
        <f t="shared" si="721"/>
        <v/>
      </c>
      <c r="Y3281" s="20" t="str">
        <f t="shared" si="722"/>
        <v/>
      </c>
      <c r="Z3281" s="20" t="str">
        <f t="shared" si="723"/>
        <v/>
      </c>
      <c r="AA3281" s="20">
        <f t="shared" si="725"/>
        <v>0</v>
      </c>
      <c r="AB3281" s="20">
        <f t="shared" si="726"/>
        <v>0</v>
      </c>
      <c r="AC3281" s="20">
        <f t="shared" si="727"/>
        <v>0</v>
      </c>
      <c r="AD3281" s="16">
        <f t="shared" si="724"/>
        <v>0</v>
      </c>
      <c r="AE3281" s="16">
        <f>IF(ISBLANK(T3281),AE3280,IF(COUNTIF(T$2:T3281,T3281)&gt;1,AE3280,1+MAX(AE3280,0)))</f>
        <v>99</v>
      </c>
    </row>
    <row r="3282" spans="1:31" x14ac:dyDescent="0.25">
      <c r="A3282" s="42">
        <v>155</v>
      </c>
      <c r="B3282" s="42" t="s">
        <v>66</v>
      </c>
      <c r="C3282" s="42" t="s">
        <v>850</v>
      </c>
      <c r="E3282" s="20">
        <v>2</v>
      </c>
      <c r="F3282" s="20">
        <v>1</v>
      </c>
      <c r="G3282" s="20">
        <v>1</v>
      </c>
      <c r="H3282" s="20">
        <v>5</v>
      </c>
      <c r="I3282" s="20">
        <v>1</v>
      </c>
      <c r="J3282" s="20">
        <v>0</v>
      </c>
      <c r="K3282" s="20">
        <v>3</v>
      </c>
      <c r="L3282" s="20">
        <v>5</v>
      </c>
      <c r="M3282" s="225" t="s">
        <v>852</v>
      </c>
      <c r="O3282" s="101">
        <f>IF(ISBLANK(C3282),O3281,IF(COUNTIF(C$2:C3282,C3282)&gt;1,O3281,1+MAX(O3281,0)))</f>
        <v>91</v>
      </c>
      <c r="P3282" s="45">
        <f t="shared" si="714"/>
        <v>54</v>
      </c>
      <c r="Q3282" s="33" t="str">
        <f t="shared" si="715"/>
        <v/>
      </c>
      <c r="R3282" s="33">
        <f t="shared" si="716"/>
        <v>13</v>
      </c>
      <c r="S3282" s="33" t="str">
        <f t="shared" si="717"/>
        <v>155_13</v>
      </c>
      <c r="T3282" s="35" t="str">
        <f t="shared" si="718"/>
        <v>155PM</v>
      </c>
      <c r="U3282" s="35" t="str">
        <f t="shared" si="719"/>
        <v>155PMNS</v>
      </c>
      <c r="W3282" s="20" t="str">
        <f t="shared" si="720"/>
        <v/>
      </c>
      <c r="X3282" s="20" t="str">
        <f t="shared" si="721"/>
        <v/>
      </c>
      <c r="Y3282" s="20" t="str">
        <f t="shared" si="722"/>
        <v/>
      </c>
      <c r="Z3282" s="20" t="str">
        <f t="shared" si="723"/>
        <v/>
      </c>
      <c r="AA3282" s="20">
        <f t="shared" si="725"/>
        <v>0</v>
      </c>
      <c r="AB3282" s="20">
        <f t="shared" si="726"/>
        <v>0</v>
      </c>
      <c r="AC3282" s="20">
        <f t="shared" si="727"/>
        <v>0</v>
      </c>
      <c r="AD3282" s="16">
        <f t="shared" si="724"/>
        <v>0</v>
      </c>
      <c r="AE3282" s="16">
        <f>IF(ISBLANK(T3282),AE3281,IF(COUNTIF(T$2:T3282,T3282)&gt;1,AE3281,1+MAX(AE3281,0)))</f>
        <v>99</v>
      </c>
    </row>
    <row r="3283" spans="1:31" x14ac:dyDescent="0.25">
      <c r="A3283" s="42">
        <v>155</v>
      </c>
      <c r="B3283" s="42" t="s">
        <v>66</v>
      </c>
      <c r="C3283" s="42" t="s">
        <v>850</v>
      </c>
      <c r="E3283" s="20">
        <v>2</v>
      </c>
      <c r="F3283" s="20">
        <v>1</v>
      </c>
      <c r="G3283" s="20">
        <v>2</v>
      </c>
      <c r="H3283" s="20">
        <v>3</v>
      </c>
      <c r="I3283" s="20">
        <v>0</v>
      </c>
      <c r="J3283" s="20">
        <v>0</v>
      </c>
      <c r="K3283" s="20">
        <v>2</v>
      </c>
      <c r="L3283" s="20">
        <v>3</v>
      </c>
      <c r="M3283" s="225" t="s">
        <v>852</v>
      </c>
      <c r="O3283" s="101">
        <f>IF(ISBLANK(C3283),O3282,IF(COUNTIF(C$2:C3283,C3283)&gt;1,O3282,1+MAX(O3282,0)))</f>
        <v>91</v>
      </c>
      <c r="P3283" s="45">
        <f t="shared" si="714"/>
        <v>54</v>
      </c>
      <c r="Q3283" s="33" t="str">
        <f t="shared" si="715"/>
        <v/>
      </c>
      <c r="R3283" s="33">
        <f t="shared" si="716"/>
        <v>13</v>
      </c>
      <c r="S3283" s="33" t="str">
        <f t="shared" si="717"/>
        <v>155_13</v>
      </c>
      <c r="T3283" s="35" t="str">
        <f t="shared" si="718"/>
        <v>155PM</v>
      </c>
      <c r="U3283" s="35" t="str">
        <f t="shared" si="719"/>
        <v>155PMNS</v>
      </c>
      <c r="W3283" s="20" t="str">
        <f t="shared" si="720"/>
        <v/>
      </c>
      <c r="X3283" s="20" t="str">
        <f t="shared" si="721"/>
        <v/>
      </c>
      <c r="Y3283" s="20" t="str">
        <f t="shared" si="722"/>
        <v/>
      </c>
      <c r="Z3283" s="20" t="str">
        <f t="shared" si="723"/>
        <v/>
      </c>
      <c r="AA3283" s="20">
        <f t="shared" si="725"/>
        <v>0</v>
      </c>
      <c r="AB3283" s="20">
        <f t="shared" si="726"/>
        <v>0</v>
      </c>
      <c r="AC3283" s="20">
        <f t="shared" si="727"/>
        <v>0</v>
      </c>
      <c r="AD3283" s="16">
        <f t="shared" si="724"/>
        <v>0</v>
      </c>
      <c r="AE3283" s="16">
        <f>IF(ISBLANK(T3283),AE3282,IF(COUNTIF(T$2:T3283,T3283)&gt;1,AE3282,1+MAX(AE3282,0)))</f>
        <v>99</v>
      </c>
    </row>
    <row r="3284" spans="1:31" x14ac:dyDescent="0.25">
      <c r="A3284" s="42">
        <v>155</v>
      </c>
      <c r="B3284" s="42" t="s">
        <v>66</v>
      </c>
      <c r="C3284" s="42" t="s">
        <v>850</v>
      </c>
      <c r="E3284" s="20">
        <v>2</v>
      </c>
      <c r="F3284" s="20">
        <v>1</v>
      </c>
      <c r="G3284" s="20">
        <v>3</v>
      </c>
      <c r="H3284" s="20">
        <v>3</v>
      </c>
      <c r="I3284" s="20">
        <v>1</v>
      </c>
      <c r="J3284" s="20">
        <v>0</v>
      </c>
      <c r="K3284" s="20">
        <v>0</v>
      </c>
      <c r="L3284" s="20">
        <v>1</v>
      </c>
      <c r="M3284" s="225" t="s">
        <v>852</v>
      </c>
      <c r="O3284" s="101">
        <f>IF(ISBLANK(C3284),O3283,IF(COUNTIF(C$2:C3284,C3284)&gt;1,O3283,1+MAX(O3283,0)))</f>
        <v>91</v>
      </c>
      <c r="P3284" s="45">
        <f t="shared" si="714"/>
        <v>54</v>
      </c>
      <c r="Q3284" s="33" t="str">
        <f t="shared" si="715"/>
        <v/>
      </c>
      <c r="R3284" s="33">
        <f t="shared" si="716"/>
        <v>13</v>
      </c>
      <c r="S3284" s="33" t="str">
        <f t="shared" si="717"/>
        <v>155_13</v>
      </c>
      <c r="T3284" s="35" t="str">
        <f t="shared" si="718"/>
        <v>155PM</v>
      </c>
      <c r="U3284" s="35" t="str">
        <f t="shared" si="719"/>
        <v>155PMEW</v>
      </c>
      <c r="W3284" s="20" t="str">
        <f t="shared" si="720"/>
        <v/>
      </c>
      <c r="X3284" s="20" t="str">
        <f t="shared" si="721"/>
        <v/>
      </c>
      <c r="Y3284" s="20" t="str">
        <f t="shared" si="722"/>
        <v/>
      </c>
      <c r="Z3284" s="20" t="str">
        <f t="shared" si="723"/>
        <v/>
      </c>
      <c r="AA3284" s="20">
        <f t="shared" si="725"/>
        <v>0</v>
      </c>
      <c r="AB3284" s="20">
        <f t="shared" si="726"/>
        <v>0</v>
      </c>
      <c r="AC3284" s="20">
        <f t="shared" si="727"/>
        <v>0</v>
      </c>
      <c r="AD3284" s="16">
        <f t="shared" si="724"/>
        <v>0</v>
      </c>
      <c r="AE3284" s="16">
        <f>IF(ISBLANK(T3284),AE3283,IF(COUNTIF(T$2:T3284,T3284)&gt;1,AE3283,1+MAX(AE3283,0)))</f>
        <v>99</v>
      </c>
    </row>
    <row r="3285" spans="1:31" x14ac:dyDescent="0.25">
      <c r="A3285" s="42">
        <v>155</v>
      </c>
      <c r="B3285" s="42" t="s">
        <v>66</v>
      </c>
      <c r="C3285" s="42" t="s">
        <v>850</v>
      </c>
      <c r="E3285" s="20">
        <v>2</v>
      </c>
      <c r="F3285" s="20">
        <v>1</v>
      </c>
      <c r="G3285" s="20">
        <v>4</v>
      </c>
      <c r="H3285" s="20">
        <v>2</v>
      </c>
      <c r="I3285" s="20">
        <v>0</v>
      </c>
      <c r="J3285" s="20">
        <v>0</v>
      </c>
      <c r="K3285" s="20">
        <v>0</v>
      </c>
      <c r="L3285" s="20">
        <v>2</v>
      </c>
      <c r="M3285" s="225" t="s">
        <v>852</v>
      </c>
      <c r="O3285" s="101">
        <f>IF(ISBLANK(C3285),O3284,IF(COUNTIF(C$2:C3285,C3285)&gt;1,O3284,1+MAX(O3284,0)))</f>
        <v>91</v>
      </c>
      <c r="P3285" s="45">
        <f t="shared" si="714"/>
        <v>54</v>
      </c>
      <c r="Q3285" s="33" t="str">
        <f t="shared" si="715"/>
        <v/>
      </c>
      <c r="R3285" s="33">
        <f t="shared" si="716"/>
        <v>13</v>
      </c>
      <c r="S3285" s="33" t="str">
        <f t="shared" si="717"/>
        <v>155_13</v>
      </c>
      <c r="T3285" s="35" t="str">
        <f t="shared" si="718"/>
        <v>155PM</v>
      </c>
      <c r="U3285" s="35" t="str">
        <f t="shared" si="719"/>
        <v>155PMEW</v>
      </c>
      <c r="W3285" s="20" t="str">
        <f t="shared" si="720"/>
        <v/>
      </c>
      <c r="X3285" s="20" t="str">
        <f t="shared" si="721"/>
        <v/>
      </c>
      <c r="Y3285" s="20" t="str">
        <f t="shared" si="722"/>
        <v/>
      </c>
      <c r="Z3285" s="20" t="str">
        <f t="shared" si="723"/>
        <v/>
      </c>
      <c r="AA3285" s="20">
        <f t="shared" si="725"/>
        <v>0</v>
      </c>
      <c r="AB3285" s="20">
        <f t="shared" si="726"/>
        <v>0</v>
      </c>
      <c r="AC3285" s="20">
        <f t="shared" si="727"/>
        <v>0</v>
      </c>
      <c r="AD3285" s="16">
        <f t="shared" si="724"/>
        <v>0</v>
      </c>
      <c r="AE3285" s="16">
        <f>IF(ISBLANK(T3285),AE3284,IF(COUNTIF(T$2:T3285,T3285)&gt;1,AE3284,1+MAX(AE3284,0)))</f>
        <v>99</v>
      </c>
    </row>
    <row r="3286" spans="1:31" x14ac:dyDescent="0.25">
      <c r="A3286" s="42">
        <v>155</v>
      </c>
      <c r="B3286" s="42" t="s">
        <v>66</v>
      </c>
      <c r="C3286" s="42" t="s">
        <v>850</v>
      </c>
      <c r="E3286" s="20">
        <v>2</v>
      </c>
      <c r="F3286" s="20">
        <v>2</v>
      </c>
      <c r="G3286" s="20">
        <v>1</v>
      </c>
      <c r="H3286" s="20">
        <v>3</v>
      </c>
      <c r="I3286" s="20">
        <v>1</v>
      </c>
      <c r="J3286" s="20">
        <v>0</v>
      </c>
      <c r="K3286" s="20">
        <v>0</v>
      </c>
      <c r="L3286" s="20">
        <v>2</v>
      </c>
      <c r="M3286" s="225" t="s">
        <v>852</v>
      </c>
      <c r="O3286" s="101">
        <f>IF(ISBLANK(C3286),O3285,IF(COUNTIF(C$2:C3286,C3286)&gt;1,O3285,1+MAX(O3285,0)))</f>
        <v>91</v>
      </c>
      <c r="P3286" s="45">
        <f t="shared" si="714"/>
        <v>54</v>
      </c>
      <c r="Q3286" s="33" t="str">
        <f t="shared" si="715"/>
        <v/>
      </c>
      <c r="R3286" s="33">
        <f t="shared" si="716"/>
        <v>14</v>
      </c>
      <c r="S3286" s="33" t="str">
        <f t="shared" si="717"/>
        <v>155_14</v>
      </c>
      <c r="T3286" s="35" t="str">
        <f t="shared" si="718"/>
        <v>155PM</v>
      </c>
      <c r="U3286" s="35" t="str">
        <f t="shared" si="719"/>
        <v>155PMNS</v>
      </c>
      <c r="W3286" s="20" t="str">
        <f t="shared" si="720"/>
        <v/>
      </c>
      <c r="X3286" s="20" t="str">
        <f t="shared" si="721"/>
        <v/>
      </c>
      <c r="Y3286" s="20" t="str">
        <f t="shared" si="722"/>
        <v/>
      </c>
      <c r="Z3286" s="20" t="str">
        <f t="shared" si="723"/>
        <v/>
      </c>
      <c r="AA3286" s="20">
        <f t="shared" si="725"/>
        <v>0</v>
      </c>
      <c r="AB3286" s="20">
        <f t="shared" si="726"/>
        <v>0</v>
      </c>
      <c r="AC3286" s="20">
        <f t="shared" si="727"/>
        <v>0</v>
      </c>
      <c r="AD3286" s="16">
        <f t="shared" si="724"/>
        <v>0</v>
      </c>
      <c r="AE3286" s="16">
        <f>IF(ISBLANK(T3286),AE3285,IF(COUNTIF(T$2:T3286,T3286)&gt;1,AE3285,1+MAX(AE3285,0)))</f>
        <v>99</v>
      </c>
    </row>
    <row r="3287" spans="1:31" x14ac:dyDescent="0.25">
      <c r="A3287" s="42">
        <v>155</v>
      </c>
      <c r="B3287" s="42" t="s">
        <v>66</v>
      </c>
      <c r="C3287" s="42" t="s">
        <v>850</v>
      </c>
      <c r="E3287" s="20">
        <v>2</v>
      </c>
      <c r="F3287" s="20">
        <v>2</v>
      </c>
      <c r="G3287" s="20">
        <v>2</v>
      </c>
      <c r="H3287" s="20">
        <v>4</v>
      </c>
      <c r="I3287" s="20">
        <v>2</v>
      </c>
      <c r="J3287" s="20">
        <v>1</v>
      </c>
      <c r="K3287" s="20">
        <v>4</v>
      </c>
      <c r="L3287" s="20">
        <v>4</v>
      </c>
      <c r="M3287" s="225" t="s">
        <v>852</v>
      </c>
      <c r="O3287" s="101">
        <f>IF(ISBLANK(C3287),O3286,IF(COUNTIF(C$2:C3287,C3287)&gt;1,O3286,1+MAX(O3286,0)))</f>
        <v>91</v>
      </c>
      <c r="P3287" s="45">
        <f t="shared" si="714"/>
        <v>54</v>
      </c>
      <c r="Q3287" s="33" t="str">
        <f t="shared" si="715"/>
        <v/>
      </c>
      <c r="R3287" s="33">
        <f t="shared" si="716"/>
        <v>14</v>
      </c>
      <c r="S3287" s="33" t="str">
        <f t="shared" si="717"/>
        <v>155_14</v>
      </c>
      <c r="T3287" s="35" t="str">
        <f t="shared" si="718"/>
        <v>155PM</v>
      </c>
      <c r="U3287" s="35" t="str">
        <f t="shared" si="719"/>
        <v>155PMNS</v>
      </c>
      <c r="W3287" s="20" t="str">
        <f t="shared" si="720"/>
        <v/>
      </c>
      <c r="X3287" s="20" t="str">
        <f t="shared" si="721"/>
        <v/>
      </c>
      <c r="Y3287" s="20" t="str">
        <f t="shared" si="722"/>
        <v/>
      </c>
      <c r="Z3287" s="20" t="str">
        <f t="shared" si="723"/>
        <v/>
      </c>
      <c r="AA3287" s="20">
        <f t="shared" si="725"/>
        <v>0</v>
      </c>
      <c r="AB3287" s="20">
        <f t="shared" si="726"/>
        <v>0</v>
      </c>
      <c r="AC3287" s="20">
        <f t="shared" si="727"/>
        <v>0</v>
      </c>
      <c r="AD3287" s="16">
        <f t="shared" si="724"/>
        <v>0</v>
      </c>
      <c r="AE3287" s="16">
        <f>IF(ISBLANK(T3287),AE3286,IF(COUNTIF(T$2:T3287,T3287)&gt;1,AE3286,1+MAX(AE3286,0)))</f>
        <v>99</v>
      </c>
    </row>
    <row r="3288" spans="1:31" x14ac:dyDescent="0.25">
      <c r="A3288" s="42">
        <v>155</v>
      </c>
      <c r="B3288" s="42" t="s">
        <v>66</v>
      </c>
      <c r="C3288" s="42" t="s">
        <v>850</v>
      </c>
      <c r="E3288" s="20">
        <v>2</v>
      </c>
      <c r="F3288" s="20">
        <v>2</v>
      </c>
      <c r="G3288" s="20">
        <v>3</v>
      </c>
      <c r="H3288" s="20">
        <v>7</v>
      </c>
      <c r="I3288" s="20">
        <v>1</v>
      </c>
      <c r="J3288" s="20">
        <v>1</v>
      </c>
      <c r="K3288" s="20">
        <v>0</v>
      </c>
      <c r="L3288" s="20">
        <v>3</v>
      </c>
      <c r="M3288" s="225" t="s">
        <v>852</v>
      </c>
      <c r="O3288" s="101">
        <f>IF(ISBLANK(C3288),O3287,IF(COUNTIF(C$2:C3288,C3288)&gt;1,O3287,1+MAX(O3287,0)))</f>
        <v>91</v>
      </c>
      <c r="P3288" s="45">
        <f t="shared" si="714"/>
        <v>54</v>
      </c>
      <c r="Q3288" s="33" t="str">
        <f t="shared" si="715"/>
        <v/>
      </c>
      <c r="R3288" s="33">
        <f t="shared" si="716"/>
        <v>14</v>
      </c>
      <c r="S3288" s="33" t="str">
        <f t="shared" si="717"/>
        <v>155_14</v>
      </c>
      <c r="T3288" s="35" t="str">
        <f t="shared" si="718"/>
        <v>155PM</v>
      </c>
      <c r="U3288" s="35" t="str">
        <f t="shared" si="719"/>
        <v>155PMEW</v>
      </c>
      <c r="W3288" s="20" t="str">
        <f t="shared" si="720"/>
        <v/>
      </c>
      <c r="X3288" s="20" t="str">
        <f t="shared" si="721"/>
        <v/>
      </c>
      <c r="Y3288" s="20" t="str">
        <f t="shared" si="722"/>
        <v/>
      </c>
      <c r="Z3288" s="20" t="str">
        <f t="shared" si="723"/>
        <v/>
      </c>
      <c r="AA3288" s="20">
        <f t="shared" si="725"/>
        <v>0</v>
      </c>
      <c r="AB3288" s="20">
        <f t="shared" si="726"/>
        <v>0</v>
      </c>
      <c r="AC3288" s="20">
        <f t="shared" si="727"/>
        <v>0</v>
      </c>
      <c r="AD3288" s="16">
        <f t="shared" si="724"/>
        <v>0</v>
      </c>
      <c r="AE3288" s="16">
        <f>IF(ISBLANK(T3288),AE3287,IF(COUNTIF(T$2:T3288,T3288)&gt;1,AE3287,1+MAX(AE3287,0)))</f>
        <v>99</v>
      </c>
    </row>
    <row r="3289" spans="1:31" x14ac:dyDescent="0.25">
      <c r="A3289" s="42">
        <v>155</v>
      </c>
      <c r="B3289" s="42" t="s">
        <v>66</v>
      </c>
      <c r="C3289" s="42" t="s">
        <v>850</v>
      </c>
      <c r="E3289" s="20">
        <v>2</v>
      </c>
      <c r="F3289" s="20">
        <v>2</v>
      </c>
      <c r="G3289" s="20">
        <v>4</v>
      </c>
      <c r="H3289" s="20">
        <v>4</v>
      </c>
      <c r="I3289" s="20">
        <v>1</v>
      </c>
      <c r="J3289" s="20">
        <v>0</v>
      </c>
      <c r="K3289" s="20">
        <v>2</v>
      </c>
      <c r="L3289" s="20">
        <v>3</v>
      </c>
      <c r="M3289" s="225" t="s">
        <v>852</v>
      </c>
      <c r="O3289" s="101">
        <f>IF(ISBLANK(C3289),O3288,IF(COUNTIF(C$2:C3289,C3289)&gt;1,O3288,1+MAX(O3288,0)))</f>
        <v>91</v>
      </c>
      <c r="P3289" s="45">
        <f t="shared" si="714"/>
        <v>54</v>
      </c>
      <c r="Q3289" s="33" t="str">
        <f t="shared" si="715"/>
        <v/>
      </c>
      <c r="R3289" s="33">
        <f t="shared" si="716"/>
        <v>14</v>
      </c>
      <c r="S3289" s="33" t="str">
        <f t="shared" si="717"/>
        <v>155_14</v>
      </c>
      <c r="T3289" s="35" t="str">
        <f t="shared" si="718"/>
        <v>155PM</v>
      </c>
      <c r="U3289" s="35" t="str">
        <f t="shared" si="719"/>
        <v>155PMEW</v>
      </c>
      <c r="W3289" s="20" t="str">
        <f t="shared" si="720"/>
        <v/>
      </c>
      <c r="X3289" s="20" t="str">
        <f t="shared" si="721"/>
        <v/>
      </c>
      <c r="Y3289" s="20" t="str">
        <f t="shared" si="722"/>
        <v/>
      </c>
      <c r="Z3289" s="20" t="str">
        <f t="shared" si="723"/>
        <v/>
      </c>
      <c r="AA3289" s="20">
        <f t="shared" si="725"/>
        <v>0</v>
      </c>
      <c r="AB3289" s="20">
        <f t="shared" si="726"/>
        <v>0</v>
      </c>
      <c r="AC3289" s="20">
        <f t="shared" si="727"/>
        <v>0</v>
      </c>
      <c r="AD3289" s="16">
        <f t="shared" si="724"/>
        <v>0</v>
      </c>
      <c r="AE3289" s="16">
        <f>IF(ISBLANK(T3289),AE3288,IF(COUNTIF(T$2:T3289,T3289)&gt;1,AE3288,1+MAX(AE3288,0)))</f>
        <v>99</v>
      </c>
    </row>
    <row r="3290" spans="1:31" x14ac:dyDescent="0.25">
      <c r="A3290" s="42">
        <v>155</v>
      </c>
      <c r="B3290" s="42" t="s">
        <v>66</v>
      </c>
      <c r="C3290" s="42" t="s">
        <v>850</v>
      </c>
      <c r="E3290" s="20">
        <v>2</v>
      </c>
      <c r="F3290" s="20">
        <v>3</v>
      </c>
      <c r="G3290" s="20">
        <v>1</v>
      </c>
      <c r="H3290" s="20">
        <v>2</v>
      </c>
      <c r="I3290" s="20">
        <v>0</v>
      </c>
      <c r="J3290" s="20">
        <v>0</v>
      </c>
      <c r="K3290" s="20">
        <v>1</v>
      </c>
      <c r="L3290" s="20">
        <v>2</v>
      </c>
      <c r="M3290" s="225" t="s">
        <v>852</v>
      </c>
      <c r="O3290" s="101">
        <f>IF(ISBLANK(C3290),O3289,IF(COUNTIF(C$2:C3290,C3290)&gt;1,O3289,1+MAX(O3289,0)))</f>
        <v>91</v>
      </c>
      <c r="P3290" s="45">
        <f t="shared" si="714"/>
        <v>54</v>
      </c>
      <c r="Q3290" s="33" t="str">
        <f t="shared" si="715"/>
        <v/>
      </c>
      <c r="R3290" s="33">
        <f t="shared" si="716"/>
        <v>15</v>
      </c>
      <c r="S3290" s="33" t="str">
        <f t="shared" si="717"/>
        <v>155_15</v>
      </c>
      <c r="T3290" s="35" t="str">
        <f t="shared" si="718"/>
        <v>155PM</v>
      </c>
      <c r="U3290" s="35" t="str">
        <f t="shared" si="719"/>
        <v>155PMNS</v>
      </c>
      <c r="W3290" s="20" t="str">
        <f t="shared" si="720"/>
        <v/>
      </c>
      <c r="X3290" s="20" t="str">
        <f t="shared" si="721"/>
        <v/>
      </c>
      <c r="Y3290" s="20" t="str">
        <f t="shared" si="722"/>
        <v/>
      </c>
      <c r="Z3290" s="20" t="str">
        <f t="shared" si="723"/>
        <v/>
      </c>
      <c r="AA3290" s="20">
        <f t="shared" si="725"/>
        <v>0</v>
      </c>
      <c r="AB3290" s="20">
        <f t="shared" si="726"/>
        <v>0</v>
      </c>
      <c r="AC3290" s="20">
        <f t="shared" si="727"/>
        <v>0</v>
      </c>
      <c r="AD3290" s="16">
        <f t="shared" si="724"/>
        <v>0</v>
      </c>
      <c r="AE3290" s="16">
        <f>IF(ISBLANK(T3290),AE3289,IF(COUNTIF(T$2:T3290,T3290)&gt;1,AE3289,1+MAX(AE3289,0)))</f>
        <v>99</v>
      </c>
    </row>
    <row r="3291" spans="1:31" x14ac:dyDescent="0.25">
      <c r="A3291" s="42">
        <v>155</v>
      </c>
      <c r="B3291" s="42" t="s">
        <v>66</v>
      </c>
      <c r="C3291" s="42" t="s">
        <v>850</v>
      </c>
      <c r="E3291" s="20">
        <v>2</v>
      </c>
      <c r="F3291" s="20">
        <v>3</v>
      </c>
      <c r="G3291" s="20">
        <v>2</v>
      </c>
      <c r="H3291" s="20">
        <v>4</v>
      </c>
      <c r="I3291" s="20">
        <v>0</v>
      </c>
      <c r="J3291" s="20">
        <v>0</v>
      </c>
      <c r="K3291" s="20">
        <v>4</v>
      </c>
      <c r="L3291" s="20">
        <v>4</v>
      </c>
      <c r="M3291" s="225" t="s">
        <v>852</v>
      </c>
      <c r="O3291" s="101">
        <f>IF(ISBLANK(C3291),O3290,IF(COUNTIF(C$2:C3291,C3291)&gt;1,O3290,1+MAX(O3290,0)))</f>
        <v>91</v>
      </c>
      <c r="P3291" s="45">
        <f t="shared" si="714"/>
        <v>54</v>
      </c>
      <c r="Q3291" s="33" t="str">
        <f t="shared" si="715"/>
        <v/>
      </c>
      <c r="R3291" s="33">
        <f t="shared" si="716"/>
        <v>15</v>
      </c>
      <c r="S3291" s="33" t="str">
        <f t="shared" si="717"/>
        <v>155_15</v>
      </c>
      <c r="T3291" s="35" t="str">
        <f t="shared" si="718"/>
        <v>155PM</v>
      </c>
      <c r="U3291" s="35" t="str">
        <f t="shared" si="719"/>
        <v>155PMNS</v>
      </c>
      <c r="W3291" s="20" t="str">
        <f t="shared" si="720"/>
        <v/>
      </c>
      <c r="X3291" s="20" t="str">
        <f t="shared" si="721"/>
        <v/>
      </c>
      <c r="Y3291" s="20" t="str">
        <f t="shared" si="722"/>
        <v/>
      </c>
      <c r="Z3291" s="20" t="str">
        <f t="shared" si="723"/>
        <v/>
      </c>
      <c r="AA3291" s="20">
        <f t="shared" si="725"/>
        <v>0</v>
      </c>
      <c r="AB3291" s="20">
        <f t="shared" si="726"/>
        <v>0</v>
      </c>
      <c r="AC3291" s="20">
        <f t="shared" si="727"/>
        <v>0</v>
      </c>
      <c r="AD3291" s="16">
        <f t="shared" si="724"/>
        <v>0</v>
      </c>
      <c r="AE3291" s="16">
        <f>IF(ISBLANK(T3291),AE3290,IF(COUNTIF(T$2:T3291,T3291)&gt;1,AE3290,1+MAX(AE3290,0)))</f>
        <v>99</v>
      </c>
    </row>
    <row r="3292" spans="1:31" x14ac:dyDescent="0.25">
      <c r="A3292" s="42">
        <v>155</v>
      </c>
      <c r="B3292" s="42" t="s">
        <v>66</v>
      </c>
      <c r="C3292" s="42" t="s">
        <v>850</v>
      </c>
      <c r="E3292" s="20">
        <v>2</v>
      </c>
      <c r="F3292" s="20">
        <v>3</v>
      </c>
      <c r="G3292" s="20">
        <v>3</v>
      </c>
      <c r="H3292" s="20">
        <v>3</v>
      </c>
      <c r="I3292" s="20">
        <v>0</v>
      </c>
      <c r="J3292" s="20">
        <v>0</v>
      </c>
      <c r="K3292" s="20">
        <v>0</v>
      </c>
      <c r="L3292" s="20">
        <v>2</v>
      </c>
      <c r="M3292" s="225" t="s">
        <v>852</v>
      </c>
      <c r="O3292" s="101">
        <f>IF(ISBLANK(C3292),O3291,IF(COUNTIF(C$2:C3292,C3292)&gt;1,O3291,1+MAX(O3291,0)))</f>
        <v>91</v>
      </c>
      <c r="P3292" s="45">
        <f t="shared" si="714"/>
        <v>54</v>
      </c>
      <c r="Q3292" s="33" t="str">
        <f t="shared" si="715"/>
        <v/>
      </c>
      <c r="R3292" s="33">
        <f t="shared" si="716"/>
        <v>15</v>
      </c>
      <c r="S3292" s="33" t="str">
        <f t="shared" si="717"/>
        <v>155_15</v>
      </c>
      <c r="T3292" s="35" t="str">
        <f t="shared" si="718"/>
        <v>155PM</v>
      </c>
      <c r="U3292" s="35" t="str">
        <f t="shared" si="719"/>
        <v>155PMEW</v>
      </c>
      <c r="W3292" s="20" t="str">
        <f t="shared" si="720"/>
        <v/>
      </c>
      <c r="X3292" s="20" t="str">
        <f t="shared" si="721"/>
        <v/>
      </c>
      <c r="Y3292" s="20" t="str">
        <f t="shared" si="722"/>
        <v/>
      </c>
      <c r="Z3292" s="20" t="str">
        <f t="shared" si="723"/>
        <v/>
      </c>
      <c r="AA3292" s="20">
        <f t="shared" si="725"/>
        <v>0</v>
      </c>
      <c r="AB3292" s="20">
        <f t="shared" si="726"/>
        <v>0</v>
      </c>
      <c r="AC3292" s="20">
        <f t="shared" si="727"/>
        <v>0</v>
      </c>
      <c r="AD3292" s="16">
        <f t="shared" si="724"/>
        <v>0</v>
      </c>
      <c r="AE3292" s="16">
        <f>IF(ISBLANK(T3292),AE3291,IF(COUNTIF(T$2:T3292,T3292)&gt;1,AE3291,1+MAX(AE3291,0)))</f>
        <v>99</v>
      </c>
    </row>
    <row r="3293" spans="1:31" x14ac:dyDescent="0.25">
      <c r="A3293" s="42">
        <v>155</v>
      </c>
      <c r="B3293" s="42" t="s">
        <v>66</v>
      </c>
      <c r="C3293" s="42" t="s">
        <v>850</v>
      </c>
      <c r="E3293" s="20">
        <v>2</v>
      </c>
      <c r="F3293" s="20">
        <v>3</v>
      </c>
      <c r="G3293" s="20">
        <v>4</v>
      </c>
      <c r="H3293" s="20">
        <v>6</v>
      </c>
      <c r="I3293" s="20">
        <v>0</v>
      </c>
      <c r="J3293" s="20">
        <v>3</v>
      </c>
      <c r="K3293" s="20">
        <v>2</v>
      </c>
      <c r="L3293" s="20">
        <v>3</v>
      </c>
      <c r="M3293" s="225" t="s">
        <v>852</v>
      </c>
      <c r="O3293" s="101">
        <f>IF(ISBLANK(C3293),O3292,IF(COUNTIF(C$2:C3293,C3293)&gt;1,O3292,1+MAX(O3292,0)))</f>
        <v>91</v>
      </c>
      <c r="P3293" s="45">
        <f t="shared" si="714"/>
        <v>54</v>
      </c>
      <c r="Q3293" s="33" t="str">
        <f t="shared" si="715"/>
        <v/>
      </c>
      <c r="R3293" s="33">
        <f t="shared" si="716"/>
        <v>15</v>
      </c>
      <c r="S3293" s="33" t="str">
        <f t="shared" si="717"/>
        <v>155_15</v>
      </c>
      <c r="T3293" s="35" t="str">
        <f t="shared" si="718"/>
        <v>155PM</v>
      </c>
      <c r="U3293" s="35" t="str">
        <f t="shared" si="719"/>
        <v>155PMEW</v>
      </c>
      <c r="W3293" s="20" t="str">
        <f t="shared" si="720"/>
        <v/>
      </c>
      <c r="X3293" s="20" t="str">
        <f t="shared" si="721"/>
        <v/>
      </c>
      <c r="Y3293" s="20" t="str">
        <f t="shared" si="722"/>
        <v/>
      </c>
      <c r="Z3293" s="20" t="str">
        <f t="shared" si="723"/>
        <v/>
      </c>
      <c r="AA3293" s="20">
        <f t="shared" si="725"/>
        <v>0</v>
      </c>
      <c r="AB3293" s="20">
        <f t="shared" si="726"/>
        <v>0</v>
      </c>
      <c r="AC3293" s="20">
        <f t="shared" si="727"/>
        <v>0</v>
      </c>
      <c r="AD3293" s="16">
        <f t="shared" si="724"/>
        <v>0</v>
      </c>
      <c r="AE3293" s="16">
        <f>IF(ISBLANK(T3293),AE3292,IF(COUNTIF(T$2:T3293,T3293)&gt;1,AE3292,1+MAX(AE3292,0)))</f>
        <v>99</v>
      </c>
    </row>
    <row r="3294" spans="1:31" x14ac:dyDescent="0.25">
      <c r="A3294" s="42">
        <v>155</v>
      </c>
      <c r="B3294" s="42" t="s">
        <v>66</v>
      </c>
      <c r="C3294" s="42" t="s">
        <v>850</v>
      </c>
      <c r="E3294" s="20">
        <v>2</v>
      </c>
      <c r="F3294" s="20">
        <v>4</v>
      </c>
      <c r="G3294" s="20">
        <v>1</v>
      </c>
      <c r="H3294" s="20">
        <v>4</v>
      </c>
      <c r="I3294" s="20">
        <v>2</v>
      </c>
      <c r="J3294" s="20">
        <v>0</v>
      </c>
      <c r="K3294" s="20">
        <v>0</v>
      </c>
      <c r="L3294" s="20">
        <v>4</v>
      </c>
      <c r="M3294" s="225" t="s">
        <v>852</v>
      </c>
      <c r="O3294" s="101">
        <f>IF(ISBLANK(C3294),O3293,IF(COUNTIF(C$2:C3294,C3294)&gt;1,O3293,1+MAX(O3293,0)))</f>
        <v>91</v>
      </c>
      <c r="P3294" s="45">
        <f t="shared" si="714"/>
        <v>54</v>
      </c>
      <c r="Q3294" s="33" t="str">
        <f t="shared" si="715"/>
        <v/>
      </c>
      <c r="R3294" s="33">
        <f t="shared" si="716"/>
        <v>16</v>
      </c>
      <c r="S3294" s="33" t="str">
        <f t="shared" si="717"/>
        <v>155_16</v>
      </c>
      <c r="T3294" s="35" t="str">
        <f t="shared" si="718"/>
        <v>155PM</v>
      </c>
      <c r="U3294" s="35" t="str">
        <f t="shared" si="719"/>
        <v>155PMNS</v>
      </c>
      <c r="W3294" s="20" t="str">
        <f t="shared" si="720"/>
        <v/>
      </c>
      <c r="X3294" s="20" t="str">
        <f t="shared" si="721"/>
        <v/>
      </c>
      <c r="Y3294" s="20" t="str">
        <f t="shared" si="722"/>
        <v/>
      </c>
      <c r="Z3294" s="20" t="str">
        <f t="shared" si="723"/>
        <v/>
      </c>
      <c r="AA3294" s="20">
        <f t="shared" si="725"/>
        <v>0</v>
      </c>
      <c r="AB3294" s="20">
        <f t="shared" si="726"/>
        <v>0</v>
      </c>
      <c r="AC3294" s="20">
        <f t="shared" si="727"/>
        <v>0</v>
      </c>
      <c r="AD3294" s="16">
        <f t="shared" si="724"/>
        <v>0</v>
      </c>
      <c r="AE3294" s="16">
        <f>IF(ISBLANK(T3294),AE3293,IF(COUNTIF(T$2:T3294,T3294)&gt;1,AE3293,1+MAX(AE3293,0)))</f>
        <v>99</v>
      </c>
    </row>
    <row r="3295" spans="1:31" x14ac:dyDescent="0.25">
      <c r="A3295" s="42">
        <v>155</v>
      </c>
      <c r="B3295" s="42" t="s">
        <v>66</v>
      </c>
      <c r="C3295" s="42" t="s">
        <v>850</v>
      </c>
      <c r="E3295" s="20">
        <v>2</v>
      </c>
      <c r="F3295" s="20">
        <v>4</v>
      </c>
      <c r="G3295" s="20">
        <v>2</v>
      </c>
      <c r="H3295" s="20">
        <v>4</v>
      </c>
      <c r="I3295" s="20">
        <v>0</v>
      </c>
      <c r="J3295" s="20">
        <v>0</v>
      </c>
      <c r="K3295" s="20">
        <v>3</v>
      </c>
      <c r="L3295" s="20">
        <v>3</v>
      </c>
      <c r="M3295" s="225" t="s">
        <v>852</v>
      </c>
      <c r="O3295" s="101">
        <f>IF(ISBLANK(C3295),O3294,IF(COUNTIF(C$2:C3295,C3295)&gt;1,O3294,1+MAX(O3294,0)))</f>
        <v>91</v>
      </c>
      <c r="P3295" s="45">
        <f t="shared" si="714"/>
        <v>54</v>
      </c>
      <c r="Q3295" s="33" t="str">
        <f t="shared" si="715"/>
        <v/>
      </c>
      <c r="R3295" s="33">
        <f t="shared" si="716"/>
        <v>16</v>
      </c>
      <c r="S3295" s="33" t="str">
        <f t="shared" si="717"/>
        <v>155_16</v>
      </c>
      <c r="T3295" s="35" t="str">
        <f t="shared" si="718"/>
        <v>155PM</v>
      </c>
      <c r="U3295" s="35" t="str">
        <f t="shared" si="719"/>
        <v>155PMNS</v>
      </c>
      <c r="W3295" s="20" t="str">
        <f t="shared" si="720"/>
        <v/>
      </c>
      <c r="X3295" s="20" t="str">
        <f t="shared" si="721"/>
        <v/>
      </c>
      <c r="Y3295" s="20" t="str">
        <f t="shared" si="722"/>
        <v/>
      </c>
      <c r="Z3295" s="20" t="str">
        <f t="shared" si="723"/>
        <v/>
      </c>
      <c r="AA3295" s="20">
        <f t="shared" si="725"/>
        <v>0</v>
      </c>
      <c r="AB3295" s="20">
        <f t="shared" si="726"/>
        <v>0</v>
      </c>
      <c r="AC3295" s="20">
        <f t="shared" si="727"/>
        <v>0</v>
      </c>
      <c r="AD3295" s="16">
        <f t="shared" si="724"/>
        <v>0</v>
      </c>
      <c r="AE3295" s="16">
        <f>IF(ISBLANK(T3295),AE3294,IF(COUNTIF(T$2:T3295,T3295)&gt;1,AE3294,1+MAX(AE3294,0)))</f>
        <v>99</v>
      </c>
    </row>
    <row r="3296" spans="1:31" x14ac:dyDescent="0.25">
      <c r="A3296" s="42">
        <v>155</v>
      </c>
      <c r="B3296" s="42" t="s">
        <v>66</v>
      </c>
      <c r="C3296" s="42" t="s">
        <v>850</v>
      </c>
      <c r="E3296" s="20">
        <v>2</v>
      </c>
      <c r="F3296" s="20">
        <v>4</v>
      </c>
      <c r="G3296" s="20">
        <v>3</v>
      </c>
      <c r="H3296" s="20">
        <v>9</v>
      </c>
      <c r="I3296" s="20">
        <v>0</v>
      </c>
      <c r="J3296" s="20">
        <v>0</v>
      </c>
      <c r="K3296" s="20">
        <v>1</v>
      </c>
      <c r="L3296" s="20">
        <v>5</v>
      </c>
      <c r="M3296" s="225" t="s">
        <v>852</v>
      </c>
      <c r="O3296" s="101">
        <f>IF(ISBLANK(C3296),O3295,IF(COUNTIF(C$2:C3296,C3296)&gt;1,O3295,1+MAX(O3295,0)))</f>
        <v>91</v>
      </c>
      <c r="P3296" s="45">
        <f t="shared" si="714"/>
        <v>54</v>
      </c>
      <c r="Q3296" s="33" t="str">
        <f t="shared" si="715"/>
        <v/>
      </c>
      <c r="R3296" s="33">
        <f t="shared" si="716"/>
        <v>16</v>
      </c>
      <c r="S3296" s="33" t="str">
        <f t="shared" si="717"/>
        <v>155_16</v>
      </c>
      <c r="T3296" s="35" t="str">
        <f t="shared" si="718"/>
        <v>155PM</v>
      </c>
      <c r="U3296" s="35" t="str">
        <f t="shared" si="719"/>
        <v>155PMEW</v>
      </c>
      <c r="W3296" s="20" t="str">
        <f t="shared" si="720"/>
        <v/>
      </c>
      <c r="X3296" s="20" t="str">
        <f t="shared" si="721"/>
        <v/>
      </c>
      <c r="Y3296" s="20" t="str">
        <f t="shared" si="722"/>
        <v/>
      </c>
      <c r="Z3296" s="20" t="str">
        <f t="shared" si="723"/>
        <v/>
      </c>
      <c r="AA3296" s="20">
        <f t="shared" si="725"/>
        <v>0</v>
      </c>
      <c r="AB3296" s="20">
        <f t="shared" si="726"/>
        <v>0</v>
      </c>
      <c r="AC3296" s="20">
        <f t="shared" si="727"/>
        <v>0</v>
      </c>
      <c r="AD3296" s="16">
        <f t="shared" si="724"/>
        <v>0</v>
      </c>
      <c r="AE3296" s="16">
        <f>IF(ISBLANK(T3296),AE3295,IF(COUNTIF(T$2:T3296,T3296)&gt;1,AE3295,1+MAX(AE3295,0)))</f>
        <v>99</v>
      </c>
    </row>
    <row r="3297" spans="1:31" x14ac:dyDescent="0.25">
      <c r="A3297" s="42">
        <v>155</v>
      </c>
      <c r="B3297" s="42" t="s">
        <v>66</v>
      </c>
      <c r="C3297" s="42" t="s">
        <v>850</v>
      </c>
      <c r="E3297" s="20">
        <v>2</v>
      </c>
      <c r="F3297" s="20">
        <v>4</v>
      </c>
      <c r="G3297" s="20">
        <v>4</v>
      </c>
      <c r="H3297" s="20">
        <v>2</v>
      </c>
      <c r="I3297" s="20">
        <v>0</v>
      </c>
      <c r="J3297" s="20">
        <v>0</v>
      </c>
      <c r="K3297" s="20">
        <v>1</v>
      </c>
      <c r="L3297" s="20">
        <v>2</v>
      </c>
      <c r="M3297" s="225" t="s">
        <v>852</v>
      </c>
      <c r="O3297" s="101">
        <f>IF(ISBLANK(C3297),O3296,IF(COUNTIF(C$2:C3297,C3297)&gt;1,O3296,1+MAX(O3296,0)))</f>
        <v>91</v>
      </c>
      <c r="P3297" s="45">
        <f t="shared" si="714"/>
        <v>54</v>
      </c>
      <c r="Q3297" s="33" t="str">
        <f t="shared" si="715"/>
        <v/>
      </c>
      <c r="R3297" s="33">
        <f t="shared" si="716"/>
        <v>16</v>
      </c>
      <c r="S3297" s="33" t="str">
        <f t="shared" si="717"/>
        <v>155_16</v>
      </c>
      <c r="T3297" s="35" t="str">
        <f t="shared" si="718"/>
        <v>155PM</v>
      </c>
      <c r="U3297" s="35" t="str">
        <f t="shared" si="719"/>
        <v>155PMEW</v>
      </c>
      <c r="W3297" s="20" t="str">
        <f t="shared" si="720"/>
        <v/>
      </c>
      <c r="X3297" s="20" t="str">
        <f t="shared" si="721"/>
        <v/>
      </c>
      <c r="Y3297" s="20" t="str">
        <f t="shared" si="722"/>
        <v/>
      </c>
      <c r="Z3297" s="20" t="str">
        <f t="shared" si="723"/>
        <v/>
      </c>
      <c r="AA3297" s="20">
        <f t="shared" si="725"/>
        <v>0</v>
      </c>
      <c r="AB3297" s="20">
        <f t="shared" si="726"/>
        <v>0</v>
      </c>
      <c r="AC3297" s="20">
        <f t="shared" si="727"/>
        <v>0</v>
      </c>
      <c r="AD3297" s="16">
        <f t="shared" si="724"/>
        <v>0</v>
      </c>
      <c r="AE3297" s="16">
        <f>IF(ISBLANK(T3297),AE3296,IF(COUNTIF(T$2:T3297,T3297)&gt;1,AE3296,1+MAX(AE3296,0)))</f>
        <v>99</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89"/>
  <sheetViews>
    <sheetView zoomScale="85" workbookViewId="0">
      <pane ySplit="876" activePane="bottomLeft"/>
      <selection activeCell="M1" sqref="M1:M65536"/>
      <selection pane="bottomLeft" activeCell="A19" sqref="A19:N50"/>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6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61" t="s">
        <v>71</v>
      </c>
      <c r="N1" s="43" t="s">
        <v>72</v>
      </c>
      <c r="O1" s="234"/>
      <c r="P1" s="45"/>
      <c r="Q1" s="45"/>
      <c r="R1" s="45"/>
      <c r="S1" s="45"/>
      <c r="T1" s="46"/>
      <c r="U1" s="133"/>
      <c r="W1" s="44"/>
      <c r="X1" s="44"/>
      <c r="Y1" s="44"/>
      <c r="Z1" s="44"/>
      <c r="AA1" s="44"/>
      <c r="AB1" s="44"/>
      <c r="AC1" s="44"/>
      <c r="AD1" s="44"/>
    </row>
    <row r="2" spans="1:30" s="43" customFormat="1" x14ac:dyDescent="0.25">
      <c r="A2" s="42">
        <v>133</v>
      </c>
      <c r="B2" s="42" t="s">
        <v>65</v>
      </c>
      <c r="C2" s="42" t="s">
        <v>776</v>
      </c>
      <c r="D2" s="42"/>
      <c r="E2" s="42">
        <v>1</v>
      </c>
      <c r="F2" s="42">
        <v>1</v>
      </c>
      <c r="G2" s="42">
        <v>1</v>
      </c>
      <c r="H2" s="44">
        <v>14</v>
      </c>
      <c r="I2" s="44">
        <v>6</v>
      </c>
      <c r="J2" s="44">
        <v>4</v>
      </c>
      <c r="K2" s="44">
        <v>0</v>
      </c>
      <c r="L2" s="44">
        <v>1</v>
      </c>
      <c r="M2" s="261"/>
      <c r="O2" s="234"/>
      <c r="P2" s="45"/>
      <c r="Q2" s="45"/>
      <c r="R2" s="45"/>
      <c r="S2" s="45"/>
      <c r="T2" s="46"/>
      <c r="U2" s="133"/>
      <c r="W2" s="44"/>
      <c r="X2" s="44"/>
      <c r="Y2" s="20"/>
      <c r="Z2" s="20"/>
      <c r="AA2" s="20"/>
      <c r="AB2" s="20"/>
      <c r="AC2" s="20"/>
      <c r="AD2" s="20"/>
    </row>
    <row r="3" spans="1:30" s="43" customFormat="1" x14ac:dyDescent="0.25">
      <c r="A3" s="42">
        <v>133</v>
      </c>
      <c r="B3" s="42" t="s">
        <v>65</v>
      </c>
      <c r="C3" s="42" t="s">
        <v>776</v>
      </c>
      <c r="D3" s="42"/>
      <c r="E3" s="42">
        <v>1</v>
      </c>
      <c r="F3" s="42">
        <v>1</v>
      </c>
      <c r="G3" s="42">
        <v>2</v>
      </c>
      <c r="H3" s="44">
        <v>2</v>
      </c>
      <c r="I3" s="44">
        <v>0</v>
      </c>
      <c r="J3" s="44">
        <v>0</v>
      </c>
      <c r="K3" s="44">
        <v>0</v>
      </c>
      <c r="L3" s="44">
        <v>0</v>
      </c>
      <c r="M3" s="261"/>
      <c r="O3" s="234"/>
      <c r="P3" s="45"/>
      <c r="Q3" s="45"/>
      <c r="R3" s="45"/>
      <c r="S3" s="45"/>
      <c r="T3" s="46"/>
      <c r="U3" s="133"/>
      <c r="W3" s="44"/>
      <c r="X3" s="44"/>
      <c r="Y3" s="20"/>
      <c r="Z3" s="20"/>
      <c r="AA3" s="20"/>
      <c r="AB3" s="20"/>
      <c r="AC3" s="20"/>
      <c r="AD3" s="20"/>
    </row>
    <row r="4" spans="1:30" s="43" customFormat="1" x14ac:dyDescent="0.25">
      <c r="A4" s="42">
        <v>133</v>
      </c>
      <c r="B4" s="42" t="s">
        <v>65</v>
      </c>
      <c r="C4" s="42" t="s">
        <v>776</v>
      </c>
      <c r="D4" s="42"/>
      <c r="E4" s="42">
        <v>1</v>
      </c>
      <c r="F4" s="42">
        <v>1</v>
      </c>
      <c r="G4" s="42">
        <v>3</v>
      </c>
      <c r="H4" s="44">
        <v>1</v>
      </c>
      <c r="I4" s="44">
        <v>0</v>
      </c>
      <c r="J4" s="44">
        <v>0</v>
      </c>
      <c r="K4" s="44">
        <v>0</v>
      </c>
      <c r="L4" s="44">
        <v>0</v>
      </c>
      <c r="M4" s="261"/>
      <c r="O4" s="234"/>
      <c r="P4" s="45"/>
      <c r="Q4" s="45"/>
      <c r="R4" s="45"/>
      <c r="S4" s="45"/>
      <c r="T4" s="46"/>
      <c r="U4" s="133"/>
      <c r="W4" s="44"/>
      <c r="X4" s="44"/>
      <c r="Y4" s="20"/>
      <c r="Z4" s="20"/>
      <c r="AA4" s="20"/>
      <c r="AB4" s="20"/>
      <c r="AC4" s="20"/>
      <c r="AD4" s="20"/>
    </row>
    <row r="5" spans="1:30" s="43" customFormat="1" x14ac:dyDescent="0.25">
      <c r="A5" s="42">
        <v>133</v>
      </c>
      <c r="B5" s="42" t="s">
        <v>65</v>
      </c>
      <c r="C5" s="42" t="s">
        <v>776</v>
      </c>
      <c r="D5" s="42"/>
      <c r="E5" s="42">
        <v>1</v>
      </c>
      <c r="F5" s="42">
        <v>1</v>
      </c>
      <c r="G5" s="42">
        <v>4</v>
      </c>
      <c r="H5" s="44">
        <v>1</v>
      </c>
      <c r="I5" s="44">
        <v>1</v>
      </c>
      <c r="J5" s="44">
        <v>0</v>
      </c>
      <c r="K5" s="44">
        <v>0</v>
      </c>
      <c r="L5" s="44">
        <v>0</v>
      </c>
      <c r="M5" s="261"/>
      <c r="O5" s="234"/>
      <c r="P5" s="45"/>
      <c r="Q5" s="45"/>
      <c r="R5" s="45"/>
      <c r="S5" s="45"/>
      <c r="T5" s="46"/>
      <c r="U5" s="133"/>
      <c r="W5" s="44"/>
      <c r="X5" s="44"/>
      <c r="Y5" s="20"/>
      <c r="Z5" s="20"/>
      <c r="AA5" s="20"/>
      <c r="AB5" s="20"/>
      <c r="AC5" s="20"/>
      <c r="AD5" s="20"/>
    </row>
    <row r="6" spans="1:30" s="43" customFormat="1" x14ac:dyDescent="0.25">
      <c r="A6" s="42">
        <v>133</v>
      </c>
      <c r="B6" s="42" t="s">
        <v>65</v>
      </c>
      <c r="C6" s="42" t="s">
        <v>776</v>
      </c>
      <c r="D6" s="42"/>
      <c r="E6" s="42">
        <v>1</v>
      </c>
      <c r="F6" s="42">
        <v>2</v>
      </c>
      <c r="G6" s="42">
        <v>1</v>
      </c>
      <c r="H6" s="44">
        <v>37</v>
      </c>
      <c r="I6" s="44">
        <v>7</v>
      </c>
      <c r="J6" s="44">
        <v>17</v>
      </c>
      <c r="K6" s="44">
        <v>1</v>
      </c>
      <c r="L6" s="44">
        <v>1</v>
      </c>
      <c r="M6" s="261"/>
      <c r="O6" s="234"/>
      <c r="P6" s="45"/>
      <c r="Q6" s="45"/>
      <c r="R6" s="45"/>
      <c r="S6" s="45"/>
      <c r="T6" s="46"/>
      <c r="U6" s="133"/>
      <c r="W6" s="44"/>
      <c r="X6" s="44"/>
      <c r="Y6" s="20"/>
      <c r="Z6" s="20"/>
      <c r="AA6" s="20"/>
      <c r="AB6" s="20"/>
      <c r="AC6" s="20"/>
      <c r="AD6" s="20"/>
    </row>
    <row r="7" spans="1:30" s="43" customFormat="1" x14ac:dyDescent="0.25">
      <c r="A7" s="42">
        <v>133</v>
      </c>
      <c r="B7" s="42" t="s">
        <v>65</v>
      </c>
      <c r="C7" s="42" t="s">
        <v>776</v>
      </c>
      <c r="D7" s="42"/>
      <c r="E7" s="42">
        <v>1</v>
      </c>
      <c r="F7" s="42">
        <v>2</v>
      </c>
      <c r="G7" s="42">
        <v>2</v>
      </c>
      <c r="H7" s="44">
        <v>1</v>
      </c>
      <c r="I7" s="44">
        <v>0</v>
      </c>
      <c r="J7" s="44">
        <v>1</v>
      </c>
      <c r="K7" s="44">
        <v>0</v>
      </c>
      <c r="L7" s="44">
        <v>0</v>
      </c>
      <c r="M7" s="261"/>
      <c r="O7" s="234"/>
      <c r="P7" s="45"/>
      <c r="Q7" s="45"/>
      <c r="R7" s="45"/>
      <c r="S7" s="45"/>
      <c r="T7" s="46"/>
      <c r="U7" s="133"/>
      <c r="W7" s="44"/>
      <c r="X7" s="44"/>
      <c r="Y7" s="20"/>
      <c r="Z7" s="20"/>
      <c r="AA7" s="20"/>
      <c r="AB7" s="20"/>
      <c r="AC7" s="20"/>
      <c r="AD7" s="20"/>
    </row>
    <row r="8" spans="1:30" s="43" customFormat="1" x14ac:dyDescent="0.25">
      <c r="A8" s="42">
        <v>133</v>
      </c>
      <c r="B8" s="42" t="s">
        <v>65</v>
      </c>
      <c r="C8" s="42" t="s">
        <v>776</v>
      </c>
      <c r="D8" s="42"/>
      <c r="E8" s="42">
        <v>1</v>
      </c>
      <c r="F8" s="42">
        <v>2</v>
      </c>
      <c r="G8" s="42">
        <v>3</v>
      </c>
      <c r="H8" s="44">
        <v>0</v>
      </c>
      <c r="I8" s="44">
        <v>0</v>
      </c>
      <c r="J8" s="44">
        <v>0</v>
      </c>
      <c r="K8" s="44">
        <v>0</v>
      </c>
      <c r="L8" s="44">
        <v>0</v>
      </c>
      <c r="M8" s="261"/>
      <c r="O8" s="234"/>
      <c r="P8" s="45"/>
      <c r="Q8" s="45"/>
      <c r="R8" s="45"/>
      <c r="S8" s="45"/>
      <c r="T8" s="46"/>
      <c r="U8" s="133"/>
      <c r="W8" s="44"/>
      <c r="X8" s="44"/>
      <c r="Y8" s="20"/>
      <c r="Z8" s="20"/>
      <c r="AA8" s="20"/>
      <c r="AB8" s="20"/>
      <c r="AC8" s="20"/>
      <c r="AD8" s="20"/>
    </row>
    <row r="9" spans="1:30" s="43" customFormat="1" x14ac:dyDescent="0.25">
      <c r="A9" s="42">
        <v>133</v>
      </c>
      <c r="B9" s="42" t="s">
        <v>65</v>
      </c>
      <c r="C9" s="42" t="s">
        <v>776</v>
      </c>
      <c r="D9" s="42"/>
      <c r="E9" s="42">
        <v>1</v>
      </c>
      <c r="F9" s="42">
        <v>2</v>
      </c>
      <c r="G9" s="42">
        <v>4</v>
      </c>
      <c r="H9" s="44">
        <v>0</v>
      </c>
      <c r="I9" s="44">
        <v>0</v>
      </c>
      <c r="J9" s="44">
        <v>0</v>
      </c>
      <c r="K9" s="44">
        <v>0</v>
      </c>
      <c r="L9" s="44">
        <v>0</v>
      </c>
      <c r="M9" s="261"/>
      <c r="O9" s="234"/>
      <c r="P9" s="45"/>
      <c r="Q9" s="45"/>
      <c r="R9" s="45"/>
      <c r="S9" s="45"/>
      <c r="T9" s="46"/>
      <c r="U9" s="133"/>
      <c r="W9" s="44"/>
      <c r="X9" s="44"/>
      <c r="Y9" s="20"/>
      <c r="Z9" s="20"/>
      <c r="AA9" s="20"/>
      <c r="AB9" s="20"/>
      <c r="AC9" s="20"/>
      <c r="AD9" s="20"/>
    </row>
    <row r="10" spans="1:30" s="43" customFormat="1" x14ac:dyDescent="0.25">
      <c r="A10" s="42">
        <v>133</v>
      </c>
      <c r="B10" s="42" t="s">
        <v>65</v>
      </c>
      <c r="C10" s="42" t="s">
        <v>776</v>
      </c>
      <c r="D10" s="42"/>
      <c r="E10" s="42">
        <v>1</v>
      </c>
      <c r="F10" s="42">
        <v>3</v>
      </c>
      <c r="G10" s="42">
        <v>1</v>
      </c>
      <c r="H10" s="44">
        <v>25</v>
      </c>
      <c r="I10" s="44">
        <v>7</v>
      </c>
      <c r="J10" s="44">
        <v>6</v>
      </c>
      <c r="K10" s="44">
        <v>0</v>
      </c>
      <c r="L10" s="44">
        <v>1</v>
      </c>
      <c r="M10" s="261"/>
      <c r="O10" s="234"/>
      <c r="P10" s="45"/>
      <c r="Q10" s="45"/>
      <c r="R10" s="45"/>
      <c r="S10" s="45"/>
      <c r="T10" s="46"/>
      <c r="U10" s="133"/>
      <c r="W10" s="44"/>
      <c r="X10" s="44"/>
      <c r="Y10" s="20"/>
      <c r="Z10" s="20"/>
      <c r="AA10" s="20"/>
      <c r="AB10" s="20"/>
      <c r="AC10" s="20"/>
      <c r="AD10" s="20"/>
    </row>
    <row r="11" spans="1:30" s="43" customFormat="1" x14ac:dyDescent="0.25">
      <c r="A11" s="42">
        <v>133</v>
      </c>
      <c r="B11" s="42" t="s">
        <v>65</v>
      </c>
      <c r="C11" s="42" t="s">
        <v>776</v>
      </c>
      <c r="D11" s="42"/>
      <c r="E11" s="42">
        <v>1</v>
      </c>
      <c r="F11" s="42">
        <v>3</v>
      </c>
      <c r="G11" s="42">
        <v>2</v>
      </c>
      <c r="H11" s="44">
        <v>1</v>
      </c>
      <c r="I11" s="44">
        <v>0</v>
      </c>
      <c r="J11" s="44">
        <v>0</v>
      </c>
      <c r="K11" s="44">
        <v>0</v>
      </c>
      <c r="L11" s="44">
        <v>1</v>
      </c>
      <c r="M11" s="261"/>
      <c r="O11" s="234"/>
      <c r="P11" s="45"/>
      <c r="Q11" s="45"/>
      <c r="R11" s="45"/>
      <c r="S11" s="45"/>
      <c r="T11" s="46"/>
      <c r="U11" s="133"/>
      <c r="W11" s="44"/>
      <c r="X11" s="44"/>
      <c r="Y11" s="20"/>
      <c r="Z11" s="20"/>
      <c r="AA11" s="20"/>
      <c r="AB11" s="20"/>
      <c r="AC11" s="20"/>
      <c r="AD11" s="20"/>
    </row>
    <row r="12" spans="1:30" s="43" customFormat="1" x14ac:dyDescent="0.25">
      <c r="A12" s="42">
        <v>133</v>
      </c>
      <c r="B12" s="42" t="s">
        <v>65</v>
      </c>
      <c r="C12" s="42" t="s">
        <v>776</v>
      </c>
      <c r="D12" s="42"/>
      <c r="E12" s="42">
        <v>1</v>
      </c>
      <c r="F12" s="42">
        <v>3</v>
      </c>
      <c r="G12" s="42">
        <v>3</v>
      </c>
      <c r="H12" s="44">
        <v>0</v>
      </c>
      <c r="I12" s="44">
        <v>0</v>
      </c>
      <c r="J12" s="44">
        <v>0</v>
      </c>
      <c r="K12" s="44">
        <v>0</v>
      </c>
      <c r="L12" s="44">
        <v>0</v>
      </c>
      <c r="M12" s="261"/>
      <c r="O12" s="234"/>
      <c r="P12" s="45"/>
      <c r="Q12" s="45"/>
      <c r="R12" s="45"/>
      <c r="S12" s="45"/>
      <c r="T12" s="46"/>
      <c r="U12" s="133"/>
      <c r="W12" s="44"/>
      <c r="X12" s="44"/>
      <c r="Y12" s="20"/>
      <c r="Z12" s="20"/>
      <c r="AA12" s="20"/>
      <c r="AB12" s="20"/>
      <c r="AC12" s="20"/>
      <c r="AD12" s="20"/>
    </row>
    <row r="13" spans="1:30" s="43" customFormat="1" x14ac:dyDescent="0.25">
      <c r="A13" s="42">
        <v>133</v>
      </c>
      <c r="B13" s="42" t="s">
        <v>65</v>
      </c>
      <c r="C13" s="42" t="s">
        <v>776</v>
      </c>
      <c r="D13" s="42"/>
      <c r="E13" s="42">
        <v>1</v>
      </c>
      <c r="F13" s="42">
        <v>3</v>
      </c>
      <c r="G13" s="42">
        <v>4</v>
      </c>
      <c r="H13" s="44">
        <v>0</v>
      </c>
      <c r="I13" s="44">
        <v>0</v>
      </c>
      <c r="J13" s="44">
        <v>0</v>
      </c>
      <c r="K13" s="44">
        <v>0</v>
      </c>
      <c r="L13" s="44">
        <v>0</v>
      </c>
      <c r="M13" s="261"/>
      <c r="O13" s="234"/>
      <c r="P13" s="45"/>
      <c r="Q13" s="45"/>
      <c r="R13" s="45"/>
      <c r="S13" s="45"/>
      <c r="T13" s="46"/>
      <c r="U13" s="133"/>
      <c r="W13" s="44"/>
      <c r="X13" s="44"/>
      <c r="Y13" s="20"/>
      <c r="Z13" s="20"/>
      <c r="AA13" s="20"/>
      <c r="AB13" s="20"/>
      <c r="AC13" s="20"/>
      <c r="AD13" s="20"/>
    </row>
    <row r="14" spans="1:30" s="43" customFormat="1" x14ac:dyDescent="0.25">
      <c r="A14" s="42">
        <v>133</v>
      </c>
      <c r="B14" s="42" t="s">
        <v>65</v>
      </c>
      <c r="C14" s="42" t="s">
        <v>776</v>
      </c>
      <c r="D14" s="42"/>
      <c r="E14" s="42">
        <v>1</v>
      </c>
      <c r="F14" s="42">
        <v>4</v>
      </c>
      <c r="G14" s="42">
        <v>1</v>
      </c>
      <c r="H14" s="44">
        <v>23</v>
      </c>
      <c r="I14" s="44">
        <v>8</v>
      </c>
      <c r="J14" s="44">
        <v>5</v>
      </c>
      <c r="K14" s="44">
        <v>5</v>
      </c>
      <c r="L14" s="44">
        <v>5</v>
      </c>
      <c r="M14" s="261"/>
      <c r="O14" s="234"/>
      <c r="P14" s="45"/>
      <c r="Q14" s="45"/>
      <c r="R14" s="45"/>
      <c r="S14" s="45"/>
      <c r="T14" s="46"/>
      <c r="U14" s="133"/>
      <c r="W14" s="44"/>
      <c r="X14" s="44"/>
      <c r="Y14" s="20"/>
      <c r="Z14" s="20"/>
      <c r="AA14" s="20"/>
      <c r="AB14" s="20"/>
      <c r="AC14" s="20"/>
      <c r="AD14" s="20"/>
    </row>
    <row r="15" spans="1:30" s="43" customFormat="1" x14ac:dyDescent="0.25">
      <c r="A15" s="42">
        <v>133</v>
      </c>
      <c r="B15" s="42" t="s">
        <v>65</v>
      </c>
      <c r="C15" s="42" t="s">
        <v>776</v>
      </c>
      <c r="D15" s="42"/>
      <c r="E15" s="42">
        <v>1</v>
      </c>
      <c r="F15" s="42">
        <v>4</v>
      </c>
      <c r="G15" s="42">
        <v>2</v>
      </c>
      <c r="H15" s="44">
        <v>0</v>
      </c>
      <c r="I15" s="44">
        <v>0</v>
      </c>
      <c r="J15" s="44">
        <v>0</v>
      </c>
      <c r="K15" s="44">
        <v>0</v>
      </c>
      <c r="L15" s="44">
        <v>0</v>
      </c>
      <c r="M15" s="261"/>
      <c r="O15" s="234"/>
      <c r="P15" s="45"/>
      <c r="Q15" s="45"/>
      <c r="R15" s="45"/>
      <c r="S15" s="45"/>
      <c r="T15" s="46"/>
      <c r="U15" s="133"/>
      <c r="W15" s="44"/>
      <c r="X15" s="44"/>
      <c r="Y15" s="20"/>
      <c r="Z15" s="20"/>
      <c r="AA15" s="20"/>
      <c r="AB15" s="20"/>
      <c r="AC15" s="20"/>
      <c r="AD15" s="20"/>
    </row>
    <row r="16" spans="1:30" s="43" customFormat="1" x14ac:dyDescent="0.25">
      <c r="A16" s="42">
        <v>133</v>
      </c>
      <c r="B16" s="42" t="s">
        <v>65</v>
      </c>
      <c r="C16" s="42" t="s">
        <v>776</v>
      </c>
      <c r="D16" s="42"/>
      <c r="E16" s="42">
        <v>1</v>
      </c>
      <c r="F16" s="42">
        <v>4</v>
      </c>
      <c r="G16" s="42">
        <v>3</v>
      </c>
      <c r="H16" s="44">
        <v>0</v>
      </c>
      <c r="I16" s="44">
        <v>0</v>
      </c>
      <c r="J16" s="44">
        <v>0</v>
      </c>
      <c r="K16" s="44">
        <v>0</v>
      </c>
      <c r="L16" s="44">
        <v>0</v>
      </c>
      <c r="M16" s="261"/>
      <c r="O16" s="234"/>
      <c r="P16" s="45"/>
      <c r="Q16" s="45"/>
      <c r="R16" s="45"/>
      <c r="S16" s="45"/>
      <c r="T16" s="46"/>
      <c r="U16" s="133"/>
      <c r="W16" s="44"/>
      <c r="X16" s="44"/>
      <c r="Y16" s="20"/>
      <c r="Z16" s="20"/>
      <c r="AA16" s="20"/>
      <c r="AB16" s="20"/>
      <c r="AC16" s="20"/>
      <c r="AD16" s="20"/>
    </row>
    <row r="17" spans="1:30" s="43" customFormat="1" x14ac:dyDescent="0.25">
      <c r="A17" s="42">
        <v>133</v>
      </c>
      <c r="B17" s="42" t="s">
        <v>65</v>
      </c>
      <c r="C17" s="42" t="s">
        <v>776</v>
      </c>
      <c r="D17" s="42"/>
      <c r="E17" s="42">
        <v>1</v>
      </c>
      <c r="F17" s="42">
        <v>4</v>
      </c>
      <c r="G17" s="42">
        <v>4</v>
      </c>
      <c r="H17" s="44">
        <v>0</v>
      </c>
      <c r="I17" s="44">
        <v>0</v>
      </c>
      <c r="J17" s="44">
        <v>0</v>
      </c>
      <c r="K17" s="44">
        <v>0</v>
      </c>
      <c r="L17" s="44">
        <v>0</v>
      </c>
      <c r="M17" s="261"/>
      <c r="O17" s="234"/>
      <c r="P17" s="45"/>
      <c r="Q17" s="45"/>
      <c r="R17" s="45"/>
      <c r="S17" s="45"/>
      <c r="T17" s="46"/>
      <c r="U17" s="133"/>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61"/>
      <c r="O18" s="234"/>
      <c r="P18" s="45"/>
      <c r="Q18" s="45"/>
      <c r="R18" s="45"/>
      <c r="S18" s="45"/>
      <c r="T18" s="46"/>
      <c r="U18" s="133"/>
      <c r="W18" s="44"/>
      <c r="X18" s="44"/>
      <c r="Y18" s="20"/>
      <c r="Z18" s="20"/>
      <c r="AA18" s="20"/>
      <c r="AB18" s="20"/>
      <c r="AC18" s="20"/>
      <c r="AD18" s="20"/>
    </row>
    <row r="19" spans="1:30" s="43" customFormat="1" x14ac:dyDescent="0.25">
      <c r="A19" s="42">
        <v>126</v>
      </c>
      <c r="B19" s="42" t="s">
        <v>66</v>
      </c>
      <c r="C19" s="42" t="s">
        <v>748</v>
      </c>
      <c r="D19" s="42"/>
      <c r="E19" s="20">
        <v>1</v>
      </c>
      <c r="F19" s="20">
        <v>1</v>
      </c>
      <c r="G19" s="20">
        <v>1</v>
      </c>
      <c r="H19" s="20">
        <v>3</v>
      </c>
      <c r="I19" s="20">
        <v>1</v>
      </c>
      <c r="J19" s="20">
        <v>3</v>
      </c>
      <c r="K19" s="20">
        <v>0</v>
      </c>
      <c r="L19" s="20">
        <v>3</v>
      </c>
      <c r="M19" s="225" t="s">
        <v>749</v>
      </c>
      <c r="O19" s="234"/>
      <c r="P19" s="45"/>
      <c r="Q19" s="45"/>
      <c r="R19" s="45"/>
      <c r="S19" s="45"/>
      <c r="T19" s="46"/>
      <c r="U19" s="133"/>
      <c r="W19" s="44"/>
      <c r="X19" s="44"/>
      <c r="Y19" s="20"/>
      <c r="Z19" s="20"/>
      <c r="AA19" s="20"/>
      <c r="AB19" s="20"/>
      <c r="AC19" s="20"/>
      <c r="AD19" s="20"/>
    </row>
    <row r="20" spans="1:30" s="43" customFormat="1" x14ac:dyDescent="0.25">
      <c r="A20" s="42">
        <v>126</v>
      </c>
      <c r="B20" s="42" t="s">
        <v>66</v>
      </c>
      <c r="C20" s="42" t="s">
        <v>748</v>
      </c>
      <c r="D20" s="42"/>
      <c r="E20" s="20">
        <v>1</v>
      </c>
      <c r="F20" s="20">
        <v>1</v>
      </c>
      <c r="G20" s="20">
        <v>2</v>
      </c>
      <c r="H20" s="20">
        <v>0</v>
      </c>
      <c r="I20" s="20">
        <v>0</v>
      </c>
      <c r="J20" s="20">
        <v>0</v>
      </c>
      <c r="K20" s="20">
        <v>0</v>
      </c>
      <c r="L20" s="20">
        <v>0</v>
      </c>
      <c r="M20" s="225" t="s">
        <v>749</v>
      </c>
      <c r="O20" s="234"/>
      <c r="P20" s="45"/>
      <c r="Q20" s="45"/>
      <c r="R20" s="45"/>
      <c r="S20" s="45"/>
      <c r="T20" s="46"/>
      <c r="U20" s="133"/>
      <c r="W20" s="44"/>
      <c r="X20" s="44"/>
      <c r="Y20" s="20"/>
      <c r="Z20" s="20"/>
      <c r="AA20" s="20"/>
      <c r="AB20" s="20"/>
      <c r="AC20" s="20"/>
      <c r="AD20" s="20"/>
    </row>
    <row r="21" spans="1:30" s="43" customFormat="1" x14ac:dyDescent="0.25">
      <c r="A21" s="42">
        <v>126</v>
      </c>
      <c r="B21" s="42" t="s">
        <v>66</v>
      </c>
      <c r="C21" s="42" t="s">
        <v>748</v>
      </c>
      <c r="D21" s="42"/>
      <c r="E21" s="20">
        <v>1</v>
      </c>
      <c r="F21" s="20">
        <v>1</v>
      </c>
      <c r="G21" s="20">
        <v>3</v>
      </c>
      <c r="H21" s="20">
        <v>0</v>
      </c>
      <c r="I21" s="20">
        <v>0</v>
      </c>
      <c r="J21" s="20">
        <v>0</v>
      </c>
      <c r="K21" s="20">
        <v>0</v>
      </c>
      <c r="L21" s="20">
        <v>0</v>
      </c>
      <c r="M21" s="225" t="s">
        <v>749</v>
      </c>
      <c r="O21" s="234"/>
      <c r="P21" s="45"/>
      <c r="Q21" s="45"/>
      <c r="R21" s="45"/>
      <c r="S21" s="45"/>
      <c r="T21" s="46"/>
      <c r="U21" s="133"/>
      <c r="W21" s="44"/>
      <c r="X21" s="44"/>
      <c r="Y21" s="20"/>
      <c r="Z21" s="20"/>
      <c r="AA21" s="20"/>
      <c r="AB21" s="20"/>
      <c r="AC21" s="20"/>
      <c r="AD21" s="20"/>
    </row>
    <row r="22" spans="1:30" s="43" customFormat="1" x14ac:dyDescent="0.25">
      <c r="A22" s="42">
        <v>126</v>
      </c>
      <c r="B22" s="42" t="s">
        <v>66</v>
      </c>
      <c r="C22" s="42" t="s">
        <v>748</v>
      </c>
      <c r="D22" s="42"/>
      <c r="E22" s="20">
        <v>1</v>
      </c>
      <c r="F22" s="20">
        <v>1</v>
      </c>
      <c r="G22" s="20">
        <v>4</v>
      </c>
      <c r="H22" s="20">
        <v>4</v>
      </c>
      <c r="I22" s="20">
        <v>2</v>
      </c>
      <c r="J22" s="20">
        <v>2</v>
      </c>
      <c r="K22" s="20">
        <v>0</v>
      </c>
      <c r="L22" s="20">
        <v>4</v>
      </c>
      <c r="M22" s="225" t="s">
        <v>749</v>
      </c>
      <c r="O22" s="234"/>
      <c r="P22" s="45"/>
      <c r="Q22" s="45"/>
      <c r="R22" s="45"/>
      <c r="S22" s="45"/>
      <c r="T22" s="46"/>
      <c r="U22" s="133"/>
      <c r="W22" s="44"/>
      <c r="X22" s="44"/>
      <c r="Y22" s="20"/>
      <c r="Z22" s="20"/>
      <c r="AA22" s="20"/>
      <c r="AB22" s="20"/>
      <c r="AC22" s="20"/>
      <c r="AD22" s="20"/>
    </row>
    <row r="23" spans="1:30" s="43" customFormat="1" x14ac:dyDescent="0.25">
      <c r="A23" s="42">
        <v>126</v>
      </c>
      <c r="B23" s="42" t="s">
        <v>66</v>
      </c>
      <c r="C23" s="42" t="s">
        <v>748</v>
      </c>
      <c r="D23" s="42"/>
      <c r="E23" s="20">
        <v>1</v>
      </c>
      <c r="F23" s="20">
        <v>2</v>
      </c>
      <c r="G23" s="20">
        <v>1</v>
      </c>
      <c r="H23" s="20">
        <v>2</v>
      </c>
      <c r="I23" s="20">
        <v>0</v>
      </c>
      <c r="J23" s="20">
        <v>0</v>
      </c>
      <c r="K23" s="20">
        <v>1</v>
      </c>
      <c r="L23" s="20">
        <v>2</v>
      </c>
      <c r="M23" s="225" t="s">
        <v>749</v>
      </c>
      <c r="O23" s="234"/>
      <c r="P23" s="45"/>
      <c r="Q23" s="45"/>
      <c r="R23" s="45"/>
      <c r="S23" s="45"/>
      <c r="T23" s="46"/>
      <c r="U23" s="133"/>
      <c r="W23" s="44"/>
      <c r="X23" s="44"/>
      <c r="Y23" s="20"/>
      <c r="Z23" s="20"/>
      <c r="AA23" s="20"/>
      <c r="AB23" s="20"/>
      <c r="AC23" s="20"/>
      <c r="AD23" s="20"/>
    </row>
    <row r="24" spans="1:30" s="43" customFormat="1" x14ac:dyDescent="0.25">
      <c r="A24" s="42">
        <v>126</v>
      </c>
      <c r="B24" s="42" t="s">
        <v>66</v>
      </c>
      <c r="C24" s="42" t="s">
        <v>748</v>
      </c>
      <c r="D24" s="42"/>
      <c r="E24" s="20">
        <v>1</v>
      </c>
      <c r="F24" s="20">
        <v>2</v>
      </c>
      <c r="G24" s="20">
        <v>2</v>
      </c>
      <c r="H24" s="20">
        <v>0</v>
      </c>
      <c r="I24" s="20">
        <v>0</v>
      </c>
      <c r="J24" s="20">
        <v>0</v>
      </c>
      <c r="K24" s="20">
        <v>0</v>
      </c>
      <c r="L24" s="20">
        <v>0</v>
      </c>
      <c r="M24" s="225" t="s">
        <v>749</v>
      </c>
      <c r="O24" s="234"/>
      <c r="P24" s="45"/>
      <c r="Q24" s="45"/>
      <c r="R24" s="45"/>
      <c r="S24" s="45"/>
      <c r="T24" s="46"/>
      <c r="U24" s="133"/>
      <c r="W24" s="44"/>
      <c r="X24" s="44"/>
      <c r="Y24" s="20"/>
      <c r="Z24" s="20"/>
      <c r="AA24" s="20"/>
      <c r="AB24" s="20"/>
      <c r="AC24" s="20"/>
      <c r="AD24" s="20"/>
    </row>
    <row r="25" spans="1:30" s="43" customFormat="1" x14ac:dyDescent="0.25">
      <c r="A25" s="42">
        <v>126</v>
      </c>
      <c r="B25" s="42" t="s">
        <v>66</v>
      </c>
      <c r="C25" s="42" t="s">
        <v>748</v>
      </c>
      <c r="D25" s="42"/>
      <c r="E25" s="20">
        <v>1</v>
      </c>
      <c r="F25" s="20">
        <v>2</v>
      </c>
      <c r="G25" s="20">
        <v>3</v>
      </c>
      <c r="H25" s="20">
        <v>0</v>
      </c>
      <c r="I25" s="20">
        <v>0</v>
      </c>
      <c r="J25" s="20">
        <v>0</v>
      </c>
      <c r="K25" s="20">
        <v>0</v>
      </c>
      <c r="L25" s="20">
        <v>0</v>
      </c>
      <c r="M25" s="225" t="s">
        <v>749</v>
      </c>
      <c r="O25" s="234"/>
      <c r="P25" s="45"/>
      <c r="Q25" s="45"/>
      <c r="R25" s="45"/>
      <c r="S25" s="45"/>
      <c r="T25" s="46"/>
      <c r="U25" s="133"/>
      <c r="W25" s="44"/>
      <c r="X25" s="44"/>
      <c r="Y25" s="20"/>
      <c r="Z25" s="20"/>
      <c r="AA25" s="20"/>
      <c r="AB25" s="20"/>
      <c r="AC25" s="20"/>
      <c r="AD25" s="20"/>
    </row>
    <row r="26" spans="1:30" s="43" customFormat="1" x14ac:dyDescent="0.25">
      <c r="A26" s="42">
        <v>126</v>
      </c>
      <c r="B26" s="42" t="s">
        <v>66</v>
      </c>
      <c r="C26" s="42" t="s">
        <v>748</v>
      </c>
      <c r="D26" s="42"/>
      <c r="E26" s="20">
        <v>1</v>
      </c>
      <c r="F26" s="20">
        <v>2</v>
      </c>
      <c r="G26" s="20">
        <v>4</v>
      </c>
      <c r="H26" s="20">
        <v>1</v>
      </c>
      <c r="I26" s="20">
        <v>0</v>
      </c>
      <c r="J26" s="20">
        <v>1</v>
      </c>
      <c r="K26" s="20">
        <v>0</v>
      </c>
      <c r="L26" s="20">
        <v>1</v>
      </c>
      <c r="M26" s="225" t="s">
        <v>749</v>
      </c>
      <c r="O26" s="234"/>
      <c r="P26" s="45"/>
      <c r="Q26" s="45"/>
      <c r="R26" s="45"/>
      <c r="S26" s="45"/>
      <c r="T26" s="46"/>
      <c r="U26" s="133"/>
      <c r="W26" s="44"/>
      <c r="X26" s="44"/>
      <c r="Y26" s="20"/>
      <c r="Z26" s="20"/>
      <c r="AA26" s="20"/>
      <c r="AB26" s="20"/>
      <c r="AC26" s="20"/>
      <c r="AD26" s="20"/>
    </row>
    <row r="27" spans="1:30" s="43" customFormat="1" x14ac:dyDescent="0.25">
      <c r="A27" s="42">
        <v>126</v>
      </c>
      <c r="B27" s="42" t="s">
        <v>66</v>
      </c>
      <c r="C27" s="42" t="s">
        <v>748</v>
      </c>
      <c r="D27" s="42"/>
      <c r="E27" s="20">
        <v>1</v>
      </c>
      <c r="F27" s="20">
        <v>3</v>
      </c>
      <c r="G27" s="20">
        <v>1</v>
      </c>
      <c r="H27" s="20">
        <v>0</v>
      </c>
      <c r="I27" s="20">
        <v>0</v>
      </c>
      <c r="J27" s="20">
        <v>0</v>
      </c>
      <c r="K27" s="20">
        <v>0</v>
      </c>
      <c r="L27" s="20">
        <v>0</v>
      </c>
      <c r="M27" s="225" t="s">
        <v>749</v>
      </c>
      <c r="O27" s="234"/>
      <c r="P27" s="45"/>
      <c r="Q27" s="45"/>
      <c r="R27" s="45"/>
      <c r="S27" s="45"/>
      <c r="T27" s="46"/>
      <c r="U27" s="133"/>
      <c r="W27" s="44"/>
      <c r="X27" s="44"/>
      <c r="Y27" s="20"/>
      <c r="Z27" s="20"/>
      <c r="AA27" s="20"/>
      <c r="AB27" s="20"/>
      <c r="AC27" s="20"/>
      <c r="AD27" s="20"/>
    </row>
    <row r="28" spans="1:30" s="43" customFormat="1" x14ac:dyDescent="0.25">
      <c r="A28" s="42">
        <v>126</v>
      </c>
      <c r="B28" s="42" t="s">
        <v>66</v>
      </c>
      <c r="C28" s="42" t="s">
        <v>748</v>
      </c>
      <c r="D28" s="42"/>
      <c r="E28" s="20">
        <v>1</v>
      </c>
      <c r="F28" s="20">
        <v>3</v>
      </c>
      <c r="G28" s="20">
        <v>2</v>
      </c>
      <c r="H28" s="20">
        <v>0</v>
      </c>
      <c r="I28" s="20">
        <v>0</v>
      </c>
      <c r="J28" s="20">
        <v>0</v>
      </c>
      <c r="K28" s="20">
        <v>0</v>
      </c>
      <c r="L28" s="20">
        <v>0</v>
      </c>
      <c r="M28" s="225" t="s">
        <v>749</v>
      </c>
      <c r="O28" s="234"/>
      <c r="P28" s="45"/>
      <c r="Q28" s="45"/>
      <c r="R28" s="45"/>
      <c r="S28" s="45"/>
      <c r="T28" s="46"/>
      <c r="U28" s="133"/>
      <c r="W28" s="44"/>
      <c r="X28" s="44"/>
      <c r="Y28" s="20"/>
      <c r="Z28" s="20"/>
      <c r="AA28" s="20"/>
      <c r="AB28" s="20"/>
      <c r="AC28" s="20"/>
      <c r="AD28" s="20"/>
    </row>
    <row r="29" spans="1:30" s="43" customFormat="1" x14ac:dyDescent="0.25">
      <c r="A29" s="42">
        <v>126</v>
      </c>
      <c r="B29" s="42" t="s">
        <v>66</v>
      </c>
      <c r="C29" s="42" t="s">
        <v>748</v>
      </c>
      <c r="D29" s="42"/>
      <c r="E29" s="20">
        <v>1</v>
      </c>
      <c r="F29" s="20">
        <v>3</v>
      </c>
      <c r="G29" s="20">
        <v>3</v>
      </c>
      <c r="H29" s="20">
        <v>0</v>
      </c>
      <c r="I29" s="20">
        <v>0</v>
      </c>
      <c r="J29" s="20">
        <v>0</v>
      </c>
      <c r="K29" s="20">
        <v>0</v>
      </c>
      <c r="L29" s="20">
        <v>0</v>
      </c>
      <c r="M29" s="225" t="s">
        <v>749</v>
      </c>
      <c r="O29" s="234"/>
      <c r="P29" s="45"/>
      <c r="Q29" s="45"/>
      <c r="R29" s="45"/>
      <c r="S29" s="45"/>
      <c r="T29" s="46"/>
      <c r="U29" s="133"/>
      <c r="W29" s="44"/>
      <c r="X29" s="44"/>
      <c r="Y29" s="20"/>
      <c r="Z29" s="20"/>
      <c r="AA29" s="20"/>
      <c r="AB29" s="20"/>
      <c r="AC29" s="20"/>
      <c r="AD29" s="20"/>
    </row>
    <row r="30" spans="1:30" s="43" customFormat="1" x14ac:dyDescent="0.25">
      <c r="A30" s="42">
        <v>126</v>
      </c>
      <c r="B30" s="42" t="s">
        <v>66</v>
      </c>
      <c r="C30" s="42" t="s">
        <v>748</v>
      </c>
      <c r="D30" s="42"/>
      <c r="E30" s="20">
        <v>1</v>
      </c>
      <c r="F30" s="20">
        <v>3</v>
      </c>
      <c r="G30" s="20">
        <v>4</v>
      </c>
      <c r="H30" s="20">
        <v>6</v>
      </c>
      <c r="I30" s="20">
        <v>0</v>
      </c>
      <c r="J30" s="20">
        <v>3</v>
      </c>
      <c r="K30" s="20">
        <v>5</v>
      </c>
      <c r="L30" s="20">
        <v>6</v>
      </c>
      <c r="M30" s="225" t="s">
        <v>749</v>
      </c>
      <c r="O30" s="234"/>
      <c r="P30" s="45"/>
      <c r="Q30" s="45"/>
      <c r="R30" s="45"/>
      <c r="S30" s="45"/>
      <c r="T30" s="46"/>
      <c r="U30" s="133"/>
      <c r="W30" s="44"/>
      <c r="X30" s="44"/>
      <c r="Y30" s="20"/>
      <c r="Z30" s="20"/>
      <c r="AA30" s="20"/>
      <c r="AB30" s="20"/>
      <c r="AC30" s="20"/>
      <c r="AD30" s="20"/>
    </row>
    <row r="31" spans="1:30" s="43" customFormat="1" x14ac:dyDescent="0.25">
      <c r="A31" s="42">
        <v>126</v>
      </c>
      <c r="B31" s="42" t="s">
        <v>66</v>
      </c>
      <c r="C31" s="42" t="s">
        <v>748</v>
      </c>
      <c r="D31" s="42"/>
      <c r="E31" s="20">
        <v>1</v>
      </c>
      <c r="F31" s="20">
        <v>4</v>
      </c>
      <c r="G31" s="20">
        <v>1</v>
      </c>
      <c r="H31" s="20">
        <v>0</v>
      </c>
      <c r="I31" s="20">
        <v>0</v>
      </c>
      <c r="J31" s="20">
        <v>0</v>
      </c>
      <c r="K31" s="20">
        <v>0</v>
      </c>
      <c r="L31" s="20">
        <v>0</v>
      </c>
      <c r="M31" s="225" t="s">
        <v>749</v>
      </c>
      <c r="O31" s="234"/>
      <c r="P31" s="45"/>
      <c r="Q31" s="45"/>
      <c r="R31" s="45"/>
      <c r="S31" s="45"/>
      <c r="T31" s="46"/>
      <c r="U31" s="133"/>
      <c r="W31" s="44"/>
      <c r="X31" s="44"/>
      <c r="Y31" s="20"/>
      <c r="Z31" s="20"/>
      <c r="AA31" s="20"/>
      <c r="AB31" s="20"/>
      <c r="AC31" s="20"/>
      <c r="AD31" s="20"/>
    </row>
    <row r="32" spans="1:30" s="43" customFormat="1" x14ac:dyDescent="0.25">
      <c r="A32" s="42">
        <v>126</v>
      </c>
      <c r="B32" s="42" t="s">
        <v>66</v>
      </c>
      <c r="C32" s="42" t="s">
        <v>748</v>
      </c>
      <c r="D32" s="42"/>
      <c r="E32" s="20">
        <v>1</v>
      </c>
      <c r="F32" s="20">
        <v>4</v>
      </c>
      <c r="G32" s="20">
        <v>2</v>
      </c>
      <c r="H32" s="20">
        <v>0</v>
      </c>
      <c r="I32" s="20">
        <v>0</v>
      </c>
      <c r="J32" s="20">
        <v>0</v>
      </c>
      <c r="K32" s="20">
        <v>0</v>
      </c>
      <c r="L32" s="20">
        <v>0</v>
      </c>
      <c r="M32" s="225" t="s">
        <v>749</v>
      </c>
      <c r="O32" s="234"/>
      <c r="P32" s="45"/>
      <c r="Q32" s="45"/>
      <c r="R32" s="45"/>
      <c r="S32" s="45"/>
      <c r="T32" s="46"/>
      <c r="U32" s="133"/>
      <c r="W32" s="44"/>
      <c r="X32" s="44"/>
      <c r="Y32" s="20"/>
      <c r="Z32" s="20"/>
      <c r="AA32" s="20"/>
      <c r="AB32" s="20"/>
      <c r="AC32" s="20"/>
      <c r="AD32" s="20"/>
    </row>
    <row r="33" spans="1:31" s="43" customFormat="1" x14ac:dyDescent="0.25">
      <c r="A33" s="42">
        <v>126</v>
      </c>
      <c r="B33" s="42" t="s">
        <v>66</v>
      </c>
      <c r="C33" s="42" t="s">
        <v>748</v>
      </c>
      <c r="D33" s="42"/>
      <c r="E33" s="20">
        <v>1</v>
      </c>
      <c r="F33" s="20">
        <v>4</v>
      </c>
      <c r="G33" s="20">
        <v>3</v>
      </c>
      <c r="H33" s="20">
        <v>0</v>
      </c>
      <c r="I33" s="20">
        <v>0</v>
      </c>
      <c r="J33" s="20">
        <v>0</v>
      </c>
      <c r="K33" s="20">
        <v>0</v>
      </c>
      <c r="L33" s="20">
        <v>0</v>
      </c>
      <c r="M33" s="225" t="s">
        <v>749</v>
      </c>
      <c r="O33" s="234"/>
      <c r="P33" s="45"/>
      <c r="Q33" s="45"/>
      <c r="R33" s="45"/>
      <c r="S33" s="45"/>
      <c r="T33" s="46"/>
      <c r="U33" s="133"/>
      <c r="W33" s="44"/>
      <c r="X33" s="44"/>
      <c r="Y33" s="20"/>
      <c r="Z33" s="20"/>
      <c r="AA33" s="20"/>
      <c r="AB33" s="20"/>
      <c r="AC33" s="20"/>
      <c r="AD33" s="20"/>
    </row>
    <row r="34" spans="1:31" x14ac:dyDescent="0.25">
      <c r="A34" s="42">
        <v>126</v>
      </c>
      <c r="B34" s="42" t="s">
        <v>66</v>
      </c>
      <c r="C34" s="42" t="s">
        <v>748</v>
      </c>
      <c r="E34" s="20">
        <v>1</v>
      </c>
      <c r="F34" s="20">
        <v>4</v>
      </c>
      <c r="G34" s="20">
        <v>4</v>
      </c>
      <c r="H34" s="20">
        <v>4</v>
      </c>
      <c r="I34" s="20">
        <v>1</v>
      </c>
      <c r="J34" s="20">
        <v>2</v>
      </c>
      <c r="K34" s="20">
        <v>2</v>
      </c>
      <c r="L34" s="20">
        <v>4</v>
      </c>
      <c r="M34" s="225" t="s">
        <v>749</v>
      </c>
      <c r="O34" s="101"/>
      <c r="P34" s="45"/>
      <c r="Q34" s="33"/>
      <c r="R34" s="33"/>
      <c r="S34" s="33"/>
      <c r="T34" s="35"/>
      <c r="U34" s="35"/>
      <c r="AE34" s="16"/>
    </row>
    <row r="35" spans="1:31" x14ac:dyDescent="0.25">
      <c r="A35" s="42">
        <v>126</v>
      </c>
      <c r="B35" s="42" t="s">
        <v>66</v>
      </c>
      <c r="C35" s="42" t="s">
        <v>748</v>
      </c>
      <c r="E35" s="20">
        <v>2</v>
      </c>
      <c r="F35" s="20">
        <v>1</v>
      </c>
      <c r="G35" s="20">
        <v>1</v>
      </c>
      <c r="H35" s="20">
        <v>1</v>
      </c>
      <c r="I35" s="20">
        <v>0</v>
      </c>
      <c r="J35" s="20">
        <v>1</v>
      </c>
      <c r="K35" s="20">
        <v>0</v>
      </c>
      <c r="L35" s="20">
        <v>1</v>
      </c>
      <c r="M35" s="225"/>
      <c r="O35" s="101"/>
      <c r="P35" s="45"/>
      <c r="Q35" s="33"/>
      <c r="R35" s="33"/>
      <c r="S35" s="33"/>
      <c r="T35" s="35"/>
      <c r="U35" s="35"/>
      <c r="AE35" s="16"/>
    </row>
    <row r="36" spans="1:31" x14ac:dyDescent="0.25">
      <c r="A36" s="42">
        <v>126</v>
      </c>
      <c r="B36" s="42" t="s">
        <v>66</v>
      </c>
      <c r="C36" s="42" t="s">
        <v>748</v>
      </c>
      <c r="E36" s="20">
        <v>2</v>
      </c>
      <c r="F36" s="20">
        <v>1</v>
      </c>
      <c r="G36" s="20">
        <v>2</v>
      </c>
      <c r="H36" s="20">
        <v>0</v>
      </c>
      <c r="I36" s="20">
        <v>0</v>
      </c>
      <c r="J36" s="20">
        <v>0</v>
      </c>
      <c r="K36" s="20">
        <v>0</v>
      </c>
      <c r="L36" s="20">
        <v>0</v>
      </c>
      <c r="M36" s="225"/>
      <c r="O36" s="101"/>
      <c r="P36" s="45"/>
      <c r="Q36" s="33"/>
      <c r="R36" s="33"/>
      <c r="S36" s="33"/>
      <c r="T36" s="35"/>
      <c r="U36" s="35"/>
      <c r="AE36" s="16"/>
    </row>
    <row r="37" spans="1:31" x14ac:dyDescent="0.25">
      <c r="A37" s="42">
        <v>126</v>
      </c>
      <c r="B37" s="42" t="s">
        <v>66</v>
      </c>
      <c r="C37" s="42" t="s">
        <v>748</v>
      </c>
      <c r="E37" s="20">
        <v>2</v>
      </c>
      <c r="F37" s="20">
        <v>1</v>
      </c>
      <c r="G37" s="20">
        <v>3</v>
      </c>
      <c r="H37" s="20">
        <v>0</v>
      </c>
      <c r="I37" s="20">
        <v>0</v>
      </c>
      <c r="J37" s="20">
        <v>0</v>
      </c>
      <c r="K37" s="20">
        <v>0</v>
      </c>
      <c r="L37" s="20">
        <v>0</v>
      </c>
      <c r="M37" s="225"/>
      <c r="O37" s="101"/>
      <c r="P37" s="45"/>
      <c r="Q37" s="33"/>
      <c r="R37" s="33"/>
      <c r="S37" s="33"/>
      <c r="T37" s="35"/>
      <c r="U37" s="35"/>
      <c r="AE37" s="16"/>
    </row>
    <row r="38" spans="1:31" x14ac:dyDescent="0.25">
      <c r="A38" s="42">
        <v>126</v>
      </c>
      <c r="B38" s="42" t="s">
        <v>66</v>
      </c>
      <c r="C38" s="42" t="s">
        <v>748</v>
      </c>
      <c r="E38" s="20">
        <v>2</v>
      </c>
      <c r="F38" s="20">
        <v>1</v>
      </c>
      <c r="G38" s="20">
        <v>4</v>
      </c>
      <c r="H38" s="20">
        <v>7</v>
      </c>
      <c r="I38" s="20">
        <v>0</v>
      </c>
      <c r="J38" s="20">
        <v>3</v>
      </c>
      <c r="K38" s="20">
        <v>3</v>
      </c>
      <c r="L38" s="20">
        <v>7</v>
      </c>
      <c r="M38" s="225"/>
      <c r="O38" s="101"/>
      <c r="P38" s="45"/>
      <c r="Q38" s="33"/>
      <c r="R38" s="33"/>
      <c r="S38" s="33"/>
      <c r="T38" s="35"/>
      <c r="U38" s="35"/>
      <c r="AE38" s="16"/>
    </row>
    <row r="39" spans="1:31" x14ac:dyDescent="0.25">
      <c r="A39" s="42">
        <v>126</v>
      </c>
      <c r="B39" s="42" t="s">
        <v>66</v>
      </c>
      <c r="C39" s="42" t="s">
        <v>748</v>
      </c>
      <c r="E39" s="20">
        <v>2</v>
      </c>
      <c r="F39" s="20">
        <v>2</v>
      </c>
      <c r="G39" s="20">
        <v>1</v>
      </c>
      <c r="H39" s="20">
        <v>3</v>
      </c>
      <c r="I39" s="20">
        <v>1</v>
      </c>
      <c r="J39" s="20">
        <v>1</v>
      </c>
      <c r="K39" s="20">
        <v>2</v>
      </c>
      <c r="L39" s="20">
        <v>3</v>
      </c>
      <c r="M39" s="225"/>
      <c r="O39" s="101"/>
      <c r="P39" s="45"/>
      <c r="Q39" s="33"/>
      <c r="R39" s="33"/>
      <c r="S39" s="33"/>
      <c r="T39" s="35"/>
      <c r="U39" s="35"/>
      <c r="AE39" s="16"/>
    </row>
    <row r="40" spans="1:31" x14ac:dyDescent="0.25">
      <c r="A40" s="42">
        <v>126</v>
      </c>
      <c r="B40" s="42" t="s">
        <v>66</v>
      </c>
      <c r="C40" s="42" t="s">
        <v>748</v>
      </c>
      <c r="E40" s="20">
        <v>2</v>
      </c>
      <c r="F40" s="20">
        <v>2</v>
      </c>
      <c r="G40" s="20">
        <v>2</v>
      </c>
      <c r="H40" s="20">
        <v>0</v>
      </c>
      <c r="I40" s="20">
        <v>0</v>
      </c>
      <c r="J40" s="20">
        <v>0</v>
      </c>
      <c r="K40" s="20">
        <v>0</v>
      </c>
      <c r="L40" s="20">
        <v>0</v>
      </c>
      <c r="M40" s="225"/>
      <c r="O40" s="101"/>
      <c r="P40" s="45"/>
      <c r="Q40" s="33"/>
      <c r="R40" s="33"/>
      <c r="S40" s="33"/>
      <c r="T40" s="35"/>
      <c r="U40" s="35"/>
      <c r="AE40" s="16"/>
    </row>
    <row r="41" spans="1:31" x14ac:dyDescent="0.25">
      <c r="A41" s="42">
        <v>126</v>
      </c>
      <c r="B41" s="42" t="s">
        <v>66</v>
      </c>
      <c r="C41" s="42" t="s">
        <v>748</v>
      </c>
      <c r="E41" s="20">
        <v>2</v>
      </c>
      <c r="F41" s="20">
        <v>2</v>
      </c>
      <c r="G41" s="20">
        <v>3</v>
      </c>
      <c r="H41" s="20">
        <v>0</v>
      </c>
      <c r="I41" s="20">
        <v>0</v>
      </c>
      <c r="J41" s="20">
        <v>0</v>
      </c>
      <c r="K41" s="20">
        <v>0</v>
      </c>
      <c r="L41" s="20">
        <v>0</v>
      </c>
      <c r="M41" s="225"/>
      <c r="O41" s="101"/>
      <c r="P41" s="45"/>
      <c r="Q41" s="33"/>
      <c r="R41" s="33"/>
      <c r="S41" s="33"/>
      <c r="T41" s="35"/>
      <c r="U41" s="35"/>
      <c r="AE41" s="16"/>
    </row>
    <row r="42" spans="1:31" x14ac:dyDescent="0.25">
      <c r="A42" s="42">
        <v>126</v>
      </c>
      <c r="B42" s="42" t="s">
        <v>66</v>
      </c>
      <c r="C42" s="42" t="s">
        <v>748</v>
      </c>
      <c r="E42" s="20">
        <v>2</v>
      </c>
      <c r="F42" s="20">
        <v>2</v>
      </c>
      <c r="G42" s="20">
        <v>4</v>
      </c>
      <c r="H42" s="20">
        <v>2</v>
      </c>
      <c r="I42" s="20">
        <v>1</v>
      </c>
      <c r="J42" s="20">
        <v>0</v>
      </c>
      <c r="K42" s="20">
        <v>1</v>
      </c>
      <c r="L42" s="20">
        <v>2</v>
      </c>
      <c r="M42" s="225"/>
      <c r="O42" s="101"/>
      <c r="P42" s="45"/>
      <c r="Q42" s="33"/>
      <c r="R42" s="33"/>
      <c r="S42" s="33"/>
      <c r="T42" s="35"/>
      <c r="U42" s="35"/>
      <c r="AE42" s="16"/>
    </row>
    <row r="43" spans="1:31" x14ac:dyDescent="0.25">
      <c r="A43" s="42">
        <v>126</v>
      </c>
      <c r="B43" s="42" t="s">
        <v>66</v>
      </c>
      <c r="C43" s="42" t="s">
        <v>748</v>
      </c>
      <c r="E43" s="20">
        <v>2</v>
      </c>
      <c r="F43" s="20">
        <v>3</v>
      </c>
      <c r="G43" s="20">
        <v>1</v>
      </c>
      <c r="H43" s="20">
        <v>4</v>
      </c>
      <c r="I43" s="20">
        <v>1</v>
      </c>
      <c r="J43" s="20">
        <v>0</v>
      </c>
      <c r="K43" s="20">
        <v>3</v>
      </c>
      <c r="L43" s="20">
        <v>4</v>
      </c>
      <c r="M43" s="225"/>
      <c r="O43" s="101"/>
      <c r="P43" s="45"/>
      <c r="Q43" s="33"/>
      <c r="R43" s="33"/>
      <c r="S43" s="33"/>
      <c r="T43" s="35"/>
      <c r="U43" s="35"/>
      <c r="AE43" s="16"/>
    </row>
    <row r="44" spans="1:31" x14ac:dyDescent="0.25">
      <c r="A44" s="42">
        <v>126</v>
      </c>
      <c r="B44" s="42" t="s">
        <v>66</v>
      </c>
      <c r="C44" s="42" t="s">
        <v>748</v>
      </c>
      <c r="E44" s="20">
        <v>2</v>
      </c>
      <c r="F44" s="20">
        <v>3</v>
      </c>
      <c r="G44" s="20">
        <v>2</v>
      </c>
      <c r="H44" s="20">
        <v>0</v>
      </c>
      <c r="I44" s="20">
        <v>0</v>
      </c>
      <c r="J44" s="20">
        <v>0</v>
      </c>
      <c r="K44" s="20">
        <v>0</v>
      </c>
      <c r="L44" s="20">
        <v>0</v>
      </c>
      <c r="M44" s="225"/>
      <c r="O44" s="101"/>
      <c r="P44" s="45"/>
      <c r="Q44" s="33"/>
      <c r="R44" s="33"/>
      <c r="S44" s="33"/>
      <c r="T44" s="35"/>
      <c r="U44" s="35"/>
      <c r="AE44" s="16"/>
    </row>
    <row r="45" spans="1:31" x14ac:dyDescent="0.25">
      <c r="A45" s="42">
        <v>126</v>
      </c>
      <c r="B45" s="42" t="s">
        <v>66</v>
      </c>
      <c r="C45" s="42" t="s">
        <v>748</v>
      </c>
      <c r="E45" s="20">
        <v>2</v>
      </c>
      <c r="F45" s="20">
        <v>3</v>
      </c>
      <c r="G45" s="20">
        <v>3</v>
      </c>
      <c r="H45" s="20">
        <v>0</v>
      </c>
      <c r="I45" s="20">
        <v>0</v>
      </c>
      <c r="J45" s="20">
        <v>0</v>
      </c>
      <c r="K45" s="20">
        <v>0</v>
      </c>
      <c r="L45" s="20">
        <v>0</v>
      </c>
      <c r="M45" s="225"/>
      <c r="O45" s="101"/>
      <c r="P45" s="45"/>
      <c r="Q45" s="33"/>
      <c r="R45" s="33"/>
      <c r="S45" s="33"/>
      <c r="T45" s="35"/>
      <c r="U45" s="35"/>
      <c r="AE45" s="16"/>
    </row>
    <row r="46" spans="1:31" x14ac:dyDescent="0.25">
      <c r="A46" s="42">
        <v>126</v>
      </c>
      <c r="B46" s="42" t="s">
        <v>66</v>
      </c>
      <c r="C46" s="42" t="s">
        <v>748</v>
      </c>
      <c r="E46" s="20">
        <v>2</v>
      </c>
      <c r="F46" s="20">
        <v>3</v>
      </c>
      <c r="G46" s="20">
        <v>4</v>
      </c>
      <c r="H46" s="20">
        <v>3</v>
      </c>
      <c r="I46" s="20">
        <v>2</v>
      </c>
      <c r="J46" s="20">
        <v>1</v>
      </c>
      <c r="K46" s="20">
        <v>0</v>
      </c>
      <c r="L46" s="20">
        <v>3</v>
      </c>
      <c r="M46" s="225"/>
      <c r="O46" s="101"/>
      <c r="P46" s="45"/>
      <c r="Q46" s="33"/>
      <c r="R46" s="33"/>
      <c r="S46" s="33"/>
      <c r="T46" s="35"/>
      <c r="U46" s="35"/>
      <c r="AE46" s="16"/>
    </row>
    <row r="47" spans="1:31" x14ac:dyDescent="0.25">
      <c r="A47" s="42">
        <v>126</v>
      </c>
      <c r="B47" s="42" t="s">
        <v>66</v>
      </c>
      <c r="C47" s="42" t="s">
        <v>748</v>
      </c>
      <c r="E47" s="20">
        <v>2</v>
      </c>
      <c r="F47" s="20">
        <v>4</v>
      </c>
      <c r="G47" s="20">
        <v>1</v>
      </c>
      <c r="H47" s="20">
        <v>0</v>
      </c>
      <c r="I47" s="20">
        <v>0</v>
      </c>
      <c r="J47" s="20">
        <v>0</v>
      </c>
      <c r="K47" s="20">
        <v>0</v>
      </c>
      <c r="L47" s="20">
        <v>0</v>
      </c>
      <c r="M47" s="225"/>
      <c r="O47" s="101"/>
      <c r="P47" s="45"/>
      <c r="Q47" s="33"/>
      <c r="R47" s="33"/>
      <c r="S47" s="33"/>
      <c r="T47" s="35"/>
      <c r="U47" s="35"/>
      <c r="AE47" s="16"/>
    </row>
    <row r="48" spans="1:31" x14ac:dyDescent="0.25">
      <c r="A48" s="42">
        <v>126</v>
      </c>
      <c r="B48" s="42" t="s">
        <v>66</v>
      </c>
      <c r="C48" s="42" t="s">
        <v>748</v>
      </c>
      <c r="E48" s="20">
        <v>2</v>
      </c>
      <c r="F48" s="20">
        <v>4</v>
      </c>
      <c r="G48" s="20">
        <v>2</v>
      </c>
      <c r="H48" s="20">
        <v>0</v>
      </c>
      <c r="I48" s="20">
        <v>0</v>
      </c>
      <c r="J48" s="20">
        <v>0</v>
      </c>
      <c r="K48" s="20">
        <v>0</v>
      </c>
      <c r="L48" s="20">
        <v>0</v>
      </c>
      <c r="M48" s="225"/>
      <c r="O48" s="101"/>
      <c r="P48" s="45"/>
      <c r="Q48" s="33"/>
      <c r="R48" s="33"/>
      <c r="S48" s="33"/>
      <c r="T48" s="35"/>
      <c r="U48" s="35"/>
      <c r="AE48" s="16"/>
    </row>
    <row r="49" spans="1:31" x14ac:dyDescent="0.25">
      <c r="A49" s="42">
        <v>126</v>
      </c>
      <c r="B49" s="42" t="s">
        <v>66</v>
      </c>
      <c r="C49" s="42" t="s">
        <v>748</v>
      </c>
      <c r="E49" s="20">
        <v>2</v>
      </c>
      <c r="F49" s="20">
        <v>4</v>
      </c>
      <c r="G49" s="20">
        <v>3</v>
      </c>
      <c r="H49" s="20">
        <v>0</v>
      </c>
      <c r="I49" s="20">
        <v>0</v>
      </c>
      <c r="J49" s="20">
        <v>0</v>
      </c>
      <c r="K49" s="20">
        <v>0</v>
      </c>
      <c r="L49" s="20">
        <v>0</v>
      </c>
      <c r="M49" s="225"/>
      <c r="O49" s="101"/>
      <c r="P49" s="45"/>
      <c r="Q49" s="33"/>
      <c r="R49" s="33"/>
      <c r="S49" s="33"/>
      <c r="T49" s="35"/>
      <c r="U49" s="35"/>
      <c r="AE49" s="16"/>
    </row>
    <row r="50" spans="1:31" x14ac:dyDescent="0.25">
      <c r="A50" s="42">
        <v>126</v>
      </c>
      <c r="B50" s="42" t="s">
        <v>66</v>
      </c>
      <c r="C50" s="42" t="s">
        <v>748</v>
      </c>
      <c r="E50" s="20">
        <v>2</v>
      </c>
      <c r="F50" s="20">
        <v>4</v>
      </c>
      <c r="G50" s="20">
        <v>4</v>
      </c>
      <c r="H50" s="20">
        <v>1</v>
      </c>
      <c r="I50" s="20">
        <v>0</v>
      </c>
      <c r="J50" s="20">
        <v>0</v>
      </c>
      <c r="K50" s="20">
        <v>1</v>
      </c>
      <c r="L50" s="20">
        <v>1</v>
      </c>
      <c r="M50" s="225"/>
      <c r="O50" s="101"/>
      <c r="P50" s="45"/>
      <c r="Q50" s="33"/>
      <c r="R50" s="33"/>
      <c r="S50" s="33"/>
      <c r="T50" s="35"/>
      <c r="U50" s="35"/>
      <c r="AE50" s="16"/>
    </row>
    <row r="51" spans="1:31" x14ac:dyDescent="0.25">
      <c r="E51" s="42"/>
      <c r="F51" s="42"/>
      <c r="G51" s="42"/>
      <c r="H51" s="42"/>
      <c r="I51" s="42"/>
      <c r="J51" s="42"/>
      <c r="K51" s="42"/>
      <c r="L51" s="42"/>
      <c r="M51" s="262"/>
      <c r="N51" s="42"/>
      <c r="O51" s="101"/>
      <c r="P51" s="45"/>
      <c r="Q51" s="33"/>
      <c r="R51" s="33"/>
      <c r="S51" s="33"/>
      <c r="T51" s="35"/>
      <c r="U51" s="35"/>
      <c r="AE51" s="16"/>
    </row>
    <row r="52" spans="1:31" x14ac:dyDescent="0.25">
      <c r="E52" s="42"/>
      <c r="F52" s="42"/>
      <c r="G52" s="42"/>
      <c r="H52" s="42"/>
      <c r="I52" s="42"/>
      <c r="J52" s="42"/>
      <c r="K52" s="42"/>
      <c r="L52" s="42"/>
      <c r="M52" s="262"/>
      <c r="N52" s="42"/>
      <c r="O52" s="101"/>
      <c r="P52" s="45"/>
      <c r="Q52" s="33"/>
      <c r="R52" s="33"/>
      <c r="S52" s="33"/>
      <c r="T52" s="35"/>
      <c r="U52" s="35"/>
      <c r="AE52" s="16"/>
    </row>
    <row r="53" spans="1:31" x14ac:dyDescent="0.25">
      <c r="E53" s="42"/>
      <c r="F53" s="42"/>
      <c r="G53" s="42"/>
      <c r="H53" s="42"/>
      <c r="I53" s="42"/>
      <c r="J53" s="42"/>
      <c r="K53" s="42"/>
      <c r="L53" s="42"/>
      <c r="M53" s="262"/>
      <c r="N53" s="42"/>
      <c r="O53" s="101"/>
      <c r="P53" s="45"/>
      <c r="Q53" s="33"/>
      <c r="R53" s="33"/>
      <c r="S53" s="33"/>
      <c r="T53" s="35"/>
      <c r="U53" s="35"/>
      <c r="AE53" s="16"/>
    </row>
    <row r="54" spans="1:31" x14ac:dyDescent="0.25">
      <c r="E54" s="42"/>
      <c r="F54" s="42"/>
      <c r="G54" s="42"/>
      <c r="H54" s="42"/>
      <c r="I54" s="42"/>
      <c r="J54" s="42"/>
      <c r="K54" s="42"/>
      <c r="L54" s="42"/>
      <c r="M54" s="262"/>
      <c r="N54" s="42"/>
      <c r="O54" s="101"/>
      <c r="P54" s="45"/>
      <c r="Q54" s="33"/>
      <c r="R54" s="33"/>
      <c r="S54" s="33"/>
      <c r="T54" s="35"/>
      <c r="U54" s="35"/>
      <c r="AE54" s="16"/>
    </row>
    <row r="55" spans="1:31" x14ac:dyDescent="0.25">
      <c r="E55" s="42"/>
      <c r="F55" s="42"/>
      <c r="G55" s="42"/>
      <c r="H55" s="42"/>
      <c r="I55" s="42"/>
      <c r="J55" s="42"/>
      <c r="K55" s="42"/>
      <c r="L55" s="42"/>
      <c r="M55" s="262"/>
      <c r="N55" s="42"/>
      <c r="O55" s="101"/>
      <c r="P55" s="45"/>
      <c r="Q55" s="33"/>
      <c r="R55" s="33"/>
      <c r="S55" s="33"/>
      <c r="T55" s="35"/>
      <c r="U55" s="35"/>
      <c r="AE55" s="16"/>
    </row>
    <row r="56" spans="1:31" x14ac:dyDescent="0.25">
      <c r="E56" s="42"/>
      <c r="F56" s="42"/>
      <c r="G56" s="42"/>
      <c r="H56" s="42"/>
      <c r="I56" s="42"/>
      <c r="J56" s="42"/>
      <c r="K56" s="42"/>
      <c r="L56" s="42"/>
      <c r="M56" s="262"/>
      <c r="N56" s="42"/>
      <c r="O56" s="101"/>
      <c r="P56" s="45"/>
      <c r="Q56" s="33"/>
      <c r="R56" s="33"/>
      <c r="S56" s="33"/>
      <c r="T56" s="35"/>
      <c r="U56" s="35"/>
      <c r="AE56" s="16"/>
    </row>
    <row r="57" spans="1:31" x14ac:dyDescent="0.25">
      <c r="E57" s="42"/>
      <c r="F57" s="42"/>
      <c r="G57" s="42"/>
      <c r="H57" s="42"/>
      <c r="I57" s="42"/>
      <c r="J57" s="42"/>
      <c r="K57" s="42"/>
      <c r="L57" s="42"/>
      <c r="M57" s="262"/>
      <c r="N57" s="42"/>
      <c r="O57" s="101"/>
      <c r="P57" s="45"/>
      <c r="Q57" s="33"/>
      <c r="R57" s="33"/>
      <c r="S57" s="33"/>
      <c r="T57" s="35"/>
      <c r="U57" s="35"/>
      <c r="AE57" s="16"/>
    </row>
    <row r="58" spans="1:31" x14ac:dyDescent="0.25">
      <c r="E58" s="42"/>
      <c r="F58" s="42"/>
      <c r="G58" s="42"/>
      <c r="H58" s="42"/>
      <c r="I58" s="42"/>
      <c r="J58" s="42"/>
      <c r="K58" s="42"/>
      <c r="L58" s="42"/>
      <c r="M58" s="262"/>
      <c r="N58" s="42"/>
      <c r="O58" s="101"/>
      <c r="P58" s="45"/>
      <c r="Q58" s="33"/>
      <c r="R58" s="33"/>
      <c r="S58" s="33"/>
      <c r="T58" s="35"/>
      <c r="U58" s="35"/>
      <c r="AE58" s="16"/>
    </row>
    <row r="59" spans="1:31" x14ac:dyDescent="0.25">
      <c r="E59" s="42"/>
      <c r="F59" s="42"/>
      <c r="G59" s="42"/>
      <c r="H59" s="42"/>
      <c r="I59" s="42"/>
      <c r="J59" s="42"/>
      <c r="K59" s="42"/>
      <c r="L59" s="42"/>
      <c r="M59" s="262"/>
      <c r="N59" s="42"/>
      <c r="O59" s="101"/>
      <c r="P59" s="45"/>
      <c r="Q59" s="33"/>
      <c r="R59" s="33"/>
      <c r="S59" s="33"/>
      <c r="T59" s="35"/>
      <c r="U59" s="35"/>
      <c r="AE59" s="16"/>
    </row>
    <row r="60" spans="1:31" x14ac:dyDescent="0.25">
      <c r="E60" s="42"/>
      <c r="F60" s="42"/>
      <c r="G60" s="42"/>
      <c r="H60" s="42"/>
      <c r="I60" s="42"/>
      <c r="J60" s="42"/>
      <c r="K60" s="42"/>
      <c r="L60" s="42"/>
      <c r="M60" s="262"/>
      <c r="N60" s="42"/>
      <c r="O60" s="101"/>
      <c r="P60" s="45"/>
      <c r="Q60" s="33"/>
      <c r="R60" s="33"/>
      <c r="S60" s="33"/>
      <c r="T60" s="35"/>
      <c r="U60" s="35"/>
      <c r="AE60" s="16"/>
    </row>
    <row r="61" spans="1:31" x14ac:dyDescent="0.25">
      <c r="E61" s="42"/>
      <c r="F61" s="42"/>
      <c r="G61" s="42"/>
      <c r="H61" s="42"/>
      <c r="I61" s="42"/>
      <c r="J61" s="42"/>
      <c r="K61" s="42"/>
      <c r="L61" s="42"/>
      <c r="M61" s="262"/>
      <c r="N61" s="42"/>
      <c r="O61" s="101"/>
      <c r="P61" s="45"/>
      <c r="Q61" s="33"/>
      <c r="R61" s="33"/>
      <c r="S61" s="33"/>
      <c r="T61" s="35"/>
      <c r="U61" s="35"/>
      <c r="AE61" s="16"/>
    </row>
    <row r="62" spans="1:31" x14ac:dyDescent="0.25">
      <c r="E62" s="42"/>
      <c r="F62" s="42"/>
      <c r="G62" s="42"/>
      <c r="H62" s="42"/>
      <c r="I62" s="42"/>
      <c r="J62" s="42"/>
      <c r="K62" s="42"/>
      <c r="L62" s="42"/>
      <c r="M62" s="262"/>
      <c r="N62" s="42"/>
      <c r="O62" s="101"/>
      <c r="P62" s="45"/>
      <c r="Q62" s="33"/>
      <c r="R62" s="33"/>
      <c r="S62" s="33"/>
      <c r="T62" s="35"/>
      <c r="U62" s="35"/>
      <c r="AE62" s="16"/>
    </row>
    <row r="63" spans="1:31" x14ac:dyDescent="0.25">
      <c r="E63" s="42"/>
      <c r="F63" s="42"/>
      <c r="G63" s="42"/>
      <c r="H63" s="42"/>
      <c r="I63" s="42"/>
      <c r="J63" s="42"/>
      <c r="K63" s="42"/>
      <c r="L63" s="42"/>
      <c r="M63" s="262"/>
      <c r="N63" s="42"/>
      <c r="O63" s="101"/>
      <c r="P63" s="45"/>
      <c r="Q63" s="33"/>
      <c r="R63" s="33"/>
      <c r="S63" s="33"/>
      <c r="T63" s="35"/>
      <c r="U63" s="35"/>
      <c r="AE63" s="16"/>
    </row>
    <row r="64" spans="1:31" x14ac:dyDescent="0.25">
      <c r="E64" s="42"/>
      <c r="F64" s="42"/>
      <c r="G64" s="42"/>
      <c r="H64" s="42"/>
      <c r="I64" s="42"/>
      <c r="J64" s="42"/>
      <c r="K64" s="42"/>
      <c r="L64" s="42"/>
      <c r="M64" s="262"/>
      <c r="N64" s="42"/>
      <c r="O64" s="101"/>
      <c r="P64" s="45"/>
      <c r="Q64" s="33"/>
      <c r="R64" s="33"/>
      <c r="S64" s="33"/>
      <c r="T64" s="35"/>
      <c r="U64" s="35"/>
      <c r="AE64" s="16"/>
    </row>
    <row r="65" spans="5:31" x14ac:dyDescent="0.25">
      <c r="E65" s="42"/>
      <c r="F65" s="42"/>
      <c r="G65" s="42"/>
      <c r="H65" s="42"/>
      <c r="I65" s="42"/>
      <c r="J65" s="42"/>
      <c r="K65" s="42"/>
      <c r="L65" s="42"/>
      <c r="M65" s="262"/>
      <c r="N65" s="42"/>
      <c r="O65" s="101"/>
      <c r="P65" s="45"/>
      <c r="Q65" s="33"/>
      <c r="R65" s="33"/>
      <c r="S65" s="33"/>
      <c r="T65" s="35"/>
      <c r="U65" s="35"/>
      <c r="AE65" s="16"/>
    </row>
    <row r="66" spans="5:31" x14ac:dyDescent="0.25">
      <c r="E66" s="42"/>
      <c r="F66" s="42"/>
      <c r="G66" s="42"/>
      <c r="H66" s="42"/>
      <c r="I66" s="42"/>
      <c r="J66" s="42"/>
      <c r="K66" s="42"/>
      <c r="L66" s="42"/>
      <c r="M66" s="262"/>
      <c r="N66" s="42"/>
      <c r="O66" s="101"/>
      <c r="P66" s="45"/>
      <c r="Q66" s="33"/>
      <c r="R66" s="33"/>
      <c r="S66" s="33"/>
      <c r="T66" s="35"/>
      <c r="U66" s="35"/>
      <c r="AA66" s="20"/>
      <c r="AB66" s="20"/>
      <c r="AC66" s="20"/>
      <c r="AE66" s="16"/>
    </row>
    <row r="67" spans="5:31" x14ac:dyDescent="0.25">
      <c r="E67" s="42"/>
      <c r="F67" s="42"/>
      <c r="G67" s="42"/>
      <c r="H67" s="42"/>
      <c r="I67" s="42"/>
      <c r="J67" s="42"/>
      <c r="K67" s="42"/>
      <c r="L67" s="42"/>
      <c r="M67" s="262"/>
      <c r="N67" s="42"/>
      <c r="O67" s="101"/>
      <c r="P67" s="45"/>
      <c r="Q67" s="33"/>
      <c r="R67" s="33"/>
      <c r="S67" s="33"/>
      <c r="T67" s="35"/>
      <c r="U67" s="35"/>
      <c r="AA67" s="20"/>
      <c r="AB67" s="20"/>
      <c r="AC67" s="20"/>
      <c r="AE67" s="16"/>
    </row>
    <row r="68" spans="5:31" x14ac:dyDescent="0.25">
      <c r="E68" s="42"/>
      <c r="F68" s="42"/>
      <c r="G68" s="42"/>
      <c r="H68" s="42"/>
      <c r="I68" s="42"/>
      <c r="J68" s="42"/>
      <c r="K68" s="42"/>
      <c r="L68" s="42"/>
      <c r="M68" s="262"/>
      <c r="N68" s="42"/>
      <c r="O68" s="101"/>
      <c r="P68" s="45"/>
      <c r="Q68" s="33"/>
      <c r="R68" s="33"/>
      <c r="S68" s="33"/>
      <c r="T68" s="35"/>
      <c r="U68" s="35"/>
      <c r="AA68" s="20"/>
      <c r="AB68" s="20"/>
      <c r="AC68" s="20"/>
      <c r="AE68" s="16"/>
    </row>
    <row r="69" spans="5:31" x14ac:dyDescent="0.25">
      <c r="E69" s="42"/>
      <c r="F69" s="42"/>
      <c r="G69" s="42"/>
      <c r="H69" s="42"/>
      <c r="I69" s="42"/>
      <c r="J69" s="42"/>
      <c r="K69" s="42"/>
      <c r="L69" s="42"/>
      <c r="M69" s="262"/>
      <c r="N69" s="42"/>
      <c r="O69" s="101"/>
      <c r="P69" s="45"/>
      <c r="Q69" s="33"/>
      <c r="R69" s="33"/>
      <c r="S69" s="33"/>
      <c r="T69" s="35"/>
      <c r="U69" s="35"/>
      <c r="AA69" s="20"/>
      <c r="AB69" s="20"/>
      <c r="AC69" s="20"/>
      <c r="AE69" s="16"/>
    </row>
    <row r="70" spans="5:31" x14ac:dyDescent="0.25">
      <c r="E70" s="42"/>
      <c r="F70" s="42"/>
      <c r="G70" s="42"/>
      <c r="H70" s="42"/>
      <c r="I70" s="42"/>
      <c r="J70" s="42"/>
      <c r="K70" s="42"/>
      <c r="L70" s="42"/>
      <c r="M70" s="262"/>
      <c r="N70" s="42"/>
      <c r="O70" s="101"/>
      <c r="P70" s="45"/>
      <c r="Q70" s="33"/>
      <c r="R70" s="33"/>
      <c r="S70" s="33"/>
      <c r="T70" s="35"/>
      <c r="U70" s="35"/>
      <c r="AA70" s="20"/>
      <c r="AB70" s="20"/>
      <c r="AC70" s="20"/>
      <c r="AE70" s="16"/>
    </row>
    <row r="71" spans="5:31" x14ac:dyDescent="0.25">
      <c r="E71" s="42"/>
      <c r="F71" s="42"/>
      <c r="G71" s="42"/>
      <c r="H71" s="42"/>
      <c r="I71" s="42"/>
      <c r="J71" s="42"/>
      <c r="K71" s="42"/>
      <c r="L71" s="42"/>
      <c r="M71" s="262"/>
      <c r="N71" s="42"/>
      <c r="O71" s="101"/>
      <c r="P71" s="45"/>
      <c r="Q71" s="33"/>
      <c r="R71" s="33"/>
      <c r="S71" s="33"/>
      <c r="T71" s="35"/>
      <c r="U71" s="35"/>
      <c r="AA71" s="20"/>
      <c r="AB71" s="20"/>
      <c r="AC71" s="20"/>
      <c r="AE71" s="16"/>
    </row>
    <row r="72" spans="5:31" x14ac:dyDescent="0.25">
      <c r="E72" s="42"/>
      <c r="F72" s="42"/>
      <c r="G72" s="42"/>
      <c r="H72" s="42"/>
      <c r="I72" s="42"/>
      <c r="J72" s="42"/>
      <c r="K72" s="42"/>
      <c r="L72" s="42"/>
      <c r="M72" s="262"/>
      <c r="N72" s="42"/>
      <c r="O72" s="101"/>
      <c r="P72" s="45"/>
      <c r="Q72" s="33"/>
      <c r="R72" s="33"/>
      <c r="S72" s="33"/>
      <c r="T72" s="35"/>
      <c r="U72" s="35"/>
      <c r="AA72" s="20"/>
      <c r="AB72" s="20"/>
      <c r="AC72" s="20"/>
      <c r="AE72" s="16"/>
    </row>
    <row r="73" spans="5:31" x14ac:dyDescent="0.25">
      <c r="E73" s="42"/>
      <c r="F73" s="42"/>
      <c r="G73" s="42"/>
      <c r="H73" s="42"/>
      <c r="I73" s="42"/>
      <c r="J73" s="42"/>
      <c r="K73" s="42"/>
      <c r="L73" s="42"/>
      <c r="M73" s="262"/>
      <c r="N73" s="42"/>
      <c r="O73" s="101"/>
      <c r="P73" s="45"/>
      <c r="Q73" s="33"/>
      <c r="R73" s="33"/>
      <c r="S73" s="33"/>
      <c r="T73" s="35"/>
      <c r="U73" s="35"/>
      <c r="AA73" s="20"/>
      <c r="AB73" s="20"/>
      <c r="AC73" s="20"/>
      <c r="AE73" s="16"/>
    </row>
    <row r="74" spans="5:31" x14ac:dyDescent="0.25">
      <c r="E74" s="42"/>
      <c r="F74" s="42"/>
      <c r="G74" s="42"/>
      <c r="H74" s="42"/>
      <c r="I74" s="42"/>
      <c r="J74" s="42"/>
      <c r="K74" s="42"/>
      <c r="L74" s="42"/>
      <c r="M74" s="262"/>
      <c r="N74" s="42"/>
      <c r="O74" s="101"/>
      <c r="P74" s="45"/>
      <c r="Q74" s="33"/>
      <c r="R74" s="33"/>
      <c r="S74" s="33"/>
      <c r="T74" s="35"/>
      <c r="U74" s="35"/>
      <c r="AA74" s="20"/>
      <c r="AB74" s="20"/>
      <c r="AC74" s="20"/>
      <c r="AE74" s="16"/>
    </row>
    <row r="75" spans="5:31" x14ac:dyDescent="0.25">
      <c r="E75" s="42"/>
      <c r="F75" s="42"/>
      <c r="G75" s="42"/>
      <c r="H75" s="42"/>
      <c r="I75" s="42"/>
      <c r="J75" s="42"/>
      <c r="K75" s="42"/>
      <c r="L75" s="42"/>
      <c r="M75" s="262"/>
      <c r="N75" s="42"/>
      <c r="O75" s="101"/>
      <c r="P75" s="45"/>
      <c r="Q75" s="33"/>
      <c r="R75" s="33"/>
      <c r="S75" s="33"/>
      <c r="T75" s="35"/>
      <c r="U75" s="35"/>
      <c r="AA75" s="20"/>
      <c r="AB75" s="20"/>
      <c r="AC75" s="20"/>
      <c r="AE75" s="16"/>
    </row>
    <row r="76" spans="5:31" x14ac:dyDescent="0.25">
      <c r="E76" s="42"/>
      <c r="F76" s="42"/>
      <c r="G76" s="42"/>
      <c r="H76" s="42"/>
      <c r="I76" s="42"/>
      <c r="J76" s="42"/>
      <c r="K76" s="42"/>
      <c r="L76" s="42"/>
      <c r="M76" s="262"/>
      <c r="N76" s="42"/>
      <c r="O76" s="101"/>
      <c r="P76" s="45"/>
      <c r="Q76" s="33"/>
      <c r="R76" s="33"/>
      <c r="S76" s="33"/>
      <c r="T76" s="35"/>
      <c r="U76" s="35"/>
      <c r="AA76" s="20"/>
      <c r="AB76" s="20"/>
      <c r="AC76" s="20"/>
      <c r="AE76" s="16"/>
    </row>
    <row r="77" spans="5:31" x14ac:dyDescent="0.25">
      <c r="E77" s="42"/>
      <c r="F77" s="42"/>
      <c r="G77" s="42"/>
      <c r="H77" s="42"/>
      <c r="I77" s="42"/>
      <c r="J77" s="42"/>
      <c r="K77" s="42"/>
      <c r="L77" s="42"/>
      <c r="M77" s="262"/>
      <c r="N77" s="42"/>
      <c r="O77" s="101"/>
      <c r="P77" s="45"/>
      <c r="Q77" s="33"/>
      <c r="R77" s="33"/>
      <c r="S77" s="33"/>
      <c r="T77" s="35"/>
      <c r="U77" s="35"/>
      <c r="AA77" s="20"/>
      <c r="AB77" s="20"/>
      <c r="AC77" s="20"/>
      <c r="AE77" s="16"/>
    </row>
    <row r="78" spans="5:31" x14ac:dyDescent="0.25">
      <c r="E78" s="42"/>
      <c r="F78" s="42"/>
      <c r="G78" s="42"/>
      <c r="H78" s="42"/>
      <c r="I78" s="42"/>
      <c r="J78" s="42"/>
      <c r="K78" s="42"/>
      <c r="L78" s="42"/>
      <c r="M78" s="262"/>
      <c r="N78" s="42"/>
      <c r="O78" s="101"/>
      <c r="P78" s="45"/>
      <c r="Q78" s="33"/>
      <c r="R78" s="33"/>
      <c r="S78" s="33"/>
      <c r="T78" s="35"/>
      <c r="U78" s="35"/>
      <c r="AA78" s="20"/>
      <c r="AB78" s="20"/>
      <c r="AC78" s="20"/>
      <c r="AE78" s="16"/>
    </row>
    <row r="79" spans="5:31" x14ac:dyDescent="0.25">
      <c r="E79" s="42"/>
      <c r="F79" s="42"/>
      <c r="G79" s="42"/>
      <c r="H79" s="42"/>
      <c r="I79" s="42"/>
      <c r="J79" s="42"/>
      <c r="K79" s="42"/>
      <c r="L79" s="42"/>
      <c r="M79" s="262"/>
      <c r="N79" s="42"/>
      <c r="O79" s="101"/>
      <c r="P79" s="45"/>
      <c r="Q79" s="33"/>
      <c r="R79" s="33"/>
      <c r="S79" s="33"/>
      <c r="T79" s="35"/>
      <c r="U79" s="35"/>
      <c r="AA79" s="20"/>
      <c r="AB79" s="20"/>
      <c r="AC79" s="20"/>
      <c r="AE79" s="16"/>
    </row>
    <row r="80" spans="5:31" x14ac:dyDescent="0.25">
      <c r="E80" s="42"/>
      <c r="F80" s="42"/>
      <c r="G80" s="42"/>
      <c r="H80" s="42"/>
      <c r="I80" s="42"/>
      <c r="J80" s="42"/>
      <c r="K80" s="42"/>
      <c r="L80" s="42"/>
      <c r="M80" s="262"/>
      <c r="N80" s="42"/>
      <c r="O80" s="101"/>
      <c r="P80" s="45"/>
      <c r="Q80" s="33"/>
      <c r="R80" s="33"/>
      <c r="S80" s="33"/>
      <c r="T80" s="35"/>
      <c r="U80" s="35"/>
      <c r="AA80" s="20"/>
      <c r="AB80" s="20"/>
      <c r="AC80" s="20"/>
      <c r="AE80" s="16"/>
    </row>
    <row r="81" spans="5:31" x14ac:dyDescent="0.25">
      <c r="E81" s="42"/>
      <c r="F81" s="42"/>
      <c r="G81" s="42"/>
      <c r="H81" s="42"/>
      <c r="I81" s="42"/>
      <c r="J81" s="42"/>
      <c r="K81" s="42"/>
      <c r="L81" s="42"/>
      <c r="M81" s="262"/>
      <c r="N81" s="42"/>
      <c r="O81" s="101"/>
      <c r="P81" s="45"/>
      <c r="Q81" s="33"/>
      <c r="R81" s="33"/>
      <c r="S81" s="33"/>
      <c r="T81" s="35"/>
      <c r="U81" s="35"/>
      <c r="AA81" s="20"/>
      <c r="AB81" s="20"/>
      <c r="AC81" s="20"/>
      <c r="AE81" s="16"/>
    </row>
    <row r="82" spans="5:31" x14ac:dyDescent="0.25">
      <c r="E82" s="42"/>
      <c r="F82" s="42"/>
      <c r="G82" s="42"/>
      <c r="H82" s="42"/>
      <c r="I82" s="42"/>
      <c r="J82" s="42"/>
      <c r="K82" s="42"/>
      <c r="L82" s="42"/>
      <c r="M82" s="262"/>
      <c r="N82" s="42"/>
      <c r="O82" s="101"/>
      <c r="P82" s="45"/>
      <c r="Q82" s="33"/>
      <c r="R82" s="33"/>
      <c r="S82" s="33"/>
      <c r="T82" s="35"/>
      <c r="U82" s="35"/>
      <c r="AA82" s="20"/>
      <c r="AB82" s="20"/>
      <c r="AC82" s="20"/>
      <c r="AE82" s="16"/>
    </row>
    <row r="83" spans="5:31" x14ac:dyDescent="0.25">
      <c r="E83" s="42"/>
      <c r="F83" s="42"/>
      <c r="G83" s="42"/>
      <c r="H83" s="42"/>
      <c r="I83" s="42"/>
      <c r="J83" s="42"/>
      <c r="K83" s="42"/>
      <c r="L83" s="42"/>
      <c r="M83" s="262"/>
      <c r="N83" s="42"/>
      <c r="O83" s="101"/>
      <c r="P83" s="45"/>
      <c r="Q83" s="33"/>
      <c r="R83" s="33"/>
      <c r="S83" s="33"/>
      <c r="T83" s="35"/>
      <c r="U83" s="35"/>
      <c r="AA83" s="20"/>
      <c r="AB83" s="20"/>
      <c r="AC83" s="20"/>
      <c r="AE83" s="16"/>
    </row>
    <row r="84" spans="5:31" x14ac:dyDescent="0.25">
      <c r="E84" s="42"/>
      <c r="F84" s="42"/>
      <c r="G84" s="42"/>
      <c r="H84" s="42"/>
      <c r="I84" s="42"/>
      <c r="J84" s="42"/>
      <c r="K84" s="42"/>
      <c r="L84" s="42"/>
      <c r="M84" s="262"/>
      <c r="N84" s="42"/>
      <c r="O84" s="101"/>
      <c r="P84" s="45"/>
      <c r="Q84" s="33"/>
      <c r="R84" s="33"/>
      <c r="S84" s="33"/>
      <c r="T84" s="35"/>
      <c r="U84" s="35"/>
      <c r="AA84" s="20"/>
      <c r="AB84" s="20"/>
      <c r="AC84" s="20"/>
      <c r="AE84" s="16"/>
    </row>
    <row r="85" spans="5:31" x14ac:dyDescent="0.25">
      <c r="E85" s="42"/>
      <c r="F85" s="42"/>
      <c r="G85" s="42"/>
      <c r="H85" s="42"/>
      <c r="I85" s="42"/>
      <c r="J85" s="42"/>
      <c r="K85" s="42"/>
      <c r="L85" s="42"/>
      <c r="M85" s="262"/>
      <c r="N85" s="42"/>
      <c r="O85" s="101"/>
      <c r="P85" s="45"/>
      <c r="Q85" s="33"/>
      <c r="R85" s="33"/>
      <c r="S85" s="33"/>
      <c r="T85" s="35"/>
      <c r="U85" s="35"/>
      <c r="AA85" s="20"/>
      <c r="AB85" s="20"/>
      <c r="AC85" s="20"/>
      <c r="AE85" s="16"/>
    </row>
    <row r="86" spans="5:31" x14ac:dyDescent="0.25">
      <c r="E86" s="42"/>
      <c r="F86" s="42"/>
      <c r="G86" s="42"/>
      <c r="H86" s="42"/>
      <c r="I86" s="42"/>
      <c r="J86" s="42"/>
      <c r="K86" s="42"/>
      <c r="L86" s="42"/>
      <c r="M86" s="262"/>
      <c r="N86" s="42"/>
      <c r="O86" s="101"/>
      <c r="P86" s="45"/>
      <c r="Q86" s="33"/>
      <c r="R86" s="33"/>
      <c r="S86" s="33"/>
      <c r="T86" s="35"/>
      <c r="U86" s="35"/>
      <c r="AA86" s="20"/>
      <c r="AB86" s="20"/>
      <c r="AC86" s="20"/>
      <c r="AE86" s="16"/>
    </row>
    <row r="87" spans="5:31" x14ac:dyDescent="0.25">
      <c r="E87" s="42"/>
      <c r="F87" s="42"/>
      <c r="G87" s="42"/>
      <c r="H87" s="42"/>
      <c r="I87" s="42"/>
      <c r="J87" s="42"/>
      <c r="K87" s="42"/>
      <c r="L87" s="42"/>
      <c r="M87" s="262"/>
      <c r="N87" s="42"/>
      <c r="O87" s="101"/>
      <c r="P87" s="45"/>
      <c r="Q87" s="33"/>
      <c r="R87" s="33"/>
      <c r="S87" s="33"/>
      <c r="T87" s="35"/>
      <c r="U87" s="35"/>
      <c r="AA87" s="20"/>
      <c r="AB87" s="20"/>
      <c r="AC87" s="20"/>
      <c r="AE87" s="16"/>
    </row>
    <row r="88" spans="5:31" x14ac:dyDescent="0.25">
      <c r="E88" s="42"/>
      <c r="F88" s="42"/>
      <c r="G88" s="42"/>
      <c r="H88" s="42"/>
      <c r="I88" s="42"/>
      <c r="J88" s="42"/>
      <c r="K88" s="42"/>
      <c r="L88" s="42"/>
      <c r="M88" s="262"/>
      <c r="N88" s="42"/>
      <c r="O88" s="101"/>
      <c r="P88" s="45"/>
      <c r="Q88" s="33"/>
      <c r="R88" s="33"/>
      <c r="S88" s="33"/>
      <c r="T88" s="35"/>
      <c r="U88" s="35"/>
      <c r="AA88" s="20"/>
      <c r="AB88" s="20"/>
      <c r="AC88" s="20"/>
      <c r="AE88" s="16"/>
    </row>
    <row r="89" spans="5:31" x14ac:dyDescent="0.25">
      <c r="E89" s="42"/>
      <c r="F89" s="42"/>
      <c r="G89" s="42"/>
      <c r="H89" s="42"/>
      <c r="I89" s="42"/>
      <c r="J89" s="42"/>
      <c r="K89" s="42"/>
      <c r="L89" s="42"/>
      <c r="M89" s="262"/>
      <c r="N89" s="42"/>
      <c r="O89" s="101"/>
      <c r="P89" s="45"/>
      <c r="Q89" s="33"/>
      <c r="R89" s="33"/>
      <c r="S89" s="33"/>
      <c r="T89" s="35"/>
      <c r="U89" s="35"/>
      <c r="AA89" s="20"/>
      <c r="AB89" s="20"/>
      <c r="AC89" s="20"/>
      <c r="AE89" s="16"/>
    </row>
    <row r="90" spans="5:31" x14ac:dyDescent="0.25">
      <c r="E90" s="42"/>
      <c r="F90" s="42"/>
      <c r="G90" s="42"/>
      <c r="H90" s="42"/>
      <c r="I90" s="42"/>
      <c r="J90" s="42"/>
      <c r="K90" s="42"/>
      <c r="L90" s="42"/>
      <c r="M90" s="262"/>
      <c r="N90" s="42"/>
      <c r="O90" s="101"/>
      <c r="P90" s="45"/>
      <c r="Q90" s="33"/>
      <c r="R90" s="33"/>
      <c r="S90" s="33"/>
      <c r="T90" s="35"/>
      <c r="U90" s="35"/>
      <c r="AA90" s="20"/>
      <c r="AB90" s="20"/>
      <c r="AC90" s="20"/>
      <c r="AE90" s="16"/>
    </row>
    <row r="91" spans="5:31" x14ac:dyDescent="0.25">
      <c r="E91" s="42"/>
      <c r="F91" s="42"/>
      <c r="G91" s="42"/>
      <c r="H91" s="42"/>
      <c r="I91" s="42"/>
      <c r="J91" s="42"/>
      <c r="K91" s="42"/>
      <c r="L91" s="42"/>
      <c r="M91" s="262"/>
      <c r="N91" s="42"/>
      <c r="O91" s="101"/>
      <c r="P91" s="45"/>
      <c r="Q91" s="33"/>
      <c r="R91" s="33"/>
      <c r="S91" s="33"/>
      <c r="T91" s="35"/>
      <c r="U91" s="35"/>
      <c r="AA91" s="20"/>
      <c r="AB91" s="20"/>
      <c r="AC91" s="20"/>
      <c r="AE91" s="16"/>
    </row>
    <row r="92" spans="5:31" x14ac:dyDescent="0.25">
      <c r="E92" s="42"/>
      <c r="F92" s="42"/>
      <c r="G92" s="42"/>
      <c r="H92" s="42"/>
      <c r="I92" s="42"/>
      <c r="J92" s="42"/>
      <c r="K92" s="42"/>
      <c r="L92" s="42"/>
      <c r="M92" s="262"/>
      <c r="N92" s="42"/>
      <c r="O92" s="101"/>
      <c r="P92" s="45"/>
      <c r="Q92" s="33"/>
      <c r="R92" s="33"/>
      <c r="S92" s="33"/>
      <c r="T92" s="35"/>
      <c r="U92" s="35"/>
      <c r="AA92" s="20"/>
      <c r="AB92" s="20"/>
      <c r="AC92" s="20"/>
      <c r="AE92" s="16"/>
    </row>
    <row r="93" spans="5:31" x14ac:dyDescent="0.25">
      <c r="E93" s="42"/>
      <c r="F93" s="42"/>
      <c r="G93" s="42"/>
      <c r="H93" s="42"/>
      <c r="I93" s="42"/>
      <c r="J93" s="42"/>
      <c r="K93" s="42"/>
      <c r="L93" s="42"/>
      <c r="M93" s="262"/>
      <c r="N93" s="42"/>
      <c r="O93" s="101"/>
      <c r="P93" s="45"/>
      <c r="Q93" s="33"/>
      <c r="R93" s="33"/>
      <c r="S93" s="33"/>
      <c r="T93" s="35"/>
      <c r="U93" s="35"/>
      <c r="AA93" s="20"/>
      <c r="AB93" s="20"/>
      <c r="AC93" s="20"/>
      <c r="AE93" s="16"/>
    </row>
    <row r="94" spans="5:31" x14ac:dyDescent="0.25">
      <c r="E94" s="42"/>
      <c r="F94" s="42"/>
      <c r="G94" s="42"/>
      <c r="H94" s="42"/>
      <c r="I94" s="42"/>
      <c r="J94" s="42"/>
      <c r="K94" s="42"/>
      <c r="L94" s="42"/>
      <c r="M94" s="262"/>
      <c r="N94" s="42"/>
      <c r="O94" s="101"/>
      <c r="P94" s="45"/>
      <c r="Q94" s="33"/>
      <c r="R94" s="33"/>
      <c r="S94" s="33"/>
      <c r="T94" s="35"/>
      <c r="U94" s="35"/>
      <c r="AA94" s="20"/>
      <c r="AB94" s="20"/>
      <c r="AC94" s="20"/>
      <c r="AE94" s="16"/>
    </row>
    <row r="95" spans="5:31" x14ac:dyDescent="0.25">
      <c r="E95" s="42"/>
      <c r="F95" s="42"/>
      <c r="G95" s="42"/>
      <c r="H95" s="42"/>
      <c r="I95" s="42"/>
      <c r="J95" s="42"/>
      <c r="K95" s="42"/>
      <c r="L95" s="42"/>
      <c r="M95" s="262"/>
      <c r="N95" s="42"/>
      <c r="O95" s="101"/>
      <c r="P95" s="45"/>
      <c r="Q95" s="33"/>
      <c r="R95" s="33"/>
      <c r="S95" s="33"/>
      <c r="T95" s="35"/>
      <c r="U95" s="35"/>
      <c r="AA95" s="20"/>
      <c r="AB95" s="20"/>
      <c r="AC95" s="20"/>
      <c r="AE95" s="16"/>
    </row>
    <row r="96" spans="5:31" x14ac:dyDescent="0.25">
      <c r="E96" s="42"/>
      <c r="F96" s="42"/>
      <c r="G96" s="42"/>
      <c r="H96" s="42"/>
      <c r="I96" s="42"/>
      <c r="J96" s="42"/>
      <c r="K96" s="42"/>
      <c r="L96" s="42"/>
      <c r="M96" s="262"/>
      <c r="N96" s="42"/>
      <c r="O96" s="101"/>
      <c r="P96" s="45"/>
      <c r="Q96" s="33"/>
      <c r="R96" s="33"/>
      <c r="S96" s="33"/>
      <c r="T96" s="35"/>
      <c r="U96" s="35"/>
      <c r="AA96" s="20"/>
      <c r="AB96" s="20"/>
      <c r="AC96" s="20"/>
      <c r="AE96" s="16"/>
    </row>
    <row r="97" spans="1:31" x14ac:dyDescent="0.25">
      <c r="E97" s="42"/>
      <c r="F97" s="42"/>
      <c r="G97" s="42"/>
      <c r="H97" s="42"/>
      <c r="I97" s="42"/>
      <c r="J97" s="42"/>
      <c r="K97" s="42"/>
      <c r="L97" s="42"/>
      <c r="M97" s="262"/>
      <c r="N97" s="42"/>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61"/>
      <c r="O98" s="234"/>
      <c r="P98" s="45"/>
      <c r="Q98" s="45"/>
      <c r="R98" s="45"/>
      <c r="S98" s="45"/>
      <c r="T98" s="46"/>
      <c r="U98" s="133"/>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61"/>
      <c r="O99" s="234"/>
      <c r="P99" s="45"/>
      <c r="Q99" s="45"/>
      <c r="R99" s="45"/>
      <c r="S99" s="45"/>
      <c r="T99" s="46"/>
      <c r="U99" s="133"/>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61"/>
      <c r="O100" s="234"/>
      <c r="P100" s="45"/>
      <c r="Q100" s="45"/>
      <c r="R100" s="45"/>
      <c r="S100" s="45"/>
      <c r="T100" s="46"/>
      <c r="U100" s="133"/>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61"/>
      <c r="O101" s="234"/>
      <c r="P101" s="45"/>
      <c r="Q101" s="45"/>
      <c r="R101" s="45"/>
      <c r="S101" s="45"/>
      <c r="T101" s="46"/>
      <c r="U101" s="133"/>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61"/>
      <c r="O102" s="234"/>
      <c r="P102" s="45"/>
      <c r="Q102" s="45"/>
      <c r="R102" s="45"/>
      <c r="S102" s="45"/>
      <c r="T102" s="46"/>
      <c r="U102" s="133"/>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61"/>
      <c r="O103" s="234"/>
      <c r="P103" s="45"/>
      <c r="Q103" s="45"/>
      <c r="R103" s="45"/>
      <c r="S103" s="45"/>
      <c r="T103" s="46"/>
      <c r="U103" s="133"/>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61"/>
      <c r="O104" s="234"/>
      <c r="P104" s="45"/>
      <c r="Q104" s="45"/>
      <c r="R104" s="45"/>
      <c r="S104" s="45"/>
      <c r="T104" s="46"/>
      <c r="U104" s="133"/>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61"/>
      <c r="O105" s="234"/>
      <c r="P105" s="45"/>
      <c r="Q105" s="45"/>
      <c r="R105" s="45"/>
      <c r="S105" s="45"/>
      <c r="T105" s="46"/>
      <c r="U105" s="133"/>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61"/>
      <c r="O106" s="234"/>
      <c r="P106" s="45"/>
      <c r="Q106" s="45"/>
      <c r="R106" s="45"/>
      <c r="S106" s="45"/>
      <c r="T106" s="46"/>
      <c r="U106" s="133"/>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61"/>
      <c r="O107" s="234"/>
      <c r="P107" s="45"/>
      <c r="Q107" s="45"/>
      <c r="R107" s="45"/>
      <c r="S107" s="45"/>
      <c r="T107" s="46"/>
      <c r="U107" s="133"/>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61"/>
      <c r="O108" s="234"/>
      <c r="P108" s="45"/>
      <c r="Q108" s="45"/>
      <c r="R108" s="45"/>
      <c r="S108" s="45"/>
      <c r="T108" s="46"/>
      <c r="U108" s="133"/>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61"/>
      <c r="O109" s="234"/>
      <c r="P109" s="45"/>
      <c r="Q109" s="45"/>
      <c r="R109" s="45"/>
      <c r="S109" s="45"/>
      <c r="T109" s="46"/>
      <c r="U109" s="133"/>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61"/>
      <c r="O110" s="234"/>
      <c r="P110" s="45"/>
      <c r="Q110" s="45"/>
      <c r="R110" s="45"/>
      <c r="S110" s="45"/>
      <c r="T110" s="46"/>
      <c r="U110" s="133"/>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61"/>
      <c r="O111" s="234"/>
      <c r="P111" s="45"/>
      <c r="Q111" s="45"/>
      <c r="R111" s="45"/>
      <c r="S111" s="45"/>
      <c r="T111" s="46"/>
      <c r="U111" s="133"/>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61"/>
      <c r="O112" s="234"/>
      <c r="P112" s="45"/>
      <c r="Q112" s="45"/>
      <c r="R112" s="45"/>
      <c r="S112" s="45"/>
      <c r="T112" s="46"/>
      <c r="U112" s="133"/>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61"/>
      <c r="O113" s="234"/>
      <c r="P113" s="45"/>
      <c r="Q113" s="45"/>
      <c r="R113" s="45"/>
      <c r="S113" s="45"/>
      <c r="T113" s="46"/>
      <c r="U113" s="133"/>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61"/>
      <c r="O114" s="234"/>
      <c r="P114" s="45"/>
      <c r="Q114" s="45"/>
      <c r="R114" s="45"/>
      <c r="S114" s="45"/>
      <c r="T114" s="46"/>
      <c r="U114" s="133"/>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61"/>
      <c r="O115" s="234"/>
      <c r="P115" s="45"/>
      <c r="Q115" s="45"/>
      <c r="R115" s="45"/>
      <c r="S115" s="45"/>
      <c r="T115" s="46"/>
      <c r="U115" s="133"/>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61"/>
      <c r="O116" s="234"/>
      <c r="P116" s="45"/>
      <c r="Q116" s="45"/>
      <c r="R116" s="45"/>
      <c r="S116" s="45"/>
      <c r="T116" s="46"/>
      <c r="U116" s="133"/>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61"/>
      <c r="O117" s="234"/>
      <c r="P117" s="45"/>
      <c r="Q117" s="45"/>
      <c r="R117" s="45"/>
      <c r="S117" s="45"/>
      <c r="T117" s="46"/>
      <c r="U117" s="133"/>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61"/>
      <c r="O118" s="234"/>
      <c r="P118" s="45"/>
      <c r="Q118" s="45"/>
      <c r="R118" s="45"/>
      <c r="S118" s="45"/>
      <c r="T118" s="46"/>
      <c r="U118" s="133"/>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61"/>
      <c r="O119" s="234"/>
      <c r="P119" s="45"/>
      <c r="Q119" s="45"/>
      <c r="R119" s="45"/>
      <c r="S119" s="45"/>
      <c r="T119" s="46"/>
      <c r="U119" s="133"/>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61"/>
      <c r="O120" s="234"/>
      <c r="P120" s="45"/>
      <c r="Q120" s="45"/>
      <c r="R120" s="45"/>
      <c r="S120" s="45"/>
      <c r="T120" s="46"/>
      <c r="U120" s="133"/>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61"/>
      <c r="O121" s="234"/>
      <c r="P121" s="45"/>
      <c r="Q121" s="45"/>
      <c r="R121" s="45"/>
      <c r="S121" s="45"/>
      <c r="T121" s="46"/>
      <c r="U121" s="133"/>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61"/>
      <c r="O122" s="234"/>
      <c r="P122" s="45"/>
      <c r="Q122" s="45"/>
      <c r="R122" s="45"/>
      <c r="S122" s="45"/>
      <c r="T122" s="46"/>
      <c r="U122" s="133"/>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61"/>
      <c r="O123" s="234"/>
      <c r="P123" s="45"/>
      <c r="Q123" s="45"/>
      <c r="R123" s="45"/>
      <c r="S123" s="45"/>
      <c r="T123" s="46"/>
      <c r="U123" s="133"/>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61"/>
      <c r="O124" s="234"/>
      <c r="P124" s="45"/>
      <c r="Q124" s="45"/>
      <c r="R124" s="45"/>
      <c r="S124" s="45"/>
      <c r="T124" s="46"/>
      <c r="U124" s="133"/>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61"/>
      <c r="O125" s="234"/>
      <c r="P125" s="45"/>
      <c r="Q125" s="45"/>
      <c r="R125" s="45"/>
      <c r="S125" s="45"/>
      <c r="T125" s="46"/>
      <c r="U125" s="133"/>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61"/>
      <c r="O126" s="234"/>
      <c r="P126" s="45"/>
      <c r="Q126" s="45"/>
      <c r="R126" s="45"/>
      <c r="S126" s="45"/>
      <c r="T126" s="46"/>
      <c r="U126" s="133"/>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61"/>
      <c r="O127" s="234"/>
      <c r="P127" s="45"/>
      <c r="Q127" s="45"/>
      <c r="R127" s="45"/>
      <c r="S127" s="45"/>
      <c r="T127" s="46"/>
      <c r="U127" s="133"/>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61"/>
      <c r="O128" s="234"/>
      <c r="P128" s="45"/>
      <c r="Q128" s="45"/>
      <c r="R128" s="45"/>
      <c r="S128" s="45"/>
      <c r="T128" s="46"/>
      <c r="U128" s="133"/>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61"/>
      <c r="O129" s="234"/>
      <c r="P129" s="45"/>
      <c r="Q129" s="45"/>
      <c r="R129" s="45"/>
      <c r="S129" s="45"/>
      <c r="T129" s="46"/>
      <c r="U129" s="133"/>
      <c r="W129" s="44"/>
      <c r="X129" s="44"/>
      <c r="Y129" s="20"/>
      <c r="Z129" s="20"/>
      <c r="AA129" s="20"/>
      <c r="AB129" s="20"/>
      <c r="AC129" s="20"/>
      <c r="AD129" s="20"/>
    </row>
    <row r="130" spans="1:31" x14ac:dyDescent="0.25">
      <c r="E130" s="42"/>
      <c r="F130" s="42"/>
      <c r="G130" s="42"/>
      <c r="H130" s="42"/>
      <c r="I130" s="42"/>
      <c r="J130" s="42"/>
      <c r="K130" s="42"/>
      <c r="L130" s="42"/>
      <c r="M130" s="262"/>
      <c r="N130" s="42"/>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62"/>
      <c r="N131" s="42"/>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62"/>
      <c r="N132" s="4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62"/>
      <c r="N133" s="42"/>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62"/>
      <c r="N134" s="42"/>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62"/>
      <c r="N135" s="42"/>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62"/>
      <c r="N136" s="42"/>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62"/>
      <c r="N137" s="42"/>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62"/>
      <c r="N138" s="42"/>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62"/>
      <c r="N139" s="42"/>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62"/>
      <c r="N140" s="42"/>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62"/>
      <c r="N141" s="42"/>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62"/>
      <c r="N142" s="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62"/>
      <c r="N143" s="42"/>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62"/>
      <c r="N144" s="42"/>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62"/>
      <c r="N145" s="42"/>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62"/>
      <c r="N146" s="42"/>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62"/>
      <c r="N147" s="42"/>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62"/>
      <c r="N148" s="42"/>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62"/>
      <c r="N149" s="42"/>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62"/>
      <c r="N150" s="42"/>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62"/>
      <c r="N151" s="42"/>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62"/>
      <c r="N152" s="4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62"/>
      <c r="N153" s="42"/>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62"/>
      <c r="N154" s="42"/>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62"/>
      <c r="N155" s="42"/>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62"/>
      <c r="N156" s="42"/>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62"/>
      <c r="N157" s="42"/>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62"/>
      <c r="N158" s="42"/>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62"/>
      <c r="N159" s="42"/>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62"/>
      <c r="N160" s="42"/>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62"/>
      <c r="N161" s="42"/>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62"/>
      <c r="N162" s="4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62"/>
      <c r="N163" s="42"/>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62"/>
      <c r="N164" s="42"/>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62"/>
      <c r="N165" s="42"/>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62"/>
      <c r="N166" s="42"/>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62"/>
      <c r="N167" s="42"/>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62"/>
      <c r="N168" s="42"/>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62"/>
      <c r="N169" s="42"/>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62"/>
      <c r="N170" s="42"/>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62"/>
      <c r="N171" s="42"/>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62"/>
      <c r="N172" s="4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62"/>
      <c r="N173" s="42"/>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62"/>
      <c r="N174" s="42"/>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62"/>
      <c r="N175" s="42"/>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62"/>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62"/>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62"/>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62"/>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62"/>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62"/>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62"/>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62"/>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62"/>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62"/>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62"/>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62"/>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62"/>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62"/>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62"/>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62"/>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62"/>
      <c r="N192" s="4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62"/>
      <c r="N193" s="42"/>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61"/>
      <c r="O194" s="234"/>
      <c r="P194" s="45"/>
      <c r="Q194" s="45"/>
      <c r="R194" s="45"/>
      <c r="S194" s="45"/>
      <c r="T194" s="46"/>
      <c r="U194" s="133"/>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61"/>
      <c r="O195" s="234"/>
      <c r="P195" s="45"/>
      <c r="Q195" s="45"/>
      <c r="R195" s="45"/>
      <c r="S195" s="45"/>
      <c r="T195" s="46"/>
      <c r="U195" s="133"/>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61"/>
      <c r="O196" s="234"/>
      <c r="P196" s="45"/>
      <c r="Q196" s="45"/>
      <c r="R196" s="45"/>
      <c r="S196" s="45"/>
      <c r="T196" s="46"/>
      <c r="U196" s="133"/>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61"/>
      <c r="O197" s="234"/>
      <c r="P197" s="45"/>
      <c r="Q197" s="45"/>
      <c r="R197" s="45"/>
      <c r="S197" s="45"/>
      <c r="T197" s="46"/>
      <c r="U197" s="133"/>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61"/>
      <c r="O198" s="234"/>
      <c r="P198" s="45"/>
      <c r="Q198" s="45"/>
      <c r="R198" s="45"/>
      <c r="S198" s="45"/>
      <c r="T198" s="46"/>
      <c r="U198" s="133"/>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61"/>
      <c r="O199" s="234"/>
      <c r="P199" s="45"/>
      <c r="Q199" s="45"/>
      <c r="R199" s="45"/>
      <c r="S199" s="45"/>
      <c r="T199" s="46"/>
      <c r="U199" s="133"/>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61"/>
      <c r="O200" s="234"/>
      <c r="P200" s="45"/>
      <c r="Q200" s="45"/>
      <c r="R200" s="45"/>
      <c r="S200" s="45"/>
      <c r="T200" s="46"/>
      <c r="U200" s="133"/>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61"/>
      <c r="O201" s="234"/>
      <c r="P201" s="45"/>
      <c r="Q201" s="45"/>
      <c r="R201" s="45"/>
      <c r="S201" s="45"/>
      <c r="T201" s="46"/>
      <c r="U201" s="133"/>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61"/>
      <c r="O202" s="234"/>
      <c r="P202" s="45"/>
      <c r="Q202" s="45"/>
      <c r="R202" s="45"/>
      <c r="S202" s="45"/>
      <c r="T202" s="46"/>
      <c r="U202" s="133"/>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61"/>
      <c r="O203" s="234"/>
      <c r="P203" s="45"/>
      <c r="Q203" s="45"/>
      <c r="R203" s="45"/>
      <c r="S203" s="45"/>
      <c r="T203" s="46"/>
      <c r="U203" s="133"/>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61"/>
      <c r="O204" s="234"/>
      <c r="P204" s="45"/>
      <c r="Q204" s="45"/>
      <c r="R204" s="45"/>
      <c r="S204" s="45"/>
      <c r="T204" s="46"/>
      <c r="U204" s="133"/>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61"/>
      <c r="O205" s="234"/>
      <c r="P205" s="45"/>
      <c r="Q205" s="45"/>
      <c r="R205" s="45"/>
      <c r="S205" s="45"/>
      <c r="T205" s="46"/>
      <c r="U205" s="133"/>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61"/>
      <c r="O206" s="234"/>
      <c r="P206" s="45"/>
      <c r="Q206" s="45"/>
      <c r="R206" s="45"/>
      <c r="S206" s="45"/>
      <c r="T206" s="46"/>
      <c r="U206" s="133"/>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61"/>
      <c r="O207" s="234"/>
      <c r="P207" s="45"/>
      <c r="Q207" s="45"/>
      <c r="R207" s="45"/>
      <c r="S207" s="45"/>
      <c r="T207" s="46"/>
      <c r="U207" s="133"/>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61"/>
      <c r="O208" s="234"/>
      <c r="P208" s="45"/>
      <c r="Q208" s="45"/>
      <c r="R208" s="45"/>
      <c r="S208" s="45"/>
      <c r="T208" s="46"/>
      <c r="U208" s="133"/>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61"/>
      <c r="O209" s="234"/>
      <c r="P209" s="45"/>
      <c r="Q209" s="45"/>
      <c r="R209" s="45"/>
      <c r="S209" s="45"/>
      <c r="T209" s="46"/>
      <c r="U209" s="133"/>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61"/>
      <c r="O210" s="234"/>
      <c r="P210" s="45"/>
      <c r="Q210" s="45"/>
      <c r="R210" s="45"/>
      <c r="S210" s="45"/>
      <c r="T210" s="46"/>
      <c r="U210" s="133"/>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61"/>
      <c r="O211" s="234"/>
      <c r="P211" s="45"/>
      <c r="Q211" s="45"/>
      <c r="R211" s="45"/>
      <c r="S211" s="45"/>
      <c r="T211" s="46"/>
      <c r="U211" s="133"/>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61"/>
      <c r="O212" s="234"/>
      <c r="P212" s="45"/>
      <c r="Q212" s="45"/>
      <c r="R212" s="45"/>
      <c r="S212" s="45"/>
      <c r="T212" s="46"/>
      <c r="U212" s="133"/>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61"/>
      <c r="O213" s="234"/>
      <c r="P213" s="45"/>
      <c r="Q213" s="45"/>
      <c r="R213" s="45"/>
      <c r="S213" s="45"/>
      <c r="T213" s="46"/>
      <c r="U213" s="133"/>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61"/>
      <c r="O214" s="234"/>
      <c r="P214" s="45"/>
      <c r="Q214" s="45"/>
      <c r="R214" s="45"/>
      <c r="S214" s="45"/>
      <c r="T214" s="46"/>
      <c r="U214" s="133"/>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61"/>
      <c r="O215" s="234"/>
      <c r="P215" s="45"/>
      <c r="Q215" s="45"/>
      <c r="R215" s="45"/>
      <c r="S215" s="45"/>
      <c r="T215" s="46"/>
      <c r="U215" s="133"/>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61"/>
      <c r="O216" s="234"/>
      <c r="P216" s="45"/>
      <c r="Q216" s="45"/>
      <c r="R216" s="45"/>
      <c r="S216" s="45"/>
      <c r="T216" s="46"/>
      <c r="U216" s="133"/>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61"/>
      <c r="O217" s="234"/>
      <c r="P217" s="45"/>
      <c r="Q217" s="45"/>
      <c r="R217" s="45"/>
      <c r="S217" s="45"/>
      <c r="T217" s="46"/>
      <c r="U217" s="133"/>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61"/>
      <c r="O218" s="234"/>
      <c r="P218" s="45"/>
      <c r="Q218" s="45"/>
      <c r="R218" s="45"/>
      <c r="S218" s="45"/>
      <c r="T218" s="46"/>
      <c r="U218" s="133"/>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61"/>
      <c r="O219" s="234"/>
      <c r="P219" s="45"/>
      <c r="Q219" s="45"/>
      <c r="R219" s="45"/>
      <c r="S219" s="45"/>
      <c r="T219" s="46"/>
      <c r="U219" s="133"/>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61"/>
      <c r="O220" s="234"/>
      <c r="P220" s="45"/>
      <c r="Q220" s="45"/>
      <c r="R220" s="45"/>
      <c r="S220" s="45"/>
      <c r="T220" s="46"/>
      <c r="U220" s="133"/>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61"/>
      <c r="O221" s="234"/>
      <c r="P221" s="45"/>
      <c r="Q221" s="45"/>
      <c r="R221" s="45"/>
      <c r="S221" s="45"/>
      <c r="T221" s="46"/>
      <c r="U221" s="133"/>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61"/>
      <c r="O222" s="234"/>
      <c r="P222" s="45"/>
      <c r="Q222" s="45"/>
      <c r="R222" s="45"/>
      <c r="S222" s="45"/>
      <c r="T222" s="46"/>
      <c r="U222" s="133"/>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61"/>
      <c r="O223" s="234"/>
      <c r="P223" s="45"/>
      <c r="Q223" s="45"/>
      <c r="R223" s="45"/>
      <c r="S223" s="45"/>
      <c r="T223" s="46"/>
      <c r="U223" s="133"/>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61"/>
      <c r="O224" s="234"/>
      <c r="P224" s="45"/>
      <c r="Q224" s="45"/>
      <c r="R224" s="45"/>
      <c r="S224" s="45"/>
      <c r="T224" s="46"/>
      <c r="U224" s="133"/>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61"/>
      <c r="O225" s="234"/>
      <c r="P225" s="45"/>
      <c r="Q225" s="45"/>
      <c r="R225" s="45"/>
      <c r="S225" s="45"/>
      <c r="T225" s="46"/>
      <c r="U225" s="133"/>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8:32" x14ac:dyDescent="0.25">
      <c r="O241" s="101"/>
      <c r="P241" s="45"/>
      <c r="Q241" s="33"/>
      <c r="R241" s="33"/>
      <c r="S241" s="33"/>
      <c r="T241" s="35"/>
      <c r="U241" s="35"/>
      <c r="AA241" s="20"/>
      <c r="AB241" s="20"/>
      <c r="AC241" s="20"/>
      <c r="AE241" s="16"/>
    </row>
    <row r="242" spans="8:32" x14ac:dyDescent="0.25">
      <c r="O242" s="101"/>
      <c r="P242" s="45"/>
      <c r="Q242" s="33"/>
      <c r="R242" s="33"/>
      <c r="S242" s="33"/>
      <c r="T242" s="35"/>
      <c r="U242" s="35"/>
      <c r="AA242" s="20"/>
      <c r="AB242" s="20"/>
      <c r="AC242" s="20"/>
      <c r="AE242" s="16"/>
    </row>
    <row r="243" spans="8:32" x14ac:dyDescent="0.25">
      <c r="O243" s="101"/>
      <c r="P243" s="45"/>
      <c r="Q243" s="33"/>
      <c r="R243" s="33"/>
      <c r="S243" s="33"/>
      <c r="T243" s="35"/>
      <c r="U243" s="35"/>
      <c r="AA243" s="20"/>
      <c r="AB243" s="20"/>
      <c r="AC243" s="20"/>
      <c r="AE243" s="16"/>
    </row>
    <row r="244" spans="8:32" x14ac:dyDescent="0.25">
      <c r="O244" s="101"/>
      <c r="P244" s="45"/>
      <c r="Q244" s="33"/>
      <c r="R244" s="33"/>
      <c r="S244" s="33"/>
      <c r="T244" s="35"/>
      <c r="U244" s="35"/>
      <c r="AA244" s="20"/>
      <c r="AB244" s="20"/>
      <c r="AC244" s="20"/>
      <c r="AE244" s="16"/>
    </row>
    <row r="245" spans="8:32" x14ac:dyDescent="0.25">
      <c r="O245" s="101"/>
      <c r="P245" s="45"/>
      <c r="Q245" s="33"/>
      <c r="R245" s="33"/>
      <c r="S245" s="33"/>
      <c r="T245" s="35"/>
      <c r="U245" s="35"/>
      <c r="AA245" s="20"/>
      <c r="AB245" s="20"/>
      <c r="AC245" s="20"/>
      <c r="AE245" s="16"/>
    </row>
    <row r="246" spans="8:32" x14ac:dyDescent="0.25">
      <c r="O246" s="101"/>
      <c r="P246" s="45"/>
      <c r="Q246" s="33"/>
      <c r="R246" s="33"/>
      <c r="S246" s="33"/>
      <c r="T246" s="35"/>
      <c r="U246" s="35"/>
      <c r="AA246" s="20"/>
      <c r="AB246" s="20"/>
      <c r="AC246" s="20"/>
      <c r="AE246" s="16"/>
    </row>
    <row r="247" spans="8:32" x14ac:dyDescent="0.25">
      <c r="O247" s="101"/>
      <c r="P247" s="45"/>
      <c r="Q247" s="33"/>
      <c r="R247" s="33"/>
      <c r="S247" s="33"/>
      <c r="T247" s="35"/>
      <c r="U247" s="35"/>
      <c r="AA247" s="20"/>
      <c r="AB247" s="20"/>
      <c r="AC247" s="20"/>
      <c r="AE247" s="16"/>
    </row>
    <row r="248" spans="8:32" x14ac:dyDescent="0.25">
      <c r="O248" s="101"/>
      <c r="P248" s="45"/>
      <c r="Q248" s="33"/>
      <c r="R248" s="33"/>
      <c r="S248" s="33"/>
      <c r="T248" s="35"/>
      <c r="U248" s="35"/>
      <c r="AA248" s="20"/>
      <c r="AB248" s="20"/>
      <c r="AC248" s="20"/>
      <c r="AE248" s="16"/>
    </row>
    <row r="249" spans="8:32" x14ac:dyDescent="0.25">
      <c r="H249" s="263"/>
      <c r="O249" s="101"/>
      <c r="P249" s="45"/>
      <c r="Q249" s="33"/>
      <c r="R249" s="33"/>
      <c r="S249" s="33"/>
      <c r="T249" s="35"/>
      <c r="U249" s="35"/>
      <c r="AA249" s="20"/>
      <c r="AB249" s="20"/>
      <c r="AC249" s="20"/>
      <c r="AE249" s="16"/>
      <c r="AF249" s="53"/>
    </row>
    <row r="250" spans="8:32" x14ac:dyDescent="0.25">
      <c r="O250" s="101"/>
      <c r="P250" s="45"/>
      <c r="Q250" s="33"/>
      <c r="R250" s="33"/>
      <c r="S250" s="33"/>
      <c r="T250" s="35"/>
      <c r="U250" s="35"/>
      <c r="AA250" s="20"/>
      <c r="AB250" s="20"/>
      <c r="AC250" s="20"/>
      <c r="AE250" s="16"/>
    </row>
    <row r="251" spans="8:32" x14ac:dyDescent="0.25">
      <c r="O251" s="101"/>
      <c r="P251" s="45"/>
      <c r="Q251" s="33"/>
      <c r="R251" s="33"/>
      <c r="S251" s="33"/>
      <c r="T251" s="35"/>
      <c r="U251" s="35"/>
      <c r="AA251" s="20"/>
      <c r="AB251" s="20"/>
      <c r="AC251" s="20"/>
      <c r="AE251" s="16"/>
    </row>
    <row r="252" spans="8:32" x14ac:dyDescent="0.25">
      <c r="O252" s="101"/>
      <c r="P252" s="45"/>
      <c r="Q252" s="33"/>
      <c r="R252" s="33"/>
      <c r="S252" s="33"/>
      <c r="T252" s="35"/>
      <c r="U252" s="35"/>
      <c r="AA252" s="20"/>
      <c r="AB252" s="20"/>
      <c r="AC252" s="20"/>
      <c r="AE252" s="16"/>
    </row>
    <row r="253" spans="8:32" x14ac:dyDescent="0.25">
      <c r="O253" s="101"/>
      <c r="P253" s="45"/>
      <c r="Q253" s="33"/>
      <c r="R253" s="33"/>
      <c r="S253" s="33"/>
      <c r="T253" s="35"/>
      <c r="U253" s="35"/>
      <c r="AA253" s="20"/>
      <c r="AB253" s="20"/>
      <c r="AC253" s="20"/>
      <c r="AE253" s="16"/>
    </row>
    <row r="254" spans="8:32" x14ac:dyDescent="0.25">
      <c r="O254" s="101"/>
      <c r="P254" s="45"/>
      <c r="Q254" s="33"/>
      <c r="R254" s="33"/>
      <c r="S254" s="33"/>
      <c r="T254" s="35"/>
      <c r="U254" s="35"/>
      <c r="AA254" s="20"/>
      <c r="AB254" s="20"/>
      <c r="AC254" s="20"/>
      <c r="AE254" s="16"/>
    </row>
    <row r="255" spans="8:32" x14ac:dyDescent="0.25">
      <c r="O255" s="101"/>
      <c r="P255" s="45"/>
      <c r="Q255" s="33"/>
      <c r="R255" s="33"/>
      <c r="S255" s="33"/>
      <c r="T255" s="35"/>
      <c r="U255" s="35"/>
      <c r="AA255" s="20"/>
      <c r="AB255" s="20"/>
      <c r="AC255" s="20"/>
      <c r="AE255" s="16"/>
    </row>
    <row r="256" spans="8: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6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61" t="s">
        <v>71</v>
      </c>
      <c r="N1" s="43" t="s">
        <v>72</v>
      </c>
      <c r="O1" s="234"/>
      <c r="P1" s="45"/>
      <c r="Q1" s="45"/>
      <c r="R1" s="45"/>
      <c r="S1" s="45"/>
      <c r="T1" s="46"/>
      <c r="U1" s="133"/>
      <c r="W1" s="44"/>
      <c r="X1" s="44"/>
      <c r="Y1" s="44"/>
      <c r="Z1" s="44"/>
      <c r="AA1" s="44"/>
      <c r="AB1" s="44"/>
      <c r="AC1" s="44"/>
      <c r="AD1" s="44"/>
    </row>
    <row r="2" spans="1:30" s="43" customFormat="1" x14ac:dyDescent="0.25">
      <c r="A2" s="42">
        <f t="shared" ref="A2:A33" si="0">A34</f>
        <v>111</v>
      </c>
      <c r="B2" s="42" t="str">
        <f>B34</f>
        <v>AM</v>
      </c>
      <c r="C2" s="42" t="str">
        <f>C34</f>
        <v>Sharon Newman Matt</v>
      </c>
      <c r="D2" s="42"/>
      <c r="E2" s="42">
        <f>E34</f>
        <v>1</v>
      </c>
      <c r="F2" s="42">
        <f>F34</f>
        <v>1</v>
      </c>
      <c r="G2" s="42">
        <f>G34</f>
        <v>1</v>
      </c>
      <c r="H2" s="44">
        <f t="shared" ref="H2:L11" si="1">H34+H66</f>
        <v>3</v>
      </c>
      <c r="I2" s="44">
        <f t="shared" si="1"/>
        <v>0</v>
      </c>
      <c r="J2" s="44">
        <f t="shared" si="1"/>
        <v>1</v>
      </c>
      <c r="K2" s="44">
        <f t="shared" si="1"/>
        <v>1</v>
      </c>
      <c r="L2" s="44">
        <f t="shared" si="1"/>
        <v>1</v>
      </c>
      <c r="M2" s="261" t="str">
        <f>M34&amp;"_"&amp;M66</f>
        <v>Please share this data w/ Melinda Helton @ ASU Director of Parking + Transportation thx_</v>
      </c>
      <c r="O2" s="234"/>
      <c r="P2" s="45"/>
      <c r="Q2" s="45"/>
      <c r="R2" s="45"/>
      <c r="S2" s="45"/>
      <c r="T2" s="46"/>
      <c r="U2" s="133"/>
      <c r="W2" s="44"/>
      <c r="X2" s="44"/>
      <c r="Y2" s="20" t="str">
        <f t="shared" ref="Y2:Y33" si="2">IF(AND(H34&gt;0,H66&gt;0),"OOPS",".")</f>
        <v>.</v>
      </c>
      <c r="Z2" s="20" t="str">
        <f t="shared" ref="Z2:Z33" si="3">IF(AND(I34&gt;0,I66&gt;0),"OOPS",".")</f>
        <v>.</v>
      </c>
      <c r="AA2" s="20" t="str">
        <f t="shared" ref="AA2:AA33" si="4">IF(AND(J34&gt;0,J66&gt;0),"OOPS",".")</f>
        <v>.</v>
      </c>
      <c r="AB2" s="20" t="str">
        <f t="shared" ref="AB2:AB33" si="5">IF(AND(K34&gt;0,K66&gt;0),"OOPS",".")</f>
        <v>.</v>
      </c>
      <c r="AC2" s="20" t="str">
        <f t="shared" ref="AC2:AC33" si="6">IF(AND(L34&gt;0,L66&gt;0),"OOPS",".")</f>
        <v>.</v>
      </c>
      <c r="AD2" s="20" t="str">
        <f t="shared" ref="AD2:AD33" si="7">IF(AND(M34&gt;0,M66&gt;0),"OOPS",".")</f>
        <v>.</v>
      </c>
    </row>
    <row r="3" spans="1:30" s="43" customFormat="1" x14ac:dyDescent="0.25">
      <c r="A3" s="42">
        <f t="shared" si="0"/>
        <v>111</v>
      </c>
      <c r="B3" s="42" t="str">
        <f t="shared" ref="B3:G3" si="8">B35</f>
        <v>AM</v>
      </c>
      <c r="C3" s="42" t="str">
        <f t="shared" si="8"/>
        <v>Sharon Newman Matt</v>
      </c>
      <c r="D3" s="42"/>
      <c r="E3" s="42">
        <f t="shared" si="8"/>
        <v>1</v>
      </c>
      <c r="F3" s="42">
        <f t="shared" si="8"/>
        <v>1</v>
      </c>
      <c r="G3" s="42">
        <f t="shared" si="8"/>
        <v>2</v>
      </c>
      <c r="H3" s="44">
        <f t="shared" si="1"/>
        <v>1</v>
      </c>
      <c r="I3" s="44">
        <f t="shared" si="1"/>
        <v>0</v>
      </c>
      <c r="J3" s="44">
        <f t="shared" si="1"/>
        <v>0</v>
      </c>
      <c r="K3" s="44">
        <f t="shared" si="1"/>
        <v>0</v>
      </c>
      <c r="L3" s="44">
        <f t="shared" si="1"/>
        <v>0</v>
      </c>
      <c r="M3" s="261" t="str">
        <f t="shared" ref="M3:M33" si="9">M35&amp;"_"&amp;M67</f>
        <v>Please share this data w/ Melinda Helton @ ASU Director of Parking + Transportation thx_</v>
      </c>
      <c r="O3" s="234"/>
      <c r="P3" s="45"/>
      <c r="Q3" s="45"/>
      <c r="R3" s="45"/>
      <c r="S3" s="45"/>
      <c r="T3" s="46"/>
      <c r="U3" s="133"/>
      <c r="W3" s="44"/>
      <c r="X3" s="44"/>
      <c r="Y3" s="20" t="str">
        <f t="shared" si="2"/>
        <v>.</v>
      </c>
      <c r="Z3" s="20" t="str">
        <f t="shared" si="3"/>
        <v>.</v>
      </c>
      <c r="AA3" s="20" t="str">
        <f t="shared" si="4"/>
        <v>.</v>
      </c>
      <c r="AB3" s="20" t="str">
        <f t="shared" si="5"/>
        <v>.</v>
      </c>
      <c r="AC3" s="20" t="str">
        <f t="shared" si="6"/>
        <v>.</v>
      </c>
      <c r="AD3" s="20" t="str">
        <f t="shared" si="7"/>
        <v>.</v>
      </c>
    </row>
    <row r="4" spans="1:30" s="43" customFormat="1" x14ac:dyDescent="0.25">
      <c r="A4" s="42">
        <f t="shared" si="0"/>
        <v>111</v>
      </c>
      <c r="B4" s="42" t="str">
        <f t="shared" ref="B4:G4" si="10">B36</f>
        <v>AM</v>
      </c>
      <c r="C4" s="42" t="str">
        <f t="shared" si="10"/>
        <v>Sharon Newman Matt</v>
      </c>
      <c r="D4" s="42"/>
      <c r="E4" s="42">
        <f t="shared" si="10"/>
        <v>1</v>
      </c>
      <c r="F4" s="42">
        <f t="shared" si="10"/>
        <v>1</v>
      </c>
      <c r="G4" s="42">
        <f t="shared" si="10"/>
        <v>3</v>
      </c>
      <c r="H4" s="44">
        <f t="shared" si="1"/>
        <v>3</v>
      </c>
      <c r="I4" s="44">
        <f t="shared" si="1"/>
        <v>0</v>
      </c>
      <c r="J4" s="44">
        <f t="shared" si="1"/>
        <v>1</v>
      </c>
      <c r="K4" s="44">
        <f t="shared" si="1"/>
        <v>0</v>
      </c>
      <c r="L4" s="44">
        <f t="shared" si="1"/>
        <v>1</v>
      </c>
      <c r="M4" s="261" t="str">
        <f t="shared" si="9"/>
        <v>Please share this data w/ Melinda Helton @ ASU Director of Parking + Transportation thx_</v>
      </c>
      <c r="O4" s="234"/>
      <c r="P4" s="45"/>
      <c r="Q4" s="45"/>
      <c r="R4" s="45"/>
      <c r="S4" s="45"/>
      <c r="T4" s="46"/>
      <c r="U4" s="133"/>
      <c r="W4" s="44"/>
      <c r="X4" s="44"/>
      <c r="Y4" s="20" t="str">
        <f t="shared" si="2"/>
        <v>.</v>
      </c>
      <c r="Z4" s="20" t="str">
        <f t="shared" si="3"/>
        <v>.</v>
      </c>
      <c r="AA4" s="20" t="str">
        <f t="shared" si="4"/>
        <v>.</v>
      </c>
      <c r="AB4" s="20" t="str">
        <f t="shared" si="5"/>
        <v>.</v>
      </c>
      <c r="AC4" s="20" t="str">
        <f t="shared" si="6"/>
        <v>.</v>
      </c>
      <c r="AD4" s="20" t="str">
        <f t="shared" si="7"/>
        <v>.</v>
      </c>
    </row>
    <row r="5" spans="1:30" s="43" customFormat="1" x14ac:dyDescent="0.25">
      <c r="A5" s="42">
        <f t="shared" si="0"/>
        <v>111</v>
      </c>
      <c r="B5" s="42" t="str">
        <f t="shared" ref="B5:G5" si="11">B37</f>
        <v>AM</v>
      </c>
      <c r="C5" s="42" t="str">
        <f t="shared" si="11"/>
        <v>Sharon Newman Matt</v>
      </c>
      <c r="D5" s="42"/>
      <c r="E5" s="42">
        <f t="shared" si="11"/>
        <v>1</v>
      </c>
      <c r="F5" s="42">
        <f t="shared" si="11"/>
        <v>1</v>
      </c>
      <c r="G5" s="42">
        <f t="shared" si="11"/>
        <v>4</v>
      </c>
      <c r="H5" s="44">
        <f t="shared" si="1"/>
        <v>2</v>
      </c>
      <c r="I5" s="44">
        <f t="shared" si="1"/>
        <v>0</v>
      </c>
      <c r="J5" s="44">
        <f t="shared" si="1"/>
        <v>0</v>
      </c>
      <c r="K5" s="44">
        <f t="shared" si="1"/>
        <v>1</v>
      </c>
      <c r="L5" s="44">
        <f t="shared" si="1"/>
        <v>0</v>
      </c>
      <c r="M5" s="261" t="str">
        <f t="shared" si="9"/>
        <v>Please share this data w/ Melinda Helton @ ASU Director of Parking + Transportation thx_</v>
      </c>
      <c r="O5" s="234"/>
      <c r="P5" s="45"/>
      <c r="Q5" s="45"/>
      <c r="R5" s="45"/>
      <c r="S5" s="45"/>
      <c r="T5" s="46"/>
      <c r="U5" s="133"/>
      <c r="W5" s="44"/>
      <c r="X5" s="44"/>
      <c r="Y5" s="20" t="str">
        <f t="shared" si="2"/>
        <v>.</v>
      </c>
      <c r="Z5" s="20" t="str">
        <f t="shared" si="3"/>
        <v>.</v>
      </c>
      <c r="AA5" s="20" t="str">
        <f t="shared" si="4"/>
        <v>.</v>
      </c>
      <c r="AB5" s="20" t="str">
        <f t="shared" si="5"/>
        <v>.</v>
      </c>
      <c r="AC5" s="20" t="str">
        <f t="shared" si="6"/>
        <v>.</v>
      </c>
      <c r="AD5" s="20" t="str">
        <f t="shared" si="7"/>
        <v>.</v>
      </c>
    </row>
    <row r="6" spans="1:30" s="43" customFormat="1" x14ac:dyDescent="0.25">
      <c r="A6" s="42">
        <f t="shared" si="0"/>
        <v>111</v>
      </c>
      <c r="B6" s="42" t="str">
        <f t="shared" ref="B6:G6" si="12">B38</f>
        <v>AM</v>
      </c>
      <c r="C6" s="42" t="str">
        <f t="shared" si="12"/>
        <v>Sharon Newman Matt</v>
      </c>
      <c r="D6" s="42"/>
      <c r="E6" s="42">
        <f t="shared" si="12"/>
        <v>1</v>
      </c>
      <c r="F6" s="42">
        <f t="shared" si="12"/>
        <v>2</v>
      </c>
      <c r="G6" s="42">
        <f t="shared" si="12"/>
        <v>1</v>
      </c>
      <c r="H6" s="44">
        <f t="shared" si="1"/>
        <v>5</v>
      </c>
      <c r="I6" s="44">
        <f t="shared" si="1"/>
        <v>1</v>
      </c>
      <c r="J6" s="44">
        <f t="shared" si="1"/>
        <v>1</v>
      </c>
      <c r="K6" s="44">
        <f t="shared" si="1"/>
        <v>1</v>
      </c>
      <c r="L6" s="44">
        <f t="shared" si="1"/>
        <v>1</v>
      </c>
      <c r="M6" s="261" t="str">
        <f t="shared" si="9"/>
        <v>Please share this data w/ Melinda Helton @ ASU Director of Parking + Transportation thx_</v>
      </c>
      <c r="O6" s="234"/>
      <c r="P6" s="45"/>
      <c r="Q6" s="45"/>
      <c r="R6" s="45"/>
      <c r="S6" s="45"/>
      <c r="T6" s="46"/>
      <c r="U6" s="133"/>
      <c r="W6" s="44"/>
      <c r="X6" s="44"/>
      <c r="Y6" s="20" t="str">
        <f t="shared" si="2"/>
        <v>.</v>
      </c>
      <c r="Z6" s="20" t="str">
        <f t="shared" si="3"/>
        <v>.</v>
      </c>
      <c r="AA6" s="20" t="str">
        <f t="shared" si="4"/>
        <v>.</v>
      </c>
      <c r="AB6" s="20" t="str">
        <f t="shared" si="5"/>
        <v>.</v>
      </c>
      <c r="AC6" s="20" t="str">
        <f t="shared" si="6"/>
        <v>.</v>
      </c>
      <c r="AD6" s="20" t="str">
        <f t="shared" si="7"/>
        <v>.</v>
      </c>
    </row>
    <row r="7" spans="1:30" s="43" customFormat="1" x14ac:dyDescent="0.25">
      <c r="A7" s="42">
        <f t="shared" si="0"/>
        <v>111</v>
      </c>
      <c r="B7" s="42" t="str">
        <f t="shared" ref="B7:G7" si="13">B39</f>
        <v>AM</v>
      </c>
      <c r="C7" s="42" t="str">
        <f t="shared" si="13"/>
        <v>Sharon Newman Matt</v>
      </c>
      <c r="D7" s="42"/>
      <c r="E7" s="42">
        <f t="shared" si="13"/>
        <v>1</v>
      </c>
      <c r="F7" s="42">
        <f t="shared" si="13"/>
        <v>2</v>
      </c>
      <c r="G7" s="42">
        <f t="shared" si="13"/>
        <v>2</v>
      </c>
      <c r="H7" s="44">
        <f t="shared" si="1"/>
        <v>0</v>
      </c>
      <c r="I7" s="44">
        <f t="shared" si="1"/>
        <v>0</v>
      </c>
      <c r="J7" s="44">
        <f t="shared" si="1"/>
        <v>0</v>
      </c>
      <c r="K7" s="44">
        <f t="shared" si="1"/>
        <v>0</v>
      </c>
      <c r="L7" s="44">
        <f t="shared" si="1"/>
        <v>0</v>
      </c>
      <c r="M7" s="261" t="str">
        <f t="shared" si="9"/>
        <v>Please share this data w/ Melinda Helton @ ASU Director of Parking + Transportation thx_</v>
      </c>
      <c r="O7" s="234"/>
      <c r="P7" s="45"/>
      <c r="Q7" s="45"/>
      <c r="R7" s="45"/>
      <c r="S7" s="45"/>
      <c r="T7" s="46"/>
      <c r="U7" s="133"/>
      <c r="W7" s="44"/>
      <c r="X7" s="44"/>
      <c r="Y7" s="20" t="str">
        <f t="shared" si="2"/>
        <v>.</v>
      </c>
      <c r="Z7" s="20" t="str">
        <f t="shared" si="3"/>
        <v>.</v>
      </c>
      <c r="AA7" s="20" t="str">
        <f t="shared" si="4"/>
        <v>.</v>
      </c>
      <c r="AB7" s="20" t="str">
        <f t="shared" si="5"/>
        <v>.</v>
      </c>
      <c r="AC7" s="20" t="str">
        <f t="shared" si="6"/>
        <v>.</v>
      </c>
      <c r="AD7" s="20" t="str">
        <f t="shared" si="7"/>
        <v>.</v>
      </c>
    </row>
    <row r="8" spans="1:30" s="43" customFormat="1" x14ac:dyDescent="0.25">
      <c r="A8" s="42">
        <f t="shared" si="0"/>
        <v>111</v>
      </c>
      <c r="B8" s="42" t="str">
        <f t="shared" ref="B8:G8" si="14">B40</f>
        <v>AM</v>
      </c>
      <c r="C8" s="42" t="str">
        <f t="shared" si="14"/>
        <v>Sharon Newman Matt</v>
      </c>
      <c r="D8" s="42"/>
      <c r="E8" s="42">
        <f t="shared" si="14"/>
        <v>1</v>
      </c>
      <c r="F8" s="42">
        <f t="shared" si="14"/>
        <v>2</v>
      </c>
      <c r="G8" s="42">
        <f t="shared" si="14"/>
        <v>3</v>
      </c>
      <c r="H8" s="44">
        <f t="shared" si="1"/>
        <v>11</v>
      </c>
      <c r="I8" s="44">
        <f t="shared" si="1"/>
        <v>5</v>
      </c>
      <c r="J8" s="44">
        <f t="shared" si="1"/>
        <v>0</v>
      </c>
      <c r="K8" s="44">
        <f t="shared" si="1"/>
        <v>0</v>
      </c>
      <c r="L8" s="44">
        <f t="shared" si="1"/>
        <v>0</v>
      </c>
      <c r="M8" s="261" t="str">
        <f t="shared" si="9"/>
        <v>Please share this data w/ Melinda Helton @ ASU Director of Parking + Transportation thx_</v>
      </c>
      <c r="O8" s="234"/>
      <c r="P8" s="45"/>
      <c r="Q8" s="45"/>
      <c r="R8" s="45"/>
      <c r="S8" s="45"/>
      <c r="T8" s="46"/>
      <c r="U8" s="133"/>
      <c r="W8" s="44"/>
      <c r="X8" s="44"/>
      <c r="Y8" s="20" t="str">
        <f t="shared" si="2"/>
        <v>.</v>
      </c>
      <c r="Z8" s="20" t="str">
        <f t="shared" si="3"/>
        <v>.</v>
      </c>
      <c r="AA8" s="20" t="str">
        <f t="shared" si="4"/>
        <v>.</v>
      </c>
      <c r="AB8" s="20" t="str">
        <f t="shared" si="5"/>
        <v>.</v>
      </c>
      <c r="AC8" s="20" t="str">
        <f t="shared" si="6"/>
        <v>.</v>
      </c>
      <c r="AD8" s="20" t="str">
        <f t="shared" si="7"/>
        <v>.</v>
      </c>
    </row>
    <row r="9" spans="1:30" s="43" customFormat="1" x14ac:dyDescent="0.25">
      <c r="A9" s="42">
        <f t="shared" si="0"/>
        <v>111</v>
      </c>
      <c r="B9" s="42" t="str">
        <f t="shared" ref="B9:G9" si="15">B41</f>
        <v>AM</v>
      </c>
      <c r="C9" s="42" t="str">
        <f t="shared" si="15"/>
        <v>Sharon Newman Matt</v>
      </c>
      <c r="D9" s="42"/>
      <c r="E9" s="42">
        <f t="shared" si="15"/>
        <v>1</v>
      </c>
      <c r="F9" s="42">
        <f t="shared" si="15"/>
        <v>2</v>
      </c>
      <c r="G9" s="42">
        <f t="shared" si="15"/>
        <v>4</v>
      </c>
      <c r="H9" s="44">
        <f t="shared" si="1"/>
        <v>0</v>
      </c>
      <c r="I9" s="44">
        <f t="shared" si="1"/>
        <v>0</v>
      </c>
      <c r="J9" s="44">
        <f t="shared" si="1"/>
        <v>0</v>
      </c>
      <c r="K9" s="44">
        <f t="shared" si="1"/>
        <v>0</v>
      </c>
      <c r="L9" s="44">
        <f t="shared" si="1"/>
        <v>0</v>
      </c>
      <c r="M9" s="261" t="str">
        <f t="shared" si="9"/>
        <v>Please share this data w/ Melinda Helton @ ASU Director of Parking + Transportation thx_</v>
      </c>
      <c r="O9" s="234"/>
      <c r="P9" s="45"/>
      <c r="Q9" s="45"/>
      <c r="R9" s="45"/>
      <c r="S9" s="45"/>
      <c r="T9" s="46"/>
      <c r="U9" s="133"/>
      <c r="W9" s="44"/>
      <c r="X9" s="44"/>
      <c r="Y9" s="20" t="str">
        <f t="shared" si="2"/>
        <v>.</v>
      </c>
      <c r="Z9" s="20" t="str">
        <f t="shared" si="3"/>
        <v>.</v>
      </c>
      <c r="AA9" s="20" t="str">
        <f t="shared" si="4"/>
        <v>.</v>
      </c>
      <c r="AB9" s="20" t="str">
        <f t="shared" si="5"/>
        <v>.</v>
      </c>
      <c r="AC9" s="20" t="str">
        <f t="shared" si="6"/>
        <v>.</v>
      </c>
      <c r="AD9" s="20" t="str">
        <f t="shared" si="7"/>
        <v>.</v>
      </c>
    </row>
    <row r="10" spans="1:30" s="43" customFormat="1" x14ac:dyDescent="0.25">
      <c r="A10" s="42">
        <f t="shared" si="0"/>
        <v>111</v>
      </c>
      <c r="B10" s="42" t="str">
        <f t="shared" ref="B10:G10" si="16">B42</f>
        <v>AM</v>
      </c>
      <c r="C10" s="42" t="str">
        <f t="shared" si="16"/>
        <v>Sharon Newman Matt</v>
      </c>
      <c r="D10" s="42"/>
      <c r="E10" s="42">
        <f t="shared" si="16"/>
        <v>1</v>
      </c>
      <c r="F10" s="42">
        <f t="shared" si="16"/>
        <v>3</v>
      </c>
      <c r="G10" s="42">
        <f t="shared" si="16"/>
        <v>1</v>
      </c>
      <c r="H10" s="44">
        <f t="shared" si="1"/>
        <v>1</v>
      </c>
      <c r="I10" s="44">
        <f t="shared" si="1"/>
        <v>0</v>
      </c>
      <c r="J10" s="44">
        <f t="shared" si="1"/>
        <v>0</v>
      </c>
      <c r="K10" s="44">
        <f t="shared" si="1"/>
        <v>0</v>
      </c>
      <c r="L10" s="44">
        <f t="shared" si="1"/>
        <v>0</v>
      </c>
      <c r="M10" s="261" t="str">
        <f t="shared" si="9"/>
        <v>Please share this data w/ Melinda Helton @ ASU Director of Parking + Transportation thx_</v>
      </c>
      <c r="O10" s="234"/>
      <c r="P10" s="45"/>
      <c r="Q10" s="45"/>
      <c r="R10" s="45"/>
      <c r="S10" s="45"/>
      <c r="T10" s="46"/>
      <c r="U10" s="133"/>
      <c r="W10" s="44"/>
      <c r="X10" s="44"/>
      <c r="Y10" s="20" t="str">
        <f t="shared" si="2"/>
        <v>.</v>
      </c>
      <c r="Z10" s="20" t="str">
        <f t="shared" si="3"/>
        <v>.</v>
      </c>
      <c r="AA10" s="20" t="str">
        <f t="shared" si="4"/>
        <v>.</v>
      </c>
      <c r="AB10" s="20" t="str">
        <f t="shared" si="5"/>
        <v>.</v>
      </c>
      <c r="AC10" s="20" t="str">
        <f t="shared" si="6"/>
        <v>.</v>
      </c>
      <c r="AD10" s="20" t="str">
        <f t="shared" si="7"/>
        <v>.</v>
      </c>
    </row>
    <row r="11" spans="1:30" s="43" customFormat="1" x14ac:dyDescent="0.25">
      <c r="A11" s="42">
        <f t="shared" si="0"/>
        <v>111</v>
      </c>
      <c r="B11" s="42" t="str">
        <f t="shared" ref="B11:G11" si="17">B43</f>
        <v>AM</v>
      </c>
      <c r="C11" s="42" t="str">
        <f t="shared" si="17"/>
        <v>Sharon Newman Matt</v>
      </c>
      <c r="D11" s="42"/>
      <c r="E11" s="42">
        <f t="shared" si="17"/>
        <v>1</v>
      </c>
      <c r="F11" s="42">
        <f t="shared" si="17"/>
        <v>3</v>
      </c>
      <c r="G11" s="42">
        <f t="shared" si="17"/>
        <v>2</v>
      </c>
      <c r="H11" s="44">
        <f t="shared" si="1"/>
        <v>4</v>
      </c>
      <c r="I11" s="44">
        <f t="shared" si="1"/>
        <v>3</v>
      </c>
      <c r="J11" s="44">
        <f t="shared" si="1"/>
        <v>1</v>
      </c>
      <c r="K11" s="44">
        <f t="shared" si="1"/>
        <v>1</v>
      </c>
      <c r="L11" s="44">
        <f t="shared" si="1"/>
        <v>3</v>
      </c>
      <c r="M11" s="261" t="str">
        <f t="shared" si="9"/>
        <v>Please share this data w/ Melinda Helton @ ASU Director of Parking + Transportation thx_</v>
      </c>
      <c r="O11" s="234"/>
      <c r="P11" s="45"/>
      <c r="Q11" s="45"/>
      <c r="R11" s="45"/>
      <c r="S11" s="45"/>
      <c r="T11" s="46"/>
      <c r="U11" s="133"/>
      <c r="W11" s="44"/>
      <c r="X11" s="44"/>
      <c r="Y11" s="20" t="str">
        <f t="shared" si="2"/>
        <v>.</v>
      </c>
      <c r="Z11" s="20" t="str">
        <f t="shared" si="3"/>
        <v>.</v>
      </c>
      <c r="AA11" s="20" t="str">
        <f t="shared" si="4"/>
        <v>.</v>
      </c>
      <c r="AB11" s="20" t="str">
        <f t="shared" si="5"/>
        <v>.</v>
      </c>
      <c r="AC11" s="20" t="str">
        <f t="shared" si="6"/>
        <v>.</v>
      </c>
      <c r="AD11" s="20" t="str">
        <f t="shared" si="7"/>
        <v>.</v>
      </c>
    </row>
    <row r="12" spans="1:30" s="43" customFormat="1" x14ac:dyDescent="0.25">
      <c r="A12" s="42">
        <f t="shared" si="0"/>
        <v>111</v>
      </c>
      <c r="B12" s="42" t="str">
        <f t="shared" ref="B12:G12" si="18">B44</f>
        <v>AM</v>
      </c>
      <c r="C12" s="42" t="str">
        <f t="shared" si="18"/>
        <v>Sharon Newman Matt</v>
      </c>
      <c r="D12" s="42"/>
      <c r="E12" s="42">
        <f t="shared" si="18"/>
        <v>1</v>
      </c>
      <c r="F12" s="42">
        <f t="shared" si="18"/>
        <v>3</v>
      </c>
      <c r="G12" s="42">
        <f t="shared" si="18"/>
        <v>3</v>
      </c>
      <c r="H12" s="44">
        <f t="shared" ref="H12:L21" si="19">H44+H76</f>
        <v>8</v>
      </c>
      <c r="I12" s="44">
        <f t="shared" si="19"/>
        <v>3</v>
      </c>
      <c r="J12" s="44">
        <f t="shared" si="19"/>
        <v>2</v>
      </c>
      <c r="K12" s="44">
        <f t="shared" si="19"/>
        <v>0</v>
      </c>
      <c r="L12" s="44">
        <f t="shared" si="19"/>
        <v>0</v>
      </c>
      <c r="M12" s="261" t="str">
        <f t="shared" si="9"/>
        <v>Please share this data w/ Melinda Helton @ ASU Director of Parking + Transportation thx_</v>
      </c>
      <c r="O12" s="234"/>
      <c r="P12" s="45"/>
      <c r="Q12" s="45"/>
      <c r="R12" s="45"/>
      <c r="S12" s="45"/>
      <c r="T12" s="46"/>
      <c r="U12" s="133"/>
      <c r="W12" s="44"/>
      <c r="X12" s="44"/>
      <c r="Y12" s="20" t="str">
        <f t="shared" si="2"/>
        <v>.</v>
      </c>
      <c r="Z12" s="20" t="str">
        <f t="shared" si="3"/>
        <v>.</v>
      </c>
      <c r="AA12" s="20" t="str">
        <f t="shared" si="4"/>
        <v>.</v>
      </c>
      <c r="AB12" s="20" t="str">
        <f t="shared" si="5"/>
        <v>.</v>
      </c>
      <c r="AC12" s="20" t="str">
        <f t="shared" si="6"/>
        <v>.</v>
      </c>
      <c r="AD12" s="20" t="str">
        <f t="shared" si="7"/>
        <v>.</v>
      </c>
    </row>
    <row r="13" spans="1:30" s="43" customFormat="1" x14ac:dyDescent="0.25">
      <c r="A13" s="42">
        <f t="shared" si="0"/>
        <v>111</v>
      </c>
      <c r="B13" s="42" t="str">
        <f t="shared" ref="B13:G13" si="20">B45</f>
        <v>AM</v>
      </c>
      <c r="C13" s="42" t="str">
        <f t="shared" si="20"/>
        <v>Sharon Newman Matt</v>
      </c>
      <c r="D13" s="42"/>
      <c r="E13" s="42">
        <f t="shared" si="20"/>
        <v>1</v>
      </c>
      <c r="F13" s="42">
        <f t="shared" si="20"/>
        <v>3</v>
      </c>
      <c r="G13" s="42">
        <f t="shared" si="20"/>
        <v>4</v>
      </c>
      <c r="H13" s="44">
        <f t="shared" si="19"/>
        <v>0</v>
      </c>
      <c r="I13" s="44">
        <f t="shared" si="19"/>
        <v>0</v>
      </c>
      <c r="J13" s="44">
        <f t="shared" si="19"/>
        <v>0</v>
      </c>
      <c r="K13" s="44">
        <f t="shared" si="19"/>
        <v>0</v>
      </c>
      <c r="L13" s="44">
        <f t="shared" si="19"/>
        <v>0</v>
      </c>
      <c r="M13" s="261" t="str">
        <f t="shared" si="9"/>
        <v>Please share this data w/ Melinda Helton @ ASU Director of Parking + Transportation thx_</v>
      </c>
      <c r="O13" s="234"/>
      <c r="P13" s="45"/>
      <c r="Q13" s="45"/>
      <c r="R13" s="45"/>
      <c r="S13" s="45"/>
      <c r="T13" s="46"/>
      <c r="U13" s="133"/>
      <c r="W13" s="44"/>
      <c r="X13" s="44"/>
      <c r="Y13" s="20" t="str">
        <f t="shared" si="2"/>
        <v>.</v>
      </c>
      <c r="Z13" s="20" t="str">
        <f t="shared" si="3"/>
        <v>.</v>
      </c>
      <c r="AA13" s="20" t="str">
        <f t="shared" si="4"/>
        <v>.</v>
      </c>
      <c r="AB13" s="20" t="str">
        <f t="shared" si="5"/>
        <v>.</v>
      </c>
      <c r="AC13" s="20" t="str">
        <f t="shared" si="6"/>
        <v>.</v>
      </c>
      <c r="AD13" s="20" t="str">
        <f t="shared" si="7"/>
        <v>.</v>
      </c>
    </row>
    <row r="14" spans="1:30" s="43" customFormat="1" x14ac:dyDescent="0.25">
      <c r="A14" s="42">
        <f t="shared" si="0"/>
        <v>111</v>
      </c>
      <c r="B14" s="42" t="str">
        <f t="shared" ref="B14:G14" si="21">B46</f>
        <v>AM</v>
      </c>
      <c r="C14" s="42" t="str">
        <f t="shared" si="21"/>
        <v>Sharon Newman Matt</v>
      </c>
      <c r="D14" s="42"/>
      <c r="E14" s="42">
        <f t="shared" si="21"/>
        <v>1</v>
      </c>
      <c r="F14" s="42">
        <f t="shared" si="21"/>
        <v>4</v>
      </c>
      <c r="G14" s="42">
        <f t="shared" si="21"/>
        <v>1</v>
      </c>
      <c r="H14" s="44">
        <f t="shared" si="19"/>
        <v>7</v>
      </c>
      <c r="I14" s="44">
        <f t="shared" si="19"/>
        <v>3</v>
      </c>
      <c r="J14" s="44">
        <f t="shared" si="19"/>
        <v>2</v>
      </c>
      <c r="K14" s="44">
        <f t="shared" si="19"/>
        <v>0</v>
      </c>
      <c r="L14" s="44">
        <f t="shared" si="19"/>
        <v>4</v>
      </c>
      <c r="M14" s="261" t="str">
        <f t="shared" si="9"/>
        <v>Please share this data w/ Melinda Helton @ ASU Director of Parking + Transportation thx_</v>
      </c>
      <c r="O14" s="234"/>
      <c r="P14" s="45"/>
      <c r="Q14" s="45"/>
      <c r="R14" s="45"/>
      <c r="S14" s="45"/>
      <c r="T14" s="46"/>
      <c r="U14" s="133"/>
      <c r="W14" s="44"/>
      <c r="X14" s="44"/>
      <c r="Y14" s="20" t="str">
        <f t="shared" si="2"/>
        <v>.</v>
      </c>
      <c r="Z14" s="20" t="str">
        <f t="shared" si="3"/>
        <v>.</v>
      </c>
      <c r="AA14" s="20" t="str">
        <f t="shared" si="4"/>
        <v>.</v>
      </c>
      <c r="AB14" s="20" t="str">
        <f t="shared" si="5"/>
        <v>.</v>
      </c>
      <c r="AC14" s="20" t="str">
        <f t="shared" si="6"/>
        <v>.</v>
      </c>
      <c r="AD14" s="20" t="str">
        <f t="shared" si="7"/>
        <v>.</v>
      </c>
    </row>
    <row r="15" spans="1:30" s="43" customFormat="1" x14ac:dyDescent="0.25">
      <c r="A15" s="42">
        <f t="shared" si="0"/>
        <v>111</v>
      </c>
      <c r="B15" s="42" t="str">
        <f t="shared" ref="B15:G15" si="22">B47</f>
        <v>AM</v>
      </c>
      <c r="C15" s="42" t="str">
        <f t="shared" si="22"/>
        <v>Sharon Newman Matt</v>
      </c>
      <c r="D15" s="42"/>
      <c r="E15" s="42">
        <f t="shared" si="22"/>
        <v>1</v>
      </c>
      <c r="F15" s="42">
        <f t="shared" si="22"/>
        <v>4</v>
      </c>
      <c r="G15" s="42">
        <f t="shared" si="22"/>
        <v>2</v>
      </c>
      <c r="H15" s="44">
        <f t="shared" si="19"/>
        <v>2</v>
      </c>
      <c r="I15" s="44">
        <f t="shared" si="19"/>
        <v>1</v>
      </c>
      <c r="J15" s="44">
        <f t="shared" si="19"/>
        <v>1</v>
      </c>
      <c r="K15" s="44">
        <f t="shared" si="19"/>
        <v>1</v>
      </c>
      <c r="L15" s="44">
        <f t="shared" si="19"/>
        <v>1</v>
      </c>
      <c r="M15" s="261" t="str">
        <f t="shared" si="9"/>
        <v>Please share this data w/ Melinda Helton @ ASU Director of Parking + Transportation thx_</v>
      </c>
      <c r="O15" s="234"/>
      <c r="P15" s="45"/>
      <c r="Q15" s="45"/>
      <c r="R15" s="45"/>
      <c r="S15" s="45"/>
      <c r="T15" s="46"/>
      <c r="U15" s="133"/>
      <c r="W15" s="44"/>
      <c r="X15" s="44"/>
      <c r="Y15" s="20" t="str">
        <f t="shared" si="2"/>
        <v>.</v>
      </c>
      <c r="Z15" s="20" t="str">
        <f t="shared" si="3"/>
        <v>.</v>
      </c>
      <c r="AA15" s="20" t="str">
        <f t="shared" si="4"/>
        <v>.</v>
      </c>
      <c r="AB15" s="20" t="str">
        <f t="shared" si="5"/>
        <v>.</v>
      </c>
      <c r="AC15" s="20" t="str">
        <f t="shared" si="6"/>
        <v>.</v>
      </c>
      <c r="AD15" s="20" t="str">
        <f t="shared" si="7"/>
        <v>.</v>
      </c>
    </row>
    <row r="16" spans="1:30" s="43" customFormat="1" x14ac:dyDescent="0.25">
      <c r="A16" s="42">
        <f t="shared" si="0"/>
        <v>111</v>
      </c>
      <c r="B16" s="42" t="str">
        <f t="shared" ref="B16:G16" si="23">B48</f>
        <v>AM</v>
      </c>
      <c r="C16" s="42" t="str">
        <f t="shared" si="23"/>
        <v>Sharon Newman Matt</v>
      </c>
      <c r="D16" s="42"/>
      <c r="E16" s="42">
        <f t="shared" si="23"/>
        <v>1</v>
      </c>
      <c r="F16" s="42">
        <f t="shared" si="23"/>
        <v>4</v>
      </c>
      <c r="G16" s="42">
        <f t="shared" si="23"/>
        <v>3</v>
      </c>
      <c r="H16" s="44">
        <f t="shared" si="19"/>
        <v>15</v>
      </c>
      <c r="I16" s="44">
        <f t="shared" si="19"/>
        <v>6</v>
      </c>
      <c r="J16" s="44">
        <f t="shared" si="19"/>
        <v>4</v>
      </c>
      <c r="K16" s="44">
        <f t="shared" si="19"/>
        <v>0</v>
      </c>
      <c r="L16" s="44">
        <f t="shared" si="19"/>
        <v>0</v>
      </c>
      <c r="M16" s="261" t="str">
        <f t="shared" si="9"/>
        <v>Please share this data w/ Melinda Helton @ ASU Director of Parking + Transportation thx_</v>
      </c>
      <c r="O16" s="234"/>
      <c r="P16" s="45"/>
      <c r="Q16" s="45"/>
      <c r="R16" s="45"/>
      <c r="S16" s="45"/>
      <c r="T16" s="46"/>
      <c r="U16" s="133"/>
      <c r="W16" s="44"/>
      <c r="X16" s="44"/>
      <c r="Y16" s="20" t="str">
        <f t="shared" si="2"/>
        <v>.</v>
      </c>
      <c r="Z16" s="20" t="str">
        <f t="shared" si="3"/>
        <v>.</v>
      </c>
      <c r="AA16" s="20" t="str">
        <f t="shared" si="4"/>
        <v>.</v>
      </c>
      <c r="AB16" s="20" t="str">
        <f t="shared" si="5"/>
        <v>.</v>
      </c>
      <c r="AC16" s="20" t="str">
        <f t="shared" si="6"/>
        <v>.</v>
      </c>
      <c r="AD16" s="20" t="str">
        <f t="shared" si="7"/>
        <v>.</v>
      </c>
    </row>
    <row r="17" spans="1:30" s="43" customFormat="1" x14ac:dyDescent="0.25">
      <c r="A17" s="42">
        <f t="shared" si="0"/>
        <v>111</v>
      </c>
      <c r="B17" s="42" t="str">
        <f t="shared" ref="B17:G17" si="24">B49</f>
        <v>AM</v>
      </c>
      <c r="C17" s="42" t="str">
        <f t="shared" si="24"/>
        <v>Sharon Newman Matt</v>
      </c>
      <c r="D17" s="42"/>
      <c r="E17" s="42">
        <f t="shared" si="24"/>
        <v>1</v>
      </c>
      <c r="F17" s="42">
        <f t="shared" si="24"/>
        <v>4</v>
      </c>
      <c r="G17" s="42">
        <f t="shared" si="24"/>
        <v>4</v>
      </c>
      <c r="H17" s="44">
        <f t="shared" si="19"/>
        <v>1</v>
      </c>
      <c r="I17" s="44">
        <f t="shared" si="19"/>
        <v>0</v>
      </c>
      <c r="J17" s="44">
        <f t="shared" si="19"/>
        <v>0</v>
      </c>
      <c r="K17" s="44">
        <f t="shared" si="19"/>
        <v>0</v>
      </c>
      <c r="L17" s="44">
        <f t="shared" si="19"/>
        <v>0</v>
      </c>
      <c r="M17" s="261" t="str">
        <f t="shared" si="9"/>
        <v>Please share this data w/ Melinda Helton @ ASU Director of Parking + Transportation thx_</v>
      </c>
      <c r="O17" s="234"/>
      <c r="P17" s="45"/>
      <c r="Q17" s="45"/>
      <c r="R17" s="45"/>
      <c r="S17" s="45"/>
      <c r="T17" s="46"/>
      <c r="U17" s="133"/>
      <c r="W17" s="44"/>
      <c r="X17" s="44"/>
      <c r="Y17" s="20" t="str">
        <f t="shared" si="2"/>
        <v>.</v>
      </c>
      <c r="Z17" s="20" t="str">
        <f t="shared" si="3"/>
        <v>.</v>
      </c>
      <c r="AA17" s="20" t="str">
        <f t="shared" si="4"/>
        <v>.</v>
      </c>
      <c r="AB17" s="20" t="str">
        <f t="shared" si="5"/>
        <v>.</v>
      </c>
      <c r="AC17" s="20" t="str">
        <f t="shared" si="6"/>
        <v>.</v>
      </c>
      <c r="AD17" s="20" t="str">
        <f t="shared" si="7"/>
        <v>.</v>
      </c>
    </row>
    <row r="18" spans="1:30" s="43" customFormat="1" x14ac:dyDescent="0.25">
      <c r="A18" s="42">
        <f t="shared" si="0"/>
        <v>111</v>
      </c>
      <c r="B18" s="42" t="str">
        <f t="shared" ref="B18:G18" si="25">B50</f>
        <v>AM</v>
      </c>
      <c r="C18" s="42" t="str">
        <f t="shared" si="25"/>
        <v>Sharon Newman Matt</v>
      </c>
      <c r="D18" s="42"/>
      <c r="E18" s="42">
        <f t="shared" si="25"/>
        <v>2</v>
      </c>
      <c r="F18" s="42">
        <f t="shared" si="25"/>
        <v>1</v>
      </c>
      <c r="G18" s="42">
        <f t="shared" si="25"/>
        <v>1</v>
      </c>
      <c r="H18" s="44">
        <f t="shared" si="19"/>
        <v>3</v>
      </c>
      <c r="I18" s="44">
        <f t="shared" si="19"/>
        <v>1</v>
      </c>
      <c r="J18" s="44">
        <f t="shared" si="19"/>
        <v>1</v>
      </c>
      <c r="K18" s="44">
        <f t="shared" si="19"/>
        <v>0</v>
      </c>
      <c r="L18" s="44">
        <f t="shared" si="19"/>
        <v>2</v>
      </c>
      <c r="M18" s="261" t="str">
        <f t="shared" si="9"/>
        <v>_</v>
      </c>
      <c r="O18" s="234"/>
      <c r="P18" s="45"/>
      <c r="Q18" s="45"/>
      <c r="R18" s="45"/>
      <c r="S18" s="45"/>
      <c r="T18" s="46"/>
      <c r="U18" s="133"/>
      <c r="W18" s="44"/>
      <c r="X18" s="44"/>
      <c r="Y18" s="20" t="str">
        <f t="shared" si="2"/>
        <v>.</v>
      </c>
      <c r="Z18" s="20" t="str">
        <f t="shared" si="3"/>
        <v>.</v>
      </c>
      <c r="AA18" s="20" t="str">
        <f t="shared" si="4"/>
        <v>.</v>
      </c>
      <c r="AB18" s="20" t="str">
        <f t="shared" si="5"/>
        <v>.</v>
      </c>
      <c r="AC18" s="20" t="str">
        <f t="shared" si="6"/>
        <v>.</v>
      </c>
      <c r="AD18" s="20" t="str">
        <f t="shared" si="7"/>
        <v>.</v>
      </c>
    </row>
    <row r="19" spans="1:30" s="43" customFormat="1" x14ac:dyDescent="0.25">
      <c r="A19" s="42">
        <f t="shared" si="0"/>
        <v>111</v>
      </c>
      <c r="B19" s="42" t="str">
        <f t="shared" ref="B19:G19" si="26">B51</f>
        <v>AM</v>
      </c>
      <c r="C19" s="42" t="str">
        <f t="shared" si="26"/>
        <v>Sharon Newman Matt</v>
      </c>
      <c r="D19" s="42"/>
      <c r="E19" s="42">
        <f t="shared" si="26"/>
        <v>2</v>
      </c>
      <c r="F19" s="42">
        <f t="shared" si="26"/>
        <v>1</v>
      </c>
      <c r="G19" s="42">
        <f t="shared" si="26"/>
        <v>2</v>
      </c>
      <c r="H19" s="44">
        <f t="shared" si="19"/>
        <v>3</v>
      </c>
      <c r="I19" s="44">
        <f t="shared" si="19"/>
        <v>0</v>
      </c>
      <c r="J19" s="44">
        <f t="shared" si="19"/>
        <v>2</v>
      </c>
      <c r="K19" s="44">
        <f t="shared" si="19"/>
        <v>1</v>
      </c>
      <c r="L19" s="44">
        <f t="shared" si="19"/>
        <v>1</v>
      </c>
      <c r="M19" s="261" t="str">
        <f t="shared" si="9"/>
        <v>_</v>
      </c>
      <c r="O19" s="234"/>
      <c r="P19" s="45"/>
      <c r="Q19" s="45"/>
      <c r="R19" s="45"/>
      <c r="S19" s="45"/>
      <c r="T19" s="46"/>
      <c r="U19" s="133"/>
      <c r="W19" s="44"/>
      <c r="X19" s="44"/>
      <c r="Y19" s="20" t="str">
        <f t="shared" si="2"/>
        <v>.</v>
      </c>
      <c r="Z19" s="20" t="str">
        <f t="shared" si="3"/>
        <v>.</v>
      </c>
      <c r="AA19" s="20" t="str">
        <f t="shared" si="4"/>
        <v>.</v>
      </c>
      <c r="AB19" s="20" t="str">
        <f t="shared" si="5"/>
        <v>.</v>
      </c>
      <c r="AC19" s="20" t="str">
        <f t="shared" si="6"/>
        <v>.</v>
      </c>
      <c r="AD19" s="20" t="str">
        <f t="shared" si="7"/>
        <v>.</v>
      </c>
    </row>
    <row r="20" spans="1:30" s="43" customFormat="1" x14ac:dyDescent="0.25">
      <c r="A20" s="42">
        <f t="shared" si="0"/>
        <v>111</v>
      </c>
      <c r="B20" s="42" t="str">
        <f t="shared" ref="B20:G20" si="27">B52</f>
        <v>AM</v>
      </c>
      <c r="C20" s="42" t="str">
        <f t="shared" si="27"/>
        <v>Sharon Newman Matt</v>
      </c>
      <c r="D20" s="42"/>
      <c r="E20" s="42">
        <f t="shared" si="27"/>
        <v>2</v>
      </c>
      <c r="F20" s="42">
        <f t="shared" si="27"/>
        <v>1</v>
      </c>
      <c r="G20" s="42">
        <f t="shared" si="27"/>
        <v>3</v>
      </c>
      <c r="H20" s="44">
        <f t="shared" si="19"/>
        <v>6</v>
      </c>
      <c r="I20" s="44">
        <f t="shared" si="19"/>
        <v>3</v>
      </c>
      <c r="J20" s="44">
        <f t="shared" si="19"/>
        <v>1</v>
      </c>
      <c r="K20" s="44">
        <f t="shared" si="19"/>
        <v>0</v>
      </c>
      <c r="L20" s="44">
        <f t="shared" si="19"/>
        <v>0</v>
      </c>
      <c r="M20" s="261" t="str">
        <f t="shared" si="9"/>
        <v>_</v>
      </c>
      <c r="O20" s="234"/>
      <c r="P20" s="45"/>
      <c r="Q20" s="45"/>
      <c r="R20" s="45"/>
      <c r="S20" s="45"/>
      <c r="T20" s="46"/>
      <c r="U20" s="133"/>
      <c r="W20" s="44"/>
      <c r="X20" s="44"/>
      <c r="Y20" s="20" t="str">
        <f t="shared" si="2"/>
        <v>.</v>
      </c>
      <c r="Z20" s="20" t="str">
        <f t="shared" si="3"/>
        <v>.</v>
      </c>
      <c r="AA20" s="20" t="str">
        <f t="shared" si="4"/>
        <v>.</v>
      </c>
      <c r="AB20" s="20" t="str">
        <f t="shared" si="5"/>
        <v>.</v>
      </c>
      <c r="AC20" s="20" t="str">
        <f t="shared" si="6"/>
        <v>.</v>
      </c>
      <c r="AD20" s="20" t="str">
        <f t="shared" si="7"/>
        <v>.</v>
      </c>
    </row>
    <row r="21" spans="1:30" s="43" customFormat="1" x14ac:dyDescent="0.25">
      <c r="A21" s="42">
        <f t="shared" si="0"/>
        <v>111</v>
      </c>
      <c r="B21" s="42" t="str">
        <f t="shared" ref="B21:G21" si="28">B53</f>
        <v>AM</v>
      </c>
      <c r="C21" s="42" t="str">
        <f t="shared" si="28"/>
        <v>Sharon Newman Matt</v>
      </c>
      <c r="D21" s="42"/>
      <c r="E21" s="42">
        <f t="shared" si="28"/>
        <v>2</v>
      </c>
      <c r="F21" s="42">
        <f t="shared" si="28"/>
        <v>1</v>
      </c>
      <c r="G21" s="42">
        <f t="shared" si="28"/>
        <v>4</v>
      </c>
      <c r="H21" s="44">
        <f t="shared" si="19"/>
        <v>1</v>
      </c>
      <c r="I21" s="44">
        <f t="shared" si="19"/>
        <v>1</v>
      </c>
      <c r="J21" s="44">
        <f t="shared" si="19"/>
        <v>0</v>
      </c>
      <c r="K21" s="44">
        <f t="shared" si="19"/>
        <v>1</v>
      </c>
      <c r="L21" s="44">
        <f t="shared" si="19"/>
        <v>1</v>
      </c>
      <c r="M21" s="261" t="str">
        <f t="shared" si="9"/>
        <v>_</v>
      </c>
      <c r="O21" s="234"/>
      <c r="P21" s="45"/>
      <c r="Q21" s="45"/>
      <c r="R21" s="45"/>
      <c r="S21" s="45"/>
      <c r="T21" s="46"/>
      <c r="U21" s="133"/>
      <c r="W21" s="44"/>
      <c r="X21" s="44"/>
      <c r="Y21" s="20" t="str">
        <f t="shared" si="2"/>
        <v>.</v>
      </c>
      <c r="Z21" s="20" t="str">
        <f t="shared" si="3"/>
        <v>.</v>
      </c>
      <c r="AA21" s="20" t="str">
        <f t="shared" si="4"/>
        <v>.</v>
      </c>
      <c r="AB21" s="20" t="str">
        <f t="shared" si="5"/>
        <v>.</v>
      </c>
      <c r="AC21" s="20" t="str">
        <f t="shared" si="6"/>
        <v>.</v>
      </c>
      <c r="AD21" s="20" t="str">
        <f t="shared" si="7"/>
        <v>.</v>
      </c>
    </row>
    <row r="22" spans="1:30" s="43" customFormat="1" x14ac:dyDescent="0.25">
      <c r="A22" s="42">
        <f t="shared" si="0"/>
        <v>111</v>
      </c>
      <c r="B22" s="42" t="str">
        <f t="shared" ref="B22:G22" si="29">B54</f>
        <v>AM</v>
      </c>
      <c r="C22" s="42" t="str">
        <f t="shared" si="29"/>
        <v>Sharon Newman Matt</v>
      </c>
      <c r="D22" s="42"/>
      <c r="E22" s="42">
        <f t="shared" si="29"/>
        <v>2</v>
      </c>
      <c r="F22" s="42">
        <f t="shared" si="29"/>
        <v>2</v>
      </c>
      <c r="G22" s="42">
        <f t="shared" si="29"/>
        <v>1</v>
      </c>
      <c r="H22" s="44">
        <f t="shared" ref="H22:L31" si="30">H54+H86</f>
        <v>2</v>
      </c>
      <c r="I22" s="44">
        <f t="shared" si="30"/>
        <v>0</v>
      </c>
      <c r="J22" s="44">
        <f t="shared" si="30"/>
        <v>1</v>
      </c>
      <c r="K22" s="44">
        <f t="shared" si="30"/>
        <v>0</v>
      </c>
      <c r="L22" s="44">
        <f t="shared" si="30"/>
        <v>0</v>
      </c>
      <c r="M22" s="261" t="str">
        <f t="shared" si="9"/>
        <v>_</v>
      </c>
      <c r="O22" s="234"/>
      <c r="P22" s="45"/>
      <c r="Q22" s="45"/>
      <c r="R22" s="45"/>
      <c r="S22" s="45"/>
      <c r="T22" s="46"/>
      <c r="U22" s="133"/>
      <c r="W22" s="44"/>
      <c r="X22" s="44"/>
      <c r="Y22" s="20" t="str">
        <f t="shared" si="2"/>
        <v>.</v>
      </c>
      <c r="Z22" s="20" t="str">
        <f t="shared" si="3"/>
        <v>.</v>
      </c>
      <c r="AA22" s="20" t="str">
        <f t="shared" si="4"/>
        <v>.</v>
      </c>
      <c r="AB22" s="20" t="str">
        <f t="shared" si="5"/>
        <v>.</v>
      </c>
      <c r="AC22" s="20" t="str">
        <f t="shared" si="6"/>
        <v>.</v>
      </c>
      <c r="AD22" s="20" t="str">
        <f t="shared" si="7"/>
        <v>.</v>
      </c>
    </row>
    <row r="23" spans="1:30" s="43" customFormat="1" x14ac:dyDescent="0.25">
      <c r="A23" s="42">
        <f t="shared" si="0"/>
        <v>111</v>
      </c>
      <c r="B23" s="42" t="str">
        <f t="shared" ref="B23:G23" si="31">B55</f>
        <v>AM</v>
      </c>
      <c r="C23" s="42" t="str">
        <f t="shared" si="31"/>
        <v>Sharon Newman Matt</v>
      </c>
      <c r="D23" s="42"/>
      <c r="E23" s="42">
        <f t="shared" si="31"/>
        <v>2</v>
      </c>
      <c r="F23" s="42">
        <f t="shared" si="31"/>
        <v>2</v>
      </c>
      <c r="G23" s="42">
        <f t="shared" si="31"/>
        <v>2</v>
      </c>
      <c r="H23" s="44">
        <f t="shared" si="30"/>
        <v>1</v>
      </c>
      <c r="I23" s="44">
        <f t="shared" si="30"/>
        <v>0</v>
      </c>
      <c r="J23" s="44">
        <f t="shared" si="30"/>
        <v>1</v>
      </c>
      <c r="K23" s="44">
        <f t="shared" si="30"/>
        <v>0</v>
      </c>
      <c r="L23" s="44">
        <f t="shared" si="30"/>
        <v>0</v>
      </c>
      <c r="M23" s="261" t="str">
        <f t="shared" si="9"/>
        <v>_</v>
      </c>
      <c r="O23" s="234"/>
      <c r="P23" s="45"/>
      <c r="Q23" s="45"/>
      <c r="R23" s="45"/>
      <c r="S23" s="45"/>
      <c r="T23" s="46"/>
      <c r="U23" s="133"/>
      <c r="W23" s="44"/>
      <c r="X23" s="44"/>
      <c r="Y23" s="20" t="str">
        <f t="shared" si="2"/>
        <v>.</v>
      </c>
      <c r="Z23" s="20" t="str">
        <f t="shared" si="3"/>
        <v>.</v>
      </c>
      <c r="AA23" s="20" t="str">
        <f t="shared" si="4"/>
        <v>.</v>
      </c>
      <c r="AB23" s="20" t="str">
        <f t="shared" si="5"/>
        <v>.</v>
      </c>
      <c r="AC23" s="20" t="str">
        <f t="shared" si="6"/>
        <v>.</v>
      </c>
      <c r="AD23" s="20" t="str">
        <f t="shared" si="7"/>
        <v>.</v>
      </c>
    </row>
    <row r="24" spans="1:30" s="43" customFormat="1" x14ac:dyDescent="0.25">
      <c r="A24" s="42">
        <f t="shared" si="0"/>
        <v>111</v>
      </c>
      <c r="B24" s="42" t="str">
        <f t="shared" ref="B24:G24" si="32">B56</f>
        <v>AM</v>
      </c>
      <c r="C24" s="42" t="str">
        <f t="shared" si="32"/>
        <v>Sharon Newman Matt</v>
      </c>
      <c r="D24" s="42"/>
      <c r="E24" s="42">
        <f t="shared" si="32"/>
        <v>2</v>
      </c>
      <c r="F24" s="42">
        <f t="shared" si="32"/>
        <v>2</v>
      </c>
      <c r="G24" s="42">
        <f t="shared" si="32"/>
        <v>3</v>
      </c>
      <c r="H24" s="44">
        <f t="shared" si="30"/>
        <v>21</v>
      </c>
      <c r="I24" s="44">
        <f t="shared" si="30"/>
        <v>8</v>
      </c>
      <c r="J24" s="44">
        <f t="shared" si="30"/>
        <v>2</v>
      </c>
      <c r="K24" s="44">
        <f t="shared" si="30"/>
        <v>0</v>
      </c>
      <c r="L24" s="44">
        <f t="shared" si="30"/>
        <v>1</v>
      </c>
      <c r="M24" s="261" t="str">
        <f t="shared" si="9"/>
        <v>_</v>
      </c>
      <c r="O24" s="234"/>
      <c r="P24" s="45"/>
      <c r="Q24" s="45"/>
      <c r="R24" s="45"/>
      <c r="S24" s="45"/>
      <c r="T24" s="46"/>
      <c r="U24" s="133"/>
      <c r="W24" s="44"/>
      <c r="X24" s="44"/>
      <c r="Y24" s="20" t="str">
        <f t="shared" si="2"/>
        <v>.</v>
      </c>
      <c r="Z24" s="20" t="str">
        <f t="shared" si="3"/>
        <v>.</v>
      </c>
      <c r="AA24" s="20" t="str">
        <f t="shared" si="4"/>
        <v>.</v>
      </c>
      <c r="AB24" s="20" t="str">
        <f t="shared" si="5"/>
        <v>.</v>
      </c>
      <c r="AC24" s="20" t="str">
        <f t="shared" si="6"/>
        <v>.</v>
      </c>
      <c r="AD24" s="20" t="str">
        <f t="shared" si="7"/>
        <v>.</v>
      </c>
    </row>
    <row r="25" spans="1:30" s="43" customFormat="1" x14ac:dyDescent="0.25">
      <c r="A25" s="42">
        <f t="shared" si="0"/>
        <v>111</v>
      </c>
      <c r="B25" s="42" t="str">
        <f t="shared" ref="B25:G25" si="33">B57</f>
        <v>AM</v>
      </c>
      <c r="C25" s="42" t="str">
        <f t="shared" si="33"/>
        <v>Sharon Newman Matt</v>
      </c>
      <c r="D25" s="42"/>
      <c r="E25" s="42">
        <f t="shared" si="33"/>
        <v>2</v>
      </c>
      <c r="F25" s="42">
        <f t="shared" si="33"/>
        <v>2</v>
      </c>
      <c r="G25" s="42">
        <f t="shared" si="33"/>
        <v>4</v>
      </c>
      <c r="H25" s="44">
        <f t="shared" si="30"/>
        <v>1</v>
      </c>
      <c r="I25" s="44">
        <f t="shared" si="30"/>
        <v>0</v>
      </c>
      <c r="J25" s="44">
        <f t="shared" si="30"/>
        <v>0</v>
      </c>
      <c r="K25" s="44">
        <f t="shared" si="30"/>
        <v>1</v>
      </c>
      <c r="L25" s="44">
        <f t="shared" si="30"/>
        <v>1</v>
      </c>
      <c r="M25" s="261" t="str">
        <f t="shared" si="9"/>
        <v>_</v>
      </c>
      <c r="O25" s="234"/>
      <c r="P25" s="45"/>
      <c r="Q25" s="45"/>
      <c r="R25" s="45"/>
      <c r="S25" s="45"/>
      <c r="T25" s="46"/>
      <c r="U25" s="133"/>
      <c r="W25" s="44"/>
      <c r="X25" s="44"/>
      <c r="Y25" s="20" t="str">
        <f t="shared" si="2"/>
        <v>.</v>
      </c>
      <c r="Z25" s="20" t="str">
        <f t="shared" si="3"/>
        <v>.</v>
      </c>
      <c r="AA25" s="20" t="str">
        <f t="shared" si="4"/>
        <v>.</v>
      </c>
      <c r="AB25" s="20" t="str">
        <f t="shared" si="5"/>
        <v>.</v>
      </c>
      <c r="AC25" s="20" t="str">
        <f t="shared" si="6"/>
        <v>.</v>
      </c>
      <c r="AD25" s="20" t="str">
        <f t="shared" si="7"/>
        <v>.</v>
      </c>
    </row>
    <row r="26" spans="1:30" s="43" customFormat="1" x14ac:dyDescent="0.25">
      <c r="A26" s="42">
        <f t="shared" si="0"/>
        <v>111</v>
      </c>
      <c r="B26" s="42" t="str">
        <f t="shared" ref="B26:G26" si="34">B58</f>
        <v>AM</v>
      </c>
      <c r="C26" s="42" t="str">
        <f t="shared" si="34"/>
        <v>Sharon Newman Matt</v>
      </c>
      <c r="D26" s="42"/>
      <c r="E26" s="42">
        <f t="shared" si="34"/>
        <v>2</v>
      </c>
      <c r="F26" s="42">
        <f t="shared" si="34"/>
        <v>3</v>
      </c>
      <c r="G26" s="42">
        <f t="shared" si="34"/>
        <v>1</v>
      </c>
      <c r="H26" s="44">
        <f t="shared" si="30"/>
        <v>5</v>
      </c>
      <c r="I26" s="44">
        <f t="shared" si="30"/>
        <v>1</v>
      </c>
      <c r="J26" s="44">
        <f t="shared" si="30"/>
        <v>1</v>
      </c>
      <c r="K26" s="44">
        <f t="shared" si="30"/>
        <v>2</v>
      </c>
      <c r="L26" s="44">
        <f t="shared" si="30"/>
        <v>3</v>
      </c>
      <c r="M26" s="261" t="str">
        <f t="shared" si="9"/>
        <v>_</v>
      </c>
      <c r="O26" s="234"/>
      <c r="P26" s="45"/>
      <c r="Q26" s="45"/>
      <c r="R26" s="45"/>
      <c r="S26" s="45"/>
      <c r="T26" s="46"/>
      <c r="U26" s="133"/>
      <c r="W26" s="44"/>
      <c r="X26" s="44"/>
      <c r="Y26" s="20" t="str">
        <f t="shared" si="2"/>
        <v>.</v>
      </c>
      <c r="Z26" s="20" t="str">
        <f t="shared" si="3"/>
        <v>.</v>
      </c>
      <c r="AA26" s="20" t="str">
        <f t="shared" si="4"/>
        <v>.</v>
      </c>
      <c r="AB26" s="20" t="str">
        <f t="shared" si="5"/>
        <v>.</v>
      </c>
      <c r="AC26" s="20" t="str">
        <f t="shared" si="6"/>
        <v>.</v>
      </c>
      <c r="AD26" s="20" t="str">
        <f t="shared" si="7"/>
        <v>.</v>
      </c>
    </row>
    <row r="27" spans="1:30" s="43" customFormat="1" x14ac:dyDescent="0.25">
      <c r="A27" s="42">
        <f t="shared" si="0"/>
        <v>111</v>
      </c>
      <c r="B27" s="42" t="str">
        <f t="shared" ref="B27:G27" si="35">B59</f>
        <v>AM</v>
      </c>
      <c r="C27" s="42" t="str">
        <f t="shared" si="35"/>
        <v>Sharon Newman Matt</v>
      </c>
      <c r="D27" s="42"/>
      <c r="E27" s="42">
        <f t="shared" si="35"/>
        <v>2</v>
      </c>
      <c r="F27" s="42">
        <f t="shared" si="35"/>
        <v>3</v>
      </c>
      <c r="G27" s="42">
        <f t="shared" si="35"/>
        <v>2</v>
      </c>
      <c r="H27" s="44">
        <f t="shared" si="30"/>
        <v>2</v>
      </c>
      <c r="I27" s="44">
        <f t="shared" si="30"/>
        <v>2</v>
      </c>
      <c r="J27" s="44">
        <f t="shared" si="30"/>
        <v>1</v>
      </c>
      <c r="K27" s="44">
        <f t="shared" si="30"/>
        <v>2</v>
      </c>
      <c r="L27" s="44">
        <f t="shared" si="30"/>
        <v>2</v>
      </c>
      <c r="M27" s="261" t="str">
        <f t="shared" si="9"/>
        <v>_</v>
      </c>
      <c r="O27" s="234"/>
      <c r="P27" s="45"/>
      <c r="Q27" s="45"/>
      <c r="R27" s="45"/>
      <c r="S27" s="45"/>
      <c r="T27" s="46"/>
      <c r="U27" s="133"/>
      <c r="W27" s="44"/>
      <c r="X27" s="44"/>
      <c r="Y27" s="20" t="str">
        <f t="shared" si="2"/>
        <v>.</v>
      </c>
      <c r="Z27" s="20" t="str">
        <f t="shared" si="3"/>
        <v>.</v>
      </c>
      <c r="AA27" s="20" t="str">
        <f t="shared" si="4"/>
        <v>.</v>
      </c>
      <c r="AB27" s="20" t="str">
        <f t="shared" si="5"/>
        <v>.</v>
      </c>
      <c r="AC27" s="20" t="str">
        <f t="shared" si="6"/>
        <v>.</v>
      </c>
      <c r="AD27" s="20" t="str">
        <f t="shared" si="7"/>
        <v>.</v>
      </c>
    </row>
    <row r="28" spans="1:30" s="43" customFormat="1" x14ac:dyDescent="0.25">
      <c r="A28" s="42">
        <f t="shared" si="0"/>
        <v>111</v>
      </c>
      <c r="B28" s="42" t="str">
        <f t="shared" ref="B28:G28" si="36">B60</f>
        <v>AM</v>
      </c>
      <c r="C28" s="42" t="str">
        <f t="shared" si="36"/>
        <v>Sharon Newman Matt</v>
      </c>
      <c r="D28" s="42"/>
      <c r="E28" s="42">
        <f t="shared" si="36"/>
        <v>2</v>
      </c>
      <c r="F28" s="42">
        <f t="shared" si="36"/>
        <v>3</v>
      </c>
      <c r="G28" s="42">
        <f t="shared" si="36"/>
        <v>3</v>
      </c>
      <c r="H28" s="44">
        <f t="shared" si="30"/>
        <v>25</v>
      </c>
      <c r="I28" s="44">
        <f t="shared" si="30"/>
        <v>10</v>
      </c>
      <c r="J28" s="44">
        <f t="shared" si="30"/>
        <v>7</v>
      </c>
      <c r="K28" s="44">
        <f t="shared" si="30"/>
        <v>0</v>
      </c>
      <c r="L28" s="44">
        <f t="shared" si="30"/>
        <v>1</v>
      </c>
      <c r="M28" s="261" t="str">
        <f t="shared" si="9"/>
        <v>_</v>
      </c>
      <c r="O28" s="234"/>
      <c r="P28" s="45"/>
      <c r="Q28" s="45"/>
      <c r="R28" s="45"/>
      <c r="S28" s="45"/>
      <c r="T28" s="46"/>
      <c r="U28" s="133"/>
      <c r="W28" s="44"/>
      <c r="X28" s="44"/>
      <c r="Y28" s="20" t="str">
        <f t="shared" si="2"/>
        <v>.</v>
      </c>
      <c r="Z28" s="20" t="str">
        <f t="shared" si="3"/>
        <v>.</v>
      </c>
      <c r="AA28" s="20" t="str">
        <f t="shared" si="4"/>
        <v>.</v>
      </c>
      <c r="AB28" s="20" t="str">
        <f t="shared" si="5"/>
        <v>.</v>
      </c>
      <c r="AC28" s="20" t="str">
        <f t="shared" si="6"/>
        <v>.</v>
      </c>
      <c r="AD28" s="20" t="str">
        <f t="shared" si="7"/>
        <v>.</v>
      </c>
    </row>
    <row r="29" spans="1:30" s="43" customFormat="1" x14ac:dyDescent="0.25">
      <c r="A29" s="42">
        <f t="shared" si="0"/>
        <v>111</v>
      </c>
      <c r="B29" s="42" t="str">
        <f t="shared" ref="B29:G29" si="37">B61</f>
        <v>AM</v>
      </c>
      <c r="C29" s="42" t="str">
        <f t="shared" si="37"/>
        <v>Sharon Newman Matt</v>
      </c>
      <c r="D29" s="42"/>
      <c r="E29" s="42">
        <f t="shared" si="37"/>
        <v>2</v>
      </c>
      <c r="F29" s="42">
        <f t="shared" si="37"/>
        <v>3</v>
      </c>
      <c r="G29" s="42">
        <f t="shared" si="37"/>
        <v>4</v>
      </c>
      <c r="H29" s="44">
        <f t="shared" si="30"/>
        <v>0</v>
      </c>
      <c r="I29" s="44">
        <f t="shared" si="30"/>
        <v>0</v>
      </c>
      <c r="J29" s="44">
        <f t="shared" si="30"/>
        <v>0</v>
      </c>
      <c r="K29" s="44">
        <f t="shared" si="30"/>
        <v>0</v>
      </c>
      <c r="L29" s="44">
        <f t="shared" si="30"/>
        <v>0</v>
      </c>
      <c r="M29" s="261" t="str">
        <f t="shared" si="9"/>
        <v>_</v>
      </c>
      <c r="O29" s="234"/>
      <c r="P29" s="45"/>
      <c r="Q29" s="45"/>
      <c r="R29" s="45"/>
      <c r="S29" s="45"/>
      <c r="T29" s="46"/>
      <c r="U29" s="133"/>
      <c r="W29" s="44"/>
      <c r="X29" s="44"/>
      <c r="Y29" s="20" t="str">
        <f t="shared" si="2"/>
        <v>.</v>
      </c>
      <c r="Z29" s="20" t="str">
        <f t="shared" si="3"/>
        <v>.</v>
      </c>
      <c r="AA29" s="20" t="str">
        <f t="shared" si="4"/>
        <v>.</v>
      </c>
      <c r="AB29" s="20" t="str">
        <f t="shared" si="5"/>
        <v>.</v>
      </c>
      <c r="AC29" s="20" t="str">
        <f t="shared" si="6"/>
        <v>.</v>
      </c>
      <c r="AD29" s="20" t="str">
        <f t="shared" si="7"/>
        <v>.</v>
      </c>
    </row>
    <row r="30" spans="1:30" s="43" customFormat="1" x14ac:dyDescent="0.25">
      <c r="A30" s="42">
        <f t="shared" si="0"/>
        <v>111</v>
      </c>
      <c r="B30" s="42" t="str">
        <f t="shared" ref="B30:G30" si="38">B62</f>
        <v>AM</v>
      </c>
      <c r="C30" s="42" t="str">
        <f t="shared" si="38"/>
        <v>Sharon Newman Matt</v>
      </c>
      <c r="D30" s="42"/>
      <c r="E30" s="42">
        <f t="shared" si="38"/>
        <v>2</v>
      </c>
      <c r="F30" s="42">
        <f t="shared" si="38"/>
        <v>4</v>
      </c>
      <c r="G30" s="42">
        <f t="shared" si="38"/>
        <v>1</v>
      </c>
      <c r="H30" s="44">
        <f t="shared" si="30"/>
        <v>10</v>
      </c>
      <c r="I30" s="44">
        <f t="shared" si="30"/>
        <v>6</v>
      </c>
      <c r="J30" s="44">
        <f t="shared" si="30"/>
        <v>3</v>
      </c>
      <c r="K30" s="44">
        <f t="shared" si="30"/>
        <v>4</v>
      </c>
      <c r="L30" s="44">
        <f t="shared" si="30"/>
        <v>6</v>
      </c>
      <c r="M30" s="261" t="str">
        <f t="shared" si="9"/>
        <v>_</v>
      </c>
      <c r="O30" s="234"/>
      <c r="P30" s="45"/>
      <c r="Q30" s="45"/>
      <c r="R30" s="45"/>
      <c r="S30" s="45"/>
      <c r="T30" s="46"/>
      <c r="U30" s="133"/>
      <c r="W30" s="44"/>
      <c r="X30" s="44"/>
      <c r="Y30" s="20" t="str">
        <f t="shared" si="2"/>
        <v>.</v>
      </c>
      <c r="Z30" s="20" t="str">
        <f t="shared" si="3"/>
        <v>.</v>
      </c>
      <c r="AA30" s="20" t="str">
        <f t="shared" si="4"/>
        <v>.</v>
      </c>
      <c r="AB30" s="20" t="str">
        <f t="shared" si="5"/>
        <v>.</v>
      </c>
      <c r="AC30" s="20" t="str">
        <f t="shared" si="6"/>
        <v>.</v>
      </c>
      <c r="AD30" s="20" t="str">
        <f t="shared" si="7"/>
        <v>.</v>
      </c>
    </row>
    <row r="31" spans="1:30" s="43" customFormat="1" x14ac:dyDescent="0.25">
      <c r="A31" s="42">
        <f t="shared" si="0"/>
        <v>111</v>
      </c>
      <c r="B31" s="42" t="str">
        <f t="shared" ref="B31:G31" si="39">B63</f>
        <v>AM</v>
      </c>
      <c r="C31" s="42" t="str">
        <f t="shared" si="39"/>
        <v>Sharon Newman Matt</v>
      </c>
      <c r="D31" s="42"/>
      <c r="E31" s="42">
        <f t="shared" si="39"/>
        <v>2</v>
      </c>
      <c r="F31" s="42">
        <f t="shared" si="39"/>
        <v>4</v>
      </c>
      <c r="G31" s="42">
        <f t="shared" si="39"/>
        <v>2</v>
      </c>
      <c r="H31" s="44">
        <f t="shared" si="30"/>
        <v>5</v>
      </c>
      <c r="I31" s="44">
        <f t="shared" si="30"/>
        <v>2</v>
      </c>
      <c r="J31" s="44">
        <f t="shared" si="30"/>
        <v>1</v>
      </c>
      <c r="K31" s="44">
        <f t="shared" si="30"/>
        <v>5</v>
      </c>
      <c r="L31" s="44">
        <f t="shared" si="30"/>
        <v>5</v>
      </c>
      <c r="M31" s="261" t="str">
        <f t="shared" si="9"/>
        <v>_</v>
      </c>
      <c r="O31" s="234"/>
      <c r="P31" s="45"/>
      <c r="Q31" s="45"/>
      <c r="R31" s="45"/>
      <c r="S31" s="45"/>
      <c r="T31" s="46"/>
      <c r="U31" s="133"/>
      <c r="W31" s="44"/>
      <c r="X31" s="44"/>
      <c r="Y31" s="20" t="str">
        <f t="shared" si="2"/>
        <v>.</v>
      </c>
      <c r="Z31" s="20" t="str">
        <f t="shared" si="3"/>
        <v>.</v>
      </c>
      <c r="AA31" s="20" t="str">
        <f t="shared" si="4"/>
        <v>.</v>
      </c>
      <c r="AB31" s="20" t="str">
        <f t="shared" si="5"/>
        <v>.</v>
      </c>
      <c r="AC31" s="20" t="str">
        <f t="shared" si="6"/>
        <v>.</v>
      </c>
      <c r="AD31" s="20" t="str">
        <f t="shared" si="7"/>
        <v>.</v>
      </c>
    </row>
    <row r="32" spans="1:30" s="43" customFormat="1" x14ac:dyDescent="0.25">
      <c r="A32" s="42">
        <f t="shared" si="0"/>
        <v>111</v>
      </c>
      <c r="B32" s="42" t="str">
        <f t="shared" ref="B32:G32" si="40">B64</f>
        <v>AM</v>
      </c>
      <c r="C32" s="42" t="str">
        <f t="shared" si="40"/>
        <v>Sharon Newman Matt</v>
      </c>
      <c r="D32" s="42"/>
      <c r="E32" s="42">
        <f t="shared" si="40"/>
        <v>2</v>
      </c>
      <c r="F32" s="42">
        <f t="shared" si="40"/>
        <v>4</v>
      </c>
      <c r="G32" s="42">
        <f t="shared" si="40"/>
        <v>3</v>
      </c>
      <c r="H32" s="44">
        <f t="shared" ref="H32:L33" si="41">H64+H96</f>
        <v>50</v>
      </c>
      <c r="I32" s="44">
        <f t="shared" si="41"/>
        <v>20</v>
      </c>
      <c r="J32" s="44">
        <f t="shared" si="41"/>
        <v>2</v>
      </c>
      <c r="K32" s="44">
        <f t="shared" si="41"/>
        <v>1</v>
      </c>
      <c r="L32" s="44">
        <f t="shared" si="41"/>
        <v>2</v>
      </c>
      <c r="M32" s="261" t="str">
        <f t="shared" si="9"/>
        <v>_</v>
      </c>
      <c r="O32" s="234"/>
      <c r="P32" s="45"/>
      <c r="Q32" s="45"/>
      <c r="R32" s="45"/>
      <c r="S32" s="45"/>
      <c r="T32" s="46"/>
      <c r="U32" s="133"/>
      <c r="W32" s="44"/>
      <c r="X32" s="44"/>
      <c r="Y32" s="20" t="str">
        <f t="shared" si="2"/>
        <v>.</v>
      </c>
      <c r="Z32" s="20" t="str">
        <f t="shared" si="3"/>
        <v>.</v>
      </c>
      <c r="AA32" s="20" t="str">
        <f t="shared" si="4"/>
        <v>.</v>
      </c>
      <c r="AB32" s="20" t="str">
        <f t="shared" si="5"/>
        <v>.</v>
      </c>
      <c r="AC32" s="20" t="str">
        <f t="shared" si="6"/>
        <v>.</v>
      </c>
      <c r="AD32" s="20" t="str">
        <f t="shared" si="7"/>
        <v>.</v>
      </c>
    </row>
    <row r="33" spans="1:31" s="43" customFormat="1" x14ac:dyDescent="0.25">
      <c r="A33" s="42">
        <f t="shared" si="0"/>
        <v>111</v>
      </c>
      <c r="B33" s="42" t="str">
        <f t="shared" ref="B33:G33" si="42">B65</f>
        <v>AM</v>
      </c>
      <c r="C33" s="42" t="str">
        <f t="shared" si="42"/>
        <v>Sharon Newman Matt</v>
      </c>
      <c r="D33" s="42"/>
      <c r="E33" s="42">
        <f t="shared" si="42"/>
        <v>2</v>
      </c>
      <c r="F33" s="42">
        <f t="shared" si="42"/>
        <v>4</v>
      </c>
      <c r="G33" s="42">
        <f t="shared" si="42"/>
        <v>4</v>
      </c>
      <c r="H33" s="44">
        <f t="shared" si="41"/>
        <v>4</v>
      </c>
      <c r="I33" s="44">
        <f t="shared" si="41"/>
        <v>2</v>
      </c>
      <c r="J33" s="44">
        <f t="shared" si="41"/>
        <v>0</v>
      </c>
      <c r="K33" s="44">
        <f t="shared" si="41"/>
        <v>0</v>
      </c>
      <c r="L33" s="44">
        <f t="shared" si="41"/>
        <v>0</v>
      </c>
      <c r="M33" s="261" t="str">
        <f t="shared" si="9"/>
        <v>_</v>
      </c>
      <c r="O33" s="234"/>
      <c r="P33" s="45"/>
      <c r="Q33" s="45"/>
      <c r="R33" s="45"/>
      <c r="S33" s="45"/>
      <c r="T33" s="46"/>
      <c r="U33" s="133"/>
      <c r="W33" s="44"/>
      <c r="X33" s="44"/>
      <c r="Y33" s="20" t="str">
        <f t="shared" si="2"/>
        <v>.</v>
      </c>
      <c r="Z33" s="20" t="str">
        <f t="shared" si="3"/>
        <v>.</v>
      </c>
      <c r="AA33" s="20" t="str">
        <f t="shared" si="4"/>
        <v>.</v>
      </c>
      <c r="AB33" s="20" t="str">
        <f t="shared" si="5"/>
        <v>.</v>
      </c>
      <c r="AC33" s="20" t="str">
        <f t="shared" si="6"/>
        <v>.</v>
      </c>
      <c r="AD33" s="20" t="str">
        <f t="shared" si="7"/>
        <v>.</v>
      </c>
    </row>
    <row r="34" spans="1:31" x14ac:dyDescent="0.25">
      <c r="A34" s="42">
        <v>111</v>
      </c>
      <c r="B34" s="42" t="s">
        <v>65</v>
      </c>
      <c r="C34" s="42" t="s">
        <v>683</v>
      </c>
      <c r="E34" s="42">
        <v>1</v>
      </c>
      <c r="F34" s="42">
        <v>1</v>
      </c>
      <c r="G34" s="42">
        <v>1</v>
      </c>
      <c r="H34" s="42">
        <v>0</v>
      </c>
      <c r="I34" s="42">
        <v>0</v>
      </c>
      <c r="J34" s="42">
        <v>0</v>
      </c>
      <c r="K34" s="42">
        <v>0</v>
      </c>
      <c r="L34" s="42">
        <v>0</v>
      </c>
      <c r="M34" s="262" t="s">
        <v>684</v>
      </c>
      <c r="N34"/>
      <c r="O34" s="101"/>
      <c r="P34" s="45"/>
      <c r="Q34" s="33"/>
      <c r="R34" s="33"/>
      <c r="S34" s="33"/>
      <c r="T34" s="35"/>
      <c r="U34" s="35"/>
      <c r="AE34" s="16"/>
    </row>
    <row r="35" spans="1:31" x14ac:dyDescent="0.25">
      <c r="A35" s="42">
        <v>111</v>
      </c>
      <c r="B35" s="42" t="s">
        <v>65</v>
      </c>
      <c r="C35" s="42" t="s">
        <v>683</v>
      </c>
      <c r="E35" s="42">
        <v>1</v>
      </c>
      <c r="F35" s="42">
        <v>1</v>
      </c>
      <c r="G35" s="42">
        <v>2</v>
      </c>
      <c r="H35" s="42">
        <v>0</v>
      </c>
      <c r="I35" s="42">
        <v>0</v>
      </c>
      <c r="J35" s="42">
        <v>0</v>
      </c>
      <c r="K35" s="42">
        <v>0</v>
      </c>
      <c r="L35" s="42">
        <v>0</v>
      </c>
      <c r="M35" s="262" t="s">
        <v>684</v>
      </c>
      <c r="N35"/>
      <c r="O35" s="101"/>
      <c r="P35" s="45"/>
      <c r="Q35" s="33"/>
      <c r="R35" s="33"/>
      <c r="S35" s="33"/>
      <c r="T35" s="35"/>
      <c r="U35" s="35"/>
      <c r="AE35" s="16"/>
    </row>
    <row r="36" spans="1:31" x14ac:dyDescent="0.25">
      <c r="A36" s="42">
        <v>111</v>
      </c>
      <c r="B36" s="42" t="s">
        <v>65</v>
      </c>
      <c r="C36" s="42" t="s">
        <v>683</v>
      </c>
      <c r="E36" s="42">
        <v>1</v>
      </c>
      <c r="F36" s="42">
        <v>1</v>
      </c>
      <c r="G36" s="42">
        <v>3</v>
      </c>
      <c r="H36" s="42">
        <v>3</v>
      </c>
      <c r="I36" s="42">
        <v>0</v>
      </c>
      <c r="J36" s="42">
        <v>1</v>
      </c>
      <c r="K36" s="42">
        <v>0</v>
      </c>
      <c r="L36" s="42">
        <v>1</v>
      </c>
      <c r="M36" s="262" t="s">
        <v>684</v>
      </c>
      <c r="N36"/>
      <c r="O36" s="101"/>
      <c r="P36" s="45"/>
      <c r="Q36" s="33"/>
      <c r="R36" s="33"/>
      <c r="S36" s="33"/>
      <c r="T36" s="35"/>
      <c r="U36" s="35"/>
      <c r="AE36" s="16"/>
    </row>
    <row r="37" spans="1:31" x14ac:dyDescent="0.25">
      <c r="A37" s="42">
        <v>111</v>
      </c>
      <c r="B37" s="42" t="s">
        <v>65</v>
      </c>
      <c r="C37" s="42" t="s">
        <v>683</v>
      </c>
      <c r="E37" s="42">
        <v>1</v>
      </c>
      <c r="F37" s="42">
        <v>1</v>
      </c>
      <c r="G37" s="42">
        <v>4</v>
      </c>
      <c r="H37" s="42">
        <v>2</v>
      </c>
      <c r="I37" s="42">
        <v>0</v>
      </c>
      <c r="J37" s="42">
        <v>0</v>
      </c>
      <c r="K37" s="42">
        <v>1</v>
      </c>
      <c r="L37" s="42">
        <v>0</v>
      </c>
      <c r="M37" s="262" t="s">
        <v>684</v>
      </c>
      <c r="N37"/>
      <c r="O37" s="101"/>
      <c r="P37" s="45"/>
      <c r="Q37" s="33"/>
      <c r="R37" s="33"/>
      <c r="S37" s="33"/>
      <c r="T37" s="35"/>
      <c r="U37" s="35"/>
      <c r="AE37" s="16"/>
    </row>
    <row r="38" spans="1:31" x14ac:dyDescent="0.25">
      <c r="A38" s="42">
        <v>111</v>
      </c>
      <c r="B38" s="42" t="s">
        <v>65</v>
      </c>
      <c r="C38" s="42" t="s">
        <v>683</v>
      </c>
      <c r="E38" s="42">
        <v>1</v>
      </c>
      <c r="F38" s="42">
        <v>2</v>
      </c>
      <c r="G38" s="42">
        <v>1</v>
      </c>
      <c r="H38" s="42">
        <v>0</v>
      </c>
      <c r="I38" s="42">
        <v>0</v>
      </c>
      <c r="J38" s="42">
        <v>0</v>
      </c>
      <c r="K38" s="42">
        <v>0</v>
      </c>
      <c r="L38" s="42">
        <v>0</v>
      </c>
      <c r="M38" s="262" t="s">
        <v>684</v>
      </c>
      <c r="N38"/>
      <c r="O38" s="101"/>
      <c r="P38" s="45"/>
      <c r="Q38" s="33"/>
      <c r="R38" s="33"/>
      <c r="S38" s="33"/>
      <c r="T38" s="35"/>
      <c r="U38" s="35"/>
      <c r="AE38" s="16"/>
    </row>
    <row r="39" spans="1:31" x14ac:dyDescent="0.25">
      <c r="A39" s="42">
        <v>111</v>
      </c>
      <c r="B39" s="42" t="s">
        <v>65</v>
      </c>
      <c r="C39" s="42" t="s">
        <v>683</v>
      </c>
      <c r="E39" s="42">
        <v>1</v>
      </c>
      <c r="F39" s="42">
        <v>2</v>
      </c>
      <c r="G39" s="42">
        <v>2</v>
      </c>
      <c r="H39" s="42">
        <v>0</v>
      </c>
      <c r="I39" s="42">
        <v>0</v>
      </c>
      <c r="J39" s="42">
        <v>0</v>
      </c>
      <c r="K39" s="42">
        <v>0</v>
      </c>
      <c r="L39" s="42">
        <v>0</v>
      </c>
      <c r="M39" s="262" t="s">
        <v>684</v>
      </c>
      <c r="N39"/>
      <c r="O39" s="101"/>
      <c r="P39" s="45"/>
      <c r="Q39" s="33"/>
      <c r="R39" s="33"/>
      <c r="S39" s="33"/>
      <c r="T39" s="35"/>
      <c r="U39" s="35"/>
      <c r="AE39" s="16"/>
    </row>
    <row r="40" spans="1:31" x14ac:dyDescent="0.25">
      <c r="A40" s="42">
        <v>111</v>
      </c>
      <c r="B40" s="42" t="s">
        <v>65</v>
      </c>
      <c r="C40" s="42" t="s">
        <v>683</v>
      </c>
      <c r="E40" s="42">
        <v>1</v>
      </c>
      <c r="F40" s="42">
        <v>2</v>
      </c>
      <c r="G40" s="42">
        <v>3</v>
      </c>
      <c r="H40" s="42">
        <v>11</v>
      </c>
      <c r="I40" s="42">
        <v>5</v>
      </c>
      <c r="J40" s="42">
        <v>0</v>
      </c>
      <c r="K40" s="42">
        <v>0</v>
      </c>
      <c r="L40" s="42">
        <v>0</v>
      </c>
      <c r="M40" s="262" t="s">
        <v>684</v>
      </c>
      <c r="N40"/>
      <c r="O40" s="101"/>
      <c r="P40" s="45"/>
      <c r="Q40" s="33"/>
      <c r="R40" s="33"/>
      <c r="S40" s="33"/>
      <c r="T40" s="35"/>
      <c r="U40" s="35"/>
      <c r="AE40" s="16"/>
    </row>
    <row r="41" spans="1:31" x14ac:dyDescent="0.25">
      <c r="A41" s="42">
        <v>111</v>
      </c>
      <c r="B41" s="42" t="s">
        <v>65</v>
      </c>
      <c r="C41" s="42" t="s">
        <v>683</v>
      </c>
      <c r="E41" s="42">
        <v>1</v>
      </c>
      <c r="F41" s="42">
        <v>2</v>
      </c>
      <c r="G41" s="42">
        <v>4</v>
      </c>
      <c r="H41" s="42">
        <v>0</v>
      </c>
      <c r="I41" s="42">
        <v>0</v>
      </c>
      <c r="J41" s="42">
        <v>0</v>
      </c>
      <c r="K41" s="42">
        <v>0</v>
      </c>
      <c r="L41" s="42">
        <v>0</v>
      </c>
      <c r="M41" s="262" t="s">
        <v>684</v>
      </c>
      <c r="N41"/>
      <c r="O41" s="101"/>
      <c r="P41" s="45"/>
      <c r="Q41" s="33"/>
      <c r="R41" s="33"/>
      <c r="S41" s="33"/>
      <c r="T41" s="35"/>
      <c r="U41" s="35"/>
      <c r="AE41" s="16"/>
    </row>
    <row r="42" spans="1:31" x14ac:dyDescent="0.25">
      <c r="A42" s="42">
        <v>111</v>
      </c>
      <c r="B42" s="42" t="s">
        <v>65</v>
      </c>
      <c r="C42" s="42" t="s">
        <v>683</v>
      </c>
      <c r="E42" s="42">
        <v>1</v>
      </c>
      <c r="F42" s="42">
        <v>3</v>
      </c>
      <c r="G42" s="42">
        <v>1</v>
      </c>
      <c r="H42" s="42">
        <v>0</v>
      </c>
      <c r="I42" s="42">
        <v>0</v>
      </c>
      <c r="J42" s="42">
        <v>0</v>
      </c>
      <c r="K42" s="42">
        <v>0</v>
      </c>
      <c r="L42" s="42">
        <v>0</v>
      </c>
      <c r="M42" s="262" t="s">
        <v>684</v>
      </c>
      <c r="N42"/>
      <c r="O42" s="101"/>
      <c r="P42" s="45"/>
      <c r="Q42" s="33"/>
      <c r="R42" s="33"/>
      <c r="S42" s="33"/>
      <c r="T42" s="35"/>
      <c r="U42" s="35"/>
      <c r="AE42" s="16"/>
    </row>
    <row r="43" spans="1:31" x14ac:dyDescent="0.25">
      <c r="A43" s="42">
        <v>111</v>
      </c>
      <c r="B43" s="42" t="s">
        <v>65</v>
      </c>
      <c r="C43" s="42" t="s">
        <v>683</v>
      </c>
      <c r="E43" s="42">
        <v>1</v>
      </c>
      <c r="F43" s="42">
        <v>3</v>
      </c>
      <c r="G43" s="42">
        <v>2</v>
      </c>
      <c r="H43" s="42">
        <v>0</v>
      </c>
      <c r="I43" s="42">
        <v>0</v>
      </c>
      <c r="J43" s="42">
        <v>0</v>
      </c>
      <c r="K43" s="42">
        <v>0</v>
      </c>
      <c r="L43" s="42">
        <v>0</v>
      </c>
      <c r="M43" s="262" t="s">
        <v>684</v>
      </c>
      <c r="N43"/>
      <c r="O43" s="101"/>
      <c r="P43" s="45"/>
      <c r="Q43" s="33"/>
      <c r="R43" s="33"/>
      <c r="S43" s="33"/>
      <c r="T43" s="35"/>
      <c r="U43" s="35"/>
      <c r="AE43" s="16"/>
    </row>
    <row r="44" spans="1:31" x14ac:dyDescent="0.25">
      <c r="A44" s="42">
        <v>111</v>
      </c>
      <c r="B44" s="42" t="s">
        <v>65</v>
      </c>
      <c r="C44" s="42" t="s">
        <v>683</v>
      </c>
      <c r="E44" s="42">
        <v>1</v>
      </c>
      <c r="F44" s="42">
        <v>3</v>
      </c>
      <c r="G44" s="42">
        <v>3</v>
      </c>
      <c r="H44" s="42">
        <v>8</v>
      </c>
      <c r="I44" s="42">
        <v>3</v>
      </c>
      <c r="J44" s="42">
        <v>2</v>
      </c>
      <c r="K44" s="42">
        <v>0</v>
      </c>
      <c r="L44" s="42">
        <v>0</v>
      </c>
      <c r="M44" s="262" t="s">
        <v>684</v>
      </c>
      <c r="N44"/>
      <c r="O44" s="101"/>
      <c r="P44" s="45"/>
      <c r="Q44" s="33"/>
      <c r="R44" s="33"/>
      <c r="S44" s="33"/>
      <c r="T44" s="35"/>
      <c r="U44" s="35"/>
      <c r="AE44" s="16"/>
    </row>
    <row r="45" spans="1:31" x14ac:dyDescent="0.25">
      <c r="A45" s="42">
        <v>111</v>
      </c>
      <c r="B45" s="42" t="s">
        <v>65</v>
      </c>
      <c r="C45" s="42" t="s">
        <v>683</v>
      </c>
      <c r="E45" s="42">
        <v>1</v>
      </c>
      <c r="F45" s="42">
        <v>3</v>
      </c>
      <c r="G45" s="42">
        <v>4</v>
      </c>
      <c r="H45" s="42">
        <v>0</v>
      </c>
      <c r="I45" s="42">
        <v>0</v>
      </c>
      <c r="J45" s="42">
        <v>0</v>
      </c>
      <c r="K45" s="42">
        <v>0</v>
      </c>
      <c r="L45" s="42">
        <v>0</v>
      </c>
      <c r="M45" s="262" t="s">
        <v>684</v>
      </c>
      <c r="N45"/>
      <c r="O45" s="101"/>
      <c r="P45" s="45"/>
      <c r="Q45" s="33"/>
      <c r="R45" s="33"/>
      <c r="S45" s="33"/>
      <c r="T45" s="35"/>
      <c r="U45" s="35"/>
      <c r="AE45" s="16"/>
    </row>
    <row r="46" spans="1:31" x14ac:dyDescent="0.25">
      <c r="A46" s="42">
        <v>111</v>
      </c>
      <c r="B46" s="42" t="s">
        <v>65</v>
      </c>
      <c r="C46" s="42" t="s">
        <v>683</v>
      </c>
      <c r="E46" s="42">
        <v>1</v>
      </c>
      <c r="F46" s="42">
        <v>4</v>
      </c>
      <c r="G46" s="42">
        <v>1</v>
      </c>
      <c r="H46" s="42">
        <v>0</v>
      </c>
      <c r="I46" s="42">
        <v>0</v>
      </c>
      <c r="J46" s="42">
        <v>0</v>
      </c>
      <c r="K46" s="42">
        <v>0</v>
      </c>
      <c r="L46" s="42">
        <v>0</v>
      </c>
      <c r="M46" s="262" t="s">
        <v>684</v>
      </c>
      <c r="N46"/>
      <c r="O46" s="101"/>
      <c r="P46" s="45"/>
      <c r="Q46" s="33"/>
      <c r="R46" s="33"/>
      <c r="S46" s="33"/>
      <c r="T46" s="35"/>
      <c r="U46" s="35"/>
      <c r="AE46" s="16"/>
    </row>
    <row r="47" spans="1:31" x14ac:dyDescent="0.25">
      <c r="A47" s="42">
        <v>111</v>
      </c>
      <c r="B47" s="42" t="s">
        <v>65</v>
      </c>
      <c r="C47" s="42" t="s">
        <v>683</v>
      </c>
      <c r="E47" s="42">
        <v>1</v>
      </c>
      <c r="F47" s="42">
        <v>4</v>
      </c>
      <c r="G47" s="42">
        <v>2</v>
      </c>
      <c r="H47" s="42">
        <v>0</v>
      </c>
      <c r="I47" s="42">
        <v>0</v>
      </c>
      <c r="J47" s="42">
        <v>0</v>
      </c>
      <c r="K47" s="42">
        <v>0</v>
      </c>
      <c r="L47" s="42">
        <v>0</v>
      </c>
      <c r="M47" s="262" t="s">
        <v>684</v>
      </c>
      <c r="N47"/>
      <c r="O47" s="101"/>
      <c r="P47" s="45"/>
      <c r="Q47" s="33"/>
      <c r="R47" s="33"/>
      <c r="S47" s="33"/>
      <c r="T47" s="35"/>
      <c r="U47" s="35"/>
      <c r="AE47" s="16"/>
    </row>
    <row r="48" spans="1:31" x14ac:dyDescent="0.25">
      <c r="A48" s="42">
        <v>111</v>
      </c>
      <c r="B48" s="42" t="s">
        <v>65</v>
      </c>
      <c r="C48" s="42" t="s">
        <v>683</v>
      </c>
      <c r="E48" s="42">
        <v>1</v>
      </c>
      <c r="F48" s="42">
        <v>4</v>
      </c>
      <c r="G48" s="42">
        <v>3</v>
      </c>
      <c r="H48" s="42">
        <v>15</v>
      </c>
      <c r="I48" s="42">
        <v>6</v>
      </c>
      <c r="J48" s="42">
        <v>4</v>
      </c>
      <c r="K48" s="42">
        <v>0</v>
      </c>
      <c r="L48" s="42">
        <v>0</v>
      </c>
      <c r="M48" s="262" t="s">
        <v>684</v>
      </c>
      <c r="N48"/>
      <c r="O48" s="101"/>
      <c r="P48" s="45"/>
      <c r="Q48" s="33"/>
      <c r="R48" s="33"/>
      <c r="S48" s="33"/>
      <c r="T48" s="35"/>
      <c r="U48" s="35"/>
      <c r="AE48" s="16"/>
    </row>
    <row r="49" spans="1:31" x14ac:dyDescent="0.25">
      <c r="A49" s="42">
        <v>111</v>
      </c>
      <c r="B49" s="42" t="s">
        <v>65</v>
      </c>
      <c r="C49" s="42" t="s">
        <v>683</v>
      </c>
      <c r="E49" s="42">
        <v>1</v>
      </c>
      <c r="F49" s="42">
        <v>4</v>
      </c>
      <c r="G49" s="42">
        <v>4</v>
      </c>
      <c r="H49" s="42">
        <v>1</v>
      </c>
      <c r="I49" s="42">
        <v>0</v>
      </c>
      <c r="J49" s="42">
        <v>0</v>
      </c>
      <c r="K49" s="42">
        <v>0</v>
      </c>
      <c r="L49" s="42">
        <v>0</v>
      </c>
      <c r="M49" s="262" t="s">
        <v>684</v>
      </c>
      <c r="N49"/>
      <c r="O49" s="101"/>
      <c r="P49" s="45"/>
      <c r="Q49" s="33"/>
      <c r="R49" s="33"/>
      <c r="S49" s="33"/>
      <c r="T49" s="35"/>
      <c r="U49" s="35"/>
      <c r="AE49" s="16"/>
    </row>
    <row r="50" spans="1:31" x14ac:dyDescent="0.25">
      <c r="A50" s="42">
        <v>111</v>
      </c>
      <c r="B50" s="42" t="s">
        <v>65</v>
      </c>
      <c r="C50" s="42" t="s">
        <v>683</v>
      </c>
      <c r="E50" s="42">
        <v>2</v>
      </c>
      <c r="F50" s="42">
        <v>1</v>
      </c>
      <c r="G50" s="42">
        <v>1</v>
      </c>
      <c r="H50" s="42">
        <v>0</v>
      </c>
      <c r="I50" s="42">
        <v>0</v>
      </c>
      <c r="J50" s="42">
        <v>0</v>
      </c>
      <c r="K50" s="42">
        <v>0</v>
      </c>
      <c r="L50" s="42">
        <v>0</v>
      </c>
      <c r="M50" s="262"/>
      <c r="N50"/>
      <c r="O50" s="101"/>
      <c r="P50" s="45"/>
      <c r="Q50" s="33"/>
      <c r="R50" s="33"/>
      <c r="S50" s="33"/>
      <c r="T50" s="35"/>
      <c r="U50" s="35"/>
      <c r="AE50" s="16"/>
    </row>
    <row r="51" spans="1:31" x14ac:dyDescent="0.25">
      <c r="A51" s="42">
        <v>111</v>
      </c>
      <c r="B51" s="42" t="s">
        <v>65</v>
      </c>
      <c r="C51" s="42" t="s">
        <v>683</v>
      </c>
      <c r="E51" s="42">
        <v>2</v>
      </c>
      <c r="F51" s="42">
        <v>1</v>
      </c>
      <c r="G51" s="42">
        <v>2</v>
      </c>
      <c r="H51" s="42">
        <v>0</v>
      </c>
      <c r="I51" s="42">
        <v>0</v>
      </c>
      <c r="J51" s="42">
        <v>0</v>
      </c>
      <c r="K51" s="42">
        <v>0</v>
      </c>
      <c r="L51" s="42">
        <v>0</v>
      </c>
      <c r="M51" s="262"/>
      <c r="N51"/>
      <c r="O51" s="101"/>
      <c r="P51" s="45"/>
      <c r="Q51" s="33"/>
      <c r="R51" s="33"/>
      <c r="S51" s="33"/>
      <c r="T51" s="35"/>
      <c r="U51" s="35"/>
      <c r="AE51" s="16"/>
    </row>
    <row r="52" spans="1:31" x14ac:dyDescent="0.25">
      <c r="A52" s="42">
        <v>111</v>
      </c>
      <c r="B52" s="42" t="s">
        <v>65</v>
      </c>
      <c r="C52" s="42" t="s">
        <v>683</v>
      </c>
      <c r="E52" s="42">
        <v>2</v>
      </c>
      <c r="F52" s="42">
        <v>1</v>
      </c>
      <c r="G52" s="42">
        <v>3</v>
      </c>
      <c r="H52" s="42">
        <v>6</v>
      </c>
      <c r="I52" s="42">
        <v>3</v>
      </c>
      <c r="J52" s="42">
        <v>1</v>
      </c>
      <c r="K52" s="42">
        <v>0</v>
      </c>
      <c r="L52" s="42">
        <v>0</v>
      </c>
      <c r="M52" s="262"/>
      <c r="N52"/>
      <c r="O52" s="101"/>
      <c r="P52" s="45"/>
      <c r="Q52" s="33"/>
      <c r="R52" s="33"/>
      <c r="S52" s="33"/>
      <c r="T52" s="35"/>
      <c r="U52" s="35"/>
      <c r="AE52" s="16"/>
    </row>
    <row r="53" spans="1:31" x14ac:dyDescent="0.25">
      <c r="A53" s="42">
        <v>111</v>
      </c>
      <c r="B53" s="42" t="s">
        <v>65</v>
      </c>
      <c r="C53" s="42" t="s">
        <v>683</v>
      </c>
      <c r="E53" s="42">
        <v>2</v>
      </c>
      <c r="F53" s="42">
        <v>1</v>
      </c>
      <c r="G53" s="42">
        <v>4</v>
      </c>
      <c r="H53" s="42">
        <v>1</v>
      </c>
      <c r="I53" s="42">
        <v>1</v>
      </c>
      <c r="J53" s="42">
        <v>0</v>
      </c>
      <c r="K53" s="42">
        <v>1</v>
      </c>
      <c r="L53" s="42">
        <v>1</v>
      </c>
      <c r="M53" s="262"/>
      <c r="N53"/>
      <c r="O53" s="101"/>
      <c r="P53" s="45"/>
      <c r="Q53" s="33"/>
      <c r="R53" s="33"/>
      <c r="S53" s="33"/>
      <c r="T53" s="35"/>
      <c r="U53" s="35"/>
      <c r="AE53" s="16"/>
    </row>
    <row r="54" spans="1:31" x14ac:dyDescent="0.25">
      <c r="A54" s="42">
        <v>111</v>
      </c>
      <c r="B54" s="42" t="s">
        <v>65</v>
      </c>
      <c r="C54" s="42" t="s">
        <v>683</v>
      </c>
      <c r="E54" s="42">
        <v>2</v>
      </c>
      <c r="F54" s="42">
        <v>2</v>
      </c>
      <c r="G54" s="42">
        <v>1</v>
      </c>
      <c r="H54" s="42">
        <v>0</v>
      </c>
      <c r="I54" s="42">
        <v>0</v>
      </c>
      <c r="J54" s="42">
        <v>0</v>
      </c>
      <c r="K54" s="42">
        <v>0</v>
      </c>
      <c r="L54" s="42">
        <v>0</v>
      </c>
      <c r="M54" s="262"/>
      <c r="N54"/>
      <c r="O54" s="101"/>
      <c r="P54" s="45"/>
      <c r="Q54" s="33"/>
      <c r="R54" s="33"/>
      <c r="S54" s="33"/>
      <c r="T54" s="35"/>
      <c r="U54" s="35"/>
      <c r="AE54" s="16"/>
    </row>
    <row r="55" spans="1:31" x14ac:dyDescent="0.25">
      <c r="A55" s="42">
        <v>111</v>
      </c>
      <c r="B55" s="42" t="s">
        <v>65</v>
      </c>
      <c r="C55" s="42" t="s">
        <v>683</v>
      </c>
      <c r="E55" s="42">
        <v>2</v>
      </c>
      <c r="F55" s="42">
        <v>2</v>
      </c>
      <c r="G55" s="42">
        <v>2</v>
      </c>
      <c r="H55" s="42">
        <v>0</v>
      </c>
      <c r="I55" s="42">
        <v>0</v>
      </c>
      <c r="J55" s="42">
        <v>0</v>
      </c>
      <c r="K55" s="42">
        <v>0</v>
      </c>
      <c r="L55" s="42">
        <v>0</v>
      </c>
      <c r="M55" s="262"/>
      <c r="N55"/>
      <c r="O55" s="101"/>
      <c r="P55" s="45"/>
      <c r="Q55" s="33"/>
      <c r="R55" s="33"/>
      <c r="S55" s="33"/>
      <c r="T55" s="35"/>
      <c r="U55" s="35"/>
      <c r="AE55" s="16"/>
    </row>
    <row r="56" spans="1:31" x14ac:dyDescent="0.25">
      <c r="A56" s="42">
        <v>111</v>
      </c>
      <c r="B56" s="42" t="s">
        <v>65</v>
      </c>
      <c r="C56" s="42" t="s">
        <v>683</v>
      </c>
      <c r="E56" s="42">
        <v>2</v>
      </c>
      <c r="F56" s="42">
        <v>2</v>
      </c>
      <c r="G56" s="42">
        <v>3</v>
      </c>
      <c r="H56" s="42">
        <v>21</v>
      </c>
      <c r="I56" s="42">
        <v>8</v>
      </c>
      <c r="J56" s="42">
        <v>2</v>
      </c>
      <c r="K56" s="42">
        <v>0</v>
      </c>
      <c r="L56" s="42">
        <v>1</v>
      </c>
      <c r="M56" s="262"/>
      <c r="N56"/>
      <c r="O56" s="101"/>
      <c r="P56" s="45"/>
      <c r="Q56" s="33"/>
      <c r="R56" s="33"/>
      <c r="S56" s="33"/>
      <c r="T56" s="35"/>
      <c r="U56" s="35"/>
      <c r="AE56" s="16"/>
    </row>
    <row r="57" spans="1:31" x14ac:dyDescent="0.25">
      <c r="A57" s="42">
        <v>111</v>
      </c>
      <c r="B57" s="42" t="s">
        <v>65</v>
      </c>
      <c r="C57" s="42" t="s">
        <v>683</v>
      </c>
      <c r="E57" s="42">
        <v>2</v>
      </c>
      <c r="F57" s="42">
        <v>2</v>
      </c>
      <c r="G57" s="42">
        <v>4</v>
      </c>
      <c r="H57" s="42">
        <v>1</v>
      </c>
      <c r="I57" s="42">
        <v>0</v>
      </c>
      <c r="J57" s="42">
        <v>0</v>
      </c>
      <c r="K57" s="42">
        <v>1</v>
      </c>
      <c r="L57" s="42">
        <v>1</v>
      </c>
      <c r="M57" s="262"/>
      <c r="N57"/>
      <c r="O57" s="101"/>
      <c r="P57" s="45"/>
      <c r="Q57" s="33"/>
      <c r="R57" s="33"/>
      <c r="S57" s="33"/>
      <c r="T57" s="35"/>
      <c r="U57" s="35"/>
      <c r="AE57" s="16"/>
    </row>
    <row r="58" spans="1:31" x14ac:dyDescent="0.25">
      <c r="A58" s="42">
        <v>111</v>
      </c>
      <c r="B58" s="42" t="s">
        <v>65</v>
      </c>
      <c r="C58" s="42" t="s">
        <v>683</v>
      </c>
      <c r="E58" s="42">
        <v>2</v>
      </c>
      <c r="F58" s="42">
        <v>3</v>
      </c>
      <c r="G58" s="42">
        <v>1</v>
      </c>
      <c r="H58" s="42">
        <v>0</v>
      </c>
      <c r="I58" s="42">
        <v>0</v>
      </c>
      <c r="J58" s="42">
        <v>0</v>
      </c>
      <c r="K58" s="42">
        <v>0</v>
      </c>
      <c r="L58" s="42">
        <v>0</v>
      </c>
      <c r="M58" s="262"/>
      <c r="N58"/>
      <c r="O58" s="101"/>
      <c r="P58" s="45"/>
      <c r="Q58" s="33"/>
      <c r="R58" s="33"/>
      <c r="S58" s="33"/>
      <c r="T58" s="35"/>
      <c r="U58" s="35"/>
      <c r="AE58" s="16"/>
    </row>
    <row r="59" spans="1:31" x14ac:dyDescent="0.25">
      <c r="A59" s="42">
        <v>111</v>
      </c>
      <c r="B59" s="42" t="s">
        <v>65</v>
      </c>
      <c r="C59" s="42" t="s">
        <v>683</v>
      </c>
      <c r="E59" s="42">
        <v>2</v>
      </c>
      <c r="F59" s="42">
        <v>3</v>
      </c>
      <c r="G59" s="42">
        <v>2</v>
      </c>
      <c r="H59" s="42">
        <v>0</v>
      </c>
      <c r="I59" s="42">
        <v>0</v>
      </c>
      <c r="J59" s="42">
        <v>0</v>
      </c>
      <c r="K59" s="42">
        <v>0</v>
      </c>
      <c r="L59" s="42">
        <v>0</v>
      </c>
      <c r="M59" s="262"/>
      <c r="N59"/>
      <c r="O59" s="101"/>
      <c r="P59" s="45"/>
      <c r="Q59" s="33"/>
      <c r="R59" s="33"/>
      <c r="S59" s="33"/>
      <c r="T59" s="35"/>
      <c r="U59" s="35"/>
      <c r="AE59" s="16"/>
    </row>
    <row r="60" spans="1:31" x14ac:dyDescent="0.25">
      <c r="A60" s="42">
        <v>111</v>
      </c>
      <c r="B60" s="42" t="s">
        <v>65</v>
      </c>
      <c r="C60" s="42" t="s">
        <v>683</v>
      </c>
      <c r="E60" s="42">
        <v>2</v>
      </c>
      <c r="F60" s="42">
        <v>3</v>
      </c>
      <c r="G60" s="42">
        <v>3</v>
      </c>
      <c r="H60" s="42">
        <v>25</v>
      </c>
      <c r="I60" s="42">
        <v>10</v>
      </c>
      <c r="J60" s="42">
        <v>7</v>
      </c>
      <c r="K60" s="42">
        <v>0</v>
      </c>
      <c r="L60" s="42">
        <v>1</v>
      </c>
      <c r="M60" s="262"/>
      <c r="N60"/>
      <c r="O60" s="101"/>
      <c r="P60" s="45"/>
      <c r="Q60" s="33"/>
      <c r="R60" s="33"/>
      <c r="S60" s="33"/>
      <c r="T60" s="35"/>
      <c r="U60" s="35"/>
      <c r="AE60" s="16"/>
    </row>
    <row r="61" spans="1:31" x14ac:dyDescent="0.25">
      <c r="A61" s="42">
        <v>111</v>
      </c>
      <c r="B61" s="42" t="s">
        <v>65</v>
      </c>
      <c r="C61" s="42" t="s">
        <v>683</v>
      </c>
      <c r="E61" s="42">
        <v>2</v>
      </c>
      <c r="F61" s="42">
        <v>3</v>
      </c>
      <c r="G61" s="42">
        <v>4</v>
      </c>
      <c r="H61" s="42">
        <v>0</v>
      </c>
      <c r="I61" s="42">
        <v>0</v>
      </c>
      <c r="J61" s="42">
        <v>0</v>
      </c>
      <c r="K61" s="42">
        <v>0</v>
      </c>
      <c r="L61" s="42">
        <v>0</v>
      </c>
      <c r="M61" s="262"/>
      <c r="N61"/>
      <c r="O61" s="101"/>
      <c r="P61" s="45"/>
      <c r="Q61" s="33"/>
      <c r="R61" s="33"/>
      <c r="S61" s="33"/>
      <c r="T61" s="35"/>
      <c r="U61" s="35"/>
      <c r="AE61" s="16"/>
    </row>
    <row r="62" spans="1:31" x14ac:dyDescent="0.25">
      <c r="A62" s="42">
        <v>111</v>
      </c>
      <c r="B62" s="42" t="s">
        <v>65</v>
      </c>
      <c r="C62" s="42" t="s">
        <v>683</v>
      </c>
      <c r="E62" s="42">
        <v>2</v>
      </c>
      <c r="F62" s="42">
        <v>4</v>
      </c>
      <c r="G62" s="42">
        <v>1</v>
      </c>
      <c r="H62" s="42">
        <v>0</v>
      </c>
      <c r="I62" s="42">
        <v>0</v>
      </c>
      <c r="J62" s="42">
        <v>0</v>
      </c>
      <c r="K62" s="42">
        <v>0</v>
      </c>
      <c r="L62" s="42">
        <v>0</v>
      </c>
      <c r="M62" s="262"/>
      <c r="N62"/>
      <c r="O62" s="101"/>
      <c r="P62" s="45"/>
      <c r="Q62" s="33"/>
      <c r="R62" s="33"/>
      <c r="S62" s="33"/>
      <c r="T62" s="35"/>
      <c r="U62" s="35"/>
      <c r="AE62" s="16"/>
    </row>
    <row r="63" spans="1:31" x14ac:dyDescent="0.25">
      <c r="A63" s="42">
        <v>111</v>
      </c>
      <c r="B63" s="42" t="s">
        <v>65</v>
      </c>
      <c r="C63" s="42" t="s">
        <v>683</v>
      </c>
      <c r="E63" s="42">
        <v>2</v>
      </c>
      <c r="F63" s="42">
        <v>4</v>
      </c>
      <c r="G63" s="42">
        <v>2</v>
      </c>
      <c r="H63" s="42">
        <v>0</v>
      </c>
      <c r="I63" s="42">
        <v>0</v>
      </c>
      <c r="J63" s="42">
        <v>0</v>
      </c>
      <c r="K63" s="42">
        <v>0</v>
      </c>
      <c r="L63" s="42">
        <v>0</v>
      </c>
      <c r="M63" s="262"/>
      <c r="N63"/>
      <c r="O63" s="101"/>
      <c r="P63" s="45"/>
      <c r="Q63" s="33"/>
      <c r="R63" s="33"/>
      <c r="S63" s="33"/>
      <c r="T63" s="35"/>
      <c r="U63" s="35"/>
      <c r="AE63" s="16"/>
    </row>
    <row r="64" spans="1:31" x14ac:dyDescent="0.25">
      <c r="A64" s="42">
        <v>111</v>
      </c>
      <c r="B64" s="42" t="s">
        <v>65</v>
      </c>
      <c r="C64" s="42" t="s">
        <v>683</v>
      </c>
      <c r="E64" s="42">
        <v>2</v>
      </c>
      <c r="F64" s="42">
        <v>4</v>
      </c>
      <c r="G64" s="42">
        <v>3</v>
      </c>
      <c r="H64" s="42">
        <v>50</v>
      </c>
      <c r="I64" s="42">
        <v>20</v>
      </c>
      <c r="J64" s="42">
        <v>2</v>
      </c>
      <c r="K64" s="42">
        <v>1</v>
      </c>
      <c r="L64" s="42">
        <v>2</v>
      </c>
      <c r="M64" s="262"/>
      <c r="N64"/>
      <c r="O64" s="101"/>
      <c r="P64" s="45"/>
      <c r="Q64" s="33"/>
      <c r="R64" s="33"/>
      <c r="S64" s="33"/>
      <c r="T64" s="35"/>
      <c r="U64" s="35"/>
      <c r="AE64" s="16"/>
    </row>
    <row r="65" spans="1:31" x14ac:dyDescent="0.25">
      <c r="A65" s="42">
        <v>111</v>
      </c>
      <c r="B65" s="42" t="s">
        <v>65</v>
      </c>
      <c r="C65" s="42" t="s">
        <v>683</v>
      </c>
      <c r="E65" s="42">
        <v>2</v>
      </c>
      <c r="F65" s="42">
        <v>4</v>
      </c>
      <c r="G65" s="42">
        <v>4</v>
      </c>
      <c r="H65" s="42">
        <v>4</v>
      </c>
      <c r="I65" s="42">
        <v>2</v>
      </c>
      <c r="J65" s="42">
        <v>0</v>
      </c>
      <c r="K65" s="42">
        <v>0</v>
      </c>
      <c r="L65" s="42">
        <v>0</v>
      </c>
      <c r="M65" s="262"/>
      <c r="N65"/>
      <c r="O65" s="101"/>
      <c r="P65" s="45"/>
      <c r="Q65" s="33"/>
      <c r="R65" s="33"/>
      <c r="S65" s="33"/>
      <c r="T65" s="35"/>
      <c r="U65" s="35"/>
      <c r="AE65" s="16"/>
    </row>
    <row r="66" spans="1:31" x14ac:dyDescent="0.25">
      <c r="A66" s="42">
        <v>111</v>
      </c>
      <c r="B66" s="42" t="s">
        <v>65</v>
      </c>
      <c r="C66" s="42" t="s">
        <v>685</v>
      </c>
      <c r="E66" s="42">
        <v>1</v>
      </c>
      <c r="F66" s="42">
        <v>1</v>
      </c>
      <c r="G66" s="42">
        <v>1</v>
      </c>
      <c r="H66" s="42">
        <v>3</v>
      </c>
      <c r="I66" s="42">
        <v>0</v>
      </c>
      <c r="J66" s="42">
        <v>1</v>
      </c>
      <c r="K66" s="42">
        <v>1</v>
      </c>
      <c r="L66" s="42">
        <v>1</v>
      </c>
      <c r="M66" s="262"/>
      <c r="N66"/>
      <c r="O66" s="101"/>
      <c r="P66" s="45"/>
      <c r="Q66" s="33"/>
      <c r="R66" s="33"/>
      <c r="S66" s="33"/>
      <c r="T66" s="35"/>
      <c r="U66" s="35"/>
      <c r="AA66" s="20"/>
      <c r="AB66" s="20"/>
      <c r="AC66" s="20"/>
      <c r="AE66" s="16"/>
    </row>
    <row r="67" spans="1:31" x14ac:dyDescent="0.25">
      <c r="A67" s="42">
        <v>111</v>
      </c>
      <c r="B67" s="42" t="s">
        <v>65</v>
      </c>
      <c r="C67" s="42" t="s">
        <v>685</v>
      </c>
      <c r="E67" s="42">
        <v>1</v>
      </c>
      <c r="F67" s="42">
        <v>1</v>
      </c>
      <c r="G67" s="42">
        <v>2</v>
      </c>
      <c r="H67" s="42">
        <v>1</v>
      </c>
      <c r="I67" s="42">
        <v>0</v>
      </c>
      <c r="J67" s="42">
        <v>0</v>
      </c>
      <c r="K67" s="42">
        <v>0</v>
      </c>
      <c r="L67" s="42">
        <v>0</v>
      </c>
      <c r="M67" s="262"/>
      <c r="N67"/>
      <c r="O67" s="101"/>
      <c r="P67" s="45"/>
      <c r="Q67" s="33"/>
      <c r="R67" s="33"/>
      <c r="S67" s="33"/>
      <c r="T67" s="35"/>
      <c r="U67" s="35"/>
      <c r="AA67" s="20"/>
      <c r="AB67" s="20"/>
      <c r="AC67" s="20"/>
      <c r="AE67" s="16"/>
    </row>
    <row r="68" spans="1:31" x14ac:dyDescent="0.25">
      <c r="A68" s="42">
        <v>111</v>
      </c>
      <c r="B68" s="42" t="s">
        <v>65</v>
      </c>
      <c r="C68" s="42" t="s">
        <v>685</v>
      </c>
      <c r="E68" s="42">
        <v>1</v>
      </c>
      <c r="F68" s="42">
        <v>1</v>
      </c>
      <c r="G68" s="42">
        <v>3</v>
      </c>
      <c r="H68" s="42">
        <v>0</v>
      </c>
      <c r="I68" s="42">
        <v>0</v>
      </c>
      <c r="J68" s="42">
        <v>0</v>
      </c>
      <c r="K68" s="42">
        <v>0</v>
      </c>
      <c r="L68" s="42">
        <v>0</v>
      </c>
      <c r="M68" s="262"/>
      <c r="N68"/>
      <c r="O68" s="101"/>
      <c r="P68" s="45"/>
      <c r="Q68" s="33"/>
      <c r="R68" s="33"/>
      <c r="S68" s="33"/>
      <c r="T68" s="35"/>
      <c r="U68" s="35"/>
      <c r="AA68" s="20"/>
      <c r="AB68" s="20"/>
      <c r="AC68" s="20"/>
      <c r="AE68" s="16"/>
    </row>
    <row r="69" spans="1:31" x14ac:dyDescent="0.25">
      <c r="A69" s="42">
        <v>111</v>
      </c>
      <c r="B69" s="42" t="s">
        <v>65</v>
      </c>
      <c r="C69" s="42" t="s">
        <v>685</v>
      </c>
      <c r="E69" s="42">
        <v>1</v>
      </c>
      <c r="F69" s="42">
        <v>1</v>
      </c>
      <c r="G69" s="42">
        <v>4</v>
      </c>
      <c r="H69" s="42">
        <v>0</v>
      </c>
      <c r="I69" s="42">
        <v>0</v>
      </c>
      <c r="J69" s="42">
        <v>0</v>
      </c>
      <c r="K69" s="42">
        <v>0</v>
      </c>
      <c r="L69" s="42">
        <v>0</v>
      </c>
      <c r="M69" s="262"/>
      <c r="N69"/>
      <c r="O69" s="101"/>
      <c r="P69" s="45"/>
      <c r="Q69" s="33"/>
      <c r="R69" s="33"/>
      <c r="S69" s="33"/>
      <c r="T69" s="35"/>
      <c r="U69" s="35"/>
      <c r="AA69" s="20"/>
      <c r="AB69" s="20"/>
      <c r="AC69" s="20"/>
      <c r="AE69" s="16"/>
    </row>
    <row r="70" spans="1:31" x14ac:dyDescent="0.25">
      <c r="A70" s="42">
        <v>111</v>
      </c>
      <c r="B70" s="42" t="s">
        <v>65</v>
      </c>
      <c r="C70" s="42" t="s">
        <v>685</v>
      </c>
      <c r="E70" s="42">
        <v>1</v>
      </c>
      <c r="F70" s="42">
        <v>2</v>
      </c>
      <c r="G70" s="42">
        <v>1</v>
      </c>
      <c r="H70" s="42">
        <v>5</v>
      </c>
      <c r="I70" s="42">
        <v>1</v>
      </c>
      <c r="J70" s="42">
        <v>1</v>
      </c>
      <c r="K70" s="42">
        <v>1</v>
      </c>
      <c r="L70" s="42">
        <v>1</v>
      </c>
      <c r="M70" s="262"/>
      <c r="N70"/>
      <c r="O70" s="101"/>
      <c r="P70" s="45"/>
      <c r="Q70" s="33"/>
      <c r="R70" s="33"/>
      <c r="S70" s="33"/>
      <c r="T70" s="35"/>
      <c r="U70" s="35"/>
      <c r="AA70" s="20"/>
      <c r="AB70" s="20"/>
      <c r="AC70" s="20"/>
      <c r="AE70" s="16"/>
    </row>
    <row r="71" spans="1:31" x14ac:dyDescent="0.25">
      <c r="A71" s="42">
        <v>111</v>
      </c>
      <c r="B71" s="42" t="s">
        <v>65</v>
      </c>
      <c r="C71" s="42" t="s">
        <v>685</v>
      </c>
      <c r="E71" s="42">
        <v>1</v>
      </c>
      <c r="F71" s="42">
        <v>2</v>
      </c>
      <c r="G71" s="42">
        <v>2</v>
      </c>
      <c r="H71" s="42">
        <v>0</v>
      </c>
      <c r="I71" s="42">
        <v>0</v>
      </c>
      <c r="J71" s="42">
        <v>0</v>
      </c>
      <c r="K71" s="42">
        <v>0</v>
      </c>
      <c r="L71" s="42">
        <v>0</v>
      </c>
      <c r="M71" s="262"/>
      <c r="N71"/>
      <c r="O71" s="101"/>
      <c r="P71" s="45"/>
      <c r="Q71" s="33"/>
      <c r="R71" s="33"/>
      <c r="S71" s="33"/>
      <c r="T71" s="35"/>
      <c r="U71" s="35"/>
      <c r="AA71" s="20"/>
      <c r="AB71" s="20"/>
      <c r="AC71" s="20"/>
      <c r="AE71" s="16"/>
    </row>
    <row r="72" spans="1:31" x14ac:dyDescent="0.25">
      <c r="A72" s="42">
        <v>111</v>
      </c>
      <c r="B72" s="42" t="s">
        <v>65</v>
      </c>
      <c r="C72" s="42" t="s">
        <v>685</v>
      </c>
      <c r="E72" s="42">
        <v>1</v>
      </c>
      <c r="F72" s="42">
        <v>2</v>
      </c>
      <c r="G72" s="42">
        <v>3</v>
      </c>
      <c r="H72" s="42">
        <v>0</v>
      </c>
      <c r="I72" s="42">
        <v>0</v>
      </c>
      <c r="J72" s="42">
        <v>0</v>
      </c>
      <c r="K72" s="42">
        <v>0</v>
      </c>
      <c r="L72" s="42">
        <v>0</v>
      </c>
      <c r="M72" s="262"/>
      <c r="N72"/>
      <c r="O72" s="101"/>
      <c r="P72" s="45"/>
      <c r="Q72" s="33"/>
      <c r="R72" s="33"/>
      <c r="S72" s="33"/>
      <c r="T72" s="35"/>
      <c r="U72" s="35"/>
      <c r="AA72" s="20"/>
      <c r="AB72" s="20"/>
      <c r="AC72" s="20"/>
      <c r="AE72" s="16"/>
    </row>
    <row r="73" spans="1:31" x14ac:dyDescent="0.25">
      <c r="A73" s="42">
        <v>111</v>
      </c>
      <c r="B73" s="42" t="s">
        <v>65</v>
      </c>
      <c r="C73" s="42" t="s">
        <v>685</v>
      </c>
      <c r="E73" s="42">
        <v>1</v>
      </c>
      <c r="F73" s="42">
        <v>2</v>
      </c>
      <c r="G73" s="42">
        <v>4</v>
      </c>
      <c r="H73" s="42">
        <v>0</v>
      </c>
      <c r="I73" s="42">
        <v>0</v>
      </c>
      <c r="J73" s="42">
        <v>0</v>
      </c>
      <c r="K73" s="42">
        <v>0</v>
      </c>
      <c r="L73" s="42">
        <v>0</v>
      </c>
      <c r="M73" s="262"/>
      <c r="N73"/>
      <c r="O73" s="101"/>
      <c r="P73" s="45"/>
      <c r="Q73" s="33"/>
      <c r="R73" s="33"/>
      <c r="S73" s="33"/>
      <c r="T73" s="35"/>
      <c r="U73" s="35"/>
      <c r="AA73" s="20"/>
      <c r="AB73" s="20"/>
      <c r="AC73" s="20"/>
      <c r="AE73" s="16"/>
    </row>
    <row r="74" spans="1:31" x14ac:dyDescent="0.25">
      <c r="A74" s="42">
        <v>111</v>
      </c>
      <c r="B74" s="42" t="s">
        <v>65</v>
      </c>
      <c r="C74" s="42" t="s">
        <v>685</v>
      </c>
      <c r="E74" s="42">
        <v>1</v>
      </c>
      <c r="F74" s="42">
        <v>3</v>
      </c>
      <c r="G74" s="42">
        <v>1</v>
      </c>
      <c r="H74" s="42">
        <v>1</v>
      </c>
      <c r="I74" s="42">
        <v>0</v>
      </c>
      <c r="J74" s="42">
        <v>0</v>
      </c>
      <c r="K74" s="42">
        <v>0</v>
      </c>
      <c r="L74" s="42">
        <v>0</v>
      </c>
      <c r="M74" s="262"/>
      <c r="N74"/>
      <c r="O74" s="101"/>
      <c r="P74" s="45"/>
      <c r="Q74" s="33"/>
      <c r="R74" s="33"/>
      <c r="S74" s="33"/>
      <c r="T74" s="35"/>
      <c r="U74" s="35"/>
      <c r="AA74" s="20"/>
      <c r="AB74" s="20"/>
      <c r="AC74" s="20"/>
      <c r="AE74" s="16"/>
    </row>
    <row r="75" spans="1:31" x14ac:dyDescent="0.25">
      <c r="A75" s="42">
        <v>111</v>
      </c>
      <c r="B75" s="42" t="s">
        <v>65</v>
      </c>
      <c r="C75" s="42" t="s">
        <v>685</v>
      </c>
      <c r="E75" s="42">
        <v>1</v>
      </c>
      <c r="F75" s="42">
        <v>3</v>
      </c>
      <c r="G75" s="42">
        <v>2</v>
      </c>
      <c r="H75" s="42">
        <v>4</v>
      </c>
      <c r="I75" s="42">
        <v>3</v>
      </c>
      <c r="J75" s="42">
        <v>1</v>
      </c>
      <c r="K75" s="42">
        <v>1</v>
      </c>
      <c r="L75" s="42">
        <v>3</v>
      </c>
      <c r="M75" s="262"/>
      <c r="N75"/>
      <c r="O75" s="101"/>
      <c r="P75" s="45"/>
      <c r="Q75" s="33"/>
      <c r="R75" s="33"/>
      <c r="S75" s="33"/>
      <c r="T75" s="35"/>
      <c r="U75" s="35"/>
      <c r="AA75" s="20"/>
      <c r="AB75" s="20"/>
      <c r="AC75" s="20"/>
      <c r="AE75" s="16"/>
    </row>
    <row r="76" spans="1:31" x14ac:dyDescent="0.25">
      <c r="A76" s="42">
        <v>111</v>
      </c>
      <c r="B76" s="42" t="s">
        <v>65</v>
      </c>
      <c r="C76" s="42" t="s">
        <v>685</v>
      </c>
      <c r="E76" s="42">
        <v>1</v>
      </c>
      <c r="F76" s="42">
        <v>3</v>
      </c>
      <c r="G76" s="42">
        <v>3</v>
      </c>
      <c r="H76" s="42">
        <v>0</v>
      </c>
      <c r="I76" s="42">
        <v>0</v>
      </c>
      <c r="J76" s="42">
        <v>0</v>
      </c>
      <c r="K76" s="42">
        <v>0</v>
      </c>
      <c r="L76" s="42">
        <v>0</v>
      </c>
      <c r="M76" s="262"/>
      <c r="N76"/>
      <c r="O76" s="101"/>
      <c r="P76" s="45"/>
      <c r="Q76" s="33"/>
      <c r="R76" s="33"/>
      <c r="S76" s="33"/>
      <c r="T76" s="35"/>
      <c r="U76" s="35"/>
      <c r="AA76" s="20"/>
      <c r="AB76" s="20"/>
      <c r="AC76" s="20"/>
      <c r="AE76" s="16"/>
    </row>
    <row r="77" spans="1:31" x14ac:dyDescent="0.25">
      <c r="A77" s="42">
        <v>111</v>
      </c>
      <c r="B77" s="42" t="s">
        <v>65</v>
      </c>
      <c r="C77" s="42" t="s">
        <v>685</v>
      </c>
      <c r="E77" s="42">
        <v>1</v>
      </c>
      <c r="F77" s="42">
        <v>3</v>
      </c>
      <c r="G77" s="42">
        <v>4</v>
      </c>
      <c r="H77" s="42">
        <v>0</v>
      </c>
      <c r="I77" s="42">
        <v>0</v>
      </c>
      <c r="J77" s="42">
        <v>0</v>
      </c>
      <c r="K77" s="42">
        <v>0</v>
      </c>
      <c r="L77" s="42">
        <v>0</v>
      </c>
      <c r="M77" s="262"/>
      <c r="N77"/>
      <c r="O77" s="101"/>
      <c r="P77" s="45"/>
      <c r="Q77" s="33"/>
      <c r="R77" s="33"/>
      <c r="S77" s="33"/>
      <c r="T77" s="35"/>
      <c r="U77" s="35"/>
      <c r="AA77" s="20"/>
      <c r="AB77" s="20"/>
      <c r="AC77" s="20"/>
      <c r="AE77" s="16"/>
    </row>
    <row r="78" spans="1:31" x14ac:dyDescent="0.25">
      <c r="A78" s="42">
        <v>111</v>
      </c>
      <c r="B78" s="42" t="s">
        <v>65</v>
      </c>
      <c r="C78" s="42" t="s">
        <v>685</v>
      </c>
      <c r="E78" s="42">
        <v>1</v>
      </c>
      <c r="F78" s="42">
        <v>4</v>
      </c>
      <c r="G78" s="42">
        <v>1</v>
      </c>
      <c r="H78" s="42">
        <v>7</v>
      </c>
      <c r="I78" s="42">
        <v>3</v>
      </c>
      <c r="J78" s="42">
        <v>2</v>
      </c>
      <c r="K78" s="42">
        <v>0</v>
      </c>
      <c r="L78" s="42">
        <v>4</v>
      </c>
      <c r="M78" s="262"/>
      <c r="N78"/>
      <c r="O78" s="101"/>
      <c r="P78" s="45"/>
      <c r="Q78" s="33"/>
      <c r="R78" s="33"/>
      <c r="S78" s="33"/>
      <c r="T78" s="35"/>
      <c r="U78" s="35"/>
      <c r="AA78" s="20"/>
      <c r="AB78" s="20"/>
      <c r="AC78" s="20"/>
      <c r="AE78" s="16"/>
    </row>
    <row r="79" spans="1:31" x14ac:dyDescent="0.25">
      <c r="A79" s="42">
        <v>111</v>
      </c>
      <c r="B79" s="42" t="s">
        <v>65</v>
      </c>
      <c r="C79" s="42" t="s">
        <v>685</v>
      </c>
      <c r="E79" s="42">
        <v>1</v>
      </c>
      <c r="F79" s="42">
        <v>4</v>
      </c>
      <c r="G79" s="42">
        <v>2</v>
      </c>
      <c r="H79" s="42">
        <v>2</v>
      </c>
      <c r="I79" s="42">
        <v>1</v>
      </c>
      <c r="J79" s="42">
        <v>1</v>
      </c>
      <c r="K79" s="42">
        <v>1</v>
      </c>
      <c r="L79" s="42">
        <v>1</v>
      </c>
      <c r="M79" s="262"/>
      <c r="N79"/>
      <c r="O79" s="101"/>
      <c r="P79" s="45"/>
      <c r="Q79" s="33"/>
      <c r="R79" s="33"/>
      <c r="S79" s="33"/>
      <c r="T79" s="35"/>
      <c r="U79" s="35"/>
      <c r="AA79" s="20"/>
      <c r="AB79" s="20"/>
      <c r="AC79" s="20"/>
      <c r="AE79" s="16"/>
    </row>
    <row r="80" spans="1:31" x14ac:dyDescent="0.25">
      <c r="A80" s="42">
        <v>111</v>
      </c>
      <c r="B80" s="42" t="s">
        <v>65</v>
      </c>
      <c r="C80" s="42" t="s">
        <v>685</v>
      </c>
      <c r="E80" s="42">
        <v>1</v>
      </c>
      <c r="F80" s="42">
        <v>4</v>
      </c>
      <c r="G80" s="42">
        <v>3</v>
      </c>
      <c r="H80" s="42">
        <v>0</v>
      </c>
      <c r="I80" s="42">
        <v>0</v>
      </c>
      <c r="J80" s="42">
        <v>0</v>
      </c>
      <c r="K80" s="42">
        <v>0</v>
      </c>
      <c r="L80" s="42">
        <v>0</v>
      </c>
      <c r="M80" s="262"/>
      <c r="N80"/>
      <c r="O80" s="101"/>
      <c r="P80" s="45"/>
      <c r="Q80" s="33"/>
      <c r="R80" s="33"/>
      <c r="S80" s="33"/>
      <c r="T80" s="35"/>
      <c r="U80" s="35"/>
      <c r="AA80" s="20"/>
      <c r="AB80" s="20"/>
      <c r="AC80" s="20"/>
      <c r="AE80" s="16"/>
    </row>
    <row r="81" spans="1:31" x14ac:dyDescent="0.25">
      <c r="A81" s="42">
        <v>111</v>
      </c>
      <c r="B81" s="42" t="s">
        <v>65</v>
      </c>
      <c r="C81" s="42" t="s">
        <v>685</v>
      </c>
      <c r="E81" s="42">
        <v>1</v>
      </c>
      <c r="F81" s="42">
        <v>4</v>
      </c>
      <c r="G81" s="42">
        <v>4</v>
      </c>
      <c r="H81" s="42">
        <v>0</v>
      </c>
      <c r="I81" s="42">
        <v>0</v>
      </c>
      <c r="J81" s="42">
        <v>0</v>
      </c>
      <c r="K81" s="42">
        <v>0</v>
      </c>
      <c r="L81" s="42">
        <v>0</v>
      </c>
      <c r="M81" s="262"/>
      <c r="N81"/>
      <c r="O81" s="101"/>
      <c r="P81" s="45"/>
      <c r="Q81" s="33"/>
      <c r="R81" s="33"/>
      <c r="S81" s="33"/>
      <c r="T81" s="35"/>
      <c r="U81" s="35"/>
      <c r="AA81" s="20"/>
      <c r="AB81" s="20"/>
      <c r="AC81" s="20"/>
      <c r="AE81" s="16"/>
    </row>
    <row r="82" spans="1:31" x14ac:dyDescent="0.25">
      <c r="A82" s="42">
        <v>111</v>
      </c>
      <c r="B82" s="42" t="s">
        <v>65</v>
      </c>
      <c r="C82" s="42" t="s">
        <v>686</v>
      </c>
      <c r="E82" s="42">
        <v>2</v>
      </c>
      <c r="F82" s="42">
        <v>1</v>
      </c>
      <c r="G82" s="42">
        <v>1</v>
      </c>
      <c r="H82" s="42">
        <v>3</v>
      </c>
      <c r="I82" s="42">
        <v>1</v>
      </c>
      <c r="J82" s="42">
        <v>1</v>
      </c>
      <c r="K82" s="42">
        <v>0</v>
      </c>
      <c r="L82" s="42">
        <v>2</v>
      </c>
      <c r="M82" s="262"/>
      <c r="N82"/>
      <c r="O82" s="101"/>
      <c r="P82" s="45"/>
      <c r="Q82" s="33"/>
      <c r="R82" s="33"/>
      <c r="S82" s="33"/>
      <c r="T82" s="35"/>
      <c r="U82" s="35"/>
      <c r="AA82" s="20"/>
      <c r="AB82" s="20"/>
      <c r="AC82" s="20"/>
      <c r="AE82" s="16"/>
    </row>
    <row r="83" spans="1:31" x14ac:dyDescent="0.25">
      <c r="A83" s="42">
        <v>111</v>
      </c>
      <c r="B83" s="42" t="s">
        <v>65</v>
      </c>
      <c r="C83" s="42" t="s">
        <v>686</v>
      </c>
      <c r="E83" s="42">
        <v>2</v>
      </c>
      <c r="F83" s="42">
        <v>1</v>
      </c>
      <c r="G83" s="42">
        <v>2</v>
      </c>
      <c r="H83" s="42">
        <v>3</v>
      </c>
      <c r="I83" s="42">
        <v>0</v>
      </c>
      <c r="J83" s="42">
        <v>2</v>
      </c>
      <c r="K83" s="42">
        <v>1</v>
      </c>
      <c r="L83" s="42">
        <v>1</v>
      </c>
      <c r="M83" s="262"/>
      <c r="N83"/>
      <c r="O83" s="101"/>
      <c r="P83" s="45"/>
      <c r="Q83" s="33"/>
      <c r="R83" s="33"/>
      <c r="S83" s="33"/>
      <c r="T83" s="35"/>
      <c r="U83" s="35"/>
      <c r="AA83" s="20"/>
      <c r="AB83" s="20"/>
      <c r="AC83" s="20"/>
      <c r="AE83" s="16"/>
    </row>
    <row r="84" spans="1:31" x14ac:dyDescent="0.25">
      <c r="A84" s="42">
        <v>111</v>
      </c>
      <c r="B84" s="42" t="s">
        <v>65</v>
      </c>
      <c r="C84" s="42" t="s">
        <v>686</v>
      </c>
      <c r="E84" s="42">
        <v>2</v>
      </c>
      <c r="F84" s="42">
        <v>1</v>
      </c>
      <c r="G84" s="42">
        <v>3</v>
      </c>
      <c r="H84" s="42">
        <v>0</v>
      </c>
      <c r="I84" s="42">
        <v>0</v>
      </c>
      <c r="J84" s="42">
        <v>0</v>
      </c>
      <c r="K84" s="42">
        <v>0</v>
      </c>
      <c r="L84" s="42">
        <v>0</v>
      </c>
      <c r="M84" s="262"/>
      <c r="N84"/>
      <c r="O84" s="101"/>
      <c r="P84" s="45"/>
      <c r="Q84" s="33"/>
      <c r="R84" s="33"/>
      <c r="S84" s="33"/>
      <c r="T84" s="35"/>
      <c r="U84" s="35"/>
      <c r="AA84" s="20"/>
      <c r="AB84" s="20"/>
      <c r="AC84" s="20"/>
      <c r="AE84" s="16"/>
    </row>
    <row r="85" spans="1:31" x14ac:dyDescent="0.25">
      <c r="A85" s="42">
        <v>111</v>
      </c>
      <c r="B85" s="42" t="s">
        <v>65</v>
      </c>
      <c r="C85" s="42" t="s">
        <v>686</v>
      </c>
      <c r="E85" s="42">
        <v>2</v>
      </c>
      <c r="F85" s="42">
        <v>1</v>
      </c>
      <c r="G85" s="42">
        <v>4</v>
      </c>
      <c r="H85" s="42">
        <v>0</v>
      </c>
      <c r="I85" s="42">
        <v>0</v>
      </c>
      <c r="J85" s="42">
        <v>0</v>
      </c>
      <c r="K85" s="42">
        <v>0</v>
      </c>
      <c r="L85" s="42">
        <v>0</v>
      </c>
      <c r="M85" s="262"/>
      <c r="N85"/>
      <c r="O85" s="101"/>
      <c r="P85" s="45"/>
      <c r="Q85" s="33"/>
      <c r="R85" s="33"/>
      <c r="S85" s="33"/>
      <c r="T85" s="35"/>
      <c r="U85" s="35"/>
      <c r="AA85" s="20"/>
      <c r="AB85" s="20"/>
      <c r="AC85" s="20"/>
      <c r="AE85" s="16"/>
    </row>
    <row r="86" spans="1:31" x14ac:dyDescent="0.25">
      <c r="A86" s="42">
        <v>111</v>
      </c>
      <c r="B86" s="42" t="s">
        <v>65</v>
      </c>
      <c r="C86" s="42" t="s">
        <v>686</v>
      </c>
      <c r="E86" s="42">
        <v>2</v>
      </c>
      <c r="F86" s="42">
        <v>2</v>
      </c>
      <c r="G86" s="42">
        <v>1</v>
      </c>
      <c r="H86" s="42">
        <v>2</v>
      </c>
      <c r="I86" s="42">
        <v>0</v>
      </c>
      <c r="J86" s="42">
        <v>1</v>
      </c>
      <c r="K86" s="42">
        <v>0</v>
      </c>
      <c r="L86" s="42">
        <v>0</v>
      </c>
      <c r="M86" s="262"/>
      <c r="N86"/>
      <c r="O86" s="101"/>
      <c r="P86" s="45"/>
      <c r="Q86" s="33"/>
      <c r="R86" s="33"/>
      <c r="S86" s="33"/>
      <c r="T86" s="35"/>
      <c r="U86" s="35"/>
      <c r="AA86" s="20"/>
      <c r="AB86" s="20"/>
      <c r="AC86" s="20"/>
      <c r="AE86" s="16"/>
    </row>
    <row r="87" spans="1:31" x14ac:dyDescent="0.25">
      <c r="A87" s="42">
        <v>111</v>
      </c>
      <c r="B87" s="42" t="s">
        <v>65</v>
      </c>
      <c r="C87" s="42" t="s">
        <v>686</v>
      </c>
      <c r="E87" s="42">
        <v>2</v>
      </c>
      <c r="F87" s="42">
        <v>2</v>
      </c>
      <c r="G87" s="42">
        <v>2</v>
      </c>
      <c r="H87" s="42">
        <v>1</v>
      </c>
      <c r="I87" s="42">
        <v>0</v>
      </c>
      <c r="J87" s="42">
        <v>1</v>
      </c>
      <c r="K87" s="42">
        <v>0</v>
      </c>
      <c r="L87" s="42">
        <v>0</v>
      </c>
      <c r="M87" s="262"/>
      <c r="N87"/>
      <c r="O87" s="101"/>
      <c r="P87" s="45"/>
      <c r="Q87" s="33"/>
      <c r="R87" s="33"/>
      <c r="S87" s="33"/>
      <c r="T87" s="35"/>
      <c r="U87" s="35"/>
      <c r="AA87" s="20"/>
      <c r="AB87" s="20"/>
      <c r="AC87" s="20"/>
      <c r="AE87" s="16"/>
    </row>
    <row r="88" spans="1:31" x14ac:dyDescent="0.25">
      <c r="A88" s="42">
        <v>111</v>
      </c>
      <c r="B88" s="42" t="s">
        <v>65</v>
      </c>
      <c r="C88" s="42" t="s">
        <v>686</v>
      </c>
      <c r="E88" s="42">
        <v>2</v>
      </c>
      <c r="F88" s="42">
        <v>2</v>
      </c>
      <c r="G88" s="42">
        <v>3</v>
      </c>
      <c r="H88" s="42">
        <v>0</v>
      </c>
      <c r="I88" s="42">
        <v>0</v>
      </c>
      <c r="J88" s="42">
        <v>0</v>
      </c>
      <c r="K88" s="42">
        <v>0</v>
      </c>
      <c r="L88" s="42">
        <v>0</v>
      </c>
      <c r="M88" s="262"/>
      <c r="N88"/>
      <c r="O88" s="101"/>
      <c r="P88" s="45"/>
      <c r="Q88" s="33"/>
      <c r="R88" s="33"/>
      <c r="S88" s="33"/>
      <c r="T88" s="35"/>
      <c r="U88" s="35"/>
      <c r="AA88" s="20"/>
      <c r="AB88" s="20"/>
      <c r="AC88" s="20"/>
      <c r="AE88" s="16"/>
    </row>
    <row r="89" spans="1:31" x14ac:dyDescent="0.25">
      <c r="A89" s="42">
        <v>111</v>
      </c>
      <c r="B89" s="42" t="s">
        <v>65</v>
      </c>
      <c r="C89" s="42" t="s">
        <v>686</v>
      </c>
      <c r="E89" s="42">
        <v>2</v>
      </c>
      <c r="F89" s="42">
        <v>2</v>
      </c>
      <c r="G89" s="42">
        <v>4</v>
      </c>
      <c r="H89" s="42">
        <v>0</v>
      </c>
      <c r="I89" s="42">
        <v>0</v>
      </c>
      <c r="J89" s="42">
        <v>0</v>
      </c>
      <c r="K89" s="42">
        <v>0</v>
      </c>
      <c r="L89" s="42">
        <v>0</v>
      </c>
      <c r="M89" s="262"/>
      <c r="N89"/>
      <c r="O89" s="101"/>
      <c r="P89" s="45"/>
      <c r="Q89" s="33"/>
      <c r="R89" s="33"/>
      <c r="S89" s="33"/>
      <c r="T89" s="35"/>
      <c r="U89" s="35"/>
      <c r="AA89" s="20"/>
      <c r="AB89" s="20"/>
      <c r="AC89" s="20"/>
      <c r="AE89" s="16"/>
    </row>
    <row r="90" spans="1:31" x14ac:dyDescent="0.25">
      <c r="A90" s="42">
        <v>111</v>
      </c>
      <c r="B90" s="42" t="s">
        <v>65</v>
      </c>
      <c r="C90" s="42" t="s">
        <v>686</v>
      </c>
      <c r="E90" s="42">
        <v>2</v>
      </c>
      <c r="F90" s="42">
        <v>3</v>
      </c>
      <c r="G90" s="42">
        <v>1</v>
      </c>
      <c r="H90" s="42">
        <v>5</v>
      </c>
      <c r="I90" s="42">
        <v>1</v>
      </c>
      <c r="J90" s="42">
        <v>1</v>
      </c>
      <c r="K90" s="42">
        <v>2</v>
      </c>
      <c r="L90" s="42">
        <v>3</v>
      </c>
      <c r="M90" s="262"/>
      <c r="N90"/>
      <c r="O90" s="101"/>
      <c r="P90" s="45"/>
      <c r="Q90" s="33"/>
      <c r="R90" s="33"/>
      <c r="S90" s="33"/>
      <c r="T90" s="35"/>
      <c r="U90" s="35"/>
      <c r="AA90" s="20"/>
      <c r="AB90" s="20"/>
      <c r="AC90" s="20"/>
      <c r="AE90" s="16"/>
    </row>
    <row r="91" spans="1:31" x14ac:dyDescent="0.25">
      <c r="A91" s="42">
        <v>111</v>
      </c>
      <c r="B91" s="42" t="s">
        <v>65</v>
      </c>
      <c r="C91" s="42" t="s">
        <v>686</v>
      </c>
      <c r="E91" s="42">
        <v>2</v>
      </c>
      <c r="F91" s="42">
        <v>3</v>
      </c>
      <c r="G91" s="42">
        <v>2</v>
      </c>
      <c r="H91" s="42">
        <v>2</v>
      </c>
      <c r="I91" s="42">
        <v>2</v>
      </c>
      <c r="J91" s="42">
        <v>1</v>
      </c>
      <c r="K91" s="42">
        <v>2</v>
      </c>
      <c r="L91" s="42">
        <v>2</v>
      </c>
      <c r="M91" s="262"/>
      <c r="N91"/>
      <c r="O91" s="101"/>
      <c r="P91" s="45"/>
      <c r="Q91" s="33"/>
      <c r="R91" s="33"/>
      <c r="S91" s="33"/>
      <c r="T91" s="35"/>
      <c r="U91" s="35"/>
      <c r="AA91" s="20"/>
      <c r="AB91" s="20"/>
      <c r="AC91" s="20"/>
      <c r="AE91" s="16"/>
    </row>
    <row r="92" spans="1:31" x14ac:dyDescent="0.25">
      <c r="A92" s="42">
        <v>111</v>
      </c>
      <c r="B92" s="42" t="s">
        <v>65</v>
      </c>
      <c r="C92" s="42" t="s">
        <v>686</v>
      </c>
      <c r="E92" s="42">
        <v>2</v>
      </c>
      <c r="F92" s="42">
        <v>3</v>
      </c>
      <c r="G92" s="42">
        <v>3</v>
      </c>
      <c r="H92" s="42">
        <v>0</v>
      </c>
      <c r="I92" s="42">
        <v>0</v>
      </c>
      <c r="J92" s="42">
        <v>0</v>
      </c>
      <c r="K92" s="42">
        <v>0</v>
      </c>
      <c r="L92" s="42">
        <v>0</v>
      </c>
      <c r="M92" s="262"/>
      <c r="N92"/>
      <c r="O92" s="101"/>
      <c r="P92" s="45"/>
      <c r="Q92" s="33"/>
      <c r="R92" s="33"/>
      <c r="S92" s="33"/>
      <c r="T92" s="35"/>
      <c r="U92" s="35"/>
      <c r="AA92" s="20"/>
      <c r="AB92" s="20"/>
      <c r="AC92" s="20"/>
      <c r="AE92" s="16"/>
    </row>
    <row r="93" spans="1:31" x14ac:dyDescent="0.25">
      <c r="A93" s="42">
        <v>111</v>
      </c>
      <c r="B93" s="42" t="s">
        <v>65</v>
      </c>
      <c r="C93" s="42" t="s">
        <v>686</v>
      </c>
      <c r="E93" s="42">
        <v>2</v>
      </c>
      <c r="F93" s="42">
        <v>3</v>
      </c>
      <c r="G93" s="42">
        <v>4</v>
      </c>
      <c r="H93" s="42">
        <v>0</v>
      </c>
      <c r="I93" s="42">
        <v>0</v>
      </c>
      <c r="J93" s="42">
        <v>0</v>
      </c>
      <c r="K93" s="42">
        <v>0</v>
      </c>
      <c r="L93" s="42">
        <v>0</v>
      </c>
      <c r="M93" s="262"/>
      <c r="N93"/>
      <c r="O93" s="101"/>
      <c r="P93" s="45"/>
      <c r="Q93" s="33"/>
      <c r="R93" s="33"/>
      <c r="S93" s="33"/>
      <c r="T93" s="35"/>
      <c r="U93" s="35"/>
      <c r="AA93" s="20"/>
      <c r="AB93" s="20"/>
      <c r="AC93" s="20"/>
      <c r="AE93" s="16"/>
    </row>
    <row r="94" spans="1:31" x14ac:dyDescent="0.25">
      <c r="A94" s="42">
        <v>111</v>
      </c>
      <c r="B94" s="42" t="s">
        <v>65</v>
      </c>
      <c r="C94" s="42" t="s">
        <v>686</v>
      </c>
      <c r="E94" s="42">
        <v>2</v>
      </c>
      <c r="F94" s="42">
        <v>4</v>
      </c>
      <c r="G94" s="42">
        <v>1</v>
      </c>
      <c r="H94" s="42">
        <v>10</v>
      </c>
      <c r="I94" s="42">
        <v>6</v>
      </c>
      <c r="J94" s="42">
        <v>3</v>
      </c>
      <c r="K94" s="42">
        <v>4</v>
      </c>
      <c r="L94" s="42">
        <v>6</v>
      </c>
      <c r="M94" s="262"/>
      <c r="N94"/>
      <c r="O94" s="101"/>
      <c r="P94" s="45"/>
      <c r="Q94" s="33"/>
      <c r="R94" s="33"/>
      <c r="S94" s="33"/>
      <c r="T94" s="35"/>
      <c r="U94" s="35"/>
      <c r="AA94" s="20"/>
      <c r="AB94" s="20"/>
      <c r="AC94" s="20"/>
      <c r="AE94" s="16"/>
    </row>
    <row r="95" spans="1:31" x14ac:dyDescent="0.25">
      <c r="A95" s="42">
        <v>111</v>
      </c>
      <c r="B95" s="42" t="s">
        <v>65</v>
      </c>
      <c r="C95" s="42" t="s">
        <v>686</v>
      </c>
      <c r="E95" s="42">
        <v>2</v>
      </c>
      <c r="F95" s="42">
        <v>4</v>
      </c>
      <c r="G95" s="42">
        <v>2</v>
      </c>
      <c r="H95" s="42">
        <v>5</v>
      </c>
      <c r="I95" s="42">
        <v>2</v>
      </c>
      <c r="J95" s="42">
        <v>1</v>
      </c>
      <c r="K95" s="42">
        <v>5</v>
      </c>
      <c r="L95" s="42">
        <v>5</v>
      </c>
      <c r="M95" s="262"/>
      <c r="N95"/>
      <c r="O95" s="101"/>
      <c r="P95" s="45"/>
      <c r="Q95" s="33"/>
      <c r="R95" s="33"/>
      <c r="S95" s="33"/>
      <c r="T95" s="35"/>
      <c r="U95" s="35"/>
      <c r="AA95" s="20"/>
      <c r="AB95" s="20"/>
      <c r="AC95" s="20"/>
      <c r="AE95" s="16"/>
    </row>
    <row r="96" spans="1:31" x14ac:dyDescent="0.25">
      <c r="A96" s="42">
        <v>111</v>
      </c>
      <c r="B96" s="42" t="s">
        <v>65</v>
      </c>
      <c r="C96" s="42" t="s">
        <v>686</v>
      </c>
      <c r="E96" s="42">
        <v>2</v>
      </c>
      <c r="F96" s="42">
        <v>4</v>
      </c>
      <c r="G96" s="42">
        <v>3</v>
      </c>
      <c r="H96" s="42">
        <v>0</v>
      </c>
      <c r="I96" s="42">
        <v>0</v>
      </c>
      <c r="J96" s="42">
        <v>0</v>
      </c>
      <c r="K96" s="42">
        <v>0</v>
      </c>
      <c r="L96" s="42">
        <v>0</v>
      </c>
      <c r="M96" s="262"/>
      <c r="N96"/>
      <c r="O96" s="101"/>
      <c r="P96" s="45"/>
      <c r="Q96" s="33"/>
      <c r="R96" s="33"/>
      <c r="S96" s="33"/>
      <c r="T96" s="35"/>
      <c r="U96" s="35"/>
      <c r="AA96" s="20"/>
      <c r="AB96" s="20"/>
      <c r="AC96" s="20"/>
      <c r="AE96" s="16"/>
    </row>
    <row r="97" spans="1:31" x14ac:dyDescent="0.25">
      <c r="A97" s="42">
        <v>111</v>
      </c>
      <c r="B97" s="42" t="s">
        <v>65</v>
      </c>
      <c r="C97" s="42" t="s">
        <v>686</v>
      </c>
      <c r="E97" s="42">
        <v>2</v>
      </c>
      <c r="F97" s="42">
        <v>4</v>
      </c>
      <c r="G97" s="42">
        <v>4</v>
      </c>
      <c r="H97" s="42">
        <v>0</v>
      </c>
      <c r="I97" s="42">
        <v>0</v>
      </c>
      <c r="J97" s="42">
        <v>0</v>
      </c>
      <c r="K97" s="42">
        <v>0</v>
      </c>
      <c r="L97" s="42">
        <v>0</v>
      </c>
      <c r="M97" s="262"/>
      <c r="N97"/>
      <c r="O97" s="101"/>
      <c r="P97" s="45"/>
      <c r="Q97" s="33"/>
      <c r="R97" s="33"/>
      <c r="S97" s="33"/>
      <c r="T97" s="35"/>
      <c r="U97" s="35"/>
      <c r="AA97" s="20"/>
      <c r="AB97" s="20"/>
      <c r="AC97" s="20"/>
      <c r="AE97" s="16"/>
    </row>
    <row r="98" spans="1:31" s="43" customFormat="1" x14ac:dyDescent="0.25">
      <c r="A98" s="42">
        <f t="shared" ref="A98:A129" si="43">A130</f>
        <v>115</v>
      </c>
      <c r="B98" s="42" t="str">
        <f>B130</f>
        <v>PM</v>
      </c>
      <c r="C98" s="42" t="str">
        <f>C130</f>
        <v>Ryan Furcini</v>
      </c>
      <c r="D98" s="42"/>
      <c r="E98" s="42">
        <f>E130</f>
        <v>1</v>
      </c>
      <c r="F98" s="42">
        <f>F130</f>
        <v>1</v>
      </c>
      <c r="G98" s="42">
        <f>G130</f>
        <v>1</v>
      </c>
      <c r="H98" s="44">
        <f t="shared" ref="H98:L107" si="44">H130+H162</f>
        <v>18</v>
      </c>
      <c r="I98" s="44">
        <f t="shared" si="44"/>
        <v>6</v>
      </c>
      <c r="J98" s="44">
        <f t="shared" si="44"/>
        <v>2</v>
      </c>
      <c r="K98" s="44">
        <f t="shared" si="44"/>
        <v>4</v>
      </c>
      <c r="L98" s="44">
        <f t="shared" si="44"/>
        <v>1</v>
      </c>
      <c r="M98" s="261" t="str">
        <f>M130&amp;"_"&amp;M162</f>
        <v>Alex Oreshak E&amp;W Bound Traffic_Ryan Furcin: took N/S traffic</v>
      </c>
      <c r="O98" s="234"/>
      <c r="P98" s="45"/>
      <c r="Q98" s="45"/>
      <c r="R98" s="45"/>
      <c r="S98" s="45"/>
      <c r="T98" s="46"/>
      <c r="U98" s="133"/>
      <c r="W98" s="44"/>
      <c r="X98" s="44"/>
      <c r="Y98" s="20" t="str">
        <f t="shared" ref="Y98:Y129" si="45">IF(AND(H130&gt;0,H162&gt;0),"OOPS",".")</f>
        <v>.</v>
      </c>
      <c r="Z98" s="20" t="str">
        <f t="shared" ref="Z98:Z129" si="46">IF(AND(I130&gt;0,I162&gt;0),"OOPS",".")</f>
        <v>.</v>
      </c>
      <c r="AA98" s="20" t="str">
        <f t="shared" ref="AA98:AA129" si="47">IF(AND(J130&gt;0,J162&gt;0),"OOPS",".")</f>
        <v>.</v>
      </c>
      <c r="AB98" s="20" t="str">
        <f t="shared" ref="AB98:AB129" si="48">IF(AND(K130&gt;0,K162&gt;0),"OOPS",".")</f>
        <v>.</v>
      </c>
      <c r="AC98" s="20" t="str">
        <f t="shared" ref="AC98:AC129" si="49">IF(AND(L130&gt;0,L162&gt;0),"OOPS",".")</f>
        <v>.</v>
      </c>
      <c r="AD98" s="20" t="str">
        <f t="shared" ref="AD98:AD129" si="50">IF(AND(M130&gt;0,M162&gt;0),"OOPS",".")</f>
        <v>OOPS</v>
      </c>
    </row>
    <row r="99" spans="1:31" s="43" customFormat="1" x14ac:dyDescent="0.25">
      <c r="A99" s="42">
        <f t="shared" si="43"/>
        <v>115</v>
      </c>
      <c r="B99" s="42" t="str">
        <f t="shared" ref="B99:G99" si="51">B131</f>
        <v>PM</v>
      </c>
      <c r="C99" s="42" t="str">
        <f t="shared" si="51"/>
        <v>Ryan Furcini</v>
      </c>
      <c r="D99" s="42"/>
      <c r="E99" s="42">
        <f t="shared" si="51"/>
        <v>1</v>
      </c>
      <c r="F99" s="42">
        <f t="shared" si="51"/>
        <v>1</v>
      </c>
      <c r="G99" s="42">
        <f t="shared" si="51"/>
        <v>2</v>
      </c>
      <c r="H99" s="44">
        <f t="shared" si="44"/>
        <v>20</v>
      </c>
      <c r="I99" s="44">
        <f t="shared" si="44"/>
        <v>7</v>
      </c>
      <c r="J99" s="44">
        <f t="shared" si="44"/>
        <v>2</v>
      </c>
      <c r="K99" s="44">
        <f t="shared" si="44"/>
        <v>8</v>
      </c>
      <c r="L99" s="44">
        <f t="shared" si="44"/>
        <v>5</v>
      </c>
      <c r="M99" s="261" t="str">
        <f t="shared" ref="M99:M129" si="52">M131&amp;"_"&amp;M163</f>
        <v>Alex Oreshak E&amp;W Bound Traffic_Ryan Furcin: took N/S traffic</v>
      </c>
      <c r="O99" s="234"/>
      <c r="P99" s="45"/>
      <c r="Q99" s="45"/>
      <c r="R99" s="45"/>
      <c r="S99" s="45"/>
      <c r="T99" s="46"/>
      <c r="U99" s="133"/>
      <c r="W99" s="44"/>
      <c r="X99" s="44"/>
      <c r="Y99" s="20" t="str">
        <f t="shared" si="45"/>
        <v>.</v>
      </c>
      <c r="Z99" s="20" t="str">
        <f t="shared" si="46"/>
        <v>.</v>
      </c>
      <c r="AA99" s="20" t="str">
        <f t="shared" si="47"/>
        <v>.</v>
      </c>
      <c r="AB99" s="20" t="str">
        <f t="shared" si="48"/>
        <v>.</v>
      </c>
      <c r="AC99" s="20" t="str">
        <f t="shared" si="49"/>
        <v>.</v>
      </c>
      <c r="AD99" s="20" t="str">
        <f t="shared" si="50"/>
        <v>OOPS</v>
      </c>
    </row>
    <row r="100" spans="1:31" s="43" customFormat="1" x14ac:dyDescent="0.25">
      <c r="A100" s="42">
        <f t="shared" si="43"/>
        <v>115</v>
      </c>
      <c r="B100" s="42" t="str">
        <f t="shared" ref="B100:G100" si="53">B132</f>
        <v>PM</v>
      </c>
      <c r="C100" s="42" t="str">
        <f t="shared" si="53"/>
        <v>Ryan Furcini</v>
      </c>
      <c r="D100" s="42"/>
      <c r="E100" s="42">
        <f t="shared" si="53"/>
        <v>1</v>
      </c>
      <c r="F100" s="42">
        <f t="shared" si="53"/>
        <v>1</v>
      </c>
      <c r="G100" s="42">
        <f t="shared" si="53"/>
        <v>3</v>
      </c>
      <c r="H100" s="44">
        <f t="shared" si="44"/>
        <v>16</v>
      </c>
      <c r="I100" s="44">
        <f t="shared" si="44"/>
        <v>5</v>
      </c>
      <c r="J100" s="44">
        <f t="shared" si="44"/>
        <v>1</v>
      </c>
      <c r="K100" s="44">
        <f t="shared" si="44"/>
        <v>0</v>
      </c>
      <c r="L100" s="44">
        <f t="shared" si="44"/>
        <v>2</v>
      </c>
      <c r="M100" s="261" t="str">
        <f t="shared" si="52"/>
        <v>Alex Oreshak E&amp;W Bound Traffic_Ryan Furcin: took N/S traffic</v>
      </c>
      <c r="O100" s="234"/>
      <c r="P100" s="45"/>
      <c r="Q100" s="45"/>
      <c r="R100" s="45"/>
      <c r="S100" s="45"/>
      <c r="T100" s="46"/>
      <c r="U100" s="133"/>
      <c r="W100" s="44"/>
      <c r="X100" s="44"/>
      <c r="Y100" s="20" t="str">
        <f t="shared" si="45"/>
        <v>.</v>
      </c>
      <c r="Z100" s="20" t="str">
        <f t="shared" si="46"/>
        <v>.</v>
      </c>
      <c r="AA100" s="20" t="str">
        <f t="shared" si="47"/>
        <v>.</v>
      </c>
      <c r="AB100" s="20" t="str">
        <f t="shared" si="48"/>
        <v>.</v>
      </c>
      <c r="AC100" s="20" t="str">
        <f t="shared" si="49"/>
        <v>.</v>
      </c>
      <c r="AD100" s="20" t="str">
        <f t="shared" si="50"/>
        <v>OOPS</v>
      </c>
    </row>
    <row r="101" spans="1:31" s="43" customFormat="1" x14ac:dyDescent="0.25">
      <c r="A101" s="42">
        <f t="shared" si="43"/>
        <v>115</v>
      </c>
      <c r="B101" s="42" t="str">
        <f t="shared" ref="B101:G101" si="54">B133</f>
        <v>PM</v>
      </c>
      <c r="C101" s="42" t="str">
        <f t="shared" si="54"/>
        <v>Ryan Furcini</v>
      </c>
      <c r="D101" s="42"/>
      <c r="E101" s="42">
        <f t="shared" si="54"/>
        <v>1</v>
      </c>
      <c r="F101" s="42">
        <f t="shared" si="54"/>
        <v>1</v>
      </c>
      <c r="G101" s="42">
        <f t="shared" si="54"/>
        <v>4</v>
      </c>
      <c r="H101" s="44">
        <f t="shared" si="44"/>
        <v>28</v>
      </c>
      <c r="I101" s="44">
        <f t="shared" si="44"/>
        <v>6</v>
      </c>
      <c r="J101" s="44">
        <f t="shared" si="44"/>
        <v>1</v>
      </c>
      <c r="K101" s="44">
        <f t="shared" si="44"/>
        <v>6</v>
      </c>
      <c r="L101" s="44">
        <f t="shared" si="44"/>
        <v>11</v>
      </c>
      <c r="M101" s="261" t="str">
        <f t="shared" si="52"/>
        <v>Alex Oreshak E&amp;W Bound Traffic_Ryan Furcin: took N/S traffic</v>
      </c>
      <c r="O101" s="234"/>
      <c r="P101" s="45"/>
      <c r="Q101" s="45"/>
      <c r="R101" s="45"/>
      <c r="S101" s="45"/>
      <c r="T101" s="46"/>
      <c r="U101" s="133"/>
      <c r="W101" s="44"/>
      <c r="X101" s="44"/>
      <c r="Y101" s="20" t="str">
        <f t="shared" si="45"/>
        <v>.</v>
      </c>
      <c r="Z101" s="20" t="str">
        <f t="shared" si="46"/>
        <v>.</v>
      </c>
      <c r="AA101" s="20" t="str">
        <f t="shared" si="47"/>
        <v>.</v>
      </c>
      <c r="AB101" s="20" t="str">
        <f t="shared" si="48"/>
        <v>.</v>
      </c>
      <c r="AC101" s="20" t="str">
        <f t="shared" si="49"/>
        <v>.</v>
      </c>
      <c r="AD101" s="20" t="str">
        <f t="shared" si="50"/>
        <v>OOPS</v>
      </c>
    </row>
    <row r="102" spans="1:31" s="43" customFormat="1" x14ac:dyDescent="0.25">
      <c r="A102" s="42">
        <f t="shared" si="43"/>
        <v>115</v>
      </c>
      <c r="B102" s="42" t="str">
        <f t="shared" ref="B102:G102" si="55">B134</f>
        <v>PM</v>
      </c>
      <c r="C102" s="42" t="str">
        <f t="shared" si="55"/>
        <v>Ryan Furcini</v>
      </c>
      <c r="D102" s="42"/>
      <c r="E102" s="42">
        <f t="shared" si="55"/>
        <v>1</v>
      </c>
      <c r="F102" s="42">
        <f t="shared" si="55"/>
        <v>2</v>
      </c>
      <c r="G102" s="42">
        <f t="shared" si="55"/>
        <v>1</v>
      </c>
      <c r="H102" s="44">
        <f t="shared" si="44"/>
        <v>45</v>
      </c>
      <c r="I102" s="44">
        <f t="shared" si="44"/>
        <v>15</v>
      </c>
      <c r="J102" s="44">
        <f t="shared" si="44"/>
        <v>0</v>
      </c>
      <c r="K102" s="44">
        <f t="shared" si="44"/>
        <v>16</v>
      </c>
      <c r="L102" s="44">
        <f t="shared" si="44"/>
        <v>0</v>
      </c>
      <c r="M102" s="261" t="str">
        <f t="shared" si="52"/>
        <v>Alex Oreshak E&amp;W Bound Traffic_Ryan Furcin: took N/S traffic</v>
      </c>
      <c r="O102" s="234"/>
      <c r="P102" s="45"/>
      <c r="Q102" s="45"/>
      <c r="R102" s="45"/>
      <c r="S102" s="45"/>
      <c r="T102" s="46"/>
      <c r="U102" s="133"/>
      <c r="W102" s="44"/>
      <c r="X102" s="44"/>
      <c r="Y102" s="20" t="str">
        <f t="shared" si="45"/>
        <v>.</v>
      </c>
      <c r="Z102" s="20" t="str">
        <f t="shared" si="46"/>
        <v>.</v>
      </c>
      <c r="AA102" s="20" t="str">
        <f t="shared" si="47"/>
        <v>.</v>
      </c>
      <c r="AB102" s="20" t="str">
        <f t="shared" si="48"/>
        <v>.</v>
      </c>
      <c r="AC102" s="20" t="str">
        <f t="shared" si="49"/>
        <v>.</v>
      </c>
      <c r="AD102" s="20" t="str">
        <f t="shared" si="50"/>
        <v>OOPS</v>
      </c>
    </row>
    <row r="103" spans="1:31" s="43" customFormat="1" x14ac:dyDescent="0.25">
      <c r="A103" s="42">
        <f t="shared" si="43"/>
        <v>115</v>
      </c>
      <c r="B103" s="42" t="str">
        <f t="shared" ref="B103:G103" si="56">B135</f>
        <v>PM</v>
      </c>
      <c r="C103" s="42" t="str">
        <f t="shared" si="56"/>
        <v>Ryan Furcini</v>
      </c>
      <c r="D103" s="42"/>
      <c r="E103" s="42">
        <f t="shared" si="56"/>
        <v>1</v>
      </c>
      <c r="F103" s="42">
        <f t="shared" si="56"/>
        <v>2</v>
      </c>
      <c r="G103" s="42">
        <f t="shared" si="56"/>
        <v>2</v>
      </c>
      <c r="H103" s="44">
        <f t="shared" si="44"/>
        <v>25</v>
      </c>
      <c r="I103" s="44">
        <f t="shared" si="44"/>
        <v>3</v>
      </c>
      <c r="J103" s="44">
        <f t="shared" si="44"/>
        <v>0</v>
      </c>
      <c r="K103" s="44">
        <f t="shared" si="44"/>
        <v>6</v>
      </c>
      <c r="L103" s="44">
        <f t="shared" si="44"/>
        <v>6</v>
      </c>
      <c r="M103" s="261" t="str">
        <f t="shared" si="52"/>
        <v>Alex Oreshak E&amp;W Bound Traffic_Ryan Furcin: took N/S traffic</v>
      </c>
      <c r="O103" s="234"/>
      <c r="P103" s="45"/>
      <c r="Q103" s="45"/>
      <c r="R103" s="45"/>
      <c r="S103" s="45"/>
      <c r="T103" s="46"/>
      <c r="U103" s="133"/>
      <c r="W103" s="44"/>
      <c r="X103" s="44"/>
      <c r="Y103" s="20" t="str">
        <f t="shared" si="45"/>
        <v>.</v>
      </c>
      <c r="Z103" s="20" t="str">
        <f t="shared" si="46"/>
        <v>.</v>
      </c>
      <c r="AA103" s="20" t="str">
        <f t="shared" si="47"/>
        <v>.</v>
      </c>
      <c r="AB103" s="20" t="str">
        <f t="shared" si="48"/>
        <v>.</v>
      </c>
      <c r="AC103" s="20" t="str">
        <f t="shared" si="49"/>
        <v>.</v>
      </c>
      <c r="AD103" s="20" t="str">
        <f t="shared" si="50"/>
        <v>OOPS</v>
      </c>
    </row>
    <row r="104" spans="1:31" s="43" customFormat="1" x14ac:dyDescent="0.25">
      <c r="A104" s="42">
        <f t="shared" si="43"/>
        <v>115</v>
      </c>
      <c r="B104" s="42" t="str">
        <f t="shared" ref="B104:G104" si="57">B136</f>
        <v>PM</v>
      </c>
      <c r="C104" s="42" t="str">
        <f t="shared" si="57"/>
        <v>Ryan Furcini</v>
      </c>
      <c r="D104" s="42"/>
      <c r="E104" s="42">
        <f t="shared" si="57"/>
        <v>1</v>
      </c>
      <c r="F104" s="42">
        <f t="shared" si="57"/>
        <v>2</v>
      </c>
      <c r="G104" s="42">
        <f t="shared" si="57"/>
        <v>3</v>
      </c>
      <c r="H104" s="44">
        <f t="shared" si="44"/>
        <v>23</v>
      </c>
      <c r="I104" s="44">
        <f t="shared" si="44"/>
        <v>4</v>
      </c>
      <c r="J104" s="44">
        <f t="shared" si="44"/>
        <v>1</v>
      </c>
      <c r="K104" s="44">
        <f t="shared" si="44"/>
        <v>0</v>
      </c>
      <c r="L104" s="44">
        <f t="shared" si="44"/>
        <v>2</v>
      </c>
      <c r="M104" s="261" t="str">
        <f t="shared" si="52"/>
        <v>Alex Oreshak E&amp;W Bound Traffic_Ryan Furcin: took N/S traffic</v>
      </c>
      <c r="O104" s="234"/>
      <c r="P104" s="45"/>
      <c r="Q104" s="45"/>
      <c r="R104" s="45"/>
      <c r="S104" s="45"/>
      <c r="T104" s="46"/>
      <c r="U104" s="133"/>
      <c r="W104" s="44"/>
      <c r="X104" s="44"/>
      <c r="Y104" s="20" t="str">
        <f t="shared" si="45"/>
        <v>.</v>
      </c>
      <c r="Z104" s="20" t="str">
        <f t="shared" si="46"/>
        <v>.</v>
      </c>
      <c r="AA104" s="20" t="str">
        <f t="shared" si="47"/>
        <v>.</v>
      </c>
      <c r="AB104" s="20" t="str">
        <f t="shared" si="48"/>
        <v>.</v>
      </c>
      <c r="AC104" s="20" t="str">
        <f t="shared" si="49"/>
        <v>.</v>
      </c>
      <c r="AD104" s="20" t="str">
        <f t="shared" si="50"/>
        <v>OOPS</v>
      </c>
    </row>
    <row r="105" spans="1:31" s="43" customFormat="1" x14ac:dyDescent="0.25">
      <c r="A105" s="42">
        <f t="shared" si="43"/>
        <v>115</v>
      </c>
      <c r="B105" s="42" t="str">
        <f t="shared" ref="B105:G105" si="58">B137</f>
        <v>PM</v>
      </c>
      <c r="C105" s="42" t="str">
        <f t="shared" si="58"/>
        <v>Ryan Furcini</v>
      </c>
      <c r="D105" s="42"/>
      <c r="E105" s="42">
        <f t="shared" si="58"/>
        <v>1</v>
      </c>
      <c r="F105" s="42">
        <f t="shared" si="58"/>
        <v>2</v>
      </c>
      <c r="G105" s="42">
        <f t="shared" si="58"/>
        <v>4</v>
      </c>
      <c r="H105" s="44">
        <f t="shared" si="44"/>
        <v>30</v>
      </c>
      <c r="I105" s="44">
        <f t="shared" si="44"/>
        <v>7</v>
      </c>
      <c r="J105" s="44">
        <f t="shared" si="44"/>
        <v>1</v>
      </c>
      <c r="K105" s="44">
        <f t="shared" si="44"/>
        <v>11</v>
      </c>
      <c r="L105" s="44">
        <f t="shared" si="44"/>
        <v>19</v>
      </c>
      <c r="M105" s="261" t="str">
        <f t="shared" si="52"/>
        <v>Alex Oreshak E&amp;W Bound Traffic_Ryan Furcin: took N/S traffic</v>
      </c>
      <c r="O105" s="234"/>
      <c r="P105" s="45"/>
      <c r="Q105" s="45"/>
      <c r="R105" s="45"/>
      <c r="S105" s="45"/>
      <c r="T105" s="46"/>
      <c r="U105" s="133"/>
      <c r="W105" s="44"/>
      <c r="X105" s="44"/>
      <c r="Y105" s="20" t="str">
        <f t="shared" si="45"/>
        <v>.</v>
      </c>
      <c r="Z105" s="20" t="str">
        <f t="shared" si="46"/>
        <v>.</v>
      </c>
      <c r="AA105" s="20" t="str">
        <f t="shared" si="47"/>
        <v>.</v>
      </c>
      <c r="AB105" s="20" t="str">
        <f t="shared" si="48"/>
        <v>.</v>
      </c>
      <c r="AC105" s="20" t="str">
        <f t="shared" si="49"/>
        <v>.</v>
      </c>
      <c r="AD105" s="20" t="str">
        <f t="shared" si="50"/>
        <v>OOPS</v>
      </c>
    </row>
    <row r="106" spans="1:31" s="43" customFormat="1" x14ac:dyDescent="0.25">
      <c r="A106" s="42">
        <f t="shared" si="43"/>
        <v>115</v>
      </c>
      <c r="B106" s="42" t="str">
        <f t="shared" ref="B106:G106" si="59">B138</f>
        <v>PM</v>
      </c>
      <c r="C106" s="42" t="str">
        <f t="shared" si="59"/>
        <v>Ryan Furcini</v>
      </c>
      <c r="D106" s="42"/>
      <c r="E106" s="42">
        <f t="shared" si="59"/>
        <v>1</v>
      </c>
      <c r="F106" s="42">
        <f t="shared" si="59"/>
        <v>3</v>
      </c>
      <c r="G106" s="42">
        <f t="shared" si="59"/>
        <v>1</v>
      </c>
      <c r="H106" s="44">
        <f t="shared" si="44"/>
        <v>21</v>
      </c>
      <c r="I106" s="44">
        <f t="shared" si="44"/>
        <v>8</v>
      </c>
      <c r="J106" s="44">
        <f t="shared" si="44"/>
        <v>0</v>
      </c>
      <c r="K106" s="44">
        <f t="shared" si="44"/>
        <v>6</v>
      </c>
      <c r="L106" s="44">
        <f t="shared" si="44"/>
        <v>0</v>
      </c>
      <c r="M106" s="261" t="str">
        <f t="shared" si="52"/>
        <v>Alex Oreshak E&amp;W Bound Traffic_Ryan Furcin: took N/S traffic</v>
      </c>
      <c r="O106" s="234"/>
      <c r="P106" s="45"/>
      <c r="Q106" s="45"/>
      <c r="R106" s="45"/>
      <c r="S106" s="45"/>
      <c r="T106" s="46"/>
      <c r="U106" s="133"/>
      <c r="W106" s="44"/>
      <c r="X106" s="44"/>
      <c r="Y106" s="20" t="str">
        <f t="shared" si="45"/>
        <v>.</v>
      </c>
      <c r="Z106" s="20" t="str">
        <f t="shared" si="46"/>
        <v>.</v>
      </c>
      <c r="AA106" s="20" t="str">
        <f t="shared" si="47"/>
        <v>.</v>
      </c>
      <c r="AB106" s="20" t="str">
        <f t="shared" si="48"/>
        <v>.</v>
      </c>
      <c r="AC106" s="20" t="str">
        <f t="shared" si="49"/>
        <v>.</v>
      </c>
      <c r="AD106" s="20" t="str">
        <f t="shared" si="50"/>
        <v>OOPS</v>
      </c>
    </row>
    <row r="107" spans="1:31" s="43" customFormat="1" x14ac:dyDescent="0.25">
      <c r="A107" s="42">
        <f t="shared" si="43"/>
        <v>115</v>
      </c>
      <c r="B107" s="42" t="str">
        <f t="shared" ref="B107:G107" si="60">B139</f>
        <v>PM</v>
      </c>
      <c r="C107" s="42" t="str">
        <f t="shared" si="60"/>
        <v>Ryan Furcini</v>
      </c>
      <c r="D107" s="42"/>
      <c r="E107" s="42">
        <f t="shared" si="60"/>
        <v>1</v>
      </c>
      <c r="F107" s="42">
        <f t="shared" si="60"/>
        <v>3</v>
      </c>
      <c r="G107" s="42">
        <f t="shared" si="60"/>
        <v>2</v>
      </c>
      <c r="H107" s="44">
        <f t="shared" si="44"/>
        <v>28</v>
      </c>
      <c r="I107" s="44">
        <f t="shared" si="44"/>
        <v>7</v>
      </c>
      <c r="J107" s="44">
        <f t="shared" si="44"/>
        <v>4</v>
      </c>
      <c r="K107" s="44">
        <f t="shared" si="44"/>
        <v>3</v>
      </c>
      <c r="L107" s="44">
        <f t="shared" si="44"/>
        <v>3</v>
      </c>
      <c r="M107" s="261" t="str">
        <f t="shared" si="52"/>
        <v>Alex Oreshak E&amp;W Bound Traffic_Ryan Furcin: took N/S traffic</v>
      </c>
      <c r="O107" s="234"/>
      <c r="P107" s="45"/>
      <c r="Q107" s="45"/>
      <c r="R107" s="45"/>
      <c r="S107" s="45"/>
      <c r="T107" s="46"/>
      <c r="U107" s="133"/>
      <c r="W107" s="44"/>
      <c r="X107" s="44"/>
      <c r="Y107" s="20" t="str">
        <f t="shared" si="45"/>
        <v>.</v>
      </c>
      <c r="Z107" s="20" t="str">
        <f t="shared" si="46"/>
        <v>.</v>
      </c>
      <c r="AA107" s="20" t="str">
        <f t="shared" si="47"/>
        <v>.</v>
      </c>
      <c r="AB107" s="20" t="str">
        <f t="shared" si="48"/>
        <v>.</v>
      </c>
      <c r="AC107" s="20" t="str">
        <f t="shared" si="49"/>
        <v>.</v>
      </c>
      <c r="AD107" s="20" t="str">
        <f t="shared" si="50"/>
        <v>OOPS</v>
      </c>
    </row>
    <row r="108" spans="1:31" s="43" customFormat="1" x14ac:dyDescent="0.25">
      <c r="A108" s="42">
        <f t="shared" si="43"/>
        <v>115</v>
      </c>
      <c r="B108" s="42" t="str">
        <f t="shared" ref="B108:G108" si="61">B140</f>
        <v>PM</v>
      </c>
      <c r="C108" s="42" t="str">
        <f t="shared" si="61"/>
        <v>Ryan Furcini</v>
      </c>
      <c r="D108" s="42"/>
      <c r="E108" s="42">
        <f t="shared" si="61"/>
        <v>1</v>
      </c>
      <c r="F108" s="42">
        <f t="shared" si="61"/>
        <v>3</v>
      </c>
      <c r="G108" s="42">
        <f t="shared" si="61"/>
        <v>3</v>
      </c>
      <c r="H108" s="44">
        <f t="shared" ref="H108:L117" si="62">H140+H172</f>
        <v>11</v>
      </c>
      <c r="I108" s="44">
        <f t="shared" si="62"/>
        <v>6</v>
      </c>
      <c r="J108" s="44">
        <f t="shared" si="62"/>
        <v>1</v>
      </c>
      <c r="K108" s="44">
        <f t="shared" si="62"/>
        <v>0</v>
      </c>
      <c r="L108" s="44">
        <f t="shared" si="62"/>
        <v>3</v>
      </c>
      <c r="M108" s="261" t="str">
        <f t="shared" si="52"/>
        <v>Alex Oreshak E&amp;W Bound Traffic_Ryan Furcin: took N/S traffic</v>
      </c>
      <c r="O108" s="234"/>
      <c r="P108" s="45"/>
      <c r="Q108" s="45"/>
      <c r="R108" s="45"/>
      <c r="S108" s="45"/>
      <c r="T108" s="46"/>
      <c r="U108" s="133"/>
      <c r="W108" s="44"/>
      <c r="X108" s="44"/>
      <c r="Y108" s="20" t="str">
        <f t="shared" si="45"/>
        <v>.</v>
      </c>
      <c r="Z108" s="20" t="str">
        <f t="shared" si="46"/>
        <v>.</v>
      </c>
      <c r="AA108" s="20" t="str">
        <f t="shared" si="47"/>
        <v>.</v>
      </c>
      <c r="AB108" s="20" t="str">
        <f t="shared" si="48"/>
        <v>.</v>
      </c>
      <c r="AC108" s="20" t="str">
        <f t="shared" si="49"/>
        <v>.</v>
      </c>
      <c r="AD108" s="20" t="str">
        <f t="shared" si="50"/>
        <v>OOPS</v>
      </c>
    </row>
    <row r="109" spans="1:31" s="43" customFormat="1" x14ac:dyDescent="0.25">
      <c r="A109" s="42">
        <f t="shared" si="43"/>
        <v>115</v>
      </c>
      <c r="B109" s="42" t="str">
        <f t="shared" ref="B109:G109" si="63">B141</f>
        <v>PM</v>
      </c>
      <c r="C109" s="42" t="str">
        <f t="shared" si="63"/>
        <v>Ryan Furcini</v>
      </c>
      <c r="D109" s="42"/>
      <c r="E109" s="42">
        <f t="shared" si="63"/>
        <v>1</v>
      </c>
      <c r="F109" s="42">
        <f t="shared" si="63"/>
        <v>3</v>
      </c>
      <c r="G109" s="42">
        <f t="shared" si="63"/>
        <v>4</v>
      </c>
      <c r="H109" s="44">
        <f t="shared" si="62"/>
        <v>16</v>
      </c>
      <c r="I109" s="44">
        <f t="shared" si="62"/>
        <v>5</v>
      </c>
      <c r="J109" s="44">
        <f t="shared" si="62"/>
        <v>1</v>
      </c>
      <c r="K109" s="44">
        <f t="shared" si="62"/>
        <v>6</v>
      </c>
      <c r="L109" s="44">
        <f t="shared" si="62"/>
        <v>11</v>
      </c>
      <c r="M109" s="261" t="str">
        <f t="shared" si="52"/>
        <v>Alex Oreshak E&amp;W Bound Traffic_Ryan Furcin: took N/S traffic</v>
      </c>
      <c r="O109" s="234"/>
      <c r="P109" s="45"/>
      <c r="Q109" s="45"/>
      <c r="R109" s="45"/>
      <c r="S109" s="45"/>
      <c r="T109" s="46"/>
      <c r="U109" s="133"/>
      <c r="W109" s="44"/>
      <c r="X109" s="44"/>
      <c r="Y109" s="20" t="str">
        <f t="shared" si="45"/>
        <v>.</v>
      </c>
      <c r="Z109" s="20" t="str">
        <f t="shared" si="46"/>
        <v>.</v>
      </c>
      <c r="AA109" s="20" t="str">
        <f t="shared" si="47"/>
        <v>.</v>
      </c>
      <c r="AB109" s="20" t="str">
        <f t="shared" si="48"/>
        <v>.</v>
      </c>
      <c r="AC109" s="20" t="str">
        <f t="shared" si="49"/>
        <v>.</v>
      </c>
      <c r="AD109" s="20" t="str">
        <f t="shared" si="50"/>
        <v>OOPS</v>
      </c>
    </row>
    <row r="110" spans="1:31" s="43" customFormat="1" x14ac:dyDescent="0.25">
      <c r="A110" s="42">
        <f t="shared" si="43"/>
        <v>115</v>
      </c>
      <c r="B110" s="42" t="str">
        <f t="shared" ref="B110:G110" si="64">B142</f>
        <v>PM</v>
      </c>
      <c r="C110" s="42" t="str">
        <f t="shared" si="64"/>
        <v>Ryan Furcini</v>
      </c>
      <c r="D110" s="42"/>
      <c r="E110" s="42">
        <f t="shared" si="64"/>
        <v>1</v>
      </c>
      <c r="F110" s="42">
        <f t="shared" si="64"/>
        <v>4</v>
      </c>
      <c r="G110" s="42">
        <f t="shared" si="64"/>
        <v>1</v>
      </c>
      <c r="H110" s="44">
        <f t="shared" si="62"/>
        <v>22</v>
      </c>
      <c r="I110" s="44">
        <f t="shared" si="62"/>
        <v>5</v>
      </c>
      <c r="J110" s="44">
        <f t="shared" si="62"/>
        <v>1</v>
      </c>
      <c r="K110" s="44">
        <f t="shared" si="62"/>
        <v>6</v>
      </c>
      <c r="L110" s="44">
        <f t="shared" si="62"/>
        <v>0</v>
      </c>
      <c r="M110" s="261" t="str">
        <f t="shared" si="52"/>
        <v>Alex Oreshak E&amp;W Bound Traffic_Ryan Furcin: took N/S traffic</v>
      </c>
      <c r="O110" s="234"/>
      <c r="P110" s="45"/>
      <c r="Q110" s="45"/>
      <c r="R110" s="45"/>
      <c r="S110" s="45"/>
      <c r="T110" s="46"/>
      <c r="U110" s="133"/>
      <c r="W110" s="44"/>
      <c r="X110" s="44"/>
      <c r="Y110" s="20" t="str">
        <f t="shared" si="45"/>
        <v>.</v>
      </c>
      <c r="Z110" s="20" t="str">
        <f t="shared" si="46"/>
        <v>.</v>
      </c>
      <c r="AA110" s="20" t="str">
        <f t="shared" si="47"/>
        <v>.</v>
      </c>
      <c r="AB110" s="20" t="str">
        <f t="shared" si="48"/>
        <v>.</v>
      </c>
      <c r="AC110" s="20" t="str">
        <f t="shared" si="49"/>
        <v>.</v>
      </c>
      <c r="AD110" s="20" t="str">
        <f t="shared" si="50"/>
        <v>OOPS</v>
      </c>
    </row>
    <row r="111" spans="1:31" s="43" customFormat="1" x14ac:dyDescent="0.25">
      <c r="A111" s="42">
        <f t="shared" si="43"/>
        <v>115</v>
      </c>
      <c r="B111" s="42" t="str">
        <f t="shared" ref="B111:G111" si="65">B143</f>
        <v>PM</v>
      </c>
      <c r="C111" s="42" t="str">
        <f t="shared" si="65"/>
        <v>Ryan Furcini</v>
      </c>
      <c r="D111" s="42"/>
      <c r="E111" s="42">
        <f t="shared" si="65"/>
        <v>1</v>
      </c>
      <c r="F111" s="42">
        <f t="shared" si="65"/>
        <v>4</v>
      </c>
      <c r="G111" s="42">
        <f t="shared" si="65"/>
        <v>2</v>
      </c>
      <c r="H111" s="44">
        <f t="shared" si="62"/>
        <v>8</v>
      </c>
      <c r="I111" s="44">
        <f t="shared" si="62"/>
        <v>4</v>
      </c>
      <c r="J111" s="44">
        <f t="shared" si="62"/>
        <v>1</v>
      </c>
      <c r="K111" s="44">
        <f t="shared" si="62"/>
        <v>3</v>
      </c>
      <c r="L111" s="44">
        <f t="shared" si="62"/>
        <v>0</v>
      </c>
      <c r="M111" s="261" t="str">
        <f t="shared" si="52"/>
        <v>Alex Oreshak E&amp;W Bound Traffic_Ryan Furcin: took N/S traffic</v>
      </c>
      <c r="O111" s="234"/>
      <c r="P111" s="45"/>
      <c r="Q111" s="45"/>
      <c r="R111" s="45"/>
      <c r="S111" s="45"/>
      <c r="T111" s="46"/>
      <c r="U111" s="133"/>
      <c r="W111" s="44"/>
      <c r="X111" s="44"/>
      <c r="Y111" s="20" t="str">
        <f t="shared" si="45"/>
        <v>.</v>
      </c>
      <c r="Z111" s="20" t="str">
        <f t="shared" si="46"/>
        <v>.</v>
      </c>
      <c r="AA111" s="20" t="str">
        <f t="shared" si="47"/>
        <v>.</v>
      </c>
      <c r="AB111" s="20" t="str">
        <f t="shared" si="48"/>
        <v>.</v>
      </c>
      <c r="AC111" s="20" t="str">
        <f t="shared" si="49"/>
        <v>.</v>
      </c>
      <c r="AD111" s="20" t="str">
        <f t="shared" si="50"/>
        <v>OOPS</v>
      </c>
    </row>
    <row r="112" spans="1:31" s="43" customFormat="1" x14ac:dyDescent="0.25">
      <c r="A112" s="42">
        <f t="shared" si="43"/>
        <v>115</v>
      </c>
      <c r="B112" s="42" t="str">
        <f t="shared" ref="B112:G112" si="66">B144</f>
        <v>PM</v>
      </c>
      <c r="C112" s="42" t="str">
        <f t="shared" si="66"/>
        <v>Ryan Furcini</v>
      </c>
      <c r="D112" s="42"/>
      <c r="E112" s="42">
        <f t="shared" si="66"/>
        <v>1</v>
      </c>
      <c r="F112" s="42">
        <f t="shared" si="66"/>
        <v>4</v>
      </c>
      <c r="G112" s="42">
        <f t="shared" si="66"/>
        <v>3</v>
      </c>
      <c r="H112" s="44">
        <f t="shared" si="62"/>
        <v>7</v>
      </c>
      <c r="I112" s="44">
        <f t="shared" si="62"/>
        <v>1</v>
      </c>
      <c r="J112" s="44">
        <f t="shared" si="62"/>
        <v>1</v>
      </c>
      <c r="K112" s="44">
        <f t="shared" si="62"/>
        <v>0</v>
      </c>
      <c r="L112" s="44">
        <f t="shared" si="62"/>
        <v>2</v>
      </c>
      <c r="M112" s="261" t="str">
        <f t="shared" si="52"/>
        <v>Alex Oreshak E&amp;W Bound Traffic_Ryan Furcin: took N/S traffic</v>
      </c>
      <c r="O112" s="234"/>
      <c r="P112" s="45"/>
      <c r="Q112" s="45"/>
      <c r="R112" s="45"/>
      <c r="S112" s="45"/>
      <c r="T112" s="46"/>
      <c r="U112" s="133"/>
      <c r="W112" s="44"/>
      <c r="X112" s="44"/>
      <c r="Y112" s="20" t="str">
        <f t="shared" si="45"/>
        <v>.</v>
      </c>
      <c r="Z112" s="20" t="str">
        <f t="shared" si="46"/>
        <v>.</v>
      </c>
      <c r="AA112" s="20" t="str">
        <f t="shared" si="47"/>
        <v>.</v>
      </c>
      <c r="AB112" s="20" t="str">
        <f t="shared" si="48"/>
        <v>.</v>
      </c>
      <c r="AC112" s="20" t="str">
        <f t="shared" si="49"/>
        <v>.</v>
      </c>
      <c r="AD112" s="20" t="str">
        <f t="shared" si="50"/>
        <v>OOPS</v>
      </c>
    </row>
    <row r="113" spans="1:30" s="43" customFormat="1" x14ac:dyDescent="0.25">
      <c r="A113" s="42">
        <f t="shared" si="43"/>
        <v>115</v>
      </c>
      <c r="B113" s="42" t="str">
        <f t="shared" ref="B113:G113" si="67">B145</f>
        <v>PM</v>
      </c>
      <c r="C113" s="42" t="str">
        <f t="shared" si="67"/>
        <v>Ryan Furcini</v>
      </c>
      <c r="D113" s="42"/>
      <c r="E113" s="42">
        <f t="shared" si="67"/>
        <v>1</v>
      </c>
      <c r="F113" s="42">
        <f t="shared" si="67"/>
        <v>4</v>
      </c>
      <c r="G113" s="42">
        <f t="shared" si="67"/>
        <v>4</v>
      </c>
      <c r="H113" s="44">
        <f t="shared" si="62"/>
        <v>17</v>
      </c>
      <c r="I113" s="44">
        <f t="shared" si="62"/>
        <v>6</v>
      </c>
      <c r="J113" s="44">
        <f t="shared" si="62"/>
        <v>1</v>
      </c>
      <c r="K113" s="44">
        <f t="shared" si="62"/>
        <v>7</v>
      </c>
      <c r="L113" s="44">
        <f t="shared" si="62"/>
        <v>8</v>
      </c>
      <c r="M113" s="261" t="str">
        <f t="shared" si="52"/>
        <v>Alex Oreshak E&amp;W Bound Traffic_Ryan Furcin: took N/S traffic</v>
      </c>
      <c r="O113" s="234"/>
      <c r="P113" s="45"/>
      <c r="Q113" s="45"/>
      <c r="R113" s="45"/>
      <c r="S113" s="45"/>
      <c r="T113" s="46"/>
      <c r="U113" s="133"/>
      <c r="W113" s="44"/>
      <c r="X113" s="44"/>
      <c r="Y113" s="20" t="str">
        <f t="shared" si="45"/>
        <v>.</v>
      </c>
      <c r="Z113" s="20" t="str">
        <f t="shared" si="46"/>
        <v>.</v>
      </c>
      <c r="AA113" s="20" t="str">
        <f t="shared" si="47"/>
        <v>.</v>
      </c>
      <c r="AB113" s="20" t="str">
        <f t="shared" si="48"/>
        <v>.</v>
      </c>
      <c r="AC113" s="20" t="str">
        <f t="shared" si="49"/>
        <v>.</v>
      </c>
      <c r="AD113" s="20" t="str">
        <f t="shared" si="50"/>
        <v>OOPS</v>
      </c>
    </row>
    <row r="114" spans="1:30" s="43" customFormat="1" x14ac:dyDescent="0.25">
      <c r="A114" s="42">
        <f t="shared" si="43"/>
        <v>115</v>
      </c>
      <c r="B114" s="42" t="str">
        <f t="shared" ref="B114:G114" si="68">B146</f>
        <v>PM</v>
      </c>
      <c r="C114" s="42" t="str">
        <f t="shared" si="68"/>
        <v>Ryan Furcini</v>
      </c>
      <c r="D114" s="42"/>
      <c r="E114" s="42">
        <f t="shared" si="68"/>
        <v>2</v>
      </c>
      <c r="F114" s="42">
        <f t="shared" si="68"/>
        <v>1</v>
      </c>
      <c r="G114" s="42">
        <f t="shared" si="68"/>
        <v>1</v>
      </c>
      <c r="H114" s="44">
        <f t="shared" si="62"/>
        <v>18</v>
      </c>
      <c r="I114" s="44">
        <f t="shared" si="62"/>
        <v>6</v>
      </c>
      <c r="J114" s="44">
        <f t="shared" si="62"/>
        <v>5</v>
      </c>
      <c r="K114" s="44">
        <f t="shared" si="62"/>
        <v>4</v>
      </c>
      <c r="L114" s="44">
        <f t="shared" si="62"/>
        <v>1</v>
      </c>
      <c r="M114" s="261" t="str">
        <f t="shared" si="52"/>
        <v>Alex Oreshack took E &amp; W Bound Traffic. ##Will need to combine 115P NB/SB with 115P EB/WB_</v>
      </c>
      <c r="O114" s="234"/>
      <c r="P114" s="45"/>
      <c r="Q114" s="45"/>
      <c r="R114" s="45"/>
      <c r="S114" s="45"/>
      <c r="T114" s="46"/>
      <c r="U114" s="133"/>
      <c r="W114" s="44"/>
      <c r="X114" s="44"/>
      <c r="Y114" s="20" t="str">
        <f t="shared" si="45"/>
        <v>.</v>
      </c>
      <c r="Z114" s="20" t="str">
        <f t="shared" si="46"/>
        <v>.</v>
      </c>
      <c r="AA114" s="20" t="str">
        <f t="shared" si="47"/>
        <v>.</v>
      </c>
      <c r="AB114" s="20" t="str">
        <f t="shared" si="48"/>
        <v>.</v>
      </c>
      <c r="AC114" s="20" t="str">
        <f t="shared" si="49"/>
        <v>.</v>
      </c>
      <c r="AD114" s="20" t="str">
        <f t="shared" si="50"/>
        <v>.</v>
      </c>
    </row>
    <row r="115" spans="1:30" s="43" customFormat="1" x14ac:dyDescent="0.25">
      <c r="A115" s="42">
        <f t="shared" si="43"/>
        <v>115</v>
      </c>
      <c r="B115" s="42" t="str">
        <f t="shared" ref="B115:G115" si="69">B147</f>
        <v>PM</v>
      </c>
      <c r="C115" s="42" t="str">
        <f t="shared" si="69"/>
        <v>Ryan Furcini</v>
      </c>
      <c r="D115" s="42"/>
      <c r="E115" s="42">
        <f t="shared" si="69"/>
        <v>2</v>
      </c>
      <c r="F115" s="42">
        <f t="shared" si="69"/>
        <v>1</v>
      </c>
      <c r="G115" s="42">
        <f t="shared" si="69"/>
        <v>2</v>
      </c>
      <c r="H115" s="44">
        <f t="shared" si="62"/>
        <v>10</v>
      </c>
      <c r="I115" s="44">
        <f t="shared" si="62"/>
        <v>2</v>
      </c>
      <c r="J115" s="44">
        <f t="shared" si="62"/>
        <v>2</v>
      </c>
      <c r="K115" s="44">
        <f t="shared" si="62"/>
        <v>2</v>
      </c>
      <c r="L115" s="44">
        <f t="shared" si="62"/>
        <v>2</v>
      </c>
      <c r="M115" s="261" t="str">
        <f t="shared" si="52"/>
        <v>Alex Oreshack took E &amp; W Bound Traffic. ##Will need to combine 115P NB/SB with 115P EB/WB_</v>
      </c>
      <c r="O115" s="234"/>
      <c r="P115" s="45"/>
      <c r="Q115" s="45"/>
      <c r="R115" s="45"/>
      <c r="S115" s="45"/>
      <c r="T115" s="46"/>
      <c r="U115" s="133"/>
      <c r="W115" s="44"/>
      <c r="X115" s="44"/>
      <c r="Y115" s="20" t="str">
        <f t="shared" si="45"/>
        <v>.</v>
      </c>
      <c r="Z115" s="20" t="str">
        <f t="shared" si="46"/>
        <v>.</v>
      </c>
      <c r="AA115" s="20" t="str">
        <f t="shared" si="47"/>
        <v>.</v>
      </c>
      <c r="AB115" s="20" t="str">
        <f t="shared" si="48"/>
        <v>.</v>
      </c>
      <c r="AC115" s="20" t="str">
        <f t="shared" si="49"/>
        <v>.</v>
      </c>
      <c r="AD115" s="20" t="str">
        <f t="shared" si="50"/>
        <v>.</v>
      </c>
    </row>
    <row r="116" spans="1:30" s="43" customFormat="1" x14ac:dyDescent="0.25">
      <c r="A116" s="42">
        <f t="shared" si="43"/>
        <v>115</v>
      </c>
      <c r="B116" s="42" t="str">
        <f t="shared" ref="B116:G116" si="70">B148</f>
        <v>PM</v>
      </c>
      <c r="C116" s="42" t="str">
        <f t="shared" si="70"/>
        <v>Ryan Furcini</v>
      </c>
      <c r="D116" s="42"/>
      <c r="E116" s="42">
        <f t="shared" si="70"/>
        <v>2</v>
      </c>
      <c r="F116" s="42">
        <f t="shared" si="70"/>
        <v>1</v>
      </c>
      <c r="G116" s="42">
        <f t="shared" si="70"/>
        <v>3</v>
      </c>
      <c r="H116" s="44">
        <f t="shared" si="62"/>
        <v>10</v>
      </c>
      <c r="I116" s="44">
        <f t="shared" si="62"/>
        <v>3</v>
      </c>
      <c r="J116" s="44">
        <f t="shared" si="62"/>
        <v>0</v>
      </c>
      <c r="K116" s="44">
        <f t="shared" si="62"/>
        <v>2</v>
      </c>
      <c r="L116" s="44">
        <f t="shared" si="62"/>
        <v>5</v>
      </c>
      <c r="M116" s="261" t="str">
        <f t="shared" si="52"/>
        <v>Alex Oreshack took E &amp; W Bound Traffic. ##Will need to combine 115P NB/SB with 115P EB/WB_</v>
      </c>
      <c r="O116" s="234"/>
      <c r="P116" s="45"/>
      <c r="Q116" s="45"/>
      <c r="R116" s="45"/>
      <c r="S116" s="45"/>
      <c r="T116" s="46"/>
      <c r="U116" s="133"/>
      <c r="W116" s="44"/>
      <c r="X116" s="44"/>
      <c r="Y116" s="20" t="str">
        <f t="shared" si="45"/>
        <v>.</v>
      </c>
      <c r="Z116" s="20" t="str">
        <f t="shared" si="46"/>
        <v>.</v>
      </c>
      <c r="AA116" s="20" t="str">
        <f t="shared" si="47"/>
        <v>.</v>
      </c>
      <c r="AB116" s="20" t="str">
        <f t="shared" si="48"/>
        <v>.</v>
      </c>
      <c r="AC116" s="20" t="str">
        <f t="shared" si="49"/>
        <v>.</v>
      </c>
      <c r="AD116" s="20" t="str">
        <f t="shared" si="50"/>
        <v>.</v>
      </c>
    </row>
    <row r="117" spans="1:30" s="43" customFormat="1" x14ac:dyDescent="0.25">
      <c r="A117" s="42">
        <f t="shared" si="43"/>
        <v>115</v>
      </c>
      <c r="B117" s="42" t="str">
        <f t="shared" ref="B117:G117" si="71">B149</f>
        <v>PM</v>
      </c>
      <c r="C117" s="42" t="str">
        <f t="shared" si="71"/>
        <v>Ryan Furcini</v>
      </c>
      <c r="D117" s="42"/>
      <c r="E117" s="42">
        <f t="shared" si="71"/>
        <v>2</v>
      </c>
      <c r="F117" s="42">
        <f t="shared" si="71"/>
        <v>1</v>
      </c>
      <c r="G117" s="42">
        <f t="shared" si="71"/>
        <v>4</v>
      </c>
      <c r="H117" s="44">
        <f t="shared" si="62"/>
        <v>12</v>
      </c>
      <c r="I117" s="44">
        <f t="shared" si="62"/>
        <v>4</v>
      </c>
      <c r="J117" s="44">
        <f t="shared" si="62"/>
        <v>2</v>
      </c>
      <c r="K117" s="44">
        <f t="shared" si="62"/>
        <v>6</v>
      </c>
      <c r="L117" s="44">
        <f t="shared" si="62"/>
        <v>9</v>
      </c>
      <c r="M117" s="261" t="str">
        <f t="shared" si="52"/>
        <v>Alex Oreshack took E &amp; W Bound Traffic. ##Will need to combine 115P NB/SB with 115P EB/WB_</v>
      </c>
      <c r="O117" s="234"/>
      <c r="P117" s="45"/>
      <c r="Q117" s="45"/>
      <c r="R117" s="45"/>
      <c r="S117" s="45"/>
      <c r="T117" s="46"/>
      <c r="U117" s="133"/>
      <c r="W117" s="44"/>
      <c r="X117" s="44"/>
      <c r="Y117" s="20" t="str">
        <f t="shared" si="45"/>
        <v>.</v>
      </c>
      <c r="Z117" s="20" t="str">
        <f t="shared" si="46"/>
        <v>.</v>
      </c>
      <c r="AA117" s="20" t="str">
        <f t="shared" si="47"/>
        <v>.</v>
      </c>
      <c r="AB117" s="20" t="str">
        <f t="shared" si="48"/>
        <v>.</v>
      </c>
      <c r="AC117" s="20" t="str">
        <f t="shared" si="49"/>
        <v>.</v>
      </c>
      <c r="AD117" s="20" t="str">
        <f t="shared" si="50"/>
        <v>.</v>
      </c>
    </row>
    <row r="118" spans="1:30" s="43" customFormat="1" x14ac:dyDescent="0.25">
      <c r="A118" s="42">
        <f t="shared" si="43"/>
        <v>115</v>
      </c>
      <c r="B118" s="42" t="str">
        <f t="shared" ref="B118:G118" si="72">B150</f>
        <v>PM</v>
      </c>
      <c r="C118" s="42" t="str">
        <f t="shared" si="72"/>
        <v>Ryan Furcini</v>
      </c>
      <c r="D118" s="42"/>
      <c r="E118" s="42">
        <f t="shared" si="72"/>
        <v>2</v>
      </c>
      <c r="F118" s="42">
        <f t="shared" si="72"/>
        <v>2</v>
      </c>
      <c r="G118" s="42">
        <f t="shared" si="72"/>
        <v>1</v>
      </c>
      <c r="H118" s="44">
        <f t="shared" ref="H118:L127" si="73">H150+H182</f>
        <v>23</v>
      </c>
      <c r="I118" s="44">
        <f t="shared" si="73"/>
        <v>6</v>
      </c>
      <c r="J118" s="44">
        <f t="shared" si="73"/>
        <v>0</v>
      </c>
      <c r="K118" s="44">
        <f t="shared" si="73"/>
        <v>7</v>
      </c>
      <c r="L118" s="44">
        <f t="shared" si="73"/>
        <v>1</v>
      </c>
      <c r="M118" s="261" t="str">
        <f t="shared" si="52"/>
        <v>Alex Oreshack took E &amp; W Bound Traffic. ##Will need to combine 115P NB/SB with 115P EB/WB_</v>
      </c>
      <c r="O118" s="234"/>
      <c r="P118" s="45"/>
      <c r="Q118" s="45"/>
      <c r="R118" s="45"/>
      <c r="S118" s="45"/>
      <c r="T118" s="46"/>
      <c r="U118" s="133"/>
      <c r="W118" s="44"/>
      <c r="X118" s="44"/>
      <c r="Y118" s="20" t="str">
        <f t="shared" si="45"/>
        <v>.</v>
      </c>
      <c r="Z118" s="20" t="str">
        <f t="shared" si="46"/>
        <v>.</v>
      </c>
      <c r="AA118" s="20" t="str">
        <f t="shared" si="47"/>
        <v>.</v>
      </c>
      <c r="AB118" s="20" t="str">
        <f t="shared" si="48"/>
        <v>.</v>
      </c>
      <c r="AC118" s="20" t="str">
        <f t="shared" si="49"/>
        <v>.</v>
      </c>
      <c r="AD118" s="20" t="str">
        <f t="shared" si="50"/>
        <v>.</v>
      </c>
    </row>
    <row r="119" spans="1:30" s="43" customFormat="1" x14ac:dyDescent="0.25">
      <c r="A119" s="42">
        <f t="shared" si="43"/>
        <v>115</v>
      </c>
      <c r="B119" s="42" t="str">
        <f t="shared" ref="B119:G119" si="74">B151</f>
        <v>PM</v>
      </c>
      <c r="C119" s="42" t="str">
        <f t="shared" si="74"/>
        <v>Ryan Furcini</v>
      </c>
      <c r="D119" s="42"/>
      <c r="E119" s="42">
        <f t="shared" si="74"/>
        <v>2</v>
      </c>
      <c r="F119" s="42">
        <f t="shared" si="74"/>
        <v>2</v>
      </c>
      <c r="G119" s="42">
        <f t="shared" si="74"/>
        <v>2</v>
      </c>
      <c r="H119" s="44">
        <f t="shared" si="73"/>
        <v>9</v>
      </c>
      <c r="I119" s="44">
        <f t="shared" si="73"/>
        <v>6</v>
      </c>
      <c r="J119" s="44">
        <f t="shared" si="73"/>
        <v>1</v>
      </c>
      <c r="K119" s="44">
        <f t="shared" si="73"/>
        <v>1</v>
      </c>
      <c r="L119" s="44">
        <f t="shared" si="73"/>
        <v>0</v>
      </c>
      <c r="M119" s="261" t="str">
        <f t="shared" si="52"/>
        <v>Alex Oreshack took E &amp; W Bound Traffic. ##Will need to combine 115P NB/SB with 115P EB/WB_</v>
      </c>
      <c r="O119" s="234"/>
      <c r="P119" s="45"/>
      <c r="Q119" s="45"/>
      <c r="R119" s="45"/>
      <c r="S119" s="45"/>
      <c r="T119" s="46"/>
      <c r="U119" s="133"/>
      <c r="W119" s="44"/>
      <c r="X119" s="44"/>
      <c r="Y119" s="20" t="str">
        <f t="shared" si="45"/>
        <v>.</v>
      </c>
      <c r="Z119" s="20" t="str">
        <f t="shared" si="46"/>
        <v>.</v>
      </c>
      <c r="AA119" s="20" t="str">
        <f t="shared" si="47"/>
        <v>.</v>
      </c>
      <c r="AB119" s="20" t="str">
        <f t="shared" si="48"/>
        <v>.</v>
      </c>
      <c r="AC119" s="20" t="str">
        <f t="shared" si="49"/>
        <v>.</v>
      </c>
      <c r="AD119" s="20" t="str">
        <f t="shared" si="50"/>
        <v>.</v>
      </c>
    </row>
    <row r="120" spans="1:30" s="43" customFormat="1" x14ac:dyDescent="0.25">
      <c r="A120" s="42">
        <f t="shared" si="43"/>
        <v>115</v>
      </c>
      <c r="B120" s="42" t="str">
        <f t="shared" ref="B120:G120" si="75">B152</f>
        <v>PM</v>
      </c>
      <c r="C120" s="42" t="str">
        <f t="shared" si="75"/>
        <v>Ryan Furcini</v>
      </c>
      <c r="D120" s="42"/>
      <c r="E120" s="42">
        <f t="shared" si="75"/>
        <v>2</v>
      </c>
      <c r="F120" s="42">
        <f t="shared" si="75"/>
        <v>2</v>
      </c>
      <c r="G120" s="42">
        <f t="shared" si="75"/>
        <v>3</v>
      </c>
      <c r="H120" s="44">
        <f t="shared" si="73"/>
        <v>5</v>
      </c>
      <c r="I120" s="44">
        <f t="shared" si="73"/>
        <v>1</v>
      </c>
      <c r="J120" s="44">
        <f t="shared" si="73"/>
        <v>0</v>
      </c>
      <c r="K120" s="44">
        <f t="shared" si="73"/>
        <v>0</v>
      </c>
      <c r="L120" s="44">
        <f t="shared" si="73"/>
        <v>3</v>
      </c>
      <c r="M120" s="261" t="str">
        <f t="shared" si="52"/>
        <v>Alex Oreshack took E &amp; W Bound Traffic. ##Will need to combine 115P NB/SB with 115P EB/WB_</v>
      </c>
      <c r="O120" s="234"/>
      <c r="P120" s="45"/>
      <c r="Q120" s="45"/>
      <c r="R120" s="45"/>
      <c r="S120" s="45"/>
      <c r="T120" s="46"/>
      <c r="U120" s="133"/>
      <c r="W120" s="44"/>
      <c r="X120" s="44"/>
      <c r="Y120" s="20" t="str">
        <f t="shared" si="45"/>
        <v>.</v>
      </c>
      <c r="Z120" s="20" t="str">
        <f t="shared" si="46"/>
        <v>.</v>
      </c>
      <c r="AA120" s="20" t="str">
        <f t="shared" si="47"/>
        <v>.</v>
      </c>
      <c r="AB120" s="20" t="str">
        <f t="shared" si="48"/>
        <v>.</v>
      </c>
      <c r="AC120" s="20" t="str">
        <f t="shared" si="49"/>
        <v>.</v>
      </c>
      <c r="AD120" s="20" t="str">
        <f t="shared" si="50"/>
        <v>.</v>
      </c>
    </row>
    <row r="121" spans="1:30" s="43" customFormat="1" x14ac:dyDescent="0.25">
      <c r="A121" s="42">
        <f t="shared" si="43"/>
        <v>115</v>
      </c>
      <c r="B121" s="42" t="str">
        <f t="shared" ref="B121:G121" si="76">B153</f>
        <v>PM</v>
      </c>
      <c r="C121" s="42" t="str">
        <f t="shared" si="76"/>
        <v>Ryan Furcini</v>
      </c>
      <c r="D121" s="42"/>
      <c r="E121" s="42">
        <f t="shared" si="76"/>
        <v>2</v>
      </c>
      <c r="F121" s="42">
        <f t="shared" si="76"/>
        <v>2</v>
      </c>
      <c r="G121" s="42">
        <f t="shared" si="76"/>
        <v>4</v>
      </c>
      <c r="H121" s="44">
        <f t="shared" si="73"/>
        <v>17</v>
      </c>
      <c r="I121" s="44">
        <f t="shared" si="73"/>
        <v>3</v>
      </c>
      <c r="J121" s="44">
        <f t="shared" si="73"/>
        <v>3</v>
      </c>
      <c r="K121" s="44">
        <f t="shared" si="73"/>
        <v>10</v>
      </c>
      <c r="L121" s="44">
        <f t="shared" si="73"/>
        <v>12</v>
      </c>
      <c r="M121" s="261" t="str">
        <f t="shared" si="52"/>
        <v>Alex Oreshack took E &amp; W Bound Traffic. ##Will need to combine 115P NB/SB with 115P EB/WB_</v>
      </c>
      <c r="O121" s="234"/>
      <c r="P121" s="45"/>
      <c r="Q121" s="45"/>
      <c r="R121" s="45"/>
      <c r="S121" s="45"/>
      <c r="T121" s="46"/>
      <c r="U121" s="133"/>
      <c r="W121" s="44"/>
      <c r="X121" s="44"/>
      <c r="Y121" s="20" t="str">
        <f t="shared" si="45"/>
        <v>.</v>
      </c>
      <c r="Z121" s="20" t="str">
        <f t="shared" si="46"/>
        <v>.</v>
      </c>
      <c r="AA121" s="20" t="str">
        <f t="shared" si="47"/>
        <v>.</v>
      </c>
      <c r="AB121" s="20" t="str">
        <f t="shared" si="48"/>
        <v>.</v>
      </c>
      <c r="AC121" s="20" t="str">
        <f t="shared" si="49"/>
        <v>.</v>
      </c>
      <c r="AD121" s="20" t="str">
        <f t="shared" si="50"/>
        <v>.</v>
      </c>
    </row>
    <row r="122" spans="1:30" s="43" customFormat="1" x14ac:dyDescent="0.25">
      <c r="A122" s="42">
        <f t="shared" si="43"/>
        <v>115</v>
      </c>
      <c r="B122" s="42" t="str">
        <f t="shared" ref="B122:G122" si="77">B154</f>
        <v>PM</v>
      </c>
      <c r="C122" s="42" t="str">
        <f t="shared" si="77"/>
        <v>Ryan Furcini</v>
      </c>
      <c r="D122" s="42"/>
      <c r="E122" s="42">
        <f t="shared" si="77"/>
        <v>2</v>
      </c>
      <c r="F122" s="42">
        <f t="shared" si="77"/>
        <v>3</v>
      </c>
      <c r="G122" s="42">
        <f t="shared" si="77"/>
        <v>1</v>
      </c>
      <c r="H122" s="44">
        <f t="shared" si="73"/>
        <v>31</v>
      </c>
      <c r="I122" s="44">
        <f t="shared" si="73"/>
        <v>10</v>
      </c>
      <c r="J122" s="44">
        <f t="shared" si="73"/>
        <v>4</v>
      </c>
      <c r="K122" s="44">
        <f t="shared" si="73"/>
        <v>9</v>
      </c>
      <c r="L122" s="44">
        <f t="shared" si="73"/>
        <v>0</v>
      </c>
      <c r="M122" s="261" t="str">
        <f t="shared" si="52"/>
        <v>Alex Oreshack took E &amp; W Bound Traffic. ##Will need to combine 115P NB/SB with 115P EB/WB_</v>
      </c>
      <c r="O122" s="234"/>
      <c r="P122" s="45"/>
      <c r="Q122" s="45"/>
      <c r="R122" s="45"/>
      <c r="S122" s="45"/>
      <c r="T122" s="46"/>
      <c r="U122" s="133"/>
      <c r="W122" s="44"/>
      <c r="X122" s="44"/>
      <c r="Y122" s="20" t="str">
        <f t="shared" si="45"/>
        <v>.</v>
      </c>
      <c r="Z122" s="20" t="str">
        <f t="shared" si="46"/>
        <v>.</v>
      </c>
      <c r="AA122" s="20" t="str">
        <f t="shared" si="47"/>
        <v>.</v>
      </c>
      <c r="AB122" s="20" t="str">
        <f t="shared" si="48"/>
        <v>.</v>
      </c>
      <c r="AC122" s="20" t="str">
        <f t="shared" si="49"/>
        <v>.</v>
      </c>
      <c r="AD122" s="20" t="str">
        <f t="shared" si="50"/>
        <v>.</v>
      </c>
    </row>
    <row r="123" spans="1:30" s="43" customFormat="1" x14ac:dyDescent="0.25">
      <c r="A123" s="42">
        <f t="shared" si="43"/>
        <v>115</v>
      </c>
      <c r="B123" s="42" t="str">
        <f t="shared" ref="B123:G123" si="78">B155</f>
        <v>PM</v>
      </c>
      <c r="C123" s="42" t="str">
        <f t="shared" si="78"/>
        <v>Ryan Furcini</v>
      </c>
      <c r="D123" s="42"/>
      <c r="E123" s="42">
        <f t="shared" si="78"/>
        <v>2</v>
      </c>
      <c r="F123" s="42">
        <f t="shared" si="78"/>
        <v>3</v>
      </c>
      <c r="G123" s="42">
        <f t="shared" si="78"/>
        <v>2</v>
      </c>
      <c r="H123" s="44">
        <f t="shared" si="73"/>
        <v>9</v>
      </c>
      <c r="I123" s="44">
        <f t="shared" si="73"/>
        <v>1</v>
      </c>
      <c r="J123" s="44">
        <f t="shared" si="73"/>
        <v>1</v>
      </c>
      <c r="K123" s="44">
        <f t="shared" si="73"/>
        <v>0</v>
      </c>
      <c r="L123" s="44">
        <f t="shared" si="73"/>
        <v>1</v>
      </c>
      <c r="M123" s="261" t="str">
        <f t="shared" si="52"/>
        <v>Alex Oreshack took E &amp; W Bound Traffic. ##Will need to combine 115P NB/SB with 115P EB/WB_</v>
      </c>
      <c r="O123" s="234"/>
      <c r="P123" s="45"/>
      <c r="Q123" s="45"/>
      <c r="R123" s="45"/>
      <c r="S123" s="45"/>
      <c r="T123" s="46"/>
      <c r="U123" s="133"/>
      <c r="W123" s="44"/>
      <c r="X123" s="44"/>
      <c r="Y123" s="20" t="str">
        <f t="shared" si="45"/>
        <v>.</v>
      </c>
      <c r="Z123" s="20" t="str">
        <f t="shared" si="46"/>
        <v>.</v>
      </c>
      <c r="AA123" s="20" t="str">
        <f t="shared" si="47"/>
        <v>.</v>
      </c>
      <c r="AB123" s="20" t="str">
        <f t="shared" si="48"/>
        <v>.</v>
      </c>
      <c r="AC123" s="20" t="str">
        <f t="shared" si="49"/>
        <v>.</v>
      </c>
      <c r="AD123" s="20" t="str">
        <f t="shared" si="50"/>
        <v>.</v>
      </c>
    </row>
    <row r="124" spans="1:30" s="43" customFormat="1" x14ac:dyDescent="0.25">
      <c r="A124" s="42">
        <f t="shared" si="43"/>
        <v>115</v>
      </c>
      <c r="B124" s="42" t="str">
        <f t="shared" ref="B124:G124" si="79">B156</f>
        <v>PM</v>
      </c>
      <c r="C124" s="42" t="str">
        <f t="shared" si="79"/>
        <v>Ryan Furcini</v>
      </c>
      <c r="D124" s="42"/>
      <c r="E124" s="42">
        <f t="shared" si="79"/>
        <v>2</v>
      </c>
      <c r="F124" s="42">
        <f t="shared" si="79"/>
        <v>3</v>
      </c>
      <c r="G124" s="42">
        <f t="shared" si="79"/>
        <v>3</v>
      </c>
      <c r="H124" s="44">
        <f t="shared" si="73"/>
        <v>7</v>
      </c>
      <c r="I124" s="44">
        <f t="shared" si="73"/>
        <v>2</v>
      </c>
      <c r="J124" s="44">
        <f t="shared" si="73"/>
        <v>0</v>
      </c>
      <c r="K124" s="44">
        <f t="shared" si="73"/>
        <v>2</v>
      </c>
      <c r="L124" s="44">
        <f t="shared" si="73"/>
        <v>4</v>
      </c>
      <c r="M124" s="261" t="str">
        <f t="shared" si="52"/>
        <v>Alex Oreshack took E &amp; W Bound Traffic. ##Will need to combine 115P NB/SB with 115P EB/WB_</v>
      </c>
      <c r="O124" s="234"/>
      <c r="P124" s="45"/>
      <c r="Q124" s="45"/>
      <c r="R124" s="45"/>
      <c r="S124" s="45"/>
      <c r="T124" s="46"/>
      <c r="U124" s="133"/>
      <c r="W124" s="44"/>
      <c r="X124" s="44"/>
      <c r="Y124" s="20" t="str">
        <f t="shared" si="45"/>
        <v>.</v>
      </c>
      <c r="Z124" s="20" t="str">
        <f t="shared" si="46"/>
        <v>.</v>
      </c>
      <c r="AA124" s="20" t="str">
        <f t="shared" si="47"/>
        <v>.</v>
      </c>
      <c r="AB124" s="20" t="str">
        <f t="shared" si="48"/>
        <v>.</v>
      </c>
      <c r="AC124" s="20" t="str">
        <f t="shared" si="49"/>
        <v>.</v>
      </c>
      <c r="AD124" s="20" t="str">
        <f t="shared" si="50"/>
        <v>.</v>
      </c>
    </row>
    <row r="125" spans="1:30" s="43" customFormat="1" x14ac:dyDescent="0.25">
      <c r="A125" s="42">
        <f t="shared" si="43"/>
        <v>115</v>
      </c>
      <c r="B125" s="42" t="str">
        <f t="shared" ref="B125:G125" si="80">B157</f>
        <v>PM</v>
      </c>
      <c r="C125" s="42" t="str">
        <f t="shared" si="80"/>
        <v>Ryan Furcini</v>
      </c>
      <c r="D125" s="42"/>
      <c r="E125" s="42">
        <f t="shared" si="80"/>
        <v>2</v>
      </c>
      <c r="F125" s="42">
        <f t="shared" si="80"/>
        <v>3</v>
      </c>
      <c r="G125" s="42">
        <f t="shared" si="80"/>
        <v>4</v>
      </c>
      <c r="H125" s="44">
        <f t="shared" si="73"/>
        <v>13</v>
      </c>
      <c r="I125" s="44">
        <f t="shared" si="73"/>
        <v>2</v>
      </c>
      <c r="J125" s="44">
        <f t="shared" si="73"/>
        <v>1</v>
      </c>
      <c r="K125" s="44">
        <f t="shared" si="73"/>
        <v>7</v>
      </c>
      <c r="L125" s="44">
        <f t="shared" si="73"/>
        <v>10</v>
      </c>
      <c r="M125" s="261" t="str">
        <f t="shared" si="52"/>
        <v>Alex Oreshack took E &amp; W Bound Traffic. ##Will need to combine 115P NB/SB with 115P EB/WB_</v>
      </c>
      <c r="O125" s="234"/>
      <c r="P125" s="45"/>
      <c r="Q125" s="45"/>
      <c r="R125" s="45"/>
      <c r="S125" s="45"/>
      <c r="T125" s="46"/>
      <c r="U125" s="133"/>
      <c r="W125" s="44"/>
      <c r="X125" s="44"/>
      <c r="Y125" s="20" t="str">
        <f t="shared" si="45"/>
        <v>.</v>
      </c>
      <c r="Z125" s="20" t="str">
        <f t="shared" si="46"/>
        <v>.</v>
      </c>
      <c r="AA125" s="20" t="str">
        <f t="shared" si="47"/>
        <v>.</v>
      </c>
      <c r="AB125" s="20" t="str">
        <f t="shared" si="48"/>
        <v>.</v>
      </c>
      <c r="AC125" s="20" t="str">
        <f t="shared" si="49"/>
        <v>.</v>
      </c>
      <c r="AD125" s="20" t="str">
        <f t="shared" si="50"/>
        <v>.</v>
      </c>
    </row>
    <row r="126" spans="1:30" s="43" customFormat="1" x14ac:dyDescent="0.25">
      <c r="A126" s="42">
        <f t="shared" si="43"/>
        <v>115</v>
      </c>
      <c r="B126" s="42" t="str">
        <f t="shared" ref="B126:G126" si="81">B158</f>
        <v>PM</v>
      </c>
      <c r="C126" s="42" t="str">
        <f t="shared" si="81"/>
        <v>Ryan Furcini</v>
      </c>
      <c r="D126" s="42"/>
      <c r="E126" s="42">
        <f t="shared" si="81"/>
        <v>2</v>
      </c>
      <c r="F126" s="42">
        <f t="shared" si="81"/>
        <v>4</v>
      </c>
      <c r="G126" s="42">
        <f t="shared" si="81"/>
        <v>1</v>
      </c>
      <c r="H126" s="44">
        <f t="shared" si="73"/>
        <v>40</v>
      </c>
      <c r="I126" s="44">
        <f t="shared" si="73"/>
        <v>6</v>
      </c>
      <c r="J126" s="44">
        <f t="shared" si="73"/>
        <v>3</v>
      </c>
      <c r="K126" s="44">
        <f t="shared" si="73"/>
        <v>15</v>
      </c>
      <c r="L126" s="44">
        <f t="shared" si="73"/>
        <v>0</v>
      </c>
      <c r="M126" s="261" t="str">
        <f t="shared" si="52"/>
        <v>Alex Oreshack took E &amp; W Bound Traffic. ##Will need to combine 115P NB/SB with 115P EB/WB_</v>
      </c>
      <c r="O126" s="234"/>
      <c r="P126" s="45"/>
      <c r="Q126" s="45"/>
      <c r="R126" s="45"/>
      <c r="S126" s="45"/>
      <c r="T126" s="46"/>
      <c r="U126" s="133"/>
      <c r="W126" s="44"/>
      <c r="X126" s="44"/>
      <c r="Y126" s="20" t="str">
        <f t="shared" si="45"/>
        <v>.</v>
      </c>
      <c r="Z126" s="20" t="str">
        <f t="shared" si="46"/>
        <v>.</v>
      </c>
      <c r="AA126" s="20" t="str">
        <f t="shared" si="47"/>
        <v>.</v>
      </c>
      <c r="AB126" s="20" t="str">
        <f t="shared" si="48"/>
        <v>.</v>
      </c>
      <c r="AC126" s="20" t="str">
        <f t="shared" si="49"/>
        <v>.</v>
      </c>
      <c r="AD126" s="20" t="str">
        <f t="shared" si="50"/>
        <v>.</v>
      </c>
    </row>
    <row r="127" spans="1:30" s="43" customFormat="1" x14ac:dyDescent="0.25">
      <c r="A127" s="42">
        <f t="shared" si="43"/>
        <v>115</v>
      </c>
      <c r="B127" s="42" t="str">
        <f t="shared" ref="B127:G127" si="82">B159</f>
        <v>PM</v>
      </c>
      <c r="C127" s="42" t="str">
        <f t="shared" si="82"/>
        <v>Ryan Furcini</v>
      </c>
      <c r="D127" s="42"/>
      <c r="E127" s="42">
        <f t="shared" si="82"/>
        <v>2</v>
      </c>
      <c r="F127" s="42">
        <f t="shared" si="82"/>
        <v>4</v>
      </c>
      <c r="G127" s="42">
        <f t="shared" si="82"/>
        <v>2</v>
      </c>
      <c r="H127" s="44">
        <f t="shared" si="73"/>
        <v>23</v>
      </c>
      <c r="I127" s="44">
        <f t="shared" si="73"/>
        <v>2</v>
      </c>
      <c r="J127" s="44">
        <f t="shared" si="73"/>
        <v>3</v>
      </c>
      <c r="K127" s="44">
        <f t="shared" si="73"/>
        <v>9</v>
      </c>
      <c r="L127" s="44">
        <f t="shared" si="73"/>
        <v>0</v>
      </c>
      <c r="M127" s="261" t="str">
        <f t="shared" si="52"/>
        <v>Alex Oreshack took E &amp; W Bound Traffic. ##Will need to combine 115P NB/SB with 115P EB/WB_</v>
      </c>
      <c r="O127" s="234"/>
      <c r="P127" s="45"/>
      <c r="Q127" s="45"/>
      <c r="R127" s="45"/>
      <c r="S127" s="45"/>
      <c r="T127" s="46"/>
      <c r="U127" s="133"/>
      <c r="W127" s="44"/>
      <c r="X127" s="44"/>
      <c r="Y127" s="20" t="str">
        <f t="shared" si="45"/>
        <v>.</v>
      </c>
      <c r="Z127" s="20" t="str">
        <f t="shared" si="46"/>
        <v>.</v>
      </c>
      <c r="AA127" s="20" t="str">
        <f t="shared" si="47"/>
        <v>.</v>
      </c>
      <c r="AB127" s="20" t="str">
        <f t="shared" si="48"/>
        <v>.</v>
      </c>
      <c r="AC127" s="20" t="str">
        <f t="shared" si="49"/>
        <v>.</v>
      </c>
      <c r="AD127" s="20" t="str">
        <f t="shared" si="50"/>
        <v>.</v>
      </c>
    </row>
    <row r="128" spans="1:30" s="43" customFormat="1" x14ac:dyDescent="0.25">
      <c r="A128" s="42">
        <f t="shared" si="43"/>
        <v>115</v>
      </c>
      <c r="B128" s="42" t="str">
        <f t="shared" ref="B128:G128" si="83">B160</f>
        <v>PM</v>
      </c>
      <c r="C128" s="42" t="str">
        <f t="shared" si="83"/>
        <v>Ryan Furcini</v>
      </c>
      <c r="D128" s="42"/>
      <c r="E128" s="42">
        <f t="shared" si="83"/>
        <v>2</v>
      </c>
      <c r="F128" s="42">
        <f t="shared" si="83"/>
        <v>4</v>
      </c>
      <c r="G128" s="42">
        <f t="shared" si="83"/>
        <v>3</v>
      </c>
      <c r="H128" s="44">
        <f t="shared" ref="H128:L129" si="84">H160+H192</f>
        <v>11</v>
      </c>
      <c r="I128" s="44">
        <f t="shared" si="84"/>
        <v>2</v>
      </c>
      <c r="J128" s="44">
        <f t="shared" si="84"/>
        <v>1</v>
      </c>
      <c r="K128" s="44">
        <f t="shared" si="84"/>
        <v>2</v>
      </c>
      <c r="L128" s="44">
        <f t="shared" si="84"/>
        <v>3</v>
      </c>
      <c r="M128" s="261" t="str">
        <f t="shared" si="52"/>
        <v>Alex Oreshack took E &amp; W Bound Traffic. ##Will need to combine 115P NB/SB with 115P EB/WB_</v>
      </c>
      <c r="O128" s="234"/>
      <c r="P128" s="45"/>
      <c r="Q128" s="45"/>
      <c r="R128" s="45"/>
      <c r="S128" s="45"/>
      <c r="T128" s="46"/>
      <c r="U128" s="133"/>
      <c r="W128" s="44"/>
      <c r="X128" s="44"/>
      <c r="Y128" s="20" t="str">
        <f t="shared" si="45"/>
        <v>.</v>
      </c>
      <c r="Z128" s="20" t="str">
        <f t="shared" si="46"/>
        <v>.</v>
      </c>
      <c r="AA128" s="20" t="str">
        <f t="shared" si="47"/>
        <v>.</v>
      </c>
      <c r="AB128" s="20" t="str">
        <f t="shared" si="48"/>
        <v>.</v>
      </c>
      <c r="AC128" s="20" t="str">
        <f t="shared" si="49"/>
        <v>.</v>
      </c>
      <c r="AD128" s="20" t="str">
        <f t="shared" si="50"/>
        <v>.</v>
      </c>
    </row>
    <row r="129" spans="1:31" s="43" customFormat="1" x14ac:dyDescent="0.25">
      <c r="A129" s="42">
        <f t="shared" si="43"/>
        <v>115</v>
      </c>
      <c r="B129" s="42" t="str">
        <f t="shared" ref="B129:G129" si="85">B161</f>
        <v>PM</v>
      </c>
      <c r="C129" s="42" t="str">
        <f t="shared" si="85"/>
        <v>Ryan Furcini</v>
      </c>
      <c r="D129" s="42"/>
      <c r="E129" s="42">
        <f t="shared" si="85"/>
        <v>2</v>
      </c>
      <c r="F129" s="42">
        <f t="shared" si="85"/>
        <v>4</v>
      </c>
      <c r="G129" s="42">
        <f t="shared" si="85"/>
        <v>4</v>
      </c>
      <c r="H129" s="44">
        <f t="shared" si="84"/>
        <v>33</v>
      </c>
      <c r="I129" s="44">
        <f t="shared" si="84"/>
        <v>10</v>
      </c>
      <c r="J129" s="44">
        <f t="shared" si="84"/>
        <v>1</v>
      </c>
      <c r="K129" s="44">
        <f t="shared" si="84"/>
        <v>10</v>
      </c>
      <c r="L129" s="44">
        <f t="shared" si="84"/>
        <v>17</v>
      </c>
      <c r="M129" s="261" t="str">
        <f t="shared" si="52"/>
        <v>Alex Oreshack took E &amp; W Bound Traffic. ##Will need to combine 115P NB/SB with 115P EB/WB_</v>
      </c>
      <c r="O129" s="234"/>
      <c r="P129" s="45"/>
      <c r="Q129" s="45"/>
      <c r="R129" s="45"/>
      <c r="S129" s="45"/>
      <c r="T129" s="46"/>
      <c r="U129" s="133"/>
      <c r="W129" s="44"/>
      <c r="X129" s="44"/>
      <c r="Y129" s="20" t="str">
        <f t="shared" si="45"/>
        <v>.</v>
      </c>
      <c r="Z129" s="20" t="str">
        <f t="shared" si="46"/>
        <v>.</v>
      </c>
      <c r="AA129" s="20" t="str">
        <f t="shared" si="47"/>
        <v>.</v>
      </c>
      <c r="AB129" s="20" t="str">
        <f t="shared" si="48"/>
        <v>.</v>
      </c>
      <c r="AC129" s="20" t="str">
        <f t="shared" si="49"/>
        <v>.</v>
      </c>
      <c r="AD129" s="20" t="str">
        <f t="shared" si="50"/>
        <v>.</v>
      </c>
    </row>
    <row r="130" spans="1:31" x14ac:dyDescent="0.25">
      <c r="A130" s="42">
        <v>115</v>
      </c>
      <c r="B130" s="42" t="s">
        <v>66</v>
      </c>
      <c r="C130" s="42" t="s">
        <v>706</v>
      </c>
      <c r="E130" s="42">
        <v>1</v>
      </c>
      <c r="F130" s="42">
        <v>1</v>
      </c>
      <c r="G130" s="42">
        <v>1</v>
      </c>
      <c r="H130" s="42">
        <v>18</v>
      </c>
      <c r="I130" s="42">
        <v>6</v>
      </c>
      <c r="J130" s="42">
        <v>2</v>
      </c>
      <c r="K130" s="42">
        <v>4</v>
      </c>
      <c r="L130" s="42">
        <v>1</v>
      </c>
      <c r="M130" s="262" t="s">
        <v>708</v>
      </c>
      <c r="N130"/>
      <c r="O130" s="101"/>
      <c r="P130" s="45"/>
      <c r="Q130" s="33"/>
      <c r="R130" s="33"/>
      <c r="S130" s="33"/>
      <c r="T130" s="35"/>
      <c r="U130" s="35"/>
      <c r="AA130" s="20"/>
      <c r="AB130" s="20"/>
      <c r="AC130" s="20"/>
      <c r="AE130" s="16"/>
    </row>
    <row r="131" spans="1:31" x14ac:dyDescent="0.25">
      <c r="A131" s="42">
        <v>115</v>
      </c>
      <c r="B131" s="42" t="s">
        <v>66</v>
      </c>
      <c r="C131" s="42" t="s">
        <v>706</v>
      </c>
      <c r="E131" s="42">
        <v>1</v>
      </c>
      <c r="F131" s="42">
        <v>1</v>
      </c>
      <c r="G131" s="42">
        <v>2</v>
      </c>
      <c r="H131" s="42">
        <v>20</v>
      </c>
      <c r="I131" s="42">
        <v>7</v>
      </c>
      <c r="J131" s="42">
        <v>2</v>
      </c>
      <c r="K131" s="42">
        <v>8</v>
      </c>
      <c r="L131" s="42">
        <v>5</v>
      </c>
      <c r="M131" s="262" t="s">
        <v>708</v>
      </c>
      <c r="N131"/>
      <c r="O131" s="101"/>
      <c r="P131" s="45"/>
      <c r="Q131" s="33"/>
      <c r="R131" s="33"/>
      <c r="S131" s="33"/>
      <c r="T131" s="35"/>
      <c r="U131" s="35"/>
      <c r="AA131" s="20"/>
      <c r="AB131" s="20"/>
      <c r="AC131" s="20"/>
      <c r="AE131" s="16"/>
    </row>
    <row r="132" spans="1:31" x14ac:dyDescent="0.25">
      <c r="A132" s="42">
        <v>115</v>
      </c>
      <c r="B132" s="42" t="s">
        <v>66</v>
      </c>
      <c r="C132" s="42" t="s">
        <v>706</v>
      </c>
      <c r="E132" s="42">
        <v>1</v>
      </c>
      <c r="F132" s="42">
        <v>1</v>
      </c>
      <c r="G132" s="42">
        <v>3</v>
      </c>
      <c r="H132" s="42">
        <v>0</v>
      </c>
      <c r="I132" s="42">
        <v>0</v>
      </c>
      <c r="J132" s="42">
        <v>0</v>
      </c>
      <c r="K132" s="42">
        <v>0</v>
      </c>
      <c r="L132" s="42">
        <v>0</v>
      </c>
      <c r="M132" s="262" t="s">
        <v>708</v>
      </c>
      <c r="N132"/>
      <c r="O132" s="101"/>
      <c r="P132" s="45"/>
      <c r="Q132" s="33"/>
      <c r="R132" s="33"/>
      <c r="S132" s="33"/>
      <c r="T132" s="35"/>
      <c r="U132" s="35"/>
      <c r="AA132" s="20"/>
      <c r="AB132" s="20"/>
      <c r="AC132" s="20"/>
      <c r="AE132" s="16"/>
    </row>
    <row r="133" spans="1:31" x14ac:dyDescent="0.25">
      <c r="A133" s="42">
        <v>115</v>
      </c>
      <c r="B133" s="42" t="s">
        <v>66</v>
      </c>
      <c r="C133" s="42" t="s">
        <v>706</v>
      </c>
      <c r="E133" s="42">
        <v>1</v>
      </c>
      <c r="F133" s="42">
        <v>1</v>
      </c>
      <c r="G133" s="42">
        <v>4</v>
      </c>
      <c r="H133" s="42">
        <v>0</v>
      </c>
      <c r="I133" s="42">
        <v>0</v>
      </c>
      <c r="J133" s="42">
        <v>0</v>
      </c>
      <c r="K133" s="42">
        <v>0</v>
      </c>
      <c r="L133" s="42">
        <v>0</v>
      </c>
      <c r="M133" s="262" t="s">
        <v>708</v>
      </c>
      <c r="N133"/>
      <c r="O133" s="101"/>
      <c r="P133" s="45"/>
      <c r="Q133" s="33"/>
      <c r="R133" s="33"/>
      <c r="S133" s="33"/>
      <c r="T133" s="35"/>
      <c r="U133" s="35"/>
      <c r="AA133" s="20"/>
      <c r="AB133" s="20"/>
      <c r="AC133" s="20"/>
      <c r="AE133" s="16"/>
    </row>
    <row r="134" spans="1:31" x14ac:dyDescent="0.25">
      <c r="A134" s="42">
        <v>115</v>
      </c>
      <c r="B134" s="42" t="s">
        <v>66</v>
      </c>
      <c r="C134" s="42" t="s">
        <v>706</v>
      </c>
      <c r="E134" s="42">
        <v>1</v>
      </c>
      <c r="F134" s="42">
        <v>2</v>
      </c>
      <c r="G134" s="42">
        <v>1</v>
      </c>
      <c r="H134" s="42">
        <v>45</v>
      </c>
      <c r="I134" s="42">
        <v>15</v>
      </c>
      <c r="J134" s="42">
        <v>0</v>
      </c>
      <c r="K134" s="42">
        <v>16</v>
      </c>
      <c r="L134" s="42">
        <v>0</v>
      </c>
      <c r="M134" s="262" t="s">
        <v>708</v>
      </c>
      <c r="N134"/>
      <c r="O134" s="101"/>
      <c r="P134" s="45"/>
      <c r="Q134" s="33"/>
      <c r="R134" s="33"/>
      <c r="S134" s="33"/>
      <c r="T134" s="35"/>
      <c r="U134" s="35"/>
      <c r="AA134" s="20"/>
      <c r="AB134" s="20"/>
      <c r="AC134" s="20"/>
      <c r="AE134" s="16"/>
    </row>
    <row r="135" spans="1:31" x14ac:dyDescent="0.25">
      <c r="A135" s="42">
        <v>115</v>
      </c>
      <c r="B135" s="42" t="s">
        <v>66</v>
      </c>
      <c r="C135" s="42" t="s">
        <v>706</v>
      </c>
      <c r="E135" s="42">
        <v>1</v>
      </c>
      <c r="F135" s="42">
        <v>2</v>
      </c>
      <c r="G135" s="42">
        <v>2</v>
      </c>
      <c r="H135" s="42">
        <v>25</v>
      </c>
      <c r="I135" s="42">
        <v>3</v>
      </c>
      <c r="J135" s="42">
        <v>0</v>
      </c>
      <c r="K135" s="42">
        <v>6</v>
      </c>
      <c r="L135" s="42">
        <v>6</v>
      </c>
      <c r="M135" s="262" t="s">
        <v>708</v>
      </c>
      <c r="N135"/>
      <c r="O135" s="101"/>
      <c r="P135" s="45"/>
      <c r="Q135" s="33"/>
      <c r="R135" s="33"/>
      <c r="S135" s="33"/>
      <c r="T135" s="35"/>
      <c r="U135" s="35"/>
      <c r="AA135" s="20"/>
      <c r="AB135" s="20"/>
      <c r="AC135" s="20"/>
      <c r="AE135" s="16"/>
    </row>
    <row r="136" spans="1:31" x14ac:dyDescent="0.25">
      <c r="A136" s="42">
        <v>115</v>
      </c>
      <c r="B136" s="42" t="s">
        <v>66</v>
      </c>
      <c r="C136" s="42" t="s">
        <v>706</v>
      </c>
      <c r="E136" s="42">
        <v>1</v>
      </c>
      <c r="F136" s="42">
        <v>2</v>
      </c>
      <c r="G136" s="42">
        <v>3</v>
      </c>
      <c r="H136" s="42">
        <v>0</v>
      </c>
      <c r="I136" s="42">
        <v>0</v>
      </c>
      <c r="J136" s="42">
        <v>0</v>
      </c>
      <c r="K136" s="42">
        <v>0</v>
      </c>
      <c r="L136" s="42">
        <v>0</v>
      </c>
      <c r="M136" s="262" t="s">
        <v>708</v>
      </c>
      <c r="N136"/>
      <c r="O136" s="101"/>
      <c r="P136" s="45"/>
      <c r="Q136" s="33"/>
      <c r="R136" s="33"/>
      <c r="S136" s="33"/>
      <c r="T136" s="35"/>
      <c r="U136" s="35"/>
      <c r="AA136" s="20"/>
      <c r="AB136" s="20"/>
      <c r="AC136" s="20"/>
      <c r="AE136" s="16"/>
    </row>
    <row r="137" spans="1:31" x14ac:dyDescent="0.25">
      <c r="A137" s="42">
        <v>115</v>
      </c>
      <c r="B137" s="42" t="s">
        <v>66</v>
      </c>
      <c r="C137" s="42" t="s">
        <v>706</v>
      </c>
      <c r="E137" s="42">
        <v>1</v>
      </c>
      <c r="F137" s="42">
        <v>2</v>
      </c>
      <c r="G137" s="42">
        <v>4</v>
      </c>
      <c r="H137" s="42">
        <v>0</v>
      </c>
      <c r="I137" s="42">
        <v>0</v>
      </c>
      <c r="J137" s="42">
        <v>0</v>
      </c>
      <c r="K137" s="42">
        <v>0</v>
      </c>
      <c r="L137" s="42">
        <v>0</v>
      </c>
      <c r="M137" s="262" t="s">
        <v>708</v>
      </c>
      <c r="N137"/>
      <c r="O137" s="101"/>
      <c r="P137" s="45"/>
      <c r="Q137" s="33"/>
      <c r="R137" s="33"/>
      <c r="S137" s="33"/>
      <c r="T137" s="35"/>
      <c r="U137" s="35"/>
      <c r="AA137" s="20"/>
      <c r="AB137" s="20"/>
      <c r="AC137" s="20"/>
      <c r="AE137" s="16"/>
    </row>
    <row r="138" spans="1:31" x14ac:dyDescent="0.25">
      <c r="A138" s="42">
        <v>115</v>
      </c>
      <c r="B138" s="42" t="s">
        <v>66</v>
      </c>
      <c r="C138" s="42" t="s">
        <v>706</v>
      </c>
      <c r="E138" s="42">
        <v>1</v>
      </c>
      <c r="F138" s="42">
        <v>3</v>
      </c>
      <c r="G138" s="42">
        <v>1</v>
      </c>
      <c r="H138" s="42">
        <v>21</v>
      </c>
      <c r="I138" s="42">
        <v>8</v>
      </c>
      <c r="J138" s="42">
        <v>0</v>
      </c>
      <c r="K138" s="42">
        <v>6</v>
      </c>
      <c r="L138" s="42">
        <v>0</v>
      </c>
      <c r="M138" s="262" t="s">
        <v>708</v>
      </c>
      <c r="N138"/>
      <c r="O138" s="101"/>
      <c r="P138" s="45"/>
      <c r="Q138" s="33"/>
      <c r="R138" s="33"/>
      <c r="S138" s="33"/>
      <c r="T138" s="35"/>
      <c r="U138" s="35"/>
      <c r="AA138" s="20"/>
      <c r="AB138" s="20"/>
      <c r="AC138" s="20"/>
      <c r="AE138" s="16"/>
    </row>
    <row r="139" spans="1:31" x14ac:dyDescent="0.25">
      <c r="A139" s="42">
        <v>115</v>
      </c>
      <c r="B139" s="42" t="s">
        <v>66</v>
      </c>
      <c r="C139" s="42" t="s">
        <v>706</v>
      </c>
      <c r="E139" s="42">
        <v>1</v>
      </c>
      <c r="F139" s="42">
        <v>3</v>
      </c>
      <c r="G139" s="42">
        <v>2</v>
      </c>
      <c r="H139" s="42">
        <v>28</v>
      </c>
      <c r="I139" s="42">
        <v>7</v>
      </c>
      <c r="J139" s="42">
        <v>4</v>
      </c>
      <c r="K139" s="42">
        <v>3</v>
      </c>
      <c r="L139" s="42">
        <v>3</v>
      </c>
      <c r="M139" s="262" t="s">
        <v>708</v>
      </c>
      <c r="N139"/>
      <c r="O139" s="101"/>
      <c r="P139" s="45"/>
      <c r="Q139" s="33"/>
      <c r="R139" s="33"/>
      <c r="S139" s="33"/>
      <c r="T139" s="35"/>
      <c r="U139" s="35"/>
      <c r="AA139" s="20"/>
      <c r="AB139" s="20"/>
      <c r="AC139" s="20"/>
      <c r="AE139" s="16"/>
    </row>
    <row r="140" spans="1:31" x14ac:dyDescent="0.25">
      <c r="A140" s="42">
        <v>115</v>
      </c>
      <c r="B140" s="42" t="s">
        <v>66</v>
      </c>
      <c r="C140" s="42" t="s">
        <v>706</v>
      </c>
      <c r="E140" s="42">
        <v>1</v>
      </c>
      <c r="F140" s="42">
        <v>3</v>
      </c>
      <c r="G140" s="42">
        <v>3</v>
      </c>
      <c r="H140" s="42">
        <v>0</v>
      </c>
      <c r="I140" s="42">
        <v>0</v>
      </c>
      <c r="J140" s="42">
        <v>0</v>
      </c>
      <c r="K140" s="42">
        <v>0</v>
      </c>
      <c r="L140" s="42">
        <v>0</v>
      </c>
      <c r="M140" s="262" t="s">
        <v>708</v>
      </c>
      <c r="N140"/>
      <c r="O140" s="101"/>
      <c r="P140" s="45"/>
      <c r="Q140" s="33"/>
      <c r="R140" s="33"/>
      <c r="S140" s="33"/>
      <c r="T140" s="35"/>
      <c r="U140" s="35"/>
      <c r="AA140" s="20"/>
      <c r="AB140" s="20"/>
      <c r="AC140" s="20"/>
      <c r="AE140" s="16"/>
    </row>
    <row r="141" spans="1:31" x14ac:dyDescent="0.25">
      <c r="A141" s="42">
        <v>115</v>
      </c>
      <c r="B141" s="42" t="s">
        <v>66</v>
      </c>
      <c r="C141" s="42" t="s">
        <v>706</v>
      </c>
      <c r="E141" s="42">
        <v>1</v>
      </c>
      <c r="F141" s="42">
        <v>3</v>
      </c>
      <c r="G141" s="42">
        <v>4</v>
      </c>
      <c r="H141" s="42">
        <v>0</v>
      </c>
      <c r="I141" s="42">
        <v>0</v>
      </c>
      <c r="J141" s="42">
        <v>0</v>
      </c>
      <c r="K141" s="42">
        <v>0</v>
      </c>
      <c r="L141" s="42">
        <v>0</v>
      </c>
      <c r="M141" s="262" t="s">
        <v>708</v>
      </c>
      <c r="N141"/>
      <c r="O141" s="101"/>
      <c r="P141" s="45"/>
      <c r="Q141" s="33"/>
      <c r="R141" s="33"/>
      <c r="S141" s="33"/>
      <c r="T141" s="35"/>
      <c r="U141" s="35"/>
      <c r="AA141" s="20"/>
      <c r="AB141" s="20"/>
      <c r="AC141" s="20"/>
      <c r="AE141" s="16"/>
    </row>
    <row r="142" spans="1:31" x14ac:dyDescent="0.25">
      <c r="A142" s="42">
        <v>115</v>
      </c>
      <c r="B142" s="42" t="s">
        <v>66</v>
      </c>
      <c r="C142" s="42" t="s">
        <v>706</v>
      </c>
      <c r="E142" s="42">
        <v>1</v>
      </c>
      <c r="F142" s="42">
        <v>4</v>
      </c>
      <c r="G142" s="42">
        <v>1</v>
      </c>
      <c r="H142" s="42">
        <v>22</v>
      </c>
      <c r="I142" s="42">
        <v>5</v>
      </c>
      <c r="J142" s="42">
        <v>1</v>
      </c>
      <c r="K142" s="42">
        <v>6</v>
      </c>
      <c r="L142" s="42">
        <v>0</v>
      </c>
      <c r="M142" s="262" t="s">
        <v>708</v>
      </c>
      <c r="N142"/>
      <c r="O142" s="101"/>
      <c r="P142" s="45"/>
      <c r="Q142" s="33"/>
      <c r="R142" s="33"/>
      <c r="S142" s="33"/>
      <c r="T142" s="35"/>
      <c r="U142" s="35"/>
      <c r="AA142" s="20"/>
      <c r="AB142" s="20"/>
      <c r="AC142" s="20"/>
      <c r="AE142" s="16"/>
    </row>
    <row r="143" spans="1:31" x14ac:dyDescent="0.25">
      <c r="A143" s="42">
        <v>115</v>
      </c>
      <c r="B143" s="42" t="s">
        <v>66</v>
      </c>
      <c r="C143" s="42" t="s">
        <v>706</v>
      </c>
      <c r="E143" s="42">
        <v>1</v>
      </c>
      <c r="F143" s="42">
        <v>4</v>
      </c>
      <c r="G143" s="42">
        <v>2</v>
      </c>
      <c r="H143" s="42">
        <v>8</v>
      </c>
      <c r="I143" s="42">
        <v>4</v>
      </c>
      <c r="J143" s="42">
        <v>1</v>
      </c>
      <c r="K143" s="42">
        <v>3</v>
      </c>
      <c r="L143" s="42">
        <v>0</v>
      </c>
      <c r="M143" s="262" t="s">
        <v>708</v>
      </c>
      <c r="N143"/>
      <c r="O143" s="101"/>
      <c r="P143" s="45"/>
      <c r="Q143" s="33"/>
      <c r="R143" s="33"/>
      <c r="S143" s="33"/>
      <c r="T143" s="35"/>
      <c r="U143" s="35"/>
      <c r="AA143" s="20"/>
      <c r="AB143" s="20"/>
      <c r="AC143" s="20"/>
      <c r="AE143" s="16"/>
    </row>
    <row r="144" spans="1:31" x14ac:dyDescent="0.25">
      <c r="A144" s="42">
        <v>115</v>
      </c>
      <c r="B144" s="42" t="s">
        <v>66</v>
      </c>
      <c r="C144" s="42" t="s">
        <v>706</v>
      </c>
      <c r="E144" s="42">
        <v>1</v>
      </c>
      <c r="F144" s="42">
        <v>4</v>
      </c>
      <c r="G144" s="42">
        <v>3</v>
      </c>
      <c r="H144" s="42">
        <v>0</v>
      </c>
      <c r="I144" s="42">
        <v>0</v>
      </c>
      <c r="J144" s="42">
        <v>0</v>
      </c>
      <c r="K144" s="42">
        <v>0</v>
      </c>
      <c r="L144" s="42">
        <v>0</v>
      </c>
      <c r="M144" s="262" t="s">
        <v>708</v>
      </c>
      <c r="N144"/>
      <c r="O144" s="101"/>
      <c r="P144" s="45"/>
      <c r="Q144" s="33"/>
      <c r="R144" s="33"/>
      <c r="S144" s="33"/>
      <c r="T144" s="35"/>
      <c r="U144" s="35"/>
      <c r="AA144" s="20"/>
      <c r="AB144" s="20"/>
      <c r="AC144" s="20"/>
      <c r="AE144" s="16"/>
    </row>
    <row r="145" spans="1:31" x14ac:dyDescent="0.25">
      <c r="A145" s="42">
        <v>115</v>
      </c>
      <c r="B145" s="42" t="s">
        <v>66</v>
      </c>
      <c r="C145" s="42" t="s">
        <v>706</v>
      </c>
      <c r="E145" s="42">
        <v>1</v>
      </c>
      <c r="F145" s="42">
        <v>4</v>
      </c>
      <c r="G145" s="42">
        <v>4</v>
      </c>
      <c r="H145" s="42">
        <v>0</v>
      </c>
      <c r="I145" s="42">
        <v>0</v>
      </c>
      <c r="J145" s="42">
        <v>0</v>
      </c>
      <c r="K145" s="42">
        <v>0</v>
      </c>
      <c r="L145" s="42">
        <v>0</v>
      </c>
      <c r="M145" s="262" t="s">
        <v>708</v>
      </c>
      <c r="N145"/>
      <c r="O145" s="101"/>
      <c r="P145" s="45"/>
      <c r="Q145" s="33"/>
      <c r="R145" s="33"/>
      <c r="S145" s="33"/>
      <c r="T145" s="35"/>
      <c r="U145" s="35"/>
      <c r="AA145" s="20"/>
      <c r="AB145" s="20"/>
      <c r="AC145" s="20"/>
      <c r="AE145" s="16"/>
    </row>
    <row r="146" spans="1:31" x14ac:dyDescent="0.25">
      <c r="A146" s="42">
        <v>115</v>
      </c>
      <c r="B146" s="42" t="s">
        <v>66</v>
      </c>
      <c r="C146" s="42" t="s">
        <v>706</v>
      </c>
      <c r="E146" s="42">
        <v>2</v>
      </c>
      <c r="F146" s="42">
        <v>1</v>
      </c>
      <c r="G146" s="42">
        <v>1</v>
      </c>
      <c r="H146" s="42">
        <v>18</v>
      </c>
      <c r="I146" s="42">
        <v>6</v>
      </c>
      <c r="J146" s="42">
        <v>5</v>
      </c>
      <c r="K146" s="42">
        <v>4</v>
      </c>
      <c r="L146" s="42">
        <v>1</v>
      </c>
      <c r="M146" s="262" t="s">
        <v>707</v>
      </c>
      <c r="N146"/>
      <c r="O146" s="101"/>
      <c r="P146" s="45"/>
      <c r="Q146" s="33"/>
      <c r="R146" s="33"/>
      <c r="S146" s="33"/>
      <c r="T146" s="35"/>
      <c r="U146" s="35"/>
      <c r="AA146" s="20"/>
      <c r="AB146" s="20"/>
      <c r="AC146" s="20"/>
      <c r="AE146" s="16"/>
    </row>
    <row r="147" spans="1:31" x14ac:dyDescent="0.25">
      <c r="A147" s="42">
        <v>115</v>
      </c>
      <c r="B147" s="42" t="s">
        <v>66</v>
      </c>
      <c r="C147" s="42" t="s">
        <v>706</v>
      </c>
      <c r="E147" s="42">
        <v>2</v>
      </c>
      <c r="F147" s="42">
        <v>1</v>
      </c>
      <c r="G147" s="42">
        <v>2</v>
      </c>
      <c r="H147" s="42">
        <v>10</v>
      </c>
      <c r="I147" s="42">
        <v>2</v>
      </c>
      <c r="J147" s="42">
        <v>2</v>
      </c>
      <c r="K147" s="42">
        <v>2</v>
      </c>
      <c r="L147" s="42">
        <v>2</v>
      </c>
      <c r="M147" s="262" t="s">
        <v>707</v>
      </c>
      <c r="N147"/>
      <c r="O147" s="101"/>
      <c r="P147" s="45"/>
      <c r="Q147" s="33"/>
      <c r="R147" s="33"/>
      <c r="S147" s="33"/>
      <c r="T147" s="35"/>
      <c r="U147" s="35"/>
      <c r="AA147" s="20"/>
      <c r="AB147" s="20"/>
      <c r="AC147" s="20"/>
      <c r="AE147" s="16"/>
    </row>
    <row r="148" spans="1:31" x14ac:dyDescent="0.25">
      <c r="A148" s="42">
        <v>115</v>
      </c>
      <c r="B148" s="42" t="s">
        <v>66</v>
      </c>
      <c r="C148" s="42" t="s">
        <v>706</v>
      </c>
      <c r="E148" s="42">
        <v>2</v>
      </c>
      <c r="F148" s="42">
        <v>1</v>
      </c>
      <c r="G148" s="42">
        <v>3</v>
      </c>
      <c r="H148" s="42">
        <v>0</v>
      </c>
      <c r="I148" s="42">
        <v>0</v>
      </c>
      <c r="J148" s="42">
        <v>0</v>
      </c>
      <c r="K148" s="42">
        <v>0</v>
      </c>
      <c r="L148" s="42">
        <v>0</v>
      </c>
      <c r="M148" s="262" t="s">
        <v>707</v>
      </c>
      <c r="N148"/>
      <c r="O148" s="101"/>
      <c r="P148" s="45"/>
      <c r="Q148" s="33"/>
      <c r="R148" s="33"/>
      <c r="S148" s="33"/>
      <c r="T148" s="35"/>
      <c r="U148" s="35"/>
      <c r="AA148" s="20"/>
      <c r="AB148" s="20"/>
      <c r="AC148" s="20"/>
      <c r="AE148" s="16"/>
    </row>
    <row r="149" spans="1:31" x14ac:dyDescent="0.25">
      <c r="A149" s="42">
        <v>115</v>
      </c>
      <c r="B149" s="42" t="s">
        <v>66</v>
      </c>
      <c r="C149" s="42" t="s">
        <v>706</v>
      </c>
      <c r="E149" s="42">
        <v>2</v>
      </c>
      <c r="F149" s="42">
        <v>1</v>
      </c>
      <c r="G149" s="42">
        <v>4</v>
      </c>
      <c r="H149" s="42">
        <v>0</v>
      </c>
      <c r="I149" s="42">
        <v>0</v>
      </c>
      <c r="J149" s="42">
        <v>0</v>
      </c>
      <c r="K149" s="42">
        <v>0</v>
      </c>
      <c r="L149" s="42">
        <v>0</v>
      </c>
      <c r="M149" s="262" t="s">
        <v>707</v>
      </c>
      <c r="N149"/>
      <c r="O149" s="101"/>
      <c r="P149" s="45"/>
      <c r="Q149" s="33"/>
      <c r="R149" s="33"/>
      <c r="S149" s="33"/>
      <c r="T149" s="35"/>
      <c r="U149" s="35"/>
      <c r="AA149" s="20"/>
      <c r="AB149" s="20"/>
      <c r="AC149" s="20"/>
      <c r="AE149" s="16"/>
    </row>
    <row r="150" spans="1:31" x14ac:dyDescent="0.25">
      <c r="A150" s="42">
        <v>115</v>
      </c>
      <c r="B150" s="42" t="s">
        <v>66</v>
      </c>
      <c r="C150" s="42" t="s">
        <v>706</v>
      </c>
      <c r="E150" s="42">
        <v>2</v>
      </c>
      <c r="F150" s="42">
        <v>2</v>
      </c>
      <c r="G150" s="42">
        <v>1</v>
      </c>
      <c r="H150" s="42">
        <v>23</v>
      </c>
      <c r="I150" s="42">
        <v>6</v>
      </c>
      <c r="J150" s="42">
        <v>0</v>
      </c>
      <c r="K150" s="42">
        <v>7</v>
      </c>
      <c r="L150" s="42">
        <v>1</v>
      </c>
      <c r="M150" s="262" t="s">
        <v>707</v>
      </c>
      <c r="N150"/>
      <c r="O150" s="101"/>
      <c r="P150" s="45"/>
      <c r="Q150" s="33"/>
      <c r="R150" s="33"/>
      <c r="S150" s="33"/>
      <c r="T150" s="35"/>
      <c r="U150" s="35"/>
      <c r="AA150" s="20"/>
      <c r="AB150" s="20"/>
      <c r="AC150" s="20"/>
      <c r="AE150" s="16"/>
    </row>
    <row r="151" spans="1:31" x14ac:dyDescent="0.25">
      <c r="A151" s="42">
        <v>115</v>
      </c>
      <c r="B151" s="42" t="s">
        <v>66</v>
      </c>
      <c r="C151" s="42" t="s">
        <v>706</v>
      </c>
      <c r="E151" s="42">
        <v>2</v>
      </c>
      <c r="F151" s="42">
        <v>2</v>
      </c>
      <c r="G151" s="42">
        <v>2</v>
      </c>
      <c r="H151" s="42">
        <v>9</v>
      </c>
      <c r="I151" s="42">
        <v>6</v>
      </c>
      <c r="J151" s="42">
        <v>1</v>
      </c>
      <c r="K151" s="42">
        <v>1</v>
      </c>
      <c r="L151" s="42">
        <v>0</v>
      </c>
      <c r="M151" s="262" t="s">
        <v>707</v>
      </c>
      <c r="N151"/>
      <c r="O151" s="101"/>
      <c r="P151" s="45"/>
      <c r="Q151" s="33"/>
      <c r="R151" s="33"/>
      <c r="S151" s="33"/>
      <c r="T151" s="35"/>
      <c r="U151" s="35"/>
      <c r="AA151" s="20"/>
      <c r="AB151" s="20"/>
      <c r="AC151" s="20"/>
      <c r="AE151" s="16"/>
    </row>
    <row r="152" spans="1:31" x14ac:dyDescent="0.25">
      <c r="A152" s="42">
        <v>115</v>
      </c>
      <c r="B152" s="42" t="s">
        <v>66</v>
      </c>
      <c r="C152" s="42" t="s">
        <v>706</v>
      </c>
      <c r="E152" s="42">
        <v>2</v>
      </c>
      <c r="F152" s="42">
        <v>2</v>
      </c>
      <c r="G152" s="42">
        <v>3</v>
      </c>
      <c r="H152" s="42">
        <v>0</v>
      </c>
      <c r="I152" s="42">
        <v>0</v>
      </c>
      <c r="J152" s="42">
        <v>0</v>
      </c>
      <c r="K152" s="42">
        <v>0</v>
      </c>
      <c r="L152" s="42">
        <v>0</v>
      </c>
      <c r="M152" s="262" t="s">
        <v>707</v>
      </c>
      <c r="N152"/>
      <c r="O152" s="101"/>
      <c r="P152" s="45"/>
      <c r="Q152" s="33"/>
      <c r="R152" s="33"/>
      <c r="S152" s="33"/>
      <c r="T152" s="35"/>
      <c r="U152" s="35"/>
      <c r="AA152" s="20"/>
      <c r="AB152" s="20"/>
      <c r="AC152" s="20"/>
      <c r="AE152" s="16"/>
    </row>
    <row r="153" spans="1:31" x14ac:dyDescent="0.25">
      <c r="A153" s="42">
        <v>115</v>
      </c>
      <c r="B153" s="42" t="s">
        <v>66</v>
      </c>
      <c r="C153" s="42" t="s">
        <v>706</v>
      </c>
      <c r="E153" s="42">
        <v>2</v>
      </c>
      <c r="F153" s="42">
        <v>2</v>
      </c>
      <c r="G153" s="42">
        <v>4</v>
      </c>
      <c r="H153" s="42">
        <v>0</v>
      </c>
      <c r="I153" s="42">
        <v>0</v>
      </c>
      <c r="J153" s="42">
        <v>0</v>
      </c>
      <c r="K153" s="42">
        <v>0</v>
      </c>
      <c r="L153" s="42">
        <v>0</v>
      </c>
      <c r="M153" s="262" t="s">
        <v>707</v>
      </c>
      <c r="N153"/>
      <c r="O153" s="101"/>
      <c r="P153" s="45"/>
      <c r="Q153" s="33"/>
      <c r="R153" s="33"/>
      <c r="S153" s="33"/>
      <c r="T153" s="35"/>
      <c r="U153" s="35"/>
      <c r="AA153" s="20"/>
      <c r="AB153" s="20"/>
      <c r="AC153" s="20"/>
      <c r="AE153" s="16"/>
    </row>
    <row r="154" spans="1:31" x14ac:dyDescent="0.25">
      <c r="A154" s="42">
        <v>115</v>
      </c>
      <c r="B154" s="42" t="s">
        <v>66</v>
      </c>
      <c r="C154" s="42" t="s">
        <v>706</v>
      </c>
      <c r="E154" s="42">
        <v>2</v>
      </c>
      <c r="F154" s="42">
        <v>3</v>
      </c>
      <c r="G154" s="42">
        <v>1</v>
      </c>
      <c r="H154" s="42">
        <v>31</v>
      </c>
      <c r="I154" s="42">
        <v>10</v>
      </c>
      <c r="J154" s="42">
        <v>4</v>
      </c>
      <c r="K154" s="42">
        <v>9</v>
      </c>
      <c r="L154" s="42">
        <v>0</v>
      </c>
      <c r="M154" s="262" t="s">
        <v>707</v>
      </c>
      <c r="N154"/>
      <c r="O154" s="101"/>
      <c r="P154" s="45"/>
      <c r="Q154" s="33"/>
      <c r="R154" s="33"/>
      <c r="S154" s="33"/>
      <c r="T154" s="35"/>
      <c r="U154" s="35"/>
      <c r="AA154" s="20"/>
      <c r="AB154" s="20"/>
      <c r="AC154" s="20"/>
      <c r="AE154" s="16"/>
    </row>
    <row r="155" spans="1:31" x14ac:dyDescent="0.25">
      <c r="A155" s="42">
        <v>115</v>
      </c>
      <c r="B155" s="42" t="s">
        <v>66</v>
      </c>
      <c r="C155" s="42" t="s">
        <v>706</v>
      </c>
      <c r="E155" s="42">
        <v>2</v>
      </c>
      <c r="F155" s="42">
        <v>3</v>
      </c>
      <c r="G155" s="42">
        <v>2</v>
      </c>
      <c r="H155" s="42">
        <v>9</v>
      </c>
      <c r="I155" s="42">
        <v>1</v>
      </c>
      <c r="J155" s="42">
        <v>1</v>
      </c>
      <c r="K155" s="42">
        <v>0</v>
      </c>
      <c r="L155" s="42">
        <v>1</v>
      </c>
      <c r="M155" s="262" t="s">
        <v>707</v>
      </c>
      <c r="N155"/>
      <c r="O155" s="101"/>
      <c r="P155" s="45"/>
      <c r="Q155" s="33"/>
      <c r="R155" s="33"/>
      <c r="S155" s="33"/>
      <c r="T155" s="35"/>
      <c r="U155" s="35"/>
      <c r="AA155" s="20"/>
      <c r="AB155" s="20"/>
      <c r="AC155" s="20"/>
      <c r="AE155" s="16"/>
    </row>
    <row r="156" spans="1:31" x14ac:dyDescent="0.25">
      <c r="A156" s="42">
        <v>115</v>
      </c>
      <c r="B156" s="42" t="s">
        <v>66</v>
      </c>
      <c r="C156" s="42" t="s">
        <v>706</v>
      </c>
      <c r="E156" s="42">
        <v>2</v>
      </c>
      <c r="F156" s="42">
        <v>3</v>
      </c>
      <c r="G156" s="42">
        <v>3</v>
      </c>
      <c r="H156" s="42">
        <v>0</v>
      </c>
      <c r="I156" s="42">
        <v>0</v>
      </c>
      <c r="J156" s="42">
        <v>0</v>
      </c>
      <c r="K156" s="42">
        <v>0</v>
      </c>
      <c r="L156" s="42">
        <v>0</v>
      </c>
      <c r="M156" s="262" t="s">
        <v>707</v>
      </c>
      <c r="N156"/>
      <c r="O156" s="101"/>
      <c r="P156" s="45"/>
      <c r="Q156" s="33"/>
      <c r="R156" s="33"/>
      <c r="S156" s="33"/>
      <c r="T156" s="35"/>
      <c r="U156" s="35"/>
      <c r="AA156" s="20"/>
      <c r="AB156" s="20"/>
      <c r="AC156" s="20"/>
      <c r="AE156" s="16"/>
    </row>
    <row r="157" spans="1:31" x14ac:dyDescent="0.25">
      <c r="A157" s="42">
        <v>115</v>
      </c>
      <c r="B157" s="42" t="s">
        <v>66</v>
      </c>
      <c r="C157" s="42" t="s">
        <v>706</v>
      </c>
      <c r="E157" s="42">
        <v>2</v>
      </c>
      <c r="F157" s="42">
        <v>3</v>
      </c>
      <c r="G157" s="42">
        <v>4</v>
      </c>
      <c r="H157" s="42">
        <v>0</v>
      </c>
      <c r="I157" s="42">
        <v>0</v>
      </c>
      <c r="J157" s="42">
        <v>0</v>
      </c>
      <c r="K157" s="42">
        <v>0</v>
      </c>
      <c r="L157" s="42">
        <v>0</v>
      </c>
      <c r="M157" s="262" t="s">
        <v>707</v>
      </c>
      <c r="N157"/>
      <c r="O157" s="101"/>
      <c r="P157" s="45"/>
      <c r="Q157" s="33"/>
      <c r="R157" s="33"/>
      <c r="S157" s="33"/>
      <c r="T157" s="35"/>
      <c r="U157" s="35"/>
      <c r="AA157" s="20"/>
      <c r="AB157" s="20"/>
      <c r="AC157" s="20"/>
      <c r="AE157" s="16"/>
    </row>
    <row r="158" spans="1:31" x14ac:dyDescent="0.25">
      <c r="A158" s="42">
        <v>115</v>
      </c>
      <c r="B158" s="42" t="s">
        <v>66</v>
      </c>
      <c r="C158" s="42" t="s">
        <v>706</v>
      </c>
      <c r="E158" s="42">
        <v>2</v>
      </c>
      <c r="F158" s="42">
        <v>4</v>
      </c>
      <c r="G158" s="42">
        <v>1</v>
      </c>
      <c r="H158" s="42">
        <v>40</v>
      </c>
      <c r="I158" s="42">
        <v>6</v>
      </c>
      <c r="J158" s="42">
        <v>3</v>
      </c>
      <c r="K158" s="42">
        <v>15</v>
      </c>
      <c r="L158" s="42">
        <v>0</v>
      </c>
      <c r="M158" s="262" t="s">
        <v>707</v>
      </c>
      <c r="N158"/>
      <c r="O158" s="101"/>
      <c r="P158" s="45"/>
      <c r="Q158" s="33"/>
      <c r="R158" s="33"/>
      <c r="S158" s="33"/>
      <c r="T158" s="35"/>
      <c r="U158" s="35"/>
      <c r="AA158" s="20"/>
      <c r="AB158" s="20"/>
      <c r="AC158" s="20"/>
      <c r="AE158" s="16"/>
    </row>
    <row r="159" spans="1:31" x14ac:dyDescent="0.25">
      <c r="A159" s="42">
        <v>115</v>
      </c>
      <c r="B159" s="42" t="s">
        <v>66</v>
      </c>
      <c r="C159" s="42" t="s">
        <v>706</v>
      </c>
      <c r="E159" s="42">
        <v>2</v>
      </c>
      <c r="F159" s="42">
        <v>4</v>
      </c>
      <c r="G159" s="42">
        <v>2</v>
      </c>
      <c r="H159" s="42">
        <v>23</v>
      </c>
      <c r="I159" s="42">
        <v>2</v>
      </c>
      <c r="J159" s="42">
        <v>3</v>
      </c>
      <c r="K159" s="42">
        <v>9</v>
      </c>
      <c r="L159" s="42">
        <v>0</v>
      </c>
      <c r="M159" s="262" t="s">
        <v>707</v>
      </c>
      <c r="N159"/>
      <c r="O159" s="101"/>
      <c r="P159" s="45"/>
      <c r="Q159" s="33"/>
      <c r="R159" s="33"/>
      <c r="S159" s="33"/>
      <c r="T159" s="35"/>
      <c r="U159" s="35"/>
      <c r="AA159" s="20"/>
      <c r="AB159" s="20"/>
      <c r="AC159" s="20"/>
      <c r="AE159" s="16"/>
    </row>
    <row r="160" spans="1:31" x14ac:dyDescent="0.25">
      <c r="A160" s="42">
        <v>115</v>
      </c>
      <c r="B160" s="42" t="s">
        <v>66</v>
      </c>
      <c r="C160" s="42" t="s">
        <v>706</v>
      </c>
      <c r="E160" s="42">
        <v>2</v>
      </c>
      <c r="F160" s="42">
        <v>4</v>
      </c>
      <c r="G160" s="42">
        <v>3</v>
      </c>
      <c r="H160" s="42">
        <v>0</v>
      </c>
      <c r="I160" s="42">
        <v>0</v>
      </c>
      <c r="J160" s="42">
        <v>0</v>
      </c>
      <c r="K160" s="42">
        <v>0</v>
      </c>
      <c r="L160" s="42">
        <v>0</v>
      </c>
      <c r="M160" s="262" t="s">
        <v>707</v>
      </c>
      <c r="N160"/>
      <c r="O160" s="101"/>
      <c r="P160" s="45"/>
      <c r="Q160" s="33"/>
      <c r="R160" s="33"/>
      <c r="S160" s="33"/>
      <c r="T160" s="35"/>
      <c r="U160" s="35"/>
      <c r="AA160" s="20"/>
      <c r="AB160" s="20"/>
      <c r="AC160" s="20"/>
      <c r="AE160" s="16"/>
    </row>
    <row r="161" spans="1:31" x14ac:dyDescent="0.25">
      <c r="A161" s="42">
        <v>115</v>
      </c>
      <c r="B161" s="42" t="s">
        <v>66</v>
      </c>
      <c r="C161" s="42" t="s">
        <v>706</v>
      </c>
      <c r="E161" s="42">
        <v>2</v>
      </c>
      <c r="F161" s="42">
        <v>4</v>
      </c>
      <c r="G161" s="42">
        <v>4</v>
      </c>
      <c r="H161" s="42">
        <v>0</v>
      </c>
      <c r="I161" s="42">
        <v>0</v>
      </c>
      <c r="J161" s="42">
        <v>0</v>
      </c>
      <c r="K161" s="42">
        <v>0</v>
      </c>
      <c r="L161" s="42">
        <v>0</v>
      </c>
      <c r="M161" s="262" t="s">
        <v>707</v>
      </c>
      <c r="N161"/>
      <c r="O161" s="101"/>
      <c r="P161" s="45"/>
      <c r="Q161" s="33"/>
      <c r="R161" s="33"/>
      <c r="S161" s="33"/>
      <c r="T161" s="35"/>
      <c r="U161" s="35"/>
      <c r="AA161" s="20"/>
      <c r="AB161" s="20"/>
      <c r="AC161" s="20"/>
      <c r="AE161" s="16"/>
    </row>
    <row r="162" spans="1:31" x14ac:dyDescent="0.25">
      <c r="A162" s="42">
        <v>115</v>
      </c>
      <c r="B162" s="42" t="s">
        <v>66</v>
      </c>
      <c r="C162" s="42" t="s">
        <v>654</v>
      </c>
      <c r="E162" s="42">
        <v>1</v>
      </c>
      <c r="F162" s="42">
        <v>1</v>
      </c>
      <c r="G162" s="42">
        <v>1</v>
      </c>
      <c r="H162" s="42">
        <v>0</v>
      </c>
      <c r="I162" s="42">
        <v>0</v>
      </c>
      <c r="J162" s="42">
        <v>0</v>
      </c>
      <c r="K162" s="42">
        <v>0</v>
      </c>
      <c r="L162" s="42">
        <v>0</v>
      </c>
      <c r="M162" s="262" t="s">
        <v>709</v>
      </c>
      <c r="N162"/>
      <c r="O162" s="101"/>
      <c r="P162" s="45"/>
      <c r="Q162" s="33"/>
      <c r="R162" s="33"/>
      <c r="S162" s="33"/>
      <c r="T162" s="35"/>
      <c r="U162" s="35"/>
      <c r="AA162" s="20"/>
      <c r="AB162" s="20"/>
      <c r="AC162" s="20"/>
      <c r="AE162" s="16"/>
    </row>
    <row r="163" spans="1:31" x14ac:dyDescent="0.25">
      <c r="A163" s="42">
        <v>115</v>
      </c>
      <c r="B163" s="42" t="s">
        <v>66</v>
      </c>
      <c r="C163" s="42" t="s">
        <v>654</v>
      </c>
      <c r="E163" s="42">
        <v>1</v>
      </c>
      <c r="F163" s="42">
        <v>1</v>
      </c>
      <c r="G163" s="42">
        <v>2</v>
      </c>
      <c r="H163" s="42">
        <v>0</v>
      </c>
      <c r="I163" s="42">
        <v>0</v>
      </c>
      <c r="J163" s="42">
        <v>0</v>
      </c>
      <c r="K163" s="42">
        <v>0</v>
      </c>
      <c r="L163" s="42">
        <v>0</v>
      </c>
      <c r="M163" s="262" t="s">
        <v>709</v>
      </c>
      <c r="N163"/>
      <c r="O163" s="101"/>
      <c r="P163" s="45"/>
      <c r="Q163" s="33"/>
      <c r="R163" s="33"/>
      <c r="S163" s="33"/>
      <c r="T163" s="35"/>
      <c r="U163" s="35"/>
      <c r="AA163" s="20"/>
      <c r="AB163" s="20"/>
      <c r="AC163" s="20"/>
      <c r="AE163" s="16"/>
    </row>
    <row r="164" spans="1:31" x14ac:dyDescent="0.25">
      <c r="A164" s="42">
        <v>115</v>
      </c>
      <c r="B164" s="42" t="s">
        <v>66</v>
      </c>
      <c r="C164" s="42" t="s">
        <v>654</v>
      </c>
      <c r="E164" s="42">
        <v>1</v>
      </c>
      <c r="F164" s="42">
        <v>1</v>
      </c>
      <c r="G164" s="42">
        <v>3</v>
      </c>
      <c r="H164" s="42">
        <v>16</v>
      </c>
      <c r="I164" s="42">
        <v>5</v>
      </c>
      <c r="J164" s="42">
        <v>1</v>
      </c>
      <c r="K164" s="42">
        <v>0</v>
      </c>
      <c r="L164" s="42">
        <v>2</v>
      </c>
      <c r="M164" s="262" t="s">
        <v>709</v>
      </c>
      <c r="N164"/>
      <c r="O164" s="101"/>
      <c r="P164" s="45"/>
      <c r="Q164" s="33"/>
      <c r="R164" s="33"/>
      <c r="S164" s="33"/>
      <c r="T164" s="35"/>
      <c r="U164" s="35"/>
      <c r="AA164" s="20"/>
      <c r="AB164" s="20"/>
      <c r="AC164" s="20"/>
      <c r="AE164" s="16"/>
    </row>
    <row r="165" spans="1:31" x14ac:dyDescent="0.25">
      <c r="A165" s="42">
        <v>115</v>
      </c>
      <c r="B165" s="42" t="s">
        <v>66</v>
      </c>
      <c r="C165" s="42" t="s">
        <v>654</v>
      </c>
      <c r="E165" s="42">
        <v>1</v>
      </c>
      <c r="F165" s="42">
        <v>1</v>
      </c>
      <c r="G165" s="42">
        <v>4</v>
      </c>
      <c r="H165" s="42">
        <v>28</v>
      </c>
      <c r="I165" s="42">
        <v>6</v>
      </c>
      <c r="J165" s="42">
        <v>1</v>
      </c>
      <c r="K165" s="42">
        <v>6</v>
      </c>
      <c r="L165" s="42">
        <v>11</v>
      </c>
      <c r="M165" s="262" t="s">
        <v>709</v>
      </c>
      <c r="N165"/>
      <c r="O165" s="101"/>
      <c r="P165" s="45"/>
      <c r="Q165" s="33"/>
      <c r="R165" s="33"/>
      <c r="S165" s="33"/>
      <c r="T165" s="35"/>
      <c r="U165" s="35"/>
      <c r="AA165" s="20"/>
      <c r="AB165" s="20"/>
      <c r="AC165" s="20"/>
      <c r="AE165" s="16"/>
    </row>
    <row r="166" spans="1:31" x14ac:dyDescent="0.25">
      <c r="A166" s="42">
        <v>115</v>
      </c>
      <c r="B166" s="42" t="s">
        <v>66</v>
      </c>
      <c r="C166" s="42" t="s">
        <v>654</v>
      </c>
      <c r="E166" s="42">
        <v>1</v>
      </c>
      <c r="F166" s="42">
        <v>2</v>
      </c>
      <c r="G166" s="42">
        <v>1</v>
      </c>
      <c r="H166" s="42">
        <v>0</v>
      </c>
      <c r="I166" s="42">
        <v>0</v>
      </c>
      <c r="J166" s="42">
        <v>0</v>
      </c>
      <c r="K166" s="42">
        <v>0</v>
      </c>
      <c r="L166" s="42">
        <v>0</v>
      </c>
      <c r="M166" s="262" t="s">
        <v>709</v>
      </c>
      <c r="N166"/>
      <c r="O166" s="101"/>
      <c r="P166" s="45"/>
      <c r="Q166" s="33"/>
      <c r="R166" s="33"/>
      <c r="S166" s="33"/>
      <c r="T166" s="35"/>
      <c r="U166" s="35"/>
      <c r="AA166" s="20"/>
      <c r="AB166" s="20"/>
      <c r="AC166" s="20"/>
      <c r="AE166" s="16"/>
    </row>
    <row r="167" spans="1:31" x14ac:dyDescent="0.25">
      <c r="A167" s="42">
        <v>115</v>
      </c>
      <c r="B167" s="42" t="s">
        <v>66</v>
      </c>
      <c r="C167" s="42" t="s">
        <v>654</v>
      </c>
      <c r="E167" s="42">
        <v>1</v>
      </c>
      <c r="F167" s="42">
        <v>2</v>
      </c>
      <c r="G167" s="42">
        <v>2</v>
      </c>
      <c r="H167" s="42">
        <v>0</v>
      </c>
      <c r="I167" s="42">
        <v>0</v>
      </c>
      <c r="J167" s="42">
        <v>0</v>
      </c>
      <c r="K167" s="42">
        <v>0</v>
      </c>
      <c r="L167" s="42">
        <v>0</v>
      </c>
      <c r="M167" s="262" t="s">
        <v>709</v>
      </c>
      <c r="N167"/>
      <c r="O167" s="101"/>
      <c r="P167" s="45"/>
      <c r="Q167" s="33"/>
      <c r="R167" s="33"/>
      <c r="S167" s="33"/>
      <c r="T167" s="35"/>
      <c r="U167" s="35"/>
      <c r="AA167" s="20"/>
      <c r="AB167" s="20"/>
      <c r="AC167" s="20"/>
      <c r="AE167" s="16"/>
    </row>
    <row r="168" spans="1:31" x14ac:dyDescent="0.25">
      <c r="A168" s="42">
        <v>115</v>
      </c>
      <c r="B168" s="42" t="s">
        <v>66</v>
      </c>
      <c r="C168" s="42" t="s">
        <v>654</v>
      </c>
      <c r="E168" s="42">
        <v>1</v>
      </c>
      <c r="F168" s="42">
        <v>2</v>
      </c>
      <c r="G168" s="42">
        <v>3</v>
      </c>
      <c r="H168" s="42">
        <v>23</v>
      </c>
      <c r="I168" s="42">
        <v>4</v>
      </c>
      <c r="J168" s="42">
        <v>1</v>
      </c>
      <c r="K168" s="42">
        <v>0</v>
      </c>
      <c r="L168" s="42">
        <v>2</v>
      </c>
      <c r="M168" s="262" t="s">
        <v>709</v>
      </c>
      <c r="N168"/>
      <c r="O168" s="101"/>
      <c r="P168" s="45"/>
      <c r="Q168" s="33"/>
      <c r="R168" s="33"/>
      <c r="S168" s="33"/>
      <c r="T168" s="35"/>
      <c r="U168" s="35"/>
      <c r="AA168" s="20"/>
      <c r="AB168" s="20"/>
      <c r="AC168" s="20"/>
      <c r="AE168" s="16"/>
    </row>
    <row r="169" spans="1:31" x14ac:dyDescent="0.25">
      <c r="A169" s="42">
        <v>115</v>
      </c>
      <c r="B169" s="42" t="s">
        <v>66</v>
      </c>
      <c r="C169" s="42" t="s">
        <v>654</v>
      </c>
      <c r="E169" s="42">
        <v>1</v>
      </c>
      <c r="F169" s="42">
        <v>2</v>
      </c>
      <c r="G169" s="42">
        <v>4</v>
      </c>
      <c r="H169" s="42">
        <v>30</v>
      </c>
      <c r="I169" s="42">
        <v>7</v>
      </c>
      <c r="J169" s="42">
        <v>1</v>
      </c>
      <c r="K169" s="42">
        <v>11</v>
      </c>
      <c r="L169" s="42">
        <v>19</v>
      </c>
      <c r="M169" s="262" t="s">
        <v>709</v>
      </c>
      <c r="N169"/>
      <c r="O169" s="101"/>
      <c r="P169" s="45"/>
      <c r="Q169" s="33"/>
      <c r="R169" s="33"/>
      <c r="S169" s="33"/>
      <c r="T169" s="35"/>
      <c r="U169" s="35"/>
      <c r="AA169" s="20"/>
      <c r="AB169" s="20"/>
      <c r="AC169" s="20"/>
      <c r="AE169" s="16"/>
    </row>
    <row r="170" spans="1:31" x14ac:dyDescent="0.25">
      <c r="A170" s="42">
        <v>115</v>
      </c>
      <c r="B170" s="42" t="s">
        <v>66</v>
      </c>
      <c r="C170" s="42" t="s">
        <v>654</v>
      </c>
      <c r="E170" s="42">
        <v>1</v>
      </c>
      <c r="F170" s="42">
        <v>3</v>
      </c>
      <c r="G170" s="42">
        <v>1</v>
      </c>
      <c r="H170" s="42">
        <v>0</v>
      </c>
      <c r="I170" s="42">
        <v>0</v>
      </c>
      <c r="J170" s="42">
        <v>0</v>
      </c>
      <c r="K170" s="42">
        <v>0</v>
      </c>
      <c r="L170" s="42">
        <v>0</v>
      </c>
      <c r="M170" s="262" t="s">
        <v>709</v>
      </c>
      <c r="N170"/>
      <c r="O170" s="101"/>
      <c r="P170" s="45"/>
      <c r="Q170" s="33"/>
      <c r="R170" s="33"/>
      <c r="S170" s="33"/>
      <c r="T170" s="35"/>
      <c r="U170" s="35"/>
      <c r="AA170" s="20"/>
      <c r="AB170" s="20"/>
      <c r="AC170" s="20"/>
      <c r="AE170" s="16"/>
    </row>
    <row r="171" spans="1:31" x14ac:dyDescent="0.25">
      <c r="A171" s="42">
        <v>115</v>
      </c>
      <c r="B171" s="42" t="s">
        <v>66</v>
      </c>
      <c r="C171" s="42" t="s">
        <v>654</v>
      </c>
      <c r="E171" s="42">
        <v>1</v>
      </c>
      <c r="F171" s="42">
        <v>3</v>
      </c>
      <c r="G171" s="42">
        <v>2</v>
      </c>
      <c r="H171" s="42">
        <v>0</v>
      </c>
      <c r="I171" s="42">
        <v>0</v>
      </c>
      <c r="J171" s="42">
        <v>0</v>
      </c>
      <c r="K171" s="42">
        <v>0</v>
      </c>
      <c r="L171" s="42">
        <v>0</v>
      </c>
      <c r="M171" s="262" t="s">
        <v>709</v>
      </c>
      <c r="N171"/>
      <c r="O171" s="101"/>
      <c r="P171" s="45"/>
      <c r="Q171" s="33"/>
      <c r="R171" s="33"/>
      <c r="S171" s="33"/>
      <c r="T171" s="35"/>
      <c r="U171" s="35"/>
      <c r="AA171" s="20"/>
      <c r="AB171" s="20"/>
      <c r="AC171" s="20"/>
      <c r="AE171" s="16"/>
    </row>
    <row r="172" spans="1:31" x14ac:dyDescent="0.25">
      <c r="A172" s="42">
        <v>115</v>
      </c>
      <c r="B172" s="42" t="s">
        <v>66</v>
      </c>
      <c r="C172" s="42" t="s">
        <v>654</v>
      </c>
      <c r="E172" s="42">
        <v>1</v>
      </c>
      <c r="F172" s="42">
        <v>3</v>
      </c>
      <c r="G172" s="42">
        <v>3</v>
      </c>
      <c r="H172" s="42">
        <v>11</v>
      </c>
      <c r="I172" s="42">
        <v>6</v>
      </c>
      <c r="J172" s="42">
        <v>1</v>
      </c>
      <c r="K172" s="42">
        <v>0</v>
      </c>
      <c r="L172" s="42">
        <v>3</v>
      </c>
      <c r="M172" s="262" t="s">
        <v>709</v>
      </c>
      <c r="N172"/>
      <c r="O172" s="101"/>
      <c r="P172" s="45"/>
      <c r="Q172" s="33"/>
      <c r="R172" s="33"/>
      <c r="S172" s="33"/>
      <c r="T172" s="35"/>
      <c r="U172" s="35"/>
      <c r="AA172" s="20"/>
      <c r="AB172" s="20"/>
      <c r="AC172" s="20"/>
      <c r="AE172" s="16"/>
    </row>
    <row r="173" spans="1:31" x14ac:dyDescent="0.25">
      <c r="A173" s="42">
        <v>115</v>
      </c>
      <c r="B173" s="42" t="s">
        <v>66</v>
      </c>
      <c r="C173" s="42" t="s">
        <v>654</v>
      </c>
      <c r="E173" s="42">
        <v>1</v>
      </c>
      <c r="F173" s="42">
        <v>3</v>
      </c>
      <c r="G173" s="42">
        <v>4</v>
      </c>
      <c r="H173" s="42">
        <v>16</v>
      </c>
      <c r="I173" s="42">
        <v>5</v>
      </c>
      <c r="J173" s="42">
        <v>1</v>
      </c>
      <c r="K173" s="42">
        <v>6</v>
      </c>
      <c r="L173" s="42">
        <v>11</v>
      </c>
      <c r="M173" s="262" t="s">
        <v>709</v>
      </c>
      <c r="N173"/>
      <c r="O173" s="101"/>
      <c r="P173" s="45"/>
      <c r="Q173" s="33"/>
      <c r="R173" s="33"/>
      <c r="S173" s="33"/>
      <c r="T173" s="35"/>
      <c r="U173" s="35"/>
      <c r="AA173" s="20"/>
      <c r="AB173" s="20"/>
      <c r="AC173" s="20"/>
      <c r="AE173" s="16"/>
    </row>
    <row r="174" spans="1:31" x14ac:dyDescent="0.25">
      <c r="A174" s="42">
        <v>115</v>
      </c>
      <c r="B174" s="42" t="s">
        <v>66</v>
      </c>
      <c r="C174" s="42" t="s">
        <v>654</v>
      </c>
      <c r="E174" s="42">
        <v>1</v>
      </c>
      <c r="F174" s="42">
        <v>4</v>
      </c>
      <c r="G174" s="42">
        <v>1</v>
      </c>
      <c r="H174" s="42">
        <v>0</v>
      </c>
      <c r="I174" s="42">
        <v>0</v>
      </c>
      <c r="J174" s="42">
        <v>0</v>
      </c>
      <c r="K174" s="42">
        <v>0</v>
      </c>
      <c r="L174" s="42">
        <v>0</v>
      </c>
      <c r="M174" s="262" t="s">
        <v>709</v>
      </c>
      <c r="N174"/>
      <c r="O174" s="101"/>
      <c r="P174" s="45"/>
      <c r="Q174" s="33"/>
      <c r="R174" s="33"/>
      <c r="S174" s="33"/>
      <c r="T174" s="35"/>
      <c r="U174" s="35"/>
      <c r="AA174" s="20"/>
      <c r="AB174" s="20"/>
      <c r="AC174" s="20"/>
      <c r="AE174" s="16"/>
    </row>
    <row r="175" spans="1:31" x14ac:dyDescent="0.25">
      <c r="A175" s="42">
        <v>115</v>
      </c>
      <c r="B175" s="42" t="s">
        <v>66</v>
      </c>
      <c r="C175" s="42" t="s">
        <v>654</v>
      </c>
      <c r="E175" s="42">
        <v>1</v>
      </c>
      <c r="F175" s="42">
        <v>4</v>
      </c>
      <c r="G175" s="42">
        <v>2</v>
      </c>
      <c r="H175" s="42">
        <v>0</v>
      </c>
      <c r="I175" s="42">
        <v>0</v>
      </c>
      <c r="J175" s="42">
        <v>0</v>
      </c>
      <c r="K175" s="42">
        <v>0</v>
      </c>
      <c r="L175" s="42">
        <v>0</v>
      </c>
      <c r="M175" s="262" t="s">
        <v>709</v>
      </c>
      <c r="N175"/>
      <c r="O175" s="101"/>
      <c r="P175" s="45"/>
      <c r="Q175" s="33"/>
      <c r="R175" s="33"/>
      <c r="S175" s="33"/>
      <c r="T175" s="35"/>
      <c r="U175" s="35"/>
      <c r="AA175" s="20"/>
      <c r="AB175" s="20"/>
      <c r="AC175" s="20"/>
      <c r="AE175" s="16"/>
    </row>
    <row r="176" spans="1:31" x14ac:dyDescent="0.25">
      <c r="A176" s="42">
        <v>115</v>
      </c>
      <c r="B176" s="42" t="s">
        <v>66</v>
      </c>
      <c r="C176" s="42" t="s">
        <v>654</v>
      </c>
      <c r="E176" s="42">
        <v>1</v>
      </c>
      <c r="F176" s="42">
        <v>4</v>
      </c>
      <c r="G176" s="42">
        <v>3</v>
      </c>
      <c r="H176" s="42">
        <v>7</v>
      </c>
      <c r="I176" s="42">
        <v>1</v>
      </c>
      <c r="J176" s="42">
        <v>1</v>
      </c>
      <c r="K176" s="42">
        <v>0</v>
      </c>
      <c r="L176" s="42">
        <v>2</v>
      </c>
      <c r="M176" s="262" t="s">
        <v>709</v>
      </c>
      <c r="N176"/>
      <c r="O176" s="101"/>
      <c r="P176" s="45"/>
      <c r="Q176" s="33"/>
      <c r="R176" s="33"/>
      <c r="S176" s="33"/>
      <c r="T176" s="35"/>
      <c r="U176" s="35"/>
      <c r="AA176" s="20"/>
      <c r="AB176" s="20"/>
      <c r="AC176" s="20"/>
      <c r="AE176" s="16"/>
    </row>
    <row r="177" spans="1:31" x14ac:dyDescent="0.25">
      <c r="A177" s="42">
        <v>115</v>
      </c>
      <c r="B177" s="42" t="s">
        <v>66</v>
      </c>
      <c r="C177" s="42" t="s">
        <v>654</v>
      </c>
      <c r="E177" s="42">
        <v>1</v>
      </c>
      <c r="F177" s="42">
        <v>4</v>
      </c>
      <c r="G177" s="42">
        <v>4</v>
      </c>
      <c r="H177" s="42">
        <v>17</v>
      </c>
      <c r="I177" s="42">
        <v>6</v>
      </c>
      <c r="J177" s="42">
        <v>1</v>
      </c>
      <c r="K177" s="42">
        <v>7</v>
      </c>
      <c r="L177" s="42">
        <v>8</v>
      </c>
      <c r="M177" s="262" t="s">
        <v>709</v>
      </c>
      <c r="N177"/>
      <c r="O177" s="101"/>
      <c r="P177" s="45"/>
      <c r="Q177" s="33"/>
      <c r="R177" s="33"/>
      <c r="S177" s="33"/>
      <c r="T177" s="35"/>
      <c r="U177" s="35"/>
      <c r="AA177" s="20"/>
      <c r="AB177" s="20"/>
      <c r="AC177" s="20"/>
      <c r="AE177" s="16"/>
    </row>
    <row r="178" spans="1:31" x14ac:dyDescent="0.25">
      <c r="A178" s="42">
        <v>115</v>
      </c>
      <c r="B178" s="42" t="s">
        <v>66</v>
      </c>
      <c r="C178" s="42" t="s">
        <v>654</v>
      </c>
      <c r="E178" s="42">
        <v>2</v>
      </c>
      <c r="F178" s="42">
        <v>1</v>
      </c>
      <c r="G178" s="42">
        <v>1</v>
      </c>
      <c r="H178" s="42">
        <v>0</v>
      </c>
      <c r="I178" s="42">
        <v>0</v>
      </c>
      <c r="J178" s="42">
        <v>0</v>
      </c>
      <c r="K178" s="42">
        <v>0</v>
      </c>
      <c r="L178" s="42">
        <v>0</v>
      </c>
      <c r="M178" s="262"/>
      <c r="N178"/>
      <c r="O178" s="101"/>
      <c r="P178" s="45"/>
      <c r="Q178" s="33"/>
      <c r="R178" s="33"/>
      <c r="S178" s="33"/>
      <c r="T178" s="35"/>
      <c r="U178" s="35"/>
      <c r="AA178" s="20"/>
      <c r="AB178" s="20"/>
      <c r="AC178" s="20"/>
      <c r="AE178" s="16"/>
    </row>
    <row r="179" spans="1:31" x14ac:dyDescent="0.25">
      <c r="A179" s="42">
        <v>115</v>
      </c>
      <c r="B179" s="42" t="s">
        <v>66</v>
      </c>
      <c r="C179" s="42" t="s">
        <v>654</v>
      </c>
      <c r="E179" s="42">
        <v>2</v>
      </c>
      <c r="F179" s="42">
        <v>1</v>
      </c>
      <c r="G179" s="42">
        <v>2</v>
      </c>
      <c r="H179" s="42">
        <v>0</v>
      </c>
      <c r="I179" s="42">
        <v>0</v>
      </c>
      <c r="J179" s="42">
        <v>0</v>
      </c>
      <c r="K179" s="42">
        <v>0</v>
      </c>
      <c r="L179" s="42">
        <v>0</v>
      </c>
      <c r="M179" s="262"/>
      <c r="N179"/>
      <c r="O179" s="101"/>
      <c r="P179" s="45"/>
      <c r="Q179" s="33"/>
      <c r="R179" s="33"/>
      <c r="S179" s="33"/>
      <c r="T179" s="35"/>
      <c r="U179" s="35"/>
      <c r="AA179" s="20"/>
      <c r="AB179" s="20"/>
      <c r="AC179" s="20"/>
      <c r="AE179" s="16"/>
    </row>
    <row r="180" spans="1:31" x14ac:dyDescent="0.25">
      <c r="A180" s="42">
        <v>115</v>
      </c>
      <c r="B180" s="42" t="s">
        <v>66</v>
      </c>
      <c r="C180" s="42" t="s">
        <v>654</v>
      </c>
      <c r="E180" s="42">
        <v>2</v>
      </c>
      <c r="F180" s="42">
        <v>1</v>
      </c>
      <c r="G180" s="42">
        <v>3</v>
      </c>
      <c r="H180" s="42">
        <v>10</v>
      </c>
      <c r="I180" s="42">
        <v>3</v>
      </c>
      <c r="J180" s="42">
        <v>0</v>
      </c>
      <c r="K180" s="42">
        <v>2</v>
      </c>
      <c r="L180" s="42">
        <v>5</v>
      </c>
      <c r="M180" s="262"/>
      <c r="N180"/>
      <c r="O180" s="101"/>
      <c r="P180" s="45"/>
      <c r="Q180" s="33"/>
      <c r="R180" s="33"/>
      <c r="S180" s="33"/>
      <c r="T180" s="35"/>
      <c r="U180" s="35"/>
      <c r="AA180" s="20"/>
      <c r="AB180" s="20"/>
      <c r="AC180" s="20"/>
      <c r="AE180" s="16"/>
    </row>
    <row r="181" spans="1:31" x14ac:dyDescent="0.25">
      <c r="A181" s="42">
        <v>115</v>
      </c>
      <c r="B181" s="42" t="s">
        <v>66</v>
      </c>
      <c r="C181" s="42" t="s">
        <v>654</v>
      </c>
      <c r="E181" s="42">
        <v>2</v>
      </c>
      <c r="F181" s="42">
        <v>1</v>
      </c>
      <c r="G181" s="42">
        <v>4</v>
      </c>
      <c r="H181" s="42">
        <v>12</v>
      </c>
      <c r="I181" s="42">
        <v>4</v>
      </c>
      <c r="J181" s="42">
        <v>2</v>
      </c>
      <c r="K181" s="42">
        <v>6</v>
      </c>
      <c r="L181" s="42">
        <v>9</v>
      </c>
      <c r="M181" s="262"/>
      <c r="N181"/>
      <c r="O181" s="101"/>
      <c r="P181" s="45"/>
      <c r="Q181" s="33"/>
      <c r="R181" s="33"/>
      <c r="S181" s="33"/>
      <c r="T181" s="35"/>
      <c r="U181" s="35"/>
      <c r="AA181" s="20"/>
      <c r="AB181" s="20"/>
      <c r="AC181" s="20"/>
      <c r="AE181" s="16"/>
    </row>
    <row r="182" spans="1:31" x14ac:dyDescent="0.25">
      <c r="A182" s="42">
        <v>115</v>
      </c>
      <c r="B182" s="42" t="s">
        <v>66</v>
      </c>
      <c r="C182" s="42" t="s">
        <v>654</v>
      </c>
      <c r="E182" s="42">
        <v>2</v>
      </c>
      <c r="F182" s="42">
        <v>2</v>
      </c>
      <c r="G182" s="42">
        <v>1</v>
      </c>
      <c r="H182" s="42">
        <v>0</v>
      </c>
      <c r="I182" s="42">
        <v>0</v>
      </c>
      <c r="J182" s="42">
        <v>0</v>
      </c>
      <c r="K182" s="42">
        <v>0</v>
      </c>
      <c r="L182" s="42">
        <v>0</v>
      </c>
      <c r="M182" s="262"/>
      <c r="N182"/>
      <c r="O182" s="101"/>
      <c r="P182" s="45"/>
      <c r="Q182" s="33"/>
      <c r="R182" s="33"/>
      <c r="S182" s="33"/>
      <c r="T182" s="35"/>
      <c r="U182" s="35"/>
      <c r="AA182" s="20"/>
      <c r="AB182" s="20"/>
      <c r="AC182" s="20"/>
      <c r="AE182" s="16"/>
    </row>
    <row r="183" spans="1:31" x14ac:dyDescent="0.25">
      <c r="A183" s="42">
        <v>115</v>
      </c>
      <c r="B183" s="42" t="s">
        <v>66</v>
      </c>
      <c r="C183" s="42" t="s">
        <v>654</v>
      </c>
      <c r="E183" s="42">
        <v>2</v>
      </c>
      <c r="F183" s="42">
        <v>2</v>
      </c>
      <c r="G183" s="42">
        <v>2</v>
      </c>
      <c r="H183" s="42">
        <v>0</v>
      </c>
      <c r="I183" s="42">
        <v>0</v>
      </c>
      <c r="J183" s="42">
        <v>0</v>
      </c>
      <c r="K183" s="42">
        <v>0</v>
      </c>
      <c r="L183" s="42">
        <v>0</v>
      </c>
      <c r="M183" s="262"/>
      <c r="N183"/>
      <c r="O183" s="101"/>
      <c r="P183" s="45"/>
      <c r="Q183" s="33"/>
      <c r="R183" s="33"/>
      <c r="S183" s="33"/>
      <c r="T183" s="35"/>
      <c r="U183" s="35"/>
      <c r="AA183" s="20"/>
      <c r="AB183" s="20"/>
      <c r="AC183" s="20"/>
      <c r="AE183" s="16"/>
    </row>
    <row r="184" spans="1:31" x14ac:dyDescent="0.25">
      <c r="A184" s="42">
        <v>115</v>
      </c>
      <c r="B184" s="42" t="s">
        <v>66</v>
      </c>
      <c r="C184" s="42" t="s">
        <v>654</v>
      </c>
      <c r="E184" s="42">
        <v>2</v>
      </c>
      <c r="F184" s="42">
        <v>2</v>
      </c>
      <c r="G184" s="42">
        <v>3</v>
      </c>
      <c r="H184" s="42">
        <v>5</v>
      </c>
      <c r="I184" s="42">
        <v>1</v>
      </c>
      <c r="J184" s="42">
        <v>0</v>
      </c>
      <c r="K184" s="42">
        <v>0</v>
      </c>
      <c r="L184" s="42">
        <v>3</v>
      </c>
      <c r="M184" s="262"/>
      <c r="N184"/>
      <c r="O184" s="101"/>
      <c r="P184" s="45"/>
      <c r="Q184" s="33"/>
      <c r="R184" s="33"/>
      <c r="S184" s="33"/>
      <c r="T184" s="35"/>
      <c r="U184" s="35"/>
      <c r="AA184" s="20"/>
      <c r="AB184" s="20"/>
      <c r="AC184" s="20"/>
      <c r="AE184" s="16"/>
    </row>
    <row r="185" spans="1:31" x14ac:dyDescent="0.25">
      <c r="A185" s="42">
        <v>115</v>
      </c>
      <c r="B185" s="42" t="s">
        <v>66</v>
      </c>
      <c r="C185" s="42" t="s">
        <v>654</v>
      </c>
      <c r="E185" s="42">
        <v>2</v>
      </c>
      <c r="F185" s="42">
        <v>2</v>
      </c>
      <c r="G185" s="42">
        <v>4</v>
      </c>
      <c r="H185" s="42">
        <v>17</v>
      </c>
      <c r="I185" s="42">
        <v>3</v>
      </c>
      <c r="J185" s="42">
        <v>3</v>
      </c>
      <c r="K185" s="42">
        <v>10</v>
      </c>
      <c r="L185" s="42">
        <v>12</v>
      </c>
      <c r="M185" s="262"/>
      <c r="N185"/>
      <c r="O185" s="101"/>
      <c r="P185" s="45"/>
      <c r="Q185" s="33"/>
      <c r="R185" s="33"/>
      <c r="S185" s="33"/>
      <c r="T185" s="35"/>
      <c r="U185" s="35"/>
      <c r="AA185" s="20"/>
      <c r="AB185" s="20"/>
      <c r="AC185" s="20"/>
      <c r="AE185" s="16"/>
    </row>
    <row r="186" spans="1:31" x14ac:dyDescent="0.25">
      <c r="A186" s="42">
        <v>115</v>
      </c>
      <c r="B186" s="42" t="s">
        <v>66</v>
      </c>
      <c r="C186" s="42" t="s">
        <v>654</v>
      </c>
      <c r="E186" s="42">
        <v>2</v>
      </c>
      <c r="F186" s="42">
        <v>3</v>
      </c>
      <c r="G186" s="42">
        <v>1</v>
      </c>
      <c r="H186" s="42">
        <v>0</v>
      </c>
      <c r="I186" s="42">
        <v>0</v>
      </c>
      <c r="J186" s="42">
        <v>0</v>
      </c>
      <c r="K186" s="42">
        <v>0</v>
      </c>
      <c r="L186" s="42">
        <v>0</v>
      </c>
      <c r="M186" s="262"/>
      <c r="N186"/>
      <c r="O186" s="101"/>
      <c r="P186" s="45"/>
      <c r="Q186" s="33"/>
      <c r="R186" s="33"/>
      <c r="S186" s="33"/>
      <c r="T186" s="35"/>
      <c r="U186" s="35"/>
      <c r="AA186" s="20"/>
      <c r="AB186" s="20"/>
      <c r="AC186" s="20"/>
      <c r="AE186" s="16"/>
    </row>
    <row r="187" spans="1:31" x14ac:dyDescent="0.25">
      <c r="A187" s="42">
        <v>115</v>
      </c>
      <c r="B187" s="42" t="s">
        <v>66</v>
      </c>
      <c r="C187" s="42" t="s">
        <v>654</v>
      </c>
      <c r="E187" s="42">
        <v>2</v>
      </c>
      <c r="F187" s="42">
        <v>3</v>
      </c>
      <c r="G187" s="42">
        <v>2</v>
      </c>
      <c r="H187" s="42">
        <v>0</v>
      </c>
      <c r="I187" s="42">
        <v>0</v>
      </c>
      <c r="J187" s="42">
        <v>0</v>
      </c>
      <c r="K187" s="42">
        <v>0</v>
      </c>
      <c r="L187" s="42">
        <v>0</v>
      </c>
      <c r="M187" s="262"/>
      <c r="N187"/>
      <c r="O187" s="101"/>
      <c r="P187" s="45"/>
      <c r="Q187" s="33"/>
      <c r="R187" s="33"/>
      <c r="S187" s="33"/>
      <c r="T187" s="35"/>
      <c r="U187" s="35"/>
      <c r="AA187" s="20"/>
      <c r="AB187" s="20"/>
      <c r="AC187" s="20"/>
      <c r="AE187" s="16"/>
    </row>
    <row r="188" spans="1:31" x14ac:dyDescent="0.25">
      <c r="A188" s="42">
        <v>115</v>
      </c>
      <c r="B188" s="42" t="s">
        <v>66</v>
      </c>
      <c r="C188" s="42" t="s">
        <v>654</v>
      </c>
      <c r="E188" s="42">
        <v>2</v>
      </c>
      <c r="F188" s="42">
        <v>3</v>
      </c>
      <c r="G188" s="42">
        <v>3</v>
      </c>
      <c r="H188" s="42">
        <v>7</v>
      </c>
      <c r="I188" s="42">
        <v>2</v>
      </c>
      <c r="J188" s="42">
        <v>0</v>
      </c>
      <c r="K188" s="42">
        <v>2</v>
      </c>
      <c r="L188" s="42">
        <v>4</v>
      </c>
      <c r="M188" s="262"/>
      <c r="N188"/>
      <c r="O188" s="101"/>
      <c r="P188" s="45"/>
      <c r="Q188" s="33"/>
      <c r="R188" s="33"/>
      <c r="S188" s="33"/>
      <c r="T188" s="35"/>
      <c r="U188" s="35"/>
      <c r="AA188" s="20"/>
      <c r="AB188" s="20"/>
      <c r="AC188" s="20"/>
      <c r="AE188" s="16"/>
    </row>
    <row r="189" spans="1:31" x14ac:dyDescent="0.25">
      <c r="A189" s="42">
        <v>115</v>
      </c>
      <c r="B189" s="42" t="s">
        <v>66</v>
      </c>
      <c r="C189" s="42" t="s">
        <v>654</v>
      </c>
      <c r="E189" s="42">
        <v>2</v>
      </c>
      <c r="F189" s="42">
        <v>3</v>
      </c>
      <c r="G189" s="42">
        <v>4</v>
      </c>
      <c r="H189" s="42">
        <v>13</v>
      </c>
      <c r="I189" s="42">
        <v>2</v>
      </c>
      <c r="J189" s="42">
        <v>1</v>
      </c>
      <c r="K189" s="42">
        <v>7</v>
      </c>
      <c r="L189" s="42">
        <v>10</v>
      </c>
      <c r="M189" s="262"/>
      <c r="N189"/>
      <c r="O189" s="101"/>
      <c r="P189" s="45"/>
      <c r="Q189" s="33"/>
      <c r="R189" s="33"/>
      <c r="S189" s="33"/>
      <c r="T189" s="35"/>
      <c r="U189" s="35"/>
      <c r="AA189" s="20"/>
      <c r="AB189" s="20"/>
      <c r="AC189" s="20"/>
      <c r="AE189" s="16"/>
    </row>
    <row r="190" spans="1:31" x14ac:dyDescent="0.25">
      <c r="A190" s="42">
        <v>115</v>
      </c>
      <c r="B190" s="42" t="s">
        <v>66</v>
      </c>
      <c r="C190" s="42" t="s">
        <v>654</v>
      </c>
      <c r="E190" s="42">
        <v>2</v>
      </c>
      <c r="F190" s="42">
        <v>4</v>
      </c>
      <c r="G190" s="42">
        <v>1</v>
      </c>
      <c r="H190" s="42">
        <v>0</v>
      </c>
      <c r="I190" s="42">
        <v>0</v>
      </c>
      <c r="J190" s="42">
        <v>0</v>
      </c>
      <c r="K190" s="42">
        <v>0</v>
      </c>
      <c r="L190" s="42">
        <v>0</v>
      </c>
      <c r="M190" s="262"/>
      <c r="N190"/>
      <c r="O190" s="101"/>
      <c r="P190" s="45"/>
      <c r="Q190" s="33"/>
      <c r="R190" s="33"/>
      <c r="S190" s="33"/>
      <c r="T190" s="35"/>
      <c r="U190" s="35"/>
      <c r="AA190" s="20"/>
      <c r="AB190" s="20"/>
      <c r="AC190" s="20"/>
      <c r="AE190" s="16"/>
    </row>
    <row r="191" spans="1:31" x14ac:dyDescent="0.25">
      <c r="A191" s="42">
        <v>115</v>
      </c>
      <c r="B191" s="42" t="s">
        <v>66</v>
      </c>
      <c r="C191" s="42" t="s">
        <v>654</v>
      </c>
      <c r="E191" s="42">
        <v>2</v>
      </c>
      <c r="F191" s="42">
        <v>4</v>
      </c>
      <c r="G191" s="42">
        <v>2</v>
      </c>
      <c r="H191" s="42">
        <v>0</v>
      </c>
      <c r="I191" s="42">
        <v>0</v>
      </c>
      <c r="J191" s="42">
        <v>0</v>
      </c>
      <c r="K191" s="42">
        <v>0</v>
      </c>
      <c r="L191" s="42">
        <v>0</v>
      </c>
      <c r="M191" s="262"/>
      <c r="N191"/>
      <c r="O191" s="101"/>
      <c r="P191" s="45"/>
      <c r="Q191" s="33"/>
      <c r="R191" s="33"/>
      <c r="S191" s="33"/>
      <c r="T191" s="35"/>
      <c r="U191" s="35"/>
      <c r="AA191" s="20"/>
      <c r="AB191" s="20"/>
      <c r="AC191" s="20"/>
      <c r="AE191" s="16"/>
    </row>
    <row r="192" spans="1:31" x14ac:dyDescent="0.25">
      <c r="A192" s="42">
        <v>115</v>
      </c>
      <c r="B192" s="42" t="s">
        <v>66</v>
      </c>
      <c r="C192" s="42" t="s">
        <v>654</v>
      </c>
      <c r="E192" s="42">
        <v>2</v>
      </c>
      <c r="F192" s="42">
        <v>4</v>
      </c>
      <c r="G192" s="42">
        <v>3</v>
      </c>
      <c r="H192" s="42">
        <v>11</v>
      </c>
      <c r="I192" s="42">
        <v>2</v>
      </c>
      <c r="J192" s="42">
        <v>1</v>
      </c>
      <c r="K192" s="42">
        <v>2</v>
      </c>
      <c r="L192" s="42">
        <v>3</v>
      </c>
      <c r="M192" s="262"/>
      <c r="N192"/>
      <c r="O192" s="101"/>
      <c r="P192" s="45"/>
      <c r="Q192" s="33"/>
      <c r="R192" s="33"/>
      <c r="S192" s="33"/>
      <c r="T192" s="35"/>
      <c r="U192" s="35"/>
      <c r="AA192" s="20"/>
      <c r="AB192" s="20"/>
      <c r="AC192" s="20"/>
      <c r="AE192" s="16"/>
    </row>
    <row r="193" spans="1:31" x14ac:dyDescent="0.25">
      <c r="A193" s="42">
        <v>115</v>
      </c>
      <c r="B193" s="42" t="s">
        <v>66</v>
      </c>
      <c r="C193" s="42" t="s">
        <v>654</v>
      </c>
      <c r="E193" s="42">
        <v>2</v>
      </c>
      <c r="F193" s="42">
        <v>4</v>
      </c>
      <c r="G193" s="42">
        <v>4</v>
      </c>
      <c r="H193" s="42">
        <v>33</v>
      </c>
      <c r="I193" s="42">
        <v>10</v>
      </c>
      <c r="J193" s="42">
        <v>1</v>
      </c>
      <c r="K193" s="42">
        <v>10</v>
      </c>
      <c r="L193" s="42">
        <v>17</v>
      </c>
      <c r="M193" s="262"/>
      <c r="N193"/>
      <c r="O193" s="101"/>
      <c r="P193" s="45"/>
      <c r="Q193" s="33"/>
      <c r="R193" s="33"/>
      <c r="S193" s="33"/>
      <c r="T193" s="35"/>
      <c r="U193" s="35"/>
      <c r="AA193" s="20"/>
      <c r="AB193" s="20"/>
      <c r="AC193" s="20"/>
      <c r="AE193" s="16"/>
    </row>
    <row r="194" spans="1:31" s="43" customFormat="1" x14ac:dyDescent="0.25">
      <c r="A194" s="42">
        <f t="shared" ref="A194:A225" si="86">A226</f>
        <v>136</v>
      </c>
      <c r="B194" s="42" t="str">
        <f>B226</f>
        <v>PM</v>
      </c>
      <c r="C194" s="42" t="str">
        <f>C226</f>
        <v>RS Matt</v>
      </c>
      <c r="D194" s="42"/>
      <c r="E194" s="42">
        <f>E226</f>
        <v>1</v>
      </c>
      <c r="F194" s="42">
        <f>F226</f>
        <v>1</v>
      </c>
      <c r="G194" s="42">
        <f>G226</f>
        <v>1</v>
      </c>
      <c r="H194" s="44">
        <f t="shared" ref="H194:L203" si="87">H226+H258</f>
        <v>18</v>
      </c>
      <c r="I194" s="44">
        <f t="shared" si="87"/>
        <v>4</v>
      </c>
      <c r="J194" s="44">
        <f t="shared" si="87"/>
        <v>1</v>
      </c>
      <c r="K194" s="44">
        <f t="shared" si="87"/>
        <v>3</v>
      </c>
      <c r="L194" s="44">
        <f t="shared" si="87"/>
        <v>18</v>
      </c>
      <c r="M194" s="261" t="str">
        <f>M226&amp;"_"&amp;M258</f>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4" s="234"/>
      <c r="P194" s="45"/>
      <c r="Q194" s="45"/>
      <c r="R194" s="45"/>
      <c r="S194" s="45"/>
      <c r="T194" s="46"/>
      <c r="U194" s="133"/>
      <c r="W194" s="44"/>
      <c r="X194" s="44"/>
      <c r="Y194" s="20" t="str">
        <f t="shared" ref="Y194:Y225" si="88">IF(AND(H226&gt;0,H258&gt;0),"OOPS",".")</f>
        <v>.</v>
      </c>
      <c r="Z194" s="20" t="str">
        <f t="shared" ref="Z194:Z225" si="89">IF(AND(I226&gt;0,I258&gt;0),"OOPS",".")</f>
        <v>.</v>
      </c>
      <c r="AA194" s="20" t="str">
        <f t="shared" ref="AA194:AA225" si="90">IF(AND(J226&gt;0,J258&gt;0),"OOPS",".")</f>
        <v>.</v>
      </c>
      <c r="AB194" s="20" t="str">
        <f t="shared" ref="AB194:AB225" si="91">IF(AND(K226&gt;0,K258&gt;0),"OOPS",".")</f>
        <v>.</v>
      </c>
      <c r="AC194" s="20" t="str">
        <f t="shared" ref="AC194:AC225" si="92">IF(AND(L226&gt;0,L258&gt;0),"OOPS",".")</f>
        <v>.</v>
      </c>
      <c r="AD194" s="20" t="str">
        <f t="shared" ref="AD194:AD225" si="93">IF(AND(M226&gt;0,M258&gt;0),"OOPS",".")</f>
        <v>OOPS</v>
      </c>
    </row>
    <row r="195" spans="1:31" s="43" customFormat="1" x14ac:dyDescent="0.25">
      <c r="A195" s="42">
        <f t="shared" si="86"/>
        <v>136</v>
      </c>
      <c r="B195" s="42" t="str">
        <f t="shared" ref="B195:G195" si="94">B227</f>
        <v>PM</v>
      </c>
      <c r="C195" s="42" t="str">
        <f t="shared" si="94"/>
        <v>RS Matt</v>
      </c>
      <c r="D195" s="42"/>
      <c r="E195" s="42">
        <f t="shared" si="94"/>
        <v>1</v>
      </c>
      <c r="F195" s="42">
        <f t="shared" si="94"/>
        <v>1</v>
      </c>
      <c r="G195" s="42">
        <f t="shared" si="94"/>
        <v>2</v>
      </c>
      <c r="H195" s="44">
        <f t="shared" si="87"/>
        <v>15</v>
      </c>
      <c r="I195" s="44">
        <f t="shared" si="87"/>
        <v>3</v>
      </c>
      <c r="J195" s="44">
        <f t="shared" si="87"/>
        <v>0</v>
      </c>
      <c r="K195" s="44">
        <f t="shared" si="87"/>
        <v>6</v>
      </c>
      <c r="L195" s="44">
        <f t="shared" si="87"/>
        <v>15</v>
      </c>
      <c r="M195" s="261" t="str">
        <f t="shared" ref="M195:M225" si="95">M227&amp;"_"&amp;M259</f>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5" s="234"/>
      <c r="P195" s="45"/>
      <c r="Q195" s="45"/>
      <c r="R195" s="45"/>
      <c r="S195" s="45"/>
      <c r="T195" s="46"/>
      <c r="U195" s="133"/>
      <c r="W195" s="44"/>
      <c r="X195" s="44"/>
      <c r="Y195" s="20" t="str">
        <f t="shared" si="88"/>
        <v>.</v>
      </c>
      <c r="Z195" s="20" t="str">
        <f t="shared" si="89"/>
        <v>.</v>
      </c>
      <c r="AA195" s="20" t="str">
        <f t="shared" si="90"/>
        <v>.</v>
      </c>
      <c r="AB195" s="20" t="str">
        <f t="shared" si="91"/>
        <v>.</v>
      </c>
      <c r="AC195" s="20" t="str">
        <f t="shared" si="92"/>
        <v>.</v>
      </c>
      <c r="AD195" s="20" t="str">
        <f t="shared" si="93"/>
        <v>OOPS</v>
      </c>
    </row>
    <row r="196" spans="1:31" s="43" customFormat="1" x14ac:dyDescent="0.25">
      <c r="A196" s="42">
        <f t="shared" si="86"/>
        <v>136</v>
      </c>
      <c r="B196" s="42" t="str">
        <f t="shared" ref="B196:G196" si="96">B228</f>
        <v>PM</v>
      </c>
      <c r="C196" s="42" t="str">
        <f t="shared" si="96"/>
        <v>RS Matt</v>
      </c>
      <c r="D196" s="42"/>
      <c r="E196" s="42">
        <f t="shared" si="96"/>
        <v>1</v>
      </c>
      <c r="F196" s="42">
        <f t="shared" si="96"/>
        <v>1</v>
      </c>
      <c r="G196" s="42">
        <f t="shared" si="96"/>
        <v>3</v>
      </c>
      <c r="H196" s="44">
        <f t="shared" si="87"/>
        <v>13</v>
      </c>
      <c r="I196" s="44">
        <f t="shared" si="87"/>
        <v>4</v>
      </c>
      <c r="J196" s="44">
        <f t="shared" si="87"/>
        <v>1</v>
      </c>
      <c r="K196" s="44">
        <f t="shared" si="87"/>
        <v>4</v>
      </c>
      <c r="L196" s="44">
        <f t="shared" si="87"/>
        <v>8</v>
      </c>
      <c r="M196"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6" s="234"/>
      <c r="P196" s="45"/>
      <c r="Q196" s="45"/>
      <c r="R196" s="45"/>
      <c r="S196" s="45"/>
      <c r="T196" s="46"/>
      <c r="U196" s="133"/>
      <c r="W196" s="44"/>
      <c r="X196" s="44"/>
      <c r="Y196" s="20" t="str">
        <f t="shared" si="88"/>
        <v>.</v>
      </c>
      <c r="Z196" s="20" t="str">
        <f t="shared" si="89"/>
        <v>.</v>
      </c>
      <c r="AA196" s="20" t="str">
        <f t="shared" si="90"/>
        <v>.</v>
      </c>
      <c r="AB196" s="20" t="str">
        <f t="shared" si="91"/>
        <v>.</v>
      </c>
      <c r="AC196" s="20" t="str">
        <f t="shared" si="92"/>
        <v>.</v>
      </c>
      <c r="AD196" s="20" t="str">
        <f t="shared" si="93"/>
        <v>OOPS</v>
      </c>
    </row>
    <row r="197" spans="1:31" s="43" customFormat="1" x14ac:dyDescent="0.25">
      <c r="A197" s="42">
        <f t="shared" si="86"/>
        <v>136</v>
      </c>
      <c r="B197" s="42" t="str">
        <f t="shared" ref="B197:G197" si="97">B229</f>
        <v>PM</v>
      </c>
      <c r="C197" s="42" t="str">
        <f t="shared" si="97"/>
        <v>RS Matt</v>
      </c>
      <c r="D197" s="42"/>
      <c r="E197" s="42">
        <f t="shared" si="97"/>
        <v>1</v>
      </c>
      <c r="F197" s="42">
        <f t="shared" si="97"/>
        <v>1</v>
      </c>
      <c r="G197" s="42">
        <f t="shared" si="97"/>
        <v>4</v>
      </c>
      <c r="H197" s="44">
        <f t="shared" si="87"/>
        <v>0</v>
      </c>
      <c r="I197" s="44">
        <f t="shared" si="87"/>
        <v>0</v>
      </c>
      <c r="J197" s="44">
        <f t="shared" si="87"/>
        <v>0</v>
      </c>
      <c r="K197" s="44">
        <f t="shared" si="87"/>
        <v>0</v>
      </c>
      <c r="L197" s="44">
        <f t="shared" si="87"/>
        <v>0</v>
      </c>
      <c r="M197"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7" s="234"/>
      <c r="P197" s="45"/>
      <c r="Q197" s="45"/>
      <c r="R197" s="45"/>
      <c r="S197" s="45"/>
      <c r="T197" s="46"/>
      <c r="U197" s="133"/>
      <c r="W197" s="44"/>
      <c r="X197" s="44"/>
      <c r="Y197" s="20" t="str">
        <f t="shared" si="88"/>
        <v>.</v>
      </c>
      <c r="Z197" s="20" t="str">
        <f t="shared" si="89"/>
        <v>.</v>
      </c>
      <c r="AA197" s="20" t="str">
        <f t="shared" si="90"/>
        <v>.</v>
      </c>
      <c r="AB197" s="20" t="str">
        <f t="shared" si="91"/>
        <v>.</v>
      </c>
      <c r="AC197" s="20" t="str">
        <f t="shared" si="92"/>
        <v>.</v>
      </c>
      <c r="AD197" s="20" t="str">
        <f t="shared" si="93"/>
        <v>OOPS</v>
      </c>
    </row>
    <row r="198" spans="1:31" s="43" customFormat="1" x14ac:dyDescent="0.25">
      <c r="A198" s="42">
        <f t="shared" si="86"/>
        <v>136</v>
      </c>
      <c r="B198" s="42" t="str">
        <f t="shared" ref="B198:G198" si="98">B230</f>
        <v>PM</v>
      </c>
      <c r="C198" s="42" t="str">
        <f t="shared" si="98"/>
        <v>RS Matt</v>
      </c>
      <c r="D198" s="42"/>
      <c r="E198" s="42">
        <f t="shared" si="98"/>
        <v>1</v>
      </c>
      <c r="F198" s="42">
        <f t="shared" si="98"/>
        <v>2</v>
      </c>
      <c r="G198" s="42">
        <f t="shared" si="98"/>
        <v>1</v>
      </c>
      <c r="H198" s="44">
        <f t="shared" si="87"/>
        <v>12</v>
      </c>
      <c r="I198" s="44">
        <f t="shared" si="87"/>
        <v>5</v>
      </c>
      <c r="J198" s="44">
        <f t="shared" si="87"/>
        <v>0</v>
      </c>
      <c r="K198" s="44">
        <f t="shared" si="87"/>
        <v>3</v>
      </c>
      <c r="L198" s="44">
        <f t="shared" si="87"/>
        <v>12</v>
      </c>
      <c r="M198"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8" s="234"/>
      <c r="P198" s="45"/>
      <c r="Q198" s="45"/>
      <c r="R198" s="45"/>
      <c r="S198" s="45"/>
      <c r="T198" s="46"/>
      <c r="U198" s="133"/>
      <c r="W198" s="44"/>
      <c r="X198" s="44"/>
      <c r="Y198" s="20" t="str">
        <f t="shared" si="88"/>
        <v>.</v>
      </c>
      <c r="Z198" s="20" t="str">
        <f t="shared" si="89"/>
        <v>.</v>
      </c>
      <c r="AA198" s="20" t="str">
        <f t="shared" si="90"/>
        <v>.</v>
      </c>
      <c r="AB198" s="20" t="str">
        <f t="shared" si="91"/>
        <v>.</v>
      </c>
      <c r="AC198" s="20" t="str">
        <f t="shared" si="92"/>
        <v>.</v>
      </c>
      <c r="AD198" s="20" t="str">
        <f t="shared" si="93"/>
        <v>OOPS</v>
      </c>
    </row>
    <row r="199" spans="1:31" s="43" customFormat="1" x14ac:dyDescent="0.25">
      <c r="A199" s="42">
        <f t="shared" si="86"/>
        <v>136</v>
      </c>
      <c r="B199" s="42" t="str">
        <f t="shared" ref="B199:G199" si="99">B231</f>
        <v>PM</v>
      </c>
      <c r="C199" s="42" t="str">
        <f t="shared" si="99"/>
        <v>RS Matt</v>
      </c>
      <c r="D199" s="42"/>
      <c r="E199" s="42">
        <f t="shared" si="99"/>
        <v>1</v>
      </c>
      <c r="F199" s="42">
        <f t="shared" si="99"/>
        <v>2</v>
      </c>
      <c r="G199" s="42">
        <f t="shared" si="99"/>
        <v>2</v>
      </c>
      <c r="H199" s="44">
        <f t="shared" si="87"/>
        <v>20</v>
      </c>
      <c r="I199" s="44">
        <f t="shared" si="87"/>
        <v>5</v>
      </c>
      <c r="J199" s="44">
        <f t="shared" si="87"/>
        <v>1</v>
      </c>
      <c r="K199" s="44">
        <f t="shared" si="87"/>
        <v>7</v>
      </c>
      <c r="L199" s="44">
        <f t="shared" si="87"/>
        <v>20</v>
      </c>
      <c r="M199"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199" s="234"/>
      <c r="P199" s="45"/>
      <c r="Q199" s="45"/>
      <c r="R199" s="45"/>
      <c r="S199" s="45"/>
      <c r="T199" s="46"/>
      <c r="U199" s="133"/>
      <c r="W199" s="44"/>
      <c r="X199" s="44"/>
      <c r="Y199" s="20" t="str">
        <f t="shared" si="88"/>
        <v>.</v>
      </c>
      <c r="Z199" s="20" t="str">
        <f t="shared" si="89"/>
        <v>.</v>
      </c>
      <c r="AA199" s="20" t="str">
        <f t="shared" si="90"/>
        <v>.</v>
      </c>
      <c r="AB199" s="20" t="str">
        <f t="shared" si="91"/>
        <v>.</v>
      </c>
      <c r="AC199" s="20" t="str">
        <f t="shared" si="92"/>
        <v>.</v>
      </c>
      <c r="AD199" s="20" t="str">
        <f t="shared" si="93"/>
        <v>OOPS</v>
      </c>
    </row>
    <row r="200" spans="1:31" s="43" customFormat="1" x14ac:dyDescent="0.25">
      <c r="A200" s="42">
        <f t="shared" si="86"/>
        <v>136</v>
      </c>
      <c r="B200" s="42" t="str">
        <f t="shared" ref="B200:G200" si="100">B232</f>
        <v>PM</v>
      </c>
      <c r="C200" s="42" t="str">
        <f t="shared" si="100"/>
        <v>RS Matt</v>
      </c>
      <c r="D200" s="42"/>
      <c r="E200" s="42">
        <f t="shared" si="100"/>
        <v>1</v>
      </c>
      <c r="F200" s="42">
        <f t="shared" si="100"/>
        <v>2</v>
      </c>
      <c r="G200" s="42">
        <f t="shared" si="100"/>
        <v>3</v>
      </c>
      <c r="H200" s="44">
        <f t="shared" si="87"/>
        <v>8</v>
      </c>
      <c r="I200" s="44">
        <f t="shared" si="87"/>
        <v>3</v>
      </c>
      <c r="J200" s="44">
        <f t="shared" si="87"/>
        <v>0</v>
      </c>
      <c r="K200" s="44">
        <f t="shared" si="87"/>
        <v>4</v>
      </c>
      <c r="L200" s="44">
        <f t="shared" si="87"/>
        <v>8</v>
      </c>
      <c r="M200"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0" s="234"/>
      <c r="P200" s="45"/>
      <c r="Q200" s="45"/>
      <c r="R200" s="45"/>
      <c r="S200" s="45"/>
      <c r="T200" s="46"/>
      <c r="U200" s="133"/>
      <c r="W200" s="44"/>
      <c r="X200" s="44"/>
      <c r="Y200" s="20" t="str">
        <f t="shared" si="88"/>
        <v>.</v>
      </c>
      <c r="Z200" s="20" t="str">
        <f t="shared" si="89"/>
        <v>.</v>
      </c>
      <c r="AA200" s="20" t="str">
        <f t="shared" si="90"/>
        <v>.</v>
      </c>
      <c r="AB200" s="20" t="str">
        <f t="shared" si="91"/>
        <v>.</v>
      </c>
      <c r="AC200" s="20" t="str">
        <f t="shared" si="92"/>
        <v>.</v>
      </c>
      <c r="AD200" s="20" t="str">
        <f t="shared" si="93"/>
        <v>OOPS</v>
      </c>
    </row>
    <row r="201" spans="1:31" s="43" customFormat="1" x14ac:dyDescent="0.25">
      <c r="A201" s="42">
        <f t="shared" si="86"/>
        <v>136</v>
      </c>
      <c r="B201" s="42" t="str">
        <f t="shared" ref="B201:G201" si="101">B233</f>
        <v>PM</v>
      </c>
      <c r="C201" s="42" t="str">
        <f t="shared" si="101"/>
        <v>RS Matt</v>
      </c>
      <c r="D201" s="42"/>
      <c r="E201" s="42">
        <f t="shared" si="101"/>
        <v>1</v>
      </c>
      <c r="F201" s="42">
        <f t="shared" si="101"/>
        <v>2</v>
      </c>
      <c r="G201" s="42">
        <f t="shared" si="101"/>
        <v>4</v>
      </c>
      <c r="H201" s="44">
        <f t="shared" si="87"/>
        <v>8</v>
      </c>
      <c r="I201" s="44">
        <f t="shared" si="87"/>
        <v>2</v>
      </c>
      <c r="J201" s="44">
        <f t="shared" si="87"/>
        <v>0</v>
      </c>
      <c r="K201" s="44">
        <f t="shared" si="87"/>
        <v>3</v>
      </c>
      <c r="L201" s="44">
        <f t="shared" si="87"/>
        <v>8</v>
      </c>
      <c r="M201"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1" s="234"/>
      <c r="P201" s="45"/>
      <c r="Q201" s="45"/>
      <c r="R201" s="45"/>
      <c r="S201" s="45"/>
      <c r="T201" s="46"/>
      <c r="U201" s="133"/>
      <c r="W201" s="44"/>
      <c r="X201" s="44"/>
      <c r="Y201" s="20" t="str">
        <f t="shared" si="88"/>
        <v>.</v>
      </c>
      <c r="Z201" s="20" t="str">
        <f t="shared" si="89"/>
        <v>.</v>
      </c>
      <c r="AA201" s="20" t="str">
        <f t="shared" si="90"/>
        <v>.</v>
      </c>
      <c r="AB201" s="20" t="str">
        <f t="shared" si="91"/>
        <v>.</v>
      </c>
      <c r="AC201" s="20" t="str">
        <f t="shared" si="92"/>
        <v>.</v>
      </c>
      <c r="AD201" s="20" t="str">
        <f t="shared" si="93"/>
        <v>OOPS</v>
      </c>
    </row>
    <row r="202" spans="1:31" s="43" customFormat="1" x14ac:dyDescent="0.25">
      <c r="A202" s="42">
        <f t="shared" si="86"/>
        <v>136</v>
      </c>
      <c r="B202" s="42" t="str">
        <f t="shared" ref="B202:G202" si="102">B234</f>
        <v>PM</v>
      </c>
      <c r="C202" s="42" t="str">
        <f t="shared" si="102"/>
        <v>RS Matt</v>
      </c>
      <c r="D202" s="42"/>
      <c r="E202" s="42">
        <f t="shared" si="102"/>
        <v>1</v>
      </c>
      <c r="F202" s="42">
        <f t="shared" si="102"/>
        <v>3</v>
      </c>
      <c r="G202" s="42">
        <f t="shared" si="102"/>
        <v>1</v>
      </c>
      <c r="H202" s="44">
        <f t="shared" si="87"/>
        <v>13</v>
      </c>
      <c r="I202" s="44">
        <f t="shared" si="87"/>
        <v>4</v>
      </c>
      <c r="J202" s="44">
        <f t="shared" si="87"/>
        <v>2</v>
      </c>
      <c r="K202" s="44">
        <f t="shared" si="87"/>
        <v>2</v>
      </c>
      <c r="L202" s="44">
        <f t="shared" si="87"/>
        <v>13</v>
      </c>
      <c r="M202"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2" s="234"/>
      <c r="P202" s="45"/>
      <c r="Q202" s="45"/>
      <c r="R202" s="45"/>
      <c r="S202" s="45"/>
      <c r="T202" s="46"/>
      <c r="U202" s="133"/>
      <c r="W202" s="44"/>
      <c r="X202" s="44"/>
      <c r="Y202" s="20" t="str">
        <f t="shared" si="88"/>
        <v>.</v>
      </c>
      <c r="Z202" s="20" t="str">
        <f t="shared" si="89"/>
        <v>.</v>
      </c>
      <c r="AA202" s="20" t="str">
        <f t="shared" si="90"/>
        <v>.</v>
      </c>
      <c r="AB202" s="20" t="str">
        <f t="shared" si="91"/>
        <v>.</v>
      </c>
      <c r="AC202" s="20" t="str">
        <f t="shared" si="92"/>
        <v>.</v>
      </c>
      <c r="AD202" s="20" t="str">
        <f t="shared" si="93"/>
        <v>OOPS</v>
      </c>
    </row>
    <row r="203" spans="1:31" s="43" customFormat="1" x14ac:dyDescent="0.25">
      <c r="A203" s="42">
        <f t="shared" si="86"/>
        <v>136</v>
      </c>
      <c r="B203" s="42" t="str">
        <f t="shared" ref="B203:G203" si="103">B235</f>
        <v>PM</v>
      </c>
      <c r="C203" s="42" t="str">
        <f t="shared" si="103"/>
        <v>RS Matt</v>
      </c>
      <c r="D203" s="42"/>
      <c r="E203" s="42">
        <f t="shared" si="103"/>
        <v>1</v>
      </c>
      <c r="F203" s="42">
        <f t="shared" si="103"/>
        <v>3</v>
      </c>
      <c r="G203" s="42">
        <f t="shared" si="103"/>
        <v>2</v>
      </c>
      <c r="H203" s="44">
        <f t="shared" si="87"/>
        <v>17</v>
      </c>
      <c r="I203" s="44">
        <f t="shared" si="87"/>
        <v>2</v>
      </c>
      <c r="J203" s="44">
        <f t="shared" si="87"/>
        <v>1</v>
      </c>
      <c r="K203" s="44">
        <f t="shared" si="87"/>
        <v>3</v>
      </c>
      <c r="L203" s="44">
        <f t="shared" si="87"/>
        <v>16</v>
      </c>
      <c r="M203"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3" s="234"/>
      <c r="P203" s="45"/>
      <c r="Q203" s="45"/>
      <c r="R203" s="45"/>
      <c r="S203" s="45"/>
      <c r="T203" s="46"/>
      <c r="U203" s="133"/>
      <c r="W203" s="44"/>
      <c r="X203" s="44"/>
      <c r="Y203" s="20" t="str">
        <f t="shared" si="88"/>
        <v>.</v>
      </c>
      <c r="Z203" s="20" t="str">
        <f t="shared" si="89"/>
        <v>.</v>
      </c>
      <c r="AA203" s="20" t="str">
        <f t="shared" si="90"/>
        <v>.</v>
      </c>
      <c r="AB203" s="20" t="str">
        <f t="shared" si="91"/>
        <v>.</v>
      </c>
      <c r="AC203" s="20" t="str">
        <f t="shared" si="92"/>
        <v>.</v>
      </c>
      <c r="AD203" s="20" t="str">
        <f t="shared" si="93"/>
        <v>OOPS</v>
      </c>
    </row>
    <row r="204" spans="1:31" s="43" customFormat="1" x14ac:dyDescent="0.25">
      <c r="A204" s="42">
        <f t="shared" si="86"/>
        <v>136</v>
      </c>
      <c r="B204" s="42" t="str">
        <f t="shared" ref="B204:G204" si="104">B236</f>
        <v>PM</v>
      </c>
      <c r="C204" s="42" t="str">
        <f t="shared" si="104"/>
        <v>RS Matt</v>
      </c>
      <c r="D204" s="42"/>
      <c r="E204" s="42">
        <f t="shared" si="104"/>
        <v>1</v>
      </c>
      <c r="F204" s="42">
        <f t="shared" si="104"/>
        <v>3</v>
      </c>
      <c r="G204" s="42">
        <f t="shared" si="104"/>
        <v>3</v>
      </c>
      <c r="H204" s="44">
        <f t="shared" ref="H204:L213" si="105">H236+H268</f>
        <v>15</v>
      </c>
      <c r="I204" s="44">
        <f t="shared" si="105"/>
        <v>3</v>
      </c>
      <c r="J204" s="44">
        <f t="shared" si="105"/>
        <v>1</v>
      </c>
      <c r="K204" s="44">
        <f t="shared" si="105"/>
        <v>4</v>
      </c>
      <c r="L204" s="44">
        <f t="shared" si="105"/>
        <v>15</v>
      </c>
      <c r="M204"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4" s="234"/>
      <c r="P204" s="45"/>
      <c r="Q204" s="45"/>
      <c r="R204" s="45"/>
      <c r="S204" s="45"/>
      <c r="T204" s="46"/>
      <c r="U204" s="133"/>
      <c r="W204" s="44"/>
      <c r="X204" s="44"/>
      <c r="Y204" s="20" t="str">
        <f t="shared" si="88"/>
        <v>.</v>
      </c>
      <c r="Z204" s="20" t="str">
        <f t="shared" si="89"/>
        <v>.</v>
      </c>
      <c r="AA204" s="20" t="str">
        <f t="shared" si="90"/>
        <v>.</v>
      </c>
      <c r="AB204" s="20" t="str">
        <f t="shared" si="91"/>
        <v>.</v>
      </c>
      <c r="AC204" s="20" t="str">
        <f t="shared" si="92"/>
        <v>.</v>
      </c>
      <c r="AD204" s="20" t="str">
        <f t="shared" si="93"/>
        <v>OOPS</v>
      </c>
    </row>
    <row r="205" spans="1:31" s="43" customFormat="1" x14ac:dyDescent="0.25">
      <c r="A205" s="42">
        <f t="shared" si="86"/>
        <v>136</v>
      </c>
      <c r="B205" s="42" t="str">
        <f t="shared" ref="B205:G205" si="106">B237</f>
        <v>PM</v>
      </c>
      <c r="C205" s="42" t="str">
        <f t="shared" si="106"/>
        <v>RS Matt</v>
      </c>
      <c r="D205" s="42"/>
      <c r="E205" s="42">
        <f t="shared" si="106"/>
        <v>1</v>
      </c>
      <c r="F205" s="42">
        <f t="shared" si="106"/>
        <v>3</v>
      </c>
      <c r="G205" s="42">
        <f t="shared" si="106"/>
        <v>4</v>
      </c>
      <c r="H205" s="44">
        <f t="shared" si="105"/>
        <v>1</v>
      </c>
      <c r="I205" s="44">
        <f t="shared" si="105"/>
        <v>1</v>
      </c>
      <c r="J205" s="44">
        <f t="shared" si="105"/>
        <v>0</v>
      </c>
      <c r="K205" s="44">
        <f t="shared" si="105"/>
        <v>1</v>
      </c>
      <c r="L205" s="44">
        <f t="shared" si="105"/>
        <v>1</v>
      </c>
      <c r="M205"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5" s="234"/>
      <c r="P205" s="45"/>
      <c r="Q205" s="45"/>
      <c r="R205" s="45"/>
      <c r="S205" s="45"/>
      <c r="T205" s="46"/>
      <c r="U205" s="133"/>
      <c r="W205" s="44"/>
      <c r="X205" s="44"/>
      <c r="Y205" s="20" t="str">
        <f t="shared" si="88"/>
        <v>.</v>
      </c>
      <c r="Z205" s="20" t="str">
        <f t="shared" si="89"/>
        <v>.</v>
      </c>
      <c r="AA205" s="20" t="str">
        <f t="shared" si="90"/>
        <v>.</v>
      </c>
      <c r="AB205" s="20" t="str">
        <f t="shared" si="91"/>
        <v>.</v>
      </c>
      <c r="AC205" s="20" t="str">
        <f t="shared" si="92"/>
        <v>.</v>
      </c>
      <c r="AD205" s="20" t="str">
        <f t="shared" si="93"/>
        <v>OOPS</v>
      </c>
    </row>
    <row r="206" spans="1:31" s="43" customFormat="1" x14ac:dyDescent="0.25">
      <c r="A206" s="42">
        <f t="shared" si="86"/>
        <v>136</v>
      </c>
      <c r="B206" s="42" t="str">
        <f t="shared" ref="B206:G206" si="107">B238</f>
        <v>PM</v>
      </c>
      <c r="C206" s="42" t="str">
        <f t="shared" si="107"/>
        <v>RS Matt</v>
      </c>
      <c r="D206" s="42"/>
      <c r="E206" s="42">
        <f t="shared" si="107"/>
        <v>1</v>
      </c>
      <c r="F206" s="42">
        <f t="shared" si="107"/>
        <v>4</v>
      </c>
      <c r="G206" s="42">
        <f t="shared" si="107"/>
        <v>1</v>
      </c>
      <c r="H206" s="44">
        <f t="shared" si="105"/>
        <v>16</v>
      </c>
      <c r="I206" s="44">
        <f t="shared" si="105"/>
        <v>3</v>
      </c>
      <c r="J206" s="44">
        <f t="shared" si="105"/>
        <v>2</v>
      </c>
      <c r="K206" s="44">
        <f t="shared" si="105"/>
        <v>2</v>
      </c>
      <c r="L206" s="44">
        <f t="shared" si="105"/>
        <v>16</v>
      </c>
      <c r="M206"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6" s="234"/>
      <c r="P206" s="45"/>
      <c r="Q206" s="45"/>
      <c r="R206" s="45"/>
      <c r="S206" s="45"/>
      <c r="T206" s="46"/>
      <c r="U206" s="133"/>
      <c r="W206" s="44"/>
      <c r="X206" s="44"/>
      <c r="Y206" s="20" t="str">
        <f t="shared" si="88"/>
        <v>.</v>
      </c>
      <c r="Z206" s="20" t="str">
        <f t="shared" si="89"/>
        <v>.</v>
      </c>
      <c r="AA206" s="20" t="str">
        <f t="shared" si="90"/>
        <v>.</v>
      </c>
      <c r="AB206" s="20" t="str">
        <f t="shared" si="91"/>
        <v>.</v>
      </c>
      <c r="AC206" s="20" t="str">
        <f t="shared" si="92"/>
        <v>.</v>
      </c>
      <c r="AD206" s="20" t="str">
        <f t="shared" si="93"/>
        <v>OOPS</v>
      </c>
    </row>
    <row r="207" spans="1:31" s="43" customFormat="1" x14ac:dyDescent="0.25">
      <c r="A207" s="42">
        <f t="shared" si="86"/>
        <v>136</v>
      </c>
      <c r="B207" s="42" t="str">
        <f t="shared" ref="B207:G207" si="108">B239</f>
        <v>PM</v>
      </c>
      <c r="C207" s="42" t="str">
        <f t="shared" si="108"/>
        <v>RS Matt</v>
      </c>
      <c r="D207" s="42"/>
      <c r="E207" s="42">
        <f t="shared" si="108"/>
        <v>1</v>
      </c>
      <c r="F207" s="42">
        <f t="shared" si="108"/>
        <v>4</v>
      </c>
      <c r="G207" s="42">
        <f t="shared" si="108"/>
        <v>2</v>
      </c>
      <c r="H207" s="44">
        <f t="shared" si="105"/>
        <v>8</v>
      </c>
      <c r="I207" s="44">
        <f t="shared" si="105"/>
        <v>0</v>
      </c>
      <c r="J207" s="44">
        <f t="shared" si="105"/>
        <v>0</v>
      </c>
      <c r="K207" s="44">
        <f t="shared" si="105"/>
        <v>0</v>
      </c>
      <c r="L207" s="44">
        <f t="shared" si="105"/>
        <v>8</v>
      </c>
      <c r="M207"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7" s="234"/>
      <c r="P207" s="45"/>
      <c r="Q207" s="45"/>
      <c r="R207" s="45"/>
      <c r="S207" s="45"/>
      <c r="T207" s="46"/>
      <c r="U207" s="133"/>
      <c r="W207" s="44"/>
      <c r="X207" s="44"/>
      <c r="Y207" s="20" t="str">
        <f t="shared" si="88"/>
        <v>.</v>
      </c>
      <c r="Z207" s="20" t="str">
        <f t="shared" si="89"/>
        <v>.</v>
      </c>
      <c r="AA207" s="20" t="str">
        <f t="shared" si="90"/>
        <v>.</v>
      </c>
      <c r="AB207" s="20" t="str">
        <f t="shared" si="91"/>
        <v>.</v>
      </c>
      <c r="AC207" s="20" t="str">
        <f t="shared" si="92"/>
        <v>.</v>
      </c>
      <c r="AD207" s="20" t="str">
        <f t="shared" si="93"/>
        <v>OOPS</v>
      </c>
    </row>
    <row r="208" spans="1:31" s="43" customFormat="1" x14ac:dyDescent="0.25">
      <c r="A208" s="42">
        <f t="shared" si="86"/>
        <v>136</v>
      </c>
      <c r="B208" s="42" t="str">
        <f t="shared" ref="B208:G208" si="109">B240</f>
        <v>PM</v>
      </c>
      <c r="C208" s="42" t="str">
        <f t="shared" si="109"/>
        <v>RS Matt</v>
      </c>
      <c r="D208" s="42"/>
      <c r="E208" s="42">
        <f t="shared" si="109"/>
        <v>1</v>
      </c>
      <c r="F208" s="42">
        <f t="shared" si="109"/>
        <v>4</v>
      </c>
      <c r="G208" s="42">
        <f t="shared" si="109"/>
        <v>3</v>
      </c>
      <c r="H208" s="44">
        <f t="shared" si="105"/>
        <v>18</v>
      </c>
      <c r="I208" s="44">
        <f t="shared" si="105"/>
        <v>3</v>
      </c>
      <c r="J208" s="44">
        <f t="shared" si="105"/>
        <v>2</v>
      </c>
      <c r="K208" s="44">
        <f t="shared" si="105"/>
        <v>10</v>
      </c>
      <c r="L208" s="44">
        <f t="shared" si="105"/>
        <v>18</v>
      </c>
      <c r="M208"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8" s="234"/>
      <c r="P208" s="45"/>
      <c r="Q208" s="45"/>
      <c r="R208" s="45"/>
      <c r="S208" s="45"/>
      <c r="T208" s="46"/>
      <c r="U208" s="133"/>
      <c r="W208" s="44"/>
      <c r="X208" s="44"/>
      <c r="Y208" s="20" t="str">
        <f t="shared" si="88"/>
        <v>.</v>
      </c>
      <c r="Z208" s="20" t="str">
        <f t="shared" si="89"/>
        <v>.</v>
      </c>
      <c r="AA208" s="20" t="str">
        <f t="shared" si="90"/>
        <v>.</v>
      </c>
      <c r="AB208" s="20" t="str">
        <f t="shared" si="91"/>
        <v>.</v>
      </c>
      <c r="AC208" s="20" t="str">
        <f t="shared" si="92"/>
        <v>.</v>
      </c>
      <c r="AD208" s="20" t="str">
        <f t="shared" si="93"/>
        <v>OOPS</v>
      </c>
    </row>
    <row r="209" spans="1:30" s="43" customFormat="1" x14ac:dyDescent="0.25">
      <c r="A209" s="42">
        <f t="shared" si="86"/>
        <v>136</v>
      </c>
      <c r="B209" s="42" t="str">
        <f t="shared" ref="B209:G209" si="110">B241</f>
        <v>PM</v>
      </c>
      <c r="C209" s="42" t="str">
        <f t="shared" si="110"/>
        <v>RS Matt</v>
      </c>
      <c r="D209" s="42"/>
      <c r="E209" s="42">
        <f t="shared" si="110"/>
        <v>1</v>
      </c>
      <c r="F209" s="42">
        <f t="shared" si="110"/>
        <v>4</v>
      </c>
      <c r="G209" s="42">
        <f t="shared" si="110"/>
        <v>4</v>
      </c>
      <c r="H209" s="44">
        <f t="shared" si="105"/>
        <v>4</v>
      </c>
      <c r="I209" s="44">
        <f t="shared" si="105"/>
        <v>0</v>
      </c>
      <c r="J209" s="44">
        <f t="shared" si="105"/>
        <v>0</v>
      </c>
      <c r="K209" s="44">
        <f t="shared" si="105"/>
        <v>2</v>
      </c>
      <c r="L209" s="44">
        <f t="shared" si="105"/>
        <v>4</v>
      </c>
      <c r="M209" s="261" t="str">
        <f t="shared" si="95"/>
        <v>Issue with EB Spence No legal straight turn !!! Bikes and golf carts illegally proceeding through EB for xmall.Bikes and Gold Carts illegally proceeding through E. bound except for those using the crosswalks. 3 near collisions. Diversion island causes motorists to mistake ped/bike intentions._1 person in the street</v>
      </c>
      <c r="O209" s="234"/>
      <c r="P209" s="45"/>
      <c r="Q209" s="45"/>
      <c r="R209" s="45"/>
      <c r="S209" s="45"/>
      <c r="T209" s="46"/>
      <c r="U209" s="133"/>
      <c r="W209" s="44"/>
      <c r="X209" s="44"/>
      <c r="Y209" s="20" t="str">
        <f t="shared" si="88"/>
        <v>.</v>
      </c>
      <c r="Z209" s="20" t="str">
        <f t="shared" si="89"/>
        <v>.</v>
      </c>
      <c r="AA209" s="20" t="str">
        <f t="shared" si="90"/>
        <v>.</v>
      </c>
      <c r="AB209" s="20" t="str">
        <f t="shared" si="91"/>
        <v>.</v>
      </c>
      <c r="AC209" s="20" t="str">
        <f t="shared" si="92"/>
        <v>.</v>
      </c>
      <c r="AD209" s="20" t="str">
        <f t="shared" si="93"/>
        <v>OOPS</v>
      </c>
    </row>
    <row r="210" spans="1:30" s="43" customFormat="1" x14ac:dyDescent="0.25">
      <c r="A210" s="42">
        <f t="shared" si="86"/>
        <v>136</v>
      </c>
      <c r="B210" s="42" t="str">
        <f t="shared" ref="B210:G210" si="111">B242</f>
        <v>PM</v>
      </c>
      <c r="C210" s="42" t="str">
        <f t="shared" si="111"/>
        <v>RS Matt</v>
      </c>
      <c r="D210" s="42"/>
      <c r="E210" s="42">
        <f t="shared" si="111"/>
        <v>2</v>
      </c>
      <c r="F210" s="42">
        <f t="shared" si="111"/>
        <v>1</v>
      </c>
      <c r="G210" s="42">
        <f t="shared" si="111"/>
        <v>1</v>
      </c>
      <c r="H210" s="44">
        <f t="shared" si="105"/>
        <v>6</v>
      </c>
      <c r="I210" s="44">
        <f t="shared" si="105"/>
        <v>3</v>
      </c>
      <c r="J210" s="44">
        <f t="shared" si="105"/>
        <v>0</v>
      </c>
      <c r="K210" s="44">
        <f t="shared" si="105"/>
        <v>2</v>
      </c>
      <c r="L210" s="44">
        <f t="shared" si="105"/>
        <v>6</v>
      </c>
      <c r="M210" s="261" t="str">
        <f t="shared" si="95"/>
        <v>Signage on W.bound Spense indicates L turn, straight, and R turn. However, striping on the road indicates L only &amp; R only._</v>
      </c>
      <c r="O210" s="234"/>
      <c r="P210" s="45"/>
      <c r="Q210" s="45"/>
      <c r="R210" s="45"/>
      <c r="S210" s="45"/>
      <c r="T210" s="46"/>
      <c r="U210" s="133"/>
      <c r="W210" s="44"/>
      <c r="X210" s="44"/>
      <c r="Y210" s="20" t="str">
        <f t="shared" si="88"/>
        <v>.</v>
      </c>
      <c r="Z210" s="20" t="str">
        <f t="shared" si="89"/>
        <v>.</v>
      </c>
      <c r="AA210" s="20" t="str">
        <f t="shared" si="90"/>
        <v>.</v>
      </c>
      <c r="AB210" s="20" t="str">
        <f t="shared" si="91"/>
        <v>.</v>
      </c>
      <c r="AC210" s="20" t="str">
        <f t="shared" si="92"/>
        <v>.</v>
      </c>
      <c r="AD210" s="20" t="str">
        <f t="shared" si="93"/>
        <v>.</v>
      </c>
    </row>
    <row r="211" spans="1:30" s="43" customFormat="1" x14ac:dyDescent="0.25">
      <c r="A211" s="42">
        <f t="shared" si="86"/>
        <v>136</v>
      </c>
      <c r="B211" s="42" t="str">
        <f t="shared" ref="B211:G211" si="112">B243</f>
        <v>PM</v>
      </c>
      <c r="C211" s="42" t="str">
        <f t="shared" si="112"/>
        <v>RS Matt</v>
      </c>
      <c r="D211" s="42"/>
      <c r="E211" s="42">
        <f t="shared" si="112"/>
        <v>2</v>
      </c>
      <c r="F211" s="42">
        <f t="shared" si="112"/>
        <v>1</v>
      </c>
      <c r="G211" s="42">
        <f t="shared" si="112"/>
        <v>2</v>
      </c>
      <c r="H211" s="44">
        <f t="shared" si="105"/>
        <v>13</v>
      </c>
      <c r="I211" s="44">
        <f t="shared" si="105"/>
        <v>0</v>
      </c>
      <c r="J211" s="44">
        <f t="shared" si="105"/>
        <v>1</v>
      </c>
      <c r="K211" s="44">
        <f t="shared" si="105"/>
        <v>4</v>
      </c>
      <c r="L211" s="44">
        <f t="shared" si="105"/>
        <v>13</v>
      </c>
      <c r="M211" s="261" t="str">
        <f t="shared" si="95"/>
        <v>Signage on W.bound Spense indicates L turn, straight, and R turn. However, striping on the road indicates L only &amp; R only._</v>
      </c>
      <c r="O211" s="234"/>
      <c r="P211" s="45"/>
      <c r="Q211" s="45"/>
      <c r="R211" s="45"/>
      <c r="S211" s="45"/>
      <c r="T211" s="46"/>
      <c r="U211" s="133"/>
      <c r="W211" s="44"/>
      <c r="X211" s="44"/>
      <c r="Y211" s="20" t="str">
        <f t="shared" si="88"/>
        <v>.</v>
      </c>
      <c r="Z211" s="20" t="str">
        <f t="shared" si="89"/>
        <v>.</v>
      </c>
      <c r="AA211" s="20" t="str">
        <f t="shared" si="90"/>
        <v>.</v>
      </c>
      <c r="AB211" s="20" t="str">
        <f t="shared" si="91"/>
        <v>.</v>
      </c>
      <c r="AC211" s="20" t="str">
        <f t="shared" si="92"/>
        <v>.</v>
      </c>
      <c r="AD211" s="20" t="str">
        <f t="shared" si="93"/>
        <v>.</v>
      </c>
    </row>
    <row r="212" spans="1:30" s="43" customFormat="1" x14ac:dyDescent="0.25">
      <c r="A212" s="42">
        <f t="shared" si="86"/>
        <v>136</v>
      </c>
      <c r="B212" s="42" t="str">
        <f t="shared" ref="B212:G212" si="113">B244</f>
        <v>PM</v>
      </c>
      <c r="C212" s="42" t="str">
        <f t="shared" si="113"/>
        <v>RS Matt</v>
      </c>
      <c r="D212" s="42"/>
      <c r="E212" s="42">
        <f t="shared" si="113"/>
        <v>2</v>
      </c>
      <c r="F212" s="42">
        <f t="shared" si="113"/>
        <v>1</v>
      </c>
      <c r="G212" s="42">
        <f t="shared" si="113"/>
        <v>3</v>
      </c>
      <c r="H212" s="44">
        <f t="shared" si="105"/>
        <v>15</v>
      </c>
      <c r="I212" s="44">
        <f t="shared" si="105"/>
        <v>2</v>
      </c>
      <c r="J212" s="44">
        <f t="shared" si="105"/>
        <v>0</v>
      </c>
      <c r="K212" s="44">
        <f t="shared" si="105"/>
        <v>7</v>
      </c>
      <c r="L212" s="44">
        <f t="shared" si="105"/>
        <v>10</v>
      </c>
      <c r="M212" s="261" t="str">
        <f t="shared" si="95"/>
        <v>Signage on W.bound Spense indicates L turn, straight, and R turn. However, striping on the road indicates L only &amp; R only._</v>
      </c>
      <c r="O212" s="234"/>
      <c r="P212" s="45"/>
      <c r="Q212" s="45"/>
      <c r="R212" s="45"/>
      <c r="S212" s="45"/>
      <c r="T212" s="46"/>
      <c r="U212" s="133"/>
      <c r="W212" s="44"/>
      <c r="X212" s="44"/>
      <c r="Y212" s="20" t="str">
        <f t="shared" si="88"/>
        <v>.</v>
      </c>
      <c r="Z212" s="20" t="str">
        <f t="shared" si="89"/>
        <v>.</v>
      </c>
      <c r="AA212" s="20" t="str">
        <f t="shared" si="90"/>
        <v>.</v>
      </c>
      <c r="AB212" s="20" t="str">
        <f t="shared" si="91"/>
        <v>.</v>
      </c>
      <c r="AC212" s="20" t="str">
        <f t="shared" si="92"/>
        <v>.</v>
      </c>
      <c r="AD212" s="20" t="str">
        <f t="shared" si="93"/>
        <v>.</v>
      </c>
    </row>
    <row r="213" spans="1:30" s="43" customFormat="1" x14ac:dyDescent="0.25">
      <c r="A213" s="42">
        <f t="shared" si="86"/>
        <v>136</v>
      </c>
      <c r="B213" s="42" t="str">
        <f t="shared" ref="B213:G213" si="114">B245</f>
        <v>PM</v>
      </c>
      <c r="C213" s="42" t="str">
        <f t="shared" si="114"/>
        <v>RS Matt</v>
      </c>
      <c r="D213" s="42"/>
      <c r="E213" s="42">
        <f t="shared" si="114"/>
        <v>2</v>
      </c>
      <c r="F213" s="42">
        <f t="shared" si="114"/>
        <v>1</v>
      </c>
      <c r="G213" s="42">
        <f t="shared" si="114"/>
        <v>4</v>
      </c>
      <c r="H213" s="44">
        <f t="shared" si="105"/>
        <v>0</v>
      </c>
      <c r="I213" s="44">
        <f t="shared" si="105"/>
        <v>0</v>
      </c>
      <c r="J213" s="44">
        <f t="shared" si="105"/>
        <v>0</v>
      </c>
      <c r="K213" s="44">
        <f t="shared" si="105"/>
        <v>0</v>
      </c>
      <c r="L213" s="44">
        <f t="shared" si="105"/>
        <v>0</v>
      </c>
      <c r="M213" s="261" t="str">
        <f t="shared" si="95"/>
        <v>Signage on W.bound Spense indicates L turn, straight, and R turn. However, striping on the road indicates L only &amp; R only._</v>
      </c>
      <c r="O213" s="234"/>
      <c r="P213" s="45"/>
      <c r="Q213" s="45"/>
      <c r="R213" s="45"/>
      <c r="S213" s="45"/>
      <c r="T213" s="46"/>
      <c r="U213" s="133"/>
      <c r="W213" s="44"/>
      <c r="X213" s="44"/>
      <c r="Y213" s="20" t="str">
        <f t="shared" si="88"/>
        <v>.</v>
      </c>
      <c r="Z213" s="20" t="str">
        <f t="shared" si="89"/>
        <v>.</v>
      </c>
      <c r="AA213" s="20" t="str">
        <f t="shared" si="90"/>
        <v>.</v>
      </c>
      <c r="AB213" s="20" t="str">
        <f t="shared" si="91"/>
        <v>.</v>
      </c>
      <c r="AC213" s="20" t="str">
        <f t="shared" si="92"/>
        <v>.</v>
      </c>
      <c r="AD213" s="20" t="str">
        <f t="shared" si="93"/>
        <v>.</v>
      </c>
    </row>
    <row r="214" spans="1:30" s="43" customFormat="1" x14ac:dyDescent="0.25">
      <c r="A214" s="42">
        <f t="shared" si="86"/>
        <v>136</v>
      </c>
      <c r="B214" s="42" t="str">
        <f t="shared" ref="B214:G214" si="115">B246</f>
        <v>PM</v>
      </c>
      <c r="C214" s="42" t="str">
        <f t="shared" si="115"/>
        <v>RS Matt</v>
      </c>
      <c r="D214" s="42"/>
      <c r="E214" s="42">
        <f t="shared" si="115"/>
        <v>2</v>
      </c>
      <c r="F214" s="42">
        <f t="shared" si="115"/>
        <v>2</v>
      </c>
      <c r="G214" s="42">
        <f t="shared" si="115"/>
        <v>1</v>
      </c>
      <c r="H214" s="44">
        <f t="shared" ref="H214:L223" si="116">H246+H278</f>
        <v>6</v>
      </c>
      <c r="I214" s="44">
        <f t="shared" si="116"/>
        <v>1</v>
      </c>
      <c r="J214" s="44">
        <f t="shared" si="116"/>
        <v>0</v>
      </c>
      <c r="K214" s="44">
        <f t="shared" si="116"/>
        <v>1</v>
      </c>
      <c r="L214" s="44">
        <f t="shared" si="116"/>
        <v>6</v>
      </c>
      <c r="M214" s="261" t="str">
        <f t="shared" si="95"/>
        <v>Signage on W.bound Spense indicates L turn, straight, and R turn. However, striping on the road indicates L only &amp; R only._</v>
      </c>
      <c r="O214" s="234"/>
      <c r="P214" s="45"/>
      <c r="Q214" s="45"/>
      <c r="R214" s="45"/>
      <c r="S214" s="45"/>
      <c r="T214" s="46"/>
      <c r="U214" s="133"/>
      <c r="W214" s="44"/>
      <c r="X214" s="44"/>
      <c r="Y214" s="20" t="str">
        <f t="shared" si="88"/>
        <v>.</v>
      </c>
      <c r="Z214" s="20" t="str">
        <f t="shared" si="89"/>
        <v>.</v>
      </c>
      <c r="AA214" s="20" t="str">
        <f t="shared" si="90"/>
        <v>.</v>
      </c>
      <c r="AB214" s="20" t="str">
        <f t="shared" si="91"/>
        <v>.</v>
      </c>
      <c r="AC214" s="20" t="str">
        <f t="shared" si="92"/>
        <v>.</v>
      </c>
      <c r="AD214" s="20" t="str">
        <f t="shared" si="93"/>
        <v>.</v>
      </c>
    </row>
    <row r="215" spans="1:30" s="43" customFormat="1" x14ac:dyDescent="0.25">
      <c r="A215" s="42">
        <f t="shared" si="86"/>
        <v>136</v>
      </c>
      <c r="B215" s="42" t="str">
        <f t="shared" ref="B215:G215" si="117">B247</f>
        <v>PM</v>
      </c>
      <c r="C215" s="42" t="str">
        <f t="shared" si="117"/>
        <v>RS Matt</v>
      </c>
      <c r="D215" s="42"/>
      <c r="E215" s="42">
        <f t="shared" si="117"/>
        <v>2</v>
      </c>
      <c r="F215" s="42">
        <f t="shared" si="117"/>
        <v>2</v>
      </c>
      <c r="G215" s="42">
        <f t="shared" si="117"/>
        <v>2</v>
      </c>
      <c r="H215" s="44">
        <f t="shared" si="116"/>
        <v>16</v>
      </c>
      <c r="I215" s="44">
        <f t="shared" si="116"/>
        <v>6</v>
      </c>
      <c r="J215" s="44">
        <f t="shared" si="116"/>
        <v>3</v>
      </c>
      <c r="K215" s="44">
        <f t="shared" si="116"/>
        <v>3</v>
      </c>
      <c r="L215" s="44">
        <f t="shared" si="116"/>
        <v>16</v>
      </c>
      <c r="M215" s="261" t="str">
        <f t="shared" si="95"/>
        <v>Signage on W.bound Spense indicates L turn, straight, and R turn. However, striping on the road indicates L only &amp; R only._</v>
      </c>
      <c r="O215" s="234"/>
      <c r="P215" s="45"/>
      <c r="Q215" s="45"/>
      <c r="R215" s="45"/>
      <c r="S215" s="45"/>
      <c r="T215" s="46"/>
      <c r="U215" s="133"/>
      <c r="W215" s="44"/>
      <c r="X215" s="44"/>
      <c r="Y215" s="20" t="str">
        <f t="shared" si="88"/>
        <v>.</v>
      </c>
      <c r="Z215" s="20" t="str">
        <f t="shared" si="89"/>
        <v>.</v>
      </c>
      <c r="AA215" s="20" t="str">
        <f t="shared" si="90"/>
        <v>.</v>
      </c>
      <c r="AB215" s="20" t="str">
        <f t="shared" si="91"/>
        <v>.</v>
      </c>
      <c r="AC215" s="20" t="str">
        <f t="shared" si="92"/>
        <v>.</v>
      </c>
      <c r="AD215" s="20" t="str">
        <f t="shared" si="93"/>
        <v>.</v>
      </c>
    </row>
    <row r="216" spans="1:30" s="43" customFormat="1" x14ac:dyDescent="0.25">
      <c r="A216" s="42">
        <f t="shared" si="86"/>
        <v>136</v>
      </c>
      <c r="B216" s="42" t="str">
        <f t="shared" ref="B216:G216" si="118">B248</f>
        <v>PM</v>
      </c>
      <c r="C216" s="42" t="str">
        <f t="shared" si="118"/>
        <v>RS Matt</v>
      </c>
      <c r="D216" s="42"/>
      <c r="E216" s="42">
        <f t="shared" si="118"/>
        <v>2</v>
      </c>
      <c r="F216" s="42">
        <f t="shared" si="118"/>
        <v>2</v>
      </c>
      <c r="G216" s="42">
        <f t="shared" si="118"/>
        <v>3</v>
      </c>
      <c r="H216" s="44">
        <f t="shared" si="116"/>
        <v>11</v>
      </c>
      <c r="I216" s="44">
        <f t="shared" si="116"/>
        <v>2</v>
      </c>
      <c r="J216" s="44">
        <f t="shared" si="116"/>
        <v>0</v>
      </c>
      <c r="K216" s="44">
        <f t="shared" si="116"/>
        <v>4</v>
      </c>
      <c r="L216" s="44">
        <f t="shared" si="116"/>
        <v>7</v>
      </c>
      <c r="M216" s="261" t="str">
        <f t="shared" si="95"/>
        <v>Signage on W.bound Spense indicates L turn, straight, and R turn. However, striping on the road indicates L only &amp; R only._</v>
      </c>
      <c r="O216" s="234"/>
      <c r="P216" s="45"/>
      <c r="Q216" s="45"/>
      <c r="R216" s="45"/>
      <c r="S216" s="45"/>
      <c r="T216" s="46"/>
      <c r="U216" s="133"/>
      <c r="W216" s="44"/>
      <c r="X216" s="44"/>
      <c r="Y216" s="20" t="str">
        <f t="shared" si="88"/>
        <v>.</v>
      </c>
      <c r="Z216" s="20" t="str">
        <f t="shared" si="89"/>
        <v>.</v>
      </c>
      <c r="AA216" s="20" t="str">
        <f t="shared" si="90"/>
        <v>.</v>
      </c>
      <c r="AB216" s="20" t="str">
        <f t="shared" si="91"/>
        <v>.</v>
      </c>
      <c r="AC216" s="20" t="str">
        <f t="shared" si="92"/>
        <v>.</v>
      </c>
      <c r="AD216" s="20" t="str">
        <f t="shared" si="93"/>
        <v>.</v>
      </c>
    </row>
    <row r="217" spans="1:30" s="43" customFormat="1" x14ac:dyDescent="0.25">
      <c r="A217" s="42">
        <f t="shared" si="86"/>
        <v>136</v>
      </c>
      <c r="B217" s="42" t="str">
        <f t="shared" ref="B217:G217" si="119">B249</f>
        <v>PM</v>
      </c>
      <c r="C217" s="42" t="str">
        <f t="shared" si="119"/>
        <v>RS Matt</v>
      </c>
      <c r="D217" s="42"/>
      <c r="E217" s="42">
        <f t="shared" si="119"/>
        <v>2</v>
      </c>
      <c r="F217" s="42">
        <f t="shared" si="119"/>
        <v>2</v>
      </c>
      <c r="G217" s="42">
        <f t="shared" si="119"/>
        <v>4</v>
      </c>
      <c r="H217" s="44">
        <f t="shared" si="116"/>
        <v>3</v>
      </c>
      <c r="I217" s="44">
        <f t="shared" si="116"/>
        <v>1</v>
      </c>
      <c r="J217" s="44">
        <f t="shared" si="116"/>
        <v>0</v>
      </c>
      <c r="K217" s="44">
        <f t="shared" si="116"/>
        <v>2</v>
      </c>
      <c r="L217" s="44">
        <f t="shared" si="116"/>
        <v>3</v>
      </c>
      <c r="M217" s="261" t="str">
        <f t="shared" si="95"/>
        <v>Signage on W.bound Spense indicates L turn, straight, and R turn. However, striping on the road indicates L only &amp; R only._</v>
      </c>
      <c r="O217" s="234"/>
      <c r="P217" s="45"/>
      <c r="Q217" s="45"/>
      <c r="R217" s="45"/>
      <c r="S217" s="45"/>
      <c r="T217" s="46"/>
      <c r="U217" s="133"/>
      <c r="W217" s="44"/>
      <c r="X217" s="44"/>
      <c r="Y217" s="20" t="str">
        <f t="shared" si="88"/>
        <v>.</v>
      </c>
      <c r="Z217" s="20" t="str">
        <f t="shared" si="89"/>
        <v>.</v>
      </c>
      <c r="AA217" s="20" t="str">
        <f t="shared" si="90"/>
        <v>.</v>
      </c>
      <c r="AB217" s="20" t="str">
        <f t="shared" si="91"/>
        <v>.</v>
      </c>
      <c r="AC217" s="20" t="str">
        <f t="shared" si="92"/>
        <v>.</v>
      </c>
      <c r="AD217" s="20" t="str">
        <f t="shared" si="93"/>
        <v>.</v>
      </c>
    </row>
    <row r="218" spans="1:30" s="43" customFormat="1" x14ac:dyDescent="0.25">
      <c r="A218" s="42">
        <f t="shared" si="86"/>
        <v>136</v>
      </c>
      <c r="B218" s="42" t="str">
        <f t="shared" ref="B218:G218" si="120">B250</f>
        <v>PM</v>
      </c>
      <c r="C218" s="42" t="str">
        <f t="shared" si="120"/>
        <v>RS Matt</v>
      </c>
      <c r="D218" s="42"/>
      <c r="E218" s="42">
        <f t="shared" si="120"/>
        <v>2</v>
      </c>
      <c r="F218" s="42">
        <f t="shared" si="120"/>
        <v>3</v>
      </c>
      <c r="G218" s="42">
        <f t="shared" si="120"/>
        <v>1</v>
      </c>
      <c r="H218" s="44">
        <f t="shared" si="116"/>
        <v>13</v>
      </c>
      <c r="I218" s="44">
        <f t="shared" si="116"/>
        <v>3</v>
      </c>
      <c r="J218" s="44">
        <f t="shared" si="116"/>
        <v>2</v>
      </c>
      <c r="K218" s="44">
        <f t="shared" si="116"/>
        <v>1</v>
      </c>
      <c r="L218" s="44">
        <f t="shared" si="116"/>
        <v>13</v>
      </c>
      <c r="M218" s="261" t="str">
        <f t="shared" si="95"/>
        <v>Signage on W.bound Spense indicates L turn, straight, and R turn. However, striping on the road indicates L only &amp; R only._</v>
      </c>
      <c r="O218" s="234"/>
      <c r="P218" s="45"/>
      <c r="Q218" s="45"/>
      <c r="R218" s="45"/>
      <c r="S218" s="45"/>
      <c r="T218" s="46"/>
      <c r="U218" s="133"/>
      <c r="W218" s="44"/>
      <c r="X218" s="44"/>
      <c r="Y218" s="20" t="str">
        <f t="shared" si="88"/>
        <v>.</v>
      </c>
      <c r="Z218" s="20" t="str">
        <f t="shared" si="89"/>
        <v>.</v>
      </c>
      <c r="AA218" s="20" t="str">
        <f t="shared" si="90"/>
        <v>.</v>
      </c>
      <c r="AB218" s="20" t="str">
        <f t="shared" si="91"/>
        <v>.</v>
      </c>
      <c r="AC218" s="20" t="str">
        <f t="shared" si="92"/>
        <v>.</v>
      </c>
      <c r="AD218" s="20" t="str">
        <f t="shared" si="93"/>
        <v>.</v>
      </c>
    </row>
    <row r="219" spans="1:30" s="43" customFormat="1" x14ac:dyDescent="0.25">
      <c r="A219" s="42">
        <f t="shared" si="86"/>
        <v>136</v>
      </c>
      <c r="B219" s="42" t="str">
        <f t="shared" ref="B219:G219" si="121">B251</f>
        <v>PM</v>
      </c>
      <c r="C219" s="42" t="str">
        <f t="shared" si="121"/>
        <v>RS Matt</v>
      </c>
      <c r="D219" s="42"/>
      <c r="E219" s="42">
        <f t="shared" si="121"/>
        <v>2</v>
      </c>
      <c r="F219" s="42">
        <f t="shared" si="121"/>
        <v>3</v>
      </c>
      <c r="G219" s="42">
        <f t="shared" si="121"/>
        <v>2</v>
      </c>
      <c r="H219" s="44">
        <f t="shared" si="116"/>
        <v>17</v>
      </c>
      <c r="I219" s="44">
        <f t="shared" si="116"/>
        <v>6</v>
      </c>
      <c r="J219" s="44">
        <f t="shared" si="116"/>
        <v>1</v>
      </c>
      <c r="K219" s="44">
        <f t="shared" si="116"/>
        <v>4</v>
      </c>
      <c r="L219" s="44">
        <f t="shared" si="116"/>
        <v>17</v>
      </c>
      <c r="M219" s="261" t="str">
        <f t="shared" si="95"/>
        <v>Signage on W.bound Spense indicates L turn, straight, and R turn. However, striping on the road indicates L only &amp; R only._</v>
      </c>
      <c r="O219" s="234"/>
      <c r="P219" s="45"/>
      <c r="Q219" s="45"/>
      <c r="R219" s="45"/>
      <c r="S219" s="45"/>
      <c r="T219" s="46"/>
      <c r="U219" s="133"/>
      <c r="W219" s="44"/>
      <c r="X219" s="44"/>
      <c r="Y219" s="20" t="str">
        <f t="shared" si="88"/>
        <v>.</v>
      </c>
      <c r="Z219" s="20" t="str">
        <f t="shared" si="89"/>
        <v>.</v>
      </c>
      <c r="AA219" s="20" t="str">
        <f t="shared" si="90"/>
        <v>.</v>
      </c>
      <c r="AB219" s="20" t="str">
        <f t="shared" si="91"/>
        <v>.</v>
      </c>
      <c r="AC219" s="20" t="str">
        <f t="shared" si="92"/>
        <v>.</v>
      </c>
      <c r="AD219" s="20" t="str">
        <f t="shared" si="93"/>
        <v>.</v>
      </c>
    </row>
    <row r="220" spans="1:30" s="43" customFormat="1" x14ac:dyDescent="0.25">
      <c r="A220" s="42">
        <f t="shared" si="86"/>
        <v>136</v>
      </c>
      <c r="B220" s="42" t="str">
        <f t="shared" ref="B220:G220" si="122">B252</f>
        <v>PM</v>
      </c>
      <c r="C220" s="42" t="str">
        <f t="shared" si="122"/>
        <v>RS Matt</v>
      </c>
      <c r="D220" s="42"/>
      <c r="E220" s="42">
        <f t="shared" si="122"/>
        <v>2</v>
      </c>
      <c r="F220" s="42">
        <f t="shared" si="122"/>
        <v>3</v>
      </c>
      <c r="G220" s="42">
        <f t="shared" si="122"/>
        <v>3</v>
      </c>
      <c r="H220" s="44">
        <f t="shared" si="116"/>
        <v>7</v>
      </c>
      <c r="I220" s="44">
        <f t="shared" si="116"/>
        <v>1</v>
      </c>
      <c r="J220" s="44">
        <f t="shared" si="116"/>
        <v>0</v>
      </c>
      <c r="K220" s="44">
        <f t="shared" si="116"/>
        <v>1</v>
      </c>
      <c r="L220" s="44">
        <f t="shared" si="116"/>
        <v>7</v>
      </c>
      <c r="M220" s="261" t="str">
        <f t="shared" si="95"/>
        <v>Signage on W.bound Spense indicates L turn, straight, and R turn. However, striping on the road indicates L only &amp; R only._</v>
      </c>
      <c r="O220" s="234"/>
      <c r="P220" s="45"/>
      <c r="Q220" s="45"/>
      <c r="R220" s="45"/>
      <c r="S220" s="45"/>
      <c r="T220" s="46"/>
      <c r="U220" s="133"/>
      <c r="W220" s="44"/>
      <c r="X220" s="44"/>
      <c r="Y220" s="20" t="str">
        <f t="shared" si="88"/>
        <v>.</v>
      </c>
      <c r="Z220" s="20" t="str">
        <f t="shared" si="89"/>
        <v>.</v>
      </c>
      <c r="AA220" s="20" t="str">
        <f t="shared" si="90"/>
        <v>.</v>
      </c>
      <c r="AB220" s="20" t="str">
        <f t="shared" si="91"/>
        <v>.</v>
      </c>
      <c r="AC220" s="20" t="str">
        <f t="shared" si="92"/>
        <v>.</v>
      </c>
      <c r="AD220" s="20" t="str">
        <f t="shared" si="93"/>
        <v>.</v>
      </c>
    </row>
    <row r="221" spans="1:30" s="43" customFormat="1" x14ac:dyDescent="0.25">
      <c r="A221" s="42">
        <f t="shared" si="86"/>
        <v>136</v>
      </c>
      <c r="B221" s="42" t="str">
        <f t="shared" ref="B221:G221" si="123">B253</f>
        <v>PM</v>
      </c>
      <c r="C221" s="42" t="str">
        <f t="shared" si="123"/>
        <v>RS Matt</v>
      </c>
      <c r="D221" s="42"/>
      <c r="E221" s="42">
        <f t="shared" si="123"/>
        <v>2</v>
      </c>
      <c r="F221" s="42">
        <f t="shared" si="123"/>
        <v>3</v>
      </c>
      <c r="G221" s="42">
        <f t="shared" si="123"/>
        <v>4</v>
      </c>
      <c r="H221" s="44">
        <f t="shared" si="116"/>
        <v>1</v>
      </c>
      <c r="I221" s="44">
        <f t="shared" si="116"/>
        <v>0</v>
      </c>
      <c r="J221" s="44">
        <f t="shared" si="116"/>
        <v>0</v>
      </c>
      <c r="K221" s="44">
        <f t="shared" si="116"/>
        <v>0</v>
      </c>
      <c r="L221" s="44">
        <f t="shared" si="116"/>
        <v>0</v>
      </c>
      <c r="M221" s="261" t="str">
        <f t="shared" si="95"/>
        <v>Signage on W.bound Spense indicates L turn, straight, and R turn. However, striping on the road indicates L only &amp; R only._</v>
      </c>
      <c r="O221" s="234"/>
      <c r="P221" s="45"/>
      <c r="Q221" s="45"/>
      <c r="R221" s="45"/>
      <c r="S221" s="45"/>
      <c r="T221" s="46"/>
      <c r="U221" s="133"/>
      <c r="W221" s="44"/>
      <c r="X221" s="44"/>
      <c r="Y221" s="20" t="str">
        <f t="shared" si="88"/>
        <v>.</v>
      </c>
      <c r="Z221" s="20" t="str">
        <f t="shared" si="89"/>
        <v>.</v>
      </c>
      <c r="AA221" s="20" t="str">
        <f t="shared" si="90"/>
        <v>.</v>
      </c>
      <c r="AB221" s="20" t="str">
        <f t="shared" si="91"/>
        <v>.</v>
      </c>
      <c r="AC221" s="20" t="str">
        <f t="shared" si="92"/>
        <v>.</v>
      </c>
      <c r="AD221" s="20" t="str">
        <f t="shared" si="93"/>
        <v>.</v>
      </c>
    </row>
    <row r="222" spans="1:30" s="43" customFormat="1" x14ac:dyDescent="0.25">
      <c r="A222" s="42">
        <f t="shared" si="86"/>
        <v>136</v>
      </c>
      <c r="B222" s="42" t="str">
        <f t="shared" ref="B222:G222" si="124">B254</f>
        <v>PM</v>
      </c>
      <c r="C222" s="42" t="str">
        <f t="shared" si="124"/>
        <v>RS Matt</v>
      </c>
      <c r="D222" s="42"/>
      <c r="E222" s="42">
        <f t="shared" si="124"/>
        <v>2</v>
      </c>
      <c r="F222" s="42">
        <f t="shared" si="124"/>
        <v>4</v>
      </c>
      <c r="G222" s="42">
        <f t="shared" si="124"/>
        <v>1</v>
      </c>
      <c r="H222" s="44">
        <f t="shared" si="116"/>
        <v>14</v>
      </c>
      <c r="I222" s="44">
        <f t="shared" si="116"/>
        <v>5</v>
      </c>
      <c r="J222" s="44">
        <f t="shared" si="116"/>
        <v>1</v>
      </c>
      <c r="K222" s="44">
        <f t="shared" si="116"/>
        <v>0</v>
      </c>
      <c r="L222" s="44">
        <f t="shared" si="116"/>
        <v>14</v>
      </c>
      <c r="M222" s="261" t="str">
        <f t="shared" si="95"/>
        <v>Signage on W.bound Spense indicates L turn, straight, and R turn. However, striping on the road indicates L only &amp; R only._</v>
      </c>
      <c r="O222" s="234"/>
      <c r="P222" s="45"/>
      <c r="Q222" s="45"/>
      <c r="R222" s="45"/>
      <c r="S222" s="45"/>
      <c r="T222" s="46"/>
      <c r="U222" s="133"/>
      <c r="W222" s="44"/>
      <c r="X222" s="44"/>
      <c r="Y222" s="20" t="str">
        <f t="shared" si="88"/>
        <v>.</v>
      </c>
      <c r="Z222" s="20" t="str">
        <f t="shared" si="89"/>
        <v>.</v>
      </c>
      <c r="AA222" s="20" t="str">
        <f t="shared" si="90"/>
        <v>.</v>
      </c>
      <c r="AB222" s="20" t="str">
        <f t="shared" si="91"/>
        <v>.</v>
      </c>
      <c r="AC222" s="20" t="str">
        <f t="shared" si="92"/>
        <v>.</v>
      </c>
      <c r="AD222" s="20" t="str">
        <f t="shared" si="93"/>
        <v>.</v>
      </c>
    </row>
    <row r="223" spans="1:30" s="43" customFormat="1" x14ac:dyDescent="0.25">
      <c r="A223" s="42">
        <f t="shared" si="86"/>
        <v>136</v>
      </c>
      <c r="B223" s="42" t="str">
        <f t="shared" ref="B223:G223" si="125">B255</f>
        <v>PM</v>
      </c>
      <c r="C223" s="42" t="str">
        <f t="shared" si="125"/>
        <v>RS Matt</v>
      </c>
      <c r="D223" s="42"/>
      <c r="E223" s="42">
        <f t="shared" si="125"/>
        <v>2</v>
      </c>
      <c r="F223" s="42">
        <f t="shared" si="125"/>
        <v>4</v>
      </c>
      <c r="G223" s="42">
        <f t="shared" si="125"/>
        <v>2</v>
      </c>
      <c r="H223" s="44">
        <f t="shared" si="116"/>
        <v>15</v>
      </c>
      <c r="I223" s="44">
        <f t="shared" si="116"/>
        <v>3</v>
      </c>
      <c r="J223" s="44">
        <f t="shared" si="116"/>
        <v>1</v>
      </c>
      <c r="K223" s="44">
        <f t="shared" si="116"/>
        <v>6</v>
      </c>
      <c r="L223" s="44">
        <f t="shared" si="116"/>
        <v>15</v>
      </c>
      <c r="M223" s="261" t="str">
        <f t="shared" si="95"/>
        <v>Signage on W.bound Spense indicates L turn, straight, and R turn. However, striping on the road indicates L only &amp; R only._</v>
      </c>
      <c r="O223" s="234"/>
      <c r="P223" s="45"/>
      <c r="Q223" s="45"/>
      <c r="R223" s="45"/>
      <c r="S223" s="45"/>
      <c r="T223" s="46"/>
      <c r="U223" s="133"/>
      <c r="W223" s="44"/>
      <c r="X223" s="44"/>
      <c r="Y223" s="20" t="str">
        <f t="shared" si="88"/>
        <v>.</v>
      </c>
      <c r="Z223" s="20" t="str">
        <f t="shared" si="89"/>
        <v>.</v>
      </c>
      <c r="AA223" s="20" t="str">
        <f t="shared" si="90"/>
        <v>.</v>
      </c>
      <c r="AB223" s="20" t="str">
        <f t="shared" si="91"/>
        <v>.</v>
      </c>
      <c r="AC223" s="20" t="str">
        <f t="shared" si="92"/>
        <v>.</v>
      </c>
      <c r="AD223" s="20" t="str">
        <f t="shared" si="93"/>
        <v>.</v>
      </c>
    </row>
    <row r="224" spans="1:30" s="43" customFormat="1" x14ac:dyDescent="0.25">
      <c r="A224" s="42">
        <f t="shared" si="86"/>
        <v>136</v>
      </c>
      <c r="B224" s="42" t="str">
        <f t="shared" ref="B224:G224" si="126">B256</f>
        <v>PM</v>
      </c>
      <c r="C224" s="42" t="str">
        <f t="shared" si="126"/>
        <v>RS Matt</v>
      </c>
      <c r="D224" s="42"/>
      <c r="E224" s="42">
        <f t="shared" si="126"/>
        <v>2</v>
      </c>
      <c r="F224" s="42">
        <f t="shared" si="126"/>
        <v>4</v>
      </c>
      <c r="G224" s="42">
        <f t="shared" si="126"/>
        <v>3</v>
      </c>
      <c r="H224" s="44">
        <f t="shared" ref="H224:L225" si="127">H256+H288</f>
        <v>18</v>
      </c>
      <c r="I224" s="44">
        <f t="shared" si="127"/>
        <v>4</v>
      </c>
      <c r="J224" s="44">
        <f t="shared" si="127"/>
        <v>0</v>
      </c>
      <c r="K224" s="44">
        <f t="shared" si="127"/>
        <v>3</v>
      </c>
      <c r="L224" s="44">
        <f t="shared" si="127"/>
        <v>15</v>
      </c>
      <c r="M224" s="261" t="str">
        <f t="shared" si="95"/>
        <v>Signage on W.bound Spense indicates L turn, straight, and R turn. However, striping on the road indicates L only &amp; R only._</v>
      </c>
      <c r="O224" s="234"/>
      <c r="P224" s="45"/>
      <c r="Q224" s="45"/>
      <c r="R224" s="45"/>
      <c r="S224" s="45"/>
      <c r="T224" s="46"/>
      <c r="U224" s="133"/>
      <c r="W224" s="44"/>
      <c r="X224" s="44"/>
      <c r="Y224" s="20" t="str">
        <f t="shared" si="88"/>
        <v>.</v>
      </c>
      <c r="Z224" s="20" t="str">
        <f t="shared" si="89"/>
        <v>.</v>
      </c>
      <c r="AA224" s="20" t="str">
        <f t="shared" si="90"/>
        <v>.</v>
      </c>
      <c r="AB224" s="20" t="str">
        <f t="shared" si="91"/>
        <v>.</v>
      </c>
      <c r="AC224" s="20" t="str">
        <f t="shared" si="92"/>
        <v>.</v>
      </c>
      <c r="AD224" s="20" t="str">
        <f t="shared" si="93"/>
        <v>.</v>
      </c>
    </row>
    <row r="225" spans="1:31" s="43" customFormat="1" x14ac:dyDescent="0.25">
      <c r="A225" s="42">
        <f t="shared" si="86"/>
        <v>136</v>
      </c>
      <c r="B225" s="42" t="str">
        <f t="shared" ref="B225:G225" si="128">B257</f>
        <v>PM</v>
      </c>
      <c r="C225" s="42" t="str">
        <f t="shared" si="128"/>
        <v>RS Matt</v>
      </c>
      <c r="D225" s="42"/>
      <c r="E225" s="42">
        <f t="shared" si="128"/>
        <v>2</v>
      </c>
      <c r="F225" s="42">
        <f t="shared" si="128"/>
        <v>4</v>
      </c>
      <c r="G225" s="42">
        <f t="shared" si="128"/>
        <v>4</v>
      </c>
      <c r="H225" s="44">
        <f t="shared" si="127"/>
        <v>3</v>
      </c>
      <c r="I225" s="44">
        <f t="shared" si="127"/>
        <v>1</v>
      </c>
      <c r="J225" s="44">
        <f t="shared" si="127"/>
        <v>0</v>
      </c>
      <c r="K225" s="44">
        <f t="shared" si="127"/>
        <v>2</v>
      </c>
      <c r="L225" s="44">
        <f t="shared" si="127"/>
        <v>2</v>
      </c>
      <c r="M225" s="261" t="str">
        <f t="shared" si="95"/>
        <v>Signage on W.bound Spense indicates L turn, straight, and R turn. However, striping on the road indicates L only &amp; R only._</v>
      </c>
      <c r="O225" s="234"/>
      <c r="P225" s="45"/>
      <c r="Q225" s="45"/>
      <c r="R225" s="45"/>
      <c r="S225" s="45"/>
      <c r="T225" s="46"/>
      <c r="U225" s="133"/>
      <c r="W225" s="44"/>
      <c r="X225" s="44"/>
      <c r="Y225" s="20" t="str">
        <f t="shared" si="88"/>
        <v>.</v>
      </c>
      <c r="Z225" s="20" t="str">
        <f t="shared" si="89"/>
        <v>.</v>
      </c>
      <c r="AA225" s="20" t="str">
        <f t="shared" si="90"/>
        <v>.</v>
      </c>
      <c r="AB225" s="20" t="str">
        <f t="shared" si="91"/>
        <v>.</v>
      </c>
      <c r="AC225" s="20" t="str">
        <f t="shared" si="92"/>
        <v>.</v>
      </c>
      <c r="AD225" s="20" t="str">
        <f t="shared" si="93"/>
        <v>.</v>
      </c>
    </row>
    <row r="226" spans="1:31" x14ac:dyDescent="0.25">
      <c r="A226" s="42">
        <v>136</v>
      </c>
      <c r="B226" s="42" t="s">
        <v>66</v>
      </c>
      <c r="C226" s="42" t="s">
        <v>685</v>
      </c>
      <c r="E226" s="20">
        <v>1</v>
      </c>
      <c r="F226" s="20">
        <v>1</v>
      </c>
      <c r="G226" s="20">
        <v>1</v>
      </c>
      <c r="H226" s="20">
        <v>0</v>
      </c>
      <c r="I226" s="20">
        <v>0</v>
      </c>
      <c r="J226" s="20">
        <v>0</v>
      </c>
      <c r="K226" s="20">
        <v>0</v>
      </c>
      <c r="L226" s="20">
        <v>0</v>
      </c>
      <c r="M226" s="261" t="s">
        <v>792</v>
      </c>
      <c r="O226" s="101"/>
      <c r="P226" s="45"/>
      <c r="Q226" s="33"/>
      <c r="R226" s="33"/>
      <c r="S226" s="33"/>
      <c r="T226" s="35"/>
      <c r="U226" s="35"/>
      <c r="AA226" s="20"/>
      <c r="AB226" s="20"/>
      <c r="AC226" s="20"/>
      <c r="AE226" s="16"/>
    </row>
    <row r="227" spans="1:31" x14ac:dyDescent="0.25">
      <c r="A227" s="42">
        <v>136</v>
      </c>
      <c r="B227" s="42" t="s">
        <v>66</v>
      </c>
      <c r="C227" s="42" t="s">
        <v>685</v>
      </c>
      <c r="E227" s="20">
        <v>1</v>
      </c>
      <c r="F227" s="20">
        <v>1</v>
      </c>
      <c r="G227" s="20">
        <v>2</v>
      </c>
      <c r="H227" s="20">
        <v>0</v>
      </c>
      <c r="I227" s="20">
        <v>0</v>
      </c>
      <c r="J227" s="20">
        <v>0</v>
      </c>
      <c r="K227" s="20">
        <v>0</v>
      </c>
      <c r="L227" s="20">
        <v>0</v>
      </c>
      <c r="M227" s="261" t="s">
        <v>792</v>
      </c>
      <c r="O227" s="101"/>
      <c r="P227" s="45"/>
      <c r="Q227" s="33"/>
      <c r="R227" s="33"/>
      <c r="S227" s="33"/>
      <c r="T227" s="35"/>
      <c r="U227" s="35"/>
      <c r="AA227" s="20"/>
      <c r="AB227" s="20"/>
      <c r="AC227" s="20"/>
      <c r="AE227" s="16"/>
    </row>
    <row r="228" spans="1:31" x14ac:dyDescent="0.25">
      <c r="A228" s="42">
        <v>136</v>
      </c>
      <c r="B228" s="42" t="s">
        <v>66</v>
      </c>
      <c r="C228" s="42" t="s">
        <v>685</v>
      </c>
      <c r="E228" s="20">
        <v>1</v>
      </c>
      <c r="F228" s="20">
        <v>1</v>
      </c>
      <c r="G228" s="20">
        <v>3</v>
      </c>
      <c r="H228" s="20">
        <v>13</v>
      </c>
      <c r="I228" s="20">
        <v>4</v>
      </c>
      <c r="J228" s="20">
        <v>1</v>
      </c>
      <c r="K228" s="20">
        <v>4</v>
      </c>
      <c r="L228" s="20">
        <v>8</v>
      </c>
      <c r="M228" s="261" t="s">
        <v>792</v>
      </c>
      <c r="O228" s="101"/>
      <c r="P228" s="45"/>
      <c r="Q228" s="33"/>
      <c r="R228" s="33"/>
      <c r="S228" s="33"/>
      <c r="T228" s="35"/>
      <c r="U228" s="35"/>
      <c r="AA228" s="20"/>
      <c r="AB228" s="20"/>
      <c r="AC228" s="20"/>
      <c r="AE228" s="16"/>
    </row>
    <row r="229" spans="1:31" x14ac:dyDescent="0.25">
      <c r="A229" s="42">
        <v>136</v>
      </c>
      <c r="B229" s="42" t="s">
        <v>66</v>
      </c>
      <c r="C229" s="42" t="s">
        <v>685</v>
      </c>
      <c r="E229" s="20">
        <v>1</v>
      </c>
      <c r="F229" s="20">
        <v>1</v>
      </c>
      <c r="G229" s="20">
        <v>4</v>
      </c>
      <c r="H229" s="20">
        <v>0</v>
      </c>
      <c r="I229" s="20">
        <v>0</v>
      </c>
      <c r="J229" s="20">
        <v>0</v>
      </c>
      <c r="K229" s="20">
        <v>0</v>
      </c>
      <c r="L229" s="20">
        <v>0</v>
      </c>
      <c r="M229" s="261" t="s">
        <v>792</v>
      </c>
      <c r="O229" s="101"/>
      <c r="P229" s="45"/>
      <c r="Q229" s="33"/>
      <c r="R229" s="33"/>
      <c r="S229" s="33"/>
      <c r="T229" s="35"/>
      <c r="U229" s="35"/>
      <c r="AA229" s="20"/>
      <c r="AB229" s="20"/>
      <c r="AC229" s="20"/>
      <c r="AE229" s="16"/>
    </row>
    <row r="230" spans="1:31" x14ac:dyDescent="0.25">
      <c r="A230" s="42">
        <v>136</v>
      </c>
      <c r="B230" s="42" t="s">
        <v>66</v>
      </c>
      <c r="C230" s="42" t="s">
        <v>685</v>
      </c>
      <c r="E230" s="20">
        <v>1</v>
      </c>
      <c r="F230" s="20">
        <v>2</v>
      </c>
      <c r="G230" s="20">
        <v>1</v>
      </c>
      <c r="H230" s="20">
        <v>0</v>
      </c>
      <c r="I230" s="20">
        <v>0</v>
      </c>
      <c r="J230" s="20">
        <v>0</v>
      </c>
      <c r="K230" s="20">
        <v>0</v>
      </c>
      <c r="L230" s="20">
        <v>0</v>
      </c>
      <c r="M230" s="261" t="s">
        <v>792</v>
      </c>
      <c r="O230" s="101"/>
      <c r="P230" s="45"/>
      <c r="Q230" s="33"/>
      <c r="R230" s="33"/>
      <c r="S230" s="33"/>
      <c r="T230" s="35"/>
      <c r="U230" s="35"/>
      <c r="AA230" s="20"/>
      <c r="AB230" s="20"/>
      <c r="AC230" s="20"/>
      <c r="AE230" s="16"/>
    </row>
    <row r="231" spans="1:31" x14ac:dyDescent="0.25">
      <c r="A231" s="42">
        <v>136</v>
      </c>
      <c r="B231" s="42" t="s">
        <v>66</v>
      </c>
      <c r="C231" s="42" t="s">
        <v>685</v>
      </c>
      <c r="E231" s="20">
        <v>1</v>
      </c>
      <c r="F231" s="20">
        <v>2</v>
      </c>
      <c r="G231" s="20">
        <v>2</v>
      </c>
      <c r="H231" s="20">
        <v>0</v>
      </c>
      <c r="I231" s="20">
        <v>0</v>
      </c>
      <c r="J231" s="20">
        <v>0</v>
      </c>
      <c r="K231" s="20">
        <v>0</v>
      </c>
      <c r="L231" s="20">
        <v>0</v>
      </c>
      <c r="M231" s="261" t="s">
        <v>792</v>
      </c>
      <c r="O231" s="101"/>
      <c r="P231" s="45"/>
      <c r="Q231" s="33"/>
      <c r="R231" s="33"/>
      <c r="S231" s="33"/>
      <c r="T231" s="35"/>
      <c r="U231" s="35"/>
      <c r="AA231" s="20"/>
      <c r="AB231" s="20"/>
      <c r="AC231" s="20"/>
      <c r="AE231" s="16"/>
    </row>
    <row r="232" spans="1:31" x14ac:dyDescent="0.25">
      <c r="A232" s="42">
        <v>136</v>
      </c>
      <c r="B232" s="42" t="s">
        <v>66</v>
      </c>
      <c r="C232" s="42" t="s">
        <v>685</v>
      </c>
      <c r="E232" s="20">
        <v>1</v>
      </c>
      <c r="F232" s="20">
        <v>2</v>
      </c>
      <c r="G232" s="20">
        <v>3</v>
      </c>
      <c r="H232" s="20">
        <v>8</v>
      </c>
      <c r="I232" s="20">
        <v>3</v>
      </c>
      <c r="J232" s="20">
        <v>0</v>
      </c>
      <c r="K232" s="20">
        <v>4</v>
      </c>
      <c r="L232" s="20">
        <v>8</v>
      </c>
      <c r="M232" s="261" t="s">
        <v>792</v>
      </c>
      <c r="O232" s="101"/>
      <c r="P232" s="45"/>
      <c r="Q232" s="33"/>
      <c r="R232" s="33"/>
      <c r="S232" s="33"/>
      <c r="T232" s="35"/>
      <c r="U232" s="35"/>
      <c r="AA232" s="20"/>
      <c r="AB232" s="20"/>
      <c r="AC232" s="20"/>
      <c r="AE232" s="16"/>
    </row>
    <row r="233" spans="1:31" x14ac:dyDescent="0.25">
      <c r="A233" s="42">
        <v>136</v>
      </c>
      <c r="B233" s="42" t="s">
        <v>66</v>
      </c>
      <c r="C233" s="42" t="s">
        <v>685</v>
      </c>
      <c r="E233" s="20">
        <v>1</v>
      </c>
      <c r="F233" s="20">
        <v>2</v>
      </c>
      <c r="G233" s="20">
        <v>4</v>
      </c>
      <c r="H233" s="20">
        <v>8</v>
      </c>
      <c r="I233" s="20">
        <v>2</v>
      </c>
      <c r="J233" s="20">
        <v>0</v>
      </c>
      <c r="K233" s="20">
        <v>3</v>
      </c>
      <c r="L233" s="20">
        <v>8</v>
      </c>
      <c r="M233" s="261" t="s">
        <v>792</v>
      </c>
      <c r="O233" s="101"/>
      <c r="P233" s="45"/>
      <c r="Q233" s="33"/>
      <c r="R233" s="33"/>
      <c r="S233" s="33"/>
      <c r="T233" s="35"/>
      <c r="U233" s="35"/>
      <c r="AA233" s="20"/>
      <c r="AB233" s="20"/>
      <c r="AC233" s="20"/>
      <c r="AE233" s="16"/>
    </row>
    <row r="234" spans="1:31" x14ac:dyDescent="0.25">
      <c r="A234" s="42">
        <v>136</v>
      </c>
      <c r="B234" s="42" t="s">
        <v>66</v>
      </c>
      <c r="C234" s="42" t="s">
        <v>685</v>
      </c>
      <c r="E234" s="20">
        <v>1</v>
      </c>
      <c r="F234" s="20">
        <v>3</v>
      </c>
      <c r="G234" s="20">
        <v>1</v>
      </c>
      <c r="H234" s="20">
        <v>0</v>
      </c>
      <c r="I234" s="20">
        <v>0</v>
      </c>
      <c r="J234" s="20">
        <v>0</v>
      </c>
      <c r="K234" s="20">
        <v>0</v>
      </c>
      <c r="L234" s="20">
        <v>0</v>
      </c>
      <c r="M234" s="261" t="s">
        <v>792</v>
      </c>
      <c r="O234" s="101"/>
      <c r="P234" s="45"/>
      <c r="Q234" s="33"/>
      <c r="R234" s="33"/>
      <c r="S234" s="33"/>
      <c r="T234" s="35"/>
      <c r="U234" s="35"/>
      <c r="AA234" s="20"/>
      <c r="AB234" s="20"/>
      <c r="AC234" s="20"/>
      <c r="AE234" s="16"/>
    </row>
    <row r="235" spans="1:31" x14ac:dyDescent="0.25">
      <c r="A235" s="42">
        <v>136</v>
      </c>
      <c r="B235" s="42" t="s">
        <v>66</v>
      </c>
      <c r="C235" s="42" t="s">
        <v>685</v>
      </c>
      <c r="E235" s="20">
        <v>1</v>
      </c>
      <c r="F235" s="20">
        <v>3</v>
      </c>
      <c r="G235" s="20">
        <v>2</v>
      </c>
      <c r="H235" s="20">
        <v>0</v>
      </c>
      <c r="I235" s="20">
        <v>0</v>
      </c>
      <c r="J235" s="20">
        <v>0</v>
      </c>
      <c r="K235" s="20">
        <v>0</v>
      </c>
      <c r="L235" s="20">
        <v>0</v>
      </c>
      <c r="M235" s="261" t="s">
        <v>792</v>
      </c>
      <c r="O235" s="101"/>
      <c r="P235" s="45"/>
      <c r="Q235" s="33"/>
      <c r="R235" s="33"/>
      <c r="S235" s="33"/>
      <c r="T235" s="35"/>
      <c r="U235" s="35"/>
      <c r="AA235" s="20"/>
      <c r="AB235" s="20"/>
      <c r="AC235" s="20"/>
      <c r="AE235" s="16"/>
    </row>
    <row r="236" spans="1:31" x14ac:dyDescent="0.25">
      <c r="A236" s="42">
        <v>136</v>
      </c>
      <c r="B236" s="42" t="s">
        <v>66</v>
      </c>
      <c r="C236" s="42" t="s">
        <v>685</v>
      </c>
      <c r="E236" s="20">
        <v>1</v>
      </c>
      <c r="F236" s="20">
        <v>3</v>
      </c>
      <c r="G236" s="20">
        <v>3</v>
      </c>
      <c r="H236" s="20">
        <v>15</v>
      </c>
      <c r="I236" s="20">
        <v>3</v>
      </c>
      <c r="J236" s="20">
        <v>1</v>
      </c>
      <c r="K236" s="20">
        <v>4</v>
      </c>
      <c r="L236" s="20">
        <v>15</v>
      </c>
      <c r="M236" s="261" t="s">
        <v>792</v>
      </c>
      <c r="O236" s="101"/>
      <c r="P236" s="45"/>
      <c r="Q236" s="33"/>
      <c r="R236" s="33"/>
      <c r="S236" s="33"/>
      <c r="T236" s="35"/>
      <c r="U236" s="35"/>
      <c r="AA236" s="20"/>
      <c r="AB236" s="20"/>
      <c r="AC236" s="20"/>
      <c r="AE236" s="16"/>
    </row>
    <row r="237" spans="1:31" x14ac:dyDescent="0.25">
      <c r="A237" s="42">
        <v>136</v>
      </c>
      <c r="B237" s="42" t="s">
        <v>66</v>
      </c>
      <c r="C237" s="42" t="s">
        <v>685</v>
      </c>
      <c r="E237" s="20">
        <v>1</v>
      </c>
      <c r="F237" s="20">
        <v>3</v>
      </c>
      <c r="G237" s="20">
        <v>4</v>
      </c>
      <c r="H237" s="20">
        <v>1</v>
      </c>
      <c r="I237" s="20">
        <v>1</v>
      </c>
      <c r="J237" s="20">
        <v>0</v>
      </c>
      <c r="K237" s="20">
        <v>1</v>
      </c>
      <c r="L237" s="20">
        <v>1</v>
      </c>
      <c r="M237" s="261" t="s">
        <v>792</v>
      </c>
      <c r="O237" s="101"/>
      <c r="P237" s="45"/>
      <c r="Q237" s="33"/>
      <c r="R237" s="33"/>
      <c r="S237" s="33"/>
      <c r="T237" s="35"/>
      <c r="U237" s="35"/>
      <c r="AA237" s="20"/>
      <c r="AB237" s="20"/>
      <c r="AC237" s="20"/>
      <c r="AE237" s="16"/>
    </row>
    <row r="238" spans="1:31" x14ac:dyDescent="0.25">
      <c r="A238" s="42">
        <v>136</v>
      </c>
      <c r="B238" s="42" t="s">
        <v>66</v>
      </c>
      <c r="C238" s="42" t="s">
        <v>685</v>
      </c>
      <c r="E238" s="20">
        <v>1</v>
      </c>
      <c r="F238" s="20">
        <v>4</v>
      </c>
      <c r="G238" s="20">
        <v>1</v>
      </c>
      <c r="H238" s="20">
        <v>0</v>
      </c>
      <c r="I238" s="20">
        <v>0</v>
      </c>
      <c r="J238" s="20">
        <v>0</v>
      </c>
      <c r="K238" s="20">
        <v>0</v>
      </c>
      <c r="L238" s="20">
        <v>0</v>
      </c>
      <c r="M238" s="261" t="s">
        <v>792</v>
      </c>
      <c r="O238" s="101"/>
      <c r="P238" s="45"/>
      <c r="Q238" s="33"/>
      <c r="R238" s="33"/>
      <c r="S238" s="33"/>
      <c r="T238" s="35"/>
      <c r="U238" s="35"/>
      <c r="AA238" s="20"/>
      <c r="AB238" s="20"/>
      <c r="AC238" s="20"/>
      <c r="AE238" s="16"/>
    </row>
    <row r="239" spans="1:31" x14ac:dyDescent="0.25">
      <c r="A239" s="42">
        <v>136</v>
      </c>
      <c r="B239" s="42" t="s">
        <v>66</v>
      </c>
      <c r="C239" s="42" t="s">
        <v>685</v>
      </c>
      <c r="E239" s="20">
        <v>1</v>
      </c>
      <c r="F239" s="20">
        <v>4</v>
      </c>
      <c r="G239" s="20">
        <v>2</v>
      </c>
      <c r="H239" s="20">
        <v>0</v>
      </c>
      <c r="I239" s="20">
        <v>0</v>
      </c>
      <c r="J239" s="20">
        <v>0</v>
      </c>
      <c r="K239" s="20">
        <v>0</v>
      </c>
      <c r="L239" s="20">
        <v>0</v>
      </c>
      <c r="M239" s="261" t="s">
        <v>792</v>
      </c>
      <c r="O239" s="101"/>
      <c r="P239" s="45"/>
      <c r="Q239" s="33"/>
      <c r="R239" s="33"/>
      <c r="S239" s="33"/>
      <c r="T239" s="35"/>
      <c r="U239" s="35"/>
      <c r="AA239" s="20"/>
      <c r="AB239" s="20"/>
      <c r="AC239" s="20"/>
      <c r="AE239" s="16"/>
    </row>
    <row r="240" spans="1:31" x14ac:dyDescent="0.25">
      <c r="A240" s="42">
        <v>136</v>
      </c>
      <c r="B240" s="42" t="s">
        <v>66</v>
      </c>
      <c r="C240" s="42" t="s">
        <v>685</v>
      </c>
      <c r="E240" s="20">
        <v>1</v>
      </c>
      <c r="F240" s="20">
        <v>4</v>
      </c>
      <c r="G240" s="20">
        <v>3</v>
      </c>
      <c r="H240" s="20">
        <v>18</v>
      </c>
      <c r="I240" s="20">
        <v>3</v>
      </c>
      <c r="J240" s="20">
        <v>2</v>
      </c>
      <c r="K240" s="20">
        <v>10</v>
      </c>
      <c r="L240" s="20">
        <v>18</v>
      </c>
      <c r="M240" s="261" t="s">
        <v>792</v>
      </c>
      <c r="O240" s="101"/>
      <c r="P240" s="45"/>
      <c r="Q240" s="33"/>
      <c r="R240" s="33"/>
      <c r="S240" s="33"/>
      <c r="T240" s="35"/>
      <c r="U240" s="35"/>
      <c r="AA240" s="20"/>
      <c r="AB240" s="20"/>
      <c r="AC240" s="20"/>
      <c r="AE240" s="16"/>
    </row>
    <row r="241" spans="1:32" x14ac:dyDescent="0.25">
      <c r="A241" s="42">
        <v>136</v>
      </c>
      <c r="B241" s="42" t="s">
        <v>66</v>
      </c>
      <c r="C241" s="42" t="s">
        <v>685</v>
      </c>
      <c r="E241" s="20">
        <v>1</v>
      </c>
      <c r="F241" s="20">
        <v>4</v>
      </c>
      <c r="G241" s="20">
        <v>4</v>
      </c>
      <c r="H241" s="20">
        <v>4</v>
      </c>
      <c r="I241" s="20">
        <v>0</v>
      </c>
      <c r="J241" s="20">
        <v>0</v>
      </c>
      <c r="K241" s="20">
        <v>2</v>
      </c>
      <c r="L241" s="20">
        <v>4</v>
      </c>
      <c r="M241" s="261" t="s">
        <v>792</v>
      </c>
      <c r="O241" s="101"/>
      <c r="P241" s="45"/>
      <c r="Q241" s="33"/>
      <c r="R241" s="33"/>
      <c r="S241" s="33"/>
      <c r="T241" s="35"/>
      <c r="U241" s="35"/>
      <c r="AA241" s="20"/>
      <c r="AB241" s="20"/>
      <c r="AC241" s="20"/>
      <c r="AE241" s="16"/>
    </row>
    <row r="242" spans="1:32" x14ac:dyDescent="0.25">
      <c r="A242" s="42">
        <v>136</v>
      </c>
      <c r="B242" s="42" t="s">
        <v>66</v>
      </c>
      <c r="C242" s="42" t="s">
        <v>685</v>
      </c>
      <c r="E242" s="20">
        <v>2</v>
      </c>
      <c r="F242" s="20">
        <v>1</v>
      </c>
      <c r="G242" s="20">
        <v>1</v>
      </c>
      <c r="H242" s="20">
        <v>0</v>
      </c>
      <c r="I242" s="20">
        <v>0</v>
      </c>
      <c r="J242" s="20">
        <v>0</v>
      </c>
      <c r="K242" s="20">
        <v>0</v>
      </c>
      <c r="L242" s="20">
        <v>0</v>
      </c>
      <c r="M242" s="261" t="s">
        <v>795</v>
      </c>
      <c r="O242" s="101"/>
      <c r="P242" s="45"/>
      <c r="Q242" s="33"/>
      <c r="R242" s="33"/>
      <c r="S242" s="33"/>
      <c r="T242" s="35"/>
      <c r="U242" s="35"/>
      <c r="AA242" s="20"/>
      <c r="AB242" s="20"/>
      <c r="AC242" s="20"/>
      <c r="AE242" s="16"/>
    </row>
    <row r="243" spans="1:32" x14ac:dyDescent="0.25">
      <c r="A243" s="42">
        <v>136</v>
      </c>
      <c r="B243" s="42" t="s">
        <v>66</v>
      </c>
      <c r="C243" s="42" t="s">
        <v>685</v>
      </c>
      <c r="E243" s="20">
        <v>2</v>
      </c>
      <c r="F243" s="20">
        <v>1</v>
      </c>
      <c r="G243" s="20">
        <v>2</v>
      </c>
      <c r="H243" s="20">
        <v>0</v>
      </c>
      <c r="I243" s="20">
        <v>0</v>
      </c>
      <c r="J243" s="20">
        <v>0</v>
      </c>
      <c r="K243" s="20">
        <v>0</v>
      </c>
      <c r="L243" s="20">
        <v>0</v>
      </c>
      <c r="M243" s="261" t="s">
        <v>795</v>
      </c>
      <c r="O243" s="101"/>
      <c r="P243" s="45"/>
      <c r="Q243" s="33"/>
      <c r="R243" s="33"/>
      <c r="S243" s="33"/>
      <c r="T243" s="35"/>
      <c r="U243" s="35"/>
      <c r="AA243" s="20"/>
      <c r="AB243" s="20"/>
      <c r="AC243" s="20"/>
      <c r="AE243" s="16"/>
    </row>
    <row r="244" spans="1:32" x14ac:dyDescent="0.25">
      <c r="A244" s="42">
        <v>136</v>
      </c>
      <c r="B244" s="42" t="s">
        <v>66</v>
      </c>
      <c r="C244" s="42" t="s">
        <v>685</v>
      </c>
      <c r="E244" s="20">
        <v>2</v>
      </c>
      <c r="F244" s="20">
        <v>1</v>
      </c>
      <c r="G244" s="20">
        <v>3</v>
      </c>
      <c r="H244" s="20">
        <v>15</v>
      </c>
      <c r="I244" s="20">
        <v>2</v>
      </c>
      <c r="J244" s="20">
        <v>0</v>
      </c>
      <c r="K244" s="20">
        <v>7</v>
      </c>
      <c r="L244" s="20">
        <v>10</v>
      </c>
      <c r="M244" s="261" t="s">
        <v>795</v>
      </c>
      <c r="O244" s="101"/>
      <c r="P244" s="45"/>
      <c r="Q244" s="33"/>
      <c r="R244" s="33"/>
      <c r="S244" s="33"/>
      <c r="T244" s="35"/>
      <c r="U244" s="35"/>
      <c r="AA244" s="20"/>
      <c r="AB244" s="20"/>
      <c r="AC244" s="20"/>
      <c r="AE244" s="16"/>
    </row>
    <row r="245" spans="1:32" x14ac:dyDescent="0.25">
      <c r="A245" s="42">
        <v>136</v>
      </c>
      <c r="B245" s="42" t="s">
        <v>66</v>
      </c>
      <c r="C245" s="42" t="s">
        <v>685</v>
      </c>
      <c r="E245" s="20">
        <v>2</v>
      </c>
      <c r="F245" s="20">
        <v>1</v>
      </c>
      <c r="G245" s="20">
        <v>4</v>
      </c>
      <c r="H245" s="20">
        <v>0</v>
      </c>
      <c r="I245" s="20">
        <v>0</v>
      </c>
      <c r="J245" s="20">
        <v>0</v>
      </c>
      <c r="K245" s="20">
        <v>0</v>
      </c>
      <c r="L245" s="20">
        <v>0</v>
      </c>
      <c r="M245" s="261" t="s">
        <v>795</v>
      </c>
      <c r="O245" s="101"/>
      <c r="P245" s="45"/>
      <c r="Q245" s="33"/>
      <c r="R245" s="33"/>
      <c r="S245" s="33"/>
      <c r="T245" s="35"/>
      <c r="U245" s="35"/>
      <c r="AA245" s="20"/>
      <c r="AB245" s="20"/>
      <c r="AC245" s="20"/>
      <c r="AE245" s="16"/>
    </row>
    <row r="246" spans="1:32" x14ac:dyDescent="0.25">
      <c r="A246" s="42">
        <v>136</v>
      </c>
      <c r="B246" s="42" t="s">
        <v>66</v>
      </c>
      <c r="C246" s="42" t="s">
        <v>685</v>
      </c>
      <c r="E246" s="20">
        <v>2</v>
      </c>
      <c r="F246" s="20">
        <v>2</v>
      </c>
      <c r="G246" s="20">
        <v>1</v>
      </c>
      <c r="H246" s="20">
        <v>0</v>
      </c>
      <c r="I246" s="20">
        <v>0</v>
      </c>
      <c r="J246" s="20">
        <v>0</v>
      </c>
      <c r="K246" s="20">
        <v>0</v>
      </c>
      <c r="L246" s="20">
        <v>0</v>
      </c>
      <c r="M246" s="261" t="s">
        <v>795</v>
      </c>
      <c r="O246" s="101"/>
      <c r="P246" s="45"/>
      <c r="Q246" s="33"/>
      <c r="R246" s="33"/>
      <c r="S246" s="33"/>
      <c r="T246" s="35"/>
      <c r="U246" s="35"/>
      <c r="AA246" s="20"/>
      <c r="AB246" s="20"/>
      <c r="AC246" s="20"/>
      <c r="AE246" s="16"/>
    </row>
    <row r="247" spans="1:32" x14ac:dyDescent="0.25">
      <c r="A247" s="42">
        <v>136</v>
      </c>
      <c r="B247" s="42" t="s">
        <v>66</v>
      </c>
      <c r="C247" s="42" t="s">
        <v>685</v>
      </c>
      <c r="E247" s="20">
        <v>2</v>
      </c>
      <c r="F247" s="20">
        <v>2</v>
      </c>
      <c r="G247" s="20">
        <v>2</v>
      </c>
      <c r="H247" s="20">
        <v>0</v>
      </c>
      <c r="I247" s="20">
        <v>0</v>
      </c>
      <c r="J247" s="20">
        <v>0</v>
      </c>
      <c r="K247" s="20">
        <v>0</v>
      </c>
      <c r="L247" s="20">
        <v>0</v>
      </c>
      <c r="M247" s="261" t="s">
        <v>795</v>
      </c>
      <c r="O247" s="101"/>
      <c r="P247" s="45"/>
      <c r="Q247" s="33"/>
      <c r="R247" s="33"/>
      <c r="S247" s="33"/>
      <c r="T247" s="35"/>
      <c r="U247" s="35"/>
      <c r="AA247" s="20"/>
      <c r="AB247" s="20"/>
      <c r="AC247" s="20"/>
      <c r="AE247" s="16"/>
    </row>
    <row r="248" spans="1:32" x14ac:dyDescent="0.25">
      <c r="A248" s="42">
        <v>136</v>
      </c>
      <c r="B248" s="42" t="s">
        <v>66</v>
      </c>
      <c r="C248" s="42" t="s">
        <v>685</v>
      </c>
      <c r="E248" s="20">
        <v>2</v>
      </c>
      <c r="F248" s="20">
        <v>2</v>
      </c>
      <c r="G248" s="20">
        <v>3</v>
      </c>
      <c r="H248" s="20">
        <v>11</v>
      </c>
      <c r="I248" s="20">
        <v>2</v>
      </c>
      <c r="J248" s="20">
        <v>0</v>
      </c>
      <c r="K248" s="20">
        <v>4</v>
      </c>
      <c r="L248" s="20">
        <v>7</v>
      </c>
      <c r="M248" s="261" t="s">
        <v>795</v>
      </c>
      <c r="O248" s="101"/>
      <c r="P248" s="45"/>
      <c r="Q248" s="33"/>
      <c r="R248" s="33"/>
      <c r="S248" s="33"/>
      <c r="T248" s="35"/>
      <c r="U248" s="35"/>
      <c r="AA248" s="20"/>
      <c r="AB248" s="20"/>
      <c r="AC248" s="20"/>
      <c r="AE248" s="16"/>
    </row>
    <row r="249" spans="1:32" x14ac:dyDescent="0.25">
      <c r="A249" s="244">
        <v>136</v>
      </c>
      <c r="B249" s="244" t="s">
        <v>66</v>
      </c>
      <c r="C249" s="244" t="s">
        <v>685</v>
      </c>
      <c r="D249" s="244"/>
      <c r="E249" s="246">
        <v>2</v>
      </c>
      <c r="F249" s="246">
        <v>2</v>
      </c>
      <c r="G249" s="246">
        <v>4</v>
      </c>
      <c r="H249" s="248">
        <v>3</v>
      </c>
      <c r="I249" s="246">
        <v>1</v>
      </c>
      <c r="J249" s="246">
        <v>0</v>
      </c>
      <c r="K249" s="246">
        <v>2</v>
      </c>
      <c r="L249" s="246">
        <v>3</v>
      </c>
      <c r="M249" s="261" t="s">
        <v>795</v>
      </c>
      <c r="O249" s="101"/>
      <c r="P249" s="45"/>
      <c r="Q249" s="33"/>
      <c r="R249" s="33"/>
      <c r="S249" s="33"/>
      <c r="T249" s="35"/>
      <c r="U249" s="35"/>
      <c r="AA249" s="20"/>
      <c r="AB249" s="20"/>
      <c r="AC249" s="20"/>
      <c r="AE249" s="16"/>
      <c r="AF249" s="53"/>
    </row>
    <row r="250" spans="1:32" x14ac:dyDescent="0.25">
      <c r="A250" s="42">
        <v>136</v>
      </c>
      <c r="B250" s="42" t="s">
        <v>66</v>
      </c>
      <c r="C250" s="42" t="s">
        <v>685</v>
      </c>
      <c r="E250" s="20">
        <v>2</v>
      </c>
      <c r="F250" s="20">
        <v>3</v>
      </c>
      <c r="G250" s="20">
        <v>1</v>
      </c>
      <c r="H250" s="20">
        <v>0</v>
      </c>
      <c r="I250" s="20">
        <v>0</v>
      </c>
      <c r="J250" s="20">
        <v>0</v>
      </c>
      <c r="K250" s="20">
        <v>0</v>
      </c>
      <c r="L250" s="20">
        <v>0</v>
      </c>
      <c r="M250" s="261" t="s">
        <v>795</v>
      </c>
      <c r="O250" s="101"/>
      <c r="P250" s="45"/>
      <c r="Q250" s="33"/>
      <c r="R250" s="33"/>
      <c r="S250" s="33"/>
      <c r="T250" s="35"/>
      <c r="U250" s="35"/>
      <c r="AA250" s="20"/>
      <c r="AB250" s="20"/>
      <c r="AC250" s="20"/>
      <c r="AE250" s="16"/>
    </row>
    <row r="251" spans="1:32" x14ac:dyDescent="0.25">
      <c r="A251" s="42">
        <v>136</v>
      </c>
      <c r="B251" s="42" t="s">
        <v>66</v>
      </c>
      <c r="C251" s="42" t="s">
        <v>685</v>
      </c>
      <c r="E251" s="20">
        <v>2</v>
      </c>
      <c r="F251" s="20">
        <v>3</v>
      </c>
      <c r="G251" s="20">
        <v>2</v>
      </c>
      <c r="H251" s="20">
        <v>0</v>
      </c>
      <c r="I251" s="20">
        <v>0</v>
      </c>
      <c r="J251" s="20">
        <v>0</v>
      </c>
      <c r="K251" s="20">
        <v>0</v>
      </c>
      <c r="L251" s="20">
        <v>0</v>
      </c>
      <c r="M251" s="261" t="s">
        <v>795</v>
      </c>
      <c r="O251" s="101"/>
      <c r="P251" s="45"/>
      <c r="Q251" s="33"/>
      <c r="R251" s="33"/>
      <c r="S251" s="33"/>
      <c r="T251" s="35"/>
      <c r="U251" s="35"/>
      <c r="AA251" s="20"/>
      <c r="AB251" s="20"/>
      <c r="AC251" s="20"/>
      <c r="AE251" s="16"/>
    </row>
    <row r="252" spans="1:32" x14ac:dyDescent="0.25">
      <c r="A252" s="42">
        <v>136</v>
      </c>
      <c r="B252" s="42" t="s">
        <v>66</v>
      </c>
      <c r="C252" s="42" t="s">
        <v>685</v>
      </c>
      <c r="E252" s="20">
        <v>2</v>
      </c>
      <c r="F252" s="20">
        <v>3</v>
      </c>
      <c r="G252" s="20">
        <v>3</v>
      </c>
      <c r="H252" s="20">
        <v>7</v>
      </c>
      <c r="I252" s="20">
        <v>1</v>
      </c>
      <c r="J252" s="20">
        <v>0</v>
      </c>
      <c r="K252" s="20">
        <v>1</v>
      </c>
      <c r="L252" s="20">
        <v>7</v>
      </c>
      <c r="M252" s="261" t="s">
        <v>795</v>
      </c>
      <c r="O252" s="101"/>
      <c r="P252" s="45"/>
      <c r="Q252" s="33"/>
      <c r="R252" s="33"/>
      <c r="S252" s="33"/>
      <c r="T252" s="35"/>
      <c r="U252" s="35"/>
      <c r="AA252" s="20"/>
      <c r="AB252" s="20"/>
      <c r="AC252" s="20"/>
      <c r="AE252" s="16"/>
    </row>
    <row r="253" spans="1:32" x14ac:dyDescent="0.25">
      <c r="A253" s="42">
        <v>136</v>
      </c>
      <c r="B253" s="42" t="s">
        <v>66</v>
      </c>
      <c r="C253" s="42" t="s">
        <v>685</v>
      </c>
      <c r="E253" s="20">
        <v>2</v>
      </c>
      <c r="F253" s="20">
        <v>3</v>
      </c>
      <c r="G253" s="20">
        <v>4</v>
      </c>
      <c r="H253" s="20">
        <v>1</v>
      </c>
      <c r="I253" s="20">
        <v>0</v>
      </c>
      <c r="J253" s="20">
        <v>0</v>
      </c>
      <c r="K253" s="20">
        <v>0</v>
      </c>
      <c r="L253" s="20">
        <v>0</v>
      </c>
      <c r="M253" s="261" t="s">
        <v>795</v>
      </c>
      <c r="O253" s="101"/>
      <c r="P253" s="45"/>
      <c r="Q253" s="33"/>
      <c r="R253" s="33"/>
      <c r="S253" s="33"/>
      <c r="T253" s="35"/>
      <c r="U253" s="35"/>
      <c r="AA253" s="20"/>
      <c r="AB253" s="20"/>
      <c r="AC253" s="20"/>
      <c r="AE253" s="16"/>
    </row>
    <row r="254" spans="1:32" x14ac:dyDescent="0.25">
      <c r="A254" s="42">
        <v>136</v>
      </c>
      <c r="B254" s="42" t="s">
        <v>66</v>
      </c>
      <c r="C254" s="42" t="s">
        <v>685</v>
      </c>
      <c r="E254" s="20">
        <v>2</v>
      </c>
      <c r="F254" s="20">
        <v>4</v>
      </c>
      <c r="G254" s="20">
        <v>1</v>
      </c>
      <c r="H254" s="20">
        <v>0</v>
      </c>
      <c r="I254" s="20">
        <v>0</v>
      </c>
      <c r="J254" s="20">
        <v>0</v>
      </c>
      <c r="K254" s="20">
        <v>0</v>
      </c>
      <c r="L254" s="20">
        <v>0</v>
      </c>
      <c r="M254" s="261" t="s">
        <v>795</v>
      </c>
      <c r="O254" s="101"/>
      <c r="P254" s="45"/>
      <c r="Q254" s="33"/>
      <c r="R254" s="33"/>
      <c r="S254" s="33"/>
      <c r="T254" s="35"/>
      <c r="U254" s="35"/>
      <c r="AA254" s="20"/>
      <c r="AB254" s="20"/>
      <c r="AC254" s="20"/>
      <c r="AE254" s="16"/>
    </row>
    <row r="255" spans="1:32" x14ac:dyDescent="0.25">
      <c r="A255" s="42">
        <v>136</v>
      </c>
      <c r="B255" s="42" t="s">
        <v>66</v>
      </c>
      <c r="C255" s="42" t="s">
        <v>685</v>
      </c>
      <c r="E255" s="20">
        <v>2</v>
      </c>
      <c r="F255" s="20">
        <v>4</v>
      </c>
      <c r="G255" s="20">
        <v>2</v>
      </c>
      <c r="H255" s="20">
        <v>0</v>
      </c>
      <c r="I255" s="20">
        <v>0</v>
      </c>
      <c r="J255" s="20">
        <v>0</v>
      </c>
      <c r="K255" s="20">
        <v>0</v>
      </c>
      <c r="L255" s="20">
        <v>0</v>
      </c>
      <c r="M255" s="261" t="s">
        <v>795</v>
      </c>
      <c r="O255" s="101"/>
      <c r="P255" s="45"/>
      <c r="Q255" s="33"/>
      <c r="R255" s="33"/>
      <c r="S255" s="33"/>
      <c r="T255" s="35"/>
      <c r="U255" s="35"/>
      <c r="AA255" s="20"/>
      <c r="AB255" s="20"/>
      <c r="AC255" s="20"/>
      <c r="AE255" s="16"/>
    </row>
    <row r="256" spans="1:32" x14ac:dyDescent="0.25">
      <c r="A256" s="42">
        <v>136</v>
      </c>
      <c r="B256" s="42" t="s">
        <v>66</v>
      </c>
      <c r="C256" s="42" t="s">
        <v>685</v>
      </c>
      <c r="E256" s="20">
        <v>2</v>
      </c>
      <c r="F256" s="20">
        <v>4</v>
      </c>
      <c r="G256" s="20">
        <v>3</v>
      </c>
      <c r="H256" s="20">
        <v>18</v>
      </c>
      <c r="I256" s="20">
        <v>4</v>
      </c>
      <c r="J256" s="20">
        <v>0</v>
      </c>
      <c r="K256" s="20">
        <v>3</v>
      </c>
      <c r="L256" s="20">
        <v>15</v>
      </c>
      <c r="M256" s="261" t="s">
        <v>795</v>
      </c>
      <c r="O256" s="101"/>
      <c r="P256" s="45"/>
      <c r="Q256" s="33"/>
      <c r="R256" s="33"/>
      <c r="S256" s="33"/>
      <c r="T256" s="35"/>
      <c r="U256" s="35"/>
      <c r="AA256" s="20"/>
      <c r="AB256" s="20"/>
      <c r="AC256" s="20"/>
      <c r="AE256" s="16"/>
    </row>
    <row r="257" spans="1:31" x14ac:dyDescent="0.25">
      <c r="A257" s="42">
        <v>136</v>
      </c>
      <c r="B257" s="42" t="s">
        <v>66</v>
      </c>
      <c r="C257" s="42" t="s">
        <v>685</v>
      </c>
      <c r="E257" s="20">
        <v>2</v>
      </c>
      <c r="F257" s="20">
        <v>4</v>
      </c>
      <c r="G257" s="20">
        <v>4</v>
      </c>
      <c r="H257" s="20">
        <v>3</v>
      </c>
      <c r="I257" s="20">
        <v>1</v>
      </c>
      <c r="J257" s="20">
        <v>0</v>
      </c>
      <c r="K257" s="20">
        <v>2</v>
      </c>
      <c r="L257" s="20">
        <v>2</v>
      </c>
      <c r="M257" s="261" t="s">
        <v>795</v>
      </c>
      <c r="O257" s="101"/>
      <c r="P257" s="45"/>
      <c r="Q257" s="33"/>
      <c r="R257" s="33"/>
      <c r="S257" s="33"/>
      <c r="T257" s="35"/>
      <c r="U257" s="35"/>
      <c r="AA257" s="20"/>
      <c r="AB257" s="20"/>
      <c r="AC257" s="20"/>
      <c r="AE257" s="16"/>
    </row>
    <row r="258" spans="1:31" x14ac:dyDescent="0.25">
      <c r="A258" s="42">
        <v>136</v>
      </c>
      <c r="B258" s="42" t="s">
        <v>66</v>
      </c>
      <c r="C258" s="42" t="s">
        <v>683</v>
      </c>
      <c r="E258" s="20">
        <v>1</v>
      </c>
      <c r="F258" s="20">
        <v>1</v>
      </c>
      <c r="G258" s="20">
        <v>1</v>
      </c>
      <c r="H258" s="20">
        <v>18</v>
      </c>
      <c r="I258" s="20">
        <v>4</v>
      </c>
      <c r="J258" s="20">
        <v>1</v>
      </c>
      <c r="K258" s="20">
        <v>3</v>
      </c>
      <c r="L258" s="20">
        <v>18</v>
      </c>
      <c r="M258" s="261" t="s">
        <v>793</v>
      </c>
      <c r="O258" s="101"/>
      <c r="P258" s="45"/>
      <c r="Q258" s="33"/>
      <c r="R258" s="33"/>
      <c r="S258" s="33"/>
      <c r="T258" s="35"/>
      <c r="U258" s="35"/>
      <c r="AA258" s="20"/>
      <c r="AB258" s="20"/>
      <c r="AC258" s="20"/>
      <c r="AE258" s="16"/>
    </row>
    <row r="259" spans="1:31" x14ac:dyDescent="0.25">
      <c r="A259" s="42">
        <v>136</v>
      </c>
      <c r="B259" s="42" t="s">
        <v>66</v>
      </c>
      <c r="C259" s="42" t="s">
        <v>683</v>
      </c>
      <c r="E259" s="20">
        <v>1</v>
      </c>
      <c r="F259" s="20">
        <v>1</v>
      </c>
      <c r="G259" s="20">
        <v>2</v>
      </c>
      <c r="H259" s="20">
        <v>15</v>
      </c>
      <c r="I259" s="20">
        <v>3</v>
      </c>
      <c r="J259" s="20">
        <v>0</v>
      </c>
      <c r="K259" s="20">
        <v>6</v>
      </c>
      <c r="L259" s="20">
        <v>15</v>
      </c>
      <c r="M259" s="261" t="s">
        <v>793</v>
      </c>
      <c r="O259" s="101"/>
      <c r="P259" s="45"/>
      <c r="Q259" s="33"/>
      <c r="R259" s="33"/>
      <c r="S259" s="33"/>
      <c r="T259" s="35"/>
      <c r="U259" s="35"/>
      <c r="AA259" s="20"/>
      <c r="AB259" s="20"/>
      <c r="AC259" s="20"/>
      <c r="AE259" s="16"/>
    </row>
    <row r="260" spans="1:31" x14ac:dyDescent="0.25">
      <c r="A260" s="42">
        <v>136</v>
      </c>
      <c r="B260" s="42" t="s">
        <v>66</v>
      </c>
      <c r="C260" s="42" t="s">
        <v>683</v>
      </c>
      <c r="E260" s="20">
        <v>1</v>
      </c>
      <c r="F260" s="20">
        <v>1</v>
      </c>
      <c r="G260" s="20">
        <v>3</v>
      </c>
      <c r="H260" s="20">
        <v>0</v>
      </c>
      <c r="I260" s="20">
        <v>0</v>
      </c>
      <c r="J260" s="20">
        <v>0</v>
      </c>
      <c r="K260" s="20">
        <v>0</v>
      </c>
      <c r="L260" s="20">
        <v>0</v>
      </c>
      <c r="M260" s="261" t="s">
        <v>793</v>
      </c>
      <c r="O260" s="101"/>
      <c r="P260" s="45"/>
      <c r="Q260" s="33"/>
      <c r="R260" s="33"/>
      <c r="S260" s="33"/>
      <c r="T260" s="35"/>
      <c r="U260" s="35"/>
      <c r="AA260" s="20"/>
      <c r="AB260" s="20"/>
      <c r="AC260" s="20"/>
      <c r="AE260" s="16"/>
    </row>
    <row r="261" spans="1:31" x14ac:dyDescent="0.25">
      <c r="A261" s="42">
        <v>136</v>
      </c>
      <c r="B261" s="42" t="s">
        <v>66</v>
      </c>
      <c r="C261" s="42" t="s">
        <v>683</v>
      </c>
      <c r="E261" s="20">
        <v>1</v>
      </c>
      <c r="F261" s="20">
        <v>1</v>
      </c>
      <c r="G261" s="20">
        <v>4</v>
      </c>
      <c r="H261" s="20">
        <v>0</v>
      </c>
      <c r="I261" s="20">
        <v>0</v>
      </c>
      <c r="J261" s="20">
        <v>0</v>
      </c>
      <c r="K261" s="20">
        <v>0</v>
      </c>
      <c r="L261" s="20">
        <v>0</v>
      </c>
      <c r="M261" s="261" t="s">
        <v>793</v>
      </c>
      <c r="O261" s="101"/>
      <c r="P261" s="45"/>
      <c r="Q261" s="33"/>
      <c r="R261" s="33"/>
      <c r="S261" s="33"/>
      <c r="T261" s="35"/>
      <c r="U261" s="35"/>
      <c r="AA261" s="20"/>
      <c r="AB261" s="20"/>
      <c r="AC261" s="20"/>
      <c r="AE261" s="16"/>
    </row>
    <row r="262" spans="1:31" x14ac:dyDescent="0.25">
      <c r="A262" s="42">
        <v>136</v>
      </c>
      <c r="B262" s="42" t="s">
        <v>66</v>
      </c>
      <c r="C262" s="42" t="s">
        <v>683</v>
      </c>
      <c r="E262" s="20">
        <v>1</v>
      </c>
      <c r="F262" s="20">
        <v>2</v>
      </c>
      <c r="G262" s="20">
        <v>1</v>
      </c>
      <c r="H262" s="20">
        <v>12</v>
      </c>
      <c r="I262" s="20">
        <v>5</v>
      </c>
      <c r="J262" s="20">
        <v>0</v>
      </c>
      <c r="K262" s="20">
        <v>3</v>
      </c>
      <c r="L262" s="20">
        <v>12</v>
      </c>
      <c r="M262" s="261" t="s">
        <v>793</v>
      </c>
      <c r="O262" s="101"/>
      <c r="P262" s="45"/>
      <c r="Q262" s="33"/>
      <c r="R262" s="33"/>
      <c r="S262" s="33"/>
      <c r="T262" s="35"/>
      <c r="U262" s="35"/>
      <c r="AA262" s="20"/>
      <c r="AB262" s="20"/>
      <c r="AC262" s="20"/>
      <c r="AE262" s="16"/>
    </row>
    <row r="263" spans="1:31" x14ac:dyDescent="0.25">
      <c r="A263" s="42">
        <v>136</v>
      </c>
      <c r="B263" s="42" t="s">
        <v>66</v>
      </c>
      <c r="C263" s="42" t="s">
        <v>683</v>
      </c>
      <c r="E263" s="20">
        <v>1</v>
      </c>
      <c r="F263" s="20">
        <v>2</v>
      </c>
      <c r="G263" s="20">
        <v>2</v>
      </c>
      <c r="H263" s="20">
        <v>20</v>
      </c>
      <c r="I263" s="20">
        <v>5</v>
      </c>
      <c r="J263" s="20">
        <v>1</v>
      </c>
      <c r="K263" s="20">
        <v>7</v>
      </c>
      <c r="L263" s="20">
        <v>20</v>
      </c>
      <c r="M263" s="261" t="s">
        <v>793</v>
      </c>
      <c r="O263" s="101"/>
      <c r="P263" s="45"/>
      <c r="Q263" s="33"/>
      <c r="R263" s="33"/>
      <c r="S263" s="33"/>
      <c r="T263" s="35"/>
      <c r="U263" s="35"/>
      <c r="AA263" s="20"/>
      <c r="AB263" s="20"/>
      <c r="AC263" s="20"/>
      <c r="AE263" s="16"/>
    </row>
    <row r="264" spans="1:31" x14ac:dyDescent="0.25">
      <c r="A264" s="42">
        <v>136</v>
      </c>
      <c r="B264" s="42" t="s">
        <v>66</v>
      </c>
      <c r="C264" s="42" t="s">
        <v>683</v>
      </c>
      <c r="E264" s="20">
        <v>1</v>
      </c>
      <c r="F264" s="20">
        <v>2</v>
      </c>
      <c r="G264" s="20">
        <v>3</v>
      </c>
      <c r="H264" s="20">
        <v>0</v>
      </c>
      <c r="I264" s="20">
        <v>0</v>
      </c>
      <c r="J264" s="20">
        <v>0</v>
      </c>
      <c r="K264" s="20">
        <v>0</v>
      </c>
      <c r="L264" s="20">
        <v>0</v>
      </c>
      <c r="M264" s="261" t="s">
        <v>793</v>
      </c>
      <c r="O264" s="101"/>
      <c r="P264" s="45"/>
      <c r="Q264" s="33"/>
      <c r="R264" s="33"/>
      <c r="S264" s="33"/>
      <c r="T264" s="35"/>
      <c r="U264" s="35"/>
      <c r="AA264" s="20"/>
      <c r="AB264" s="20"/>
      <c r="AC264" s="20"/>
      <c r="AE264" s="16"/>
    </row>
    <row r="265" spans="1:31" x14ac:dyDescent="0.25">
      <c r="A265" s="42">
        <v>136</v>
      </c>
      <c r="B265" s="42" t="s">
        <v>66</v>
      </c>
      <c r="C265" s="42" t="s">
        <v>683</v>
      </c>
      <c r="E265" s="20">
        <v>1</v>
      </c>
      <c r="F265" s="20">
        <v>2</v>
      </c>
      <c r="G265" s="20">
        <v>4</v>
      </c>
      <c r="H265" s="20">
        <v>0</v>
      </c>
      <c r="I265" s="20">
        <v>0</v>
      </c>
      <c r="J265" s="20">
        <v>0</v>
      </c>
      <c r="K265" s="20">
        <v>0</v>
      </c>
      <c r="L265" s="20">
        <v>0</v>
      </c>
      <c r="M265" s="261" t="s">
        <v>793</v>
      </c>
      <c r="O265" s="101"/>
      <c r="P265" s="45"/>
      <c r="Q265" s="33"/>
      <c r="R265" s="33"/>
      <c r="S265" s="33"/>
      <c r="T265" s="35"/>
      <c r="U265" s="35"/>
      <c r="AA265" s="20"/>
      <c r="AB265" s="20"/>
      <c r="AC265" s="20"/>
      <c r="AE265" s="16"/>
    </row>
    <row r="266" spans="1:31" x14ac:dyDescent="0.25">
      <c r="A266" s="42">
        <v>136</v>
      </c>
      <c r="B266" s="42" t="s">
        <v>66</v>
      </c>
      <c r="C266" s="42" t="s">
        <v>683</v>
      </c>
      <c r="E266" s="20">
        <v>1</v>
      </c>
      <c r="F266" s="20">
        <v>3</v>
      </c>
      <c r="G266" s="20">
        <v>1</v>
      </c>
      <c r="H266" s="20">
        <v>13</v>
      </c>
      <c r="I266" s="20">
        <v>4</v>
      </c>
      <c r="J266" s="20">
        <v>2</v>
      </c>
      <c r="K266" s="20">
        <v>2</v>
      </c>
      <c r="L266" s="20">
        <v>13</v>
      </c>
      <c r="M266" s="261" t="s">
        <v>793</v>
      </c>
      <c r="O266" s="101"/>
      <c r="P266" s="45"/>
      <c r="Q266" s="33"/>
      <c r="R266" s="33"/>
      <c r="S266" s="33"/>
      <c r="T266" s="35"/>
      <c r="U266" s="35"/>
      <c r="AA266" s="20"/>
      <c r="AB266" s="20"/>
      <c r="AC266" s="20"/>
      <c r="AE266" s="16"/>
    </row>
    <row r="267" spans="1:31" x14ac:dyDescent="0.25">
      <c r="A267" s="42">
        <v>136</v>
      </c>
      <c r="B267" s="42" t="s">
        <v>66</v>
      </c>
      <c r="C267" s="42" t="s">
        <v>683</v>
      </c>
      <c r="E267" s="20">
        <v>1</v>
      </c>
      <c r="F267" s="20">
        <v>3</v>
      </c>
      <c r="G267" s="20">
        <v>2</v>
      </c>
      <c r="H267" s="20">
        <v>17</v>
      </c>
      <c r="I267" s="20">
        <v>2</v>
      </c>
      <c r="J267" s="20">
        <v>1</v>
      </c>
      <c r="K267" s="20">
        <v>3</v>
      </c>
      <c r="L267" s="20">
        <v>16</v>
      </c>
      <c r="M267" s="261" t="s">
        <v>793</v>
      </c>
      <c r="O267" s="101"/>
      <c r="P267" s="45"/>
      <c r="Q267" s="33"/>
      <c r="R267" s="33"/>
      <c r="S267" s="33"/>
      <c r="T267" s="35"/>
      <c r="U267" s="35"/>
      <c r="AA267" s="20"/>
      <c r="AB267" s="20"/>
      <c r="AC267" s="20"/>
      <c r="AE267" s="16"/>
    </row>
    <row r="268" spans="1:31" x14ac:dyDescent="0.25">
      <c r="A268" s="42">
        <v>136</v>
      </c>
      <c r="B268" s="42" t="s">
        <v>66</v>
      </c>
      <c r="C268" s="42" t="s">
        <v>683</v>
      </c>
      <c r="E268" s="20">
        <v>1</v>
      </c>
      <c r="F268" s="20">
        <v>3</v>
      </c>
      <c r="G268" s="20">
        <v>3</v>
      </c>
      <c r="H268" s="20">
        <v>0</v>
      </c>
      <c r="I268" s="20">
        <v>0</v>
      </c>
      <c r="J268" s="20">
        <v>0</v>
      </c>
      <c r="K268" s="20">
        <v>0</v>
      </c>
      <c r="L268" s="20">
        <v>0</v>
      </c>
      <c r="M268" s="261" t="s">
        <v>793</v>
      </c>
      <c r="O268" s="101"/>
      <c r="P268" s="45"/>
      <c r="Q268" s="33"/>
      <c r="R268" s="33"/>
      <c r="S268" s="33"/>
      <c r="T268" s="35"/>
      <c r="U268" s="35"/>
      <c r="AA268" s="20"/>
      <c r="AB268" s="20"/>
      <c r="AC268" s="20"/>
      <c r="AE268" s="16"/>
    </row>
    <row r="269" spans="1:31" x14ac:dyDescent="0.25">
      <c r="A269" s="42">
        <v>136</v>
      </c>
      <c r="B269" s="42" t="s">
        <v>66</v>
      </c>
      <c r="C269" s="42" t="s">
        <v>683</v>
      </c>
      <c r="E269" s="20">
        <v>1</v>
      </c>
      <c r="F269" s="20">
        <v>3</v>
      </c>
      <c r="G269" s="20">
        <v>4</v>
      </c>
      <c r="H269" s="20">
        <v>0</v>
      </c>
      <c r="I269" s="20">
        <v>0</v>
      </c>
      <c r="J269" s="20">
        <v>0</v>
      </c>
      <c r="K269" s="20">
        <v>0</v>
      </c>
      <c r="L269" s="20">
        <v>0</v>
      </c>
      <c r="M269" s="261" t="s">
        <v>793</v>
      </c>
      <c r="O269" s="101"/>
      <c r="P269" s="45"/>
      <c r="Q269" s="33"/>
      <c r="R269" s="33"/>
      <c r="S269" s="33"/>
      <c r="T269" s="35"/>
      <c r="U269" s="35"/>
      <c r="AA269" s="20"/>
      <c r="AB269" s="20"/>
      <c r="AC269" s="20"/>
      <c r="AE269" s="16"/>
    </row>
    <row r="270" spans="1:31" x14ac:dyDescent="0.25">
      <c r="A270" s="42">
        <v>136</v>
      </c>
      <c r="B270" s="42" t="s">
        <v>66</v>
      </c>
      <c r="C270" s="42" t="s">
        <v>683</v>
      </c>
      <c r="E270" s="20">
        <v>1</v>
      </c>
      <c r="F270" s="20">
        <v>4</v>
      </c>
      <c r="G270" s="20">
        <v>1</v>
      </c>
      <c r="H270" s="20">
        <v>16</v>
      </c>
      <c r="I270" s="20">
        <v>3</v>
      </c>
      <c r="J270" s="20">
        <v>2</v>
      </c>
      <c r="K270" s="20">
        <v>2</v>
      </c>
      <c r="L270" s="20">
        <v>16</v>
      </c>
      <c r="M270" s="261" t="s">
        <v>793</v>
      </c>
      <c r="O270" s="101"/>
      <c r="P270" s="45"/>
      <c r="Q270" s="33"/>
      <c r="R270" s="33"/>
      <c r="S270" s="33"/>
      <c r="T270" s="35"/>
      <c r="U270" s="35"/>
      <c r="AA270" s="20"/>
      <c r="AB270" s="20"/>
      <c r="AC270" s="20"/>
      <c r="AE270" s="16"/>
    </row>
    <row r="271" spans="1:31" x14ac:dyDescent="0.25">
      <c r="A271" s="42">
        <v>136</v>
      </c>
      <c r="B271" s="42" t="s">
        <v>66</v>
      </c>
      <c r="C271" s="42" t="s">
        <v>683</v>
      </c>
      <c r="E271" s="20">
        <v>1</v>
      </c>
      <c r="F271" s="20">
        <v>4</v>
      </c>
      <c r="G271" s="20">
        <v>2</v>
      </c>
      <c r="H271" s="20">
        <v>8</v>
      </c>
      <c r="I271" s="20">
        <v>0</v>
      </c>
      <c r="J271" s="20">
        <v>0</v>
      </c>
      <c r="K271" s="20">
        <v>0</v>
      </c>
      <c r="L271" s="20">
        <v>8</v>
      </c>
      <c r="M271" s="261" t="s">
        <v>793</v>
      </c>
      <c r="O271" s="101"/>
      <c r="P271" s="45"/>
      <c r="Q271" s="33"/>
      <c r="R271" s="33"/>
      <c r="S271" s="33"/>
      <c r="T271" s="35"/>
      <c r="U271" s="35"/>
      <c r="AA271" s="20"/>
      <c r="AB271" s="20"/>
      <c r="AC271" s="20"/>
      <c r="AE271" s="16"/>
    </row>
    <row r="272" spans="1:31" x14ac:dyDescent="0.25">
      <c r="A272" s="42">
        <v>136</v>
      </c>
      <c r="B272" s="42" t="s">
        <v>66</v>
      </c>
      <c r="C272" s="42" t="s">
        <v>683</v>
      </c>
      <c r="E272" s="20">
        <v>1</v>
      </c>
      <c r="F272" s="20">
        <v>4</v>
      </c>
      <c r="G272" s="20">
        <v>3</v>
      </c>
      <c r="H272" s="20">
        <v>0</v>
      </c>
      <c r="I272" s="20">
        <v>0</v>
      </c>
      <c r="J272" s="20">
        <v>0</v>
      </c>
      <c r="K272" s="20">
        <v>0</v>
      </c>
      <c r="L272" s="20">
        <v>0</v>
      </c>
      <c r="M272" s="261" t="s">
        <v>793</v>
      </c>
      <c r="O272" s="101"/>
      <c r="P272" s="45"/>
      <c r="Q272" s="33"/>
      <c r="R272" s="33"/>
      <c r="S272" s="33"/>
      <c r="T272" s="35"/>
      <c r="U272" s="35"/>
      <c r="AA272" s="20"/>
      <c r="AB272" s="20"/>
      <c r="AC272" s="20"/>
      <c r="AE272" s="16"/>
    </row>
    <row r="273" spans="1:31" x14ac:dyDescent="0.25">
      <c r="A273" s="42">
        <v>136</v>
      </c>
      <c r="B273" s="42" t="s">
        <v>66</v>
      </c>
      <c r="C273" s="42" t="s">
        <v>683</v>
      </c>
      <c r="E273" s="20">
        <v>1</v>
      </c>
      <c r="F273" s="20">
        <v>4</v>
      </c>
      <c r="G273" s="20">
        <v>4</v>
      </c>
      <c r="H273" s="20">
        <v>0</v>
      </c>
      <c r="I273" s="20">
        <v>0</v>
      </c>
      <c r="J273" s="20">
        <v>0</v>
      </c>
      <c r="K273" s="20">
        <v>0</v>
      </c>
      <c r="L273" s="20">
        <v>0</v>
      </c>
      <c r="M273" s="261" t="s">
        <v>793</v>
      </c>
      <c r="O273" s="101"/>
      <c r="P273" s="45"/>
      <c r="Q273" s="33"/>
      <c r="R273" s="33"/>
      <c r="S273" s="33"/>
      <c r="T273" s="35"/>
      <c r="U273" s="35"/>
      <c r="AA273" s="20"/>
      <c r="AB273" s="20"/>
      <c r="AC273" s="20"/>
      <c r="AE273" s="16"/>
    </row>
    <row r="274" spans="1:31" x14ac:dyDescent="0.25">
      <c r="A274" s="42">
        <v>136</v>
      </c>
      <c r="B274" s="42" t="s">
        <v>66</v>
      </c>
      <c r="C274" s="42" t="s">
        <v>794</v>
      </c>
      <c r="E274" s="20">
        <v>2</v>
      </c>
      <c r="F274" s="20">
        <v>1</v>
      </c>
      <c r="G274" s="20">
        <v>1</v>
      </c>
      <c r="H274" s="20">
        <v>6</v>
      </c>
      <c r="I274" s="20">
        <v>3</v>
      </c>
      <c r="J274" s="20">
        <v>0</v>
      </c>
      <c r="K274" s="20">
        <v>2</v>
      </c>
      <c r="L274" s="20">
        <v>6</v>
      </c>
      <c r="O274" s="101"/>
      <c r="P274" s="45"/>
      <c r="Q274" s="33"/>
      <c r="R274" s="33"/>
      <c r="S274" s="33"/>
      <c r="T274" s="35"/>
      <c r="U274" s="35"/>
      <c r="AA274" s="20"/>
      <c r="AB274" s="20"/>
      <c r="AC274" s="20"/>
      <c r="AE274" s="16"/>
    </row>
    <row r="275" spans="1:31" x14ac:dyDescent="0.25">
      <c r="A275" s="42">
        <v>136</v>
      </c>
      <c r="B275" s="42" t="s">
        <v>66</v>
      </c>
      <c r="C275" s="42" t="s">
        <v>794</v>
      </c>
      <c r="E275" s="20">
        <v>2</v>
      </c>
      <c r="F275" s="20">
        <v>1</v>
      </c>
      <c r="G275" s="20">
        <v>2</v>
      </c>
      <c r="H275" s="20">
        <v>13</v>
      </c>
      <c r="I275" s="20">
        <v>0</v>
      </c>
      <c r="J275" s="20">
        <v>1</v>
      </c>
      <c r="K275" s="20">
        <v>4</v>
      </c>
      <c r="L275" s="20">
        <v>13</v>
      </c>
      <c r="O275" s="101"/>
      <c r="P275" s="45"/>
      <c r="Q275" s="33"/>
      <c r="R275" s="33"/>
      <c r="S275" s="33"/>
      <c r="T275" s="35"/>
      <c r="U275" s="35"/>
      <c r="AA275" s="20"/>
      <c r="AB275" s="20"/>
      <c r="AC275" s="20"/>
      <c r="AE275" s="16"/>
    </row>
    <row r="276" spans="1:31" x14ac:dyDescent="0.25">
      <c r="A276" s="42">
        <v>136</v>
      </c>
      <c r="B276" s="42" t="s">
        <v>66</v>
      </c>
      <c r="C276" s="42" t="s">
        <v>794</v>
      </c>
      <c r="E276" s="20">
        <v>2</v>
      </c>
      <c r="F276" s="20">
        <v>1</v>
      </c>
      <c r="G276" s="20">
        <v>3</v>
      </c>
      <c r="H276" s="20">
        <v>0</v>
      </c>
      <c r="I276" s="20">
        <v>0</v>
      </c>
      <c r="J276" s="20">
        <v>0</v>
      </c>
      <c r="K276" s="20">
        <v>0</v>
      </c>
      <c r="L276" s="20">
        <v>0</v>
      </c>
      <c r="O276" s="101"/>
      <c r="P276" s="45"/>
      <c r="Q276" s="33"/>
      <c r="R276" s="33"/>
      <c r="S276" s="33"/>
      <c r="T276" s="35"/>
      <c r="U276" s="35"/>
      <c r="AA276" s="20"/>
      <c r="AB276" s="20"/>
      <c r="AC276" s="20"/>
      <c r="AE276" s="16"/>
    </row>
    <row r="277" spans="1:31" x14ac:dyDescent="0.25">
      <c r="A277" s="42">
        <v>136</v>
      </c>
      <c r="B277" s="42" t="s">
        <v>66</v>
      </c>
      <c r="C277" s="42" t="s">
        <v>794</v>
      </c>
      <c r="E277" s="20">
        <v>2</v>
      </c>
      <c r="F277" s="20">
        <v>1</v>
      </c>
      <c r="G277" s="20">
        <v>4</v>
      </c>
      <c r="H277" s="20">
        <v>0</v>
      </c>
      <c r="I277" s="20">
        <v>0</v>
      </c>
      <c r="J277" s="20">
        <v>0</v>
      </c>
      <c r="K277" s="20">
        <v>0</v>
      </c>
      <c r="L277" s="20">
        <v>0</v>
      </c>
      <c r="O277" s="101"/>
      <c r="P277" s="45"/>
      <c r="Q277" s="33"/>
      <c r="R277" s="33"/>
      <c r="S277" s="33"/>
      <c r="T277" s="35"/>
      <c r="U277" s="35"/>
      <c r="AA277" s="20"/>
      <c r="AB277" s="20"/>
      <c r="AC277" s="20"/>
      <c r="AE277" s="16"/>
    </row>
    <row r="278" spans="1:31" x14ac:dyDescent="0.25">
      <c r="A278" s="42">
        <v>136</v>
      </c>
      <c r="B278" s="42" t="s">
        <v>66</v>
      </c>
      <c r="C278" s="42" t="s">
        <v>794</v>
      </c>
      <c r="E278" s="20">
        <v>2</v>
      </c>
      <c r="F278" s="20">
        <v>2</v>
      </c>
      <c r="G278" s="20">
        <v>1</v>
      </c>
      <c r="H278" s="20">
        <v>6</v>
      </c>
      <c r="I278" s="20">
        <v>1</v>
      </c>
      <c r="J278" s="20">
        <v>0</v>
      </c>
      <c r="K278" s="20">
        <v>1</v>
      </c>
      <c r="L278" s="20">
        <v>6</v>
      </c>
      <c r="O278" s="101"/>
      <c r="P278" s="45"/>
      <c r="Q278" s="33"/>
      <c r="R278" s="33"/>
      <c r="S278" s="33"/>
      <c r="T278" s="35"/>
      <c r="U278" s="35"/>
      <c r="AA278" s="20"/>
      <c r="AB278" s="20"/>
      <c r="AC278" s="20"/>
      <c r="AE278" s="16"/>
    </row>
    <row r="279" spans="1:31" x14ac:dyDescent="0.25">
      <c r="A279" s="42">
        <v>136</v>
      </c>
      <c r="B279" s="42" t="s">
        <v>66</v>
      </c>
      <c r="C279" s="42" t="s">
        <v>794</v>
      </c>
      <c r="E279" s="20">
        <v>2</v>
      </c>
      <c r="F279" s="20">
        <v>2</v>
      </c>
      <c r="G279" s="20">
        <v>2</v>
      </c>
      <c r="H279" s="20">
        <v>16</v>
      </c>
      <c r="I279" s="20">
        <v>6</v>
      </c>
      <c r="J279" s="20">
        <v>3</v>
      </c>
      <c r="K279" s="20">
        <v>3</v>
      </c>
      <c r="L279" s="20">
        <v>16</v>
      </c>
      <c r="O279" s="101"/>
      <c r="P279" s="45"/>
      <c r="Q279" s="33"/>
      <c r="R279" s="33"/>
      <c r="S279" s="33"/>
      <c r="T279" s="35"/>
      <c r="U279" s="35"/>
      <c r="AA279" s="20"/>
      <c r="AB279" s="20"/>
      <c r="AC279" s="20"/>
      <c r="AE279" s="16"/>
    </row>
    <row r="280" spans="1:31" x14ac:dyDescent="0.25">
      <c r="A280" s="42">
        <v>136</v>
      </c>
      <c r="B280" s="42" t="s">
        <v>66</v>
      </c>
      <c r="C280" s="42" t="s">
        <v>794</v>
      </c>
      <c r="E280" s="20">
        <v>2</v>
      </c>
      <c r="F280" s="20">
        <v>2</v>
      </c>
      <c r="G280" s="20">
        <v>3</v>
      </c>
      <c r="H280" s="20">
        <v>0</v>
      </c>
      <c r="I280" s="20">
        <v>0</v>
      </c>
      <c r="J280" s="20">
        <v>0</v>
      </c>
      <c r="K280" s="20">
        <v>0</v>
      </c>
      <c r="L280" s="20">
        <v>0</v>
      </c>
      <c r="O280" s="101"/>
      <c r="P280" s="45"/>
      <c r="Q280" s="33"/>
      <c r="R280" s="33"/>
      <c r="S280" s="33"/>
      <c r="T280" s="35"/>
      <c r="U280" s="35"/>
      <c r="AA280" s="20"/>
      <c r="AB280" s="20"/>
      <c r="AC280" s="20"/>
      <c r="AE280" s="16"/>
    </row>
    <row r="281" spans="1:31" x14ac:dyDescent="0.25">
      <c r="A281" s="42">
        <v>136</v>
      </c>
      <c r="B281" s="42" t="s">
        <v>66</v>
      </c>
      <c r="C281" s="42" t="s">
        <v>794</v>
      </c>
      <c r="E281" s="20">
        <v>2</v>
      </c>
      <c r="F281" s="20">
        <v>2</v>
      </c>
      <c r="G281" s="20">
        <v>4</v>
      </c>
      <c r="H281" s="20">
        <v>0</v>
      </c>
      <c r="I281" s="20">
        <v>0</v>
      </c>
      <c r="J281" s="20">
        <v>0</v>
      </c>
      <c r="K281" s="20">
        <v>0</v>
      </c>
      <c r="L281" s="20">
        <v>0</v>
      </c>
      <c r="O281" s="101"/>
      <c r="P281" s="45"/>
      <c r="Q281" s="33"/>
      <c r="R281" s="33"/>
      <c r="S281" s="33"/>
      <c r="T281" s="35"/>
      <c r="U281" s="35"/>
      <c r="AA281" s="20"/>
      <c r="AB281" s="20"/>
      <c r="AC281" s="20"/>
      <c r="AE281" s="16"/>
    </row>
    <row r="282" spans="1:31" x14ac:dyDescent="0.25">
      <c r="A282" s="42">
        <v>136</v>
      </c>
      <c r="B282" s="42" t="s">
        <v>66</v>
      </c>
      <c r="C282" s="42" t="s">
        <v>794</v>
      </c>
      <c r="E282" s="20">
        <v>2</v>
      </c>
      <c r="F282" s="20">
        <v>3</v>
      </c>
      <c r="G282" s="20">
        <v>1</v>
      </c>
      <c r="H282" s="20">
        <v>13</v>
      </c>
      <c r="I282" s="20">
        <v>3</v>
      </c>
      <c r="J282" s="20">
        <v>2</v>
      </c>
      <c r="K282" s="20">
        <v>1</v>
      </c>
      <c r="L282" s="20">
        <v>13</v>
      </c>
      <c r="O282" s="101"/>
      <c r="P282" s="45"/>
      <c r="Q282" s="33"/>
      <c r="R282" s="33"/>
      <c r="S282" s="33"/>
      <c r="T282" s="35"/>
      <c r="U282" s="35"/>
      <c r="AA282" s="20"/>
      <c r="AB282" s="20"/>
      <c r="AC282" s="20"/>
      <c r="AE282" s="16"/>
    </row>
    <row r="283" spans="1:31" x14ac:dyDescent="0.25">
      <c r="A283" s="42">
        <v>136</v>
      </c>
      <c r="B283" s="42" t="s">
        <v>66</v>
      </c>
      <c r="C283" s="42" t="s">
        <v>794</v>
      </c>
      <c r="E283" s="20">
        <v>2</v>
      </c>
      <c r="F283" s="20">
        <v>3</v>
      </c>
      <c r="G283" s="20">
        <v>2</v>
      </c>
      <c r="H283" s="20">
        <v>17</v>
      </c>
      <c r="I283" s="20">
        <v>6</v>
      </c>
      <c r="J283" s="20">
        <v>1</v>
      </c>
      <c r="K283" s="20">
        <v>4</v>
      </c>
      <c r="L283" s="20">
        <v>17</v>
      </c>
      <c r="O283" s="101"/>
      <c r="P283" s="45"/>
      <c r="Q283" s="33"/>
      <c r="R283" s="33"/>
      <c r="S283" s="33"/>
      <c r="T283" s="35"/>
      <c r="U283" s="35"/>
      <c r="AA283" s="20"/>
      <c r="AB283" s="20"/>
      <c r="AC283" s="20"/>
      <c r="AE283" s="16"/>
    </row>
    <row r="284" spans="1:31" x14ac:dyDescent="0.25">
      <c r="A284" s="42">
        <v>136</v>
      </c>
      <c r="B284" s="42" t="s">
        <v>66</v>
      </c>
      <c r="C284" s="42" t="s">
        <v>794</v>
      </c>
      <c r="E284" s="20">
        <v>2</v>
      </c>
      <c r="F284" s="20">
        <v>3</v>
      </c>
      <c r="G284" s="20">
        <v>3</v>
      </c>
      <c r="H284" s="20">
        <v>0</v>
      </c>
      <c r="I284" s="20">
        <v>0</v>
      </c>
      <c r="J284" s="20">
        <v>0</v>
      </c>
      <c r="K284" s="20">
        <v>0</v>
      </c>
      <c r="L284" s="20">
        <v>0</v>
      </c>
      <c r="O284" s="101"/>
      <c r="P284" s="45"/>
      <c r="Q284" s="33"/>
      <c r="R284" s="33"/>
      <c r="S284" s="33"/>
      <c r="T284" s="35"/>
      <c r="U284" s="35"/>
      <c r="AA284" s="20"/>
      <c r="AB284" s="20"/>
      <c r="AC284" s="20"/>
      <c r="AE284" s="16"/>
    </row>
    <row r="285" spans="1:31" x14ac:dyDescent="0.25">
      <c r="A285" s="42">
        <v>136</v>
      </c>
      <c r="B285" s="42" t="s">
        <v>66</v>
      </c>
      <c r="C285" s="42" t="s">
        <v>794</v>
      </c>
      <c r="E285" s="20">
        <v>2</v>
      </c>
      <c r="F285" s="20">
        <v>3</v>
      </c>
      <c r="G285" s="20">
        <v>4</v>
      </c>
      <c r="H285" s="20">
        <v>0</v>
      </c>
      <c r="I285" s="20">
        <v>0</v>
      </c>
      <c r="J285" s="20">
        <v>0</v>
      </c>
      <c r="K285" s="20">
        <v>0</v>
      </c>
      <c r="L285" s="20">
        <v>0</v>
      </c>
      <c r="O285" s="101"/>
      <c r="P285" s="45"/>
      <c r="Q285" s="33"/>
      <c r="R285" s="33"/>
      <c r="S285" s="33"/>
      <c r="T285" s="35"/>
      <c r="U285" s="35"/>
      <c r="AA285" s="20"/>
      <c r="AB285" s="20"/>
      <c r="AC285" s="20"/>
      <c r="AE285" s="16"/>
    </row>
    <row r="286" spans="1:31" x14ac:dyDescent="0.25">
      <c r="A286" s="42">
        <v>136</v>
      </c>
      <c r="B286" s="42" t="s">
        <v>66</v>
      </c>
      <c r="C286" s="42" t="s">
        <v>794</v>
      </c>
      <c r="E286" s="20">
        <v>2</v>
      </c>
      <c r="F286" s="20">
        <v>4</v>
      </c>
      <c r="G286" s="20">
        <v>1</v>
      </c>
      <c r="H286" s="20">
        <v>14</v>
      </c>
      <c r="I286" s="20">
        <v>5</v>
      </c>
      <c r="J286" s="20">
        <v>1</v>
      </c>
      <c r="K286" s="20">
        <v>0</v>
      </c>
      <c r="L286" s="20">
        <v>14</v>
      </c>
      <c r="O286" s="101"/>
      <c r="P286" s="45"/>
      <c r="Q286" s="33"/>
      <c r="R286" s="33"/>
      <c r="S286" s="33"/>
      <c r="T286" s="35"/>
      <c r="U286" s="35"/>
      <c r="AA286" s="20"/>
      <c r="AB286" s="20"/>
      <c r="AC286" s="20"/>
      <c r="AE286" s="16"/>
    </row>
    <row r="287" spans="1:31" x14ac:dyDescent="0.25">
      <c r="A287" s="42">
        <v>136</v>
      </c>
      <c r="B287" s="42" t="s">
        <v>66</v>
      </c>
      <c r="C287" s="42" t="s">
        <v>794</v>
      </c>
      <c r="E287" s="20">
        <v>2</v>
      </c>
      <c r="F287" s="20">
        <v>4</v>
      </c>
      <c r="G287" s="20">
        <v>2</v>
      </c>
      <c r="H287" s="20">
        <v>15</v>
      </c>
      <c r="I287" s="20">
        <v>3</v>
      </c>
      <c r="J287" s="20">
        <v>1</v>
      </c>
      <c r="K287" s="20">
        <v>6</v>
      </c>
      <c r="L287" s="20">
        <v>15</v>
      </c>
      <c r="O287" s="101"/>
      <c r="P287" s="45"/>
      <c r="Q287" s="33"/>
      <c r="R287" s="33"/>
      <c r="S287" s="33"/>
      <c r="T287" s="35"/>
      <c r="U287" s="35"/>
      <c r="AA287" s="20"/>
      <c r="AB287" s="20"/>
      <c r="AC287" s="20"/>
      <c r="AE287" s="16"/>
    </row>
    <row r="288" spans="1:31" x14ac:dyDescent="0.25">
      <c r="A288" s="42">
        <v>136</v>
      </c>
      <c r="B288" s="42" t="s">
        <v>66</v>
      </c>
      <c r="C288" s="42" t="s">
        <v>794</v>
      </c>
      <c r="E288" s="20">
        <v>2</v>
      </c>
      <c r="F288" s="20">
        <v>4</v>
      </c>
      <c r="G288" s="20">
        <v>3</v>
      </c>
      <c r="H288" s="20">
        <v>0</v>
      </c>
      <c r="I288" s="20">
        <v>0</v>
      </c>
      <c r="J288" s="20">
        <v>0</v>
      </c>
      <c r="K288" s="20">
        <v>0</v>
      </c>
      <c r="L288" s="20">
        <v>0</v>
      </c>
      <c r="O288" s="101"/>
      <c r="P288" s="45"/>
      <c r="Q288" s="33"/>
      <c r="R288" s="33"/>
      <c r="S288" s="33"/>
      <c r="T288" s="35"/>
      <c r="U288" s="35"/>
      <c r="AA288" s="20"/>
      <c r="AB288" s="20"/>
      <c r="AC288" s="20"/>
      <c r="AE288" s="16"/>
    </row>
    <row r="289" spans="1:31" x14ac:dyDescent="0.25">
      <c r="A289" s="42">
        <v>136</v>
      </c>
      <c r="B289" s="42" t="s">
        <v>66</v>
      </c>
      <c r="C289" s="42" t="s">
        <v>794</v>
      </c>
      <c r="E289" s="20">
        <v>2</v>
      </c>
      <c r="F289" s="20">
        <v>4</v>
      </c>
      <c r="G289" s="20">
        <v>4</v>
      </c>
      <c r="H289" s="20">
        <v>0</v>
      </c>
      <c r="I289" s="20">
        <v>0</v>
      </c>
      <c r="J289" s="20">
        <v>0</v>
      </c>
      <c r="K289" s="20">
        <v>0</v>
      </c>
      <c r="L289" s="20">
        <v>0</v>
      </c>
      <c r="O289" s="101"/>
      <c r="P289" s="45"/>
      <c r="Q289" s="33"/>
      <c r="R289" s="33"/>
      <c r="S289" s="33"/>
      <c r="T289" s="35"/>
      <c r="U289" s="35"/>
      <c r="AA289" s="20"/>
      <c r="AB289" s="20"/>
      <c r="AC289" s="20"/>
      <c r="AE289" s="16"/>
    </row>
    <row r="291" spans="1:31" x14ac:dyDescent="0.25">
      <c r="A291" s="42">
        <f t="shared" ref="A291:A322" si="129">A323</f>
        <v>133</v>
      </c>
      <c r="B291" s="42" t="str">
        <f t="shared" ref="B291:B322" si="130">B323</f>
        <v>PM</v>
      </c>
      <c r="C291" s="261" t="str">
        <f>C323&amp;"_"&amp;C355</f>
        <v>Debbie Foster_Jaclyn Smith</v>
      </c>
      <c r="E291" s="42">
        <f t="shared" ref="E291:G322" si="131">E323</f>
        <v>1</v>
      </c>
      <c r="F291" s="42">
        <f t="shared" si="131"/>
        <v>1</v>
      </c>
      <c r="G291" s="42">
        <f t="shared" si="131"/>
        <v>1</v>
      </c>
      <c r="H291" s="44">
        <f t="shared" ref="H291:L300" si="132">H323+H355</f>
        <v>10</v>
      </c>
      <c r="I291" s="44">
        <f t="shared" si="132"/>
        <v>3</v>
      </c>
      <c r="J291" s="44">
        <f t="shared" si="132"/>
        <v>1</v>
      </c>
      <c r="K291" s="44">
        <f t="shared" si="132"/>
        <v>1</v>
      </c>
      <c r="L291" s="44">
        <f t="shared" si="132"/>
        <v>0</v>
      </c>
      <c r="M291" s="261" t="str">
        <f>M323&amp;"_"&amp;M355</f>
        <v>_</v>
      </c>
    </row>
    <row r="292" spans="1:31" x14ac:dyDescent="0.25">
      <c r="A292" s="42">
        <f t="shared" si="129"/>
        <v>133</v>
      </c>
      <c r="B292" s="42" t="str">
        <f t="shared" si="130"/>
        <v>PM</v>
      </c>
      <c r="C292" s="261" t="str">
        <f t="shared" ref="C292:C322" si="133">C324&amp;"_"&amp;C356</f>
        <v>Debbie Foster_Jaclyn Smith</v>
      </c>
      <c r="E292" s="42">
        <f t="shared" si="131"/>
        <v>1</v>
      </c>
      <c r="F292" s="42">
        <f t="shared" si="131"/>
        <v>1</v>
      </c>
      <c r="G292" s="42">
        <f t="shared" si="131"/>
        <v>2</v>
      </c>
      <c r="H292" s="44">
        <f t="shared" si="132"/>
        <v>26</v>
      </c>
      <c r="I292" s="44">
        <f t="shared" si="132"/>
        <v>11</v>
      </c>
      <c r="J292" s="44">
        <f t="shared" si="132"/>
        <v>7</v>
      </c>
      <c r="K292" s="44">
        <f t="shared" si="132"/>
        <v>4</v>
      </c>
      <c r="L292" s="44">
        <f t="shared" si="132"/>
        <v>4</v>
      </c>
      <c r="M292" s="261" t="str">
        <f t="shared" ref="M292:M322" si="134">M324&amp;"_"&amp;M356</f>
        <v>_</v>
      </c>
    </row>
    <row r="293" spans="1:31" x14ac:dyDescent="0.25">
      <c r="A293" s="42">
        <f t="shared" si="129"/>
        <v>133</v>
      </c>
      <c r="B293" s="42" t="str">
        <f t="shared" si="130"/>
        <v>PM</v>
      </c>
      <c r="C293" s="261" t="str">
        <f t="shared" si="133"/>
        <v>Debbie Foster_Jaclyn Smith</v>
      </c>
      <c r="E293" s="42">
        <f t="shared" si="131"/>
        <v>1</v>
      </c>
      <c r="F293" s="42">
        <f t="shared" si="131"/>
        <v>1</v>
      </c>
      <c r="G293" s="42">
        <f t="shared" si="131"/>
        <v>3</v>
      </c>
      <c r="H293" s="44">
        <f t="shared" si="132"/>
        <v>5</v>
      </c>
      <c r="I293" s="44">
        <f t="shared" si="132"/>
        <v>0</v>
      </c>
      <c r="J293" s="44">
        <f t="shared" si="132"/>
        <v>1</v>
      </c>
      <c r="K293" s="44">
        <f t="shared" si="132"/>
        <v>0</v>
      </c>
      <c r="L293" s="44">
        <f t="shared" si="132"/>
        <v>0</v>
      </c>
      <c r="M293" s="261" t="str">
        <f t="shared" si="134"/>
        <v>_</v>
      </c>
    </row>
    <row r="294" spans="1:31" x14ac:dyDescent="0.25">
      <c r="A294" s="42">
        <f t="shared" si="129"/>
        <v>133</v>
      </c>
      <c r="B294" s="42" t="str">
        <f t="shared" si="130"/>
        <v>PM</v>
      </c>
      <c r="C294" s="261" t="str">
        <f t="shared" si="133"/>
        <v>Debbie Foster_Jaclyn Smith</v>
      </c>
      <c r="E294" s="42">
        <f t="shared" si="131"/>
        <v>1</v>
      </c>
      <c r="F294" s="42">
        <f t="shared" si="131"/>
        <v>1</v>
      </c>
      <c r="G294" s="42">
        <f t="shared" si="131"/>
        <v>4</v>
      </c>
      <c r="H294" s="44">
        <f t="shared" si="132"/>
        <v>8</v>
      </c>
      <c r="I294" s="44">
        <f t="shared" si="132"/>
        <v>6</v>
      </c>
      <c r="J294" s="44">
        <f t="shared" si="132"/>
        <v>2</v>
      </c>
      <c r="K294" s="44">
        <f t="shared" si="132"/>
        <v>0</v>
      </c>
      <c r="L294" s="44">
        <f t="shared" si="132"/>
        <v>2</v>
      </c>
      <c r="M294" s="261" t="str">
        <f t="shared" si="134"/>
        <v>_</v>
      </c>
    </row>
    <row r="295" spans="1:31" x14ac:dyDescent="0.25">
      <c r="A295" s="42">
        <f t="shared" si="129"/>
        <v>133</v>
      </c>
      <c r="B295" s="42" t="str">
        <f t="shared" si="130"/>
        <v>PM</v>
      </c>
      <c r="C295" s="261" t="str">
        <f t="shared" si="133"/>
        <v>Debbie Foster_Jaclyn Smith</v>
      </c>
      <c r="E295" s="42">
        <f t="shared" si="131"/>
        <v>1</v>
      </c>
      <c r="F295" s="42">
        <f t="shared" si="131"/>
        <v>2</v>
      </c>
      <c r="G295" s="42">
        <f t="shared" si="131"/>
        <v>1</v>
      </c>
      <c r="H295" s="44">
        <f t="shared" si="132"/>
        <v>20</v>
      </c>
      <c r="I295" s="44">
        <f t="shared" si="132"/>
        <v>5</v>
      </c>
      <c r="J295" s="44">
        <f t="shared" si="132"/>
        <v>2</v>
      </c>
      <c r="K295" s="44">
        <f t="shared" si="132"/>
        <v>1</v>
      </c>
      <c r="L295" s="44">
        <f t="shared" si="132"/>
        <v>1</v>
      </c>
      <c r="M295" s="261" t="str">
        <f t="shared" si="134"/>
        <v>_</v>
      </c>
    </row>
    <row r="296" spans="1:31" x14ac:dyDescent="0.25">
      <c r="A296" s="42">
        <f t="shared" si="129"/>
        <v>133</v>
      </c>
      <c r="B296" s="42" t="str">
        <f t="shared" si="130"/>
        <v>PM</v>
      </c>
      <c r="C296" s="261" t="str">
        <f t="shared" si="133"/>
        <v>Debbie Foster_Jaclyn Smith</v>
      </c>
      <c r="E296" s="42">
        <f t="shared" si="131"/>
        <v>1</v>
      </c>
      <c r="F296" s="42">
        <f t="shared" si="131"/>
        <v>2</v>
      </c>
      <c r="G296" s="42">
        <f t="shared" si="131"/>
        <v>2</v>
      </c>
      <c r="H296" s="44">
        <f t="shared" si="132"/>
        <v>60</v>
      </c>
      <c r="I296" s="44">
        <f t="shared" si="132"/>
        <v>21</v>
      </c>
      <c r="J296" s="44">
        <f t="shared" si="132"/>
        <v>4</v>
      </c>
      <c r="K296" s="44">
        <f t="shared" si="132"/>
        <v>10</v>
      </c>
      <c r="L296" s="44">
        <f t="shared" si="132"/>
        <v>10</v>
      </c>
      <c r="M296" s="261" t="str">
        <f t="shared" si="134"/>
        <v>_</v>
      </c>
    </row>
    <row r="297" spans="1:31" x14ac:dyDescent="0.25">
      <c r="A297" s="42">
        <f t="shared" si="129"/>
        <v>133</v>
      </c>
      <c r="B297" s="42" t="str">
        <f t="shared" si="130"/>
        <v>PM</v>
      </c>
      <c r="C297" s="261" t="str">
        <f t="shared" si="133"/>
        <v>Debbie Foster_Jaclyn Smith</v>
      </c>
      <c r="E297" s="42">
        <f t="shared" si="131"/>
        <v>1</v>
      </c>
      <c r="F297" s="42">
        <f t="shared" si="131"/>
        <v>2</v>
      </c>
      <c r="G297" s="42">
        <f t="shared" si="131"/>
        <v>3</v>
      </c>
      <c r="H297" s="44">
        <f t="shared" si="132"/>
        <v>8</v>
      </c>
      <c r="I297" s="44">
        <f t="shared" si="132"/>
        <v>0</v>
      </c>
      <c r="J297" s="44">
        <f t="shared" si="132"/>
        <v>0</v>
      </c>
      <c r="K297" s="44">
        <f t="shared" si="132"/>
        <v>0</v>
      </c>
      <c r="L297" s="44">
        <f t="shared" si="132"/>
        <v>1</v>
      </c>
      <c r="M297" s="261" t="str">
        <f t="shared" si="134"/>
        <v>_</v>
      </c>
    </row>
    <row r="298" spans="1:31" x14ac:dyDescent="0.25">
      <c r="A298" s="42">
        <f t="shared" si="129"/>
        <v>133</v>
      </c>
      <c r="B298" s="42" t="str">
        <f t="shared" si="130"/>
        <v>PM</v>
      </c>
      <c r="C298" s="261" t="str">
        <f t="shared" si="133"/>
        <v>Debbie Foster_Jaclyn Smith</v>
      </c>
      <c r="E298" s="42">
        <f t="shared" si="131"/>
        <v>1</v>
      </c>
      <c r="F298" s="42">
        <f t="shared" si="131"/>
        <v>2</v>
      </c>
      <c r="G298" s="42">
        <f t="shared" si="131"/>
        <v>4</v>
      </c>
      <c r="H298" s="44">
        <f t="shared" si="132"/>
        <v>13</v>
      </c>
      <c r="I298" s="44">
        <f t="shared" si="132"/>
        <v>5</v>
      </c>
      <c r="J298" s="44">
        <f t="shared" si="132"/>
        <v>2</v>
      </c>
      <c r="K298" s="44">
        <f t="shared" si="132"/>
        <v>0</v>
      </c>
      <c r="L298" s="44">
        <f t="shared" si="132"/>
        <v>6</v>
      </c>
      <c r="M298" s="261" t="str">
        <f t="shared" si="134"/>
        <v>_</v>
      </c>
    </row>
    <row r="299" spans="1:31" x14ac:dyDescent="0.25">
      <c r="A299" s="42">
        <f t="shared" si="129"/>
        <v>133</v>
      </c>
      <c r="B299" s="42" t="str">
        <f t="shared" si="130"/>
        <v>PM</v>
      </c>
      <c r="C299" s="261" t="str">
        <f t="shared" si="133"/>
        <v>Debbie Foster_Jaclyn Smith</v>
      </c>
      <c r="E299" s="42">
        <f t="shared" si="131"/>
        <v>1</v>
      </c>
      <c r="F299" s="42">
        <f t="shared" si="131"/>
        <v>3</v>
      </c>
      <c r="G299" s="42">
        <f t="shared" si="131"/>
        <v>1</v>
      </c>
      <c r="H299" s="44">
        <f t="shared" si="132"/>
        <v>6</v>
      </c>
      <c r="I299" s="44">
        <f t="shared" si="132"/>
        <v>1</v>
      </c>
      <c r="J299" s="44">
        <f t="shared" si="132"/>
        <v>1</v>
      </c>
      <c r="K299" s="44">
        <f t="shared" si="132"/>
        <v>0</v>
      </c>
      <c r="L299" s="44">
        <f t="shared" si="132"/>
        <v>0</v>
      </c>
      <c r="M299" s="261" t="str">
        <f t="shared" si="134"/>
        <v>_</v>
      </c>
    </row>
    <row r="300" spans="1:31" x14ac:dyDescent="0.25">
      <c r="A300" s="42">
        <f t="shared" si="129"/>
        <v>133</v>
      </c>
      <c r="B300" s="42" t="str">
        <f t="shared" si="130"/>
        <v>PM</v>
      </c>
      <c r="C300" s="261" t="str">
        <f t="shared" si="133"/>
        <v>Debbie Foster_Jaclyn Smith</v>
      </c>
      <c r="E300" s="42">
        <f t="shared" si="131"/>
        <v>1</v>
      </c>
      <c r="F300" s="42">
        <f t="shared" si="131"/>
        <v>3</v>
      </c>
      <c r="G300" s="42">
        <f t="shared" si="131"/>
        <v>2</v>
      </c>
      <c r="H300" s="44">
        <f t="shared" si="132"/>
        <v>22</v>
      </c>
      <c r="I300" s="44">
        <f t="shared" si="132"/>
        <v>10</v>
      </c>
      <c r="J300" s="44">
        <f t="shared" si="132"/>
        <v>5</v>
      </c>
      <c r="K300" s="44">
        <f t="shared" si="132"/>
        <v>4</v>
      </c>
      <c r="L300" s="44">
        <f t="shared" si="132"/>
        <v>4</v>
      </c>
      <c r="M300" s="261" t="str">
        <f t="shared" si="134"/>
        <v>_</v>
      </c>
    </row>
    <row r="301" spans="1:31" x14ac:dyDescent="0.25">
      <c r="A301" s="42">
        <f t="shared" si="129"/>
        <v>133</v>
      </c>
      <c r="B301" s="42" t="str">
        <f t="shared" si="130"/>
        <v>PM</v>
      </c>
      <c r="C301" s="261" t="str">
        <f t="shared" si="133"/>
        <v>Debbie Foster_Jaclyn Smith</v>
      </c>
      <c r="E301" s="42">
        <f t="shared" si="131"/>
        <v>1</v>
      </c>
      <c r="F301" s="42">
        <f t="shared" si="131"/>
        <v>3</v>
      </c>
      <c r="G301" s="42">
        <f t="shared" si="131"/>
        <v>3</v>
      </c>
      <c r="H301" s="44">
        <f t="shared" ref="H301:L310" si="135">H333+H365</f>
        <v>9</v>
      </c>
      <c r="I301" s="44">
        <f t="shared" si="135"/>
        <v>0</v>
      </c>
      <c r="J301" s="44">
        <f t="shared" si="135"/>
        <v>0</v>
      </c>
      <c r="K301" s="44">
        <f t="shared" si="135"/>
        <v>1</v>
      </c>
      <c r="L301" s="44">
        <f t="shared" si="135"/>
        <v>1</v>
      </c>
      <c r="M301" s="261" t="str">
        <f t="shared" si="134"/>
        <v>_</v>
      </c>
    </row>
    <row r="302" spans="1:31" x14ac:dyDescent="0.25">
      <c r="A302" s="42">
        <f t="shared" si="129"/>
        <v>133</v>
      </c>
      <c r="B302" s="42" t="str">
        <f t="shared" si="130"/>
        <v>PM</v>
      </c>
      <c r="C302" s="261" t="str">
        <f t="shared" si="133"/>
        <v>Debbie Foster_Jaclyn Smith</v>
      </c>
      <c r="E302" s="42">
        <f t="shared" si="131"/>
        <v>1</v>
      </c>
      <c r="F302" s="42">
        <f t="shared" si="131"/>
        <v>3</v>
      </c>
      <c r="G302" s="42">
        <f t="shared" si="131"/>
        <v>4</v>
      </c>
      <c r="H302" s="44">
        <f t="shared" si="135"/>
        <v>4</v>
      </c>
      <c r="I302" s="44">
        <f t="shared" si="135"/>
        <v>2</v>
      </c>
      <c r="J302" s="44">
        <f t="shared" si="135"/>
        <v>1</v>
      </c>
      <c r="K302" s="44">
        <f t="shared" si="135"/>
        <v>3</v>
      </c>
      <c r="L302" s="44">
        <f t="shared" si="135"/>
        <v>3</v>
      </c>
      <c r="M302" s="261" t="str">
        <f t="shared" si="134"/>
        <v>_</v>
      </c>
    </row>
    <row r="303" spans="1:31" x14ac:dyDescent="0.25">
      <c r="A303" s="42">
        <f t="shared" si="129"/>
        <v>133</v>
      </c>
      <c r="B303" s="42" t="str">
        <f t="shared" si="130"/>
        <v>PM</v>
      </c>
      <c r="C303" s="261" t="str">
        <f t="shared" si="133"/>
        <v>Debbie Foster_Jaclyn Smith</v>
      </c>
      <c r="E303" s="42">
        <f t="shared" si="131"/>
        <v>1</v>
      </c>
      <c r="F303" s="42">
        <f t="shared" si="131"/>
        <v>4</v>
      </c>
      <c r="G303" s="42">
        <f t="shared" si="131"/>
        <v>1</v>
      </c>
      <c r="H303" s="44">
        <f t="shared" si="135"/>
        <v>11</v>
      </c>
      <c r="I303" s="44">
        <f t="shared" si="135"/>
        <v>5</v>
      </c>
      <c r="J303" s="44">
        <f t="shared" si="135"/>
        <v>0</v>
      </c>
      <c r="K303" s="44">
        <f t="shared" si="135"/>
        <v>3</v>
      </c>
      <c r="L303" s="44">
        <f t="shared" si="135"/>
        <v>3</v>
      </c>
      <c r="M303" s="261" t="str">
        <f t="shared" si="134"/>
        <v>_</v>
      </c>
    </row>
    <row r="304" spans="1:31" x14ac:dyDescent="0.25">
      <c r="A304" s="42">
        <f t="shared" si="129"/>
        <v>133</v>
      </c>
      <c r="B304" s="42" t="str">
        <f t="shared" si="130"/>
        <v>PM</v>
      </c>
      <c r="C304" s="261" t="str">
        <f t="shared" si="133"/>
        <v>Debbie Foster_Jaclyn Smith</v>
      </c>
      <c r="E304" s="42">
        <f t="shared" si="131"/>
        <v>1</v>
      </c>
      <c r="F304" s="42">
        <f t="shared" si="131"/>
        <v>4</v>
      </c>
      <c r="G304" s="42">
        <f t="shared" si="131"/>
        <v>2</v>
      </c>
      <c r="H304" s="44">
        <f t="shared" si="135"/>
        <v>31</v>
      </c>
      <c r="I304" s="44">
        <f t="shared" si="135"/>
        <v>11</v>
      </c>
      <c r="J304" s="44">
        <f t="shared" si="135"/>
        <v>8</v>
      </c>
      <c r="K304" s="44">
        <f t="shared" si="135"/>
        <v>3</v>
      </c>
      <c r="L304" s="44">
        <f t="shared" si="135"/>
        <v>3</v>
      </c>
      <c r="M304" s="261" t="str">
        <f t="shared" si="134"/>
        <v>_</v>
      </c>
    </row>
    <row r="305" spans="1:13" x14ac:dyDescent="0.25">
      <c r="A305" s="42">
        <f t="shared" si="129"/>
        <v>133</v>
      </c>
      <c r="B305" s="42" t="str">
        <f t="shared" si="130"/>
        <v>PM</v>
      </c>
      <c r="C305" s="261" t="str">
        <f t="shared" si="133"/>
        <v>Debbie Foster_Jaclyn Smith</v>
      </c>
      <c r="E305" s="42">
        <f t="shared" si="131"/>
        <v>1</v>
      </c>
      <c r="F305" s="42">
        <f t="shared" si="131"/>
        <v>4</v>
      </c>
      <c r="G305" s="42">
        <f t="shared" si="131"/>
        <v>3</v>
      </c>
      <c r="H305" s="44">
        <f t="shared" si="135"/>
        <v>10</v>
      </c>
      <c r="I305" s="44">
        <f t="shared" si="135"/>
        <v>0</v>
      </c>
      <c r="J305" s="44">
        <f t="shared" si="135"/>
        <v>1</v>
      </c>
      <c r="K305" s="44">
        <f t="shared" si="135"/>
        <v>0</v>
      </c>
      <c r="L305" s="44">
        <f t="shared" si="135"/>
        <v>0</v>
      </c>
      <c r="M305" s="261" t="str">
        <f t="shared" si="134"/>
        <v>_</v>
      </c>
    </row>
    <row r="306" spans="1:13" x14ac:dyDescent="0.25">
      <c r="A306" s="42">
        <f t="shared" si="129"/>
        <v>133</v>
      </c>
      <c r="B306" s="42" t="str">
        <f t="shared" si="130"/>
        <v>PM</v>
      </c>
      <c r="C306" s="261" t="str">
        <f t="shared" si="133"/>
        <v>Debbie Foster_Jaclyn Smith</v>
      </c>
      <c r="E306" s="42">
        <f t="shared" si="131"/>
        <v>1</v>
      </c>
      <c r="F306" s="42">
        <f t="shared" si="131"/>
        <v>4</v>
      </c>
      <c r="G306" s="42">
        <f t="shared" si="131"/>
        <v>4</v>
      </c>
      <c r="H306" s="44">
        <f t="shared" si="135"/>
        <v>10</v>
      </c>
      <c r="I306" s="44">
        <f t="shared" si="135"/>
        <v>5</v>
      </c>
      <c r="J306" s="44">
        <f t="shared" si="135"/>
        <v>4</v>
      </c>
      <c r="K306" s="44">
        <f t="shared" si="135"/>
        <v>0</v>
      </c>
      <c r="L306" s="44">
        <f t="shared" si="135"/>
        <v>5</v>
      </c>
      <c r="M306" s="261" t="str">
        <f t="shared" si="134"/>
        <v>_</v>
      </c>
    </row>
    <row r="307" spans="1:13" x14ac:dyDescent="0.25">
      <c r="A307" s="42">
        <f t="shared" si="129"/>
        <v>133</v>
      </c>
      <c r="B307" s="42" t="str">
        <f t="shared" si="130"/>
        <v>PM</v>
      </c>
      <c r="C307" s="261" t="str">
        <f t="shared" si="133"/>
        <v>Debbie Foster_Jaclyn Smith email: hedge_wm@hotmail.com</v>
      </c>
      <c r="E307" s="42">
        <f t="shared" si="131"/>
        <v>2</v>
      </c>
      <c r="F307" s="42">
        <f t="shared" si="131"/>
        <v>1</v>
      </c>
      <c r="G307" s="42">
        <f t="shared" si="131"/>
        <v>1</v>
      </c>
      <c r="H307" s="44">
        <f t="shared" si="135"/>
        <v>10</v>
      </c>
      <c r="I307" s="44">
        <f t="shared" si="135"/>
        <v>4</v>
      </c>
      <c r="J307" s="44">
        <f t="shared" si="135"/>
        <v>1</v>
      </c>
      <c r="K307" s="44">
        <f t="shared" si="135"/>
        <v>1</v>
      </c>
      <c r="L307" s="44">
        <f t="shared" si="135"/>
        <v>2</v>
      </c>
      <c r="M307" s="261" t="str">
        <f t="shared" si="134"/>
        <v>_</v>
      </c>
    </row>
    <row r="308" spans="1:13" x14ac:dyDescent="0.25">
      <c r="A308" s="42">
        <f t="shared" si="129"/>
        <v>133</v>
      </c>
      <c r="B308" s="42" t="str">
        <f t="shared" si="130"/>
        <v>PM</v>
      </c>
      <c r="C308" s="261" t="str">
        <f t="shared" si="133"/>
        <v>Debbie Foster_Jaclyn Smith email: hedge_wm@hotmail.com</v>
      </c>
      <c r="E308" s="42">
        <f t="shared" si="131"/>
        <v>2</v>
      </c>
      <c r="F308" s="42">
        <f t="shared" si="131"/>
        <v>1</v>
      </c>
      <c r="G308" s="42">
        <f t="shared" si="131"/>
        <v>2</v>
      </c>
      <c r="H308" s="44">
        <f t="shared" si="135"/>
        <v>26</v>
      </c>
      <c r="I308" s="44">
        <f t="shared" si="135"/>
        <v>8</v>
      </c>
      <c r="J308" s="44">
        <f t="shared" si="135"/>
        <v>8</v>
      </c>
      <c r="K308" s="44">
        <f t="shared" si="135"/>
        <v>1</v>
      </c>
      <c r="L308" s="44">
        <f t="shared" si="135"/>
        <v>1</v>
      </c>
      <c r="M308" s="261" t="str">
        <f t="shared" si="134"/>
        <v>_</v>
      </c>
    </row>
    <row r="309" spans="1:13" x14ac:dyDescent="0.25">
      <c r="A309" s="42">
        <f t="shared" si="129"/>
        <v>133</v>
      </c>
      <c r="B309" s="42" t="str">
        <f t="shared" si="130"/>
        <v>PM</v>
      </c>
      <c r="C309" s="261" t="str">
        <f t="shared" si="133"/>
        <v>Debbie Foster_Jaclyn Smith email: hedge_wm@hotmail.com</v>
      </c>
      <c r="E309" s="42">
        <f t="shared" si="131"/>
        <v>2</v>
      </c>
      <c r="F309" s="42">
        <f t="shared" si="131"/>
        <v>1</v>
      </c>
      <c r="G309" s="42">
        <f t="shared" si="131"/>
        <v>3</v>
      </c>
      <c r="H309" s="44">
        <f t="shared" si="135"/>
        <v>11</v>
      </c>
      <c r="I309" s="44">
        <f t="shared" si="135"/>
        <v>6</v>
      </c>
      <c r="J309" s="44">
        <f t="shared" si="135"/>
        <v>0</v>
      </c>
      <c r="K309" s="44">
        <f t="shared" si="135"/>
        <v>0</v>
      </c>
      <c r="L309" s="44">
        <f t="shared" si="135"/>
        <v>6</v>
      </c>
      <c r="M309" s="261" t="str">
        <f t="shared" si="134"/>
        <v>_</v>
      </c>
    </row>
    <row r="310" spans="1:13" x14ac:dyDescent="0.25">
      <c r="A310" s="42">
        <f t="shared" si="129"/>
        <v>133</v>
      </c>
      <c r="B310" s="42" t="str">
        <f t="shared" si="130"/>
        <v>PM</v>
      </c>
      <c r="C310" s="261" t="str">
        <f t="shared" si="133"/>
        <v>Debbie Foster_Jaclyn Smith email: hedge_wm@hotmail.com</v>
      </c>
      <c r="E310" s="42">
        <f t="shared" si="131"/>
        <v>2</v>
      </c>
      <c r="F310" s="42">
        <f t="shared" si="131"/>
        <v>1</v>
      </c>
      <c r="G310" s="42">
        <f t="shared" si="131"/>
        <v>4</v>
      </c>
      <c r="H310" s="44">
        <f t="shared" si="135"/>
        <v>8</v>
      </c>
      <c r="I310" s="44">
        <f t="shared" si="135"/>
        <v>2</v>
      </c>
      <c r="J310" s="44">
        <f t="shared" si="135"/>
        <v>0</v>
      </c>
      <c r="K310" s="44">
        <f t="shared" si="135"/>
        <v>3</v>
      </c>
      <c r="L310" s="44">
        <f t="shared" si="135"/>
        <v>3</v>
      </c>
      <c r="M310" s="261" t="str">
        <f t="shared" si="134"/>
        <v>_</v>
      </c>
    </row>
    <row r="311" spans="1:13" x14ac:dyDescent="0.25">
      <c r="A311" s="42">
        <f t="shared" si="129"/>
        <v>133</v>
      </c>
      <c r="B311" s="42" t="str">
        <f t="shared" si="130"/>
        <v>PM</v>
      </c>
      <c r="C311" s="261" t="str">
        <f t="shared" si="133"/>
        <v>Debbie Foster_Jaclyn Smith email: hedge_wm@hotmail.com</v>
      </c>
      <c r="E311" s="42">
        <f t="shared" si="131"/>
        <v>2</v>
      </c>
      <c r="F311" s="42">
        <f t="shared" si="131"/>
        <v>2</v>
      </c>
      <c r="G311" s="42">
        <f t="shared" si="131"/>
        <v>1</v>
      </c>
      <c r="H311" s="44">
        <f t="shared" ref="H311:L320" si="136">H343+H375</f>
        <v>10</v>
      </c>
      <c r="I311" s="44">
        <f t="shared" si="136"/>
        <v>6</v>
      </c>
      <c r="J311" s="44">
        <f t="shared" si="136"/>
        <v>4</v>
      </c>
      <c r="K311" s="44">
        <f t="shared" si="136"/>
        <v>2</v>
      </c>
      <c r="L311" s="44">
        <f t="shared" si="136"/>
        <v>2</v>
      </c>
      <c r="M311" s="261" t="str">
        <f t="shared" si="134"/>
        <v>_</v>
      </c>
    </row>
    <row r="312" spans="1:13" x14ac:dyDescent="0.25">
      <c r="A312" s="42">
        <f t="shared" si="129"/>
        <v>133</v>
      </c>
      <c r="B312" s="42" t="str">
        <f t="shared" si="130"/>
        <v>PM</v>
      </c>
      <c r="C312" s="261" t="str">
        <f t="shared" si="133"/>
        <v>Debbie Foster_Jaclyn Smith email: hedge_wm@hotmail.com</v>
      </c>
      <c r="E312" s="42">
        <f t="shared" si="131"/>
        <v>2</v>
      </c>
      <c r="F312" s="42">
        <f t="shared" si="131"/>
        <v>2</v>
      </c>
      <c r="G312" s="42">
        <f t="shared" si="131"/>
        <v>2</v>
      </c>
      <c r="H312" s="44">
        <f t="shared" si="136"/>
        <v>43</v>
      </c>
      <c r="I312" s="44">
        <f t="shared" si="136"/>
        <v>8</v>
      </c>
      <c r="J312" s="44">
        <f t="shared" si="136"/>
        <v>11</v>
      </c>
      <c r="K312" s="44">
        <f t="shared" si="136"/>
        <v>3</v>
      </c>
      <c r="L312" s="44">
        <f t="shared" si="136"/>
        <v>4</v>
      </c>
      <c r="M312" s="261" t="str">
        <f t="shared" si="134"/>
        <v>_</v>
      </c>
    </row>
    <row r="313" spans="1:13" x14ac:dyDescent="0.25">
      <c r="A313" s="42">
        <f t="shared" si="129"/>
        <v>133</v>
      </c>
      <c r="B313" s="42" t="str">
        <f t="shared" si="130"/>
        <v>PM</v>
      </c>
      <c r="C313" s="261" t="str">
        <f t="shared" si="133"/>
        <v>Debbie Foster_Jaclyn Smith email: hedge_wm@hotmail.com</v>
      </c>
      <c r="E313" s="42">
        <f t="shared" si="131"/>
        <v>2</v>
      </c>
      <c r="F313" s="42">
        <f t="shared" si="131"/>
        <v>2</v>
      </c>
      <c r="G313" s="42">
        <f t="shared" si="131"/>
        <v>3</v>
      </c>
      <c r="H313" s="44">
        <f t="shared" si="136"/>
        <v>3</v>
      </c>
      <c r="I313" s="44">
        <f t="shared" si="136"/>
        <v>1</v>
      </c>
      <c r="J313" s="44">
        <f t="shared" si="136"/>
        <v>1</v>
      </c>
      <c r="K313" s="44">
        <f t="shared" si="136"/>
        <v>0</v>
      </c>
      <c r="L313" s="44">
        <f t="shared" si="136"/>
        <v>0</v>
      </c>
      <c r="M313" s="261" t="str">
        <f t="shared" si="134"/>
        <v>_</v>
      </c>
    </row>
    <row r="314" spans="1:13" x14ac:dyDescent="0.25">
      <c r="A314" s="42">
        <f t="shared" si="129"/>
        <v>133</v>
      </c>
      <c r="B314" s="42" t="str">
        <f t="shared" si="130"/>
        <v>PM</v>
      </c>
      <c r="C314" s="261" t="str">
        <f t="shared" si="133"/>
        <v>Debbie Foster_Jaclyn Smith email: hedge_wm@hotmail.com</v>
      </c>
      <c r="E314" s="42">
        <f t="shared" si="131"/>
        <v>2</v>
      </c>
      <c r="F314" s="42">
        <f t="shared" si="131"/>
        <v>2</v>
      </c>
      <c r="G314" s="42">
        <f t="shared" si="131"/>
        <v>4</v>
      </c>
      <c r="H314" s="44">
        <f t="shared" si="136"/>
        <v>3</v>
      </c>
      <c r="I314" s="44">
        <f t="shared" si="136"/>
        <v>0</v>
      </c>
      <c r="J314" s="44">
        <f t="shared" si="136"/>
        <v>0</v>
      </c>
      <c r="K314" s="44">
        <f t="shared" si="136"/>
        <v>0</v>
      </c>
      <c r="L314" s="44">
        <f t="shared" si="136"/>
        <v>2</v>
      </c>
      <c r="M314" s="261" t="str">
        <f t="shared" si="134"/>
        <v>_</v>
      </c>
    </row>
    <row r="315" spans="1:13" x14ac:dyDescent="0.25">
      <c r="A315" s="42">
        <f t="shared" si="129"/>
        <v>133</v>
      </c>
      <c r="B315" s="42" t="str">
        <f t="shared" si="130"/>
        <v>PM</v>
      </c>
      <c r="C315" s="261" t="str">
        <f t="shared" si="133"/>
        <v>Debbie Foster_Jaclyn Smith email: hedge_wm@hotmail.com</v>
      </c>
      <c r="E315" s="42">
        <f t="shared" si="131"/>
        <v>2</v>
      </c>
      <c r="F315" s="42">
        <f t="shared" si="131"/>
        <v>3</v>
      </c>
      <c r="G315" s="42">
        <f t="shared" si="131"/>
        <v>1</v>
      </c>
      <c r="H315" s="44">
        <f t="shared" si="136"/>
        <v>6</v>
      </c>
      <c r="I315" s="44">
        <f t="shared" si="136"/>
        <v>3</v>
      </c>
      <c r="J315" s="44">
        <f t="shared" si="136"/>
        <v>0</v>
      </c>
      <c r="K315" s="44">
        <f t="shared" si="136"/>
        <v>1</v>
      </c>
      <c r="L315" s="44">
        <f t="shared" si="136"/>
        <v>1</v>
      </c>
      <c r="M315" s="261" t="str">
        <f t="shared" si="134"/>
        <v>_</v>
      </c>
    </row>
    <row r="316" spans="1:13" x14ac:dyDescent="0.25">
      <c r="A316" s="42">
        <f t="shared" si="129"/>
        <v>133</v>
      </c>
      <c r="B316" s="42" t="str">
        <f t="shared" si="130"/>
        <v>PM</v>
      </c>
      <c r="C316" s="261" t="str">
        <f t="shared" si="133"/>
        <v>Debbie Foster_Jaclyn Smith email: hedge_wm@hotmail.com</v>
      </c>
      <c r="E316" s="42">
        <f t="shared" si="131"/>
        <v>2</v>
      </c>
      <c r="F316" s="42">
        <f t="shared" si="131"/>
        <v>3</v>
      </c>
      <c r="G316" s="42">
        <f t="shared" si="131"/>
        <v>2</v>
      </c>
      <c r="H316" s="44">
        <f t="shared" si="136"/>
        <v>36</v>
      </c>
      <c r="I316" s="44">
        <f t="shared" si="136"/>
        <v>11</v>
      </c>
      <c r="J316" s="44">
        <f t="shared" si="136"/>
        <v>10</v>
      </c>
      <c r="K316" s="44">
        <f t="shared" si="136"/>
        <v>3</v>
      </c>
      <c r="L316" s="44">
        <f t="shared" si="136"/>
        <v>3</v>
      </c>
      <c r="M316" s="261" t="str">
        <f t="shared" si="134"/>
        <v>_</v>
      </c>
    </row>
    <row r="317" spans="1:13" x14ac:dyDescent="0.25">
      <c r="A317" s="42">
        <f t="shared" si="129"/>
        <v>133</v>
      </c>
      <c r="B317" s="42" t="str">
        <f t="shared" si="130"/>
        <v>PM</v>
      </c>
      <c r="C317" s="261" t="str">
        <f t="shared" si="133"/>
        <v>Debbie Foster_Jaclyn Smith email: hedge_wm@hotmail.com</v>
      </c>
      <c r="E317" s="42">
        <f t="shared" si="131"/>
        <v>2</v>
      </c>
      <c r="F317" s="42">
        <f t="shared" si="131"/>
        <v>3</v>
      </c>
      <c r="G317" s="42">
        <f t="shared" si="131"/>
        <v>3</v>
      </c>
      <c r="H317" s="44">
        <f t="shared" si="136"/>
        <v>6</v>
      </c>
      <c r="I317" s="44">
        <f t="shared" si="136"/>
        <v>4</v>
      </c>
      <c r="J317" s="44">
        <f t="shared" si="136"/>
        <v>0</v>
      </c>
      <c r="K317" s="44">
        <f t="shared" si="136"/>
        <v>1</v>
      </c>
      <c r="L317" s="44">
        <f t="shared" si="136"/>
        <v>4</v>
      </c>
      <c r="M317" s="261" t="str">
        <f t="shared" si="134"/>
        <v>_</v>
      </c>
    </row>
    <row r="318" spans="1:13" x14ac:dyDescent="0.25">
      <c r="A318" s="42">
        <f t="shared" si="129"/>
        <v>133</v>
      </c>
      <c r="B318" s="42" t="str">
        <f t="shared" si="130"/>
        <v>PM</v>
      </c>
      <c r="C318" s="261" t="str">
        <f t="shared" si="133"/>
        <v>Debbie Foster_Jaclyn Smith email: hedge_wm@hotmail.com</v>
      </c>
      <c r="E318" s="42">
        <f t="shared" si="131"/>
        <v>2</v>
      </c>
      <c r="F318" s="42">
        <f t="shared" si="131"/>
        <v>3</v>
      </c>
      <c r="G318" s="42">
        <f t="shared" si="131"/>
        <v>4</v>
      </c>
      <c r="H318" s="44">
        <f t="shared" si="136"/>
        <v>4</v>
      </c>
      <c r="I318" s="44">
        <f t="shared" si="136"/>
        <v>0</v>
      </c>
      <c r="J318" s="44">
        <f t="shared" si="136"/>
        <v>2</v>
      </c>
      <c r="K318" s="44">
        <f t="shared" si="136"/>
        <v>1</v>
      </c>
      <c r="L318" s="44">
        <f t="shared" si="136"/>
        <v>3</v>
      </c>
      <c r="M318" s="261" t="str">
        <f t="shared" si="134"/>
        <v>_</v>
      </c>
    </row>
    <row r="319" spans="1:13" x14ac:dyDescent="0.25">
      <c r="A319" s="42">
        <f t="shared" si="129"/>
        <v>133</v>
      </c>
      <c r="B319" s="42" t="str">
        <f t="shared" si="130"/>
        <v>PM</v>
      </c>
      <c r="C319" s="261" t="str">
        <f t="shared" si="133"/>
        <v>Debbie Foster_Jaclyn Smith email: hedge_wm@hotmail.com</v>
      </c>
      <c r="E319" s="42">
        <f t="shared" si="131"/>
        <v>2</v>
      </c>
      <c r="F319" s="42">
        <f t="shared" si="131"/>
        <v>4</v>
      </c>
      <c r="G319" s="42">
        <f t="shared" si="131"/>
        <v>1</v>
      </c>
      <c r="H319" s="44">
        <f t="shared" si="136"/>
        <v>13</v>
      </c>
      <c r="I319" s="44">
        <f t="shared" si="136"/>
        <v>3</v>
      </c>
      <c r="J319" s="44">
        <f t="shared" si="136"/>
        <v>1</v>
      </c>
      <c r="K319" s="44">
        <f t="shared" si="136"/>
        <v>0</v>
      </c>
      <c r="L319" s="44">
        <f t="shared" si="136"/>
        <v>3</v>
      </c>
      <c r="M319" s="261" t="str">
        <f t="shared" si="134"/>
        <v>_</v>
      </c>
    </row>
    <row r="320" spans="1:13" x14ac:dyDescent="0.25">
      <c r="A320" s="42">
        <f t="shared" si="129"/>
        <v>133</v>
      </c>
      <c r="B320" s="42" t="str">
        <f t="shared" si="130"/>
        <v>PM</v>
      </c>
      <c r="C320" s="261" t="str">
        <f t="shared" si="133"/>
        <v>Debbie Foster_Jaclyn Smith email: hedge_wm@hotmail.com</v>
      </c>
      <c r="E320" s="42">
        <f t="shared" si="131"/>
        <v>2</v>
      </c>
      <c r="F320" s="42">
        <f t="shared" si="131"/>
        <v>4</v>
      </c>
      <c r="G320" s="42">
        <f t="shared" si="131"/>
        <v>2</v>
      </c>
      <c r="H320" s="44">
        <f t="shared" si="136"/>
        <v>52</v>
      </c>
      <c r="I320" s="44">
        <f t="shared" si="136"/>
        <v>19</v>
      </c>
      <c r="J320" s="44">
        <f t="shared" si="136"/>
        <v>13</v>
      </c>
      <c r="K320" s="44">
        <f t="shared" si="136"/>
        <v>4</v>
      </c>
      <c r="L320" s="44">
        <f t="shared" si="136"/>
        <v>8</v>
      </c>
      <c r="M320" s="261" t="str">
        <f t="shared" si="134"/>
        <v>_</v>
      </c>
    </row>
    <row r="321" spans="1:13" x14ac:dyDescent="0.25">
      <c r="A321" s="42">
        <f t="shared" si="129"/>
        <v>133</v>
      </c>
      <c r="B321" s="42" t="str">
        <f t="shared" si="130"/>
        <v>PM</v>
      </c>
      <c r="C321" s="261" t="str">
        <f t="shared" si="133"/>
        <v>Debbie Foster_Jaclyn Smith email: hedge_wm@hotmail.com</v>
      </c>
      <c r="E321" s="42">
        <f t="shared" si="131"/>
        <v>2</v>
      </c>
      <c r="F321" s="42">
        <f t="shared" si="131"/>
        <v>4</v>
      </c>
      <c r="G321" s="42">
        <f t="shared" si="131"/>
        <v>3</v>
      </c>
      <c r="H321" s="44">
        <f t="shared" ref="H321:L322" si="137">H353+H385</f>
        <v>4</v>
      </c>
      <c r="I321" s="44">
        <f t="shared" si="137"/>
        <v>1</v>
      </c>
      <c r="J321" s="44">
        <f t="shared" si="137"/>
        <v>0</v>
      </c>
      <c r="K321" s="44">
        <f t="shared" si="137"/>
        <v>0</v>
      </c>
      <c r="L321" s="44">
        <f t="shared" si="137"/>
        <v>0</v>
      </c>
      <c r="M321" s="261" t="str">
        <f t="shared" si="134"/>
        <v>_</v>
      </c>
    </row>
    <row r="322" spans="1:13" x14ac:dyDescent="0.25">
      <c r="A322" s="42">
        <f t="shared" si="129"/>
        <v>133</v>
      </c>
      <c r="B322" s="42" t="str">
        <f t="shared" si="130"/>
        <v>PM</v>
      </c>
      <c r="C322" s="261" t="str">
        <f t="shared" si="133"/>
        <v>Debbie Foster_Jaclyn Smith email: hedge_wm@hotmail.com</v>
      </c>
      <c r="E322" s="42">
        <f t="shared" si="131"/>
        <v>2</v>
      </c>
      <c r="F322" s="42">
        <f t="shared" si="131"/>
        <v>4</v>
      </c>
      <c r="G322" s="42">
        <f t="shared" si="131"/>
        <v>4</v>
      </c>
      <c r="H322" s="44">
        <f t="shared" si="137"/>
        <v>11</v>
      </c>
      <c r="I322" s="44">
        <f t="shared" si="137"/>
        <v>3</v>
      </c>
      <c r="J322" s="44">
        <f t="shared" si="137"/>
        <v>0</v>
      </c>
      <c r="K322" s="44">
        <f t="shared" si="137"/>
        <v>5</v>
      </c>
      <c r="L322" s="44">
        <f t="shared" si="137"/>
        <v>7</v>
      </c>
      <c r="M322" s="261" t="str">
        <f t="shared" si="134"/>
        <v>_</v>
      </c>
    </row>
    <row r="323" spans="1:13" x14ac:dyDescent="0.25">
      <c r="A323" s="42">
        <v>133</v>
      </c>
      <c r="B323" s="42" t="s">
        <v>66</v>
      </c>
      <c r="C323" s="42" t="s">
        <v>693</v>
      </c>
      <c r="E323" s="20">
        <v>1</v>
      </c>
      <c r="F323" s="20">
        <v>1</v>
      </c>
      <c r="G323" s="20">
        <v>1</v>
      </c>
      <c r="H323" s="20">
        <v>10</v>
      </c>
      <c r="I323" s="20">
        <v>3</v>
      </c>
      <c r="J323" s="20">
        <v>1</v>
      </c>
      <c r="K323" s="20">
        <v>1</v>
      </c>
      <c r="L323" s="20">
        <v>0</v>
      </c>
    </row>
    <row r="324" spans="1:13" x14ac:dyDescent="0.25">
      <c r="A324" s="42">
        <v>133</v>
      </c>
      <c r="B324" s="42" t="s">
        <v>66</v>
      </c>
      <c r="C324" s="42" t="s">
        <v>693</v>
      </c>
      <c r="E324" s="20">
        <v>1</v>
      </c>
      <c r="F324" s="20">
        <v>1</v>
      </c>
      <c r="G324" s="20">
        <v>2</v>
      </c>
      <c r="H324" s="20">
        <v>26</v>
      </c>
      <c r="I324" s="20">
        <v>11</v>
      </c>
      <c r="J324" s="20">
        <v>7</v>
      </c>
      <c r="K324" s="20">
        <v>4</v>
      </c>
      <c r="L324" s="20">
        <v>4</v>
      </c>
    </row>
    <row r="325" spans="1:13" x14ac:dyDescent="0.25">
      <c r="A325" s="42">
        <v>133</v>
      </c>
      <c r="B325" s="42" t="s">
        <v>66</v>
      </c>
      <c r="C325" s="42" t="s">
        <v>693</v>
      </c>
      <c r="E325" s="20">
        <v>1</v>
      </c>
      <c r="F325" s="20">
        <v>1</v>
      </c>
      <c r="G325" s="20">
        <v>3</v>
      </c>
      <c r="H325" s="20">
        <v>0</v>
      </c>
      <c r="I325" s="20">
        <v>0</v>
      </c>
      <c r="J325" s="20">
        <v>0</v>
      </c>
      <c r="K325" s="20">
        <v>0</v>
      </c>
      <c r="L325" s="20">
        <v>0</v>
      </c>
    </row>
    <row r="326" spans="1:13" x14ac:dyDescent="0.25">
      <c r="A326" s="42">
        <v>133</v>
      </c>
      <c r="B326" s="42" t="s">
        <v>66</v>
      </c>
      <c r="C326" s="42" t="s">
        <v>693</v>
      </c>
      <c r="E326" s="20">
        <v>1</v>
      </c>
      <c r="F326" s="20">
        <v>1</v>
      </c>
      <c r="G326" s="20">
        <v>4</v>
      </c>
      <c r="H326" s="20">
        <v>0</v>
      </c>
      <c r="I326" s="20">
        <v>0</v>
      </c>
      <c r="J326" s="20">
        <v>0</v>
      </c>
      <c r="K326" s="20">
        <v>0</v>
      </c>
      <c r="L326" s="20">
        <v>0</v>
      </c>
    </row>
    <row r="327" spans="1:13" x14ac:dyDescent="0.25">
      <c r="A327" s="42">
        <v>133</v>
      </c>
      <c r="B327" s="42" t="s">
        <v>66</v>
      </c>
      <c r="C327" s="42" t="s">
        <v>693</v>
      </c>
      <c r="E327" s="20">
        <v>1</v>
      </c>
      <c r="F327" s="20">
        <v>2</v>
      </c>
      <c r="G327" s="20">
        <v>1</v>
      </c>
      <c r="H327" s="20">
        <v>20</v>
      </c>
      <c r="I327" s="20">
        <v>5</v>
      </c>
      <c r="J327" s="20">
        <v>2</v>
      </c>
      <c r="K327" s="20">
        <v>1</v>
      </c>
      <c r="L327" s="20">
        <v>1</v>
      </c>
    </row>
    <row r="328" spans="1:13" x14ac:dyDescent="0.25">
      <c r="A328" s="42">
        <v>133</v>
      </c>
      <c r="B328" s="42" t="s">
        <v>66</v>
      </c>
      <c r="C328" s="42" t="s">
        <v>693</v>
      </c>
      <c r="E328" s="20">
        <v>1</v>
      </c>
      <c r="F328" s="20">
        <v>2</v>
      </c>
      <c r="G328" s="20">
        <v>2</v>
      </c>
      <c r="H328" s="20">
        <v>60</v>
      </c>
      <c r="I328" s="20">
        <v>21</v>
      </c>
      <c r="J328" s="20">
        <v>4</v>
      </c>
      <c r="K328" s="20">
        <v>10</v>
      </c>
      <c r="L328" s="20">
        <v>10</v>
      </c>
    </row>
    <row r="329" spans="1:13" x14ac:dyDescent="0.25">
      <c r="A329" s="42">
        <v>133</v>
      </c>
      <c r="B329" s="42" t="s">
        <v>66</v>
      </c>
      <c r="C329" s="42" t="s">
        <v>693</v>
      </c>
      <c r="E329" s="20">
        <v>1</v>
      </c>
      <c r="F329" s="20">
        <v>2</v>
      </c>
      <c r="G329" s="20">
        <v>3</v>
      </c>
      <c r="H329" s="20">
        <v>0</v>
      </c>
      <c r="I329" s="20">
        <v>0</v>
      </c>
      <c r="J329" s="20">
        <v>0</v>
      </c>
      <c r="K329" s="20">
        <v>0</v>
      </c>
      <c r="L329" s="20">
        <v>0</v>
      </c>
    </row>
    <row r="330" spans="1:13" x14ac:dyDescent="0.25">
      <c r="A330" s="42">
        <v>133</v>
      </c>
      <c r="B330" s="42" t="s">
        <v>66</v>
      </c>
      <c r="C330" s="42" t="s">
        <v>693</v>
      </c>
      <c r="E330" s="20">
        <v>1</v>
      </c>
      <c r="F330" s="20">
        <v>2</v>
      </c>
      <c r="G330" s="20">
        <v>4</v>
      </c>
      <c r="H330" s="20">
        <v>0</v>
      </c>
      <c r="I330" s="20">
        <v>0</v>
      </c>
      <c r="J330" s="20">
        <v>0</v>
      </c>
      <c r="K330" s="20">
        <v>0</v>
      </c>
      <c r="L330" s="20">
        <v>0</v>
      </c>
    </row>
    <row r="331" spans="1:13" x14ac:dyDescent="0.25">
      <c r="A331" s="42">
        <v>133</v>
      </c>
      <c r="B331" s="42" t="s">
        <v>66</v>
      </c>
      <c r="C331" s="42" t="s">
        <v>693</v>
      </c>
      <c r="E331" s="20">
        <v>1</v>
      </c>
      <c r="F331" s="20">
        <v>3</v>
      </c>
      <c r="G331" s="20">
        <v>1</v>
      </c>
      <c r="H331" s="20">
        <v>6</v>
      </c>
      <c r="I331" s="20">
        <v>1</v>
      </c>
      <c r="J331" s="20">
        <v>1</v>
      </c>
      <c r="K331" s="20">
        <v>0</v>
      </c>
      <c r="L331" s="20">
        <v>0</v>
      </c>
    </row>
    <row r="332" spans="1:13" x14ac:dyDescent="0.25">
      <c r="A332" s="42">
        <v>133</v>
      </c>
      <c r="B332" s="42" t="s">
        <v>66</v>
      </c>
      <c r="C332" s="42" t="s">
        <v>693</v>
      </c>
      <c r="E332" s="20">
        <v>1</v>
      </c>
      <c r="F332" s="20">
        <v>3</v>
      </c>
      <c r="G332" s="20">
        <v>2</v>
      </c>
      <c r="H332" s="20">
        <v>22</v>
      </c>
      <c r="I332" s="20">
        <v>10</v>
      </c>
      <c r="J332" s="20">
        <v>5</v>
      </c>
      <c r="K332" s="20">
        <v>4</v>
      </c>
      <c r="L332" s="20">
        <v>4</v>
      </c>
    </row>
    <row r="333" spans="1:13" x14ac:dyDescent="0.25">
      <c r="A333" s="42">
        <v>133</v>
      </c>
      <c r="B333" s="42" t="s">
        <v>66</v>
      </c>
      <c r="C333" s="42" t="s">
        <v>693</v>
      </c>
      <c r="E333" s="20">
        <v>1</v>
      </c>
      <c r="F333" s="20">
        <v>3</v>
      </c>
      <c r="G333" s="20">
        <v>3</v>
      </c>
      <c r="H333" s="20">
        <v>0</v>
      </c>
      <c r="I333" s="20">
        <v>0</v>
      </c>
      <c r="J333" s="20">
        <v>0</v>
      </c>
      <c r="K333" s="20">
        <v>0</v>
      </c>
      <c r="L333" s="20">
        <v>0</v>
      </c>
    </row>
    <row r="334" spans="1:13" x14ac:dyDescent="0.25">
      <c r="A334" s="42">
        <v>133</v>
      </c>
      <c r="B334" s="42" t="s">
        <v>66</v>
      </c>
      <c r="C334" s="42" t="s">
        <v>693</v>
      </c>
      <c r="E334" s="20">
        <v>1</v>
      </c>
      <c r="F334" s="20">
        <v>3</v>
      </c>
      <c r="G334" s="20">
        <v>4</v>
      </c>
      <c r="H334" s="20">
        <v>0</v>
      </c>
      <c r="I334" s="20">
        <v>0</v>
      </c>
      <c r="J334" s="20">
        <v>0</v>
      </c>
      <c r="K334" s="20">
        <v>0</v>
      </c>
      <c r="L334" s="20">
        <v>0</v>
      </c>
    </row>
    <row r="335" spans="1:13" x14ac:dyDescent="0.25">
      <c r="A335" s="42">
        <v>133</v>
      </c>
      <c r="B335" s="42" t="s">
        <v>66</v>
      </c>
      <c r="C335" s="42" t="s">
        <v>693</v>
      </c>
      <c r="E335" s="20">
        <v>1</v>
      </c>
      <c r="F335" s="20">
        <v>4</v>
      </c>
      <c r="G335" s="20">
        <v>1</v>
      </c>
      <c r="H335" s="20">
        <v>11</v>
      </c>
      <c r="I335" s="20">
        <v>5</v>
      </c>
      <c r="J335" s="20">
        <v>0</v>
      </c>
      <c r="K335" s="20">
        <v>3</v>
      </c>
      <c r="L335" s="20">
        <v>3</v>
      </c>
    </row>
    <row r="336" spans="1:13" x14ac:dyDescent="0.25">
      <c r="A336" s="42">
        <v>133</v>
      </c>
      <c r="B336" s="42" t="s">
        <v>66</v>
      </c>
      <c r="C336" s="42" t="s">
        <v>693</v>
      </c>
      <c r="E336" s="20">
        <v>1</v>
      </c>
      <c r="F336" s="20">
        <v>4</v>
      </c>
      <c r="G336" s="20">
        <v>2</v>
      </c>
      <c r="H336" s="20">
        <v>31</v>
      </c>
      <c r="I336" s="20">
        <v>11</v>
      </c>
      <c r="J336" s="20">
        <v>8</v>
      </c>
      <c r="K336" s="20">
        <v>3</v>
      </c>
      <c r="L336" s="20">
        <v>3</v>
      </c>
    </row>
    <row r="337" spans="1:12" x14ac:dyDescent="0.25">
      <c r="A337" s="42">
        <v>133</v>
      </c>
      <c r="B337" s="42" t="s">
        <v>66</v>
      </c>
      <c r="C337" s="42" t="s">
        <v>693</v>
      </c>
      <c r="E337" s="20">
        <v>1</v>
      </c>
      <c r="F337" s="20">
        <v>4</v>
      </c>
      <c r="G337" s="20">
        <v>3</v>
      </c>
      <c r="H337" s="20">
        <v>0</v>
      </c>
      <c r="I337" s="20">
        <v>0</v>
      </c>
      <c r="J337" s="20">
        <v>0</v>
      </c>
      <c r="K337" s="20">
        <v>0</v>
      </c>
      <c r="L337" s="20">
        <v>0</v>
      </c>
    </row>
    <row r="338" spans="1:12" x14ac:dyDescent="0.25">
      <c r="A338" s="42">
        <v>133</v>
      </c>
      <c r="B338" s="42" t="s">
        <v>66</v>
      </c>
      <c r="C338" s="42" t="s">
        <v>693</v>
      </c>
      <c r="E338" s="20">
        <v>1</v>
      </c>
      <c r="F338" s="20">
        <v>4</v>
      </c>
      <c r="G338" s="20">
        <v>4</v>
      </c>
      <c r="H338" s="20">
        <v>0</v>
      </c>
      <c r="I338" s="20">
        <v>0</v>
      </c>
      <c r="J338" s="20">
        <v>0</v>
      </c>
      <c r="K338" s="20">
        <v>0</v>
      </c>
      <c r="L338" s="20">
        <v>0</v>
      </c>
    </row>
    <row r="339" spans="1:12" x14ac:dyDescent="0.25">
      <c r="A339" s="42">
        <v>133</v>
      </c>
      <c r="B339" s="42" t="s">
        <v>66</v>
      </c>
      <c r="C339" s="42" t="s">
        <v>693</v>
      </c>
      <c r="E339" s="20">
        <v>2</v>
      </c>
      <c r="F339" s="20">
        <v>1</v>
      </c>
      <c r="G339" s="20">
        <v>1</v>
      </c>
      <c r="H339" s="20">
        <v>10</v>
      </c>
      <c r="I339" s="20">
        <v>4</v>
      </c>
      <c r="J339" s="20">
        <v>1</v>
      </c>
      <c r="K339" s="20">
        <v>1</v>
      </c>
      <c r="L339" s="20">
        <v>2</v>
      </c>
    </row>
    <row r="340" spans="1:12" x14ac:dyDescent="0.25">
      <c r="A340" s="42">
        <v>133</v>
      </c>
      <c r="B340" s="42" t="s">
        <v>66</v>
      </c>
      <c r="C340" s="42" t="s">
        <v>693</v>
      </c>
      <c r="E340" s="20">
        <v>2</v>
      </c>
      <c r="F340" s="20">
        <v>1</v>
      </c>
      <c r="G340" s="20">
        <v>2</v>
      </c>
      <c r="H340" s="20">
        <v>26</v>
      </c>
      <c r="I340" s="20">
        <v>8</v>
      </c>
      <c r="J340" s="20">
        <v>8</v>
      </c>
      <c r="K340" s="20">
        <v>1</v>
      </c>
      <c r="L340" s="20">
        <v>1</v>
      </c>
    </row>
    <row r="341" spans="1:12" x14ac:dyDescent="0.25">
      <c r="A341" s="42">
        <v>133</v>
      </c>
      <c r="B341" s="42" t="s">
        <v>66</v>
      </c>
      <c r="C341" s="42" t="s">
        <v>693</v>
      </c>
      <c r="E341" s="20">
        <v>2</v>
      </c>
      <c r="F341" s="20">
        <v>1</v>
      </c>
      <c r="G341" s="20">
        <v>3</v>
      </c>
      <c r="H341" s="20">
        <v>0</v>
      </c>
      <c r="I341" s="20">
        <v>0</v>
      </c>
      <c r="J341" s="20">
        <v>0</v>
      </c>
      <c r="K341" s="20">
        <v>0</v>
      </c>
      <c r="L341" s="20">
        <v>0</v>
      </c>
    </row>
    <row r="342" spans="1:12" x14ac:dyDescent="0.25">
      <c r="A342" s="42">
        <v>133</v>
      </c>
      <c r="B342" s="42" t="s">
        <v>66</v>
      </c>
      <c r="C342" s="42" t="s">
        <v>693</v>
      </c>
      <c r="E342" s="20">
        <v>2</v>
      </c>
      <c r="F342" s="20">
        <v>1</v>
      </c>
      <c r="G342" s="20">
        <v>4</v>
      </c>
      <c r="H342" s="20">
        <v>0</v>
      </c>
      <c r="I342" s="20">
        <v>0</v>
      </c>
      <c r="J342" s="20">
        <v>0</v>
      </c>
      <c r="K342" s="20">
        <v>0</v>
      </c>
      <c r="L342" s="20">
        <v>0</v>
      </c>
    </row>
    <row r="343" spans="1:12" x14ac:dyDescent="0.25">
      <c r="A343" s="42">
        <v>133</v>
      </c>
      <c r="B343" s="42" t="s">
        <v>66</v>
      </c>
      <c r="C343" s="42" t="s">
        <v>693</v>
      </c>
      <c r="E343" s="20">
        <v>2</v>
      </c>
      <c r="F343" s="20">
        <v>2</v>
      </c>
      <c r="G343" s="20">
        <v>1</v>
      </c>
      <c r="H343" s="20">
        <v>10</v>
      </c>
      <c r="I343" s="20">
        <v>6</v>
      </c>
      <c r="J343" s="20">
        <v>4</v>
      </c>
      <c r="K343" s="20">
        <v>2</v>
      </c>
      <c r="L343" s="20">
        <v>2</v>
      </c>
    </row>
    <row r="344" spans="1:12" x14ac:dyDescent="0.25">
      <c r="A344" s="42">
        <v>133</v>
      </c>
      <c r="B344" s="42" t="s">
        <v>66</v>
      </c>
      <c r="C344" s="42" t="s">
        <v>693</v>
      </c>
      <c r="E344" s="20">
        <v>2</v>
      </c>
      <c r="F344" s="20">
        <v>2</v>
      </c>
      <c r="G344" s="20">
        <v>2</v>
      </c>
      <c r="H344" s="20">
        <v>43</v>
      </c>
      <c r="I344" s="20">
        <v>8</v>
      </c>
      <c r="J344" s="20">
        <v>11</v>
      </c>
      <c r="K344" s="20">
        <v>3</v>
      </c>
      <c r="L344" s="20">
        <v>4</v>
      </c>
    </row>
    <row r="345" spans="1:12" x14ac:dyDescent="0.25">
      <c r="A345" s="42">
        <v>133</v>
      </c>
      <c r="B345" s="42" t="s">
        <v>66</v>
      </c>
      <c r="C345" s="42" t="s">
        <v>693</v>
      </c>
      <c r="E345" s="20">
        <v>2</v>
      </c>
      <c r="F345" s="20">
        <v>2</v>
      </c>
      <c r="G345" s="20">
        <v>3</v>
      </c>
      <c r="H345" s="20">
        <v>0</v>
      </c>
      <c r="I345" s="20">
        <v>0</v>
      </c>
      <c r="J345" s="20">
        <v>0</v>
      </c>
      <c r="K345" s="20">
        <v>0</v>
      </c>
      <c r="L345" s="20">
        <v>0</v>
      </c>
    </row>
    <row r="346" spans="1:12" x14ac:dyDescent="0.25">
      <c r="A346" s="42">
        <v>133</v>
      </c>
      <c r="B346" s="42" t="s">
        <v>66</v>
      </c>
      <c r="C346" s="42" t="s">
        <v>693</v>
      </c>
      <c r="E346" s="20">
        <v>2</v>
      </c>
      <c r="F346" s="20">
        <v>2</v>
      </c>
      <c r="G346" s="20">
        <v>4</v>
      </c>
      <c r="H346" s="20">
        <v>0</v>
      </c>
      <c r="I346" s="20">
        <v>0</v>
      </c>
      <c r="J346" s="20">
        <v>0</v>
      </c>
      <c r="K346" s="20">
        <v>0</v>
      </c>
      <c r="L346" s="20">
        <v>0</v>
      </c>
    </row>
    <row r="347" spans="1:12" x14ac:dyDescent="0.25">
      <c r="A347" s="42">
        <v>133</v>
      </c>
      <c r="B347" s="42" t="s">
        <v>66</v>
      </c>
      <c r="C347" s="42" t="s">
        <v>693</v>
      </c>
      <c r="E347" s="20">
        <v>2</v>
      </c>
      <c r="F347" s="20">
        <v>3</v>
      </c>
      <c r="G347" s="20">
        <v>1</v>
      </c>
      <c r="H347" s="20">
        <v>6</v>
      </c>
      <c r="I347" s="20">
        <v>3</v>
      </c>
      <c r="J347" s="20">
        <v>0</v>
      </c>
      <c r="K347" s="20">
        <v>1</v>
      </c>
      <c r="L347" s="20">
        <v>1</v>
      </c>
    </row>
    <row r="348" spans="1:12" x14ac:dyDescent="0.25">
      <c r="A348" s="42">
        <v>133</v>
      </c>
      <c r="B348" s="42" t="s">
        <v>66</v>
      </c>
      <c r="C348" s="42" t="s">
        <v>693</v>
      </c>
      <c r="E348" s="20">
        <v>2</v>
      </c>
      <c r="F348" s="20">
        <v>3</v>
      </c>
      <c r="G348" s="20">
        <v>2</v>
      </c>
      <c r="H348" s="20">
        <v>36</v>
      </c>
      <c r="I348" s="20">
        <v>11</v>
      </c>
      <c r="J348" s="20">
        <v>10</v>
      </c>
      <c r="K348" s="20">
        <v>3</v>
      </c>
      <c r="L348" s="20">
        <v>3</v>
      </c>
    </row>
    <row r="349" spans="1:12" x14ac:dyDescent="0.25">
      <c r="A349" s="42">
        <v>133</v>
      </c>
      <c r="B349" s="42" t="s">
        <v>66</v>
      </c>
      <c r="C349" s="42" t="s">
        <v>693</v>
      </c>
      <c r="E349" s="20">
        <v>2</v>
      </c>
      <c r="F349" s="20">
        <v>3</v>
      </c>
      <c r="G349" s="20">
        <v>3</v>
      </c>
      <c r="H349" s="20">
        <v>0</v>
      </c>
      <c r="I349" s="20">
        <v>0</v>
      </c>
      <c r="J349" s="20">
        <v>0</v>
      </c>
      <c r="K349" s="20">
        <v>0</v>
      </c>
      <c r="L349" s="20">
        <v>0</v>
      </c>
    </row>
    <row r="350" spans="1:12" x14ac:dyDescent="0.25">
      <c r="A350" s="42">
        <v>133</v>
      </c>
      <c r="B350" s="42" t="s">
        <v>66</v>
      </c>
      <c r="C350" s="42" t="s">
        <v>693</v>
      </c>
      <c r="E350" s="20">
        <v>2</v>
      </c>
      <c r="F350" s="20">
        <v>3</v>
      </c>
      <c r="G350" s="20">
        <v>4</v>
      </c>
      <c r="H350" s="20">
        <v>0</v>
      </c>
      <c r="I350" s="20">
        <v>0</v>
      </c>
      <c r="J350" s="20">
        <v>0</v>
      </c>
      <c r="K350" s="20">
        <v>0</v>
      </c>
      <c r="L350" s="20">
        <v>0</v>
      </c>
    </row>
    <row r="351" spans="1:12" x14ac:dyDescent="0.25">
      <c r="A351" s="42">
        <v>133</v>
      </c>
      <c r="B351" s="42" t="s">
        <v>66</v>
      </c>
      <c r="C351" s="42" t="s">
        <v>693</v>
      </c>
      <c r="E351" s="20">
        <v>2</v>
      </c>
      <c r="F351" s="20">
        <v>4</v>
      </c>
      <c r="G351" s="20">
        <v>1</v>
      </c>
      <c r="H351" s="20">
        <v>13</v>
      </c>
      <c r="I351" s="20">
        <v>3</v>
      </c>
      <c r="J351" s="20">
        <v>1</v>
      </c>
      <c r="K351" s="20">
        <v>0</v>
      </c>
      <c r="L351" s="20">
        <v>3</v>
      </c>
    </row>
    <row r="352" spans="1:12" x14ac:dyDescent="0.25">
      <c r="A352" s="42">
        <v>133</v>
      </c>
      <c r="B352" s="42" t="s">
        <v>66</v>
      </c>
      <c r="C352" s="42" t="s">
        <v>693</v>
      </c>
      <c r="E352" s="20">
        <v>2</v>
      </c>
      <c r="F352" s="20">
        <v>4</v>
      </c>
      <c r="G352" s="20">
        <v>2</v>
      </c>
      <c r="H352" s="20">
        <v>52</v>
      </c>
      <c r="I352" s="20">
        <v>19</v>
      </c>
      <c r="J352" s="20">
        <v>13</v>
      </c>
      <c r="K352" s="20">
        <v>4</v>
      </c>
      <c r="L352" s="20">
        <v>8</v>
      </c>
    </row>
    <row r="353" spans="1:12" x14ac:dyDescent="0.25">
      <c r="A353" s="42">
        <v>133</v>
      </c>
      <c r="B353" s="42" t="s">
        <v>66</v>
      </c>
      <c r="C353" s="42" t="s">
        <v>693</v>
      </c>
      <c r="E353" s="20">
        <v>2</v>
      </c>
      <c r="F353" s="20">
        <v>4</v>
      </c>
      <c r="G353" s="20">
        <v>3</v>
      </c>
      <c r="H353" s="20">
        <v>0</v>
      </c>
      <c r="I353" s="20">
        <v>0</v>
      </c>
      <c r="J353" s="20">
        <v>0</v>
      </c>
      <c r="K353" s="20">
        <v>0</v>
      </c>
      <c r="L353" s="20">
        <v>0</v>
      </c>
    </row>
    <row r="354" spans="1:12" x14ac:dyDescent="0.25">
      <c r="A354" s="42">
        <v>133</v>
      </c>
      <c r="B354" s="42" t="s">
        <v>66</v>
      </c>
      <c r="C354" s="42" t="s">
        <v>693</v>
      </c>
      <c r="E354" s="20">
        <v>2</v>
      </c>
      <c r="F354" s="20">
        <v>4</v>
      </c>
      <c r="G354" s="20">
        <v>4</v>
      </c>
      <c r="H354" s="20">
        <v>0</v>
      </c>
      <c r="I354" s="20">
        <v>0</v>
      </c>
      <c r="J354" s="20">
        <v>0</v>
      </c>
      <c r="K354" s="20">
        <v>0</v>
      </c>
      <c r="L354" s="20">
        <v>0</v>
      </c>
    </row>
    <row r="355" spans="1:12" x14ac:dyDescent="0.25">
      <c r="A355" s="42">
        <v>133</v>
      </c>
      <c r="B355" s="42" t="s">
        <v>66</v>
      </c>
      <c r="C355" s="42" t="s">
        <v>778</v>
      </c>
      <c r="E355" s="20">
        <v>1</v>
      </c>
      <c r="F355" s="20">
        <v>1</v>
      </c>
      <c r="G355" s="20">
        <v>1</v>
      </c>
      <c r="H355" s="20">
        <v>0</v>
      </c>
      <c r="I355" s="20">
        <v>0</v>
      </c>
      <c r="J355" s="20">
        <v>0</v>
      </c>
      <c r="K355" s="20">
        <v>0</v>
      </c>
      <c r="L355" s="20">
        <v>0</v>
      </c>
    </row>
    <row r="356" spans="1:12" x14ac:dyDescent="0.25">
      <c r="A356" s="42">
        <v>133</v>
      </c>
      <c r="B356" s="42" t="s">
        <v>66</v>
      </c>
      <c r="C356" s="42" t="s">
        <v>778</v>
      </c>
      <c r="E356" s="20">
        <v>1</v>
      </c>
      <c r="F356" s="20">
        <v>1</v>
      </c>
      <c r="G356" s="20">
        <v>2</v>
      </c>
      <c r="H356" s="20">
        <v>0</v>
      </c>
      <c r="I356" s="20">
        <v>0</v>
      </c>
      <c r="J356" s="20">
        <v>0</v>
      </c>
      <c r="K356" s="20">
        <v>0</v>
      </c>
      <c r="L356" s="20">
        <v>0</v>
      </c>
    </row>
    <row r="357" spans="1:12" x14ac:dyDescent="0.25">
      <c r="A357" s="42">
        <v>133</v>
      </c>
      <c r="B357" s="42" t="s">
        <v>66</v>
      </c>
      <c r="C357" s="42" t="s">
        <v>778</v>
      </c>
      <c r="E357" s="20">
        <v>1</v>
      </c>
      <c r="F357" s="20">
        <v>1</v>
      </c>
      <c r="G357" s="20">
        <v>3</v>
      </c>
      <c r="H357" s="20">
        <v>5</v>
      </c>
      <c r="I357" s="20">
        <v>0</v>
      </c>
      <c r="J357" s="20">
        <v>1</v>
      </c>
      <c r="K357" s="20">
        <v>0</v>
      </c>
      <c r="L357" s="20">
        <v>0</v>
      </c>
    </row>
    <row r="358" spans="1:12" x14ac:dyDescent="0.25">
      <c r="A358" s="42">
        <v>133</v>
      </c>
      <c r="B358" s="42" t="s">
        <v>66</v>
      </c>
      <c r="C358" s="42" t="s">
        <v>778</v>
      </c>
      <c r="E358" s="20">
        <v>1</v>
      </c>
      <c r="F358" s="20">
        <v>1</v>
      </c>
      <c r="G358" s="20">
        <v>4</v>
      </c>
      <c r="H358" s="20">
        <v>8</v>
      </c>
      <c r="I358" s="20">
        <v>6</v>
      </c>
      <c r="J358" s="20">
        <v>2</v>
      </c>
      <c r="K358" s="20">
        <v>0</v>
      </c>
      <c r="L358" s="20">
        <v>2</v>
      </c>
    </row>
    <row r="359" spans="1:12" x14ac:dyDescent="0.25">
      <c r="A359" s="42">
        <v>133</v>
      </c>
      <c r="B359" s="42" t="s">
        <v>66</v>
      </c>
      <c r="C359" s="42" t="s">
        <v>778</v>
      </c>
      <c r="E359" s="20">
        <v>1</v>
      </c>
      <c r="F359" s="20">
        <v>2</v>
      </c>
      <c r="G359" s="20">
        <v>1</v>
      </c>
      <c r="H359" s="20">
        <v>0</v>
      </c>
      <c r="I359" s="20">
        <v>0</v>
      </c>
      <c r="J359" s="20">
        <v>0</v>
      </c>
      <c r="K359" s="20">
        <v>0</v>
      </c>
      <c r="L359" s="20">
        <v>0</v>
      </c>
    </row>
    <row r="360" spans="1:12" x14ac:dyDescent="0.25">
      <c r="A360" s="42">
        <v>133</v>
      </c>
      <c r="B360" s="42" t="s">
        <v>66</v>
      </c>
      <c r="C360" s="42" t="s">
        <v>778</v>
      </c>
      <c r="E360" s="20">
        <v>1</v>
      </c>
      <c r="F360" s="20">
        <v>2</v>
      </c>
      <c r="G360" s="20">
        <v>2</v>
      </c>
      <c r="H360" s="20">
        <v>0</v>
      </c>
      <c r="I360" s="20">
        <v>0</v>
      </c>
      <c r="J360" s="20">
        <v>0</v>
      </c>
      <c r="K360" s="20">
        <v>0</v>
      </c>
      <c r="L360" s="20">
        <v>0</v>
      </c>
    </row>
    <row r="361" spans="1:12" x14ac:dyDescent="0.25">
      <c r="A361" s="42">
        <v>133</v>
      </c>
      <c r="B361" s="42" t="s">
        <v>66</v>
      </c>
      <c r="C361" s="42" t="s">
        <v>778</v>
      </c>
      <c r="E361" s="20">
        <v>1</v>
      </c>
      <c r="F361" s="20">
        <v>2</v>
      </c>
      <c r="G361" s="20">
        <v>3</v>
      </c>
      <c r="H361" s="20">
        <v>8</v>
      </c>
      <c r="I361" s="20">
        <v>0</v>
      </c>
      <c r="J361" s="20">
        <v>0</v>
      </c>
      <c r="K361" s="20">
        <v>0</v>
      </c>
      <c r="L361" s="20">
        <v>1</v>
      </c>
    </row>
    <row r="362" spans="1:12" x14ac:dyDescent="0.25">
      <c r="A362" s="42">
        <v>133</v>
      </c>
      <c r="B362" s="42" t="s">
        <v>66</v>
      </c>
      <c r="C362" s="42" t="s">
        <v>778</v>
      </c>
      <c r="E362" s="20">
        <v>1</v>
      </c>
      <c r="F362" s="20">
        <v>2</v>
      </c>
      <c r="G362" s="20">
        <v>4</v>
      </c>
      <c r="H362" s="20">
        <v>13</v>
      </c>
      <c r="I362" s="20">
        <v>5</v>
      </c>
      <c r="J362" s="20">
        <v>2</v>
      </c>
      <c r="K362" s="20">
        <v>0</v>
      </c>
      <c r="L362" s="20">
        <v>6</v>
      </c>
    </row>
    <row r="363" spans="1:12" x14ac:dyDescent="0.25">
      <c r="A363" s="42">
        <v>133</v>
      </c>
      <c r="B363" s="42" t="s">
        <v>66</v>
      </c>
      <c r="C363" s="42" t="s">
        <v>778</v>
      </c>
      <c r="E363" s="20">
        <v>1</v>
      </c>
      <c r="F363" s="20">
        <v>3</v>
      </c>
      <c r="G363" s="20">
        <v>1</v>
      </c>
      <c r="H363" s="20">
        <v>0</v>
      </c>
      <c r="I363" s="20">
        <v>0</v>
      </c>
      <c r="J363" s="20">
        <v>0</v>
      </c>
      <c r="K363" s="20">
        <v>0</v>
      </c>
      <c r="L363" s="20">
        <v>0</v>
      </c>
    </row>
    <row r="364" spans="1:12" x14ac:dyDescent="0.25">
      <c r="A364" s="42">
        <v>133</v>
      </c>
      <c r="B364" s="42" t="s">
        <v>66</v>
      </c>
      <c r="C364" s="42" t="s">
        <v>778</v>
      </c>
      <c r="E364" s="20">
        <v>1</v>
      </c>
      <c r="F364" s="20">
        <v>3</v>
      </c>
      <c r="G364" s="20">
        <v>2</v>
      </c>
      <c r="H364" s="20">
        <v>0</v>
      </c>
      <c r="I364" s="20">
        <v>0</v>
      </c>
      <c r="J364" s="20">
        <v>0</v>
      </c>
      <c r="K364" s="20">
        <v>0</v>
      </c>
      <c r="L364" s="20">
        <v>0</v>
      </c>
    </row>
    <row r="365" spans="1:12" x14ac:dyDescent="0.25">
      <c r="A365" s="42">
        <v>133</v>
      </c>
      <c r="B365" s="42" t="s">
        <v>66</v>
      </c>
      <c r="C365" s="42" t="s">
        <v>778</v>
      </c>
      <c r="E365" s="20">
        <v>1</v>
      </c>
      <c r="F365" s="20">
        <v>3</v>
      </c>
      <c r="G365" s="20">
        <v>3</v>
      </c>
      <c r="H365" s="20">
        <v>9</v>
      </c>
      <c r="I365" s="20">
        <v>0</v>
      </c>
      <c r="J365" s="20">
        <v>0</v>
      </c>
      <c r="K365" s="20">
        <v>1</v>
      </c>
      <c r="L365" s="20">
        <v>1</v>
      </c>
    </row>
    <row r="366" spans="1:12" x14ac:dyDescent="0.25">
      <c r="A366" s="42">
        <v>133</v>
      </c>
      <c r="B366" s="42" t="s">
        <v>66</v>
      </c>
      <c r="C366" s="42" t="s">
        <v>778</v>
      </c>
      <c r="E366" s="20">
        <v>1</v>
      </c>
      <c r="F366" s="20">
        <v>3</v>
      </c>
      <c r="G366" s="20">
        <v>4</v>
      </c>
      <c r="H366" s="20">
        <v>4</v>
      </c>
      <c r="I366" s="20">
        <v>2</v>
      </c>
      <c r="J366" s="20">
        <v>1</v>
      </c>
      <c r="K366" s="20">
        <v>3</v>
      </c>
      <c r="L366" s="20">
        <v>3</v>
      </c>
    </row>
    <row r="367" spans="1:12" x14ac:dyDescent="0.25">
      <c r="A367" s="42">
        <v>133</v>
      </c>
      <c r="B367" s="42" t="s">
        <v>66</v>
      </c>
      <c r="C367" s="42" t="s">
        <v>778</v>
      </c>
      <c r="E367" s="20">
        <v>1</v>
      </c>
      <c r="F367" s="20">
        <v>4</v>
      </c>
      <c r="G367" s="20">
        <v>1</v>
      </c>
      <c r="H367" s="20">
        <v>0</v>
      </c>
      <c r="I367" s="20">
        <v>0</v>
      </c>
      <c r="J367" s="20">
        <v>0</v>
      </c>
      <c r="K367" s="20">
        <v>0</v>
      </c>
      <c r="L367" s="20">
        <v>0</v>
      </c>
    </row>
    <row r="368" spans="1:12" x14ac:dyDescent="0.25">
      <c r="A368" s="42">
        <v>133</v>
      </c>
      <c r="B368" s="42" t="s">
        <v>66</v>
      </c>
      <c r="C368" s="42" t="s">
        <v>778</v>
      </c>
      <c r="E368" s="20">
        <v>1</v>
      </c>
      <c r="F368" s="20">
        <v>4</v>
      </c>
      <c r="G368" s="20">
        <v>2</v>
      </c>
      <c r="H368" s="20">
        <v>0</v>
      </c>
      <c r="I368" s="20">
        <v>0</v>
      </c>
      <c r="J368" s="20">
        <v>0</v>
      </c>
      <c r="K368" s="20">
        <v>0</v>
      </c>
      <c r="L368" s="20">
        <v>0</v>
      </c>
    </row>
    <row r="369" spans="1:12" x14ac:dyDescent="0.25">
      <c r="A369" s="42">
        <v>133</v>
      </c>
      <c r="B369" s="42" t="s">
        <v>66</v>
      </c>
      <c r="C369" s="42" t="s">
        <v>778</v>
      </c>
      <c r="E369" s="20">
        <v>1</v>
      </c>
      <c r="F369" s="20">
        <v>4</v>
      </c>
      <c r="G369" s="20">
        <v>3</v>
      </c>
      <c r="H369" s="20">
        <v>10</v>
      </c>
      <c r="I369" s="20">
        <v>0</v>
      </c>
      <c r="J369" s="20">
        <v>1</v>
      </c>
      <c r="K369" s="20">
        <v>0</v>
      </c>
      <c r="L369" s="20">
        <v>0</v>
      </c>
    </row>
    <row r="370" spans="1:12" x14ac:dyDescent="0.25">
      <c r="A370" s="42">
        <v>133</v>
      </c>
      <c r="B370" s="42" t="s">
        <v>66</v>
      </c>
      <c r="C370" s="42" t="s">
        <v>778</v>
      </c>
      <c r="E370" s="20">
        <v>1</v>
      </c>
      <c r="F370" s="20">
        <v>4</v>
      </c>
      <c r="G370" s="20">
        <v>4</v>
      </c>
      <c r="H370" s="20">
        <v>10</v>
      </c>
      <c r="I370" s="20">
        <v>5</v>
      </c>
      <c r="J370" s="20">
        <v>4</v>
      </c>
      <c r="K370" s="20">
        <v>0</v>
      </c>
      <c r="L370" s="20">
        <v>5</v>
      </c>
    </row>
    <row r="371" spans="1:12" x14ac:dyDescent="0.25">
      <c r="A371" s="42">
        <v>133</v>
      </c>
      <c r="B371" s="42" t="s">
        <v>66</v>
      </c>
      <c r="C371" s="42" t="s">
        <v>779</v>
      </c>
      <c r="E371" s="20">
        <v>2</v>
      </c>
      <c r="F371" s="20">
        <v>1</v>
      </c>
      <c r="G371" s="20">
        <v>1</v>
      </c>
      <c r="H371" s="20">
        <v>0</v>
      </c>
      <c r="I371" s="20">
        <v>0</v>
      </c>
      <c r="J371" s="20">
        <v>0</v>
      </c>
      <c r="K371" s="20">
        <v>0</v>
      </c>
      <c r="L371" s="20">
        <v>0</v>
      </c>
    </row>
    <row r="372" spans="1:12" x14ac:dyDescent="0.25">
      <c r="A372" s="42">
        <v>133</v>
      </c>
      <c r="B372" s="42" t="s">
        <v>66</v>
      </c>
      <c r="C372" s="42" t="s">
        <v>779</v>
      </c>
      <c r="E372" s="20">
        <v>2</v>
      </c>
      <c r="F372" s="20">
        <v>1</v>
      </c>
      <c r="G372" s="20">
        <v>2</v>
      </c>
      <c r="H372" s="20">
        <v>0</v>
      </c>
      <c r="I372" s="20">
        <v>0</v>
      </c>
      <c r="J372" s="20">
        <v>0</v>
      </c>
      <c r="K372" s="20">
        <v>0</v>
      </c>
      <c r="L372" s="20">
        <v>0</v>
      </c>
    </row>
    <row r="373" spans="1:12" x14ac:dyDescent="0.25">
      <c r="A373" s="42">
        <v>133</v>
      </c>
      <c r="B373" s="42" t="s">
        <v>66</v>
      </c>
      <c r="C373" s="42" t="s">
        <v>779</v>
      </c>
      <c r="E373" s="20">
        <v>2</v>
      </c>
      <c r="F373" s="20">
        <v>1</v>
      </c>
      <c r="G373" s="20">
        <v>3</v>
      </c>
      <c r="H373" s="20">
        <v>11</v>
      </c>
      <c r="I373" s="20">
        <v>6</v>
      </c>
      <c r="J373" s="20">
        <v>0</v>
      </c>
      <c r="K373" s="20">
        <v>0</v>
      </c>
      <c r="L373" s="20">
        <v>6</v>
      </c>
    </row>
    <row r="374" spans="1:12" x14ac:dyDescent="0.25">
      <c r="A374" s="42">
        <v>133</v>
      </c>
      <c r="B374" s="42" t="s">
        <v>66</v>
      </c>
      <c r="C374" s="42" t="s">
        <v>779</v>
      </c>
      <c r="E374" s="20">
        <v>2</v>
      </c>
      <c r="F374" s="20">
        <v>1</v>
      </c>
      <c r="G374" s="20">
        <v>4</v>
      </c>
      <c r="H374" s="20">
        <v>8</v>
      </c>
      <c r="I374" s="20">
        <v>2</v>
      </c>
      <c r="J374" s="20">
        <v>0</v>
      </c>
      <c r="K374" s="20">
        <v>3</v>
      </c>
      <c r="L374" s="20">
        <v>3</v>
      </c>
    </row>
    <row r="375" spans="1:12" x14ac:dyDescent="0.25">
      <c r="A375" s="42">
        <v>133</v>
      </c>
      <c r="B375" s="42" t="s">
        <v>66</v>
      </c>
      <c r="C375" s="42" t="s">
        <v>779</v>
      </c>
      <c r="E375" s="20">
        <v>2</v>
      </c>
      <c r="F375" s="20">
        <v>2</v>
      </c>
      <c r="G375" s="20">
        <v>1</v>
      </c>
      <c r="H375" s="20">
        <v>0</v>
      </c>
      <c r="I375" s="20">
        <v>0</v>
      </c>
      <c r="J375" s="20">
        <v>0</v>
      </c>
      <c r="K375" s="20">
        <v>0</v>
      </c>
      <c r="L375" s="20">
        <v>0</v>
      </c>
    </row>
    <row r="376" spans="1:12" x14ac:dyDescent="0.25">
      <c r="A376" s="42">
        <v>133</v>
      </c>
      <c r="B376" s="42" t="s">
        <v>66</v>
      </c>
      <c r="C376" s="42" t="s">
        <v>779</v>
      </c>
      <c r="E376" s="20">
        <v>2</v>
      </c>
      <c r="F376" s="20">
        <v>2</v>
      </c>
      <c r="G376" s="20">
        <v>2</v>
      </c>
      <c r="H376" s="20">
        <v>0</v>
      </c>
      <c r="I376" s="20">
        <v>0</v>
      </c>
      <c r="J376" s="20">
        <v>0</v>
      </c>
      <c r="K376" s="20">
        <v>0</v>
      </c>
      <c r="L376" s="20">
        <v>0</v>
      </c>
    </row>
    <row r="377" spans="1:12" x14ac:dyDescent="0.25">
      <c r="A377" s="42">
        <v>133</v>
      </c>
      <c r="B377" s="42" t="s">
        <v>66</v>
      </c>
      <c r="C377" s="42" t="s">
        <v>779</v>
      </c>
      <c r="E377" s="20">
        <v>2</v>
      </c>
      <c r="F377" s="20">
        <v>2</v>
      </c>
      <c r="G377" s="20">
        <v>3</v>
      </c>
      <c r="H377" s="20">
        <v>3</v>
      </c>
      <c r="I377" s="20">
        <v>1</v>
      </c>
      <c r="J377" s="20">
        <v>1</v>
      </c>
      <c r="K377" s="20">
        <v>0</v>
      </c>
      <c r="L377" s="20">
        <v>0</v>
      </c>
    </row>
    <row r="378" spans="1:12" x14ac:dyDescent="0.25">
      <c r="A378" s="42">
        <v>133</v>
      </c>
      <c r="B378" s="42" t="s">
        <v>66</v>
      </c>
      <c r="C378" s="42" t="s">
        <v>779</v>
      </c>
      <c r="E378" s="20">
        <v>2</v>
      </c>
      <c r="F378" s="20">
        <v>2</v>
      </c>
      <c r="G378" s="20">
        <v>4</v>
      </c>
      <c r="H378" s="20">
        <v>3</v>
      </c>
      <c r="I378" s="20">
        <v>0</v>
      </c>
      <c r="J378" s="20">
        <v>0</v>
      </c>
      <c r="K378" s="20">
        <v>0</v>
      </c>
      <c r="L378" s="20">
        <v>2</v>
      </c>
    </row>
    <row r="379" spans="1:12" x14ac:dyDescent="0.25">
      <c r="A379" s="42">
        <v>133</v>
      </c>
      <c r="B379" s="42" t="s">
        <v>66</v>
      </c>
      <c r="C379" s="42" t="s">
        <v>779</v>
      </c>
      <c r="E379" s="20">
        <v>2</v>
      </c>
      <c r="F379" s="20">
        <v>3</v>
      </c>
      <c r="G379" s="20">
        <v>1</v>
      </c>
      <c r="H379" s="20">
        <v>0</v>
      </c>
      <c r="I379" s="20">
        <v>0</v>
      </c>
      <c r="J379" s="20">
        <v>0</v>
      </c>
      <c r="K379" s="20">
        <v>0</v>
      </c>
      <c r="L379" s="20">
        <v>0</v>
      </c>
    </row>
    <row r="380" spans="1:12" x14ac:dyDescent="0.25">
      <c r="A380" s="42">
        <v>133</v>
      </c>
      <c r="B380" s="42" t="s">
        <v>66</v>
      </c>
      <c r="C380" s="42" t="s">
        <v>779</v>
      </c>
      <c r="E380" s="20">
        <v>2</v>
      </c>
      <c r="F380" s="20">
        <v>3</v>
      </c>
      <c r="G380" s="20">
        <v>2</v>
      </c>
      <c r="H380" s="20">
        <v>0</v>
      </c>
      <c r="I380" s="20">
        <v>0</v>
      </c>
      <c r="J380" s="20">
        <v>0</v>
      </c>
      <c r="K380" s="20">
        <v>0</v>
      </c>
      <c r="L380" s="20">
        <v>0</v>
      </c>
    </row>
    <row r="381" spans="1:12" x14ac:dyDescent="0.25">
      <c r="A381" s="42">
        <v>133</v>
      </c>
      <c r="B381" s="42" t="s">
        <v>66</v>
      </c>
      <c r="C381" s="42" t="s">
        <v>779</v>
      </c>
      <c r="E381" s="20">
        <v>2</v>
      </c>
      <c r="F381" s="20">
        <v>3</v>
      </c>
      <c r="G381" s="20">
        <v>3</v>
      </c>
      <c r="H381" s="20">
        <v>6</v>
      </c>
      <c r="I381" s="20">
        <v>4</v>
      </c>
      <c r="J381" s="20">
        <v>0</v>
      </c>
      <c r="K381" s="20">
        <v>1</v>
      </c>
      <c r="L381" s="20">
        <v>4</v>
      </c>
    </row>
    <row r="382" spans="1:12" x14ac:dyDescent="0.25">
      <c r="A382" s="42">
        <v>133</v>
      </c>
      <c r="B382" s="42" t="s">
        <v>66</v>
      </c>
      <c r="C382" s="42" t="s">
        <v>779</v>
      </c>
      <c r="E382" s="20">
        <v>2</v>
      </c>
      <c r="F382" s="20">
        <v>3</v>
      </c>
      <c r="G382" s="20">
        <v>4</v>
      </c>
      <c r="H382" s="20">
        <v>4</v>
      </c>
      <c r="I382" s="20">
        <v>0</v>
      </c>
      <c r="J382" s="20">
        <v>2</v>
      </c>
      <c r="K382" s="20">
        <v>1</v>
      </c>
      <c r="L382" s="20">
        <v>3</v>
      </c>
    </row>
    <row r="383" spans="1:12" x14ac:dyDescent="0.25">
      <c r="A383" s="42">
        <v>133</v>
      </c>
      <c r="B383" s="42" t="s">
        <v>66</v>
      </c>
      <c r="C383" s="42" t="s">
        <v>779</v>
      </c>
      <c r="E383" s="20">
        <v>2</v>
      </c>
      <c r="F383" s="20">
        <v>4</v>
      </c>
      <c r="G383" s="20">
        <v>1</v>
      </c>
      <c r="H383" s="20">
        <v>0</v>
      </c>
      <c r="I383" s="20">
        <v>0</v>
      </c>
      <c r="J383" s="20">
        <v>0</v>
      </c>
      <c r="K383" s="20">
        <v>0</v>
      </c>
      <c r="L383" s="20">
        <v>0</v>
      </c>
    </row>
    <row r="384" spans="1:12" x14ac:dyDescent="0.25">
      <c r="A384" s="42">
        <v>133</v>
      </c>
      <c r="B384" s="42" t="s">
        <v>66</v>
      </c>
      <c r="C384" s="42" t="s">
        <v>779</v>
      </c>
      <c r="E384" s="20">
        <v>2</v>
      </c>
      <c r="F384" s="20">
        <v>4</v>
      </c>
      <c r="G384" s="20">
        <v>2</v>
      </c>
      <c r="H384" s="20">
        <v>0</v>
      </c>
      <c r="I384" s="20">
        <v>0</v>
      </c>
      <c r="J384" s="20">
        <v>0</v>
      </c>
      <c r="K384" s="20">
        <v>0</v>
      </c>
      <c r="L384" s="20">
        <v>0</v>
      </c>
    </row>
    <row r="385" spans="1:12" x14ac:dyDescent="0.25">
      <c r="A385" s="42">
        <v>133</v>
      </c>
      <c r="B385" s="42" t="s">
        <v>66</v>
      </c>
      <c r="C385" s="42" t="s">
        <v>779</v>
      </c>
      <c r="E385" s="20">
        <v>2</v>
      </c>
      <c r="F385" s="20">
        <v>4</v>
      </c>
      <c r="G385" s="20">
        <v>3</v>
      </c>
      <c r="H385" s="20">
        <v>4</v>
      </c>
      <c r="I385" s="20">
        <v>1</v>
      </c>
      <c r="J385" s="20">
        <v>0</v>
      </c>
      <c r="K385" s="20">
        <v>0</v>
      </c>
      <c r="L385" s="20">
        <v>0</v>
      </c>
    </row>
    <row r="386" spans="1:12" x14ac:dyDescent="0.25">
      <c r="A386" s="42">
        <v>133</v>
      </c>
      <c r="B386" s="42" t="s">
        <v>66</v>
      </c>
      <c r="C386" s="42" t="s">
        <v>779</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4" x14ac:dyDescent="0.25">
      <c r="A1" s="86">
        <v>1</v>
      </c>
      <c r="B1" s="51" t="str">
        <f>IF(ISERROR(MATCH(A1,Data!O:O,0)),"",INDEX(Data!C:C,MATCH(A1,Data!O:O,0)))</f>
        <v>Allyson Brennan</v>
      </c>
      <c r="C1">
        <f>IF(LEN(B1)&lt;1,"",A1)</f>
        <v>1</v>
      </c>
      <c r="D1">
        <f>COUNTIF($B$1:$B$95,"="&amp;B1)</f>
        <v>1</v>
      </c>
    </row>
    <row r="2" spans="1:4" x14ac:dyDescent="0.25">
      <c r="A2" s="86">
        <v>2</v>
      </c>
      <c r="B2" s="51" t="str">
        <f>IF(ISERROR(MATCH(A2,Data!O:O,0)),"",INDEX(Data!C:C,MATCH(A2,Data!O:O,0)))</f>
        <v>Jeff Caslake</v>
      </c>
      <c r="C2">
        <f t="shared" ref="C2:C65" si="0">IF(LEN(B2)&lt;1,"",A2)</f>
        <v>2</v>
      </c>
      <c r="D2">
        <f t="shared" ref="D2:D64" si="1">COUNTIF($B$1:$B$95,"="&amp;B2)</f>
        <v>1</v>
      </c>
    </row>
    <row r="3" spans="1:4" x14ac:dyDescent="0.25">
      <c r="A3" s="86">
        <v>3</v>
      </c>
      <c r="B3" s="51" t="str">
        <f>IF(ISERROR(MATCH(A3,Data!O:O,0)),"",INDEX(Data!C:C,MATCH(A3,Data!O:O,0)))</f>
        <v>Okie O'Connor</v>
      </c>
      <c r="C3">
        <f t="shared" si="0"/>
        <v>3</v>
      </c>
      <c r="D3">
        <f t="shared" si="1"/>
        <v>1</v>
      </c>
    </row>
    <row r="4" spans="1:4" x14ac:dyDescent="0.25">
      <c r="A4" s="86">
        <v>4</v>
      </c>
      <c r="B4" s="51" t="str">
        <f>IF(ISERROR(MATCH(A4,Data!O:O,0)),"",INDEX(Data!C:C,MATCH(A4,Data!O:O,0)))</f>
        <v>Alex Oreschak</v>
      </c>
      <c r="C4">
        <f t="shared" si="0"/>
        <v>4</v>
      </c>
      <c r="D4">
        <f t="shared" si="1"/>
        <v>1</v>
      </c>
    </row>
    <row r="5" spans="1:4" x14ac:dyDescent="0.25">
      <c r="A5" s="86">
        <v>5</v>
      </c>
      <c r="B5" s="51" t="str">
        <f>IF(ISERROR(MATCH(A5,Data!O:O,0)),"",INDEX(Data!C:C,MATCH(A5,Data!O:O,0)))</f>
        <v>Katie WongCarter</v>
      </c>
      <c r="C5">
        <f t="shared" si="0"/>
        <v>5</v>
      </c>
      <c r="D5">
        <f t="shared" si="1"/>
        <v>1</v>
      </c>
    </row>
    <row r="6" spans="1:4" x14ac:dyDescent="0.25">
      <c r="A6" s="86">
        <v>6</v>
      </c>
      <c r="B6" s="51" t="str">
        <f>IF(ISERROR(MATCH(A6,Data!O:O,0)),"",INDEX(Data!C:C,MATCH(A6,Data!O:O,0)))</f>
        <v>Richard Inman</v>
      </c>
      <c r="C6">
        <f t="shared" si="0"/>
        <v>6</v>
      </c>
      <c r="D6">
        <f t="shared" si="1"/>
        <v>1</v>
      </c>
    </row>
    <row r="7" spans="1:4" x14ac:dyDescent="0.25">
      <c r="A7" s="86">
        <v>7</v>
      </c>
      <c r="B7" s="51" t="str">
        <f>IF(ISERROR(MATCH(A7,Data!O:O,0)),"",INDEX(Data!C:C,MATCH(A7,Data!O:O,0)))</f>
        <v>Michelle Garcia</v>
      </c>
      <c r="C7">
        <f t="shared" si="0"/>
        <v>7</v>
      </c>
      <c r="D7">
        <f t="shared" si="1"/>
        <v>1</v>
      </c>
    </row>
    <row r="8" spans="1:4" x14ac:dyDescent="0.25">
      <c r="A8" s="86">
        <v>8</v>
      </c>
      <c r="B8" s="51" t="str">
        <f>IF(ISERROR(MATCH(A8,Data!O:O,0)),"",INDEX(Data!C:C,MATCH(A8,Data!O:O,0)))</f>
        <v>Rachael Inman</v>
      </c>
      <c r="C8">
        <f t="shared" si="0"/>
        <v>8</v>
      </c>
      <c r="D8">
        <f t="shared" si="1"/>
        <v>1</v>
      </c>
    </row>
    <row r="9" spans="1:4" x14ac:dyDescent="0.25">
      <c r="A9" s="86">
        <v>9</v>
      </c>
      <c r="B9" s="51" t="str">
        <f>IF(ISERROR(MATCH(A9,Data!O:O,0)),"",INDEX(Data!C:C,MATCH(A9,Data!O:O,0)))</f>
        <v>Kolby Granville</v>
      </c>
      <c r="C9">
        <f t="shared" si="0"/>
        <v>9</v>
      </c>
      <c r="D9">
        <f t="shared" si="1"/>
        <v>1</v>
      </c>
    </row>
    <row r="10" spans="1:4" x14ac:dyDescent="0.25">
      <c r="A10" s="86">
        <v>10</v>
      </c>
      <c r="B10" s="51" t="str">
        <f>IF(ISERROR(MATCH(A10,Data!O:O,0)),"",INDEX(Data!C:C,MATCH(A10,Data!O:O,0)))</f>
        <v>THOMAS TOMCZYK</v>
      </c>
      <c r="C10">
        <f t="shared" si="0"/>
        <v>10</v>
      </c>
      <c r="D10">
        <f t="shared" si="1"/>
        <v>1</v>
      </c>
    </row>
    <row r="11" spans="1:4" x14ac:dyDescent="0.25">
      <c r="A11" s="86">
        <v>11</v>
      </c>
      <c r="B11" s="51" t="str">
        <f>IF(ISERROR(MATCH(A11,Data!O:O,0)),"",INDEX(Data!C:C,MATCH(A11,Data!O:O,0)))</f>
        <v>Karyn Gitlis</v>
      </c>
      <c r="C11">
        <f t="shared" si="0"/>
        <v>11</v>
      </c>
      <c r="D11">
        <f t="shared" si="1"/>
        <v>1</v>
      </c>
    </row>
    <row r="12" spans="1:4" x14ac:dyDescent="0.25">
      <c r="A12" s="86">
        <v>12</v>
      </c>
      <c r="B12" s="51" t="str">
        <f>IF(ISERROR(MATCH(A12,Data!O:O,0)),"",INDEX(Data!C:C,MATCH(A12,Data!O:O,0)))</f>
        <v>Leslie Ringler</v>
      </c>
      <c r="C12">
        <f t="shared" si="0"/>
        <v>12</v>
      </c>
      <c r="D12">
        <f t="shared" si="1"/>
        <v>1</v>
      </c>
    </row>
    <row r="13" spans="1:4" x14ac:dyDescent="0.25">
      <c r="A13" s="86">
        <v>13</v>
      </c>
      <c r="B13" s="51" t="str">
        <f>IF(ISERROR(MATCH(A13,Data!O:O,0)),"",INDEX(Data!C:C,MATCH(A13,Data!O:O,0)))</f>
        <v>Ariel Biscoe</v>
      </c>
      <c r="C13">
        <f t="shared" si="0"/>
        <v>13</v>
      </c>
      <c r="D13">
        <f t="shared" si="1"/>
        <v>1</v>
      </c>
    </row>
    <row r="14" spans="1:4" x14ac:dyDescent="0.25">
      <c r="A14" s="86">
        <v>14</v>
      </c>
      <c r="B14" s="51" t="str">
        <f>IF(ISERROR(MATCH(A14,Data!O:O,0)),"",INDEX(Data!C:C,MATCH(A14,Data!O:O,0)))</f>
        <v>Stephanie Terrell</v>
      </c>
      <c r="C14">
        <f t="shared" si="0"/>
        <v>14</v>
      </c>
      <c r="D14">
        <f t="shared" si="1"/>
        <v>1</v>
      </c>
    </row>
    <row r="15" spans="1:4" x14ac:dyDescent="0.25">
      <c r="A15" s="86">
        <v>15</v>
      </c>
      <c r="B15" s="51" t="str">
        <f>IF(ISERROR(MATCH(A15,Data!O:O,0)),"",INDEX(Data!C:C,MATCH(A15,Data!O:O,0)))</f>
        <v>Sharon Newman Matt</v>
      </c>
      <c r="C15">
        <f t="shared" si="0"/>
        <v>15</v>
      </c>
      <c r="D15">
        <f t="shared" si="1"/>
        <v>1</v>
      </c>
    </row>
    <row r="16" spans="1:4" x14ac:dyDescent="0.25">
      <c r="A16" s="86">
        <v>16</v>
      </c>
      <c r="B16" s="51" t="str">
        <f>IF(ISERROR(MATCH(A16,Data!O:O,0)),"",INDEX(Data!C:C,MATCH(A16,Data!O:O,0)))</f>
        <v>Galonel Vest</v>
      </c>
      <c r="C16">
        <f t="shared" si="0"/>
        <v>16</v>
      </c>
      <c r="D16">
        <f t="shared" si="1"/>
        <v>1</v>
      </c>
    </row>
    <row r="17" spans="1:5" x14ac:dyDescent="0.25">
      <c r="A17" s="86">
        <v>17</v>
      </c>
      <c r="B17" s="51" t="str">
        <f>IF(ISERROR(MATCH(A17,Data!O:O,0)),"",INDEX(Data!C:C,MATCH(A17,Data!O:O,0)))</f>
        <v>Gabriel Vest</v>
      </c>
      <c r="C17">
        <f t="shared" si="0"/>
        <v>17</v>
      </c>
      <c r="D17" s="278">
        <v>2</v>
      </c>
    </row>
    <row r="18" spans="1:5" x14ac:dyDescent="0.25">
      <c r="A18" s="86">
        <v>18</v>
      </c>
      <c r="B18" s="51" t="str">
        <f>IF(ISERROR(MATCH(A18,Data!O:O,0)),"",INDEX(Data!C:C,MATCH(A18,Data!O:O,0)))</f>
        <v>Angie Peace</v>
      </c>
      <c r="C18">
        <f t="shared" si="0"/>
        <v>18</v>
      </c>
      <c r="D18">
        <f t="shared" si="1"/>
        <v>1</v>
      </c>
    </row>
    <row r="19" spans="1:5" x14ac:dyDescent="0.25">
      <c r="A19" s="86">
        <v>19</v>
      </c>
      <c r="B19" s="51" t="str">
        <f>IF(ISERROR(MATCH(A19,Data!O:O,0)),"",INDEX(Data!C:C,MATCH(A19,Data!O:O,0)))</f>
        <v>Debbie Foster</v>
      </c>
      <c r="C19">
        <f t="shared" si="0"/>
        <v>19</v>
      </c>
      <c r="D19">
        <f t="shared" si="1"/>
        <v>1</v>
      </c>
    </row>
    <row r="20" spans="1:5" x14ac:dyDescent="0.25">
      <c r="A20" s="86">
        <v>20</v>
      </c>
      <c r="B20" s="51" t="str">
        <f>IF(ISERROR(MATCH(A20,Data!O:O,0)),"",INDEX(Data!C:C,MATCH(A20,Data!O:O,0)))</f>
        <v>Laura Kajfez</v>
      </c>
      <c r="C20">
        <f t="shared" si="0"/>
        <v>20</v>
      </c>
      <c r="D20">
        <f t="shared" si="1"/>
        <v>1</v>
      </c>
    </row>
    <row r="21" spans="1:5" x14ac:dyDescent="0.25">
      <c r="A21" s="86">
        <v>21</v>
      </c>
      <c r="B21" s="51" t="str">
        <f>IF(ISERROR(MATCH(A21,Data!O:O,0)),"",INDEX(Data!C:C,MATCH(A21,Data!O:O,0)))</f>
        <v>Valerie M. Roy</v>
      </c>
      <c r="C21">
        <f t="shared" si="0"/>
        <v>21</v>
      </c>
      <c r="D21">
        <f t="shared" si="1"/>
        <v>1</v>
      </c>
    </row>
    <row r="22" spans="1:5" x14ac:dyDescent="0.25">
      <c r="A22" s="86">
        <v>22</v>
      </c>
      <c r="B22" s="51" t="str">
        <f>IF(ISERROR(MATCH(A22,Data!O:O,0)),"",INDEX(Data!C:C,MATCH(A22,Data!O:O,0)))</f>
        <v>Valerie N. Roy</v>
      </c>
      <c r="C22">
        <f t="shared" si="0"/>
        <v>22</v>
      </c>
      <c r="D22" s="278">
        <v>2</v>
      </c>
    </row>
    <row r="23" spans="1:5" x14ac:dyDescent="0.25">
      <c r="A23" s="86">
        <v>23</v>
      </c>
      <c r="B23" s="51" t="str">
        <f>IF(ISERROR(MATCH(A23,Data!O:O,0)),"",INDEX(Data!C:C,MATCH(A23,Data!O:O,0)))</f>
        <v>Angie Peace &amp; Ilyssa Summer</v>
      </c>
      <c r="C23">
        <f t="shared" si="0"/>
        <v>23</v>
      </c>
      <c r="D23">
        <f t="shared" si="1"/>
        <v>1</v>
      </c>
      <c r="E23">
        <v>1</v>
      </c>
    </row>
    <row r="24" spans="1:5" x14ac:dyDescent="0.25">
      <c r="A24" s="86">
        <v>24</v>
      </c>
      <c r="B24" s="51" t="str">
        <f>IF(ISERROR(MATCH(A24,Data!O:O,0)),"",INDEX(Data!C:C,MATCH(A24,Data!O:O,0)))</f>
        <v>Ryan Furcini</v>
      </c>
      <c r="C24">
        <f t="shared" si="0"/>
        <v>24</v>
      </c>
      <c r="D24">
        <f t="shared" si="1"/>
        <v>1</v>
      </c>
    </row>
    <row r="25" spans="1:5" x14ac:dyDescent="0.25">
      <c r="A25" s="86">
        <v>25</v>
      </c>
      <c r="B25" s="51" t="str">
        <f>IF(ISERROR(MATCH(A25,Data!O:O,0)),"",INDEX(Data!C:C,MATCH(A25,Data!O:O,0)))</f>
        <v>Alex M. Fink</v>
      </c>
      <c r="C25">
        <f t="shared" si="0"/>
        <v>25</v>
      </c>
      <c r="D25">
        <f t="shared" si="1"/>
        <v>1</v>
      </c>
    </row>
    <row r="26" spans="1:5" x14ac:dyDescent="0.25">
      <c r="A26" s="86">
        <v>26</v>
      </c>
      <c r="B26" s="51" t="str">
        <f>IF(ISERROR(MATCH(A26,Data!O:O,0)),"",INDEX(Data!C:C,MATCH(A26,Data!O:O,0)))</f>
        <v>Bryan Harding</v>
      </c>
      <c r="C26">
        <f t="shared" si="0"/>
        <v>26</v>
      </c>
      <c r="D26">
        <f t="shared" si="1"/>
        <v>1</v>
      </c>
    </row>
    <row r="27" spans="1:5" x14ac:dyDescent="0.25">
      <c r="A27" s="86">
        <v>27</v>
      </c>
      <c r="B27" s="51" t="str">
        <f>IF(ISERROR(MATCH(A27,Data!O:O,0)),"",INDEX(Data!C:C,MATCH(A27,Data!O:O,0)))</f>
        <v>Tyler King</v>
      </c>
      <c r="C27">
        <f t="shared" si="0"/>
        <v>27</v>
      </c>
      <c r="D27">
        <f t="shared" si="1"/>
        <v>1</v>
      </c>
    </row>
    <row r="28" spans="1:5" x14ac:dyDescent="0.25">
      <c r="A28" s="86">
        <v>28</v>
      </c>
      <c r="B28" s="51" t="str">
        <f>IF(ISERROR(MATCH(A28,Data!O:O,0)),"",INDEX(Data!C:C,MATCH(A28,Data!O:O,0)))</f>
        <v>Stephanie Terrel</v>
      </c>
      <c r="C28">
        <f t="shared" si="0"/>
        <v>28</v>
      </c>
      <c r="D28">
        <f t="shared" si="1"/>
        <v>1</v>
      </c>
    </row>
    <row r="29" spans="1:5" x14ac:dyDescent="0.25">
      <c r="A29" s="86">
        <v>29</v>
      </c>
      <c r="B29" s="51" t="str">
        <f>IF(ISERROR(MATCH(A29,Data!O:O,0)),"",INDEX(Data!C:C,MATCH(A29,Data!O:O,0)))</f>
        <v>Kelly Nelson</v>
      </c>
      <c r="C29">
        <f t="shared" si="0"/>
        <v>29</v>
      </c>
      <c r="D29">
        <f t="shared" si="1"/>
        <v>1</v>
      </c>
    </row>
    <row r="30" spans="1:5" x14ac:dyDescent="0.25">
      <c r="A30" s="86">
        <v>30</v>
      </c>
      <c r="B30" s="51" t="str">
        <f>IF(ISERROR(MATCH(A30,Data!O:O,0)),"",INDEX(Data!C:C,MATCH(A30,Data!O:O,0)))</f>
        <v>Cliff Anderson</v>
      </c>
      <c r="C30">
        <f t="shared" si="0"/>
        <v>30</v>
      </c>
      <c r="D30">
        <f t="shared" si="1"/>
        <v>1</v>
      </c>
    </row>
    <row r="31" spans="1:5" x14ac:dyDescent="0.25">
      <c r="A31" s="86">
        <v>31</v>
      </c>
      <c r="B31" s="51" t="str">
        <f>IF(ISERROR(MATCH(A31,Data!O:O,0)),"",INDEX(Data!C:C,MATCH(A31,Data!O:O,0)))</f>
        <v>Steve Wilson</v>
      </c>
      <c r="C31">
        <f t="shared" si="0"/>
        <v>31</v>
      </c>
      <c r="D31">
        <f t="shared" si="1"/>
        <v>1</v>
      </c>
    </row>
    <row r="32" spans="1:5" x14ac:dyDescent="0.25">
      <c r="A32" s="86">
        <v>32</v>
      </c>
      <c r="B32" s="51" t="str">
        <f>IF(ISERROR(MATCH(A32,Data!O:O,0)),"",INDEX(Data!C:C,MATCH(A32,Data!O:O,0)))</f>
        <v>Ryan Guzy</v>
      </c>
      <c r="C32">
        <f t="shared" si="0"/>
        <v>32</v>
      </c>
      <c r="D32">
        <f t="shared" si="1"/>
        <v>1</v>
      </c>
    </row>
    <row r="33" spans="1:5" x14ac:dyDescent="0.25">
      <c r="A33" s="86">
        <v>33</v>
      </c>
      <c r="B33" s="51" t="str">
        <f>IF(ISERROR(MATCH(A33,Data!O:O,0)),"",INDEX(Data!C:C,MATCH(A33,Data!O:O,0)))</f>
        <v>Paul Ewry</v>
      </c>
      <c r="C33">
        <f t="shared" si="0"/>
        <v>33</v>
      </c>
      <c r="D33" s="278">
        <v>2</v>
      </c>
    </row>
    <row r="34" spans="1:5" x14ac:dyDescent="0.25">
      <c r="A34" s="86">
        <v>34</v>
      </c>
      <c r="B34" s="51" t="str">
        <f>IF(ISERROR(MATCH(A34,Data!O:O,0)),"",INDEX(Data!C:C,MATCH(A34,Data!O:O,0)))</f>
        <v>Suzanne Day</v>
      </c>
      <c r="C34">
        <f t="shared" si="0"/>
        <v>34</v>
      </c>
      <c r="D34">
        <f t="shared" si="1"/>
        <v>1</v>
      </c>
    </row>
    <row r="35" spans="1:5" x14ac:dyDescent="0.25">
      <c r="A35" s="86">
        <v>35</v>
      </c>
      <c r="B35" s="51" t="str">
        <f>IF(ISERROR(MATCH(A35,Data!O:O,0)),"",INDEX(Data!C:C,MATCH(A35,Data!O:O,0)))</f>
        <v>Josiah S Pargo</v>
      </c>
      <c r="C35">
        <f t="shared" si="0"/>
        <v>35</v>
      </c>
      <c r="D35">
        <f t="shared" si="1"/>
        <v>1</v>
      </c>
    </row>
    <row r="36" spans="1:5" x14ac:dyDescent="0.25">
      <c r="A36" s="86">
        <v>36</v>
      </c>
      <c r="B36" s="51" t="str">
        <f>IF(ISERROR(MATCH(A36,Data!O:O,0)),"",INDEX(Data!C:C,MATCH(A36,Data!O:O,0)))</f>
        <v>Josiah Spargo</v>
      </c>
      <c r="C36">
        <f t="shared" si="0"/>
        <v>36</v>
      </c>
      <c r="D36" s="278">
        <v>2</v>
      </c>
    </row>
    <row r="37" spans="1:5" x14ac:dyDescent="0.25">
      <c r="A37" s="86">
        <v>37</v>
      </c>
      <c r="B37" s="51" t="str">
        <f>IF(ISERROR(MATCH(A37,Data!O:O,0)),"",INDEX(Data!C:C,MATCH(A37,Data!O:O,0)))</f>
        <v>Chris Casias</v>
      </c>
      <c r="C37">
        <f t="shared" si="0"/>
        <v>37</v>
      </c>
      <c r="D37">
        <f t="shared" si="1"/>
        <v>1</v>
      </c>
    </row>
    <row r="38" spans="1:5" x14ac:dyDescent="0.25">
      <c r="A38" s="86">
        <v>38</v>
      </c>
      <c r="B38" s="51" t="str">
        <f>IF(ISERROR(MATCH(A38,Data!O:O,0)),"",INDEX(Data!C:C,MATCH(A38,Data!O:O,0)))</f>
        <v>Chris Casjas</v>
      </c>
      <c r="C38">
        <f t="shared" si="0"/>
        <v>38</v>
      </c>
      <c r="D38" s="278">
        <v>2</v>
      </c>
    </row>
    <row r="39" spans="1:5" x14ac:dyDescent="0.25">
      <c r="A39" s="86">
        <v>39</v>
      </c>
      <c r="B39" s="51" t="str">
        <f>IF(ISERROR(MATCH(A39,Data!O:O,0)),"",INDEX(Data!C:C,MATCH(A39,Data!O:O,0)))</f>
        <v>Betsy Estes</v>
      </c>
      <c r="C39">
        <f t="shared" si="0"/>
        <v>39</v>
      </c>
      <c r="D39">
        <f>COUNTIF($B$1:$B$95,"="&amp;B39)</f>
        <v>1</v>
      </c>
    </row>
    <row r="40" spans="1:5" x14ac:dyDescent="0.25">
      <c r="A40" s="86">
        <v>40</v>
      </c>
      <c r="B40" s="51" t="str">
        <f>IF(ISERROR(MATCH(A40,Data!O:O,0)),"",INDEX(Data!C:C,MATCH(A40,Data!O:O,0)))</f>
        <v>Chris Cascias</v>
      </c>
      <c r="C40">
        <f t="shared" si="0"/>
        <v>40</v>
      </c>
      <c r="D40">
        <f t="shared" si="1"/>
        <v>1</v>
      </c>
    </row>
    <row r="41" spans="1:5" x14ac:dyDescent="0.25">
      <c r="A41" s="86">
        <v>41</v>
      </c>
      <c r="B41" s="51" t="str">
        <f>IF(ISERROR(MATCH(A41,Data!O:O,0)),"",INDEX(Data!C:C,MATCH(A41,Data!O:O,0)))</f>
        <v>Steve Bass</v>
      </c>
      <c r="C41">
        <f t="shared" si="0"/>
        <v>41</v>
      </c>
      <c r="D41">
        <f t="shared" si="1"/>
        <v>1</v>
      </c>
    </row>
    <row r="42" spans="1:5" x14ac:dyDescent="0.25">
      <c r="A42" s="86">
        <v>42</v>
      </c>
      <c r="B42" s="51" t="str">
        <f>IF(ISERROR(MATCH(A42,Data!O:O,0)),"",INDEX(Data!C:C,MATCH(A42,Data!O:O,0)))</f>
        <v>Steve Boss</v>
      </c>
      <c r="C42">
        <f t="shared" si="0"/>
        <v>42</v>
      </c>
      <c r="D42" s="278">
        <v>2</v>
      </c>
    </row>
    <row r="43" spans="1:5" x14ac:dyDescent="0.25">
      <c r="A43" s="86">
        <v>43</v>
      </c>
      <c r="B43" s="51" t="str">
        <f>IF(ISERROR(MATCH(A43,Data!O:O,0)),"",INDEX(Data!C:C,MATCH(A43,Data!O:O,0)))</f>
        <v>Ben Fiedler</v>
      </c>
      <c r="C43">
        <f t="shared" si="0"/>
        <v>43</v>
      </c>
      <c r="D43">
        <f t="shared" si="1"/>
        <v>1</v>
      </c>
    </row>
    <row r="44" spans="1:5" x14ac:dyDescent="0.25">
      <c r="A44" s="86">
        <v>44</v>
      </c>
      <c r="B44" s="51" t="str">
        <f>IF(ISERROR(MATCH(A44,Data!O:O,0)),"",INDEX(Data!C:C,MATCH(A44,Data!O:O,0)))</f>
        <v>Paul &amp; Paige Ewry</v>
      </c>
      <c r="C44">
        <f t="shared" si="0"/>
        <v>44</v>
      </c>
      <c r="D44">
        <f t="shared" si="1"/>
        <v>1</v>
      </c>
      <c r="E44">
        <v>1</v>
      </c>
    </row>
    <row r="45" spans="1:5" x14ac:dyDescent="0.25">
      <c r="A45" s="86">
        <v>45</v>
      </c>
      <c r="B45" s="51" t="str">
        <f>IF(ISERROR(MATCH(A45,Data!O:O,0)),"",INDEX(Data!C:C,MATCH(A45,Data!O:O,0)))</f>
        <v>Alexander Deem</v>
      </c>
      <c r="C45">
        <f t="shared" si="0"/>
        <v>45</v>
      </c>
      <c r="D45">
        <f t="shared" si="1"/>
        <v>1</v>
      </c>
    </row>
    <row r="46" spans="1:5" x14ac:dyDescent="0.25">
      <c r="A46" s="86">
        <v>46</v>
      </c>
      <c r="B46" s="51" t="str">
        <f>IF(ISERROR(MATCH(A46,Data!O:O,0)),"",INDEX(Data!C:C,MATCH(A46,Data!O:O,0)))</f>
        <v>Alexander Deen</v>
      </c>
      <c r="C46">
        <f t="shared" si="0"/>
        <v>46</v>
      </c>
      <c r="D46" s="278">
        <v>2</v>
      </c>
    </row>
    <row r="47" spans="1:5" x14ac:dyDescent="0.25">
      <c r="A47" s="86">
        <v>47</v>
      </c>
      <c r="B47" s="51" t="str">
        <f>IF(ISERROR(MATCH(A47,Data!O:O,0)),"",INDEX(Data!C:C,MATCH(A47,Data!O:O,0)))</f>
        <v>Kristian Dock</v>
      </c>
      <c r="C47">
        <f t="shared" si="0"/>
        <v>47</v>
      </c>
      <c r="D47">
        <f t="shared" si="1"/>
        <v>1</v>
      </c>
    </row>
    <row r="48" spans="1:5" x14ac:dyDescent="0.25">
      <c r="A48" s="86">
        <v>48</v>
      </c>
      <c r="B48" s="51" t="str">
        <f>IF(ISERROR(MATCH(A48,Data!O:O,0)),"",INDEX(Data!C:C,MATCH(A48,Data!O:O,0)))</f>
        <v>Kristian Dook</v>
      </c>
      <c r="C48">
        <f t="shared" si="0"/>
        <v>48</v>
      </c>
      <c r="D48" s="278">
        <v>2</v>
      </c>
    </row>
    <row r="49" spans="1:5" x14ac:dyDescent="0.25">
      <c r="A49" s="86">
        <v>49</v>
      </c>
      <c r="B49" s="51" t="str">
        <f>IF(ISERROR(MATCH(A49,Data!O:O,0)),"",INDEX(Data!C:C,MATCH(A49,Data!O:O,0)))</f>
        <v>Patrick Carlson</v>
      </c>
      <c r="C49">
        <f t="shared" si="0"/>
        <v>49</v>
      </c>
      <c r="D49">
        <f t="shared" si="1"/>
        <v>1</v>
      </c>
    </row>
    <row r="50" spans="1:5" x14ac:dyDescent="0.25">
      <c r="A50" s="86">
        <v>50</v>
      </c>
      <c r="B50" s="51" t="str">
        <f>IF(ISERROR(MATCH(A50,Data!O:O,0)),"",INDEX(Data!C:C,MATCH(A50,Data!O:O,0)))</f>
        <v>Mieko Lape</v>
      </c>
      <c r="C50">
        <f t="shared" si="0"/>
        <v>50</v>
      </c>
      <c r="D50">
        <f t="shared" si="1"/>
        <v>1</v>
      </c>
    </row>
    <row r="51" spans="1:5" x14ac:dyDescent="0.25">
      <c r="A51" s="86">
        <v>51</v>
      </c>
      <c r="B51" s="51" t="str">
        <f>IF(ISERROR(MATCH(A51,Data!O:O,0)),"",INDEX(Data!C:C,MATCH(A51,Data!O:O,0)))</f>
        <v>Otto Weispfenning</v>
      </c>
      <c r="C51">
        <f t="shared" si="0"/>
        <v>51</v>
      </c>
      <c r="D51">
        <f t="shared" si="1"/>
        <v>1</v>
      </c>
    </row>
    <row r="52" spans="1:5" x14ac:dyDescent="0.25">
      <c r="A52" s="86">
        <v>52</v>
      </c>
      <c r="B52" s="51" t="str">
        <f>IF(ISERROR(MATCH(A52,Data!O:O,0)),"",INDEX(Data!C:C,MATCH(A52,Data!O:O,0)))</f>
        <v>Kevin Jacobsen</v>
      </c>
      <c r="C52">
        <f t="shared" si="0"/>
        <v>52</v>
      </c>
      <c r="D52">
        <f t="shared" si="1"/>
        <v>1</v>
      </c>
    </row>
    <row r="53" spans="1:5" x14ac:dyDescent="0.25">
      <c r="A53" s="86">
        <v>53</v>
      </c>
      <c r="B53" s="51" t="str">
        <f>IF(ISERROR(MATCH(A53,Data!O:O,0)),"",INDEX(Data!C:C,MATCH(A53,Data!O:O,0)))</f>
        <v>Allen Booker</v>
      </c>
      <c r="C53">
        <f t="shared" si="0"/>
        <v>53</v>
      </c>
      <c r="D53">
        <f t="shared" si="1"/>
        <v>1</v>
      </c>
    </row>
    <row r="54" spans="1:5" x14ac:dyDescent="0.25">
      <c r="A54" s="86">
        <v>54</v>
      </c>
      <c r="B54" s="51" t="str">
        <f>IF(ISERROR(MATCH(A54,Data!O:O,0)),"",INDEX(Data!C:C,MATCH(A54,Data!O:O,0)))</f>
        <v>Allen</v>
      </c>
      <c r="C54">
        <f t="shared" si="0"/>
        <v>54</v>
      </c>
      <c r="D54" s="278">
        <v>2</v>
      </c>
    </row>
    <row r="55" spans="1:5" x14ac:dyDescent="0.25">
      <c r="A55" s="86">
        <v>55</v>
      </c>
      <c r="B55" s="51" t="str">
        <f>IF(ISERROR(MATCH(A55,Data!O:O,0)),"",INDEX(Data!C:C,MATCH(A55,Data!O:O,0)))</f>
        <v>Philip Bernick</v>
      </c>
      <c r="C55">
        <f t="shared" si="0"/>
        <v>55</v>
      </c>
      <c r="D55">
        <f t="shared" si="1"/>
        <v>1</v>
      </c>
    </row>
    <row r="56" spans="1:5" x14ac:dyDescent="0.25">
      <c r="A56" s="86">
        <v>56</v>
      </c>
      <c r="B56" s="51" t="str">
        <f>IF(ISERROR(MATCH(A56,Data!O:O,0)),"",INDEX(Data!C:C,MATCH(A56,Data!O:O,0)))</f>
        <v>Joey Korkames</v>
      </c>
      <c r="C56">
        <f t="shared" si="0"/>
        <v>56</v>
      </c>
      <c r="D56">
        <f t="shared" si="1"/>
        <v>1</v>
      </c>
    </row>
    <row r="57" spans="1:5" x14ac:dyDescent="0.25">
      <c r="A57" s="86">
        <v>57</v>
      </c>
      <c r="B57" s="51" t="str">
        <f>IF(ISERROR(MATCH(A57,Data!O:O,0)),"",INDEX(Data!C:C,MATCH(A57,Data!O:O,0)))</f>
        <v>Debbie Foster_Jaclyn Smith</v>
      </c>
      <c r="C57">
        <f t="shared" si="0"/>
        <v>57</v>
      </c>
      <c r="D57">
        <f t="shared" si="1"/>
        <v>1</v>
      </c>
      <c r="E57">
        <v>1</v>
      </c>
    </row>
    <row r="58" spans="1:5" x14ac:dyDescent="0.25">
      <c r="A58" s="86">
        <v>58</v>
      </c>
      <c r="B58" s="51" t="str">
        <f>IF(ISERROR(MATCH(A58,Data!O:O,0)),"",INDEX(Data!C:C,MATCH(A58,Data!O:O,0)))</f>
        <v>Debbie Foster_Jaclyn Smith email: hedge_wm@hotmail.com</v>
      </c>
      <c r="C58">
        <f t="shared" si="0"/>
        <v>58</v>
      </c>
      <c r="D58" s="278">
        <v>2</v>
      </c>
    </row>
    <row r="59" spans="1:5" x14ac:dyDescent="0.25">
      <c r="A59" s="86">
        <v>59</v>
      </c>
      <c r="B59" s="51" t="str">
        <f>IF(ISERROR(MATCH(A59,Data!O:O,0)),"",INDEX(Data!C:C,MATCH(A59,Data!O:O,0)))</f>
        <v>Julie Brozo</v>
      </c>
      <c r="C59">
        <f t="shared" si="0"/>
        <v>59</v>
      </c>
      <c r="D59">
        <f t="shared" si="1"/>
        <v>1</v>
      </c>
    </row>
    <row r="60" spans="1:5" x14ac:dyDescent="0.25">
      <c r="A60" s="86">
        <v>60</v>
      </c>
      <c r="B60" s="51" t="str">
        <f>IF(ISERROR(MATCH(A60,Data!O:O,0)),"",INDEX(Data!C:C,MATCH(A60,Data!O:O,0)))</f>
        <v>Julie Brozzo</v>
      </c>
      <c r="C60">
        <f t="shared" si="0"/>
        <v>60</v>
      </c>
      <c r="D60" s="278">
        <v>2</v>
      </c>
    </row>
    <row r="61" spans="1:5" x14ac:dyDescent="0.25">
      <c r="A61" s="86">
        <v>61</v>
      </c>
      <c r="B61" s="51" t="str">
        <f>IF(ISERROR(MATCH(A61,Data!O:O,0)),"",INDEX(Data!C:C,MATCH(A61,Data!O:O,0)))</f>
        <v>Julie Brozio</v>
      </c>
      <c r="C61">
        <f t="shared" si="0"/>
        <v>61</v>
      </c>
      <c r="D61" s="278">
        <v>3</v>
      </c>
    </row>
    <row r="62" spans="1:5" x14ac:dyDescent="0.25">
      <c r="A62" s="86">
        <v>62</v>
      </c>
      <c r="B62" s="51" t="str">
        <f>IF(ISERROR(MATCH(A62,Data!O:O,0)),"",INDEX(Data!C:C,MATCH(A62,Data!O:O,0)))</f>
        <v>Okie OConnor</v>
      </c>
      <c r="C62">
        <f t="shared" si="0"/>
        <v>62</v>
      </c>
      <c r="D62">
        <f t="shared" si="1"/>
        <v>1</v>
      </c>
    </row>
    <row r="63" spans="1:5" x14ac:dyDescent="0.25">
      <c r="A63" s="86">
        <v>63</v>
      </c>
      <c r="B63" s="51" t="str">
        <f>IF(ISERROR(MATCH(A63,Data!O:O,0)),"",INDEX(Data!C:C,MATCH(A63,Data!O:O,0)))</f>
        <v>David Nyer</v>
      </c>
      <c r="C63">
        <f t="shared" si="0"/>
        <v>63</v>
      </c>
      <c r="D63">
        <f t="shared" si="1"/>
        <v>1</v>
      </c>
    </row>
    <row r="64" spans="1:5" x14ac:dyDescent="0.25">
      <c r="A64" s="86">
        <v>64</v>
      </c>
      <c r="B64" s="51" t="str">
        <f>IF(ISERROR(MATCH(A64,Data!O:O,0)),"",INDEX(Data!C:C,MATCH(A64,Data!O:O,0)))</f>
        <v>William Terruno</v>
      </c>
      <c r="C64">
        <f t="shared" si="0"/>
        <v>64</v>
      </c>
      <c r="D64">
        <f t="shared" si="1"/>
        <v>1</v>
      </c>
    </row>
    <row r="65" spans="1:4" x14ac:dyDescent="0.25">
      <c r="A65" s="86">
        <v>65</v>
      </c>
      <c r="B65" s="51" t="str">
        <f>IF(ISERROR(MATCH(A65,Data!O:O,0)),"",INDEX(Data!C:C,MATCH(A65,Data!O:O,0)))</f>
        <v>William Terrance</v>
      </c>
      <c r="C65">
        <f t="shared" si="0"/>
        <v>65</v>
      </c>
      <c r="D65" s="278">
        <v>2</v>
      </c>
    </row>
    <row r="66" spans="1:4" x14ac:dyDescent="0.25">
      <c r="A66" s="86">
        <v>66</v>
      </c>
      <c r="B66" s="51" t="str">
        <f>IF(ISERROR(MATCH(A66,Data!O:O,0)),"",INDEX(Data!C:C,MATCH(A66,Data!O:O,0)))</f>
        <v>RS Matt</v>
      </c>
      <c r="C66">
        <f t="shared" ref="C66:C95" si="2">IF(LEN(B66)&lt;1,"",A66)</f>
        <v>66</v>
      </c>
      <c r="D66">
        <f t="shared" ref="D66:D95" si="3">COUNTIF($B$1:$B$95,"="&amp;B66)</f>
        <v>1</v>
      </c>
    </row>
    <row r="67" spans="1:4" x14ac:dyDescent="0.25">
      <c r="A67" s="86">
        <v>67</v>
      </c>
      <c r="B67" s="51" t="str">
        <f>IF(ISERROR(MATCH(A67,Data!O:O,0)),"",INDEX(Data!C:C,MATCH(A67,Data!O:O,0)))</f>
        <v>Ilsen Svarez</v>
      </c>
      <c r="C67">
        <f t="shared" si="2"/>
        <v>67</v>
      </c>
      <c r="D67">
        <f t="shared" si="3"/>
        <v>1</v>
      </c>
    </row>
    <row r="68" spans="1:4" x14ac:dyDescent="0.25">
      <c r="A68" s="86">
        <v>68</v>
      </c>
      <c r="B68" s="51" t="str">
        <f>IF(ISERROR(MATCH(A68,Data!O:O,0)),"",INDEX(Data!C:C,MATCH(A68,Data!O:O,0)))</f>
        <v>Ilsen Suarez</v>
      </c>
      <c r="C68">
        <f t="shared" si="2"/>
        <v>68</v>
      </c>
      <c r="D68" s="278">
        <v>2</v>
      </c>
    </row>
    <row r="69" spans="1:4" x14ac:dyDescent="0.25">
      <c r="A69" s="86">
        <v>69</v>
      </c>
      <c r="B69" s="51" t="str">
        <f>IF(ISERROR(MATCH(A69,Data!O:O,0)),"",INDEX(Data!C:C,MATCH(A69,Data!O:O,0)))</f>
        <v>Valerie M Roy</v>
      </c>
      <c r="C69">
        <f t="shared" si="2"/>
        <v>69</v>
      </c>
      <c r="D69">
        <f t="shared" si="3"/>
        <v>1</v>
      </c>
    </row>
    <row r="70" spans="1:4" x14ac:dyDescent="0.25">
      <c r="A70" s="86">
        <v>70</v>
      </c>
      <c r="B70" s="51" t="str">
        <f>IF(ISERROR(MATCH(A70,Data!O:O,0)),"",INDEX(Data!C:C,MATCH(A70,Data!O:O,0)))</f>
        <v>Matthew Messina</v>
      </c>
      <c r="C70">
        <f t="shared" si="2"/>
        <v>70</v>
      </c>
      <c r="D70">
        <f t="shared" si="3"/>
        <v>1</v>
      </c>
    </row>
    <row r="71" spans="1:4" x14ac:dyDescent="0.25">
      <c r="A71" s="86">
        <v>71</v>
      </c>
      <c r="B71" s="51" t="str">
        <f>IF(ISERROR(MATCH(A71,Data!O:O,0)),"",INDEX(Data!C:C,MATCH(A71,Data!O:O,0)))</f>
        <v>Celina Tchida</v>
      </c>
      <c r="C71">
        <f t="shared" si="2"/>
        <v>71</v>
      </c>
      <c r="D71">
        <f t="shared" si="3"/>
        <v>1</v>
      </c>
    </row>
    <row r="72" spans="1:4" x14ac:dyDescent="0.25">
      <c r="A72" s="86">
        <v>72</v>
      </c>
      <c r="B72" s="51" t="str">
        <f>IF(ISERROR(MATCH(A72,Data!O:O,0)),"",INDEX(Data!C:C,MATCH(A72,Data!O:O,0)))</f>
        <v>Tom Walling</v>
      </c>
      <c r="C72">
        <f t="shared" si="2"/>
        <v>72</v>
      </c>
      <c r="D72">
        <f t="shared" si="3"/>
        <v>1</v>
      </c>
    </row>
    <row r="73" spans="1:4" x14ac:dyDescent="0.25">
      <c r="A73" s="86">
        <v>73</v>
      </c>
      <c r="B73" s="51" t="str">
        <f>IF(ISERROR(MATCH(A73,Data!O:O,0)),"",INDEX(Data!C:C,MATCH(A73,Data!O:O,0)))</f>
        <v>Matt Adams</v>
      </c>
      <c r="C73">
        <f t="shared" si="2"/>
        <v>73</v>
      </c>
      <c r="D73">
        <f t="shared" si="3"/>
        <v>1</v>
      </c>
    </row>
    <row r="74" spans="1:4" x14ac:dyDescent="0.25">
      <c r="A74" s="86">
        <v>74</v>
      </c>
      <c r="B74" s="51" t="str">
        <f>IF(ISERROR(MATCH(A74,Data!O:O,0)),"",INDEX(Data!C:C,MATCH(A74,Data!O:O,0)))</f>
        <v>Nicole Guest</v>
      </c>
      <c r="C74">
        <f t="shared" si="2"/>
        <v>74</v>
      </c>
      <c r="D74">
        <f t="shared" si="3"/>
        <v>1</v>
      </c>
    </row>
    <row r="75" spans="1:4" x14ac:dyDescent="0.25">
      <c r="A75" s="86">
        <v>75</v>
      </c>
      <c r="B75" s="51" t="str">
        <f>IF(ISERROR(MATCH(A75,Data!O:O,0)),"",INDEX(Data!C:C,MATCH(A75,Data!O:O,0)))</f>
        <v>Marge Zylla, Joe Zylla</v>
      </c>
      <c r="C75">
        <f t="shared" si="2"/>
        <v>75</v>
      </c>
      <c r="D75">
        <f t="shared" si="3"/>
        <v>1</v>
      </c>
    </row>
    <row r="76" spans="1:4" x14ac:dyDescent="0.25">
      <c r="A76" s="86">
        <v>76</v>
      </c>
      <c r="B76" s="51" t="str">
        <f>IF(ISERROR(MATCH(A76,Data!O:O,0)),"",INDEX(Data!C:C,MATCH(A76,Data!O:O,0)))</f>
        <v>Phillip E Lucier</v>
      </c>
      <c r="C76">
        <f t="shared" si="2"/>
        <v>76</v>
      </c>
      <c r="D76">
        <f t="shared" si="3"/>
        <v>1</v>
      </c>
    </row>
    <row r="77" spans="1:4" x14ac:dyDescent="0.25">
      <c r="A77" s="86">
        <v>77</v>
      </c>
      <c r="B77" s="51" t="str">
        <f>IF(ISERROR(MATCH(A77,Data!O:O,0)),"",INDEX(Data!C:C,MATCH(A77,Data!O:O,0)))</f>
        <v>Phillip E. Lucier</v>
      </c>
      <c r="C77">
        <f t="shared" si="2"/>
        <v>77</v>
      </c>
      <c r="D77" s="278">
        <v>2</v>
      </c>
    </row>
    <row r="78" spans="1:4" x14ac:dyDescent="0.25">
      <c r="A78" s="86">
        <v>78</v>
      </c>
      <c r="B78" s="51" t="str">
        <f>IF(ISERROR(MATCH(A78,Data!O:O,0)),"",INDEX(Data!C:C,MATCH(A78,Data!O:O,0)))</f>
        <v>Tim McKinstyr</v>
      </c>
      <c r="C78">
        <f t="shared" si="2"/>
        <v>78</v>
      </c>
      <c r="D78">
        <f t="shared" si="3"/>
        <v>1</v>
      </c>
    </row>
    <row r="79" spans="1:4" x14ac:dyDescent="0.25">
      <c r="A79" s="86">
        <v>79</v>
      </c>
      <c r="B79" s="51" t="str">
        <f>IF(ISERROR(MATCH(A79,Data!O:O,0)),"",INDEX(Data!C:C,MATCH(A79,Data!O:O,0)))</f>
        <v>Tim McKinstry</v>
      </c>
      <c r="C79">
        <f t="shared" si="2"/>
        <v>79</v>
      </c>
      <c r="D79" s="278">
        <v>2</v>
      </c>
    </row>
    <row r="80" spans="1:4" x14ac:dyDescent="0.25">
      <c r="A80" s="86">
        <v>80</v>
      </c>
      <c r="B80" s="51" t="str">
        <f>IF(ISERROR(MATCH(A80,Data!O:O,0)),"",INDEX(Data!C:C,MATCH(A80,Data!O:O,0)))</f>
        <v>Julia Skinner</v>
      </c>
      <c r="C80">
        <f t="shared" si="2"/>
        <v>80</v>
      </c>
      <c r="D80">
        <f t="shared" si="3"/>
        <v>1</v>
      </c>
    </row>
    <row r="81" spans="1:5" x14ac:dyDescent="0.25">
      <c r="A81" s="86">
        <v>81</v>
      </c>
      <c r="B81" s="51" t="str">
        <f>IF(ISERROR(MATCH(A81,Data!O:O,0)),"",INDEX(Data!C:C,MATCH(A81,Data!O:O,0)))</f>
        <v>Don Eydenberg  &amp; Lisa Cozzetti</v>
      </c>
      <c r="C81">
        <f t="shared" si="2"/>
        <v>81</v>
      </c>
      <c r="D81">
        <f t="shared" si="3"/>
        <v>1</v>
      </c>
      <c r="E81">
        <v>1</v>
      </c>
    </row>
    <row r="82" spans="1:5" x14ac:dyDescent="0.25">
      <c r="A82" s="86">
        <v>82</v>
      </c>
      <c r="B82" s="51" t="str">
        <f>IF(ISERROR(MATCH(A82,Data!O:O,0)),"",INDEX(Data!C:C,MATCH(A82,Data!O:O,0)))</f>
        <v>Lisa Cozzett/Don Eydenberg</v>
      </c>
      <c r="C82">
        <f t="shared" si="2"/>
        <v>82</v>
      </c>
      <c r="D82" s="278">
        <v>2</v>
      </c>
    </row>
    <row r="83" spans="1:5" x14ac:dyDescent="0.25">
      <c r="A83" s="86">
        <v>83</v>
      </c>
      <c r="B83" s="51" t="str">
        <f>IF(ISERROR(MATCH(A83,Data!O:O,0)),"",INDEX(Data!C:C,MATCH(A83,Data!O:O,0)))</f>
        <v>Betsy Estes (Phone 214-507-1974)</v>
      </c>
      <c r="C83">
        <f t="shared" si="2"/>
        <v>83</v>
      </c>
      <c r="D83">
        <f t="shared" si="3"/>
        <v>1</v>
      </c>
    </row>
    <row r="84" spans="1:5" x14ac:dyDescent="0.25">
      <c r="A84" s="86">
        <v>84</v>
      </c>
      <c r="B84" s="51" t="str">
        <f>IF(ISERROR(MATCH(A84,Data!O:O,0)),"",INDEX(Data!C:C,MATCH(A84,Data!O:O,0)))</f>
        <v>Dick Landis</v>
      </c>
      <c r="C84">
        <f t="shared" si="2"/>
        <v>84</v>
      </c>
      <c r="D84">
        <f t="shared" si="3"/>
        <v>1</v>
      </c>
    </row>
    <row r="85" spans="1:5" x14ac:dyDescent="0.25">
      <c r="A85" s="86">
        <v>85</v>
      </c>
      <c r="B85" s="51" t="str">
        <f>IF(ISERROR(MATCH(A85,Data!O:O,0)),"",INDEX(Data!C:C,MATCH(A85,Data!O:O,0)))</f>
        <v>Angela Fretz</v>
      </c>
      <c r="C85">
        <f t="shared" si="2"/>
        <v>85</v>
      </c>
      <c r="D85">
        <f t="shared" si="3"/>
        <v>1</v>
      </c>
    </row>
    <row r="86" spans="1:5" x14ac:dyDescent="0.25">
      <c r="A86" s="86">
        <v>86</v>
      </c>
      <c r="B86" s="51" t="str">
        <f>IF(ISERROR(MATCH(A86,Data!O:O,0)),"",INDEX(Data!C:C,MATCH(A86,Data!O:O,0)))</f>
        <v>Jennifer Guzy</v>
      </c>
      <c r="C86">
        <f t="shared" si="2"/>
        <v>86</v>
      </c>
      <c r="D86">
        <f t="shared" si="3"/>
        <v>1</v>
      </c>
    </row>
    <row r="87" spans="1:5" x14ac:dyDescent="0.25">
      <c r="A87" s="86">
        <v>87</v>
      </c>
      <c r="B87" s="51" t="str">
        <f>IF(ISERROR(MATCH(A87,Data!O:O,0)),"",INDEX(Data!C:C,MATCH(A87,Data!O:O,0)))</f>
        <v>Jenn Guzy</v>
      </c>
      <c r="C87">
        <f t="shared" si="2"/>
        <v>87</v>
      </c>
      <c r="D87" s="278">
        <v>2</v>
      </c>
    </row>
    <row r="88" spans="1:5" x14ac:dyDescent="0.25">
      <c r="A88" s="86">
        <v>88</v>
      </c>
      <c r="B88" s="51" t="str">
        <f>IF(ISERROR(MATCH(A88,Data!O:O,0)),"",INDEX(Data!C:C,MATCH(A88,Data!O:O,0)))</f>
        <v>Diane Sahakian</v>
      </c>
      <c r="C88">
        <f t="shared" si="2"/>
        <v>88</v>
      </c>
      <c r="D88">
        <f t="shared" si="3"/>
        <v>1</v>
      </c>
    </row>
    <row r="89" spans="1:5" x14ac:dyDescent="0.25">
      <c r="A89" s="86">
        <v>89</v>
      </c>
      <c r="B89" s="51" t="str">
        <f>IF(ISERROR(MATCH(A89,Data!O:O,0)),"",INDEX(Data!C:C,MATCH(A89,Data!O:O,0)))</f>
        <v>Barbara McNally</v>
      </c>
      <c r="C89">
        <f t="shared" si="2"/>
        <v>89</v>
      </c>
      <c r="D89">
        <f t="shared" si="3"/>
        <v>1</v>
      </c>
    </row>
    <row r="90" spans="1:5" x14ac:dyDescent="0.25">
      <c r="A90" s="86">
        <v>90</v>
      </c>
      <c r="B90" s="51" t="str">
        <f>IF(ISERROR(MATCH(A90,Data!O:O,0)),"",INDEX(Data!C:C,MATCH(A90,Data!O:O,0)))</f>
        <v>Alix Oreschak</v>
      </c>
      <c r="C90">
        <f t="shared" si="2"/>
        <v>90</v>
      </c>
      <c r="D90">
        <f t="shared" si="3"/>
        <v>1</v>
      </c>
    </row>
    <row r="91" spans="1:5" x14ac:dyDescent="0.25">
      <c r="A91" s="86">
        <v>91</v>
      </c>
      <c r="B91" s="51" t="str">
        <f>IF(ISERROR(MATCH(A91,Data!O:O,0)),"",INDEX(Data!C:C,MATCH(A91,Data!O:O,0)))</f>
        <v>William Dodge</v>
      </c>
      <c r="C91">
        <f t="shared" si="2"/>
        <v>91</v>
      </c>
      <c r="D91">
        <f t="shared" si="3"/>
        <v>1</v>
      </c>
    </row>
    <row r="92" spans="1:5" x14ac:dyDescent="0.25">
      <c r="A92" s="86">
        <v>92</v>
      </c>
      <c r="B92" s="51" t="str">
        <f>IF(ISERROR(MATCH(A92,Data!O:O,0)),"",INDEX(Data!C:C,MATCH(A92,Data!O:O,0)))</f>
        <v/>
      </c>
      <c r="C92" t="str">
        <f t="shared" si="2"/>
        <v/>
      </c>
      <c r="D92">
        <f t="shared" si="3"/>
        <v>0</v>
      </c>
    </row>
    <row r="93" spans="1:5" x14ac:dyDescent="0.25">
      <c r="A93" s="86">
        <v>93</v>
      </c>
      <c r="B93" s="51" t="str">
        <f>IF(ISERROR(MATCH(A93,Data!O:O,0)),"",INDEX(Data!C:C,MATCH(A93,Data!O:O,0)))</f>
        <v/>
      </c>
      <c r="C93" t="str">
        <f t="shared" si="2"/>
        <v/>
      </c>
      <c r="D93">
        <f t="shared" si="3"/>
        <v>0</v>
      </c>
    </row>
    <row r="94" spans="1:5" x14ac:dyDescent="0.25">
      <c r="A94" s="86">
        <v>94</v>
      </c>
      <c r="B94" s="51" t="str">
        <f>IF(ISERROR(MATCH(A94,Data!O:O,0)),"",INDEX(Data!C:C,MATCH(A94,Data!O:O,0)))</f>
        <v/>
      </c>
      <c r="C94" t="str">
        <f t="shared" si="2"/>
        <v/>
      </c>
      <c r="D94">
        <f t="shared" si="3"/>
        <v>0</v>
      </c>
    </row>
    <row r="95" spans="1:5" x14ac:dyDescent="0.25">
      <c r="A95" s="86">
        <v>95</v>
      </c>
      <c r="B95" s="51" t="str">
        <f>IF(ISERROR(MATCH(A95,Data!O:O,0)),"",INDEX(Data!C:C,MATCH(A95,Data!O:O,0)))</f>
        <v/>
      </c>
      <c r="C95" t="str">
        <f t="shared" si="2"/>
        <v/>
      </c>
      <c r="D95">
        <f t="shared" si="3"/>
        <v>0</v>
      </c>
    </row>
    <row r="96" spans="1:5" x14ac:dyDescent="0.25">
      <c r="C96">
        <f>MAX(C1:C95)-COUNTIF(D1:D95,"&gt;1")+SUM(E1:E95)</f>
        <v>77</v>
      </c>
    </row>
    <row r="97" spans="1:4" x14ac:dyDescent="0.25">
      <c r="A97" s="54" t="s">
        <v>626</v>
      </c>
    </row>
    <row r="98" spans="1:4" x14ac:dyDescent="0.25">
      <c r="B98" t="s">
        <v>627</v>
      </c>
    </row>
    <row r="99" spans="1:4" x14ac:dyDescent="0.25">
      <c r="B99" t="s">
        <v>628</v>
      </c>
    </row>
    <row r="101" spans="1:4" x14ac:dyDescent="0.25">
      <c r="A101" s="54" t="s">
        <v>634</v>
      </c>
    </row>
    <row r="104" spans="1:4" x14ac:dyDescent="0.25">
      <c r="A104" s="54" t="s">
        <v>630</v>
      </c>
    </row>
    <row r="105" spans="1:4" x14ac:dyDescent="0.25">
      <c r="A105" s="54" t="s">
        <v>629</v>
      </c>
    </row>
    <row r="106" spans="1:4" x14ac:dyDescent="0.25">
      <c r="B106" t="s">
        <v>631</v>
      </c>
      <c r="C106" t="s">
        <v>632</v>
      </c>
      <c r="D106" t="s">
        <v>633</v>
      </c>
    </row>
  </sheetData>
  <phoneticPr fontId="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H70"/>
  <sheetViews>
    <sheetView zoomScale="70" zoomScaleNormal="70" workbookViewId="0"/>
  </sheetViews>
  <sheetFormatPr defaultColWidth="17.109375" defaultRowHeight="13.2" x14ac:dyDescent="0.25"/>
  <cols>
    <col min="1" max="1" width="5.33203125" customWidth="1"/>
    <col min="2" max="2" width="17.44140625" customWidth="1"/>
    <col min="3" max="3" width="17.109375" customWidth="1"/>
    <col min="4" max="4" width="4.88671875" style="16" customWidth="1"/>
    <col min="5" max="8" width="6.6640625" style="56" customWidth="1"/>
    <col min="9" max="10" width="7" style="56" bestFit="1" customWidth="1"/>
    <col min="11" max="14" width="5" style="56" customWidth="1"/>
    <col min="15" max="16" width="8.8867187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27" width="7" style="16" bestFit="1" customWidth="1"/>
    <col min="28" max="30" width="7" style="16" customWidth="1"/>
    <col min="31" max="31" width="7" style="16" bestFit="1" customWidth="1"/>
    <col min="32" max="34" width="7" style="16" customWidth="1"/>
    <col min="35" max="36" width="6.44140625" style="16" bestFit="1" customWidth="1"/>
    <col min="37" max="38" width="6.44140625" style="16" customWidth="1"/>
    <col min="39" max="39" width="22.109375" bestFit="1" customWidth="1"/>
    <col min="40" max="43" width="17.109375" customWidth="1"/>
    <col min="44" max="44" width="26" customWidth="1"/>
    <col min="45" max="45" width="5.88671875" style="16" bestFit="1" customWidth="1"/>
    <col min="46" max="47" width="4.6640625" customWidth="1"/>
    <col min="48" max="48" width="4.33203125" customWidth="1"/>
    <col min="49" max="49" width="4.109375" customWidth="1"/>
    <col min="50" max="50" width="1.44140625" customWidth="1"/>
    <col min="51" max="54" width="6.109375" bestFit="1" customWidth="1"/>
    <col min="55" max="55" width="7.109375" style="54" customWidth="1"/>
    <col min="56" max="57" width="6.88671875" style="54" customWidth="1"/>
    <col min="58" max="58" width="10.44140625" style="54" bestFit="1" customWidth="1"/>
    <col min="59" max="60" width="5.109375" bestFit="1" customWidth="1"/>
  </cols>
  <sheetData>
    <row r="1" spans="1:60" ht="39.6" x14ac:dyDescent="0.25">
      <c r="A1" s="106" t="s">
        <v>61</v>
      </c>
      <c r="B1" s="106" t="s">
        <v>141</v>
      </c>
      <c r="C1" s="106" t="s">
        <v>5</v>
      </c>
      <c r="D1" s="107" t="s">
        <v>147</v>
      </c>
      <c r="E1" s="108" t="s">
        <v>142</v>
      </c>
      <c r="F1" s="108" t="s">
        <v>143</v>
      </c>
      <c r="G1" s="108" t="s">
        <v>144</v>
      </c>
      <c r="H1" s="108" t="s">
        <v>145</v>
      </c>
      <c r="I1" s="108" t="s">
        <v>499</v>
      </c>
      <c r="J1" s="108" t="s">
        <v>500</v>
      </c>
      <c r="K1" s="108" t="s">
        <v>153</v>
      </c>
      <c r="L1" s="108" t="s">
        <v>154</v>
      </c>
      <c r="M1" s="108" t="s">
        <v>155</v>
      </c>
      <c r="N1" s="108" t="s">
        <v>156</v>
      </c>
      <c r="O1" s="109" t="s">
        <v>158</v>
      </c>
      <c r="P1" s="109" t="s">
        <v>159</v>
      </c>
      <c r="Q1" s="109" t="s">
        <v>79</v>
      </c>
      <c r="R1" s="109" t="s">
        <v>496</v>
      </c>
      <c r="S1" s="110" t="s">
        <v>140</v>
      </c>
      <c r="T1" s="111" t="s">
        <v>80</v>
      </c>
      <c r="U1" s="111" t="s">
        <v>81</v>
      </c>
      <c r="V1" s="112" t="s">
        <v>146</v>
      </c>
      <c r="W1" s="112" t="s">
        <v>78</v>
      </c>
      <c r="X1" s="113" t="s">
        <v>493</v>
      </c>
      <c r="Y1" s="146" t="s">
        <v>501</v>
      </c>
      <c r="Z1" s="146" t="s">
        <v>502</v>
      </c>
      <c r="AA1" s="142" t="s">
        <v>354</v>
      </c>
      <c r="AB1" s="142" t="s">
        <v>353</v>
      </c>
      <c r="AC1" s="142" t="s">
        <v>490</v>
      </c>
      <c r="AD1" s="142" t="s">
        <v>491</v>
      </c>
      <c r="AE1" s="71" t="s">
        <v>354</v>
      </c>
      <c r="AF1" s="71" t="s">
        <v>353</v>
      </c>
      <c r="AG1" s="71" t="s">
        <v>490</v>
      </c>
      <c r="AH1" s="71" t="s">
        <v>491</v>
      </c>
      <c r="AI1" s="52" t="s">
        <v>354</v>
      </c>
      <c r="AJ1" s="52" t="s">
        <v>353</v>
      </c>
      <c r="AK1" s="52" t="s">
        <v>490</v>
      </c>
      <c r="AL1" s="52" t="s">
        <v>491</v>
      </c>
      <c r="AM1" t="s">
        <v>203</v>
      </c>
      <c r="AN1" t="s">
        <v>355</v>
      </c>
      <c r="AO1" t="s">
        <v>356</v>
      </c>
      <c r="AP1" t="s">
        <v>351</v>
      </c>
      <c r="AQ1" t="s">
        <v>352</v>
      </c>
      <c r="AR1" t="s">
        <v>366</v>
      </c>
      <c r="AS1" s="16" t="s">
        <v>52</v>
      </c>
      <c r="AT1">
        <v>1</v>
      </c>
      <c r="AU1">
        <v>2</v>
      </c>
      <c r="AV1">
        <v>3</v>
      </c>
      <c r="AW1">
        <v>4</v>
      </c>
      <c r="AY1" s="16" t="s">
        <v>354</v>
      </c>
      <c r="AZ1" s="16" t="s">
        <v>353</v>
      </c>
      <c r="BA1" s="16" t="s">
        <v>490</v>
      </c>
      <c r="BB1" s="16" t="s">
        <v>491</v>
      </c>
      <c r="BC1" s="54">
        <v>2011</v>
      </c>
      <c r="BD1" s="54">
        <v>2012</v>
      </c>
      <c r="BE1" s="54">
        <v>2013</v>
      </c>
      <c r="BF1" s="54" t="s">
        <v>905</v>
      </c>
      <c r="BG1" s="55" t="s">
        <v>620</v>
      </c>
      <c r="BH1" s="55" t="s">
        <v>621</v>
      </c>
    </row>
    <row r="2" spans="1:60"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0.39</v>
      </c>
      <c r="S2" s="51"/>
      <c r="T2" s="116" t="s">
        <v>82</v>
      </c>
      <c r="U2" s="116" t="s">
        <v>83</v>
      </c>
      <c r="V2" s="57">
        <v>1</v>
      </c>
      <c r="W2" s="57"/>
      <c r="X2" s="52">
        <f>IF(MAX(AY2:BB2)&gt;0,MAX(AY2:BB2),"")</f>
        <v>14035</v>
      </c>
      <c r="Y2" s="52">
        <f>IF(MAX(AA2:AD2)&gt;0,MAX(AA2:AD2),"")</f>
        <v>9628</v>
      </c>
      <c r="Z2" s="52">
        <f>IF(MAX(AE2:AH2)&gt;0,MAX(AE2:AH2),"")</f>
        <v>14035</v>
      </c>
      <c r="AA2" s="52">
        <f t="shared" ref="AA2:AA33" si="0">IF(LEN(AI2)&gt;0,INDEX(TC_Dir,AI2+1)*AY2,"")</f>
        <v>9628</v>
      </c>
      <c r="AB2" s="52">
        <f t="shared" ref="AB2:AB33" si="1">IF(LEN(AJ2)&gt;0,INDEX(TC_Dir,AJ2+1)*AZ2,"")</f>
        <v>0</v>
      </c>
      <c r="AC2" s="52" t="str">
        <f t="shared" ref="AC2:AC33" si="2">IF(LEN(AK2)&gt;0,INDEX(TC_Dir,AK2+1)*BA2,"")</f>
        <v/>
      </c>
      <c r="AD2" s="52" t="str">
        <f t="shared" ref="AD2:AD33" si="3">IF(LEN(AL2)&gt;0,INDEX(TC_Dir,AL2+1)*BB2,"")</f>
        <v/>
      </c>
      <c r="AE2" s="52">
        <f t="shared" ref="AE2:AE33" si="4">IF(LEN(AI2)&gt;0,NOT(INDEX(TC_Dir,AI2+1))*AY2,"")</f>
        <v>0</v>
      </c>
      <c r="AF2" s="52">
        <f t="shared" ref="AF2:AF33" si="5">IF(LEN(AJ2)&gt;0,NOT(INDEX(TC_Dir,AJ2+1))*AZ2,"")</f>
        <v>14035</v>
      </c>
      <c r="AG2" s="52" t="str">
        <f t="shared" ref="AG2:AG33" si="6">IF(LEN(AK2)&gt;0,NOT(INDEX(TC_Dir,AK2+1))*BA2,"")</f>
        <v/>
      </c>
      <c r="AH2" s="52" t="str">
        <f t="shared" ref="AH2:AH33" si="7">IF(LEN(AL2)&gt;0,NOT(INDEX(TC_Dir,AL2+1))*BB2,"")</f>
        <v/>
      </c>
      <c r="AI2" s="73">
        <v>11</v>
      </c>
      <c r="AJ2" s="73">
        <v>12</v>
      </c>
      <c r="AK2" s="117"/>
      <c r="AL2" s="117"/>
      <c r="AM2" t="str">
        <f t="shared" ref="AM2:AM7" si="8">AN2&amp;" &amp; "&amp;AO2</f>
        <v>Curry &amp; Mill</v>
      </c>
      <c r="AN2" s="88" t="s">
        <v>204</v>
      </c>
      <c r="AO2" s="48" t="str">
        <f>IF(ISERROR(FIND(" ",C2)),C2,LEFT(C2,FIND(" ",C2)-1))</f>
        <v>Mill</v>
      </c>
      <c r="AP2" t="str">
        <f>B2</f>
        <v>Washington/Curry</v>
      </c>
      <c r="AQ2" t="str">
        <f t="shared" ref="AQ2:AQ51" si="9">C2</f>
        <v>Mill Ave</v>
      </c>
      <c r="AR2" t="str">
        <f>B2&amp;" &amp; "&amp;C2</f>
        <v>Washington/Curry &amp; Mill Ave</v>
      </c>
      <c r="AS2" s="16">
        <f t="shared" ref="AS2:AS33" si="10">COUNTIF(ConcFrom,AR2)+COUNTIF(ConcTo,AR2)</f>
        <v>0</v>
      </c>
      <c r="AT2" t="str">
        <f t="shared" ref="AT2:AW21" si="11">IF($AS2&gt;=AT$1,$AR2&amp;"_"&amp;AT$1,"")</f>
        <v/>
      </c>
      <c r="AU2" t="str">
        <f t="shared" si="11"/>
        <v/>
      </c>
      <c r="AV2" t="str">
        <f t="shared" si="11"/>
        <v/>
      </c>
      <c r="AW2" t="str">
        <f t="shared" si="11"/>
        <v/>
      </c>
      <c r="AY2">
        <f t="shared" ref="AY2:AY33" si="12">IF(ISNUMBER(AI2),INDEX(TrfCnt,AI2+1),"")</f>
        <v>9628</v>
      </c>
      <c r="AZ2">
        <f t="shared" ref="AZ2:AZ33" si="13">IF(ISNUMBER(AJ2),INDEX(TrfCnt,AJ2+1),"")</f>
        <v>14035</v>
      </c>
      <c r="BA2" t="str">
        <f t="shared" ref="BA2:BA33" si="14">IF(ISNUMBER(AK2),INDEX(TrfCnt,AK2+1),"")</f>
        <v/>
      </c>
      <c r="BB2" t="str">
        <f t="shared" ref="BB2:BB33" si="15">IF(ISNUMBER(AL2),INDEX(TrfCnt,AL2+1),"")</f>
        <v/>
      </c>
      <c r="BC2" s="54" t="b">
        <v>1</v>
      </c>
      <c r="BD2" s="54" t="b">
        <v>0</v>
      </c>
      <c r="BE2" s="54" t="b">
        <f t="shared" ref="BE2:BE33" si="16">NOT(ISERROR(MATCH(A2,summary_loc,0)))</f>
        <v>1</v>
      </c>
      <c r="BF2" s="54" t="b">
        <f>AND(BC2,BD2,BE2)</f>
        <v>0</v>
      </c>
      <c r="BG2">
        <f>IF(BC2,$R2,"")</f>
        <v>0.39</v>
      </c>
      <c r="BH2" t="str">
        <f>IF(BD2,$R2,"")</f>
        <v/>
      </c>
    </row>
    <row r="3" spans="1:60" ht="12.75" customHeight="1" x14ac:dyDescent="0.25">
      <c r="A3" s="114">
        <v>102</v>
      </c>
      <c r="B3" s="118" t="s">
        <v>31</v>
      </c>
      <c r="C3" s="114" t="s">
        <v>30</v>
      </c>
      <c r="D3" s="57">
        <v>1</v>
      </c>
      <c r="E3" s="115"/>
      <c r="F3" s="115">
        <v>1</v>
      </c>
      <c r="G3" s="115">
        <v>1</v>
      </c>
      <c r="H3" s="115"/>
      <c r="I3" s="115" t="b">
        <f t="shared" ref="I3:I51" si="17">OR(K3&gt;0,L3&gt;0)</f>
        <v>1</v>
      </c>
      <c r="J3" s="115" t="b">
        <f t="shared" ref="J3:J51" si="18">OR(M3&gt;0,N3&gt;0)</f>
        <v>1</v>
      </c>
      <c r="K3" s="115">
        <v>3</v>
      </c>
      <c r="L3" s="115">
        <v>3</v>
      </c>
      <c r="M3" s="115">
        <v>3</v>
      </c>
      <c r="N3" s="115">
        <v>3</v>
      </c>
      <c r="O3" s="57">
        <v>1</v>
      </c>
      <c r="P3" s="57">
        <f t="shared" ref="P3:P52" si="19">O3</f>
        <v>1</v>
      </c>
      <c r="Q3" s="57">
        <v>3</v>
      </c>
      <c r="R3" s="57">
        <v>0</v>
      </c>
      <c r="S3" s="51"/>
      <c r="T3" s="116" t="s">
        <v>84</v>
      </c>
      <c r="U3" s="116" t="s">
        <v>85</v>
      </c>
      <c r="V3" s="57">
        <v>2</v>
      </c>
      <c r="W3" s="57"/>
      <c r="X3" s="52">
        <f t="shared" ref="X3:X33" si="20">IF(MAX(AY3:BB3)&gt;0,MAX(AY3:BB3),"")</f>
        <v>14670</v>
      </c>
      <c r="Y3" s="52">
        <f t="shared" ref="Y3:Y51" si="21">IF(MAX(AA3:AD3)&gt;0,MAX(AA3:AD3),"")</f>
        <v>14670</v>
      </c>
      <c r="Z3" s="52">
        <f t="shared" ref="Z3:Z51" si="22">IF(MAX(AE3:AH3)&gt;0,MAX(AE3:AH3),"")</f>
        <v>14634</v>
      </c>
      <c r="AA3" s="52">
        <f t="shared" si="0"/>
        <v>0</v>
      </c>
      <c r="AB3" s="52">
        <f t="shared" si="1"/>
        <v>0</v>
      </c>
      <c r="AC3" s="52">
        <f t="shared" si="2"/>
        <v>14670</v>
      </c>
      <c r="AD3" s="52" t="str">
        <f t="shared" si="3"/>
        <v/>
      </c>
      <c r="AE3" s="52">
        <f t="shared" si="4"/>
        <v>14634</v>
      </c>
      <c r="AF3" s="52">
        <f t="shared" si="5"/>
        <v>9426</v>
      </c>
      <c r="AG3" s="52">
        <f t="shared" si="6"/>
        <v>0</v>
      </c>
      <c r="AH3" s="52" t="str">
        <f t="shared" si="7"/>
        <v/>
      </c>
      <c r="AI3" s="52">
        <f t="shared" ref="AI3:AI34" si="23">IF(LEN(AT3)&gt;0,IF(NOT(ISERROR(MATCH(AT3,TC_concat,0))),MOD(MATCH(AT3,TC_concat,0)-1,156),""),"")</f>
        <v>25</v>
      </c>
      <c r="AJ3" s="52">
        <f t="shared" ref="AJ3:AJ33" si="24">IF(LEN(AU3)&gt;0,IF(NOT(ISERROR(MATCH(AU3,TC_concat,0))),MOD(MATCH(AU3,TC_concat,0)-1,156),""),"")</f>
        <v>20</v>
      </c>
      <c r="AK3" s="142">
        <v>17</v>
      </c>
      <c r="AL3" s="52" t="str">
        <f t="shared" ref="AL3:AL34" si="25">IF(LEN(AW3)&gt;0,IF(NOT(ISERROR(MATCH(AW3,TC_concat,0))),MOD(MATCH(AW3,TC_concat,0)-1,156),""),"")</f>
        <v/>
      </c>
      <c r="AM3" t="str">
        <f t="shared" si="8"/>
        <v>Rio Sal. &amp; Mill</v>
      </c>
      <c r="AN3" s="88" t="s">
        <v>214</v>
      </c>
      <c r="AO3" s="48" t="str">
        <f>IF(ISERROR(FIND(" ",C3)),C3,LEFT(C3,FIND(" ",C3)-1))</f>
        <v>Mill</v>
      </c>
      <c r="AP3" t="str">
        <f t="shared" ref="AP3:AP51" si="26">B3</f>
        <v>Rio Salado Pkwy</v>
      </c>
      <c r="AQ3" t="str">
        <f t="shared" si="9"/>
        <v>Mill Ave</v>
      </c>
      <c r="AR3" t="str">
        <f t="shared" ref="AR3:AR51" si="27">B3&amp;" &amp; "&amp;C3</f>
        <v>Rio Salado Pkwy &amp; Mill Ave</v>
      </c>
      <c r="AS3" s="16">
        <f t="shared" si="10"/>
        <v>2</v>
      </c>
      <c r="AT3" t="str">
        <f t="shared" si="11"/>
        <v>Rio Salado Pkwy &amp; Mill Ave_1</v>
      </c>
      <c r="AU3" t="str">
        <f t="shared" si="11"/>
        <v>Rio Salado Pkwy &amp; Mill Ave_2</v>
      </c>
      <c r="AV3" t="str">
        <f t="shared" si="11"/>
        <v/>
      </c>
      <c r="AW3" t="str">
        <f t="shared" si="11"/>
        <v/>
      </c>
      <c r="AY3">
        <f t="shared" si="12"/>
        <v>14634</v>
      </c>
      <c r="AZ3">
        <f t="shared" si="13"/>
        <v>9426</v>
      </c>
      <c r="BA3">
        <f t="shared" si="14"/>
        <v>14670</v>
      </c>
      <c r="BB3" t="str">
        <f t="shared" si="15"/>
        <v/>
      </c>
      <c r="BC3" s="54" t="b">
        <v>1</v>
      </c>
      <c r="BD3" s="54" t="b">
        <v>0</v>
      </c>
      <c r="BE3" s="54" t="b">
        <f t="shared" si="16"/>
        <v>1</v>
      </c>
      <c r="BF3" s="54" t="b">
        <f t="shared" ref="BF3:BF56" si="28">AND(BC3,BD3,BE3)</f>
        <v>0</v>
      </c>
      <c r="BG3">
        <f t="shared" ref="BG3:BG56" si="29">IF(BC3,$R3,"")</f>
        <v>0</v>
      </c>
      <c r="BH3" t="str">
        <f t="shared" ref="BH3:BH56" si="30">IF(BD3,$R3,"")</f>
        <v/>
      </c>
    </row>
    <row r="4" spans="1:60" ht="12.75" customHeight="1" x14ac:dyDescent="0.25">
      <c r="A4" s="114">
        <v>103</v>
      </c>
      <c r="B4" s="118" t="s">
        <v>31</v>
      </c>
      <c r="C4" s="119" t="s">
        <v>27</v>
      </c>
      <c r="D4" s="57">
        <v>1</v>
      </c>
      <c r="E4" s="115"/>
      <c r="F4" s="115">
        <v>1</v>
      </c>
      <c r="G4" s="115"/>
      <c r="H4" s="115">
        <v>1</v>
      </c>
      <c r="I4" s="115" t="b">
        <f t="shared" si="17"/>
        <v>0</v>
      </c>
      <c r="J4" s="115" t="b">
        <f t="shared" si="18"/>
        <v>1</v>
      </c>
      <c r="K4" s="115">
        <v>0</v>
      </c>
      <c r="L4" s="115">
        <v>0</v>
      </c>
      <c r="M4" s="115">
        <v>3</v>
      </c>
      <c r="N4" s="115">
        <v>3</v>
      </c>
      <c r="O4" s="57">
        <v>1</v>
      </c>
      <c r="P4" s="57">
        <f t="shared" si="19"/>
        <v>1</v>
      </c>
      <c r="Q4" s="57" t="s">
        <v>86</v>
      </c>
      <c r="R4" s="57">
        <v>0</v>
      </c>
      <c r="S4" s="51"/>
      <c r="T4" s="116" t="s">
        <v>87</v>
      </c>
      <c r="U4" s="116" t="s">
        <v>88</v>
      </c>
      <c r="V4" s="57">
        <v>1</v>
      </c>
      <c r="W4" s="57"/>
      <c r="X4" s="52">
        <f t="shared" si="20"/>
        <v>14634</v>
      </c>
      <c r="Y4" s="52" t="str">
        <f t="shared" si="21"/>
        <v/>
      </c>
      <c r="Z4" s="52">
        <f t="shared" si="22"/>
        <v>14634</v>
      </c>
      <c r="AA4" s="52">
        <f t="shared" si="0"/>
        <v>0</v>
      </c>
      <c r="AB4" s="52">
        <f t="shared" si="1"/>
        <v>0</v>
      </c>
      <c r="AC4" s="52" t="str">
        <f t="shared" si="2"/>
        <v/>
      </c>
      <c r="AD4" s="52" t="str">
        <f t="shared" si="3"/>
        <v/>
      </c>
      <c r="AE4" s="52">
        <f t="shared" si="4"/>
        <v>13458</v>
      </c>
      <c r="AF4" s="52">
        <f t="shared" si="5"/>
        <v>14634</v>
      </c>
      <c r="AG4" s="52" t="str">
        <f t="shared" si="6"/>
        <v/>
      </c>
      <c r="AH4" s="52" t="str">
        <f t="shared" si="7"/>
        <v/>
      </c>
      <c r="AI4" s="52">
        <f t="shared" si="23"/>
        <v>27</v>
      </c>
      <c r="AJ4" s="52">
        <f t="shared" si="24"/>
        <v>25</v>
      </c>
      <c r="AK4" s="52" t="str">
        <f>IF(LEN(AV4)&gt;0,IF(NOT(ISERROR(MATCH(AV4,TC_concat,0))),MOD(MATCH(AV4,TC_concat,0)-1,156),""),"")</f>
        <v/>
      </c>
      <c r="AL4" s="52" t="str">
        <f t="shared" si="25"/>
        <v/>
      </c>
      <c r="AM4" t="str">
        <f t="shared" si="8"/>
        <v>Rio Sal. &amp; Rural</v>
      </c>
      <c r="AN4" s="88" t="s">
        <v>214</v>
      </c>
      <c r="AO4" s="48" t="str">
        <f>IF(ISERROR(FIND(" ",C4)),C4,LEFT(C4,FIND(" ",C4)-1))</f>
        <v>Rural</v>
      </c>
      <c r="AP4" t="str">
        <f t="shared" si="26"/>
        <v>Rio Salado Pkwy</v>
      </c>
      <c r="AQ4" t="str">
        <f t="shared" si="9"/>
        <v>Rural Rd</v>
      </c>
      <c r="AR4" t="str">
        <f t="shared" si="27"/>
        <v>Rio Salado Pkwy &amp; Rural Rd</v>
      </c>
      <c r="AS4" s="16">
        <f t="shared" si="10"/>
        <v>2</v>
      </c>
      <c r="AT4" t="str">
        <f t="shared" si="11"/>
        <v>Rio Salado Pkwy &amp; Rural Rd_1</v>
      </c>
      <c r="AU4" t="str">
        <f t="shared" si="11"/>
        <v>Rio Salado Pkwy &amp; Rural Rd_2</v>
      </c>
      <c r="AV4" t="str">
        <f t="shared" si="11"/>
        <v/>
      </c>
      <c r="AW4" t="str">
        <f t="shared" si="11"/>
        <v/>
      </c>
      <c r="AY4">
        <f t="shared" si="12"/>
        <v>13458</v>
      </c>
      <c r="AZ4">
        <f t="shared" si="13"/>
        <v>14634</v>
      </c>
      <c r="BA4" t="str">
        <f t="shared" si="14"/>
        <v/>
      </c>
      <c r="BB4" t="str">
        <f t="shared" si="15"/>
        <v/>
      </c>
      <c r="BC4" s="54" t="b">
        <v>1</v>
      </c>
      <c r="BD4" s="54" t="b">
        <v>1</v>
      </c>
      <c r="BE4" s="54" t="b">
        <f t="shared" si="16"/>
        <v>1</v>
      </c>
      <c r="BF4" s="54" t="b">
        <f t="shared" si="28"/>
        <v>1</v>
      </c>
      <c r="BG4">
        <f t="shared" si="29"/>
        <v>0</v>
      </c>
      <c r="BH4">
        <f t="shared" si="30"/>
        <v>0</v>
      </c>
    </row>
    <row r="5" spans="1:60" ht="12.75" customHeight="1" x14ac:dyDescent="0.25">
      <c r="A5" s="114">
        <v>104</v>
      </c>
      <c r="B5" s="118" t="s">
        <v>31</v>
      </c>
      <c r="C5" s="118" t="s">
        <v>250</v>
      </c>
      <c r="D5" s="57">
        <v>0</v>
      </c>
      <c r="E5" s="115"/>
      <c r="F5" s="115"/>
      <c r="G5" s="115"/>
      <c r="H5" s="115"/>
      <c r="I5" s="115" t="b">
        <f t="shared" si="17"/>
        <v>0</v>
      </c>
      <c r="J5" s="115" t="b">
        <f t="shared" si="18"/>
        <v>1</v>
      </c>
      <c r="K5" s="115">
        <v>0</v>
      </c>
      <c r="L5" s="115">
        <v>0</v>
      </c>
      <c r="M5" s="115">
        <v>3</v>
      </c>
      <c r="N5" s="115">
        <v>3</v>
      </c>
      <c r="O5" s="57">
        <v>1</v>
      </c>
      <c r="P5" s="57">
        <f t="shared" si="19"/>
        <v>1</v>
      </c>
      <c r="Q5" s="57"/>
      <c r="R5" s="57">
        <v>1</v>
      </c>
      <c r="S5" s="51"/>
      <c r="T5" s="116" t="s">
        <v>89</v>
      </c>
      <c r="U5" s="116" t="s">
        <v>90</v>
      </c>
      <c r="V5" s="57">
        <v>1</v>
      </c>
      <c r="W5" s="57"/>
      <c r="X5" s="52">
        <f t="shared" si="20"/>
        <v>20597</v>
      </c>
      <c r="Y5" s="52" t="str">
        <f t="shared" si="21"/>
        <v/>
      </c>
      <c r="Z5" s="52">
        <f t="shared" si="22"/>
        <v>20597</v>
      </c>
      <c r="AA5" s="52">
        <f t="shared" si="0"/>
        <v>0</v>
      </c>
      <c r="AB5" s="52">
        <f t="shared" si="1"/>
        <v>0</v>
      </c>
      <c r="AC5" s="52" t="str">
        <f t="shared" si="2"/>
        <v/>
      </c>
      <c r="AD5" s="52" t="str">
        <f t="shared" si="3"/>
        <v/>
      </c>
      <c r="AE5" s="52">
        <f t="shared" si="4"/>
        <v>20597</v>
      </c>
      <c r="AF5" s="52">
        <f t="shared" si="5"/>
        <v>13458</v>
      </c>
      <c r="AG5" s="52" t="str">
        <f t="shared" si="6"/>
        <v/>
      </c>
      <c r="AH5" s="52" t="str">
        <f t="shared" si="7"/>
        <v/>
      </c>
      <c r="AI5" s="52">
        <f t="shared" si="23"/>
        <v>28</v>
      </c>
      <c r="AJ5" s="52">
        <f t="shared" si="24"/>
        <v>27</v>
      </c>
      <c r="AK5" s="52" t="str">
        <f>IF(LEN(AV5)&gt;0,IF(NOT(ISERROR(MATCH(AV5,TC_concat,0))),MOD(MATCH(AV5,TC_concat,0)-1,156),""),"")</f>
        <v/>
      </c>
      <c r="AL5" s="52" t="str">
        <f t="shared" si="25"/>
        <v/>
      </c>
      <c r="AM5" t="str">
        <f t="shared" si="8"/>
        <v>Rio Sal. &amp; McClntk</v>
      </c>
      <c r="AN5" s="88" t="s">
        <v>214</v>
      </c>
      <c r="AO5" s="90" t="s">
        <v>213</v>
      </c>
      <c r="AP5" t="str">
        <f t="shared" si="26"/>
        <v>Rio Salado Pkwy</v>
      </c>
      <c r="AQ5" t="str">
        <f t="shared" si="9"/>
        <v>McClintock Dr</v>
      </c>
      <c r="AR5" t="str">
        <f t="shared" si="27"/>
        <v>Rio Salado Pkwy &amp; McClintock Dr</v>
      </c>
      <c r="AS5" s="16">
        <f t="shared" si="10"/>
        <v>2</v>
      </c>
      <c r="AT5" t="str">
        <f t="shared" si="11"/>
        <v>Rio Salado Pkwy &amp; McClintock Dr_1</v>
      </c>
      <c r="AU5" t="str">
        <f t="shared" si="11"/>
        <v>Rio Salado Pkwy &amp; McClintock Dr_2</v>
      </c>
      <c r="AV5" t="str">
        <f t="shared" si="11"/>
        <v/>
      </c>
      <c r="AW5" t="str">
        <f t="shared" si="11"/>
        <v/>
      </c>
      <c r="AY5">
        <f t="shared" si="12"/>
        <v>20597</v>
      </c>
      <c r="AZ5">
        <f t="shared" si="13"/>
        <v>13458</v>
      </c>
      <c r="BA5" t="str">
        <f t="shared" si="14"/>
        <v/>
      </c>
      <c r="BB5" t="str">
        <f t="shared" si="15"/>
        <v/>
      </c>
      <c r="BC5" s="54" t="b">
        <v>1</v>
      </c>
      <c r="BD5" s="54" t="b">
        <v>1</v>
      </c>
      <c r="BE5" s="54" t="b">
        <f t="shared" si="16"/>
        <v>1</v>
      </c>
      <c r="BF5" s="54" t="b">
        <f t="shared" si="28"/>
        <v>1</v>
      </c>
      <c r="BG5">
        <f t="shared" si="29"/>
        <v>1</v>
      </c>
      <c r="BH5">
        <f t="shared" si="30"/>
        <v>1</v>
      </c>
    </row>
    <row r="6" spans="1:60" ht="12.75" customHeight="1" x14ac:dyDescent="0.25">
      <c r="A6" s="114">
        <v>105</v>
      </c>
      <c r="B6" s="118" t="s">
        <v>31</v>
      </c>
      <c r="C6" s="114" t="s">
        <v>29</v>
      </c>
      <c r="D6" s="57">
        <v>0</v>
      </c>
      <c r="E6" s="115"/>
      <c r="F6" s="115"/>
      <c r="G6" s="115"/>
      <c r="H6" s="115"/>
      <c r="I6" s="115" t="b">
        <f t="shared" si="17"/>
        <v>1</v>
      </c>
      <c r="J6" s="115" t="b">
        <f t="shared" si="18"/>
        <v>1</v>
      </c>
      <c r="K6" s="115">
        <v>3</v>
      </c>
      <c r="L6" s="115">
        <v>4</v>
      </c>
      <c r="M6" s="115">
        <v>1</v>
      </c>
      <c r="N6" s="115">
        <v>1</v>
      </c>
      <c r="O6" s="57">
        <v>1</v>
      </c>
      <c r="P6" s="57">
        <f t="shared" si="19"/>
        <v>1</v>
      </c>
      <c r="Q6" s="57"/>
      <c r="R6" s="125">
        <v>0.83</v>
      </c>
      <c r="S6" s="51"/>
      <c r="T6" s="116" t="s">
        <v>91</v>
      </c>
      <c r="U6" s="116" t="s">
        <v>92</v>
      </c>
      <c r="V6" s="57">
        <v>1</v>
      </c>
      <c r="W6" s="57"/>
      <c r="X6" s="52">
        <f t="shared" si="20"/>
        <v>9784</v>
      </c>
      <c r="Y6" s="52" t="str">
        <f t="shared" si="21"/>
        <v/>
      </c>
      <c r="Z6" s="52">
        <f t="shared" si="22"/>
        <v>9784</v>
      </c>
      <c r="AA6" s="52">
        <f t="shared" si="0"/>
        <v>0</v>
      </c>
      <c r="AB6" s="52">
        <f t="shared" si="1"/>
        <v>0</v>
      </c>
      <c r="AC6" s="52" t="str">
        <f t="shared" si="2"/>
        <v/>
      </c>
      <c r="AD6" s="52" t="str">
        <f t="shared" si="3"/>
        <v/>
      </c>
      <c r="AE6" s="52">
        <f t="shared" si="4"/>
        <v>9426</v>
      </c>
      <c r="AF6" s="52">
        <f t="shared" si="5"/>
        <v>9784</v>
      </c>
      <c r="AG6" s="52" t="str">
        <f t="shared" si="6"/>
        <v/>
      </c>
      <c r="AH6" s="52" t="str">
        <f t="shared" si="7"/>
        <v/>
      </c>
      <c r="AI6" s="52">
        <f t="shared" si="23"/>
        <v>20</v>
      </c>
      <c r="AJ6" s="52">
        <f t="shared" si="24"/>
        <v>16</v>
      </c>
      <c r="AK6" s="52" t="str">
        <f>IF(LEN(AV6)&gt;0,IF(NOT(ISERROR(MATCH(AV6,TC_concat,0))),MOD(MATCH(AV6,TC_concat,0)-1,156),""),"")</f>
        <v/>
      </c>
      <c r="AL6" s="52" t="str">
        <f t="shared" si="25"/>
        <v/>
      </c>
      <c r="AM6" t="str">
        <f t="shared" si="8"/>
        <v>Rio Sal. &amp; Hardy</v>
      </c>
      <c r="AN6" s="88" t="s">
        <v>214</v>
      </c>
      <c r="AO6" s="48" t="str">
        <f t="shared" ref="AO6:AO51" si="31">IF(ISERROR(FIND(" ",C6)),C6,LEFT(C6,FIND(" ",C6)-1))</f>
        <v>Hardy</v>
      </c>
      <c r="AP6" t="str">
        <f t="shared" si="26"/>
        <v>Rio Salado Pkwy</v>
      </c>
      <c r="AQ6" t="str">
        <f t="shared" si="9"/>
        <v>Hardy Dr</v>
      </c>
      <c r="AR6" t="str">
        <f t="shared" si="27"/>
        <v>Rio Salado Pkwy &amp; Hardy Dr</v>
      </c>
      <c r="AS6" s="16">
        <f t="shared" si="10"/>
        <v>2</v>
      </c>
      <c r="AT6" t="str">
        <f t="shared" si="11"/>
        <v>Rio Salado Pkwy &amp; Hardy Dr_1</v>
      </c>
      <c r="AU6" t="str">
        <f t="shared" si="11"/>
        <v>Rio Salado Pkwy &amp; Hardy Dr_2</v>
      </c>
      <c r="AV6" t="str">
        <f t="shared" si="11"/>
        <v/>
      </c>
      <c r="AW6" t="str">
        <f t="shared" si="11"/>
        <v/>
      </c>
      <c r="AY6">
        <f t="shared" si="12"/>
        <v>9426</v>
      </c>
      <c r="AZ6">
        <f t="shared" si="13"/>
        <v>9784</v>
      </c>
      <c r="BA6" t="str">
        <f t="shared" si="14"/>
        <v/>
      </c>
      <c r="BB6" t="str">
        <f t="shared" si="15"/>
        <v/>
      </c>
      <c r="BC6" s="54" t="b">
        <v>1</v>
      </c>
      <c r="BD6" s="54" t="b">
        <v>0</v>
      </c>
      <c r="BE6" s="54" t="b">
        <f t="shared" si="16"/>
        <v>1</v>
      </c>
      <c r="BF6" s="54" t="b">
        <f t="shared" si="28"/>
        <v>0</v>
      </c>
      <c r="BG6">
        <f t="shared" si="29"/>
        <v>0.83</v>
      </c>
      <c r="BH6" t="str">
        <f t="shared" si="30"/>
        <v/>
      </c>
    </row>
    <row r="7" spans="1:60" ht="12.75" customHeight="1" x14ac:dyDescent="0.25">
      <c r="A7" s="114">
        <v>106</v>
      </c>
      <c r="B7" s="118" t="s">
        <v>273</v>
      </c>
      <c r="C7" s="114" t="s">
        <v>30</v>
      </c>
      <c r="D7" s="57">
        <v>1</v>
      </c>
      <c r="E7" s="115"/>
      <c r="F7" s="115"/>
      <c r="G7" s="115">
        <v>1</v>
      </c>
      <c r="H7" s="115"/>
      <c r="I7" s="115" t="b">
        <f t="shared" si="17"/>
        <v>1</v>
      </c>
      <c r="J7" s="115" t="b">
        <f t="shared" si="18"/>
        <v>1</v>
      </c>
      <c r="K7" s="115">
        <v>3</v>
      </c>
      <c r="L7" s="115">
        <v>3</v>
      </c>
      <c r="M7" s="115">
        <v>3</v>
      </c>
      <c r="N7" s="115">
        <v>3</v>
      </c>
      <c r="O7" s="57">
        <v>1</v>
      </c>
      <c r="P7" s="57">
        <f t="shared" si="19"/>
        <v>1</v>
      </c>
      <c r="Q7" s="57">
        <v>3</v>
      </c>
      <c r="R7" s="57">
        <v>0</v>
      </c>
      <c r="S7" s="51"/>
      <c r="T7" s="116" t="s">
        <v>93</v>
      </c>
      <c r="U7" s="116" t="s">
        <v>94</v>
      </c>
      <c r="V7" s="57">
        <v>2</v>
      </c>
      <c r="W7" s="57"/>
      <c r="X7" s="52">
        <f t="shared" si="20"/>
        <v>14670</v>
      </c>
      <c r="Y7" s="52">
        <f t="shared" si="21"/>
        <v>14670</v>
      </c>
      <c r="Z7" s="52">
        <f t="shared" si="22"/>
        <v>6739</v>
      </c>
      <c r="AA7" s="52">
        <f t="shared" si="0"/>
        <v>0</v>
      </c>
      <c r="AB7" s="52">
        <f t="shared" si="1"/>
        <v>0</v>
      </c>
      <c r="AC7" s="52">
        <f t="shared" si="2"/>
        <v>14670</v>
      </c>
      <c r="AD7" s="52" t="str">
        <f t="shared" si="3"/>
        <v/>
      </c>
      <c r="AE7" s="52">
        <f t="shared" si="4"/>
        <v>6739</v>
      </c>
      <c r="AF7" s="52">
        <f t="shared" si="5"/>
        <v>3508</v>
      </c>
      <c r="AG7" s="52">
        <f t="shared" si="6"/>
        <v>0</v>
      </c>
      <c r="AH7" s="52" t="str">
        <f t="shared" si="7"/>
        <v/>
      </c>
      <c r="AI7" s="52">
        <f t="shared" si="23"/>
        <v>24</v>
      </c>
      <c r="AJ7" s="52">
        <f t="shared" si="24"/>
        <v>23</v>
      </c>
      <c r="AK7" s="142">
        <v>17</v>
      </c>
      <c r="AL7" s="52" t="str">
        <f t="shared" si="25"/>
        <v/>
      </c>
      <c r="AM7" t="str">
        <f t="shared" si="8"/>
        <v>5th &amp; Mill</v>
      </c>
      <c r="AN7" s="88" t="s">
        <v>208</v>
      </c>
      <c r="AO7" s="48" t="str">
        <f t="shared" si="31"/>
        <v>Mill</v>
      </c>
      <c r="AP7" t="str">
        <f t="shared" si="26"/>
        <v>5th St</v>
      </c>
      <c r="AQ7" t="str">
        <f t="shared" si="9"/>
        <v>Mill Ave</v>
      </c>
      <c r="AR7" t="str">
        <f t="shared" si="27"/>
        <v>5th St &amp; Mill Ave</v>
      </c>
      <c r="AS7" s="16">
        <f t="shared" si="10"/>
        <v>2</v>
      </c>
      <c r="AT7" t="str">
        <f t="shared" si="11"/>
        <v>5th St &amp; Mill Ave_1</v>
      </c>
      <c r="AU7" t="str">
        <f t="shared" si="11"/>
        <v>5th St &amp; Mill Ave_2</v>
      </c>
      <c r="AV7" t="str">
        <f t="shared" si="11"/>
        <v/>
      </c>
      <c r="AW7" t="str">
        <f t="shared" si="11"/>
        <v/>
      </c>
      <c r="AY7">
        <f t="shared" si="12"/>
        <v>6739</v>
      </c>
      <c r="AZ7">
        <f t="shared" si="13"/>
        <v>3508</v>
      </c>
      <c r="BA7">
        <f t="shared" si="14"/>
        <v>14670</v>
      </c>
      <c r="BB7" t="str">
        <f t="shared" si="15"/>
        <v/>
      </c>
      <c r="BC7" s="54" t="b">
        <v>1</v>
      </c>
      <c r="BD7" s="54" t="b">
        <v>1</v>
      </c>
      <c r="BE7" s="54" t="b">
        <f t="shared" si="16"/>
        <v>1</v>
      </c>
      <c r="BF7" s="54" t="b">
        <f t="shared" si="28"/>
        <v>1</v>
      </c>
      <c r="BG7">
        <f t="shared" si="29"/>
        <v>0</v>
      </c>
      <c r="BH7">
        <f t="shared" si="30"/>
        <v>0</v>
      </c>
    </row>
    <row r="8" spans="1:60" ht="12.75" customHeight="1" x14ac:dyDescent="0.25">
      <c r="A8" s="114">
        <v>107</v>
      </c>
      <c r="B8" s="118" t="s">
        <v>273</v>
      </c>
      <c r="C8" s="114" t="s">
        <v>33</v>
      </c>
      <c r="D8" s="120">
        <v>0</v>
      </c>
      <c r="E8" s="115"/>
      <c r="F8" s="115"/>
      <c r="G8" s="115"/>
      <c r="H8" s="115"/>
      <c r="I8" s="115" t="b">
        <f t="shared" si="17"/>
        <v>0</v>
      </c>
      <c r="J8" s="115" t="b">
        <f t="shared" si="18"/>
        <v>1</v>
      </c>
      <c r="K8" s="115">
        <v>0</v>
      </c>
      <c r="L8" s="115">
        <v>0</v>
      </c>
      <c r="M8" s="115">
        <v>3</v>
      </c>
      <c r="N8" s="115">
        <v>3</v>
      </c>
      <c r="O8" s="57">
        <v>1</v>
      </c>
      <c r="P8" s="57">
        <f t="shared" si="19"/>
        <v>1</v>
      </c>
      <c r="Q8" s="57"/>
      <c r="R8" s="57">
        <v>0</v>
      </c>
      <c r="S8" s="51"/>
      <c r="T8" s="116" t="s">
        <v>95</v>
      </c>
      <c r="U8" s="116" t="s">
        <v>96</v>
      </c>
      <c r="V8" s="57">
        <v>2</v>
      </c>
      <c r="W8" s="57"/>
      <c r="X8" s="52" t="str">
        <f t="shared" si="20"/>
        <v/>
      </c>
      <c r="Y8" s="52" t="str">
        <f t="shared" si="21"/>
        <v/>
      </c>
      <c r="Z8" s="52" t="str">
        <f t="shared" si="22"/>
        <v/>
      </c>
      <c r="AA8" s="52" t="str">
        <f t="shared" si="0"/>
        <v/>
      </c>
      <c r="AB8" s="52" t="str">
        <f t="shared" si="1"/>
        <v/>
      </c>
      <c r="AC8" s="52" t="str">
        <f t="shared" si="2"/>
        <v/>
      </c>
      <c r="AD8" s="52" t="str">
        <f t="shared" si="3"/>
        <v/>
      </c>
      <c r="AE8" s="52" t="str">
        <f t="shared" si="4"/>
        <v/>
      </c>
      <c r="AF8" s="52" t="str">
        <f t="shared" si="5"/>
        <v/>
      </c>
      <c r="AG8" s="52" t="str">
        <f t="shared" si="6"/>
        <v/>
      </c>
      <c r="AH8" s="52" t="str">
        <f t="shared" si="7"/>
        <v/>
      </c>
      <c r="AI8" s="52" t="str">
        <f t="shared" si="23"/>
        <v/>
      </c>
      <c r="AJ8" s="52" t="str">
        <f t="shared" si="24"/>
        <v/>
      </c>
      <c r="AK8" s="52" t="str">
        <f>IF(LEN(AV8)&gt;0,IF(NOT(ISERROR(MATCH(AV8,TC_concat,0))),MOD(MATCH(AV8,TC_concat,0)-1,156),""),"")</f>
        <v/>
      </c>
      <c r="AL8" s="52" t="str">
        <f t="shared" si="25"/>
        <v/>
      </c>
      <c r="AM8" t="str">
        <f t="shared" ref="AM8:AM51" si="32">AN8&amp;" &amp; "&amp;AO8</f>
        <v>5th &amp; Forest</v>
      </c>
      <c r="AN8" s="88" t="s">
        <v>208</v>
      </c>
      <c r="AO8" s="48" t="str">
        <f t="shared" si="31"/>
        <v>Forest</v>
      </c>
      <c r="AP8" t="str">
        <f t="shared" si="26"/>
        <v>5th St</v>
      </c>
      <c r="AQ8" t="str">
        <f t="shared" si="9"/>
        <v>Forest Ave</v>
      </c>
      <c r="AR8" t="str">
        <f t="shared" si="27"/>
        <v>5th St &amp; Forest Ave</v>
      </c>
      <c r="AS8" s="16">
        <f t="shared" si="10"/>
        <v>0</v>
      </c>
      <c r="AT8" t="str">
        <f t="shared" si="11"/>
        <v/>
      </c>
      <c r="AU8" t="str">
        <f t="shared" si="11"/>
        <v/>
      </c>
      <c r="AV8" t="str">
        <f t="shared" si="11"/>
        <v/>
      </c>
      <c r="AW8" t="str">
        <f t="shared" si="11"/>
        <v/>
      </c>
      <c r="AY8" t="str">
        <f t="shared" si="12"/>
        <v/>
      </c>
      <c r="AZ8" t="str">
        <f t="shared" si="13"/>
        <v/>
      </c>
      <c r="BA8" t="str">
        <f t="shared" si="14"/>
        <v/>
      </c>
      <c r="BB8" t="str">
        <f t="shared" si="15"/>
        <v/>
      </c>
      <c r="BC8" s="54" t="b">
        <v>1</v>
      </c>
      <c r="BD8" s="54" t="b">
        <v>0</v>
      </c>
      <c r="BE8" s="54" t="b">
        <f t="shared" si="16"/>
        <v>1</v>
      </c>
      <c r="BF8" s="54" t="b">
        <f t="shared" si="28"/>
        <v>0</v>
      </c>
      <c r="BG8">
        <f t="shared" si="29"/>
        <v>0</v>
      </c>
      <c r="BH8" t="str">
        <f t="shared" si="30"/>
        <v/>
      </c>
    </row>
    <row r="9" spans="1:60" ht="26.4" x14ac:dyDescent="0.25">
      <c r="A9" s="114">
        <v>108</v>
      </c>
      <c r="B9" s="118" t="s">
        <v>273</v>
      </c>
      <c r="C9" s="114" t="s">
        <v>97</v>
      </c>
      <c r="D9" s="120">
        <v>0</v>
      </c>
      <c r="E9" s="115"/>
      <c r="F9" s="115"/>
      <c r="G9" s="115"/>
      <c r="H9" s="115"/>
      <c r="I9" s="115" t="b">
        <f t="shared" si="17"/>
        <v>0</v>
      </c>
      <c r="J9" s="115" t="b">
        <f t="shared" si="18"/>
        <v>1</v>
      </c>
      <c r="K9" s="115">
        <v>0</v>
      </c>
      <c r="L9" s="115">
        <v>0</v>
      </c>
      <c r="M9" s="115">
        <v>3</v>
      </c>
      <c r="N9" s="115">
        <v>3</v>
      </c>
      <c r="O9" s="57">
        <v>1</v>
      </c>
      <c r="P9" s="57">
        <f t="shared" si="19"/>
        <v>1</v>
      </c>
      <c r="Q9" s="57"/>
      <c r="R9" s="57">
        <v>0.25</v>
      </c>
      <c r="S9" s="116" t="s">
        <v>98</v>
      </c>
      <c r="T9" s="116" t="s">
        <v>99</v>
      </c>
      <c r="U9" s="116" t="s">
        <v>100</v>
      </c>
      <c r="V9" s="57">
        <v>1</v>
      </c>
      <c r="W9" s="57"/>
      <c r="X9" s="52" t="str">
        <f t="shared" si="20"/>
        <v/>
      </c>
      <c r="Y9" s="52" t="str">
        <f t="shared" si="21"/>
        <v/>
      </c>
      <c r="Z9" s="52" t="str">
        <f t="shared" si="22"/>
        <v/>
      </c>
      <c r="AA9" s="52" t="str">
        <f t="shared" si="0"/>
        <v/>
      </c>
      <c r="AB9" s="52" t="str">
        <f t="shared" si="1"/>
        <v/>
      </c>
      <c r="AC9" s="52" t="str">
        <f t="shared" si="2"/>
        <v/>
      </c>
      <c r="AD9" s="52" t="str">
        <f t="shared" si="3"/>
        <v/>
      </c>
      <c r="AE9" s="52" t="str">
        <f t="shared" si="4"/>
        <v/>
      </c>
      <c r="AF9" s="52" t="str">
        <f t="shared" si="5"/>
        <v/>
      </c>
      <c r="AG9" s="52" t="str">
        <f t="shared" si="6"/>
        <v/>
      </c>
      <c r="AH9" s="52" t="str">
        <f t="shared" si="7"/>
        <v/>
      </c>
      <c r="AI9" s="52" t="str">
        <f t="shared" si="23"/>
        <v/>
      </c>
      <c r="AJ9" s="52" t="str">
        <f t="shared" si="24"/>
        <v/>
      </c>
      <c r="AK9" s="52" t="str">
        <f>IF(LEN(AV9)&gt;0,IF(NOT(ISERROR(MATCH(AV9,TC_concat,0))),MOD(MATCH(AV9,TC_concat,0)-1,156),""),"")</f>
        <v/>
      </c>
      <c r="AL9" s="52" t="str">
        <f t="shared" si="25"/>
        <v/>
      </c>
      <c r="AM9" t="str">
        <f t="shared" si="32"/>
        <v>5th &amp; Farmer</v>
      </c>
      <c r="AN9" s="88" t="s">
        <v>208</v>
      </c>
      <c r="AO9" s="48" t="str">
        <f t="shared" si="31"/>
        <v>Farmer</v>
      </c>
      <c r="AP9" t="str">
        <f t="shared" si="26"/>
        <v>5th St</v>
      </c>
      <c r="AQ9" t="str">
        <f t="shared" si="9"/>
        <v>Farmer Ave</v>
      </c>
      <c r="AR9" t="str">
        <f t="shared" si="27"/>
        <v>5th St &amp; Farmer Ave</v>
      </c>
      <c r="AS9" s="16">
        <f t="shared" si="10"/>
        <v>0</v>
      </c>
      <c r="AT9" t="str">
        <f t="shared" si="11"/>
        <v/>
      </c>
      <c r="AU9" t="str">
        <f t="shared" si="11"/>
        <v/>
      </c>
      <c r="AV9" t="str">
        <f t="shared" si="11"/>
        <v/>
      </c>
      <c r="AW9" t="str">
        <f t="shared" si="11"/>
        <v/>
      </c>
      <c r="AY9" t="str">
        <f t="shared" si="12"/>
        <v/>
      </c>
      <c r="AZ9" t="str">
        <f t="shared" si="13"/>
        <v/>
      </c>
      <c r="BA9" t="str">
        <f t="shared" si="14"/>
        <v/>
      </c>
      <c r="BB9" t="str">
        <f t="shared" si="15"/>
        <v/>
      </c>
      <c r="BC9" s="54" t="b">
        <v>0</v>
      </c>
      <c r="BD9" s="54" t="b">
        <v>0</v>
      </c>
      <c r="BE9" s="54" t="b">
        <f t="shared" si="16"/>
        <v>1</v>
      </c>
      <c r="BF9" s="54" t="b">
        <f t="shared" si="28"/>
        <v>0</v>
      </c>
      <c r="BG9" t="str">
        <f t="shared" si="29"/>
        <v/>
      </c>
      <c r="BH9" t="str">
        <f t="shared" si="30"/>
        <v/>
      </c>
    </row>
    <row r="10" spans="1:60" ht="12.75" customHeight="1" x14ac:dyDescent="0.25">
      <c r="A10" s="114">
        <v>109</v>
      </c>
      <c r="B10" s="118" t="s">
        <v>273</v>
      </c>
      <c r="C10" s="114" t="s">
        <v>29</v>
      </c>
      <c r="D10" s="57">
        <v>0</v>
      </c>
      <c r="E10" s="115"/>
      <c r="F10" s="115"/>
      <c r="G10" s="115"/>
      <c r="H10" s="115"/>
      <c r="I10" s="115" t="b">
        <f t="shared" si="17"/>
        <v>1</v>
      </c>
      <c r="J10" s="115" t="b">
        <f t="shared" si="18"/>
        <v>1</v>
      </c>
      <c r="K10" s="115">
        <v>3</v>
      </c>
      <c r="L10" s="115">
        <v>3</v>
      </c>
      <c r="M10" s="115">
        <v>3</v>
      </c>
      <c r="N10" s="115">
        <v>3</v>
      </c>
      <c r="O10" s="57">
        <v>1</v>
      </c>
      <c r="P10" s="57">
        <f t="shared" si="19"/>
        <v>1</v>
      </c>
      <c r="Q10" s="57"/>
      <c r="R10" s="57">
        <v>0.72</v>
      </c>
      <c r="S10" s="116" t="s">
        <v>101</v>
      </c>
      <c r="T10" s="116" t="s">
        <v>102</v>
      </c>
      <c r="U10" s="116" t="s">
        <v>103</v>
      </c>
      <c r="V10" s="57">
        <v>1</v>
      </c>
      <c r="W10" s="57"/>
      <c r="X10" s="52">
        <f t="shared" si="20"/>
        <v>6409</v>
      </c>
      <c r="Y10" s="52">
        <f t="shared" si="21"/>
        <v>6409</v>
      </c>
      <c r="Z10" s="52">
        <f t="shared" si="22"/>
        <v>3747</v>
      </c>
      <c r="AA10" s="52">
        <f t="shared" si="0"/>
        <v>0</v>
      </c>
      <c r="AB10" s="52">
        <f t="shared" si="1"/>
        <v>0</v>
      </c>
      <c r="AC10" s="52">
        <f t="shared" si="2"/>
        <v>6409</v>
      </c>
      <c r="AD10" s="52" t="str">
        <f t="shared" si="3"/>
        <v/>
      </c>
      <c r="AE10" s="52">
        <f t="shared" si="4"/>
        <v>3508</v>
      </c>
      <c r="AF10" s="52">
        <f t="shared" si="5"/>
        <v>3747</v>
      </c>
      <c r="AG10" s="52">
        <f t="shared" si="6"/>
        <v>0</v>
      </c>
      <c r="AH10" s="52" t="str">
        <f t="shared" si="7"/>
        <v/>
      </c>
      <c r="AI10" s="52">
        <f t="shared" si="23"/>
        <v>23</v>
      </c>
      <c r="AJ10" s="52">
        <f t="shared" si="24"/>
        <v>22</v>
      </c>
      <c r="AK10" s="143">
        <v>34</v>
      </c>
      <c r="AL10" s="52" t="str">
        <f t="shared" si="25"/>
        <v/>
      </c>
      <c r="AM10" t="str">
        <f t="shared" si="32"/>
        <v>5th &amp; Hardy</v>
      </c>
      <c r="AN10" s="88" t="s">
        <v>208</v>
      </c>
      <c r="AO10" s="48" t="str">
        <f t="shared" si="31"/>
        <v>Hardy</v>
      </c>
      <c r="AP10" t="str">
        <f t="shared" si="26"/>
        <v>5th St</v>
      </c>
      <c r="AQ10" t="str">
        <f t="shared" si="9"/>
        <v>Hardy Dr</v>
      </c>
      <c r="AR10" t="str">
        <f t="shared" si="27"/>
        <v>5th St &amp; Hardy Dr</v>
      </c>
      <c r="AS10" s="16">
        <f t="shared" si="10"/>
        <v>2</v>
      </c>
      <c r="AT10" t="str">
        <f t="shared" si="11"/>
        <v>5th St &amp; Hardy Dr_1</v>
      </c>
      <c r="AU10" t="str">
        <f t="shared" si="11"/>
        <v>5th St &amp; Hardy Dr_2</v>
      </c>
      <c r="AV10" t="str">
        <f t="shared" si="11"/>
        <v/>
      </c>
      <c r="AW10" t="str">
        <f t="shared" si="11"/>
        <v/>
      </c>
      <c r="AY10">
        <f t="shared" si="12"/>
        <v>3508</v>
      </c>
      <c r="AZ10">
        <f t="shared" si="13"/>
        <v>3747</v>
      </c>
      <c r="BA10">
        <f t="shared" si="14"/>
        <v>6409</v>
      </c>
      <c r="BB10" t="str">
        <f t="shared" si="15"/>
        <v/>
      </c>
      <c r="BC10" s="54" t="b">
        <v>1</v>
      </c>
      <c r="BD10" s="54" t="b">
        <v>1</v>
      </c>
      <c r="BE10" s="54" t="b">
        <f t="shared" si="16"/>
        <v>1</v>
      </c>
      <c r="BF10" s="54" t="b">
        <f t="shared" si="28"/>
        <v>1</v>
      </c>
      <c r="BG10">
        <f t="shared" si="29"/>
        <v>0.72</v>
      </c>
      <c r="BH10">
        <f t="shared" si="30"/>
        <v>0.72</v>
      </c>
    </row>
    <row r="11" spans="1:60" ht="12.75" customHeight="1" x14ac:dyDescent="0.25">
      <c r="A11" s="114">
        <v>110</v>
      </c>
      <c r="B11" s="118" t="s">
        <v>273</v>
      </c>
      <c r="C11" s="119" t="s">
        <v>164</v>
      </c>
      <c r="D11" s="57">
        <v>0</v>
      </c>
      <c r="E11" s="115"/>
      <c r="F11" s="115"/>
      <c r="G11" s="115"/>
      <c r="H11" s="115"/>
      <c r="I11" s="115" t="b">
        <f t="shared" si="17"/>
        <v>1</v>
      </c>
      <c r="J11" s="115" t="b">
        <f t="shared" si="18"/>
        <v>1</v>
      </c>
      <c r="K11" s="115">
        <v>1</v>
      </c>
      <c r="L11" s="115">
        <v>1</v>
      </c>
      <c r="M11" s="115">
        <v>0</v>
      </c>
      <c r="N11" s="115">
        <v>3</v>
      </c>
      <c r="O11" s="57">
        <v>1</v>
      </c>
      <c r="P11" s="57">
        <f t="shared" si="19"/>
        <v>1</v>
      </c>
      <c r="Q11" s="57"/>
      <c r="R11" s="57">
        <v>1.24</v>
      </c>
      <c r="S11" s="51"/>
      <c r="T11" s="116" t="s">
        <v>104</v>
      </c>
      <c r="U11" s="116" t="s">
        <v>105</v>
      </c>
      <c r="V11" s="57">
        <v>2</v>
      </c>
      <c r="W11" s="57"/>
      <c r="X11" s="52">
        <f t="shared" si="20"/>
        <v>28310</v>
      </c>
      <c r="Y11" s="52">
        <f t="shared" si="21"/>
        <v>28310</v>
      </c>
      <c r="Z11" s="52">
        <f t="shared" si="22"/>
        <v>3747</v>
      </c>
      <c r="AA11" s="52">
        <f t="shared" si="0"/>
        <v>0</v>
      </c>
      <c r="AB11" s="52">
        <f t="shared" si="1"/>
        <v>28310</v>
      </c>
      <c r="AC11" s="52" t="str">
        <f t="shared" si="2"/>
        <v/>
      </c>
      <c r="AD11" s="52" t="str">
        <f t="shared" si="3"/>
        <v/>
      </c>
      <c r="AE11" s="52">
        <f t="shared" si="4"/>
        <v>3747</v>
      </c>
      <c r="AF11" s="52">
        <f t="shared" si="5"/>
        <v>0</v>
      </c>
      <c r="AG11" s="52" t="str">
        <f t="shared" si="6"/>
        <v/>
      </c>
      <c r="AH11" s="52" t="str">
        <f t="shared" si="7"/>
        <v/>
      </c>
      <c r="AI11" s="52">
        <f t="shared" si="23"/>
        <v>22</v>
      </c>
      <c r="AJ11" s="142">
        <v>21</v>
      </c>
      <c r="AK11" s="52" t="str">
        <f>IF(LEN(AV11)&gt;0,IF(NOT(ISERROR(MATCH(AV11,TC_concat,0))),MOD(MATCH(AV11,TC_concat,0)-1,156),""),"")</f>
        <v/>
      </c>
      <c r="AL11" s="52" t="str">
        <f t="shared" si="25"/>
        <v/>
      </c>
      <c r="AM11" t="str">
        <f t="shared" si="32"/>
        <v>5th &amp; Priest</v>
      </c>
      <c r="AN11" s="88" t="s">
        <v>208</v>
      </c>
      <c r="AO11" s="48" t="str">
        <f t="shared" si="31"/>
        <v>Priest</v>
      </c>
      <c r="AP11" t="str">
        <f t="shared" si="26"/>
        <v>5th St</v>
      </c>
      <c r="AQ11" t="str">
        <f t="shared" si="9"/>
        <v>Priest Dr</v>
      </c>
      <c r="AR11" t="str">
        <f t="shared" si="27"/>
        <v>5th St &amp; Priest Dr</v>
      </c>
      <c r="AS11" s="16">
        <f t="shared" si="10"/>
        <v>1</v>
      </c>
      <c r="AT11" t="str">
        <f t="shared" si="11"/>
        <v>5th St &amp; Priest Dr_1</v>
      </c>
      <c r="AU11" t="str">
        <f t="shared" si="11"/>
        <v/>
      </c>
      <c r="AV11" t="str">
        <f t="shared" si="11"/>
        <v/>
      </c>
      <c r="AW11" t="str">
        <f t="shared" si="11"/>
        <v/>
      </c>
      <c r="AY11">
        <f t="shared" si="12"/>
        <v>3747</v>
      </c>
      <c r="AZ11">
        <f t="shared" si="13"/>
        <v>28310</v>
      </c>
      <c r="BA11" t="str">
        <f t="shared" si="14"/>
        <v/>
      </c>
      <c r="BB11" t="str">
        <f t="shared" si="15"/>
        <v/>
      </c>
      <c r="BC11" s="54" t="b">
        <v>1</v>
      </c>
      <c r="BD11" s="54" t="b">
        <v>0</v>
      </c>
      <c r="BE11" s="54" t="b">
        <f t="shared" si="16"/>
        <v>1</v>
      </c>
      <c r="BF11" s="54" t="b">
        <f t="shared" si="28"/>
        <v>0</v>
      </c>
      <c r="BG11">
        <f t="shared" si="29"/>
        <v>1.24</v>
      </c>
      <c r="BH11" t="str">
        <f t="shared" si="30"/>
        <v/>
      </c>
    </row>
    <row r="12" spans="1:60" ht="12.75" customHeight="1" x14ac:dyDescent="0.25">
      <c r="A12" s="114">
        <v>111</v>
      </c>
      <c r="B12" s="118" t="s">
        <v>357</v>
      </c>
      <c r="C12" s="114" t="s">
        <v>30</v>
      </c>
      <c r="D12" s="57">
        <v>1</v>
      </c>
      <c r="E12" s="115"/>
      <c r="F12" s="115"/>
      <c r="G12" s="115">
        <v>1</v>
      </c>
      <c r="H12" s="115"/>
      <c r="I12" s="115" t="b">
        <f t="shared" si="17"/>
        <v>0</v>
      </c>
      <c r="J12" s="115" t="b">
        <f t="shared" si="18"/>
        <v>1</v>
      </c>
      <c r="K12" s="115">
        <v>0</v>
      </c>
      <c r="L12" s="115">
        <v>0</v>
      </c>
      <c r="M12" s="115">
        <v>2</v>
      </c>
      <c r="N12" s="115">
        <v>3</v>
      </c>
      <c r="O12" s="57">
        <v>1</v>
      </c>
      <c r="P12" s="57">
        <f t="shared" si="19"/>
        <v>1</v>
      </c>
      <c r="Q12" s="57">
        <v>3</v>
      </c>
      <c r="R12" s="57">
        <v>0</v>
      </c>
      <c r="S12" s="51"/>
      <c r="T12" s="116" t="s">
        <v>106</v>
      </c>
      <c r="U12" s="116" t="s">
        <v>107</v>
      </c>
      <c r="V12" s="57">
        <v>2</v>
      </c>
      <c r="W12" s="57"/>
      <c r="X12" s="52">
        <f t="shared" si="20"/>
        <v>26392</v>
      </c>
      <c r="Y12" s="52">
        <f t="shared" si="21"/>
        <v>26392</v>
      </c>
      <c r="Z12" s="52" t="str">
        <f t="shared" si="22"/>
        <v/>
      </c>
      <c r="AA12" s="52">
        <f t="shared" si="0"/>
        <v>26392</v>
      </c>
      <c r="AB12" s="52" t="str">
        <f t="shared" si="1"/>
        <v/>
      </c>
      <c r="AC12" s="52" t="str">
        <f t="shared" si="2"/>
        <v/>
      </c>
      <c r="AD12" s="52" t="str">
        <f t="shared" si="3"/>
        <v/>
      </c>
      <c r="AE12" s="52">
        <f t="shared" si="4"/>
        <v>0</v>
      </c>
      <c r="AF12" s="52" t="str">
        <f t="shared" si="5"/>
        <v/>
      </c>
      <c r="AG12" s="52" t="str">
        <f t="shared" si="6"/>
        <v/>
      </c>
      <c r="AH12" s="52" t="str">
        <f t="shared" si="7"/>
        <v/>
      </c>
      <c r="AI12" s="142">
        <v>49</v>
      </c>
      <c r="AJ12" s="52" t="str">
        <f>IF(LEN(AU12)&gt;0,IF(NOT(ISERROR(MATCH(AU12,TC_concat,0))),MOD(MATCH(AU12,TC_concat,0)-1,156),""),"")</f>
        <v/>
      </c>
      <c r="AK12" s="52" t="str">
        <f>IF(LEN(AV12)&gt;0,IF(NOT(ISERROR(MATCH(AV12,TC_concat,0))),MOD(MATCH(AV12,TC_concat,0)-1,156),""),"")</f>
        <v/>
      </c>
      <c r="AL12" s="52" t="str">
        <f t="shared" si="25"/>
        <v/>
      </c>
      <c r="AM12" t="str">
        <f t="shared" si="32"/>
        <v>10th &amp; Mill</v>
      </c>
      <c r="AN12" s="88" t="s">
        <v>209</v>
      </c>
      <c r="AO12" s="48" t="str">
        <f t="shared" si="31"/>
        <v>Mill</v>
      </c>
      <c r="AP12" t="str">
        <f t="shared" si="26"/>
        <v>10th St</v>
      </c>
      <c r="AQ12" t="str">
        <f t="shared" si="9"/>
        <v>Mill Ave</v>
      </c>
      <c r="AR12" t="str">
        <f t="shared" si="27"/>
        <v>10th St &amp; Mill Ave</v>
      </c>
      <c r="AS12" s="16">
        <f t="shared" si="10"/>
        <v>0</v>
      </c>
      <c r="AT12" t="str">
        <f t="shared" si="11"/>
        <v/>
      </c>
      <c r="AU12" t="str">
        <f t="shared" si="11"/>
        <v/>
      </c>
      <c r="AV12" t="str">
        <f t="shared" si="11"/>
        <v/>
      </c>
      <c r="AW12" t="str">
        <f t="shared" si="11"/>
        <v/>
      </c>
      <c r="AY12">
        <f t="shared" si="12"/>
        <v>26392</v>
      </c>
      <c r="AZ12" t="str">
        <f t="shared" si="13"/>
        <v/>
      </c>
      <c r="BA12" t="str">
        <f t="shared" si="14"/>
        <v/>
      </c>
      <c r="BB12" t="str">
        <f t="shared" si="15"/>
        <v/>
      </c>
      <c r="BC12" s="54" t="b">
        <v>1</v>
      </c>
      <c r="BD12" s="54" t="b">
        <v>1</v>
      </c>
      <c r="BE12" s="54" t="b">
        <f t="shared" si="16"/>
        <v>1</v>
      </c>
      <c r="BF12" s="54" t="b">
        <f t="shared" si="28"/>
        <v>1</v>
      </c>
      <c r="BG12">
        <f t="shared" si="29"/>
        <v>0</v>
      </c>
      <c r="BH12">
        <f t="shared" si="30"/>
        <v>0</v>
      </c>
    </row>
    <row r="13" spans="1:60" ht="12.75" customHeight="1" x14ac:dyDescent="0.25">
      <c r="A13" s="114">
        <v>112</v>
      </c>
      <c r="B13" s="118" t="s">
        <v>360</v>
      </c>
      <c r="C13" s="114" t="s">
        <v>25</v>
      </c>
      <c r="D13" s="57">
        <v>0</v>
      </c>
      <c r="E13" s="115"/>
      <c r="F13" s="115"/>
      <c r="G13" s="115"/>
      <c r="H13" s="115"/>
      <c r="I13" s="115" t="b">
        <f t="shared" si="17"/>
        <v>1</v>
      </c>
      <c r="J13" s="115" t="b">
        <f t="shared" si="18"/>
        <v>0</v>
      </c>
      <c r="K13" s="115">
        <v>2</v>
      </c>
      <c r="L13" s="115">
        <v>3</v>
      </c>
      <c r="M13" s="115">
        <v>0</v>
      </c>
      <c r="N13" s="115">
        <v>0</v>
      </c>
      <c r="O13" s="57">
        <v>2</v>
      </c>
      <c r="P13" s="57">
        <f t="shared" si="19"/>
        <v>2</v>
      </c>
      <c r="Q13" s="57"/>
      <c r="R13" s="57">
        <v>2</v>
      </c>
      <c r="S13" s="51"/>
      <c r="T13" s="116" t="s">
        <v>108</v>
      </c>
      <c r="U13" s="116" t="s">
        <v>109</v>
      </c>
      <c r="V13" s="121">
        <v>1</v>
      </c>
      <c r="W13" s="57"/>
      <c r="X13" s="52">
        <f t="shared" si="20"/>
        <v>1774</v>
      </c>
      <c r="Y13" s="52">
        <f t="shared" si="21"/>
        <v>1774</v>
      </c>
      <c r="Z13" s="52" t="str">
        <f t="shared" si="22"/>
        <v/>
      </c>
      <c r="AA13" s="52">
        <f t="shared" si="0"/>
        <v>1774</v>
      </c>
      <c r="AB13" s="52" t="str">
        <f t="shared" si="1"/>
        <v/>
      </c>
      <c r="AC13" s="52" t="str">
        <f t="shared" si="2"/>
        <v/>
      </c>
      <c r="AD13" s="52" t="str">
        <f t="shared" si="3"/>
        <v/>
      </c>
      <c r="AE13" s="52">
        <f t="shared" si="4"/>
        <v>0</v>
      </c>
      <c r="AF13" s="52" t="str">
        <f t="shared" si="5"/>
        <v/>
      </c>
      <c r="AG13" s="52" t="str">
        <f t="shared" si="6"/>
        <v/>
      </c>
      <c r="AH13" s="52" t="str">
        <f t="shared" si="7"/>
        <v/>
      </c>
      <c r="AI13" s="142">
        <v>90</v>
      </c>
      <c r="AJ13" s="52" t="str">
        <f t="shared" si="24"/>
        <v/>
      </c>
      <c r="AK13" s="52" t="str">
        <f>IF(LEN(AV13)&gt;0,IF(NOT(ISERROR(MATCH(AV13,TC_concat,0))),MOD(MATCH(AV13,TC_concat,0)-1,156),""),"")</f>
        <v/>
      </c>
      <c r="AL13" s="52" t="str">
        <f t="shared" si="25"/>
        <v/>
      </c>
      <c r="AM13" t="str">
        <f t="shared" si="32"/>
        <v>60 Fwy &amp; College</v>
      </c>
      <c r="AN13" s="88" t="s">
        <v>360</v>
      </c>
      <c r="AO13" s="48" t="str">
        <f t="shared" si="31"/>
        <v>College</v>
      </c>
      <c r="AP13" t="str">
        <f t="shared" si="26"/>
        <v>60 Fwy</v>
      </c>
      <c r="AQ13" t="str">
        <f t="shared" si="9"/>
        <v>College Ave</v>
      </c>
      <c r="AR13" t="str">
        <f t="shared" si="27"/>
        <v>60 Fwy &amp; College Ave</v>
      </c>
      <c r="AS13" s="16">
        <f t="shared" si="10"/>
        <v>0</v>
      </c>
      <c r="AT13" t="str">
        <f t="shared" si="11"/>
        <v/>
      </c>
      <c r="AU13" t="str">
        <f t="shared" si="11"/>
        <v/>
      </c>
      <c r="AV13" t="str">
        <f t="shared" si="11"/>
        <v/>
      </c>
      <c r="AW13" t="str">
        <f t="shared" si="11"/>
        <v/>
      </c>
      <c r="AY13">
        <f t="shared" si="12"/>
        <v>1774</v>
      </c>
      <c r="AZ13" t="str">
        <f t="shared" si="13"/>
        <v/>
      </c>
      <c r="BA13" t="str">
        <f t="shared" si="14"/>
        <v/>
      </c>
      <c r="BB13" t="str">
        <f t="shared" si="15"/>
        <v/>
      </c>
      <c r="BC13" s="54" t="b">
        <v>1</v>
      </c>
      <c r="BD13" s="54" t="b">
        <v>1</v>
      </c>
      <c r="BE13" s="54" t="b">
        <f t="shared" si="16"/>
        <v>1</v>
      </c>
      <c r="BF13" s="54" t="b">
        <f t="shared" si="28"/>
        <v>1</v>
      </c>
      <c r="BG13">
        <f t="shared" si="29"/>
        <v>2</v>
      </c>
      <c r="BH13">
        <f t="shared" si="30"/>
        <v>2</v>
      </c>
    </row>
    <row r="14" spans="1:60" ht="12.75" customHeight="1" x14ac:dyDescent="0.25">
      <c r="A14" s="114">
        <v>113</v>
      </c>
      <c r="B14" s="118" t="s">
        <v>292</v>
      </c>
      <c r="C14" s="114" t="s">
        <v>30</v>
      </c>
      <c r="D14" s="57">
        <v>1</v>
      </c>
      <c r="E14" s="115">
        <v>1</v>
      </c>
      <c r="F14" s="115"/>
      <c r="G14" s="115">
        <v>1</v>
      </c>
      <c r="H14" s="115"/>
      <c r="I14" s="115" t="b">
        <f t="shared" si="17"/>
        <v>1</v>
      </c>
      <c r="J14" s="115" t="b">
        <f t="shared" si="18"/>
        <v>1</v>
      </c>
      <c r="K14" s="115">
        <v>1</v>
      </c>
      <c r="L14" s="115">
        <v>0</v>
      </c>
      <c r="M14" s="115">
        <v>3</v>
      </c>
      <c r="N14" s="115">
        <v>3</v>
      </c>
      <c r="O14" s="57">
        <v>1</v>
      </c>
      <c r="P14" s="57">
        <f t="shared" si="19"/>
        <v>1</v>
      </c>
      <c r="Q14" s="57">
        <v>3</v>
      </c>
      <c r="R14" s="57">
        <v>0</v>
      </c>
      <c r="S14" s="51"/>
      <c r="T14" s="116" t="s">
        <v>110</v>
      </c>
      <c r="U14" s="116" t="s">
        <v>111</v>
      </c>
      <c r="V14" s="57">
        <v>1</v>
      </c>
      <c r="W14" s="57"/>
      <c r="X14" s="52">
        <f t="shared" si="20"/>
        <v>26392</v>
      </c>
      <c r="Y14" s="52">
        <f t="shared" si="21"/>
        <v>26392</v>
      </c>
      <c r="Z14" s="52">
        <f t="shared" si="22"/>
        <v>3917</v>
      </c>
      <c r="AA14" s="52">
        <f t="shared" si="0"/>
        <v>0</v>
      </c>
      <c r="AB14" s="52">
        <f t="shared" si="1"/>
        <v>26392</v>
      </c>
      <c r="AC14" s="52">
        <f t="shared" si="2"/>
        <v>25257</v>
      </c>
      <c r="AD14" s="52" t="str">
        <f t="shared" si="3"/>
        <v/>
      </c>
      <c r="AE14" s="52">
        <f t="shared" si="4"/>
        <v>3917</v>
      </c>
      <c r="AF14" s="52">
        <f t="shared" si="5"/>
        <v>0</v>
      </c>
      <c r="AG14" s="52">
        <f t="shared" si="6"/>
        <v>0</v>
      </c>
      <c r="AH14" s="52" t="str">
        <f t="shared" si="7"/>
        <v/>
      </c>
      <c r="AI14" s="52">
        <f t="shared" si="23"/>
        <v>58</v>
      </c>
      <c r="AJ14" s="142">
        <v>49</v>
      </c>
      <c r="AK14" s="142">
        <v>59</v>
      </c>
      <c r="AL14" s="52" t="str">
        <f t="shared" si="25"/>
        <v/>
      </c>
      <c r="AM14" t="str">
        <f t="shared" si="32"/>
        <v>13th &amp; Mill</v>
      </c>
      <c r="AN14" s="88" t="s">
        <v>205</v>
      </c>
      <c r="AO14" s="48" t="str">
        <f t="shared" si="31"/>
        <v>Mill</v>
      </c>
      <c r="AP14" t="str">
        <f t="shared" si="26"/>
        <v>13th St</v>
      </c>
      <c r="AQ14" t="str">
        <f t="shared" si="9"/>
        <v>Mill Ave</v>
      </c>
      <c r="AR14" t="str">
        <f t="shared" si="27"/>
        <v>13th St &amp; Mill Ave</v>
      </c>
      <c r="AS14" s="16">
        <f t="shared" si="10"/>
        <v>1</v>
      </c>
      <c r="AT14" t="str">
        <f t="shared" si="11"/>
        <v>13th St &amp; Mill Ave_1</v>
      </c>
      <c r="AU14" t="str">
        <f t="shared" si="11"/>
        <v/>
      </c>
      <c r="AV14" t="str">
        <f t="shared" si="11"/>
        <v/>
      </c>
      <c r="AW14" t="str">
        <f t="shared" si="11"/>
        <v/>
      </c>
      <c r="AY14">
        <f t="shared" si="12"/>
        <v>3917</v>
      </c>
      <c r="AZ14">
        <f t="shared" si="13"/>
        <v>26392</v>
      </c>
      <c r="BA14">
        <f t="shared" si="14"/>
        <v>25257</v>
      </c>
      <c r="BB14" t="str">
        <f t="shared" si="15"/>
        <v/>
      </c>
      <c r="BC14" s="54" t="b">
        <v>1</v>
      </c>
      <c r="BD14" s="54" t="b">
        <v>1</v>
      </c>
      <c r="BE14" s="54" t="b">
        <f t="shared" si="16"/>
        <v>1</v>
      </c>
      <c r="BF14" s="54" t="b">
        <f t="shared" si="28"/>
        <v>1</v>
      </c>
      <c r="BG14">
        <f t="shared" si="29"/>
        <v>0</v>
      </c>
      <c r="BH14">
        <f t="shared" si="30"/>
        <v>0</v>
      </c>
    </row>
    <row r="15" spans="1:60" ht="12.75" customHeight="1" x14ac:dyDescent="0.25">
      <c r="A15" s="114">
        <v>114</v>
      </c>
      <c r="B15" s="118" t="s">
        <v>292</v>
      </c>
      <c r="C15" s="114" t="s">
        <v>29</v>
      </c>
      <c r="D15" s="57">
        <v>0</v>
      </c>
      <c r="E15" s="115"/>
      <c r="F15" s="115"/>
      <c r="G15" s="115"/>
      <c r="H15" s="115"/>
      <c r="I15" s="115" t="b">
        <f t="shared" si="17"/>
        <v>1</v>
      </c>
      <c r="J15" s="115" t="b">
        <f t="shared" si="18"/>
        <v>1</v>
      </c>
      <c r="K15" s="115">
        <v>3</v>
      </c>
      <c r="L15" s="115">
        <v>3</v>
      </c>
      <c r="M15" s="115">
        <v>3</v>
      </c>
      <c r="N15" s="115">
        <v>3</v>
      </c>
      <c r="O15" s="57">
        <v>1</v>
      </c>
      <c r="P15" s="57">
        <f t="shared" si="19"/>
        <v>1</v>
      </c>
      <c r="Q15" s="57"/>
      <c r="R15" s="57">
        <v>0.72</v>
      </c>
      <c r="S15" s="51"/>
      <c r="T15" s="116" t="s">
        <v>112</v>
      </c>
      <c r="U15" s="116" t="s">
        <v>113</v>
      </c>
      <c r="V15" s="57">
        <v>1</v>
      </c>
      <c r="W15" s="57"/>
      <c r="X15" s="52">
        <f t="shared" si="20"/>
        <v>9690</v>
      </c>
      <c r="Y15" s="52">
        <f t="shared" si="21"/>
        <v>9690</v>
      </c>
      <c r="Z15" s="52">
        <f t="shared" si="22"/>
        <v>3917</v>
      </c>
      <c r="AA15" s="52">
        <f t="shared" si="0"/>
        <v>0</v>
      </c>
      <c r="AB15" s="52">
        <f t="shared" si="1"/>
        <v>0</v>
      </c>
      <c r="AC15" s="52">
        <f t="shared" si="2"/>
        <v>9690</v>
      </c>
      <c r="AD15" s="52" t="str">
        <f t="shared" si="3"/>
        <v/>
      </c>
      <c r="AE15" s="52">
        <f t="shared" si="4"/>
        <v>3917</v>
      </c>
      <c r="AF15" s="52">
        <f t="shared" si="5"/>
        <v>1901</v>
      </c>
      <c r="AG15" s="52">
        <f t="shared" si="6"/>
        <v>0</v>
      </c>
      <c r="AH15" s="52" t="str">
        <f t="shared" si="7"/>
        <v/>
      </c>
      <c r="AI15" s="52">
        <f t="shared" si="23"/>
        <v>58</v>
      </c>
      <c r="AJ15" s="52">
        <f t="shared" si="24"/>
        <v>51</v>
      </c>
      <c r="AK15" s="142">
        <v>50</v>
      </c>
      <c r="AL15" s="52" t="str">
        <f t="shared" si="25"/>
        <v/>
      </c>
      <c r="AM15" t="str">
        <f t="shared" si="32"/>
        <v>13th &amp; Hardy</v>
      </c>
      <c r="AN15" s="88" t="s">
        <v>205</v>
      </c>
      <c r="AO15" s="48" t="str">
        <f t="shared" si="31"/>
        <v>Hardy</v>
      </c>
      <c r="AP15" t="str">
        <f t="shared" si="26"/>
        <v>13th St</v>
      </c>
      <c r="AQ15" t="str">
        <f t="shared" si="9"/>
        <v>Hardy Dr</v>
      </c>
      <c r="AR15" t="str">
        <f t="shared" si="27"/>
        <v>13th St &amp; Hardy Dr</v>
      </c>
      <c r="AS15" s="16">
        <f t="shared" si="10"/>
        <v>2</v>
      </c>
      <c r="AT15" t="str">
        <f t="shared" si="11"/>
        <v>13th St &amp; Hardy Dr_1</v>
      </c>
      <c r="AU15" t="str">
        <f t="shared" si="11"/>
        <v>13th St &amp; Hardy Dr_2</v>
      </c>
      <c r="AV15" t="str">
        <f t="shared" si="11"/>
        <v/>
      </c>
      <c r="AW15" t="str">
        <f t="shared" si="11"/>
        <v/>
      </c>
      <c r="AY15">
        <f t="shared" si="12"/>
        <v>3917</v>
      </c>
      <c r="AZ15">
        <f t="shared" si="13"/>
        <v>1901</v>
      </c>
      <c r="BA15">
        <f t="shared" si="14"/>
        <v>9690</v>
      </c>
      <c r="BB15" t="str">
        <f t="shared" si="15"/>
        <v/>
      </c>
      <c r="BC15" s="54" t="b">
        <v>0</v>
      </c>
      <c r="BD15" s="54" t="b">
        <v>0</v>
      </c>
      <c r="BE15" s="54" t="b">
        <f t="shared" si="16"/>
        <v>1</v>
      </c>
      <c r="BF15" s="54" t="b">
        <f t="shared" si="28"/>
        <v>0</v>
      </c>
      <c r="BG15" t="str">
        <f t="shared" si="29"/>
        <v/>
      </c>
      <c r="BH15" t="str">
        <f t="shared" si="30"/>
        <v/>
      </c>
    </row>
    <row r="16" spans="1:60" ht="12.75" customHeight="1" x14ac:dyDescent="0.25">
      <c r="A16" s="114">
        <v>115</v>
      </c>
      <c r="B16" s="119" t="s">
        <v>163</v>
      </c>
      <c r="C16" s="114" t="s">
        <v>25</v>
      </c>
      <c r="D16" s="120">
        <v>0</v>
      </c>
      <c r="E16" s="115"/>
      <c r="F16" s="115"/>
      <c r="G16" s="115"/>
      <c r="H16" s="115"/>
      <c r="I16" s="115" t="b">
        <f t="shared" si="17"/>
        <v>1</v>
      </c>
      <c r="J16" s="115" t="b">
        <f t="shared" si="18"/>
        <v>1</v>
      </c>
      <c r="K16" s="115">
        <v>5</v>
      </c>
      <c r="L16" s="115">
        <v>3</v>
      </c>
      <c r="M16" s="115">
        <v>3</v>
      </c>
      <c r="N16" s="115">
        <v>3</v>
      </c>
      <c r="O16" s="57">
        <v>1</v>
      </c>
      <c r="P16" s="57">
        <f t="shared" si="19"/>
        <v>1</v>
      </c>
      <c r="Q16" s="57"/>
      <c r="R16" s="57">
        <v>0</v>
      </c>
      <c r="S16" s="51"/>
      <c r="T16" s="116" t="s">
        <v>114</v>
      </c>
      <c r="U16" s="116" t="s">
        <v>115</v>
      </c>
      <c r="V16" s="57">
        <v>2</v>
      </c>
      <c r="W16" s="57"/>
      <c r="X16" s="52">
        <f t="shared" si="20"/>
        <v>26482</v>
      </c>
      <c r="Y16" s="52">
        <f t="shared" si="21"/>
        <v>5044</v>
      </c>
      <c r="Z16" s="52">
        <f t="shared" si="22"/>
        <v>26482</v>
      </c>
      <c r="AA16" s="52">
        <f t="shared" si="0"/>
        <v>5044</v>
      </c>
      <c r="AB16" s="52">
        <f t="shared" si="1"/>
        <v>0</v>
      </c>
      <c r="AC16" s="52" t="str">
        <f t="shared" si="2"/>
        <v/>
      </c>
      <c r="AD16" s="52" t="str">
        <f t="shared" si="3"/>
        <v/>
      </c>
      <c r="AE16" s="52">
        <f t="shared" si="4"/>
        <v>0</v>
      </c>
      <c r="AF16" s="52">
        <f t="shared" si="5"/>
        <v>26482</v>
      </c>
      <c r="AG16" s="52" t="str">
        <f t="shared" si="6"/>
        <v/>
      </c>
      <c r="AH16" s="52" t="str">
        <f t="shared" si="7"/>
        <v/>
      </c>
      <c r="AI16" s="52">
        <f t="shared" si="23"/>
        <v>33</v>
      </c>
      <c r="AJ16" s="143">
        <v>38</v>
      </c>
      <c r="AK16" s="52" t="str">
        <f t="shared" ref="AK16:AK21" si="33">IF(LEN(AV16)&gt;0,IF(NOT(ISERROR(MATCH(AV16,TC_concat,0))),MOD(MATCH(AV16,TC_concat,0)-1,156),""),"")</f>
        <v/>
      </c>
      <c r="AL16" s="52" t="str">
        <f t="shared" si="25"/>
        <v/>
      </c>
      <c r="AM16" t="str">
        <f t="shared" si="32"/>
        <v>Univ &amp; College</v>
      </c>
      <c r="AN16" s="88" t="s">
        <v>206</v>
      </c>
      <c r="AO16" s="48" t="str">
        <f t="shared" si="31"/>
        <v>College</v>
      </c>
      <c r="AP16" t="str">
        <f t="shared" si="26"/>
        <v>University Dr</v>
      </c>
      <c r="AQ16" t="str">
        <f t="shared" si="9"/>
        <v>College Ave</v>
      </c>
      <c r="AR16" t="str">
        <f t="shared" si="27"/>
        <v>University Dr &amp; College Ave</v>
      </c>
      <c r="AS16" s="16">
        <f t="shared" si="10"/>
        <v>1</v>
      </c>
      <c r="AT16" t="str">
        <f t="shared" si="11"/>
        <v>University Dr &amp; College Ave_1</v>
      </c>
      <c r="AU16" t="str">
        <f t="shared" si="11"/>
        <v/>
      </c>
      <c r="AV16" t="str">
        <f t="shared" si="11"/>
        <v/>
      </c>
      <c r="AW16" t="str">
        <f t="shared" si="11"/>
        <v/>
      </c>
      <c r="AY16">
        <f t="shared" si="12"/>
        <v>5044</v>
      </c>
      <c r="AZ16">
        <f t="shared" si="13"/>
        <v>26482</v>
      </c>
      <c r="BA16" t="str">
        <f t="shared" si="14"/>
        <v/>
      </c>
      <c r="BB16" t="str">
        <f t="shared" si="15"/>
        <v/>
      </c>
      <c r="BC16" s="54" t="b">
        <v>1</v>
      </c>
      <c r="BD16" s="54" t="b">
        <v>1</v>
      </c>
      <c r="BE16" s="54" t="b">
        <f t="shared" si="16"/>
        <v>1</v>
      </c>
      <c r="BF16" s="54" t="b">
        <f t="shared" si="28"/>
        <v>1</v>
      </c>
      <c r="BG16">
        <f t="shared" si="29"/>
        <v>0</v>
      </c>
      <c r="BH16">
        <f t="shared" si="30"/>
        <v>0</v>
      </c>
    </row>
    <row r="17" spans="1:60" ht="12.75" customHeight="1" x14ac:dyDescent="0.25">
      <c r="A17" s="114">
        <v>116</v>
      </c>
      <c r="B17" s="119" t="s">
        <v>163</v>
      </c>
      <c r="C17" s="114" t="s">
        <v>39</v>
      </c>
      <c r="D17" s="57">
        <v>0</v>
      </c>
      <c r="E17" s="115"/>
      <c r="F17" s="115"/>
      <c r="G17" s="115"/>
      <c r="H17" s="115"/>
      <c r="I17" s="115" t="b">
        <f t="shared" si="17"/>
        <v>1</v>
      </c>
      <c r="J17" s="115" t="b">
        <f t="shared" si="18"/>
        <v>1</v>
      </c>
      <c r="K17" s="115">
        <v>2</v>
      </c>
      <c r="L17" s="115">
        <v>0</v>
      </c>
      <c r="M17" s="115">
        <v>3</v>
      </c>
      <c r="N17" s="115">
        <v>3</v>
      </c>
      <c r="O17" s="57">
        <v>1</v>
      </c>
      <c r="P17" s="57">
        <f t="shared" si="19"/>
        <v>1</v>
      </c>
      <c r="Q17" s="57"/>
      <c r="R17" s="57">
        <v>0.5</v>
      </c>
      <c r="S17" s="51"/>
      <c r="T17" s="116" t="s">
        <v>116</v>
      </c>
      <c r="U17" s="116" t="s">
        <v>117</v>
      </c>
      <c r="V17" s="57">
        <v>1</v>
      </c>
      <c r="W17" s="57"/>
      <c r="X17" s="52">
        <f t="shared" si="20"/>
        <v>30015</v>
      </c>
      <c r="Y17" s="52" t="str">
        <f t="shared" si="21"/>
        <v/>
      </c>
      <c r="Z17" s="52">
        <f t="shared" si="22"/>
        <v>30015</v>
      </c>
      <c r="AA17" s="52">
        <f t="shared" si="0"/>
        <v>0</v>
      </c>
      <c r="AB17" s="52" t="str">
        <f t="shared" si="1"/>
        <v/>
      </c>
      <c r="AC17" s="52" t="str">
        <f t="shared" si="2"/>
        <v/>
      </c>
      <c r="AD17" s="52" t="str">
        <f t="shared" si="3"/>
        <v/>
      </c>
      <c r="AE17" s="52">
        <f t="shared" si="4"/>
        <v>30015</v>
      </c>
      <c r="AF17" s="52" t="str">
        <f t="shared" si="5"/>
        <v/>
      </c>
      <c r="AG17" s="52" t="str">
        <f t="shared" si="6"/>
        <v/>
      </c>
      <c r="AH17" s="52" t="str">
        <f t="shared" si="7"/>
        <v/>
      </c>
      <c r="AI17" s="142">
        <v>32</v>
      </c>
      <c r="AJ17" s="52" t="str">
        <f t="shared" si="24"/>
        <v/>
      </c>
      <c r="AK17" s="52" t="str">
        <f t="shared" si="33"/>
        <v/>
      </c>
      <c r="AL17" s="52" t="str">
        <f t="shared" si="25"/>
        <v/>
      </c>
      <c r="AM17" t="str">
        <f t="shared" si="32"/>
        <v>Univ &amp; Dorsey</v>
      </c>
      <c r="AN17" s="88" t="s">
        <v>206</v>
      </c>
      <c r="AO17" s="48" t="str">
        <f t="shared" si="31"/>
        <v>Dorsey</v>
      </c>
      <c r="AP17" t="str">
        <f t="shared" si="26"/>
        <v>University Dr</v>
      </c>
      <c r="AQ17" t="str">
        <f t="shared" si="9"/>
        <v>Dorsey Ln</v>
      </c>
      <c r="AR17" t="str">
        <f t="shared" si="27"/>
        <v>University Dr &amp; Dorsey Ln</v>
      </c>
      <c r="AS17" s="16">
        <f t="shared" si="10"/>
        <v>0</v>
      </c>
      <c r="AT17" t="str">
        <f t="shared" si="11"/>
        <v/>
      </c>
      <c r="AU17" t="str">
        <f t="shared" si="11"/>
        <v/>
      </c>
      <c r="AV17" t="str">
        <f t="shared" si="11"/>
        <v/>
      </c>
      <c r="AW17" t="str">
        <f t="shared" si="11"/>
        <v/>
      </c>
      <c r="AY17">
        <f t="shared" si="12"/>
        <v>30015</v>
      </c>
      <c r="AZ17" t="str">
        <f t="shared" si="13"/>
        <v/>
      </c>
      <c r="BA17" t="str">
        <f t="shared" si="14"/>
        <v/>
      </c>
      <c r="BB17" t="str">
        <f t="shared" si="15"/>
        <v/>
      </c>
      <c r="BC17" s="54" t="b">
        <v>1</v>
      </c>
      <c r="BD17" s="54" t="b">
        <v>0</v>
      </c>
      <c r="BE17" s="54" t="b">
        <f t="shared" si="16"/>
        <v>1</v>
      </c>
      <c r="BF17" s="54" t="b">
        <f t="shared" si="28"/>
        <v>0</v>
      </c>
      <c r="BG17">
        <f t="shared" si="29"/>
        <v>0.5</v>
      </c>
      <c r="BH17" t="str">
        <f t="shared" si="30"/>
        <v/>
      </c>
    </row>
    <row r="18" spans="1:60" ht="12.75" customHeight="1" x14ac:dyDescent="0.25">
      <c r="A18" s="114">
        <v>117</v>
      </c>
      <c r="B18" s="119" t="s">
        <v>163</v>
      </c>
      <c r="C18" s="119" t="s">
        <v>27</v>
      </c>
      <c r="D18" s="57">
        <v>1</v>
      </c>
      <c r="E18" s="115"/>
      <c r="F18" s="115"/>
      <c r="G18" s="115"/>
      <c r="H18" s="115">
        <v>1</v>
      </c>
      <c r="I18" s="115" t="b">
        <f t="shared" si="17"/>
        <v>0</v>
      </c>
      <c r="J18" s="115" t="b">
        <f t="shared" si="18"/>
        <v>1</v>
      </c>
      <c r="K18" s="115">
        <v>0</v>
      </c>
      <c r="L18" s="115">
        <v>0</v>
      </c>
      <c r="M18" s="115">
        <v>3</v>
      </c>
      <c r="N18" s="115">
        <v>3</v>
      </c>
      <c r="O18" s="57">
        <v>1</v>
      </c>
      <c r="P18" s="57">
        <f t="shared" si="19"/>
        <v>1</v>
      </c>
      <c r="Q18" s="57">
        <v>2</v>
      </c>
      <c r="R18" s="57">
        <v>0</v>
      </c>
      <c r="S18" s="51"/>
      <c r="T18" s="116" t="s">
        <v>118</v>
      </c>
      <c r="U18" s="116" t="s">
        <v>119</v>
      </c>
      <c r="V18" s="57">
        <v>2</v>
      </c>
      <c r="W18" s="57"/>
      <c r="X18" s="52">
        <f t="shared" si="20"/>
        <v>51380</v>
      </c>
      <c r="Y18" s="52">
        <f t="shared" si="21"/>
        <v>51380</v>
      </c>
      <c r="Z18" s="52">
        <f t="shared" si="22"/>
        <v>30015</v>
      </c>
      <c r="AA18" s="52">
        <f t="shared" si="0"/>
        <v>0</v>
      </c>
      <c r="AB18" s="52">
        <f t="shared" si="1"/>
        <v>37510</v>
      </c>
      <c r="AC18" s="52">
        <f t="shared" si="2"/>
        <v>51380</v>
      </c>
      <c r="AD18" s="52">
        <f t="shared" si="3"/>
        <v>0</v>
      </c>
      <c r="AE18" s="52">
        <f t="shared" si="4"/>
        <v>30015</v>
      </c>
      <c r="AF18" s="52">
        <f t="shared" si="5"/>
        <v>0</v>
      </c>
      <c r="AG18" s="52">
        <f t="shared" si="6"/>
        <v>0</v>
      </c>
      <c r="AH18" s="52">
        <f t="shared" si="7"/>
        <v>26482</v>
      </c>
      <c r="AI18" s="52">
        <f t="shared" si="23"/>
        <v>32</v>
      </c>
      <c r="AJ18" s="52">
        <f t="shared" si="24"/>
        <v>46</v>
      </c>
      <c r="AK18" s="52">
        <f t="shared" si="33"/>
        <v>26</v>
      </c>
      <c r="AL18" s="52">
        <f t="shared" si="25"/>
        <v>38</v>
      </c>
      <c r="AM18" t="str">
        <f t="shared" si="32"/>
        <v>Univ &amp; Rural</v>
      </c>
      <c r="AN18" s="88" t="s">
        <v>206</v>
      </c>
      <c r="AO18" s="48" t="str">
        <f t="shared" si="31"/>
        <v>Rural</v>
      </c>
      <c r="AP18" t="str">
        <f t="shared" si="26"/>
        <v>University Dr</v>
      </c>
      <c r="AQ18" t="str">
        <f t="shared" si="9"/>
        <v>Rural Rd</v>
      </c>
      <c r="AR18" t="str">
        <f t="shared" si="27"/>
        <v>University Dr &amp; Rural Rd</v>
      </c>
      <c r="AS18" s="16">
        <f t="shared" si="10"/>
        <v>4</v>
      </c>
      <c r="AT18" t="str">
        <f t="shared" si="11"/>
        <v>University Dr &amp; Rural Rd_1</v>
      </c>
      <c r="AU18" t="str">
        <f t="shared" si="11"/>
        <v>University Dr &amp; Rural Rd_2</v>
      </c>
      <c r="AV18" t="str">
        <f t="shared" si="11"/>
        <v>University Dr &amp; Rural Rd_3</v>
      </c>
      <c r="AW18" t="str">
        <f t="shared" si="11"/>
        <v>University Dr &amp; Rural Rd_4</v>
      </c>
      <c r="AY18">
        <f t="shared" si="12"/>
        <v>30015</v>
      </c>
      <c r="AZ18">
        <f t="shared" si="13"/>
        <v>37510</v>
      </c>
      <c r="BA18">
        <f t="shared" si="14"/>
        <v>51380</v>
      </c>
      <c r="BB18">
        <f t="shared" si="15"/>
        <v>26482</v>
      </c>
      <c r="BC18" s="54" t="b">
        <v>1</v>
      </c>
      <c r="BD18" s="54" t="b">
        <v>1</v>
      </c>
      <c r="BE18" s="54" t="b">
        <f t="shared" si="16"/>
        <v>1</v>
      </c>
      <c r="BF18" s="54" t="b">
        <f t="shared" si="28"/>
        <v>1</v>
      </c>
      <c r="BG18">
        <f t="shared" si="29"/>
        <v>0</v>
      </c>
      <c r="BH18">
        <f t="shared" si="30"/>
        <v>0</v>
      </c>
    </row>
    <row r="19" spans="1:60" ht="12.75" customHeight="1" x14ac:dyDescent="0.25">
      <c r="A19" s="114">
        <v>118</v>
      </c>
      <c r="B19" s="119" t="s">
        <v>163</v>
      </c>
      <c r="C19" s="114" t="s">
        <v>30</v>
      </c>
      <c r="D19" s="57">
        <v>1</v>
      </c>
      <c r="E19" s="115"/>
      <c r="F19" s="115"/>
      <c r="G19" s="115">
        <v>1</v>
      </c>
      <c r="H19" s="115"/>
      <c r="I19" s="115" t="b">
        <f t="shared" si="17"/>
        <v>1</v>
      </c>
      <c r="J19" s="115" t="b">
        <f t="shared" si="18"/>
        <v>1</v>
      </c>
      <c r="K19" s="115">
        <v>0</v>
      </c>
      <c r="L19" s="115">
        <v>3</v>
      </c>
      <c r="M19" s="115">
        <v>3</v>
      </c>
      <c r="N19" s="115">
        <v>3</v>
      </c>
      <c r="O19" s="57">
        <v>1</v>
      </c>
      <c r="P19" s="57">
        <f t="shared" si="19"/>
        <v>1</v>
      </c>
      <c r="Q19" s="57">
        <v>3</v>
      </c>
      <c r="R19" s="57">
        <v>0</v>
      </c>
      <c r="S19" s="51"/>
      <c r="T19" s="116" t="s">
        <v>120</v>
      </c>
      <c r="U19" s="116" t="s">
        <v>117</v>
      </c>
      <c r="V19" s="57">
        <v>2</v>
      </c>
      <c r="W19" s="57"/>
      <c r="X19" s="52">
        <f t="shared" si="20"/>
        <v>27003</v>
      </c>
      <c r="Y19" s="52">
        <f t="shared" si="21"/>
        <v>26392</v>
      </c>
      <c r="Z19" s="52">
        <f t="shared" si="22"/>
        <v>27003</v>
      </c>
      <c r="AA19" s="52">
        <f t="shared" si="0"/>
        <v>0</v>
      </c>
      <c r="AB19" s="52">
        <f t="shared" si="1"/>
        <v>26392</v>
      </c>
      <c r="AC19" s="52">
        <f t="shared" si="2"/>
        <v>14670</v>
      </c>
      <c r="AD19" s="52">
        <f t="shared" si="3"/>
        <v>0</v>
      </c>
      <c r="AE19" s="52">
        <f t="shared" si="4"/>
        <v>26482</v>
      </c>
      <c r="AF19" s="52">
        <f t="shared" si="5"/>
        <v>0</v>
      </c>
      <c r="AG19" s="52">
        <f t="shared" si="6"/>
        <v>0</v>
      </c>
      <c r="AH19" s="52">
        <f t="shared" si="7"/>
        <v>27003</v>
      </c>
      <c r="AI19" s="52">
        <f t="shared" si="23"/>
        <v>38</v>
      </c>
      <c r="AJ19" s="52">
        <f t="shared" si="24"/>
        <v>49</v>
      </c>
      <c r="AK19" s="52">
        <f t="shared" si="33"/>
        <v>17</v>
      </c>
      <c r="AL19" s="52">
        <f t="shared" si="25"/>
        <v>37</v>
      </c>
      <c r="AM19" t="str">
        <f t="shared" si="32"/>
        <v>Univ &amp; Mill</v>
      </c>
      <c r="AN19" s="88" t="s">
        <v>206</v>
      </c>
      <c r="AO19" s="48" t="str">
        <f t="shared" si="31"/>
        <v>Mill</v>
      </c>
      <c r="AP19" t="str">
        <f t="shared" si="26"/>
        <v>University Dr</v>
      </c>
      <c r="AQ19" t="str">
        <f t="shared" si="9"/>
        <v>Mill Ave</v>
      </c>
      <c r="AR19" t="str">
        <f t="shared" si="27"/>
        <v>University Dr &amp; Mill Ave</v>
      </c>
      <c r="AS19" s="16">
        <f t="shared" si="10"/>
        <v>4</v>
      </c>
      <c r="AT19" t="str">
        <f t="shared" si="11"/>
        <v>University Dr &amp; Mill Ave_1</v>
      </c>
      <c r="AU19" t="str">
        <f t="shared" si="11"/>
        <v>University Dr &amp; Mill Ave_2</v>
      </c>
      <c r="AV19" t="str">
        <f t="shared" si="11"/>
        <v>University Dr &amp; Mill Ave_3</v>
      </c>
      <c r="AW19" t="str">
        <f t="shared" si="11"/>
        <v>University Dr &amp; Mill Ave_4</v>
      </c>
      <c r="AY19">
        <f t="shared" si="12"/>
        <v>26482</v>
      </c>
      <c r="AZ19">
        <f t="shared" si="13"/>
        <v>26392</v>
      </c>
      <c r="BA19">
        <f t="shared" si="14"/>
        <v>14670</v>
      </c>
      <c r="BB19">
        <f t="shared" si="15"/>
        <v>27003</v>
      </c>
      <c r="BC19" s="54" t="b">
        <v>1</v>
      </c>
      <c r="BD19" s="54" t="b">
        <v>1</v>
      </c>
      <c r="BE19" s="54" t="b">
        <f t="shared" si="16"/>
        <v>1</v>
      </c>
      <c r="BF19" s="54" t="b">
        <f t="shared" si="28"/>
        <v>1</v>
      </c>
      <c r="BG19">
        <f t="shared" si="29"/>
        <v>0</v>
      </c>
      <c r="BH19">
        <f t="shared" si="30"/>
        <v>0</v>
      </c>
    </row>
    <row r="20" spans="1:60" ht="12.75" customHeight="1" x14ac:dyDescent="0.25">
      <c r="A20" s="114">
        <v>119</v>
      </c>
      <c r="B20" s="119" t="s">
        <v>163</v>
      </c>
      <c r="C20" s="114" t="s">
        <v>36</v>
      </c>
      <c r="D20" s="120">
        <v>0</v>
      </c>
      <c r="E20" s="115"/>
      <c r="F20" s="115"/>
      <c r="G20" s="115"/>
      <c r="H20" s="115"/>
      <c r="I20" s="115" t="b">
        <f t="shared" si="17"/>
        <v>1</v>
      </c>
      <c r="J20" s="115" t="b">
        <f t="shared" si="18"/>
        <v>1</v>
      </c>
      <c r="K20" s="115">
        <v>0</v>
      </c>
      <c r="L20" s="115">
        <v>3</v>
      </c>
      <c r="M20" s="115">
        <v>3</v>
      </c>
      <c r="N20" s="115">
        <v>3</v>
      </c>
      <c r="O20" s="57">
        <v>1</v>
      </c>
      <c r="P20" s="57">
        <f t="shared" si="19"/>
        <v>1</v>
      </c>
      <c r="Q20" s="57"/>
      <c r="R20" s="57">
        <v>0.11</v>
      </c>
      <c r="S20" s="51"/>
      <c r="T20" s="116" t="s">
        <v>121</v>
      </c>
      <c r="U20" s="116" t="s">
        <v>122</v>
      </c>
      <c r="V20" s="57">
        <v>1</v>
      </c>
      <c r="W20" s="57"/>
      <c r="X20" s="52">
        <f t="shared" si="20"/>
        <v>27003</v>
      </c>
      <c r="Y20" s="52" t="str">
        <f t="shared" si="21"/>
        <v/>
      </c>
      <c r="Z20" s="52">
        <f t="shared" si="22"/>
        <v>27003</v>
      </c>
      <c r="AA20" s="52">
        <f t="shared" si="0"/>
        <v>0</v>
      </c>
      <c r="AB20" s="52" t="str">
        <f t="shared" si="1"/>
        <v/>
      </c>
      <c r="AC20" s="52" t="str">
        <f t="shared" si="2"/>
        <v/>
      </c>
      <c r="AD20" s="52" t="str">
        <f t="shared" si="3"/>
        <v/>
      </c>
      <c r="AE20" s="52">
        <f t="shared" si="4"/>
        <v>27003</v>
      </c>
      <c r="AF20" s="52" t="str">
        <f t="shared" si="5"/>
        <v/>
      </c>
      <c r="AG20" s="52" t="str">
        <f t="shared" si="6"/>
        <v/>
      </c>
      <c r="AH20" s="52" t="str">
        <f t="shared" si="7"/>
        <v/>
      </c>
      <c r="AI20" s="143">
        <v>37</v>
      </c>
      <c r="AJ20" s="52" t="str">
        <f t="shared" si="24"/>
        <v/>
      </c>
      <c r="AK20" s="52" t="str">
        <f t="shared" si="33"/>
        <v/>
      </c>
      <c r="AL20" s="52" t="str">
        <f t="shared" si="25"/>
        <v/>
      </c>
      <c r="AM20" t="str">
        <f t="shared" si="32"/>
        <v>Univ &amp; Ash</v>
      </c>
      <c r="AN20" s="88" t="s">
        <v>206</v>
      </c>
      <c r="AO20" s="48" t="str">
        <f t="shared" si="31"/>
        <v>Ash</v>
      </c>
      <c r="AP20" t="str">
        <f t="shared" si="26"/>
        <v>University Dr</v>
      </c>
      <c r="AQ20" t="str">
        <f t="shared" si="9"/>
        <v>Ash Ave</v>
      </c>
      <c r="AR20" t="str">
        <f t="shared" si="27"/>
        <v>University Dr &amp; Ash Ave</v>
      </c>
      <c r="AS20" s="16">
        <f t="shared" si="10"/>
        <v>0</v>
      </c>
      <c r="AT20" t="str">
        <f t="shared" si="11"/>
        <v/>
      </c>
      <c r="AU20" t="str">
        <f t="shared" si="11"/>
        <v/>
      </c>
      <c r="AV20" t="str">
        <f t="shared" si="11"/>
        <v/>
      </c>
      <c r="AW20" t="str">
        <f t="shared" si="11"/>
        <v/>
      </c>
      <c r="AY20">
        <f t="shared" si="12"/>
        <v>27003</v>
      </c>
      <c r="AZ20" t="str">
        <f t="shared" si="13"/>
        <v/>
      </c>
      <c r="BA20" t="str">
        <f t="shared" si="14"/>
        <v/>
      </c>
      <c r="BB20" t="str">
        <f t="shared" si="15"/>
        <v/>
      </c>
      <c r="BC20" s="54" t="b">
        <v>1</v>
      </c>
      <c r="BD20" s="54" t="b">
        <v>1</v>
      </c>
      <c r="BE20" s="54" t="b">
        <f t="shared" si="16"/>
        <v>1</v>
      </c>
      <c r="BF20" s="54" t="b">
        <f t="shared" si="28"/>
        <v>1</v>
      </c>
      <c r="BG20">
        <f t="shared" si="29"/>
        <v>0.11</v>
      </c>
      <c r="BH20">
        <f t="shared" si="30"/>
        <v>0.11</v>
      </c>
    </row>
    <row r="21" spans="1:60" ht="12.75" customHeight="1" x14ac:dyDescent="0.25">
      <c r="A21" s="114">
        <v>120</v>
      </c>
      <c r="B21" s="119" t="s">
        <v>163</v>
      </c>
      <c r="C21" s="118" t="s">
        <v>297</v>
      </c>
      <c r="D21" s="57">
        <v>0</v>
      </c>
      <c r="E21" s="115"/>
      <c r="F21" s="115"/>
      <c r="G21" s="115"/>
      <c r="H21" s="115"/>
      <c r="I21" s="115" t="b">
        <f t="shared" si="17"/>
        <v>1</v>
      </c>
      <c r="J21" s="115" t="b">
        <f t="shared" si="18"/>
        <v>1</v>
      </c>
      <c r="K21" s="115">
        <v>3</v>
      </c>
      <c r="L21" s="115">
        <v>2</v>
      </c>
      <c r="M21" s="115">
        <v>3</v>
      </c>
      <c r="N21" s="115">
        <v>3</v>
      </c>
      <c r="O21" s="57">
        <v>1</v>
      </c>
      <c r="P21" s="57">
        <f t="shared" si="19"/>
        <v>1</v>
      </c>
      <c r="Q21" s="57"/>
      <c r="R21" s="57">
        <v>0.43</v>
      </c>
      <c r="S21" s="51"/>
      <c r="T21" s="116" t="s">
        <v>123</v>
      </c>
      <c r="U21" s="116" t="s">
        <v>124</v>
      </c>
      <c r="V21" s="57">
        <v>1</v>
      </c>
      <c r="W21" s="57"/>
      <c r="X21" s="52">
        <f t="shared" si="20"/>
        <v>27003</v>
      </c>
      <c r="Y21" s="52" t="str">
        <f t="shared" si="21"/>
        <v/>
      </c>
      <c r="Z21" s="52">
        <f t="shared" si="22"/>
        <v>27003</v>
      </c>
      <c r="AA21" s="52">
        <f t="shared" si="0"/>
        <v>0</v>
      </c>
      <c r="AB21" s="52" t="str">
        <f t="shared" si="1"/>
        <v/>
      </c>
      <c r="AC21" s="52" t="str">
        <f t="shared" si="2"/>
        <v/>
      </c>
      <c r="AD21" s="52" t="str">
        <f t="shared" si="3"/>
        <v/>
      </c>
      <c r="AE21" s="52">
        <f t="shared" si="4"/>
        <v>27003</v>
      </c>
      <c r="AF21" s="52" t="str">
        <f t="shared" si="5"/>
        <v/>
      </c>
      <c r="AG21" s="52" t="str">
        <f t="shared" si="6"/>
        <v/>
      </c>
      <c r="AH21" s="52" t="str">
        <f t="shared" si="7"/>
        <v/>
      </c>
      <c r="AI21" s="143">
        <v>37</v>
      </c>
      <c r="AJ21" s="52" t="str">
        <f t="shared" si="24"/>
        <v/>
      </c>
      <c r="AK21" s="52" t="str">
        <f t="shared" si="33"/>
        <v/>
      </c>
      <c r="AL21" s="52" t="str">
        <f t="shared" si="25"/>
        <v/>
      </c>
      <c r="AM21" t="str">
        <f t="shared" si="32"/>
        <v>Univ &amp; Roosevelt</v>
      </c>
      <c r="AN21" s="88" t="s">
        <v>206</v>
      </c>
      <c r="AO21" s="48" t="str">
        <f t="shared" si="31"/>
        <v>Roosevelt</v>
      </c>
      <c r="AP21" t="str">
        <f t="shared" si="26"/>
        <v>University Dr</v>
      </c>
      <c r="AQ21" t="str">
        <f t="shared" si="9"/>
        <v>Roosevelt St</v>
      </c>
      <c r="AR21" t="str">
        <f t="shared" si="27"/>
        <v>University Dr &amp; Roosevelt St</v>
      </c>
      <c r="AS21" s="16">
        <f t="shared" si="10"/>
        <v>0</v>
      </c>
      <c r="AT21" t="str">
        <f t="shared" si="11"/>
        <v/>
      </c>
      <c r="AU21" t="str">
        <f t="shared" si="11"/>
        <v/>
      </c>
      <c r="AV21" t="str">
        <f t="shared" si="11"/>
        <v/>
      </c>
      <c r="AW21" t="str">
        <f t="shared" si="11"/>
        <v/>
      </c>
      <c r="AY21">
        <f t="shared" si="12"/>
        <v>27003</v>
      </c>
      <c r="AZ21" t="str">
        <f t="shared" si="13"/>
        <v/>
      </c>
      <c r="BA21" t="str">
        <f t="shared" si="14"/>
        <v/>
      </c>
      <c r="BB21" t="str">
        <f t="shared" si="15"/>
        <v/>
      </c>
      <c r="BC21" s="54" t="b">
        <v>1</v>
      </c>
      <c r="BD21" s="54" t="b">
        <v>1</v>
      </c>
      <c r="BE21" s="54" t="b">
        <f t="shared" si="16"/>
        <v>1</v>
      </c>
      <c r="BF21" s="54" t="b">
        <f t="shared" si="28"/>
        <v>1</v>
      </c>
      <c r="BG21">
        <f t="shared" si="29"/>
        <v>0.43</v>
      </c>
      <c r="BH21">
        <f t="shared" si="30"/>
        <v>0.43</v>
      </c>
    </row>
    <row r="22" spans="1:60" ht="12.75" customHeight="1" x14ac:dyDescent="0.25">
      <c r="A22" s="114">
        <v>121</v>
      </c>
      <c r="B22" s="119" t="s">
        <v>163</v>
      </c>
      <c r="C22" s="114" t="s">
        <v>29</v>
      </c>
      <c r="D22" s="52">
        <v>0</v>
      </c>
      <c r="E22" s="115"/>
      <c r="F22" s="115"/>
      <c r="G22" s="115"/>
      <c r="H22" s="115"/>
      <c r="I22" s="115" t="b">
        <f t="shared" si="17"/>
        <v>1</v>
      </c>
      <c r="J22" s="115" t="b">
        <f t="shared" si="18"/>
        <v>1</v>
      </c>
      <c r="K22" s="115">
        <v>3</v>
      </c>
      <c r="L22" s="115">
        <v>3</v>
      </c>
      <c r="M22" s="115">
        <v>3</v>
      </c>
      <c r="N22" s="115">
        <v>3</v>
      </c>
      <c r="O22" s="57">
        <v>1</v>
      </c>
      <c r="P22" s="57">
        <f t="shared" si="19"/>
        <v>1</v>
      </c>
      <c r="Q22" s="57"/>
      <c r="R22" s="57">
        <v>0.72</v>
      </c>
      <c r="S22" s="51"/>
      <c r="T22" s="51"/>
      <c r="U22" s="51"/>
      <c r="V22" s="57">
        <v>1</v>
      </c>
      <c r="W22" s="57"/>
      <c r="X22" s="52">
        <f t="shared" si="20"/>
        <v>27003</v>
      </c>
      <c r="Y22" s="52">
        <f t="shared" si="21"/>
        <v>9690</v>
      </c>
      <c r="Z22" s="52">
        <f t="shared" si="22"/>
        <v>27003</v>
      </c>
      <c r="AA22" s="52">
        <f t="shared" si="0"/>
        <v>9690</v>
      </c>
      <c r="AB22" s="52">
        <f t="shared" si="1"/>
        <v>6409</v>
      </c>
      <c r="AC22" s="52">
        <f t="shared" si="2"/>
        <v>0</v>
      </c>
      <c r="AD22" s="52" t="str">
        <f t="shared" si="3"/>
        <v/>
      </c>
      <c r="AE22" s="52">
        <f t="shared" si="4"/>
        <v>0</v>
      </c>
      <c r="AF22" s="52">
        <f t="shared" si="5"/>
        <v>0</v>
      </c>
      <c r="AG22" s="52">
        <f t="shared" si="6"/>
        <v>27003</v>
      </c>
      <c r="AH22" s="52" t="str">
        <f t="shared" si="7"/>
        <v/>
      </c>
      <c r="AI22" s="52">
        <f t="shared" si="23"/>
        <v>50</v>
      </c>
      <c r="AJ22" s="52">
        <f t="shared" si="24"/>
        <v>34</v>
      </c>
      <c r="AK22" s="143">
        <v>37</v>
      </c>
      <c r="AL22" s="52" t="str">
        <f t="shared" si="25"/>
        <v/>
      </c>
      <c r="AM22" t="str">
        <f t="shared" si="32"/>
        <v>Univ &amp; Hardy</v>
      </c>
      <c r="AN22" s="88" t="s">
        <v>206</v>
      </c>
      <c r="AO22" s="48" t="str">
        <f t="shared" si="31"/>
        <v>Hardy</v>
      </c>
      <c r="AP22" t="str">
        <f t="shared" si="26"/>
        <v>University Dr</v>
      </c>
      <c r="AQ22" t="str">
        <f t="shared" si="9"/>
        <v>Hardy Dr</v>
      </c>
      <c r="AR22" t="str">
        <f t="shared" si="27"/>
        <v>University Dr &amp; Hardy Dr</v>
      </c>
      <c r="AS22" s="16">
        <f t="shared" si="10"/>
        <v>2</v>
      </c>
      <c r="AT22" t="str">
        <f t="shared" ref="AT22:AW41" si="34">IF($AS22&gt;=AT$1,$AR22&amp;"_"&amp;AT$1,"")</f>
        <v>University Dr &amp; Hardy Dr_1</v>
      </c>
      <c r="AU22" t="str">
        <f t="shared" si="34"/>
        <v>University Dr &amp; Hardy Dr_2</v>
      </c>
      <c r="AV22" t="str">
        <f t="shared" si="34"/>
        <v/>
      </c>
      <c r="AW22" t="str">
        <f t="shared" si="34"/>
        <v/>
      </c>
      <c r="AY22">
        <f t="shared" si="12"/>
        <v>9690</v>
      </c>
      <c r="AZ22">
        <f t="shared" si="13"/>
        <v>6409</v>
      </c>
      <c r="BA22">
        <f t="shared" si="14"/>
        <v>27003</v>
      </c>
      <c r="BB22" t="str">
        <f t="shared" si="15"/>
        <v/>
      </c>
      <c r="BC22" s="54" t="b">
        <v>1</v>
      </c>
      <c r="BD22" s="54" t="b">
        <v>1</v>
      </c>
      <c r="BE22" s="54" t="b">
        <f t="shared" si="16"/>
        <v>1</v>
      </c>
      <c r="BF22" s="54" t="b">
        <f t="shared" si="28"/>
        <v>1</v>
      </c>
      <c r="BG22">
        <f t="shared" si="29"/>
        <v>0.72</v>
      </c>
      <c r="BH22">
        <f t="shared" si="30"/>
        <v>0.72</v>
      </c>
    </row>
    <row r="23" spans="1:60" ht="26.4" x14ac:dyDescent="0.25">
      <c r="A23" s="114">
        <v>122</v>
      </c>
      <c r="B23" s="118" t="s">
        <v>245</v>
      </c>
      <c r="C23" s="114" t="s">
        <v>32</v>
      </c>
      <c r="D23" s="52">
        <v>0</v>
      </c>
      <c r="E23" s="115"/>
      <c r="F23" s="115"/>
      <c r="G23" s="114"/>
      <c r="H23" s="115"/>
      <c r="I23" s="115" t="b">
        <f t="shared" si="17"/>
        <v>1</v>
      </c>
      <c r="J23" s="115" t="b">
        <f t="shared" si="18"/>
        <v>1</v>
      </c>
      <c r="K23" s="115">
        <v>4</v>
      </c>
      <c r="L23" s="115">
        <v>4</v>
      </c>
      <c r="M23" s="115">
        <v>3</v>
      </c>
      <c r="N23" s="115">
        <v>3</v>
      </c>
      <c r="O23" s="57">
        <v>1</v>
      </c>
      <c r="P23" s="57">
        <f t="shared" si="19"/>
        <v>1</v>
      </c>
      <c r="Q23" s="57">
        <v>1</v>
      </c>
      <c r="R23" s="125">
        <v>2.2000000000000002</v>
      </c>
      <c r="S23" s="51"/>
      <c r="T23" s="116" t="s">
        <v>125</v>
      </c>
      <c r="U23" s="51"/>
      <c r="V23" s="57">
        <v>1</v>
      </c>
      <c r="W23" s="57"/>
      <c r="X23" s="52">
        <f t="shared" si="20"/>
        <v>14788</v>
      </c>
      <c r="Y23" s="52" t="str">
        <f t="shared" si="21"/>
        <v/>
      </c>
      <c r="Z23" s="52">
        <f t="shared" si="22"/>
        <v>14788</v>
      </c>
      <c r="AA23" s="52">
        <f t="shared" si="0"/>
        <v>0</v>
      </c>
      <c r="AB23" s="52" t="str">
        <f t="shared" si="1"/>
        <v/>
      </c>
      <c r="AC23" s="52" t="str">
        <f t="shared" si="2"/>
        <v/>
      </c>
      <c r="AD23" s="52" t="str">
        <f t="shared" si="3"/>
        <v/>
      </c>
      <c r="AE23" s="52">
        <f t="shared" si="4"/>
        <v>14788</v>
      </c>
      <c r="AF23" s="52" t="str">
        <f t="shared" si="5"/>
        <v/>
      </c>
      <c r="AG23" s="52" t="str">
        <f t="shared" si="6"/>
        <v/>
      </c>
      <c r="AH23" s="52" t="str">
        <f t="shared" si="7"/>
        <v/>
      </c>
      <c r="AI23" s="142">
        <v>3</v>
      </c>
      <c r="AJ23" s="52" t="str">
        <f t="shared" si="24"/>
        <v/>
      </c>
      <c r="AK23" s="52" t="str">
        <f t="shared" ref="AK23:AK34" si="35">IF(LEN(AV23)&gt;0,IF(NOT(ISERROR(MATCH(AV23,TC_concat,0))),MOD(MATCH(AV23,TC_concat,0)-1,156),""),"")</f>
        <v/>
      </c>
      <c r="AL23" s="52" t="str">
        <f t="shared" si="25"/>
        <v/>
      </c>
      <c r="AM23" t="str">
        <f t="shared" si="32"/>
        <v>McKlps &amp; Greenbelt</v>
      </c>
      <c r="AN23" s="88" t="s">
        <v>215</v>
      </c>
      <c r="AO23" s="48" t="str">
        <f t="shared" si="31"/>
        <v>Greenbelt</v>
      </c>
      <c r="AP23" t="str">
        <f t="shared" si="26"/>
        <v>McKellips Rd</v>
      </c>
      <c r="AQ23" t="str">
        <f t="shared" si="9"/>
        <v>Greenbelt Path</v>
      </c>
      <c r="AR23" t="str">
        <f t="shared" si="27"/>
        <v>McKellips Rd &amp; Greenbelt Path</v>
      </c>
      <c r="AS23" s="16">
        <f t="shared" si="10"/>
        <v>0</v>
      </c>
      <c r="AT23" t="str">
        <f t="shared" si="34"/>
        <v/>
      </c>
      <c r="AU23" t="str">
        <f t="shared" si="34"/>
        <v/>
      </c>
      <c r="AV23" t="str">
        <f t="shared" si="34"/>
        <v/>
      </c>
      <c r="AW23" t="str">
        <f t="shared" si="34"/>
        <v/>
      </c>
      <c r="AY23">
        <f t="shared" si="12"/>
        <v>14788</v>
      </c>
      <c r="AZ23" t="str">
        <f t="shared" si="13"/>
        <v/>
      </c>
      <c r="BA23" t="str">
        <f t="shared" si="14"/>
        <v/>
      </c>
      <c r="BB23" t="str">
        <f t="shared" si="15"/>
        <v/>
      </c>
      <c r="BC23" s="54" t="b">
        <v>1</v>
      </c>
      <c r="BD23" s="54" t="b">
        <v>1</v>
      </c>
      <c r="BE23" s="54" t="b">
        <f t="shared" si="16"/>
        <v>1</v>
      </c>
      <c r="BF23" s="54" t="b">
        <f t="shared" si="28"/>
        <v>1</v>
      </c>
      <c r="BG23">
        <f t="shared" si="29"/>
        <v>2.2000000000000002</v>
      </c>
      <c r="BH23">
        <f t="shared" si="30"/>
        <v>2.2000000000000002</v>
      </c>
    </row>
    <row r="24" spans="1:60" ht="12.75" customHeight="1" x14ac:dyDescent="0.25">
      <c r="A24" s="114">
        <v>123</v>
      </c>
      <c r="B24" s="114" t="s">
        <v>23</v>
      </c>
      <c r="C24" s="114" t="s">
        <v>27</v>
      </c>
      <c r="D24" s="52">
        <v>0</v>
      </c>
      <c r="E24" s="115"/>
      <c r="F24" s="115"/>
      <c r="G24" s="115"/>
      <c r="H24" s="115"/>
      <c r="I24" s="115" t="b">
        <f t="shared" si="17"/>
        <v>0</v>
      </c>
      <c r="J24" s="115" t="b">
        <f t="shared" si="18"/>
        <v>1</v>
      </c>
      <c r="K24" s="115">
        <v>0</v>
      </c>
      <c r="L24" s="115">
        <v>0</v>
      </c>
      <c r="M24" s="115">
        <v>4</v>
      </c>
      <c r="N24" s="115">
        <v>4</v>
      </c>
      <c r="O24" s="57">
        <v>3</v>
      </c>
      <c r="P24" s="57">
        <f t="shared" si="19"/>
        <v>3</v>
      </c>
      <c r="Q24" s="57">
        <v>6</v>
      </c>
      <c r="R24" s="57">
        <v>4</v>
      </c>
      <c r="S24" s="51"/>
      <c r="T24" s="51"/>
      <c r="U24" s="51"/>
      <c r="V24" s="57">
        <v>1</v>
      </c>
      <c r="W24" s="57"/>
      <c r="X24" s="52">
        <f t="shared" si="20"/>
        <v>29395</v>
      </c>
      <c r="Y24" s="52">
        <f t="shared" si="21"/>
        <v>29395</v>
      </c>
      <c r="Z24" s="52" t="str">
        <f t="shared" si="22"/>
        <v/>
      </c>
      <c r="AA24" s="52">
        <f t="shared" si="0"/>
        <v>29395</v>
      </c>
      <c r="AB24" s="52" t="str">
        <f t="shared" si="1"/>
        <v/>
      </c>
      <c r="AC24" s="52" t="str">
        <f t="shared" si="2"/>
        <v/>
      </c>
      <c r="AD24" s="52" t="str">
        <f t="shared" si="3"/>
        <v/>
      </c>
      <c r="AE24" s="52">
        <f t="shared" si="4"/>
        <v>0</v>
      </c>
      <c r="AF24" s="52" t="str">
        <f t="shared" si="5"/>
        <v/>
      </c>
      <c r="AG24" s="52" t="str">
        <f t="shared" si="6"/>
        <v/>
      </c>
      <c r="AH24" s="52" t="str">
        <f t="shared" si="7"/>
        <v/>
      </c>
      <c r="AI24" s="142">
        <v>115</v>
      </c>
      <c r="AJ24" s="52" t="str">
        <f t="shared" si="24"/>
        <v/>
      </c>
      <c r="AK24" s="52" t="str">
        <f t="shared" si="35"/>
        <v/>
      </c>
      <c r="AL24" s="52" t="str">
        <f t="shared" si="25"/>
        <v/>
      </c>
      <c r="AM24" t="str">
        <f t="shared" si="32"/>
        <v>Canal &amp; Rural</v>
      </c>
      <c r="AN24" s="88" t="s">
        <v>207</v>
      </c>
      <c r="AO24" s="48" t="str">
        <f t="shared" si="31"/>
        <v>Rural</v>
      </c>
      <c r="AP24" t="str">
        <f t="shared" si="26"/>
        <v>Western Canal</v>
      </c>
      <c r="AQ24" t="str">
        <f t="shared" si="9"/>
        <v>Rural Rd</v>
      </c>
      <c r="AR24" t="str">
        <f t="shared" si="27"/>
        <v>Western Canal &amp; Rural Rd</v>
      </c>
      <c r="AS24" s="16">
        <f t="shared" si="10"/>
        <v>0</v>
      </c>
      <c r="AT24" t="str">
        <f t="shared" si="34"/>
        <v/>
      </c>
      <c r="AU24" t="str">
        <f t="shared" si="34"/>
        <v/>
      </c>
      <c r="AV24" t="str">
        <f t="shared" si="34"/>
        <v/>
      </c>
      <c r="AW24" t="str">
        <f t="shared" si="34"/>
        <v/>
      </c>
      <c r="AY24">
        <f t="shared" si="12"/>
        <v>29395</v>
      </c>
      <c r="AZ24" t="str">
        <f t="shared" si="13"/>
        <v/>
      </c>
      <c r="BA24" t="str">
        <f t="shared" si="14"/>
        <v/>
      </c>
      <c r="BB24" t="str">
        <f t="shared" si="15"/>
        <v/>
      </c>
      <c r="BC24" s="54" t="b">
        <v>1</v>
      </c>
      <c r="BD24" s="54" t="b">
        <v>1</v>
      </c>
      <c r="BE24" s="54" t="b">
        <f t="shared" si="16"/>
        <v>1</v>
      </c>
      <c r="BF24" s="54" t="b">
        <f t="shared" si="28"/>
        <v>1</v>
      </c>
      <c r="BG24">
        <f t="shared" si="29"/>
        <v>4</v>
      </c>
      <c r="BH24">
        <f t="shared" si="30"/>
        <v>4</v>
      </c>
    </row>
    <row r="25" spans="1:60" ht="12.75" customHeight="1" x14ac:dyDescent="0.25">
      <c r="A25" s="114">
        <v>124</v>
      </c>
      <c r="B25" s="114" t="s">
        <v>23</v>
      </c>
      <c r="C25" s="118" t="s">
        <v>250</v>
      </c>
      <c r="D25" s="52">
        <v>0</v>
      </c>
      <c r="E25" s="115"/>
      <c r="F25" s="115"/>
      <c r="G25" s="115"/>
      <c r="H25" s="115"/>
      <c r="I25" s="115" t="b">
        <f t="shared" si="17"/>
        <v>1</v>
      </c>
      <c r="J25" s="115" t="b">
        <f t="shared" si="18"/>
        <v>1</v>
      </c>
      <c r="K25" s="115">
        <v>3</v>
      </c>
      <c r="L25" s="115">
        <v>3</v>
      </c>
      <c r="M25" s="115">
        <v>4</v>
      </c>
      <c r="N25" s="115">
        <v>4</v>
      </c>
      <c r="O25" s="57">
        <v>3</v>
      </c>
      <c r="P25" s="57">
        <f t="shared" si="19"/>
        <v>3</v>
      </c>
      <c r="Q25" s="57">
        <v>6</v>
      </c>
      <c r="R25" s="57">
        <v>5</v>
      </c>
      <c r="S25" s="51"/>
      <c r="T25" s="51"/>
      <c r="U25" s="51"/>
      <c r="V25" s="57">
        <v>1</v>
      </c>
      <c r="W25" s="57"/>
      <c r="X25" s="52">
        <f t="shared" si="20"/>
        <v>30170</v>
      </c>
      <c r="Y25" s="52">
        <f t="shared" si="21"/>
        <v>30170</v>
      </c>
      <c r="Z25" s="52" t="str">
        <f t="shared" si="22"/>
        <v/>
      </c>
      <c r="AA25" s="52">
        <f t="shared" si="0"/>
        <v>30170</v>
      </c>
      <c r="AB25" s="52" t="str">
        <f t="shared" si="1"/>
        <v/>
      </c>
      <c r="AC25" s="52" t="str">
        <f t="shared" si="2"/>
        <v/>
      </c>
      <c r="AD25" s="52" t="str">
        <f t="shared" si="3"/>
        <v/>
      </c>
      <c r="AE25" s="52">
        <f t="shared" si="4"/>
        <v>0</v>
      </c>
      <c r="AF25" s="52" t="str">
        <f t="shared" si="5"/>
        <v/>
      </c>
      <c r="AG25" s="52" t="str">
        <f t="shared" si="6"/>
        <v/>
      </c>
      <c r="AH25" s="52" t="str">
        <f t="shared" si="7"/>
        <v/>
      </c>
      <c r="AI25" s="142">
        <v>118</v>
      </c>
      <c r="AJ25" s="52" t="str">
        <f t="shared" si="24"/>
        <v/>
      </c>
      <c r="AK25" s="52" t="str">
        <f t="shared" si="35"/>
        <v/>
      </c>
      <c r="AL25" s="52" t="str">
        <f t="shared" si="25"/>
        <v/>
      </c>
      <c r="AM25" t="str">
        <f t="shared" si="32"/>
        <v>Canal &amp; McClntk</v>
      </c>
      <c r="AN25" s="88" t="s">
        <v>207</v>
      </c>
      <c r="AO25" s="90" t="s">
        <v>213</v>
      </c>
      <c r="AP25" t="str">
        <f t="shared" si="26"/>
        <v>Western Canal</v>
      </c>
      <c r="AQ25" t="str">
        <f t="shared" si="9"/>
        <v>McClintock Dr</v>
      </c>
      <c r="AR25" t="str">
        <f t="shared" si="27"/>
        <v>Western Canal &amp; McClintock Dr</v>
      </c>
      <c r="AS25" s="16">
        <f t="shared" si="10"/>
        <v>0</v>
      </c>
      <c r="AT25" t="str">
        <f t="shared" si="34"/>
        <v/>
      </c>
      <c r="AU25" t="str">
        <f t="shared" si="34"/>
        <v/>
      </c>
      <c r="AV25" t="str">
        <f t="shared" si="34"/>
        <v/>
      </c>
      <c r="AW25" t="str">
        <f t="shared" si="34"/>
        <v/>
      </c>
      <c r="AY25">
        <f t="shared" si="12"/>
        <v>30170</v>
      </c>
      <c r="AZ25" t="str">
        <f t="shared" si="13"/>
        <v/>
      </c>
      <c r="BA25" t="str">
        <f t="shared" si="14"/>
        <v/>
      </c>
      <c r="BB25" t="str">
        <f t="shared" si="15"/>
        <v/>
      </c>
      <c r="BC25" s="54" t="b">
        <v>1</v>
      </c>
      <c r="BD25" s="54" t="b">
        <v>0</v>
      </c>
      <c r="BE25" s="54" t="b">
        <f t="shared" si="16"/>
        <v>1</v>
      </c>
      <c r="BF25" s="54" t="b">
        <f t="shared" si="28"/>
        <v>0</v>
      </c>
      <c r="BG25">
        <f t="shared" si="29"/>
        <v>5</v>
      </c>
      <c r="BH25" t="str">
        <f t="shared" si="30"/>
        <v/>
      </c>
    </row>
    <row r="26" spans="1:60" ht="12.75" customHeight="1" x14ac:dyDescent="0.25">
      <c r="A26" s="114">
        <v>125</v>
      </c>
      <c r="B26" s="114" t="s">
        <v>23</v>
      </c>
      <c r="C26" s="114" t="s">
        <v>24</v>
      </c>
      <c r="D26" s="52">
        <v>0</v>
      </c>
      <c r="E26" s="115"/>
      <c r="F26" s="115"/>
      <c r="G26" s="115"/>
      <c r="H26" s="115"/>
      <c r="I26" s="115" t="b">
        <f t="shared" si="17"/>
        <v>1</v>
      </c>
      <c r="J26" s="115" t="b">
        <f t="shared" si="18"/>
        <v>1</v>
      </c>
      <c r="K26" s="115">
        <v>2</v>
      </c>
      <c r="L26" s="115">
        <v>3</v>
      </c>
      <c r="M26" s="115">
        <v>4</v>
      </c>
      <c r="N26" s="115">
        <v>4</v>
      </c>
      <c r="O26" s="57">
        <v>3</v>
      </c>
      <c r="P26" s="57">
        <f t="shared" si="19"/>
        <v>3</v>
      </c>
      <c r="Q26" s="57">
        <v>6</v>
      </c>
      <c r="R26" s="57">
        <v>4.5</v>
      </c>
      <c r="S26" s="51"/>
      <c r="T26" s="51"/>
      <c r="U26" s="51"/>
      <c r="V26" s="57">
        <v>1</v>
      </c>
      <c r="W26" s="57"/>
      <c r="X26" s="52" t="str">
        <f t="shared" si="20"/>
        <v/>
      </c>
      <c r="Y26" s="52" t="str">
        <f t="shared" si="21"/>
        <v/>
      </c>
      <c r="Z26" s="52" t="str">
        <f t="shared" si="22"/>
        <v/>
      </c>
      <c r="AA26" s="52" t="str">
        <f t="shared" si="0"/>
        <v/>
      </c>
      <c r="AB26" s="52" t="str">
        <f t="shared" si="1"/>
        <v/>
      </c>
      <c r="AC26" s="52" t="str">
        <f t="shared" si="2"/>
        <v/>
      </c>
      <c r="AD26" s="52" t="str">
        <f t="shared" si="3"/>
        <v/>
      </c>
      <c r="AE26" s="52" t="str">
        <f t="shared" si="4"/>
        <v/>
      </c>
      <c r="AF26" s="52" t="str">
        <f t="shared" si="5"/>
        <v/>
      </c>
      <c r="AG26" s="52" t="str">
        <f t="shared" si="6"/>
        <v/>
      </c>
      <c r="AH26" s="52" t="str">
        <f t="shared" si="7"/>
        <v/>
      </c>
      <c r="AI26" s="52" t="str">
        <f t="shared" si="23"/>
        <v/>
      </c>
      <c r="AJ26" s="52" t="str">
        <f t="shared" si="24"/>
        <v/>
      </c>
      <c r="AK26" s="52" t="str">
        <f t="shared" si="35"/>
        <v/>
      </c>
      <c r="AL26" s="52" t="str">
        <f t="shared" si="25"/>
        <v/>
      </c>
      <c r="AM26" t="str">
        <f t="shared" si="32"/>
        <v>Canal &amp; Lakeshore</v>
      </c>
      <c r="AN26" s="88" t="s">
        <v>207</v>
      </c>
      <c r="AO26" s="48" t="str">
        <f t="shared" si="31"/>
        <v>Lakeshore</v>
      </c>
      <c r="AP26" t="str">
        <f t="shared" si="26"/>
        <v>Western Canal</v>
      </c>
      <c r="AQ26" t="str">
        <f t="shared" si="9"/>
        <v>Lakeshore Dr</v>
      </c>
      <c r="AR26" t="str">
        <f t="shared" si="27"/>
        <v>Western Canal &amp; Lakeshore Dr</v>
      </c>
      <c r="AS26" s="16">
        <f t="shared" si="10"/>
        <v>0</v>
      </c>
      <c r="AT26" t="str">
        <f t="shared" si="34"/>
        <v/>
      </c>
      <c r="AU26" t="str">
        <f t="shared" si="34"/>
        <v/>
      </c>
      <c r="AV26" t="str">
        <f t="shared" si="34"/>
        <v/>
      </c>
      <c r="AW26" t="str">
        <f t="shared" si="34"/>
        <v/>
      </c>
      <c r="AY26" t="str">
        <f t="shared" si="12"/>
        <v/>
      </c>
      <c r="AZ26" t="str">
        <f t="shared" si="13"/>
        <v/>
      </c>
      <c r="BA26" t="str">
        <f t="shared" si="14"/>
        <v/>
      </c>
      <c r="BB26" t="str">
        <f t="shared" si="15"/>
        <v/>
      </c>
      <c r="BC26" s="54" t="b">
        <v>1</v>
      </c>
      <c r="BD26" s="54" t="b">
        <v>1</v>
      </c>
      <c r="BE26" s="54" t="b">
        <f t="shared" si="16"/>
        <v>1</v>
      </c>
      <c r="BF26" s="54" t="b">
        <f t="shared" si="28"/>
        <v>1</v>
      </c>
      <c r="BG26">
        <f t="shared" si="29"/>
        <v>4.5</v>
      </c>
      <c r="BH26">
        <f t="shared" si="30"/>
        <v>4.5</v>
      </c>
    </row>
    <row r="27" spans="1:60" ht="12.75" customHeight="1" x14ac:dyDescent="0.25">
      <c r="A27" s="114">
        <v>126</v>
      </c>
      <c r="B27" s="122" t="s">
        <v>316</v>
      </c>
      <c r="C27" s="114" t="s">
        <v>23</v>
      </c>
      <c r="D27" s="52">
        <v>0</v>
      </c>
      <c r="E27" s="115"/>
      <c r="F27" s="115"/>
      <c r="G27" s="115"/>
      <c r="H27" s="115"/>
      <c r="I27" s="115" t="b">
        <f t="shared" si="17"/>
        <v>1</v>
      </c>
      <c r="J27" s="115" t="b">
        <f t="shared" si="18"/>
        <v>0</v>
      </c>
      <c r="K27" s="115">
        <v>4</v>
      </c>
      <c r="L27" s="115">
        <v>4</v>
      </c>
      <c r="M27" s="115">
        <v>0</v>
      </c>
      <c r="N27" s="115">
        <v>0</v>
      </c>
      <c r="O27" s="57">
        <v>3</v>
      </c>
      <c r="P27" s="57">
        <f t="shared" si="19"/>
        <v>3</v>
      </c>
      <c r="Q27" s="57">
        <v>6</v>
      </c>
      <c r="R27" s="57">
        <v>2.9</v>
      </c>
      <c r="S27" s="51"/>
      <c r="T27" s="51"/>
      <c r="U27" s="51"/>
      <c r="V27" s="57">
        <v>1</v>
      </c>
      <c r="W27" s="57"/>
      <c r="X27" s="52">
        <f t="shared" si="20"/>
        <v>24094</v>
      </c>
      <c r="Y27" s="52" t="str">
        <f t="shared" si="21"/>
        <v/>
      </c>
      <c r="Z27" s="52">
        <f t="shared" si="22"/>
        <v>24094</v>
      </c>
      <c r="AA27" s="52">
        <f t="shared" si="0"/>
        <v>0</v>
      </c>
      <c r="AB27" s="52" t="str">
        <f t="shared" si="1"/>
        <v/>
      </c>
      <c r="AC27" s="52" t="str">
        <f t="shared" si="2"/>
        <v/>
      </c>
      <c r="AD27" s="52" t="str">
        <f t="shared" si="3"/>
        <v/>
      </c>
      <c r="AE27" s="52">
        <f t="shared" si="4"/>
        <v>24094</v>
      </c>
      <c r="AF27" s="52" t="str">
        <f t="shared" si="5"/>
        <v/>
      </c>
      <c r="AG27" s="52" t="str">
        <f t="shared" si="6"/>
        <v/>
      </c>
      <c r="AH27" s="52" t="str">
        <f t="shared" si="7"/>
        <v/>
      </c>
      <c r="AI27" s="166">
        <v>104</v>
      </c>
      <c r="AJ27" s="52" t="str">
        <f t="shared" si="24"/>
        <v/>
      </c>
      <c r="AK27" s="52" t="str">
        <f t="shared" si="35"/>
        <v/>
      </c>
      <c r="AL27" s="52" t="str">
        <f t="shared" si="25"/>
        <v/>
      </c>
      <c r="AM27" t="str">
        <f t="shared" si="32"/>
        <v>Baseline &amp; Western</v>
      </c>
      <c r="AN27" s="48" t="str">
        <f t="shared" ref="AN27:AN48" si="36">IF(ISERROR(FIND(" ",B27)),B27,LEFT(B27,FIND(" ",B27)-1))</f>
        <v>Baseline</v>
      </c>
      <c r="AO27" s="48" t="str">
        <f t="shared" si="31"/>
        <v>Western</v>
      </c>
      <c r="AP27" t="str">
        <f t="shared" si="26"/>
        <v>Baseline Rd</v>
      </c>
      <c r="AQ27" t="str">
        <f t="shared" si="9"/>
        <v>Western Canal</v>
      </c>
      <c r="AR27" t="str">
        <f t="shared" si="27"/>
        <v>Baseline Rd &amp; Western Canal</v>
      </c>
      <c r="AS27" s="16">
        <f t="shared" si="10"/>
        <v>0</v>
      </c>
      <c r="AT27" t="str">
        <f t="shared" si="34"/>
        <v/>
      </c>
      <c r="AU27" t="str">
        <f t="shared" si="34"/>
        <v/>
      </c>
      <c r="AV27" t="str">
        <f t="shared" si="34"/>
        <v/>
      </c>
      <c r="AW27" t="str">
        <f t="shared" si="34"/>
        <v/>
      </c>
      <c r="AY27">
        <f t="shared" si="12"/>
        <v>24094</v>
      </c>
      <c r="AZ27" t="str">
        <f t="shared" si="13"/>
        <v/>
      </c>
      <c r="BA27" t="str">
        <f t="shared" si="14"/>
        <v/>
      </c>
      <c r="BB27" t="str">
        <f t="shared" si="15"/>
        <v/>
      </c>
      <c r="BC27" s="54" t="b">
        <v>1</v>
      </c>
      <c r="BD27" s="54" t="b">
        <v>0</v>
      </c>
      <c r="BE27" s="54" t="b">
        <f t="shared" si="16"/>
        <v>1</v>
      </c>
      <c r="BF27" s="54" t="b">
        <f t="shared" si="28"/>
        <v>0</v>
      </c>
      <c r="BG27">
        <f t="shared" si="29"/>
        <v>2.9</v>
      </c>
      <c r="BH27" t="str">
        <f t="shared" si="30"/>
        <v/>
      </c>
    </row>
    <row r="28" spans="1:60" ht="12.75" customHeight="1" x14ac:dyDescent="0.25">
      <c r="A28" s="114">
        <v>127</v>
      </c>
      <c r="B28" s="114" t="s">
        <v>37</v>
      </c>
      <c r="C28" s="118" t="s">
        <v>250</v>
      </c>
      <c r="D28" s="52">
        <v>0</v>
      </c>
      <c r="E28" s="115"/>
      <c r="F28" s="115"/>
      <c r="G28" s="115"/>
      <c r="H28" s="115"/>
      <c r="I28" s="115" t="b">
        <f t="shared" si="17"/>
        <v>1</v>
      </c>
      <c r="J28" s="115" t="b">
        <f t="shared" si="18"/>
        <v>0</v>
      </c>
      <c r="K28" s="115">
        <v>3</v>
      </c>
      <c r="L28" s="115">
        <v>3</v>
      </c>
      <c r="M28" s="115">
        <v>0</v>
      </c>
      <c r="N28" s="115">
        <v>0</v>
      </c>
      <c r="O28" s="57">
        <v>4</v>
      </c>
      <c r="P28" s="123">
        <f>O28-1</f>
        <v>3</v>
      </c>
      <c r="Q28" s="57">
        <v>6</v>
      </c>
      <c r="R28" s="57">
        <v>5.5</v>
      </c>
      <c r="S28" s="51"/>
      <c r="T28" s="51"/>
      <c r="U28" s="51"/>
      <c r="V28" s="57">
        <v>1</v>
      </c>
      <c r="W28" s="57"/>
      <c r="X28" s="52">
        <f t="shared" si="20"/>
        <v>38743</v>
      </c>
      <c r="Y28" s="52">
        <f t="shared" si="21"/>
        <v>27418</v>
      </c>
      <c r="Z28" s="52">
        <f t="shared" si="22"/>
        <v>38743</v>
      </c>
      <c r="AA28" s="52">
        <f t="shared" si="0"/>
        <v>0</v>
      </c>
      <c r="AB28" s="52">
        <f t="shared" si="1"/>
        <v>21129</v>
      </c>
      <c r="AC28" s="52">
        <f t="shared" si="2"/>
        <v>27418</v>
      </c>
      <c r="AD28" s="52">
        <f t="shared" si="3"/>
        <v>0</v>
      </c>
      <c r="AE28" s="52">
        <f t="shared" si="4"/>
        <v>32341</v>
      </c>
      <c r="AF28" s="52">
        <f t="shared" si="5"/>
        <v>0</v>
      </c>
      <c r="AG28" s="52">
        <f t="shared" si="6"/>
        <v>0</v>
      </c>
      <c r="AH28" s="52">
        <f t="shared" si="7"/>
        <v>38743</v>
      </c>
      <c r="AI28" s="52">
        <f t="shared" si="23"/>
        <v>130</v>
      </c>
      <c r="AJ28" s="52">
        <f t="shared" si="24"/>
        <v>138</v>
      </c>
      <c r="AK28" s="52">
        <f t="shared" si="35"/>
        <v>128</v>
      </c>
      <c r="AL28" s="52">
        <f t="shared" si="25"/>
        <v>131</v>
      </c>
      <c r="AM28" t="str">
        <f t="shared" si="32"/>
        <v>Elliot &amp; McClntk</v>
      </c>
      <c r="AN28" s="48" t="str">
        <f t="shared" si="36"/>
        <v>Elliot</v>
      </c>
      <c r="AO28" s="90" t="s">
        <v>213</v>
      </c>
      <c r="AP28" t="str">
        <f t="shared" si="26"/>
        <v>Elliot Rd</v>
      </c>
      <c r="AQ28" t="str">
        <f t="shared" si="9"/>
        <v>McClintock Dr</v>
      </c>
      <c r="AR28" t="str">
        <f t="shared" si="27"/>
        <v>Elliot Rd &amp; McClintock Dr</v>
      </c>
      <c r="AS28" s="16">
        <f t="shared" si="10"/>
        <v>4</v>
      </c>
      <c r="AT28" t="str">
        <f t="shared" si="34"/>
        <v>Elliot Rd &amp; McClintock Dr_1</v>
      </c>
      <c r="AU28" t="str">
        <f t="shared" si="34"/>
        <v>Elliot Rd &amp; McClintock Dr_2</v>
      </c>
      <c r="AV28" t="str">
        <f t="shared" si="34"/>
        <v>Elliot Rd &amp; McClintock Dr_3</v>
      </c>
      <c r="AW28" t="str">
        <f t="shared" si="34"/>
        <v>Elliot Rd &amp; McClintock Dr_4</v>
      </c>
      <c r="AY28">
        <f t="shared" si="12"/>
        <v>32341</v>
      </c>
      <c r="AZ28">
        <f t="shared" si="13"/>
        <v>21129</v>
      </c>
      <c r="BA28">
        <f t="shared" si="14"/>
        <v>27418</v>
      </c>
      <c r="BB28">
        <f t="shared" si="15"/>
        <v>38743</v>
      </c>
      <c r="BC28" s="54" t="b">
        <v>1</v>
      </c>
      <c r="BD28" s="54" t="b">
        <v>0</v>
      </c>
      <c r="BE28" s="54" t="b">
        <f t="shared" si="16"/>
        <v>1</v>
      </c>
      <c r="BF28" s="54" t="b">
        <f t="shared" si="28"/>
        <v>0</v>
      </c>
      <c r="BG28">
        <f t="shared" si="29"/>
        <v>5.5</v>
      </c>
      <c r="BH28" t="str">
        <f t="shared" si="30"/>
        <v/>
      </c>
    </row>
    <row r="29" spans="1:60" ht="12.75" customHeight="1" x14ac:dyDescent="0.25">
      <c r="A29" s="114">
        <v>128</v>
      </c>
      <c r="B29" s="119" t="s">
        <v>311</v>
      </c>
      <c r="C29" s="118" t="s">
        <v>250</v>
      </c>
      <c r="D29" s="52">
        <v>0</v>
      </c>
      <c r="E29" s="115"/>
      <c r="F29" s="115"/>
      <c r="G29" s="115"/>
      <c r="H29" s="115"/>
      <c r="I29" s="115" t="b">
        <f t="shared" si="17"/>
        <v>0</v>
      </c>
      <c r="J29" s="115" t="b">
        <f t="shared" si="18"/>
        <v>1</v>
      </c>
      <c r="K29" s="115">
        <v>0</v>
      </c>
      <c r="L29" s="115">
        <v>0</v>
      </c>
      <c r="M29" s="115">
        <v>2</v>
      </c>
      <c r="N29" s="115">
        <v>2</v>
      </c>
      <c r="O29" s="57">
        <v>2</v>
      </c>
      <c r="P29" s="57">
        <f t="shared" si="19"/>
        <v>2</v>
      </c>
      <c r="Q29" s="57"/>
      <c r="R29" s="57">
        <v>2</v>
      </c>
      <c r="S29" s="51"/>
      <c r="T29" s="51"/>
      <c r="U29" s="51"/>
      <c r="V29" s="57">
        <v>1</v>
      </c>
      <c r="W29" s="57"/>
      <c r="X29" s="52">
        <f t="shared" si="20"/>
        <v>27807</v>
      </c>
      <c r="Y29" s="52">
        <f t="shared" si="21"/>
        <v>27807</v>
      </c>
      <c r="Z29" s="52" t="str">
        <f t="shared" si="22"/>
        <v/>
      </c>
      <c r="AA29" s="52">
        <f t="shared" si="0"/>
        <v>27807</v>
      </c>
      <c r="AB29" s="52" t="str">
        <f t="shared" si="1"/>
        <v/>
      </c>
      <c r="AC29" s="52" t="str">
        <f t="shared" si="2"/>
        <v/>
      </c>
      <c r="AD29" s="52" t="str">
        <f t="shared" si="3"/>
        <v/>
      </c>
      <c r="AE29" s="52">
        <f t="shared" si="4"/>
        <v>0</v>
      </c>
      <c r="AF29" s="52" t="str">
        <f t="shared" si="5"/>
        <v/>
      </c>
      <c r="AG29" s="52" t="str">
        <f t="shared" si="6"/>
        <v/>
      </c>
      <c r="AH29" s="52" t="str">
        <f t="shared" si="7"/>
        <v/>
      </c>
      <c r="AI29" s="142">
        <v>71</v>
      </c>
      <c r="AJ29" s="52" t="str">
        <f t="shared" si="24"/>
        <v/>
      </c>
      <c r="AK29" s="52" t="str">
        <f t="shared" si="35"/>
        <v/>
      </c>
      <c r="AL29" s="52" t="str">
        <f t="shared" si="25"/>
        <v/>
      </c>
      <c r="AM29" t="str">
        <f t="shared" si="32"/>
        <v>Alameda &amp; McClntk</v>
      </c>
      <c r="AN29" s="48" t="str">
        <f t="shared" si="36"/>
        <v>Alameda</v>
      </c>
      <c r="AO29" s="90" t="s">
        <v>213</v>
      </c>
      <c r="AP29" t="str">
        <f t="shared" si="26"/>
        <v>Alameda Dr</v>
      </c>
      <c r="AQ29" t="str">
        <f t="shared" si="9"/>
        <v>McClintock Dr</v>
      </c>
      <c r="AR29" t="str">
        <f t="shared" si="27"/>
        <v>Alameda Dr &amp; McClintock Dr</v>
      </c>
      <c r="AS29" s="16">
        <f t="shared" si="10"/>
        <v>0</v>
      </c>
      <c r="AT29" t="str">
        <f t="shared" si="34"/>
        <v/>
      </c>
      <c r="AU29" t="str">
        <f t="shared" si="34"/>
        <v/>
      </c>
      <c r="AV29" t="str">
        <f t="shared" si="34"/>
        <v/>
      </c>
      <c r="AW29" t="str">
        <f t="shared" si="34"/>
        <v/>
      </c>
      <c r="AY29">
        <f t="shared" si="12"/>
        <v>27807</v>
      </c>
      <c r="AZ29" t="str">
        <f t="shared" si="13"/>
        <v/>
      </c>
      <c r="BA29" t="str">
        <f t="shared" si="14"/>
        <v/>
      </c>
      <c r="BB29" t="str">
        <f t="shared" si="15"/>
        <v/>
      </c>
      <c r="BC29" s="54" t="b">
        <v>1</v>
      </c>
      <c r="BD29" s="54" t="b">
        <v>0</v>
      </c>
      <c r="BE29" s="54" t="b">
        <f t="shared" si="16"/>
        <v>1</v>
      </c>
      <c r="BF29" s="54" t="b">
        <f t="shared" si="28"/>
        <v>0</v>
      </c>
      <c r="BG29">
        <f t="shared" si="29"/>
        <v>2</v>
      </c>
      <c r="BH29" t="str">
        <f t="shared" si="30"/>
        <v/>
      </c>
    </row>
    <row r="30" spans="1:60" ht="12.75" customHeight="1" x14ac:dyDescent="0.25">
      <c r="A30" s="114">
        <v>129</v>
      </c>
      <c r="B30" s="119" t="s">
        <v>311</v>
      </c>
      <c r="C30" s="114" t="s">
        <v>28</v>
      </c>
      <c r="D30" s="52">
        <v>0</v>
      </c>
      <c r="E30" s="115"/>
      <c r="F30" s="115"/>
      <c r="G30" s="115"/>
      <c r="H30" s="115"/>
      <c r="I30" s="115" t="b">
        <f t="shared" si="17"/>
        <v>0</v>
      </c>
      <c r="J30" s="115" t="b">
        <f t="shared" si="18"/>
        <v>1</v>
      </c>
      <c r="K30" s="115">
        <v>0</v>
      </c>
      <c r="L30" s="115">
        <v>0</v>
      </c>
      <c r="M30" s="115">
        <v>2</v>
      </c>
      <c r="N30" s="115">
        <v>2</v>
      </c>
      <c r="O30" s="57">
        <v>2</v>
      </c>
      <c r="P30" s="57">
        <f t="shared" si="19"/>
        <v>2</v>
      </c>
      <c r="Q30" s="57"/>
      <c r="R30" s="57">
        <v>1</v>
      </c>
      <c r="S30" s="51"/>
      <c r="T30" s="51"/>
      <c r="U30" s="51"/>
      <c r="V30" s="57">
        <v>1</v>
      </c>
      <c r="W30" s="57"/>
      <c r="X30" s="52">
        <f t="shared" si="20"/>
        <v>35740</v>
      </c>
      <c r="Y30" s="52">
        <f t="shared" si="21"/>
        <v>35740</v>
      </c>
      <c r="Z30" s="52" t="str">
        <f t="shared" si="22"/>
        <v/>
      </c>
      <c r="AA30" s="52">
        <f t="shared" si="0"/>
        <v>35740</v>
      </c>
      <c r="AB30" s="52" t="str">
        <f t="shared" si="1"/>
        <v/>
      </c>
      <c r="AC30" s="52" t="str">
        <f t="shared" si="2"/>
        <v/>
      </c>
      <c r="AD30" s="52" t="str">
        <f t="shared" si="3"/>
        <v/>
      </c>
      <c r="AE30" s="52">
        <f t="shared" si="4"/>
        <v>0</v>
      </c>
      <c r="AF30" s="52" t="str">
        <f t="shared" si="5"/>
        <v/>
      </c>
      <c r="AG30" s="52" t="str">
        <f t="shared" si="6"/>
        <v/>
      </c>
      <c r="AH30" s="52" t="str">
        <f t="shared" si="7"/>
        <v/>
      </c>
      <c r="AI30" s="142">
        <v>74</v>
      </c>
      <c r="AJ30" s="52" t="str">
        <f t="shared" si="24"/>
        <v/>
      </c>
      <c r="AK30" s="52" t="str">
        <f t="shared" si="35"/>
        <v/>
      </c>
      <c r="AL30" s="52" t="str">
        <f t="shared" si="25"/>
        <v/>
      </c>
      <c r="AM30" t="str">
        <f t="shared" si="32"/>
        <v>Alameda &amp; Rural</v>
      </c>
      <c r="AN30" s="48" t="str">
        <f t="shared" si="36"/>
        <v>Alameda</v>
      </c>
      <c r="AO30" s="89" t="s">
        <v>40</v>
      </c>
      <c r="AP30" t="str">
        <f t="shared" si="26"/>
        <v>Alameda Dr</v>
      </c>
      <c r="AQ30" t="str">
        <f t="shared" si="9"/>
        <v>S Rural Rd</v>
      </c>
      <c r="AR30" t="str">
        <f t="shared" si="27"/>
        <v>Alameda Dr &amp; S Rural Rd</v>
      </c>
      <c r="AS30" s="16">
        <f t="shared" si="10"/>
        <v>0</v>
      </c>
      <c r="AT30" t="str">
        <f t="shared" si="34"/>
        <v/>
      </c>
      <c r="AU30" t="str">
        <f t="shared" si="34"/>
        <v/>
      </c>
      <c r="AV30" t="str">
        <f t="shared" si="34"/>
        <v/>
      </c>
      <c r="AW30" t="str">
        <f t="shared" si="34"/>
        <v/>
      </c>
      <c r="AY30">
        <f t="shared" si="12"/>
        <v>35740</v>
      </c>
      <c r="AZ30" t="str">
        <f t="shared" si="13"/>
        <v/>
      </c>
      <c r="BA30" t="str">
        <f t="shared" si="14"/>
        <v/>
      </c>
      <c r="BB30" t="str">
        <f t="shared" si="15"/>
        <v/>
      </c>
      <c r="BC30" s="54" t="b">
        <v>0</v>
      </c>
      <c r="BD30" s="54" t="b">
        <v>0</v>
      </c>
      <c r="BE30" s="54" t="b">
        <f t="shared" si="16"/>
        <v>1</v>
      </c>
      <c r="BF30" s="54" t="b">
        <f t="shared" si="28"/>
        <v>0</v>
      </c>
      <c r="BG30" t="str">
        <f t="shared" si="29"/>
        <v/>
      </c>
      <c r="BH30" t="str">
        <f t="shared" si="30"/>
        <v/>
      </c>
    </row>
    <row r="31" spans="1:60" ht="12.75" customHeight="1" x14ac:dyDescent="0.25">
      <c r="A31" s="114">
        <v>130</v>
      </c>
      <c r="B31" s="119" t="s">
        <v>311</v>
      </c>
      <c r="C31" s="114" t="s">
        <v>26</v>
      </c>
      <c r="D31" s="52">
        <v>0</v>
      </c>
      <c r="E31" s="115"/>
      <c r="F31" s="115"/>
      <c r="G31" s="115"/>
      <c r="H31" s="115"/>
      <c r="I31" s="115" t="b">
        <f t="shared" si="17"/>
        <v>1</v>
      </c>
      <c r="J31" s="115" t="b">
        <f t="shared" si="18"/>
        <v>1</v>
      </c>
      <c r="K31" s="115">
        <v>2</v>
      </c>
      <c r="L31" s="115">
        <v>0</v>
      </c>
      <c r="M31" s="115">
        <v>2</v>
      </c>
      <c r="N31" s="115">
        <v>2</v>
      </c>
      <c r="O31" s="57">
        <v>2</v>
      </c>
      <c r="P31" s="57">
        <f t="shared" si="19"/>
        <v>2</v>
      </c>
      <c r="Q31" s="57"/>
      <c r="R31" s="57">
        <v>2.5</v>
      </c>
      <c r="S31" s="51"/>
      <c r="T31" s="51"/>
      <c r="U31" s="51"/>
      <c r="V31" s="57">
        <v>1</v>
      </c>
      <c r="W31" s="57"/>
      <c r="X31" s="52" t="str">
        <f t="shared" si="20"/>
        <v/>
      </c>
      <c r="Y31" s="52" t="str">
        <f t="shared" si="21"/>
        <v/>
      </c>
      <c r="Z31" s="52" t="str">
        <f t="shared" si="22"/>
        <v/>
      </c>
      <c r="AA31" s="52" t="str">
        <f t="shared" si="0"/>
        <v/>
      </c>
      <c r="AB31" s="52" t="str">
        <f t="shared" si="1"/>
        <v/>
      </c>
      <c r="AC31" s="52" t="str">
        <f t="shared" si="2"/>
        <v/>
      </c>
      <c r="AD31" s="52" t="str">
        <f t="shared" si="3"/>
        <v/>
      </c>
      <c r="AE31" s="52" t="str">
        <f t="shared" si="4"/>
        <v/>
      </c>
      <c r="AF31" s="52" t="str">
        <f t="shared" si="5"/>
        <v/>
      </c>
      <c r="AG31" s="52" t="str">
        <f t="shared" si="6"/>
        <v/>
      </c>
      <c r="AH31" s="52" t="str">
        <f t="shared" si="7"/>
        <v/>
      </c>
      <c r="AI31" s="52" t="str">
        <f t="shared" si="23"/>
        <v/>
      </c>
      <c r="AJ31" s="52" t="str">
        <f t="shared" si="24"/>
        <v/>
      </c>
      <c r="AK31" s="52" t="str">
        <f t="shared" si="35"/>
        <v/>
      </c>
      <c r="AL31" s="52" t="str">
        <f t="shared" si="25"/>
        <v/>
      </c>
      <c r="AM31" t="str">
        <f t="shared" si="32"/>
        <v>Alameda &amp; CntryClub</v>
      </c>
      <c r="AN31" s="48" t="str">
        <f t="shared" si="36"/>
        <v>Alameda</v>
      </c>
      <c r="AO31" s="88" t="s">
        <v>359</v>
      </c>
      <c r="AP31" t="str">
        <f t="shared" si="26"/>
        <v>Alameda Dr</v>
      </c>
      <c r="AQ31" t="str">
        <f t="shared" si="9"/>
        <v>Country Club Wy</v>
      </c>
      <c r="AR31" t="str">
        <f t="shared" si="27"/>
        <v>Alameda Dr &amp; Country Club Wy</v>
      </c>
      <c r="AS31" s="16">
        <f t="shared" si="10"/>
        <v>0</v>
      </c>
      <c r="AT31" t="str">
        <f t="shared" si="34"/>
        <v/>
      </c>
      <c r="AU31" t="str">
        <f t="shared" si="34"/>
        <v/>
      </c>
      <c r="AV31" t="str">
        <f t="shared" si="34"/>
        <v/>
      </c>
      <c r="AW31" t="str">
        <f t="shared" si="34"/>
        <v/>
      </c>
      <c r="AY31" t="str">
        <f t="shared" si="12"/>
        <v/>
      </c>
      <c r="AZ31" t="str">
        <f t="shared" si="13"/>
        <v/>
      </c>
      <c r="BA31" t="str">
        <f t="shared" si="14"/>
        <v/>
      </c>
      <c r="BB31" t="str">
        <f t="shared" si="15"/>
        <v/>
      </c>
      <c r="BC31" s="54" t="b">
        <v>1</v>
      </c>
      <c r="BD31" s="54" t="b">
        <v>0</v>
      </c>
      <c r="BE31" s="54" t="b">
        <f t="shared" si="16"/>
        <v>1</v>
      </c>
      <c r="BF31" s="54" t="b">
        <f t="shared" si="28"/>
        <v>0</v>
      </c>
      <c r="BG31">
        <f t="shared" si="29"/>
        <v>2.5</v>
      </c>
      <c r="BH31" t="str">
        <f t="shared" si="30"/>
        <v/>
      </c>
    </row>
    <row r="32" spans="1:60" ht="12.75" customHeight="1" x14ac:dyDescent="0.25">
      <c r="A32" s="114">
        <v>131</v>
      </c>
      <c r="B32" s="119" t="s">
        <v>41</v>
      </c>
      <c r="C32" s="119" t="s">
        <v>27</v>
      </c>
      <c r="D32" s="52">
        <v>1</v>
      </c>
      <c r="E32" s="115">
        <v>1</v>
      </c>
      <c r="F32" s="115"/>
      <c r="G32" s="115"/>
      <c r="H32" s="115">
        <v>1</v>
      </c>
      <c r="I32" s="115" t="b">
        <f t="shared" si="17"/>
        <v>0</v>
      </c>
      <c r="J32" s="115" t="b">
        <f t="shared" si="18"/>
        <v>1</v>
      </c>
      <c r="K32" s="115">
        <v>0</v>
      </c>
      <c r="L32" s="115">
        <v>0</v>
      </c>
      <c r="M32" s="115">
        <v>3</v>
      </c>
      <c r="N32" s="115">
        <v>3</v>
      </c>
      <c r="O32" s="57">
        <v>1</v>
      </c>
      <c r="P32" s="57">
        <f t="shared" si="19"/>
        <v>1</v>
      </c>
      <c r="Q32" s="57">
        <v>2</v>
      </c>
      <c r="R32" s="57">
        <v>0</v>
      </c>
      <c r="S32" s="51"/>
      <c r="T32" s="51"/>
      <c r="U32" s="51"/>
      <c r="V32" s="57">
        <v>2</v>
      </c>
      <c r="W32" s="57"/>
      <c r="X32" s="52">
        <f t="shared" si="20"/>
        <v>44120</v>
      </c>
      <c r="Y32" s="52">
        <f t="shared" si="21"/>
        <v>44120</v>
      </c>
      <c r="Z32" s="52">
        <f t="shared" si="22"/>
        <v>22165</v>
      </c>
      <c r="AA32" s="52">
        <f t="shared" si="0"/>
        <v>0</v>
      </c>
      <c r="AB32" s="52">
        <f t="shared" si="1"/>
        <v>44120</v>
      </c>
      <c r="AC32" s="52">
        <f t="shared" si="2"/>
        <v>37510</v>
      </c>
      <c r="AD32" s="52">
        <f t="shared" si="3"/>
        <v>0</v>
      </c>
      <c r="AE32" s="52">
        <f t="shared" si="4"/>
        <v>18699</v>
      </c>
      <c r="AF32" s="52">
        <f t="shared" si="5"/>
        <v>0</v>
      </c>
      <c r="AG32" s="52">
        <f t="shared" si="6"/>
        <v>0</v>
      </c>
      <c r="AH32" s="52">
        <f t="shared" si="7"/>
        <v>22165</v>
      </c>
      <c r="AI32" s="52">
        <f t="shared" si="23"/>
        <v>45</v>
      </c>
      <c r="AJ32" s="52">
        <f t="shared" si="24"/>
        <v>61</v>
      </c>
      <c r="AK32" s="52">
        <f t="shared" si="35"/>
        <v>46</v>
      </c>
      <c r="AL32" s="52">
        <f t="shared" si="25"/>
        <v>48</v>
      </c>
      <c r="AM32" t="str">
        <f t="shared" si="32"/>
        <v>Apache &amp; Rural</v>
      </c>
      <c r="AN32" s="48" t="str">
        <f t="shared" si="36"/>
        <v>Apache</v>
      </c>
      <c r="AO32" s="89" t="s">
        <v>40</v>
      </c>
      <c r="AP32" t="str">
        <f t="shared" si="26"/>
        <v>Apache Blvd</v>
      </c>
      <c r="AQ32" t="str">
        <f t="shared" si="9"/>
        <v>Rural Rd</v>
      </c>
      <c r="AR32" t="str">
        <f t="shared" si="27"/>
        <v>Apache Blvd &amp; Rural Rd</v>
      </c>
      <c r="AS32" s="16">
        <f t="shared" si="10"/>
        <v>4</v>
      </c>
      <c r="AT32" t="str">
        <f t="shared" si="34"/>
        <v>Apache Blvd &amp; Rural Rd_1</v>
      </c>
      <c r="AU32" t="str">
        <f t="shared" si="34"/>
        <v>Apache Blvd &amp; Rural Rd_2</v>
      </c>
      <c r="AV32" t="str">
        <f t="shared" si="34"/>
        <v>Apache Blvd &amp; Rural Rd_3</v>
      </c>
      <c r="AW32" t="str">
        <f t="shared" si="34"/>
        <v>Apache Blvd &amp; Rural Rd_4</v>
      </c>
      <c r="AY32">
        <f t="shared" si="12"/>
        <v>18699</v>
      </c>
      <c r="AZ32">
        <f t="shared" si="13"/>
        <v>44120</v>
      </c>
      <c r="BA32">
        <f t="shared" si="14"/>
        <v>37510</v>
      </c>
      <c r="BB32">
        <f t="shared" si="15"/>
        <v>22165</v>
      </c>
      <c r="BC32" s="54" t="b">
        <v>1</v>
      </c>
      <c r="BD32" s="54" t="b">
        <v>1</v>
      </c>
      <c r="BE32" s="54" t="b">
        <f t="shared" si="16"/>
        <v>1</v>
      </c>
      <c r="BF32" s="54" t="b">
        <f t="shared" si="28"/>
        <v>1</v>
      </c>
      <c r="BG32">
        <f t="shared" si="29"/>
        <v>0</v>
      </c>
      <c r="BH32">
        <f t="shared" si="30"/>
        <v>0</v>
      </c>
    </row>
    <row r="33" spans="1:60" ht="12.75" customHeight="1" x14ac:dyDescent="0.25">
      <c r="A33" s="114">
        <v>132</v>
      </c>
      <c r="B33" s="119" t="s">
        <v>41</v>
      </c>
      <c r="C33" s="114" t="s">
        <v>34</v>
      </c>
      <c r="D33" s="52">
        <v>0</v>
      </c>
      <c r="E33" s="115"/>
      <c r="F33" s="115"/>
      <c r="G33" s="115"/>
      <c r="H33" s="115"/>
      <c r="I33" s="115" t="b">
        <f t="shared" si="17"/>
        <v>0</v>
      </c>
      <c r="J33" s="115" t="b">
        <f t="shared" si="18"/>
        <v>1</v>
      </c>
      <c r="K33" s="115">
        <v>0</v>
      </c>
      <c r="L33" s="115">
        <v>0</v>
      </c>
      <c r="M33" s="115">
        <v>3</v>
      </c>
      <c r="N33" s="115">
        <v>3</v>
      </c>
      <c r="O33" s="57">
        <v>1</v>
      </c>
      <c r="P33" s="57">
        <f t="shared" si="19"/>
        <v>1</v>
      </c>
      <c r="Q33" s="57">
        <v>2</v>
      </c>
      <c r="R33" s="57">
        <v>0.5</v>
      </c>
      <c r="S33" s="51"/>
      <c r="T33" s="51"/>
      <c r="U33" s="51"/>
      <c r="V33" s="57">
        <v>1</v>
      </c>
      <c r="W33" s="57"/>
      <c r="X33" s="52">
        <f t="shared" si="20"/>
        <v>18699</v>
      </c>
      <c r="Y33" s="52" t="str">
        <f t="shared" si="21"/>
        <v/>
      </c>
      <c r="Z33" s="52">
        <f t="shared" si="22"/>
        <v>18699</v>
      </c>
      <c r="AA33" s="52">
        <f t="shared" si="0"/>
        <v>0</v>
      </c>
      <c r="AB33" s="52" t="str">
        <f t="shared" si="1"/>
        <v/>
      </c>
      <c r="AC33" s="52" t="str">
        <f t="shared" si="2"/>
        <v/>
      </c>
      <c r="AD33" s="52" t="str">
        <f t="shared" si="3"/>
        <v/>
      </c>
      <c r="AE33" s="52">
        <f t="shared" si="4"/>
        <v>18699</v>
      </c>
      <c r="AF33" s="52" t="str">
        <f t="shared" si="5"/>
        <v/>
      </c>
      <c r="AG33" s="52" t="str">
        <f t="shared" si="6"/>
        <v/>
      </c>
      <c r="AH33" s="52" t="str">
        <f t="shared" si="7"/>
        <v/>
      </c>
      <c r="AI33" s="142">
        <v>45</v>
      </c>
      <c r="AJ33" s="52" t="str">
        <f t="shared" si="24"/>
        <v/>
      </c>
      <c r="AK33" s="52" t="str">
        <f t="shared" si="35"/>
        <v/>
      </c>
      <c r="AL33" s="52" t="str">
        <f t="shared" si="25"/>
        <v/>
      </c>
      <c r="AM33" t="str">
        <f t="shared" si="32"/>
        <v>Apache &amp; Dorsey</v>
      </c>
      <c r="AN33" s="48" t="str">
        <f t="shared" si="36"/>
        <v>Apache</v>
      </c>
      <c r="AO33" s="88" t="s">
        <v>210</v>
      </c>
      <c r="AP33" t="str">
        <f t="shared" si="26"/>
        <v>Apache Blvd</v>
      </c>
      <c r="AQ33" t="str">
        <f t="shared" si="9"/>
        <v>S Dorsey Ln</v>
      </c>
      <c r="AR33" t="str">
        <f t="shared" si="27"/>
        <v>Apache Blvd &amp; S Dorsey Ln</v>
      </c>
      <c r="AS33" s="16">
        <f t="shared" si="10"/>
        <v>0</v>
      </c>
      <c r="AT33" t="str">
        <f t="shared" si="34"/>
        <v/>
      </c>
      <c r="AU33" t="str">
        <f t="shared" si="34"/>
        <v/>
      </c>
      <c r="AV33" t="str">
        <f t="shared" si="34"/>
        <v/>
      </c>
      <c r="AW33" t="str">
        <f t="shared" si="34"/>
        <v/>
      </c>
      <c r="AY33">
        <f t="shared" si="12"/>
        <v>18699</v>
      </c>
      <c r="AZ33" t="str">
        <f t="shared" si="13"/>
        <v/>
      </c>
      <c r="BA33" t="str">
        <f t="shared" si="14"/>
        <v/>
      </c>
      <c r="BB33" t="str">
        <f t="shared" si="15"/>
        <v/>
      </c>
      <c r="BC33" s="54" t="b">
        <v>1</v>
      </c>
      <c r="BD33" s="54" t="b">
        <v>0</v>
      </c>
      <c r="BE33" s="54" t="b">
        <f t="shared" si="16"/>
        <v>1</v>
      </c>
      <c r="BF33" s="54" t="b">
        <f t="shared" si="28"/>
        <v>0</v>
      </c>
      <c r="BG33">
        <f t="shared" si="29"/>
        <v>0.5</v>
      </c>
      <c r="BH33" t="str">
        <f t="shared" si="30"/>
        <v/>
      </c>
    </row>
    <row r="34" spans="1:60" ht="12.75" customHeight="1" x14ac:dyDescent="0.25">
      <c r="A34" s="114">
        <v>133</v>
      </c>
      <c r="B34" s="119" t="s">
        <v>41</v>
      </c>
      <c r="C34" s="114" t="s">
        <v>25</v>
      </c>
      <c r="D34" s="52">
        <v>1</v>
      </c>
      <c r="E34" s="115">
        <v>1</v>
      </c>
      <c r="F34" s="115"/>
      <c r="G34" s="115"/>
      <c r="H34" s="115"/>
      <c r="I34" s="115" t="b">
        <f t="shared" si="17"/>
        <v>1</v>
      </c>
      <c r="J34" s="115" t="b">
        <f t="shared" si="18"/>
        <v>1</v>
      </c>
      <c r="K34" s="115">
        <v>3</v>
      </c>
      <c r="L34" s="115">
        <v>3</v>
      </c>
      <c r="M34" s="115">
        <v>3</v>
      </c>
      <c r="N34" s="115">
        <v>3</v>
      </c>
      <c r="O34" s="57">
        <v>1</v>
      </c>
      <c r="P34" s="57">
        <f t="shared" si="19"/>
        <v>1</v>
      </c>
      <c r="Q34" s="57">
        <v>2</v>
      </c>
      <c r="R34" s="57">
        <v>0</v>
      </c>
      <c r="S34" s="51"/>
      <c r="T34" s="51"/>
      <c r="U34" s="51"/>
      <c r="V34" s="57">
        <v>2</v>
      </c>
      <c r="W34" s="57"/>
      <c r="X34" s="52">
        <f t="shared" ref="X34:X51" si="37">IF(MAX(AY34:BB34)&gt;0,MAX(AY34:BB34),"")</f>
        <v>22165</v>
      </c>
      <c r="Y34" s="52">
        <f t="shared" si="21"/>
        <v>4997</v>
      </c>
      <c r="Z34" s="52">
        <f t="shared" si="22"/>
        <v>22165</v>
      </c>
      <c r="AA34" s="52">
        <f t="shared" ref="AA34:AA51" si="38">IF(LEN(AI34)&gt;0,INDEX(TC_Dir,AI34+1)*AY34,"")</f>
        <v>4997</v>
      </c>
      <c r="AB34" s="52">
        <f t="shared" ref="AB34:AB51" si="39">IF(LEN(AJ34)&gt;0,INDEX(TC_Dir,AJ34+1)*AZ34,"")</f>
        <v>0</v>
      </c>
      <c r="AC34" s="52" t="str">
        <f t="shared" ref="AC34:AC51" si="40">IF(LEN(AK34)&gt;0,INDEX(TC_Dir,AK34+1)*BA34,"")</f>
        <v/>
      </c>
      <c r="AD34" s="52" t="str">
        <f t="shared" ref="AD34:AD51" si="41">IF(LEN(AL34)&gt;0,INDEX(TC_Dir,AL34+1)*BB34,"")</f>
        <v/>
      </c>
      <c r="AE34" s="52">
        <f t="shared" ref="AE34:AE51" si="42">IF(LEN(AI34)&gt;0,NOT(INDEX(TC_Dir,AI34+1))*AY34,"")</f>
        <v>0</v>
      </c>
      <c r="AF34" s="52">
        <f t="shared" ref="AF34:AF51" si="43">IF(LEN(AJ34)&gt;0,NOT(INDEX(TC_Dir,AJ34+1))*AZ34,"")</f>
        <v>22165</v>
      </c>
      <c r="AG34" s="52" t="str">
        <f t="shared" ref="AG34:AG51" si="44">IF(LEN(AK34)&gt;0,NOT(INDEX(TC_Dir,AK34+1))*BA34,"")</f>
        <v/>
      </c>
      <c r="AH34" s="52" t="str">
        <f t="shared" ref="AH34:AH51" si="45">IF(LEN(AL34)&gt;0,NOT(INDEX(TC_Dir,AL34+1))*BB34,"")</f>
        <v/>
      </c>
      <c r="AI34" s="52">
        <f t="shared" si="23"/>
        <v>60</v>
      </c>
      <c r="AJ34" s="142">
        <v>48</v>
      </c>
      <c r="AK34" s="52" t="str">
        <f t="shared" si="35"/>
        <v/>
      </c>
      <c r="AL34" s="52" t="str">
        <f t="shared" si="25"/>
        <v/>
      </c>
      <c r="AM34" t="str">
        <f t="shared" si="32"/>
        <v>Apache &amp; College</v>
      </c>
      <c r="AN34" s="48" t="str">
        <f t="shared" si="36"/>
        <v>Apache</v>
      </c>
      <c r="AO34" s="48" t="str">
        <f t="shared" si="31"/>
        <v>College</v>
      </c>
      <c r="AP34" t="str">
        <f t="shared" si="26"/>
        <v>Apache Blvd</v>
      </c>
      <c r="AQ34" t="str">
        <f t="shared" si="9"/>
        <v>College Ave</v>
      </c>
      <c r="AR34" t="str">
        <f t="shared" si="27"/>
        <v>Apache Blvd &amp; College Ave</v>
      </c>
      <c r="AS34" s="16">
        <f t="shared" ref="AS34:AS56" si="46">COUNTIF(ConcFrom,AR34)+COUNTIF(ConcTo,AR34)</f>
        <v>1</v>
      </c>
      <c r="AT34" t="str">
        <f t="shared" si="34"/>
        <v>Apache Blvd &amp; College Ave_1</v>
      </c>
      <c r="AU34" t="str">
        <f t="shared" si="34"/>
        <v/>
      </c>
      <c r="AV34" t="str">
        <f t="shared" si="34"/>
        <v/>
      </c>
      <c r="AW34" t="str">
        <f t="shared" si="34"/>
        <v/>
      </c>
      <c r="AY34">
        <f t="shared" ref="AY34:AY51" si="47">IF(ISNUMBER(AI34),INDEX(TrfCnt,AI34+1),"")</f>
        <v>4997</v>
      </c>
      <c r="AZ34">
        <f t="shared" ref="AZ34:AZ51" si="48">IF(ISNUMBER(AJ34),INDEX(TrfCnt,AJ34+1),"")</f>
        <v>22165</v>
      </c>
      <c r="BA34" t="str">
        <f t="shared" ref="BA34:BA51" si="49">IF(ISNUMBER(AK34),INDEX(TrfCnt,AK34+1),"")</f>
        <v/>
      </c>
      <c r="BB34" t="str">
        <f t="shared" ref="BB34:BB51" si="50">IF(ISNUMBER(AL34),INDEX(TrfCnt,AL34+1),"")</f>
        <v/>
      </c>
      <c r="BC34" s="54" t="b">
        <v>0</v>
      </c>
      <c r="BD34" s="54" t="b">
        <v>1</v>
      </c>
      <c r="BE34" s="54" t="b">
        <f t="shared" ref="BE34:BE56" si="51">NOT(ISERROR(MATCH(A34,summary_loc,0)))</f>
        <v>1</v>
      </c>
      <c r="BF34" s="54" t="b">
        <f t="shared" si="28"/>
        <v>0</v>
      </c>
      <c r="BG34" t="str">
        <f t="shared" si="29"/>
        <v/>
      </c>
      <c r="BH34">
        <f t="shared" si="30"/>
        <v>0</v>
      </c>
    </row>
    <row r="35" spans="1:60" ht="12.75" customHeight="1" x14ac:dyDescent="0.25">
      <c r="A35" s="114">
        <v>134</v>
      </c>
      <c r="B35" s="114" t="s">
        <v>41</v>
      </c>
      <c r="C35" s="114" t="s">
        <v>42</v>
      </c>
      <c r="D35" s="52">
        <v>1</v>
      </c>
      <c r="E35" s="115">
        <v>1</v>
      </c>
      <c r="F35" s="115"/>
      <c r="G35" s="115"/>
      <c r="H35" s="115"/>
      <c r="I35" s="115" t="b">
        <f t="shared" si="17"/>
        <v>1</v>
      </c>
      <c r="J35" s="115" t="b">
        <f t="shared" si="18"/>
        <v>1</v>
      </c>
      <c r="K35" s="115">
        <v>5</v>
      </c>
      <c r="L35" s="115">
        <v>5</v>
      </c>
      <c r="M35" s="115">
        <v>3</v>
      </c>
      <c r="N35" s="115">
        <v>3</v>
      </c>
      <c r="O35" s="57">
        <v>1</v>
      </c>
      <c r="P35" s="57">
        <f t="shared" si="19"/>
        <v>1</v>
      </c>
      <c r="Q35" s="57">
        <v>2</v>
      </c>
      <c r="R35" s="57">
        <v>0</v>
      </c>
      <c r="S35" s="51"/>
      <c r="T35" s="51"/>
      <c r="U35" s="51"/>
      <c r="V35" s="57">
        <v>1</v>
      </c>
      <c r="W35" s="57"/>
      <c r="X35" s="52">
        <f t="shared" si="37"/>
        <v>22165</v>
      </c>
      <c r="Y35" s="52" t="str">
        <f t="shared" si="21"/>
        <v/>
      </c>
      <c r="Z35" s="52">
        <f t="shared" si="22"/>
        <v>22165</v>
      </c>
      <c r="AA35" s="52">
        <f t="shared" si="38"/>
        <v>0</v>
      </c>
      <c r="AB35" s="52" t="str">
        <f t="shared" si="39"/>
        <v/>
      </c>
      <c r="AC35" s="52" t="str">
        <f t="shared" si="40"/>
        <v/>
      </c>
      <c r="AD35" s="52" t="str">
        <f t="shared" si="41"/>
        <v/>
      </c>
      <c r="AE35" s="52">
        <f t="shared" si="42"/>
        <v>22165</v>
      </c>
      <c r="AF35" s="52" t="str">
        <f t="shared" si="43"/>
        <v/>
      </c>
      <c r="AG35" s="52" t="str">
        <f t="shared" si="44"/>
        <v/>
      </c>
      <c r="AH35" s="52" t="str">
        <f t="shared" si="45"/>
        <v/>
      </c>
      <c r="AI35" s="142">
        <v>48</v>
      </c>
      <c r="AJ35" s="52" t="str">
        <f t="shared" ref="AJ35:AJ51" si="52">IF(LEN(AU35)&gt;0,IF(NOT(ISERROR(MATCH(AU35,TC_concat,0))),MOD(MATCH(AU35,TC_concat,0)-1,156),""),"")</f>
        <v/>
      </c>
      <c r="AK35" s="52" t="str">
        <f t="shared" ref="AK35:AK51" si="53">IF(LEN(AV35)&gt;0,IF(NOT(ISERROR(MATCH(AV35,TC_concat,0))),MOD(MATCH(AV35,TC_concat,0)-1,156),""),"")</f>
        <v/>
      </c>
      <c r="AL35" s="52" t="str">
        <f t="shared" ref="AL35:AL51" si="54">IF(LEN(AW35)&gt;0,IF(NOT(ISERROR(MATCH(AW35,TC_concat,0))),MOD(MATCH(AW35,TC_concat,0)-1,156),""),"")</f>
        <v/>
      </c>
      <c r="AM35" t="str">
        <f t="shared" si="32"/>
        <v>Apache &amp; Paseo</v>
      </c>
      <c r="AN35" s="48" t="str">
        <f t="shared" si="36"/>
        <v>Apache</v>
      </c>
      <c r="AO35" s="48" t="str">
        <f t="shared" si="31"/>
        <v>Paseo</v>
      </c>
      <c r="AP35" t="str">
        <f t="shared" si="26"/>
        <v>Apache Blvd</v>
      </c>
      <c r="AQ35" t="str">
        <f t="shared" si="9"/>
        <v>Paseo Del Saber</v>
      </c>
      <c r="AR35" t="str">
        <f t="shared" si="27"/>
        <v>Apache Blvd &amp; Paseo Del Saber</v>
      </c>
      <c r="AS35" s="16">
        <f t="shared" si="46"/>
        <v>0</v>
      </c>
      <c r="AT35" t="str">
        <f t="shared" si="34"/>
        <v/>
      </c>
      <c r="AU35" t="str">
        <f t="shared" si="34"/>
        <v/>
      </c>
      <c r="AV35" t="str">
        <f t="shared" si="34"/>
        <v/>
      </c>
      <c r="AW35" t="str">
        <f t="shared" si="34"/>
        <v/>
      </c>
      <c r="AY35">
        <f t="shared" si="47"/>
        <v>22165</v>
      </c>
      <c r="AZ35" t="str">
        <f t="shared" si="48"/>
        <v/>
      </c>
      <c r="BA35" t="str">
        <f t="shared" si="49"/>
        <v/>
      </c>
      <c r="BB35" t="str">
        <f t="shared" si="50"/>
        <v/>
      </c>
      <c r="BC35" s="54" t="b">
        <v>1</v>
      </c>
      <c r="BD35" s="54" t="b">
        <v>1</v>
      </c>
      <c r="BE35" s="54" t="b">
        <f t="shared" si="51"/>
        <v>1</v>
      </c>
      <c r="BF35" s="54" t="b">
        <f t="shared" si="28"/>
        <v>1</v>
      </c>
      <c r="BG35">
        <f t="shared" si="29"/>
        <v>0</v>
      </c>
      <c r="BH35">
        <f t="shared" si="30"/>
        <v>0</v>
      </c>
    </row>
    <row r="36" spans="1:60" ht="12.75" customHeight="1" x14ac:dyDescent="0.25">
      <c r="A36" s="114">
        <v>135</v>
      </c>
      <c r="B36" s="119" t="s">
        <v>165</v>
      </c>
      <c r="C36" s="114" t="s">
        <v>27</v>
      </c>
      <c r="D36" s="52">
        <v>1</v>
      </c>
      <c r="E36" s="115"/>
      <c r="F36" s="115"/>
      <c r="G36" s="115"/>
      <c r="H36" s="115">
        <v>1</v>
      </c>
      <c r="I36" s="115" t="b">
        <f t="shared" si="17"/>
        <v>0</v>
      </c>
      <c r="J36" s="115" t="b">
        <f t="shared" si="18"/>
        <v>1</v>
      </c>
      <c r="K36" s="115">
        <v>0</v>
      </c>
      <c r="L36" s="115">
        <v>0</v>
      </c>
      <c r="M36" s="115">
        <v>3</v>
      </c>
      <c r="N36" s="115">
        <v>3</v>
      </c>
      <c r="O36" s="57">
        <v>1</v>
      </c>
      <c r="P36" s="57">
        <f t="shared" si="19"/>
        <v>1</v>
      </c>
      <c r="Q36" s="57">
        <v>2</v>
      </c>
      <c r="R36" s="57">
        <v>0</v>
      </c>
      <c r="S36" s="51"/>
      <c r="T36" s="51"/>
      <c r="U36" s="51"/>
      <c r="V36" s="57">
        <v>1</v>
      </c>
      <c r="W36" s="57"/>
      <c r="X36" s="52">
        <f t="shared" si="37"/>
        <v>37510</v>
      </c>
      <c r="Y36" s="52">
        <f t="shared" si="21"/>
        <v>37510</v>
      </c>
      <c r="Z36" s="52" t="str">
        <f t="shared" si="22"/>
        <v/>
      </c>
      <c r="AA36" s="52">
        <f t="shared" si="38"/>
        <v>37510</v>
      </c>
      <c r="AB36" s="52" t="str">
        <f t="shared" si="39"/>
        <v/>
      </c>
      <c r="AC36" s="52" t="str">
        <f t="shared" si="40"/>
        <v/>
      </c>
      <c r="AD36" s="52" t="str">
        <f t="shared" si="41"/>
        <v/>
      </c>
      <c r="AE36" s="52">
        <f t="shared" si="42"/>
        <v>0</v>
      </c>
      <c r="AF36" s="52" t="str">
        <f t="shared" si="43"/>
        <v/>
      </c>
      <c r="AG36" s="52" t="str">
        <f t="shared" si="44"/>
        <v/>
      </c>
      <c r="AH36" s="52" t="str">
        <f t="shared" si="45"/>
        <v/>
      </c>
      <c r="AI36" s="142">
        <v>46</v>
      </c>
      <c r="AJ36" s="52" t="str">
        <f t="shared" si="52"/>
        <v/>
      </c>
      <c r="AK36" s="52" t="str">
        <f t="shared" si="53"/>
        <v/>
      </c>
      <c r="AL36" s="52" t="str">
        <f t="shared" si="54"/>
        <v/>
      </c>
      <c r="AM36" t="str">
        <f t="shared" si="32"/>
        <v>Lemon &amp; Rural</v>
      </c>
      <c r="AN36" s="48" t="str">
        <f t="shared" si="36"/>
        <v>Lemon</v>
      </c>
      <c r="AO36" s="48" t="str">
        <f t="shared" si="31"/>
        <v>Rural</v>
      </c>
      <c r="AP36" t="str">
        <f t="shared" si="26"/>
        <v>Lemon St</v>
      </c>
      <c r="AQ36" t="str">
        <f t="shared" si="9"/>
        <v>Rural Rd</v>
      </c>
      <c r="AR36" t="str">
        <f t="shared" si="27"/>
        <v>Lemon St &amp; Rural Rd</v>
      </c>
      <c r="AS36" s="16">
        <f t="shared" si="46"/>
        <v>0</v>
      </c>
      <c r="AT36" t="str">
        <f t="shared" si="34"/>
        <v/>
      </c>
      <c r="AU36" t="str">
        <f t="shared" si="34"/>
        <v/>
      </c>
      <c r="AV36" t="str">
        <f t="shared" si="34"/>
        <v/>
      </c>
      <c r="AW36" t="str">
        <f t="shared" si="34"/>
        <v/>
      </c>
      <c r="AY36">
        <f t="shared" si="47"/>
        <v>37510</v>
      </c>
      <c r="AZ36" t="str">
        <f t="shared" si="48"/>
        <v/>
      </c>
      <c r="BA36" t="str">
        <f t="shared" si="49"/>
        <v/>
      </c>
      <c r="BB36" t="str">
        <f t="shared" si="50"/>
        <v/>
      </c>
      <c r="BC36" s="54" t="b">
        <v>1</v>
      </c>
      <c r="BD36" s="54" t="b">
        <v>0</v>
      </c>
      <c r="BE36" s="54" t="b">
        <f t="shared" si="51"/>
        <v>1</v>
      </c>
      <c r="BF36" s="54" t="b">
        <f t="shared" si="28"/>
        <v>0</v>
      </c>
      <c r="BG36">
        <f t="shared" si="29"/>
        <v>0</v>
      </c>
      <c r="BH36" t="str">
        <f t="shared" si="30"/>
        <v/>
      </c>
    </row>
    <row r="37" spans="1:60" ht="12.75" customHeight="1" x14ac:dyDescent="0.25">
      <c r="A37" s="114">
        <v>136</v>
      </c>
      <c r="B37" s="118" t="s">
        <v>358</v>
      </c>
      <c r="C37" s="114" t="s">
        <v>27</v>
      </c>
      <c r="D37" s="120">
        <v>0</v>
      </c>
      <c r="E37" s="115"/>
      <c r="F37" s="115"/>
      <c r="G37" s="115"/>
      <c r="H37" s="115"/>
      <c r="I37" s="115" t="b">
        <f t="shared" si="17"/>
        <v>0</v>
      </c>
      <c r="J37" s="115" t="b">
        <f t="shared" si="18"/>
        <v>1</v>
      </c>
      <c r="K37" s="115">
        <v>0</v>
      </c>
      <c r="L37" s="115">
        <v>0</v>
      </c>
      <c r="M37" s="115">
        <v>4</v>
      </c>
      <c r="N37" s="115">
        <v>0</v>
      </c>
      <c r="O37" s="57">
        <v>1</v>
      </c>
      <c r="P37" s="57">
        <f t="shared" si="19"/>
        <v>1</v>
      </c>
      <c r="Q37" s="57">
        <v>2</v>
      </c>
      <c r="R37" s="57">
        <v>0</v>
      </c>
      <c r="S37" s="51"/>
      <c r="T37" s="51"/>
      <c r="U37" s="51"/>
      <c r="V37" s="57">
        <v>1</v>
      </c>
      <c r="W37" s="57"/>
      <c r="X37" s="52">
        <f t="shared" si="37"/>
        <v>44120</v>
      </c>
      <c r="Y37" s="52">
        <f t="shared" si="21"/>
        <v>44120</v>
      </c>
      <c r="Z37" s="52" t="str">
        <f t="shared" si="22"/>
        <v/>
      </c>
      <c r="AA37" s="52">
        <f t="shared" si="38"/>
        <v>44120</v>
      </c>
      <c r="AB37" s="52" t="str">
        <f t="shared" si="39"/>
        <v/>
      </c>
      <c r="AC37" s="52" t="str">
        <f t="shared" si="40"/>
        <v/>
      </c>
      <c r="AD37" s="52" t="str">
        <f t="shared" si="41"/>
        <v/>
      </c>
      <c r="AE37" s="52">
        <f t="shared" si="42"/>
        <v>0</v>
      </c>
      <c r="AF37" s="52" t="str">
        <f t="shared" si="43"/>
        <v/>
      </c>
      <c r="AG37" s="52" t="str">
        <f t="shared" si="44"/>
        <v/>
      </c>
      <c r="AH37" s="52" t="str">
        <f t="shared" si="45"/>
        <v/>
      </c>
      <c r="AI37" s="142">
        <v>61</v>
      </c>
      <c r="AJ37" s="52" t="str">
        <f t="shared" si="52"/>
        <v/>
      </c>
      <c r="AK37" s="52" t="str">
        <f t="shared" si="53"/>
        <v/>
      </c>
      <c r="AL37" s="52" t="str">
        <f t="shared" si="54"/>
        <v/>
      </c>
      <c r="AM37" t="str">
        <f t="shared" si="32"/>
        <v>Spence &amp; Rural</v>
      </c>
      <c r="AN37" s="48" t="str">
        <f t="shared" si="36"/>
        <v>Spence</v>
      </c>
      <c r="AO37" s="48" t="str">
        <f t="shared" si="31"/>
        <v>Rural</v>
      </c>
      <c r="AP37" t="str">
        <f t="shared" si="26"/>
        <v>Spence St</v>
      </c>
      <c r="AQ37" t="str">
        <f t="shared" si="9"/>
        <v>Rural Rd</v>
      </c>
      <c r="AR37" t="str">
        <f t="shared" si="27"/>
        <v>Spence St &amp; Rural Rd</v>
      </c>
      <c r="AS37" s="16">
        <f t="shared" si="46"/>
        <v>0</v>
      </c>
      <c r="AT37" t="str">
        <f t="shared" si="34"/>
        <v/>
      </c>
      <c r="AU37" t="str">
        <f t="shared" si="34"/>
        <v/>
      </c>
      <c r="AV37" t="str">
        <f t="shared" si="34"/>
        <v/>
      </c>
      <c r="AW37" t="str">
        <f t="shared" si="34"/>
        <v/>
      </c>
      <c r="AY37">
        <f t="shared" si="47"/>
        <v>44120</v>
      </c>
      <c r="AZ37" t="str">
        <f t="shared" si="48"/>
        <v/>
      </c>
      <c r="BA37" t="str">
        <f t="shared" si="49"/>
        <v/>
      </c>
      <c r="BB37" t="str">
        <f t="shared" si="50"/>
        <v/>
      </c>
      <c r="BC37" s="54" t="b">
        <v>1</v>
      </c>
      <c r="BD37" s="54" t="b">
        <v>1</v>
      </c>
      <c r="BE37" s="54" t="b">
        <f t="shared" si="51"/>
        <v>1</v>
      </c>
      <c r="BF37" s="54" t="b">
        <f t="shared" si="28"/>
        <v>1</v>
      </c>
      <c r="BG37">
        <f t="shared" si="29"/>
        <v>0</v>
      </c>
      <c r="BH37">
        <f t="shared" si="30"/>
        <v>0</v>
      </c>
    </row>
    <row r="38" spans="1:60" ht="12.75" customHeight="1" x14ac:dyDescent="0.25">
      <c r="A38" s="114">
        <v>137</v>
      </c>
      <c r="B38" s="119" t="s">
        <v>166</v>
      </c>
      <c r="C38" s="119" t="s">
        <v>164</v>
      </c>
      <c r="D38" s="52">
        <v>0</v>
      </c>
      <c r="E38" s="115"/>
      <c r="F38" s="115"/>
      <c r="G38" s="115"/>
      <c r="H38" s="115"/>
      <c r="I38" s="115" t="b">
        <f t="shared" si="17"/>
        <v>1</v>
      </c>
      <c r="J38" s="115" t="b">
        <f t="shared" si="18"/>
        <v>0</v>
      </c>
      <c r="K38" s="115">
        <v>3</v>
      </c>
      <c r="L38" s="115">
        <v>3</v>
      </c>
      <c r="M38" s="115">
        <v>0</v>
      </c>
      <c r="N38" s="115">
        <v>0</v>
      </c>
      <c r="O38" s="57">
        <v>2</v>
      </c>
      <c r="P38" s="123">
        <f>O38-1</f>
        <v>1</v>
      </c>
      <c r="Q38" s="57"/>
      <c r="R38" s="57">
        <v>1.75</v>
      </c>
      <c r="S38" s="51"/>
      <c r="T38" s="51"/>
      <c r="U38" s="51"/>
      <c r="V38" s="57">
        <v>1</v>
      </c>
      <c r="W38" s="57"/>
      <c r="X38" s="52">
        <f t="shared" si="37"/>
        <v>37476</v>
      </c>
      <c r="Y38" s="52">
        <f t="shared" si="21"/>
        <v>24403</v>
      </c>
      <c r="Z38" s="52">
        <f t="shared" si="22"/>
        <v>37476</v>
      </c>
      <c r="AA38" s="52">
        <f t="shared" si="38"/>
        <v>0</v>
      </c>
      <c r="AB38" s="52">
        <f t="shared" si="39"/>
        <v>20170</v>
      </c>
      <c r="AC38" s="52">
        <f t="shared" si="40"/>
        <v>24403</v>
      </c>
      <c r="AD38" s="52">
        <f t="shared" si="41"/>
        <v>0</v>
      </c>
      <c r="AE38" s="52">
        <f t="shared" si="42"/>
        <v>31585</v>
      </c>
      <c r="AF38" s="52">
        <f t="shared" si="43"/>
        <v>0</v>
      </c>
      <c r="AG38" s="52">
        <f t="shared" si="44"/>
        <v>0</v>
      </c>
      <c r="AH38" s="52">
        <f t="shared" si="45"/>
        <v>37476</v>
      </c>
      <c r="AI38" s="52">
        <f t="shared" ref="AI38:AI51" si="55">IF(LEN(AT38)&gt;0,IF(NOT(ISERROR(MATCH(AT38,TC_concat,0))),MOD(MATCH(AT38,TC_concat,0)-1,156),""),"")</f>
        <v>56</v>
      </c>
      <c r="AJ38" s="52">
        <f t="shared" si="52"/>
        <v>81</v>
      </c>
      <c r="AK38" s="52">
        <f t="shared" si="53"/>
        <v>52</v>
      </c>
      <c r="AL38" s="52">
        <f t="shared" si="54"/>
        <v>55</v>
      </c>
      <c r="AM38" t="str">
        <f t="shared" si="32"/>
        <v>Bway &amp; Priest</v>
      </c>
      <c r="AN38" s="88" t="s">
        <v>211</v>
      </c>
      <c r="AO38" s="48" t="str">
        <f t="shared" si="31"/>
        <v>Priest</v>
      </c>
      <c r="AP38" t="str">
        <f t="shared" si="26"/>
        <v>Broadway Rd</v>
      </c>
      <c r="AQ38" t="str">
        <f t="shared" si="9"/>
        <v>Priest Dr</v>
      </c>
      <c r="AR38" t="str">
        <f t="shared" si="27"/>
        <v>Broadway Rd &amp; Priest Dr</v>
      </c>
      <c r="AS38" s="16">
        <f t="shared" si="46"/>
        <v>4</v>
      </c>
      <c r="AT38" t="str">
        <f t="shared" si="34"/>
        <v>Broadway Rd &amp; Priest Dr_1</v>
      </c>
      <c r="AU38" t="str">
        <f t="shared" si="34"/>
        <v>Broadway Rd &amp; Priest Dr_2</v>
      </c>
      <c r="AV38" t="str">
        <f t="shared" si="34"/>
        <v>Broadway Rd &amp; Priest Dr_3</v>
      </c>
      <c r="AW38" t="str">
        <f t="shared" si="34"/>
        <v>Broadway Rd &amp; Priest Dr_4</v>
      </c>
      <c r="AY38">
        <f t="shared" si="47"/>
        <v>31585</v>
      </c>
      <c r="AZ38">
        <f t="shared" si="48"/>
        <v>20170</v>
      </c>
      <c r="BA38">
        <f t="shared" si="49"/>
        <v>24403</v>
      </c>
      <c r="BB38">
        <f t="shared" si="50"/>
        <v>37476</v>
      </c>
      <c r="BC38" s="54" t="b">
        <v>1</v>
      </c>
      <c r="BD38" s="54" t="b">
        <v>0</v>
      </c>
      <c r="BE38" s="54" t="b">
        <f t="shared" si="51"/>
        <v>1</v>
      </c>
      <c r="BF38" s="54" t="b">
        <f t="shared" si="28"/>
        <v>0</v>
      </c>
      <c r="BG38">
        <f t="shared" si="29"/>
        <v>1.75</v>
      </c>
      <c r="BH38" t="str">
        <f t="shared" si="30"/>
        <v/>
      </c>
    </row>
    <row r="39" spans="1:60" ht="12.75" customHeight="1" x14ac:dyDescent="0.25">
      <c r="A39" s="114">
        <v>138</v>
      </c>
      <c r="B39" s="119" t="s">
        <v>166</v>
      </c>
      <c r="C39" s="114" t="s">
        <v>27</v>
      </c>
      <c r="D39" s="52">
        <v>0</v>
      </c>
      <c r="E39" s="115"/>
      <c r="F39" s="115"/>
      <c r="G39" s="115"/>
      <c r="H39" s="115"/>
      <c r="I39" s="115" t="b">
        <f t="shared" si="17"/>
        <v>0</v>
      </c>
      <c r="J39" s="115" t="b">
        <f t="shared" si="18"/>
        <v>0</v>
      </c>
      <c r="K39" s="115">
        <v>0</v>
      </c>
      <c r="L39" s="115">
        <v>0</v>
      </c>
      <c r="M39" s="115">
        <v>0</v>
      </c>
      <c r="N39" s="115">
        <v>0</v>
      </c>
      <c r="O39" s="57">
        <v>2</v>
      </c>
      <c r="P39" s="123">
        <f>O39-1</f>
        <v>1</v>
      </c>
      <c r="Q39" s="57"/>
      <c r="R39" s="57">
        <v>0.5</v>
      </c>
      <c r="S39" s="51"/>
      <c r="T39" s="51"/>
      <c r="U39" s="51"/>
      <c r="V39" s="57">
        <v>1</v>
      </c>
      <c r="W39" s="57"/>
      <c r="X39" s="52">
        <f t="shared" si="37"/>
        <v>44120</v>
      </c>
      <c r="Y39" s="52">
        <f t="shared" si="21"/>
        <v>44120</v>
      </c>
      <c r="Z39" s="52">
        <f t="shared" si="22"/>
        <v>30063</v>
      </c>
      <c r="AA39" s="52">
        <f t="shared" si="38"/>
        <v>0</v>
      </c>
      <c r="AB39" s="52">
        <f t="shared" si="39"/>
        <v>35740</v>
      </c>
      <c r="AC39" s="52">
        <f t="shared" si="40"/>
        <v>44120</v>
      </c>
      <c r="AD39" s="52">
        <f t="shared" si="41"/>
        <v>0</v>
      </c>
      <c r="AE39" s="52">
        <f t="shared" si="42"/>
        <v>30063</v>
      </c>
      <c r="AF39" s="52">
        <f t="shared" si="43"/>
        <v>0</v>
      </c>
      <c r="AG39" s="52">
        <f t="shared" si="44"/>
        <v>0</v>
      </c>
      <c r="AH39" s="52">
        <f t="shared" si="45"/>
        <v>29614</v>
      </c>
      <c r="AI39" s="52">
        <f t="shared" si="55"/>
        <v>63</v>
      </c>
      <c r="AJ39" s="52">
        <f t="shared" si="52"/>
        <v>74</v>
      </c>
      <c r="AK39" s="52">
        <f t="shared" si="53"/>
        <v>61</v>
      </c>
      <c r="AL39" s="52">
        <f t="shared" si="54"/>
        <v>62</v>
      </c>
      <c r="AM39" t="str">
        <f t="shared" si="32"/>
        <v>Bway &amp; Rural</v>
      </c>
      <c r="AN39" s="88" t="s">
        <v>211</v>
      </c>
      <c r="AO39" s="48" t="str">
        <f t="shared" si="31"/>
        <v>Rural</v>
      </c>
      <c r="AP39" t="str">
        <f t="shared" si="26"/>
        <v>Broadway Rd</v>
      </c>
      <c r="AQ39" t="str">
        <f t="shared" si="9"/>
        <v>Rural Rd</v>
      </c>
      <c r="AR39" t="str">
        <f t="shared" si="27"/>
        <v>Broadway Rd &amp; Rural Rd</v>
      </c>
      <c r="AS39" s="16">
        <f t="shared" si="46"/>
        <v>4</v>
      </c>
      <c r="AT39" t="str">
        <f t="shared" si="34"/>
        <v>Broadway Rd &amp; Rural Rd_1</v>
      </c>
      <c r="AU39" t="str">
        <f t="shared" si="34"/>
        <v>Broadway Rd &amp; Rural Rd_2</v>
      </c>
      <c r="AV39" t="str">
        <f t="shared" si="34"/>
        <v>Broadway Rd &amp; Rural Rd_3</v>
      </c>
      <c r="AW39" t="str">
        <f t="shared" si="34"/>
        <v>Broadway Rd &amp; Rural Rd_4</v>
      </c>
      <c r="AY39">
        <f t="shared" si="47"/>
        <v>30063</v>
      </c>
      <c r="AZ39">
        <f t="shared" si="48"/>
        <v>35740</v>
      </c>
      <c r="BA39">
        <f t="shared" si="49"/>
        <v>44120</v>
      </c>
      <c r="BB39">
        <f t="shared" si="50"/>
        <v>29614</v>
      </c>
      <c r="BC39" s="54" t="b">
        <v>1</v>
      </c>
      <c r="BD39" s="54" t="b">
        <v>1</v>
      </c>
      <c r="BE39" s="54" t="b">
        <f t="shared" si="51"/>
        <v>1</v>
      </c>
      <c r="BF39" s="54" t="b">
        <f t="shared" si="28"/>
        <v>1</v>
      </c>
      <c r="BG39">
        <f t="shared" si="29"/>
        <v>0.5</v>
      </c>
      <c r="BH39">
        <f t="shared" si="30"/>
        <v>0.5</v>
      </c>
    </row>
    <row r="40" spans="1:60" ht="12.75" customHeight="1" x14ac:dyDescent="0.25">
      <c r="A40" s="114">
        <v>139</v>
      </c>
      <c r="B40" s="119" t="s">
        <v>166</v>
      </c>
      <c r="C40" s="114" t="s">
        <v>25</v>
      </c>
      <c r="D40" s="52">
        <v>0</v>
      </c>
      <c r="E40" s="115"/>
      <c r="F40" s="115"/>
      <c r="G40" s="115"/>
      <c r="H40" s="115"/>
      <c r="I40" s="115" t="b">
        <f t="shared" si="17"/>
        <v>1</v>
      </c>
      <c r="J40" s="115" t="b">
        <f t="shared" si="18"/>
        <v>0</v>
      </c>
      <c r="K40" s="115">
        <v>3</v>
      </c>
      <c r="L40" s="115">
        <v>3</v>
      </c>
      <c r="M40" s="115">
        <v>0</v>
      </c>
      <c r="N40" s="115">
        <v>0</v>
      </c>
      <c r="O40" s="57">
        <v>2</v>
      </c>
      <c r="P40" s="123">
        <f>O40-1</f>
        <v>1</v>
      </c>
      <c r="Q40" s="57"/>
      <c r="R40" s="57">
        <v>0.5</v>
      </c>
      <c r="S40" s="51"/>
      <c r="T40" s="51"/>
      <c r="U40" s="51"/>
      <c r="V40" s="57">
        <v>1</v>
      </c>
      <c r="W40" s="57"/>
      <c r="X40" s="52">
        <f t="shared" si="37"/>
        <v>29614</v>
      </c>
      <c r="Y40" s="52">
        <f t="shared" si="21"/>
        <v>4997</v>
      </c>
      <c r="Z40" s="52">
        <f t="shared" si="22"/>
        <v>29614</v>
      </c>
      <c r="AA40" s="52">
        <f t="shared" si="38"/>
        <v>4442</v>
      </c>
      <c r="AB40" s="52">
        <f t="shared" si="39"/>
        <v>4997</v>
      </c>
      <c r="AC40" s="52">
        <f t="shared" si="40"/>
        <v>0</v>
      </c>
      <c r="AD40" s="52" t="str">
        <f t="shared" si="41"/>
        <v/>
      </c>
      <c r="AE40" s="52">
        <f t="shared" si="42"/>
        <v>0</v>
      </c>
      <c r="AF40" s="52">
        <f t="shared" si="43"/>
        <v>0</v>
      </c>
      <c r="AG40" s="52">
        <f t="shared" si="44"/>
        <v>29614</v>
      </c>
      <c r="AH40" s="52" t="str">
        <f t="shared" si="45"/>
        <v/>
      </c>
      <c r="AI40" s="52">
        <f t="shared" si="55"/>
        <v>76</v>
      </c>
      <c r="AJ40" s="52">
        <f t="shared" si="52"/>
        <v>60</v>
      </c>
      <c r="AK40" s="142">
        <v>62</v>
      </c>
      <c r="AL40" s="52" t="str">
        <f t="shared" si="54"/>
        <v/>
      </c>
      <c r="AM40" t="str">
        <f t="shared" si="32"/>
        <v>Bway &amp; College</v>
      </c>
      <c r="AN40" s="88" t="s">
        <v>211</v>
      </c>
      <c r="AO40" s="48" t="str">
        <f t="shared" si="31"/>
        <v>College</v>
      </c>
      <c r="AP40" t="str">
        <f t="shared" si="26"/>
        <v>Broadway Rd</v>
      </c>
      <c r="AQ40" t="str">
        <f t="shared" si="9"/>
        <v>College Ave</v>
      </c>
      <c r="AR40" t="str">
        <f t="shared" si="27"/>
        <v>Broadway Rd &amp; College Ave</v>
      </c>
      <c r="AS40" s="16">
        <f t="shared" si="46"/>
        <v>2</v>
      </c>
      <c r="AT40" t="str">
        <f t="shared" si="34"/>
        <v>Broadway Rd &amp; College Ave_1</v>
      </c>
      <c r="AU40" t="str">
        <f t="shared" si="34"/>
        <v>Broadway Rd &amp; College Ave_2</v>
      </c>
      <c r="AV40" t="str">
        <f t="shared" si="34"/>
        <v/>
      </c>
      <c r="AW40" t="str">
        <f t="shared" si="34"/>
        <v/>
      </c>
      <c r="AY40">
        <f t="shared" si="47"/>
        <v>4442</v>
      </c>
      <c r="AZ40">
        <f t="shared" si="48"/>
        <v>4997</v>
      </c>
      <c r="BA40">
        <f t="shared" si="49"/>
        <v>29614</v>
      </c>
      <c r="BB40" t="str">
        <f t="shared" si="50"/>
        <v/>
      </c>
      <c r="BC40" s="54" t="b">
        <v>1</v>
      </c>
      <c r="BD40" s="54" t="b">
        <v>0</v>
      </c>
      <c r="BE40" s="54" t="b">
        <f t="shared" si="51"/>
        <v>1</v>
      </c>
      <c r="BF40" s="54" t="b">
        <f t="shared" si="28"/>
        <v>0</v>
      </c>
      <c r="BG40">
        <f t="shared" si="29"/>
        <v>0.5</v>
      </c>
      <c r="BH40" t="str">
        <f t="shared" si="30"/>
        <v/>
      </c>
    </row>
    <row r="41" spans="1:60" ht="12.75" customHeight="1" x14ac:dyDescent="0.25">
      <c r="A41" s="114">
        <v>140</v>
      </c>
      <c r="B41" s="114" t="s">
        <v>38</v>
      </c>
      <c r="C41" s="119" t="s">
        <v>164</v>
      </c>
      <c r="D41" s="52">
        <v>0</v>
      </c>
      <c r="E41" s="115"/>
      <c r="F41" s="115"/>
      <c r="G41" s="115"/>
      <c r="H41" s="115"/>
      <c r="I41" s="115" t="b">
        <f t="shared" si="17"/>
        <v>1</v>
      </c>
      <c r="J41" s="115" t="b">
        <f t="shared" si="18"/>
        <v>0</v>
      </c>
      <c r="K41" s="115">
        <v>3</v>
      </c>
      <c r="L41" s="115">
        <v>3</v>
      </c>
      <c r="M41" s="115">
        <v>0</v>
      </c>
      <c r="N41" s="115">
        <v>0</v>
      </c>
      <c r="O41" s="57">
        <v>2</v>
      </c>
      <c r="P41" s="57">
        <f t="shared" si="19"/>
        <v>2</v>
      </c>
      <c r="Q41" s="57"/>
      <c r="R41" s="57">
        <v>2.75</v>
      </c>
      <c r="S41" s="51"/>
      <c r="T41" s="51"/>
      <c r="U41" s="51"/>
      <c r="V41" s="57">
        <v>1</v>
      </c>
      <c r="W41" s="57"/>
      <c r="X41" s="52">
        <f t="shared" si="37"/>
        <v>36313</v>
      </c>
      <c r="Y41" s="52">
        <f t="shared" si="21"/>
        <v>36313</v>
      </c>
      <c r="Z41" s="52">
        <f t="shared" si="22"/>
        <v>30697</v>
      </c>
      <c r="AA41" s="52">
        <f t="shared" si="38"/>
        <v>0</v>
      </c>
      <c r="AB41" s="52">
        <f t="shared" si="39"/>
        <v>36313</v>
      </c>
      <c r="AC41" s="52">
        <f t="shared" si="40"/>
        <v>20170</v>
      </c>
      <c r="AD41" s="52">
        <f t="shared" si="41"/>
        <v>0</v>
      </c>
      <c r="AE41" s="52">
        <f t="shared" si="42"/>
        <v>28429</v>
      </c>
      <c r="AF41" s="52">
        <f t="shared" si="43"/>
        <v>0</v>
      </c>
      <c r="AG41" s="52">
        <f t="shared" si="44"/>
        <v>0</v>
      </c>
      <c r="AH41" s="52">
        <f t="shared" si="45"/>
        <v>30697</v>
      </c>
      <c r="AI41" s="52">
        <f t="shared" si="55"/>
        <v>85</v>
      </c>
      <c r="AJ41" s="52">
        <f t="shared" si="52"/>
        <v>154</v>
      </c>
      <c r="AK41" s="52">
        <f t="shared" si="53"/>
        <v>81</v>
      </c>
      <c r="AL41" s="52">
        <f t="shared" si="54"/>
        <v>84</v>
      </c>
      <c r="AM41" t="str">
        <f t="shared" si="32"/>
        <v>Southern &amp; Priest</v>
      </c>
      <c r="AN41" s="48" t="str">
        <f t="shared" si="36"/>
        <v>Southern</v>
      </c>
      <c r="AO41" s="48" t="str">
        <f t="shared" si="31"/>
        <v>Priest</v>
      </c>
      <c r="AP41" t="str">
        <f t="shared" si="26"/>
        <v>Southern Ave</v>
      </c>
      <c r="AQ41" t="str">
        <f t="shared" si="9"/>
        <v>Priest Dr</v>
      </c>
      <c r="AR41" t="str">
        <f t="shared" si="27"/>
        <v>Southern Ave &amp; Priest Dr</v>
      </c>
      <c r="AS41" s="16">
        <f t="shared" si="46"/>
        <v>4</v>
      </c>
      <c r="AT41" t="str">
        <f t="shared" si="34"/>
        <v>Southern Ave &amp; Priest Dr_1</v>
      </c>
      <c r="AU41" t="str">
        <f t="shared" si="34"/>
        <v>Southern Ave &amp; Priest Dr_2</v>
      </c>
      <c r="AV41" t="str">
        <f t="shared" si="34"/>
        <v>Southern Ave &amp; Priest Dr_3</v>
      </c>
      <c r="AW41" t="str">
        <f t="shared" si="34"/>
        <v>Southern Ave &amp; Priest Dr_4</v>
      </c>
      <c r="AY41">
        <f t="shared" si="47"/>
        <v>28429</v>
      </c>
      <c r="AZ41">
        <f t="shared" si="48"/>
        <v>36313</v>
      </c>
      <c r="BA41">
        <f t="shared" si="49"/>
        <v>20170</v>
      </c>
      <c r="BB41">
        <f t="shared" si="50"/>
        <v>30697</v>
      </c>
      <c r="BC41" s="54" t="b">
        <v>1</v>
      </c>
      <c r="BD41" s="54" t="b">
        <v>0</v>
      </c>
      <c r="BE41" s="54" t="b">
        <f t="shared" si="51"/>
        <v>1</v>
      </c>
      <c r="BF41" s="54" t="b">
        <f t="shared" si="28"/>
        <v>0</v>
      </c>
      <c r="BG41">
        <f t="shared" si="29"/>
        <v>2.75</v>
      </c>
      <c r="BH41" t="str">
        <f t="shared" si="30"/>
        <v/>
      </c>
    </row>
    <row r="42" spans="1:60" ht="12.75" customHeight="1" x14ac:dyDescent="0.25">
      <c r="A42" s="114">
        <v>141</v>
      </c>
      <c r="B42" s="116" t="s">
        <v>38</v>
      </c>
      <c r="C42" s="116" t="s">
        <v>25</v>
      </c>
      <c r="D42" s="52">
        <v>0</v>
      </c>
      <c r="E42" s="115"/>
      <c r="F42" s="115"/>
      <c r="G42" s="115"/>
      <c r="H42" s="115"/>
      <c r="I42" s="115" t="b">
        <f t="shared" si="17"/>
        <v>1</v>
      </c>
      <c r="J42" s="115" t="b">
        <f t="shared" si="18"/>
        <v>0</v>
      </c>
      <c r="K42" s="115">
        <v>3</v>
      </c>
      <c r="L42" s="115">
        <v>3</v>
      </c>
      <c r="M42" s="115">
        <v>0</v>
      </c>
      <c r="N42" s="115">
        <v>0</v>
      </c>
      <c r="O42" s="57">
        <v>2</v>
      </c>
      <c r="P42" s="57">
        <f t="shared" si="19"/>
        <v>2</v>
      </c>
      <c r="Q42" s="57"/>
      <c r="R42" s="57">
        <v>1.5</v>
      </c>
      <c r="S42" s="51"/>
      <c r="T42" s="51"/>
      <c r="U42" s="51"/>
      <c r="V42" s="57">
        <v>1</v>
      </c>
      <c r="W42" s="57"/>
      <c r="X42" s="52">
        <f t="shared" si="37"/>
        <v>35372</v>
      </c>
      <c r="Y42" s="52">
        <f t="shared" si="21"/>
        <v>4442</v>
      </c>
      <c r="Z42" s="52">
        <f t="shared" si="22"/>
        <v>35372</v>
      </c>
      <c r="AA42" s="52">
        <f t="shared" si="38"/>
        <v>1774</v>
      </c>
      <c r="AB42" s="52">
        <f t="shared" si="39"/>
        <v>4442</v>
      </c>
      <c r="AC42" s="52">
        <f t="shared" si="40"/>
        <v>0</v>
      </c>
      <c r="AD42" s="52" t="str">
        <f t="shared" si="41"/>
        <v/>
      </c>
      <c r="AE42" s="52">
        <f t="shared" si="42"/>
        <v>0</v>
      </c>
      <c r="AF42" s="52">
        <f t="shared" si="43"/>
        <v>0</v>
      </c>
      <c r="AG42" s="52">
        <f t="shared" si="44"/>
        <v>35372</v>
      </c>
      <c r="AH42" s="52" t="str">
        <f t="shared" si="45"/>
        <v/>
      </c>
      <c r="AI42" s="52">
        <f t="shared" si="55"/>
        <v>90</v>
      </c>
      <c r="AJ42" s="52">
        <f t="shared" si="52"/>
        <v>76</v>
      </c>
      <c r="AK42" s="142">
        <v>86</v>
      </c>
      <c r="AL42" s="52" t="str">
        <f t="shared" si="54"/>
        <v/>
      </c>
      <c r="AM42" t="str">
        <f t="shared" si="32"/>
        <v>Southern &amp; College</v>
      </c>
      <c r="AN42" s="48" t="str">
        <f t="shared" si="36"/>
        <v>Southern</v>
      </c>
      <c r="AO42" s="48" t="str">
        <f t="shared" si="31"/>
        <v>College</v>
      </c>
      <c r="AP42" t="str">
        <f t="shared" si="26"/>
        <v>Southern Ave</v>
      </c>
      <c r="AQ42" t="str">
        <f t="shared" si="9"/>
        <v>College Ave</v>
      </c>
      <c r="AR42" t="str">
        <f t="shared" si="27"/>
        <v>Southern Ave &amp; College Ave</v>
      </c>
      <c r="AS42" s="16">
        <f t="shared" si="46"/>
        <v>2</v>
      </c>
      <c r="AT42" t="str">
        <f t="shared" ref="AT42:AW56" si="56">IF($AS42&gt;=AT$1,$AR42&amp;"_"&amp;AT$1,"")</f>
        <v>Southern Ave &amp; College Ave_1</v>
      </c>
      <c r="AU42" t="str">
        <f t="shared" si="56"/>
        <v>Southern Ave &amp; College Ave_2</v>
      </c>
      <c r="AV42" t="str">
        <f t="shared" si="56"/>
        <v/>
      </c>
      <c r="AW42" t="str">
        <f t="shared" si="56"/>
        <v/>
      </c>
      <c r="AY42">
        <f t="shared" si="47"/>
        <v>1774</v>
      </c>
      <c r="AZ42">
        <f t="shared" si="48"/>
        <v>4442</v>
      </c>
      <c r="BA42">
        <f t="shared" si="49"/>
        <v>35372</v>
      </c>
      <c r="BB42" t="str">
        <f t="shared" si="50"/>
        <v/>
      </c>
      <c r="BC42" s="54" t="b">
        <v>1</v>
      </c>
      <c r="BD42" s="54" t="b">
        <v>1</v>
      </c>
      <c r="BE42" s="54" t="b">
        <f t="shared" si="51"/>
        <v>1</v>
      </c>
      <c r="BF42" s="54" t="b">
        <f t="shared" si="28"/>
        <v>1</v>
      </c>
      <c r="BG42">
        <f t="shared" si="29"/>
        <v>1.5</v>
      </c>
      <c r="BH42">
        <f t="shared" si="30"/>
        <v>1.5</v>
      </c>
    </row>
    <row r="43" spans="1:60" ht="12.75" customHeight="1" x14ac:dyDescent="0.25">
      <c r="A43" s="114">
        <v>142</v>
      </c>
      <c r="B43" s="116" t="s">
        <v>38</v>
      </c>
      <c r="C43" s="116" t="s">
        <v>27</v>
      </c>
      <c r="D43" s="52">
        <v>0</v>
      </c>
      <c r="E43" s="115"/>
      <c r="F43" s="115"/>
      <c r="G43" s="115"/>
      <c r="H43" s="115"/>
      <c r="I43" s="115" t="b">
        <f t="shared" si="17"/>
        <v>0</v>
      </c>
      <c r="J43" s="115" t="b">
        <f t="shared" si="18"/>
        <v>0</v>
      </c>
      <c r="K43" s="115">
        <v>0</v>
      </c>
      <c r="L43" s="115">
        <v>0</v>
      </c>
      <c r="M43" s="115">
        <v>0</v>
      </c>
      <c r="N43" s="115">
        <v>0</v>
      </c>
      <c r="O43" s="57">
        <v>2</v>
      </c>
      <c r="P43" s="57">
        <f t="shared" si="19"/>
        <v>2</v>
      </c>
      <c r="Q43" s="57"/>
      <c r="R43" s="57">
        <v>1.5</v>
      </c>
      <c r="S43" s="51"/>
      <c r="T43" s="51"/>
      <c r="U43" s="51"/>
      <c r="V43" s="57">
        <v>1</v>
      </c>
      <c r="W43" s="57"/>
      <c r="X43" s="52">
        <f t="shared" si="37"/>
        <v>40059</v>
      </c>
      <c r="Y43" s="52">
        <f t="shared" si="21"/>
        <v>40059</v>
      </c>
      <c r="Z43" s="52">
        <f t="shared" si="22"/>
        <v>35372</v>
      </c>
      <c r="AA43" s="52">
        <f t="shared" si="38"/>
        <v>0</v>
      </c>
      <c r="AB43" s="52">
        <f t="shared" si="39"/>
        <v>40059</v>
      </c>
      <c r="AC43" s="52">
        <f t="shared" si="40"/>
        <v>35740</v>
      </c>
      <c r="AD43" s="52">
        <f t="shared" si="41"/>
        <v>0</v>
      </c>
      <c r="AE43" s="52">
        <f t="shared" si="42"/>
        <v>28316</v>
      </c>
      <c r="AF43" s="52">
        <f t="shared" si="43"/>
        <v>0</v>
      </c>
      <c r="AG43" s="52">
        <f t="shared" si="44"/>
        <v>0</v>
      </c>
      <c r="AH43" s="52">
        <f t="shared" si="45"/>
        <v>35372</v>
      </c>
      <c r="AI43" s="52">
        <f t="shared" si="55"/>
        <v>73</v>
      </c>
      <c r="AJ43" s="52">
        <f t="shared" si="52"/>
        <v>91</v>
      </c>
      <c r="AK43" s="52">
        <f t="shared" si="53"/>
        <v>74</v>
      </c>
      <c r="AL43" s="52">
        <f t="shared" si="54"/>
        <v>86</v>
      </c>
      <c r="AM43" t="str">
        <f t="shared" si="32"/>
        <v>Southern &amp; Rural</v>
      </c>
      <c r="AN43" s="48" t="str">
        <f t="shared" si="36"/>
        <v>Southern</v>
      </c>
      <c r="AO43" s="48" t="str">
        <f t="shared" si="31"/>
        <v>Rural</v>
      </c>
      <c r="AP43" t="str">
        <f t="shared" si="26"/>
        <v>Southern Ave</v>
      </c>
      <c r="AQ43" t="str">
        <f t="shared" si="9"/>
        <v>Rural Rd</v>
      </c>
      <c r="AR43" t="str">
        <f t="shared" si="27"/>
        <v>Southern Ave &amp; Rural Rd</v>
      </c>
      <c r="AS43" s="16">
        <f t="shared" si="46"/>
        <v>4</v>
      </c>
      <c r="AT43" t="str">
        <f t="shared" si="56"/>
        <v>Southern Ave &amp; Rural Rd_1</v>
      </c>
      <c r="AU43" t="str">
        <f t="shared" si="56"/>
        <v>Southern Ave &amp; Rural Rd_2</v>
      </c>
      <c r="AV43" t="str">
        <f t="shared" si="56"/>
        <v>Southern Ave &amp; Rural Rd_3</v>
      </c>
      <c r="AW43" t="str">
        <f t="shared" si="56"/>
        <v>Southern Ave &amp; Rural Rd_4</v>
      </c>
      <c r="AY43">
        <f t="shared" si="47"/>
        <v>28316</v>
      </c>
      <c r="AZ43">
        <f t="shared" si="48"/>
        <v>40059</v>
      </c>
      <c r="BA43">
        <f t="shared" si="49"/>
        <v>35740</v>
      </c>
      <c r="BB43">
        <f t="shared" si="50"/>
        <v>35372</v>
      </c>
      <c r="BC43" s="54" t="b">
        <v>0</v>
      </c>
      <c r="BD43" s="54" t="b">
        <v>0</v>
      </c>
      <c r="BE43" s="54" t="b">
        <f t="shared" si="51"/>
        <v>1</v>
      </c>
      <c r="BF43" s="54" t="b">
        <f t="shared" si="28"/>
        <v>0</v>
      </c>
      <c r="BG43" t="str">
        <f t="shared" si="29"/>
        <v/>
      </c>
      <c r="BH43" t="str">
        <f t="shared" si="30"/>
        <v/>
      </c>
    </row>
    <row r="44" spans="1:60" ht="12.75" customHeight="1" x14ac:dyDescent="0.25">
      <c r="A44" s="114">
        <v>143</v>
      </c>
      <c r="B44" s="116" t="s">
        <v>38</v>
      </c>
      <c r="C44" s="116" t="s">
        <v>29</v>
      </c>
      <c r="D44" s="52">
        <v>0</v>
      </c>
      <c r="E44" s="115"/>
      <c r="F44" s="115"/>
      <c r="G44" s="115"/>
      <c r="H44" s="115"/>
      <c r="I44" s="115" t="b">
        <f t="shared" si="17"/>
        <v>1</v>
      </c>
      <c r="J44" s="115" t="b">
        <f t="shared" si="18"/>
        <v>0</v>
      </c>
      <c r="K44" s="115">
        <v>3</v>
      </c>
      <c r="L44" s="115">
        <v>3</v>
      </c>
      <c r="M44" s="115">
        <v>0</v>
      </c>
      <c r="N44" s="115">
        <v>0</v>
      </c>
      <c r="O44" s="57">
        <v>2</v>
      </c>
      <c r="P44" s="57">
        <f t="shared" si="19"/>
        <v>2</v>
      </c>
      <c r="Q44" s="57"/>
      <c r="R44" s="57">
        <v>2.2200000000000002</v>
      </c>
      <c r="S44" s="51"/>
      <c r="T44" s="51"/>
      <c r="U44" s="51"/>
      <c r="V44" s="57">
        <v>1</v>
      </c>
      <c r="W44" s="57"/>
      <c r="X44" s="52">
        <f t="shared" si="37"/>
        <v>28429</v>
      </c>
      <c r="Y44" s="52">
        <f t="shared" si="21"/>
        <v>13469</v>
      </c>
      <c r="Z44" s="52">
        <f t="shared" si="22"/>
        <v>28429</v>
      </c>
      <c r="AA44" s="52">
        <f t="shared" si="38"/>
        <v>10684</v>
      </c>
      <c r="AB44" s="52">
        <f t="shared" si="39"/>
        <v>13469</v>
      </c>
      <c r="AC44" s="52">
        <f t="shared" si="40"/>
        <v>0</v>
      </c>
      <c r="AD44" s="52" t="str">
        <f t="shared" si="41"/>
        <v/>
      </c>
      <c r="AE44" s="52">
        <f t="shared" si="42"/>
        <v>0</v>
      </c>
      <c r="AF44" s="52">
        <f t="shared" si="43"/>
        <v>0</v>
      </c>
      <c r="AG44" s="52">
        <f t="shared" si="44"/>
        <v>28429</v>
      </c>
      <c r="AH44" s="52" t="str">
        <f t="shared" si="45"/>
        <v/>
      </c>
      <c r="AI44" s="52">
        <f t="shared" si="55"/>
        <v>105</v>
      </c>
      <c r="AJ44" s="52">
        <f t="shared" si="52"/>
        <v>79</v>
      </c>
      <c r="AK44" s="142">
        <v>85</v>
      </c>
      <c r="AL44" s="52" t="str">
        <f t="shared" si="54"/>
        <v/>
      </c>
      <c r="AM44" t="str">
        <f t="shared" si="32"/>
        <v>Southern &amp; Hardy</v>
      </c>
      <c r="AN44" s="48" t="str">
        <f t="shared" si="36"/>
        <v>Southern</v>
      </c>
      <c r="AO44" s="48" t="str">
        <f t="shared" si="31"/>
        <v>Hardy</v>
      </c>
      <c r="AP44" t="str">
        <f t="shared" si="26"/>
        <v>Southern Ave</v>
      </c>
      <c r="AQ44" t="str">
        <f t="shared" si="9"/>
        <v>Hardy Dr</v>
      </c>
      <c r="AR44" t="str">
        <f t="shared" si="27"/>
        <v>Southern Ave &amp; Hardy Dr</v>
      </c>
      <c r="AS44" s="16">
        <f t="shared" si="46"/>
        <v>2</v>
      </c>
      <c r="AT44" t="str">
        <f t="shared" si="56"/>
        <v>Southern Ave &amp; Hardy Dr_1</v>
      </c>
      <c r="AU44" t="str">
        <f t="shared" si="56"/>
        <v>Southern Ave &amp; Hardy Dr_2</v>
      </c>
      <c r="AV44" t="str">
        <f t="shared" si="56"/>
        <v/>
      </c>
      <c r="AW44" t="str">
        <f t="shared" si="56"/>
        <v/>
      </c>
      <c r="AY44">
        <f t="shared" si="47"/>
        <v>10684</v>
      </c>
      <c r="AZ44">
        <f t="shared" si="48"/>
        <v>13469</v>
      </c>
      <c r="BA44">
        <f t="shared" si="49"/>
        <v>28429</v>
      </c>
      <c r="BB44" t="str">
        <f t="shared" si="50"/>
        <v/>
      </c>
      <c r="BC44" s="54" t="b">
        <v>1</v>
      </c>
      <c r="BD44" s="54" t="b">
        <v>1</v>
      </c>
      <c r="BE44" s="54" t="b">
        <f t="shared" si="51"/>
        <v>1</v>
      </c>
      <c r="BF44" s="54" t="b">
        <f t="shared" si="28"/>
        <v>1</v>
      </c>
      <c r="BG44">
        <f t="shared" si="29"/>
        <v>2.2200000000000002</v>
      </c>
      <c r="BH44">
        <f t="shared" si="30"/>
        <v>2.2200000000000002</v>
      </c>
    </row>
    <row r="45" spans="1:60" ht="12.75" customHeight="1" x14ac:dyDescent="0.25">
      <c r="A45" s="114">
        <v>144</v>
      </c>
      <c r="B45" s="116" t="s">
        <v>38</v>
      </c>
      <c r="C45" s="116" t="s">
        <v>30</v>
      </c>
      <c r="D45" s="52">
        <v>0</v>
      </c>
      <c r="E45" s="115"/>
      <c r="F45" s="115"/>
      <c r="G45" s="115"/>
      <c r="H45" s="115"/>
      <c r="I45" s="115" t="b">
        <f t="shared" si="17"/>
        <v>1</v>
      </c>
      <c r="J45" s="115" t="b">
        <f t="shared" si="18"/>
        <v>0</v>
      </c>
      <c r="K45" s="115">
        <v>1</v>
      </c>
      <c r="L45" s="115">
        <v>1</v>
      </c>
      <c r="M45" s="115">
        <v>0</v>
      </c>
      <c r="N45" s="115">
        <v>0</v>
      </c>
      <c r="O45" s="57">
        <v>2</v>
      </c>
      <c r="P45" s="57">
        <f t="shared" si="19"/>
        <v>2</v>
      </c>
      <c r="Q45" s="57">
        <v>3</v>
      </c>
      <c r="R45" s="57">
        <v>1.5</v>
      </c>
      <c r="S45" s="51"/>
      <c r="T45" s="51"/>
      <c r="U45" s="51"/>
      <c r="V45" s="57">
        <v>1</v>
      </c>
      <c r="W45" s="57"/>
      <c r="X45" s="52">
        <f t="shared" si="37"/>
        <v>35372</v>
      </c>
      <c r="Y45" s="52">
        <f t="shared" si="21"/>
        <v>34482</v>
      </c>
      <c r="Z45" s="52">
        <f t="shared" si="22"/>
        <v>35372</v>
      </c>
      <c r="AA45" s="52">
        <f t="shared" si="38"/>
        <v>0</v>
      </c>
      <c r="AB45" s="52">
        <f t="shared" si="39"/>
        <v>34482</v>
      </c>
      <c r="AC45" s="52">
        <f t="shared" si="40"/>
        <v>26912</v>
      </c>
      <c r="AD45" s="52">
        <f t="shared" si="41"/>
        <v>0</v>
      </c>
      <c r="AE45" s="52">
        <f t="shared" si="42"/>
        <v>35372</v>
      </c>
      <c r="AF45" s="52">
        <f t="shared" si="43"/>
        <v>0</v>
      </c>
      <c r="AG45" s="52">
        <f t="shared" si="44"/>
        <v>0</v>
      </c>
      <c r="AH45" s="52">
        <f t="shared" si="45"/>
        <v>28429</v>
      </c>
      <c r="AI45" s="52">
        <f t="shared" si="55"/>
        <v>86</v>
      </c>
      <c r="AJ45" s="52">
        <f t="shared" si="52"/>
        <v>89</v>
      </c>
      <c r="AK45" s="52">
        <f t="shared" si="53"/>
        <v>77</v>
      </c>
      <c r="AL45" s="52">
        <f t="shared" si="54"/>
        <v>85</v>
      </c>
      <c r="AM45" t="str">
        <f t="shared" si="32"/>
        <v>Southern &amp; Mill</v>
      </c>
      <c r="AN45" s="48" t="str">
        <f t="shared" si="36"/>
        <v>Southern</v>
      </c>
      <c r="AO45" s="48" t="str">
        <f t="shared" si="31"/>
        <v>Mill</v>
      </c>
      <c r="AP45" t="str">
        <f t="shared" si="26"/>
        <v>Southern Ave</v>
      </c>
      <c r="AQ45" t="str">
        <f t="shared" si="9"/>
        <v>Mill Ave</v>
      </c>
      <c r="AR45" t="str">
        <f t="shared" si="27"/>
        <v>Southern Ave &amp; Mill Ave</v>
      </c>
      <c r="AS45" s="16">
        <f t="shared" si="46"/>
        <v>4</v>
      </c>
      <c r="AT45" t="str">
        <f t="shared" si="56"/>
        <v>Southern Ave &amp; Mill Ave_1</v>
      </c>
      <c r="AU45" t="str">
        <f t="shared" si="56"/>
        <v>Southern Ave &amp; Mill Ave_2</v>
      </c>
      <c r="AV45" t="str">
        <f t="shared" si="56"/>
        <v>Southern Ave &amp; Mill Ave_3</v>
      </c>
      <c r="AW45" t="str">
        <f t="shared" si="56"/>
        <v>Southern Ave &amp; Mill Ave_4</v>
      </c>
      <c r="AY45">
        <f t="shared" si="47"/>
        <v>35372</v>
      </c>
      <c r="AZ45">
        <f t="shared" si="48"/>
        <v>34482</v>
      </c>
      <c r="BA45">
        <f t="shared" si="49"/>
        <v>26912</v>
      </c>
      <c r="BB45">
        <f t="shared" si="50"/>
        <v>28429</v>
      </c>
      <c r="BC45" s="54" t="b">
        <v>1</v>
      </c>
      <c r="BD45" s="54" t="b">
        <v>1</v>
      </c>
      <c r="BE45" s="54" t="b">
        <f t="shared" si="51"/>
        <v>1</v>
      </c>
      <c r="BF45" s="54" t="b">
        <f t="shared" si="28"/>
        <v>1</v>
      </c>
      <c r="BG45">
        <f t="shared" si="29"/>
        <v>1.5</v>
      </c>
      <c r="BH45">
        <f t="shared" si="30"/>
        <v>1.5</v>
      </c>
    </row>
    <row r="46" spans="1:60" ht="12.75" customHeight="1" x14ac:dyDescent="0.25">
      <c r="A46" s="114">
        <v>145</v>
      </c>
      <c r="B46" s="122" t="s">
        <v>311</v>
      </c>
      <c r="C46" s="116" t="s">
        <v>30</v>
      </c>
      <c r="D46" s="52">
        <v>0</v>
      </c>
      <c r="E46" s="115"/>
      <c r="F46" s="115"/>
      <c r="G46" s="115"/>
      <c r="H46" s="115"/>
      <c r="I46" s="115" t="b">
        <f t="shared" si="17"/>
        <v>1</v>
      </c>
      <c r="J46" s="115" t="b">
        <f t="shared" si="18"/>
        <v>1</v>
      </c>
      <c r="K46" s="115">
        <v>1</v>
      </c>
      <c r="L46" s="115">
        <v>1</v>
      </c>
      <c r="M46" s="115">
        <v>2</v>
      </c>
      <c r="N46" s="115">
        <v>2</v>
      </c>
      <c r="O46" s="57">
        <v>2</v>
      </c>
      <c r="P46" s="57">
        <f t="shared" si="19"/>
        <v>2</v>
      </c>
      <c r="Q46" s="57">
        <v>3</v>
      </c>
      <c r="R46" s="57">
        <v>1</v>
      </c>
      <c r="S46" s="51"/>
      <c r="T46" s="51"/>
      <c r="U46" s="51"/>
      <c r="V46" s="57">
        <v>1</v>
      </c>
      <c r="W46" s="57"/>
      <c r="X46" s="52">
        <f t="shared" si="37"/>
        <v>1841</v>
      </c>
      <c r="Y46" s="52" t="str">
        <f t="shared" si="21"/>
        <v/>
      </c>
      <c r="Z46" s="52">
        <f t="shared" si="22"/>
        <v>1841</v>
      </c>
      <c r="AA46" s="52">
        <f t="shared" si="38"/>
        <v>0</v>
      </c>
      <c r="AB46" s="52" t="str">
        <f t="shared" si="39"/>
        <v/>
      </c>
      <c r="AC46" s="52" t="str">
        <f t="shared" si="40"/>
        <v/>
      </c>
      <c r="AD46" s="52" t="str">
        <f t="shared" si="41"/>
        <v/>
      </c>
      <c r="AE46" s="52">
        <f t="shared" si="42"/>
        <v>1841</v>
      </c>
      <c r="AF46" s="52" t="str">
        <f t="shared" si="43"/>
        <v/>
      </c>
      <c r="AG46" s="52" t="str">
        <f t="shared" si="44"/>
        <v/>
      </c>
      <c r="AH46" s="52" t="str">
        <f t="shared" si="45"/>
        <v/>
      </c>
      <c r="AI46" s="52">
        <f t="shared" si="55"/>
        <v>75</v>
      </c>
      <c r="AJ46" s="52" t="str">
        <f t="shared" si="52"/>
        <v/>
      </c>
      <c r="AK46" s="52" t="str">
        <f t="shared" si="53"/>
        <v/>
      </c>
      <c r="AL46" s="52" t="str">
        <f t="shared" si="54"/>
        <v/>
      </c>
      <c r="AM46" t="str">
        <f t="shared" si="32"/>
        <v>Alameda &amp; Mill</v>
      </c>
      <c r="AN46" s="48" t="str">
        <f t="shared" si="36"/>
        <v>Alameda</v>
      </c>
      <c r="AO46" s="48" t="str">
        <f t="shared" si="31"/>
        <v>Mill</v>
      </c>
      <c r="AP46" t="str">
        <f t="shared" si="26"/>
        <v>Alameda Dr</v>
      </c>
      <c r="AQ46" t="str">
        <f t="shared" si="9"/>
        <v>Mill Ave</v>
      </c>
      <c r="AR46" t="str">
        <f t="shared" si="27"/>
        <v>Alameda Dr &amp; Mill Ave</v>
      </c>
      <c r="AS46" s="16">
        <f t="shared" si="46"/>
        <v>1</v>
      </c>
      <c r="AT46" t="str">
        <f t="shared" si="56"/>
        <v>Alameda Dr &amp; Mill Ave_1</v>
      </c>
      <c r="AU46" t="str">
        <f t="shared" si="56"/>
        <v/>
      </c>
      <c r="AV46" t="str">
        <f t="shared" si="56"/>
        <v/>
      </c>
      <c r="AW46" t="str">
        <f t="shared" si="56"/>
        <v/>
      </c>
      <c r="AY46">
        <f t="shared" si="47"/>
        <v>1841</v>
      </c>
      <c r="AZ46" t="str">
        <f t="shared" si="48"/>
        <v/>
      </c>
      <c r="BA46" t="str">
        <f t="shared" si="49"/>
        <v/>
      </c>
      <c r="BB46" t="str">
        <f t="shared" si="50"/>
        <v/>
      </c>
      <c r="BC46" s="54" t="b">
        <v>1</v>
      </c>
      <c r="BD46" s="54" t="b">
        <v>1</v>
      </c>
      <c r="BE46" s="54" t="b">
        <f t="shared" si="51"/>
        <v>1</v>
      </c>
      <c r="BF46" s="54" t="b">
        <f t="shared" si="28"/>
        <v>1</v>
      </c>
      <c r="BG46">
        <f t="shared" si="29"/>
        <v>1</v>
      </c>
      <c r="BH46">
        <f t="shared" si="30"/>
        <v>1</v>
      </c>
    </row>
    <row r="47" spans="1:60" ht="12.75" customHeight="1" x14ac:dyDescent="0.25">
      <c r="A47" s="114">
        <v>146</v>
      </c>
      <c r="B47" s="118" t="s">
        <v>166</v>
      </c>
      <c r="C47" s="116" t="s">
        <v>30</v>
      </c>
      <c r="D47" s="52">
        <v>0</v>
      </c>
      <c r="E47" s="115"/>
      <c r="F47" s="115"/>
      <c r="G47" s="115"/>
      <c r="H47" s="115"/>
      <c r="I47" s="115" t="b">
        <f t="shared" si="17"/>
        <v>1</v>
      </c>
      <c r="J47" s="115" t="b">
        <f t="shared" si="18"/>
        <v>0</v>
      </c>
      <c r="K47" s="115">
        <v>1</v>
      </c>
      <c r="L47" s="115">
        <v>1</v>
      </c>
      <c r="M47" s="115">
        <v>0</v>
      </c>
      <c r="N47" s="115">
        <v>0</v>
      </c>
      <c r="O47" s="57">
        <v>2</v>
      </c>
      <c r="P47" s="123">
        <f>O47-1</f>
        <v>1</v>
      </c>
      <c r="Q47" s="57">
        <v>3</v>
      </c>
      <c r="R47" s="57">
        <v>0.5</v>
      </c>
      <c r="S47" s="51"/>
      <c r="T47" s="51"/>
      <c r="U47" s="51"/>
      <c r="V47" s="57">
        <v>1</v>
      </c>
      <c r="W47" s="57"/>
      <c r="X47" s="52">
        <f t="shared" si="37"/>
        <v>31585</v>
      </c>
      <c r="Y47" s="52">
        <f t="shared" si="21"/>
        <v>26912</v>
      </c>
      <c r="Z47" s="52">
        <f t="shared" si="22"/>
        <v>31585</v>
      </c>
      <c r="AA47" s="52">
        <f t="shared" si="38"/>
        <v>0</v>
      </c>
      <c r="AB47" s="52">
        <f t="shared" si="39"/>
        <v>26912</v>
      </c>
      <c r="AC47" s="52">
        <f t="shared" si="40"/>
        <v>0</v>
      </c>
      <c r="AD47" s="52">
        <f t="shared" si="41"/>
        <v>25257</v>
      </c>
      <c r="AE47" s="52">
        <f t="shared" si="42"/>
        <v>29614</v>
      </c>
      <c r="AF47" s="52">
        <f t="shared" si="43"/>
        <v>0</v>
      </c>
      <c r="AG47" s="52">
        <f t="shared" si="44"/>
        <v>31585</v>
      </c>
      <c r="AH47" s="52">
        <f t="shared" si="45"/>
        <v>0</v>
      </c>
      <c r="AI47" s="52">
        <f t="shared" si="55"/>
        <v>62</v>
      </c>
      <c r="AJ47" s="52">
        <f t="shared" si="52"/>
        <v>77</v>
      </c>
      <c r="AK47" s="52">
        <f t="shared" si="53"/>
        <v>56</v>
      </c>
      <c r="AL47" s="52">
        <f t="shared" si="54"/>
        <v>59</v>
      </c>
      <c r="AM47" t="str">
        <f t="shared" si="32"/>
        <v>Bway &amp; Mill</v>
      </c>
      <c r="AN47" s="88" t="s">
        <v>211</v>
      </c>
      <c r="AO47" s="48" t="str">
        <f t="shared" si="31"/>
        <v>Mill</v>
      </c>
      <c r="AP47" t="str">
        <f t="shared" si="26"/>
        <v>Broadway Rd</v>
      </c>
      <c r="AQ47" t="str">
        <f t="shared" si="9"/>
        <v>Mill Ave</v>
      </c>
      <c r="AR47" t="str">
        <f t="shared" si="27"/>
        <v>Broadway Rd &amp; Mill Ave</v>
      </c>
      <c r="AS47" s="16">
        <f t="shared" si="46"/>
        <v>4</v>
      </c>
      <c r="AT47" t="str">
        <f t="shared" si="56"/>
        <v>Broadway Rd &amp; Mill Ave_1</v>
      </c>
      <c r="AU47" t="str">
        <f t="shared" si="56"/>
        <v>Broadway Rd &amp; Mill Ave_2</v>
      </c>
      <c r="AV47" t="str">
        <f t="shared" si="56"/>
        <v>Broadway Rd &amp; Mill Ave_3</v>
      </c>
      <c r="AW47" t="str">
        <f t="shared" si="56"/>
        <v>Broadway Rd &amp; Mill Ave_4</v>
      </c>
      <c r="AY47">
        <f t="shared" si="47"/>
        <v>29614</v>
      </c>
      <c r="AZ47">
        <f t="shared" si="48"/>
        <v>26912</v>
      </c>
      <c r="BA47">
        <f t="shared" si="49"/>
        <v>31585</v>
      </c>
      <c r="BB47">
        <f t="shared" si="50"/>
        <v>25257</v>
      </c>
      <c r="BC47" s="54" t="b">
        <v>1</v>
      </c>
      <c r="BD47" s="54" t="b">
        <v>1</v>
      </c>
      <c r="BE47" s="54" t="b">
        <f t="shared" si="51"/>
        <v>1</v>
      </c>
      <c r="BF47" s="54" t="b">
        <f t="shared" si="28"/>
        <v>1</v>
      </c>
      <c r="BG47">
        <f t="shared" si="29"/>
        <v>0.5</v>
      </c>
      <c r="BH47">
        <f t="shared" si="30"/>
        <v>0.5</v>
      </c>
    </row>
    <row r="48" spans="1:60" ht="12.75" customHeight="1" x14ac:dyDescent="0.25">
      <c r="A48" s="114">
        <v>147</v>
      </c>
      <c r="B48" s="122" t="s">
        <v>316</v>
      </c>
      <c r="C48" s="116" t="s">
        <v>30</v>
      </c>
      <c r="D48" s="52">
        <v>0</v>
      </c>
      <c r="E48" s="115"/>
      <c r="F48" s="115"/>
      <c r="G48" s="115"/>
      <c r="H48" s="115"/>
      <c r="I48" s="115" t="b">
        <f t="shared" si="17"/>
        <v>1</v>
      </c>
      <c r="J48" s="115" t="b">
        <f t="shared" si="18"/>
        <v>0</v>
      </c>
      <c r="K48" s="115">
        <v>3</v>
      </c>
      <c r="L48" s="115">
        <v>1</v>
      </c>
      <c r="M48" s="115">
        <v>0</v>
      </c>
      <c r="N48" s="115">
        <v>0</v>
      </c>
      <c r="O48" s="57">
        <v>3</v>
      </c>
      <c r="P48" s="123">
        <f>O48-1</f>
        <v>2</v>
      </c>
      <c r="Q48" s="57">
        <v>3</v>
      </c>
      <c r="R48" s="57">
        <v>2.5</v>
      </c>
      <c r="S48" s="51"/>
      <c r="T48" s="51"/>
      <c r="U48" s="51"/>
      <c r="V48" s="57">
        <v>1</v>
      </c>
      <c r="W48" s="57"/>
      <c r="X48" s="52">
        <f t="shared" si="37"/>
        <v>24224</v>
      </c>
      <c r="Y48" s="52">
        <f t="shared" si="21"/>
        <v>24224</v>
      </c>
      <c r="Z48" s="52">
        <f t="shared" si="22"/>
        <v>22102</v>
      </c>
      <c r="AA48" s="52">
        <f t="shared" si="38"/>
        <v>0</v>
      </c>
      <c r="AB48" s="52">
        <f t="shared" si="39"/>
        <v>3762</v>
      </c>
      <c r="AC48" s="52">
        <f t="shared" si="40"/>
        <v>24224</v>
      </c>
      <c r="AD48" s="52" t="str">
        <f t="shared" si="41"/>
        <v/>
      </c>
      <c r="AE48" s="52">
        <f t="shared" si="42"/>
        <v>22102</v>
      </c>
      <c r="AF48" s="52">
        <f t="shared" si="43"/>
        <v>0</v>
      </c>
      <c r="AG48" s="52">
        <f t="shared" si="44"/>
        <v>0</v>
      </c>
      <c r="AH48" s="52" t="str">
        <f t="shared" si="45"/>
        <v/>
      </c>
      <c r="AI48" s="52">
        <f t="shared" si="55"/>
        <v>100</v>
      </c>
      <c r="AJ48" s="52">
        <f t="shared" si="52"/>
        <v>112</v>
      </c>
      <c r="AK48" s="52">
        <f t="shared" si="53"/>
        <v>102</v>
      </c>
      <c r="AL48" s="52" t="str">
        <f t="shared" si="54"/>
        <v/>
      </c>
      <c r="AM48" t="str">
        <f t="shared" si="32"/>
        <v>Baseline &amp; Mill</v>
      </c>
      <c r="AN48" s="48" t="str">
        <f t="shared" si="36"/>
        <v>Baseline</v>
      </c>
      <c r="AO48" s="48" t="str">
        <f t="shared" si="31"/>
        <v>Mill</v>
      </c>
      <c r="AP48" t="str">
        <f t="shared" si="26"/>
        <v>Baseline Rd</v>
      </c>
      <c r="AQ48" t="str">
        <f t="shared" si="9"/>
        <v>Mill Ave</v>
      </c>
      <c r="AR48" t="str">
        <f t="shared" si="27"/>
        <v>Baseline Rd &amp; Mill Ave</v>
      </c>
      <c r="AS48" s="16">
        <f t="shared" si="46"/>
        <v>3</v>
      </c>
      <c r="AT48" t="str">
        <f t="shared" si="56"/>
        <v>Baseline Rd &amp; Mill Ave_1</v>
      </c>
      <c r="AU48" t="str">
        <f t="shared" si="56"/>
        <v>Baseline Rd &amp; Mill Ave_2</v>
      </c>
      <c r="AV48" t="str">
        <f t="shared" si="56"/>
        <v>Baseline Rd &amp; Mill Ave_3</v>
      </c>
      <c r="AW48" t="str">
        <f t="shared" si="56"/>
        <v/>
      </c>
      <c r="AY48">
        <f t="shared" si="47"/>
        <v>22102</v>
      </c>
      <c r="AZ48">
        <f t="shared" si="48"/>
        <v>3762</v>
      </c>
      <c r="BA48">
        <f t="shared" si="49"/>
        <v>24224</v>
      </c>
      <c r="BB48" t="str">
        <f t="shared" si="50"/>
        <v/>
      </c>
      <c r="BC48" s="54" t="b">
        <v>1</v>
      </c>
      <c r="BD48" s="54" t="b">
        <v>0</v>
      </c>
      <c r="BE48" s="54" t="b">
        <f t="shared" si="51"/>
        <v>1</v>
      </c>
      <c r="BF48" s="54" t="b">
        <f t="shared" si="28"/>
        <v>0</v>
      </c>
      <c r="BG48">
        <f t="shared" si="29"/>
        <v>2.5</v>
      </c>
      <c r="BH48" t="str">
        <f t="shared" si="30"/>
        <v/>
      </c>
    </row>
    <row r="49" spans="1:60" ht="12.75" customHeight="1" x14ac:dyDescent="0.25">
      <c r="A49" s="114">
        <v>148</v>
      </c>
      <c r="B49" s="122" t="s">
        <v>324</v>
      </c>
      <c r="C49" s="122" t="s">
        <v>320</v>
      </c>
      <c r="D49" s="52">
        <v>0</v>
      </c>
      <c r="E49" s="115"/>
      <c r="F49" s="115"/>
      <c r="G49" s="115"/>
      <c r="H49" s="115"/>
      <c r="I49" s="115" t="b">
        <f t="shared" si="17"/>
        <v>1</v>
      </c>
      <c r="J49" s="115" t="b">
        <f t="shared" si="18"/>
        <v>1</v>
      </c>
      <c r="K49" s="115">
        <v>3</v>
      </c>
      <c r="L49" s="115">
        <v>3</v>
      </c>
      <c r="M49" s="115">
        <v>3</v>
      </c>
      <c r="N49" s="115">
        <v>3</v>
      </c>
      <c r="O49" s="57">
        <v>3</v>
      </c>
      <c r="P49" s="57">
        <f t="shared" si="19"/>
        <v>3</v>
      </c>
      <c r="Q49" s="57">
        <v>6</v>
      </c>
      <c r="R49" s="57">
        <v>2.87</v>
      </c>
      <c r="S49" s="51"/>
      <c r="T49" s="51"/>
      <c r="U49" s="51"/>
      <c r="V49" s="57">
        <v>1</v>
      </c>
      <c r="W49" s="57"/>
      <c r="X49" s="52">
        <f t="shared" si="37"/>
        <v>26863</v>
      </c>
      <c r="Y49" s="52">
        <f t="shared" si="21"/>
        <v>26863</v>
      </c>
      <c r="Z49" s="52">
        <f t="shared" si="22"/>
        <v>21981</v>
      </c>
      <c r="AA49" s="52">
        <f t="shared" si="38"/>
        <v>0</v>
      </c>
      <c r="AB49" s="52">
        <f t="shared" si="39"/>
        <v>26863</v>
      </c>
      <c r="AC49" s="52">
        <f t="shared" si="40"/>
        <v>23567</v>
      </c>
      <c r="AD49" s="52">
        <f t="shared" si="41"/>
        <v>0</v>
      </c>
      <c r="AE49" s="52">
        <f t="shared" si="42"/>
        <v>21981</v>
      </c>
      <c r="AF49" s="52">
        <f t="shared" si="43"/>
        <v>0</v>
      </c>
      <c r="AG49" s="52">
        <f t="shared" si="44"/>
        <v>0</v>
      </c>
      <c r="AH49" s="52">
        <f t="shared" si="45"/>
        <v>13306</v>
      </c>
      <c r="AI49" s="52">
        <f t="shared" si="55"/>
        <v>122</v>
      </c>
      <c r="AJ49" s="52">
        <f t="shared" si="52"/>
        <v>126</v>
      </c>
      <c r="AK49" s="52">
        <f t="shared" si="53"/>
        <v>111</v>
      </c>
      <c r="AL49" s="52">
        <f t="shared" si="54"/>
        <v>123</v>
      </c>
      <c r="AM49" t="str">
        <f t="shared" si="32"/>
        <v>Guad &amp; Kyrene</v>
      </c>
      <c r="AN49" s="88" t="s">
        <v>212</v>
      </c>
      <c r="AO49" s="48" t="str">
        <f t="shared" si="31"/>
        <v>Kyrene</v>
      </c>
      <c r="AP49" t="str">
        <f t="shared" si="26"/>
        <v>Guadalupe Rd</v>
      </c>
      <c r="AQ49" t="str">
        <f t="shared" si="9"/>
        <v>Kyrene Rd</v>
      </c>
      <c r="AR49" t="str">
        <f t="shared" si="27"/>
        <v>Guadalupe Rd &amp; Kyrene Rd</v>
      </c>
      <c r="AS49" s="16">
        <f t="shared" si="46"/>
        <v>4</v>
      </c>
      <c r="AT49" t="str">
        <f t="shared" si="56"/>
        <v>Guadalupe Rd &amp; Kyrene Rd_1</v>
      </c>
      <c r="AU49" t="str">
        <f t="shared" si="56"/>
        <v>Guadalupe Rd &amp; Kyrene Rd_2</v>
      </c>
      <c r="AV49" t="str">
        <f t="shared" si="56"/>
        <v>Guadalupe Rd &amp; Kyrene Rd_3</v>
      </c>
      <c r="AW49" t="str">
        <f t="shared" si="56"/>
        <v>Guadalupe Rd &amp; Kyrene Rd_4</v>
      </c>
      <c r="AY49">
        <f t="shared" si="47"/>
        <v>21981</v>
      </c>
      <c r="AZ49">
        <f t="shared" si="48"/>
        <v>26863</v>
      </c>
      <c r="BA49">
        <f t="shared" si="49"/>
        <v>23567</v>
      </c>
      <c r="BB49">
        <f t="shared" si="50"/>
        <v>13306</v>
      </c>
      <c r="BC49" s="54" t="b">
        <v>0</v>
      </c>
      <c r="BD49" s="54" t="b">
        <v>0</v>
      </c>
      <c r="BE49" s="54" t="b">
        <f t="shared" si="51"/>
        <v>1</v>
      </c>
      <c r="BF49" s="54" t="b">
        <f t="shared" si="28"/>
        <v>0</v>
      </c>
      <c r="BG49" t="str">
        <f t="shared" si="29"/>
        <v/>
      </c>
      <c r="BH49" t="str">
        <f t="shared" si="30"/>
        <v/>
      </c>
    </row>
    <row r="50" spans="1:60" ht="12.75" customHeight="1" x14ac:dyDescent="0.25">
      <c r="A50" s="114">
        <v>149</v>
      </c>
      <c r="B50" s="122" t="s">
        <v>324</v>
      </c>
      <c r="C50" s="124" t="s">
        <v>26</v>
      </c>
      <c r="D50" s="52">
        <v>0</v>
      </c>
      <c r="E50" s="115"/>
      <c r="F50" s="115"/>
      <c r="G50" s="115"/>
      <c r="H50" s="115"/>
      <c r="I50" s="115" t="b">
        <f t="shared" si="17"/>
        <v>1</v>
      </c>
      <c r="J50" s="115" t="b">
        <f t="shared" si="18"/>
        <v>1</v>
      </c>
      <c r="K50" s="115">
        <v>3</v>
      </c>
      <c r="L50" s="115">
        <v>3</v>
      </c>
      <c r="M50" s="115">
        <v>3</v>
      </c>
      <c r="N50" s="115">
        <v>3</v>
      </c>
      <c r="O50" s="57">
        <v>3</v>
      </c>
      <c r="P50" s="57">
        <f t="shared" si="19"/>
        <v>3</v>
      </c>
      <c r="Q50" s="57">
        <v>6</v>
      </c>
      <c r="R50" s="57">
        <v>5</v>
      </c>
      <c r="S50" s="51"/>
      <c r="T50" s="51"/>
      <c r="U50" s="51"/>
      <c r="V50" s="57">
        <v>1</v>
      </c>
      <c r="W50" s="57"/>
      <c r="X50" s="52" t="str">
        <f t="shared" si="37"/>
        <v/>
      </c>
      <c r="Y50" s="52" t="str">
        <f t="shared" si="21"/>
        <v/>
      </c>
      <c r="Z50" s="52" t="str">
        <f t="shared" si="22"/>
        <v/>
      </c>
      <c r="AA50" s="52" t="str">
        <f t="shared" si="38"/>
        <v/>
      </c>
      <c r="AB50" s="52" t="str">
        <f t="shared" si="39"/>
        <v/>
      </c>
      <c r="AC50" s="52" t="str">
        <f t="shared" si="40"/>
        <v/>
      </c>
      <c r="AD50" s="52" t="str">
        <f t="shared" si="41"/>
        <v/>
      </c>
      <c r="AE50" s="52" t="str">
        <f t="shared" si="42"/>
        <v/>
      </c>
      <c r="AF50" s="52" t="str">
        <f t="shared" si="43"/>
        <v/>
      </c>
      <c r="AG50" s="52" t="str">
        <f t="shared" si="44"/>
        <v/>
      </c>
      <c r="AH50" s="52" t="str">
        <f t="shared" si="45"/>
        <v/>
      </c>
      <c r="AI50" s="52" t="str">
        <f t="shared" si="55"/>
        <v/>
      </c>
      <c r="AJ50" s="52" t="str">
        <f t="shared" si="52"/>
        <v/>
      </c>
      <c r="AK50" s="52" t="str">
        <f t="shared" si="53"/>
        <v/>
      </c>
      <c r="AL50" s="52" t="str">
        <f t="shared" si="54"/>
        <v/>
      </c>
      <c r="AM50" t="str">
        <f t="shared" si="32"/>
        <v>Guad &amp; CntryClub</v>
      </c>
      <c r="AN50" s="88" t="s">
        <v>212</v>
      </c>
      <c r="AO50" s="88" t="s">
        <v>359</v>
      </c>
      <c r="AP50" t="str">
        <f t="shared" si="26"/>
        <v>Guadalupe Rd</v>
      </c>
      <c r="AQ50" t="str">
        <f t="shared" si="9"/>
        <v>Country Club Wy</v>
      </c>
      <c r="AR50" t="str">
        <f t="shared" si="27"/>
        <v>Guadalupe Rd &amp; Country Club Wy</v>
      </c>
      <c r="AS50" s="16">
        <f t="shared" si="46"/>
        <v>0</v>
      </c>
      <c r="AT50" t="str">
        <f t="shared" si="56"/>
        <v/>
      </c>
      <c r="AU50" t="str">
        <f t="shared" si="56"/>
        <v/>
      </c>
      <c r="AV50" t="str">
        <f t="shared" si="56"/>
        <v/>
      </c>
      <c r="AW50" t="str">
        <f t="shared" si="56"/>
        <v/>
      </c>
      <c r="AY50" t="str">
        <f t="shared" si="47"/>
        <v/>
      </c>
      <c r="AZ50" t="str">
        <f t="shared" si="48"/>
        <v/>
      </c>
      <c r="BA50" t="str">
        <f t="shared" si="49"/>
        <v/>
      </c>
      <c r="BB50" t="str">
        <f t="shared" si="50"/>
        <v/>
      </c>
      <c r="BC50" s="54" t="b">
        <v>1</v>
      </c>
      <c r="BD50" s="54" t="b">
        <v>0</v>
      </c>
      <c r="BE50" s="54" t="b">
        <f t="shared" si="51"/>
        <v>1</v>
      </c>
      <c r="BF50" s="54" t="b">
        <f t="shared" si="28"/>
        <v>0</v>
      </c>
      <c r="BG50">
        <f t="shared" si="29"/>
        <v>5</v>
      </c>
      <c r="BH50" t="str">
        <f t="shared" si="30"/>
        <v/>
      </c>
    </row>
    <row r="51" spans="1:60" ht="12.75" customHeight="1" x14ac:dyDescent="0.25">
      <c r="A51" s="114">
        <v>150</v>
      </c>
      <c r="B51" s="122" t="s">
        <v>324</v>
      </c>
      <c r="C51" s="116" t="s">
        <v>24</v>
      </c>
      <c r="D51" s="52">
        <v>0</v>
      </c>
      <c r="E51" s="115"/>
      <c r="F51" s="115"/>
      <c r="G51" s="115"/>
      <c r="H51" s="115"/>
      <c r="I51" s="115" t="b">
        <f t="shared" si="17"/>
        <v>1</v>
      </c>
      <c r="J51" s="115" t="b">
        <f t="shared" si="18"/>
        <v>1</v>
      </c>
      <c r="K51" s="115">
        <v>3</v>
      </c>
      <c r="L51" s="115">
        <v>3</v>
      </c>
      <c r="M51" s="115">
        <v>3</v>
      </c>
      <c r="N51" s="115">
        <v>3</v>
      </c>
      <c r="O51" s="57">
        <v>3</v>
      </c>
      <c r="P51" s="57">
        <f t="shared" si="19"/>
        <v>3</v>
      </c>
      <c r="Q51" s="57">
        <v>6</v>
      </c>
      <c r="R51" s="57">
        <v>4.5</v>
      </c>
      <c r="S51" s="51"/>
      <c r="T51" s="51"/>
      <c r="U51" s="51"/>
      <c r="V51" s="57">
        <v>1</v>
      </c>
      <c r="W51" s="57"/>
      <c r="X51" s="52" t="str">
        <f t="shared" si="37"/>
        <v/>
      </c>
      <c r="Y51" s="52" t="str">
        <f t="shared" si="21"/>
        <v/>
      </c>
      <c r="Z51" s="52" t="str">
        <f t="shared" si="22"/>
        <v/>
      </c>
      <c r="AA51" s="52" t="str">
        <f t="shared" si="38"/>
        <v/>
      </c>
      <c r="AB51" s="52" t="str">
        <f t="shared" si="39"/>
        <v/>
      </c>
      <c r="AC51" s="52" t="str">
        <f t="shared" si="40"/>
        <v/>
      </c>
      <c r="AD51" s="52" t="str">
        <f t="shared" si="41"/>
        <v/>
      </c>
      <c r="AE51" s="52" t="str">
        <f t="shared" si="42"/>
        <v/>
      </c>
      <c r="AF51" s="52" t="str">
        <f t="shared" si="43"/>
        <v/>
      </c>
      <c r="AG51" s="52" t="str">
        <f t="shared" si="44"/>
        <v/>
      </c>
      <c r="AH51" s="52" t="str">
        <f t="shared" si="45"/>
        <v/>
      </c>
      <c r="AI51" s="52" t="str">
        <f t="shared" si="55"/>
        <v/>
      </c>
      <c r="AJ51" s="52" t="str">
        <f t="shared" si="52"/>
        <v/>
      </c>
      <c r="AK51" s="52" t="str">
        <f t="shared" si="53"/>
        <v/>
      </c>
      <c r="AL51" s="52" t="str">
        <f t="shared" si="54"/>
        <v/>
      </c>
      <c r="AM51" t="str">
        <f t="shared" si="32"/>
        <v>Guad &amp; Lakeshore</v>
      </c>
      <c r="AN51" s="88" t="s">
        <v>212</v>
      </c>
      <c r="AO51" s="48" t="str">
        <f t="shared" si="31"/>
        <v>Lakeshore</v>
      </c>
      <c r="AP51" t="str">
        <f t="shared" si="26"/>
        <v>Guadalupe Rd</v>
      </c>
      <c r="AQ51" t="str">
        <f t="shared" si="9"/>
        <v>Lakeshore Dr</v>
      </c>
      <c r="AR51" t="str">
        <f t="shared" si="27"/>
        <v>Guadalupe Rd &amp; Lakeshore Dr</v>
      </c>
      <c r="AS51" s="16">
        <f t="shared" si="46"/>
        <v>0</v>
      </c>
      <c r="AT51" t="str">
        <f t="shared" si="56"/>
        <v/>
      </c>
      <c r="AU51" t="str">
        <f t="shared" si="56"/>
        <v/>
      </c>
      <c r="AV51" t="str">
        <f t="shared" si="56"/>
        <v/>
      </c>
      <c r="AW51" t="str">
        <f t="shared" si="56"/>
        <v/>
      </c>
      <c r="AY51" t="str">
        <f t="shared" si="47"/>
        <v/>
      </c>
      <c r="AZ51" t="str">
        <f t="shared" si="48"/>
        <v/>
      </c>
      <c r="BA51" t="str">
        <f t="shared" si="49"/>
        <v/>
      </c>
      <c r="BB51" t="str">
        <f t="shared" si="50"/>
        <v/>
      </c>
      <c r="BC51" s="54" t="b">
        <v>1</v>
      </c>
      <c r="BD51" s="54" t="b">
        <v>0</v>
      </c>
      <c r="BE51" s="54" t="b">
        <f t="shared" si="51"/>
        <v>1</v>
      </c>
      <c r="BF51" s="54" t="b">
        <f t="shared" si="28"/>
        <v>0</v>
      </c>
      <c r="BG51">
        <f t="shared" si="29"/>
        <v>4.5</v>
      </c>
      <c r="BH51" t="str">
        <f t="shared" si="30"/>
        <v/>
      </c>
    </row>
    <row r="52" spans="1:60"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19"/>
        <v>1</v>
      </c>
      <c r="Q52" s="57">
        <v>3</v>
      </c>
      <c r="R52" s="57">
        <v>0</v>
      </c>
      <c r="S52" s="51"/>
      <c r="T52" s="51"/>
      <c r="U52" s="51"/>
      <c r="V52" s="57">
        <v>1</v>
      </c>
      <c r="W52" s="57"/>
      <c r="X52" s="52">
        <f>IF(MAX(AY52:BB52)&gt;0,MAX(AY52:BB52),"")</f>
        <v>26482</v>
      </c>
      <c r="Y52" s="52" t="str">
        <f>IF(MAX(AA52:AD52)&gt;0,MAX(AA52:AD52),"")</f>
        <v/>
      </c>
      <c r="Z52" s="52">
        <f>IF(MAX(AE52:AH52)&gt;0,MAX(AE52:AH52),"")</f>
        <v>26482</v>
      </c>
      <c r="AA52" s="52">
        <f t="shared" ref="AA52:AD56" si="57">IF(LEN(AI52)&gt;0,INDEX(TC_Dir,AI52+1)*AY52,"")</f>
        <v>0</v>
      </c>
      <c r="AB52" s="52" t="str">
        <f t="shared" si="57"/>
        <v/>
      </c>
      <c r="AC52" s="52" t="str">
        <f t="shared" si="57"/>
        <v/>
      </c>
      <c r="AD52" s="52" t="str">
        <f t="shared" si="57"/>
        <v/>
      </c>
      <c r="AE52" s="52">
        <f t="shared" ref="AE52:AH56" si="58">IF(LEN(AI52)&gt;0,NOT(INDEX(TC_Dir,AI52+1))*AY52,"")</f>
        <v>26482</v>
      </c>
      <c r="AF52" s="52" t="str">
        <f t="shared" si="58"/>
        <v/>
      </c>
      <c r="AG52" s="52" t="str">
        <f t="shared" si="58"/>
        <v/>
      </c>
      <c r="AH52" s="52" t="str">
        <f t="shared" si="58"/>
        <v/>
      </c>
      <c r="AI52" s="143">
        <v>38</v>
      </c>
      <c r="AJ52" s="52" t="str">
        <f t="shared" ref="AJ52:AL53" si="59">IF(LEN(AU52)&gt;0,IF(NOT(ISERROR(MATCH(AU52,TC_concat,0))),MOD(MATCH(AU52,TC_concat,0)-1,156),""),"")</f>
        <v/>
      </c>
      <c r="AK52" s="52" t="str">
        <f t="shared" si="59"/>
        <v/>
      </c>
      <c r="AL52" s="52" t="str">
        <f t="shared" si="59"/>
        <v/>
      </c>
      <c r="AM52" t="str">
        <f>AN52&amp;" &amp; "&amp;AO52</f>
        <v>Univ &amp; Forest</v>
      </c>
      <c r="AN52" s="88" t="s">
        <v>206</v>
      </c>
      <c r="AO52" s="48" t="str">
        <f>IF(ISERROR(FIND(" ",C52)),C52,LEFT(C52,FIND(" ",C52)-1))</f>
        <v>Forest</v>
      </c>
      <c r="AP52" t="str">
        <f t="shared" ref="AP52:AQ56" si="60">B52</f>
        <v>University Dr</v>
      </c>
      <c r="AQ52" t="str">
        <f t="shared" si="60"/>
        <v>Forest Ave</v>
      </c>
      <c r="AR52" t="str">
        <f>B52&amp;" &amp; "&amp;C52</f>
        <v>University Dr &amp; Forest Ave</v>
      </c>
      <c r="AS52" s="16">
        <f t="shared" si="46"/>
        <v>0</v>
      </c>
      <c r="AT52" t="str">
        <f t="shared" si="56"/>
        <v/>
      </c>
      <c r="AU52" t="str">
        <f t="shared" si="56"/>
        <v/>
      </c>
      <c r="AV52" t="str">
        <f t="shared" si="56"/>
        <v/>
      </c>
      <c r="AW52" t="str">
        <f t="shared" si="56"/>
        <v/>
      </c>
      <c r="AY52">
        <f t="shared" ref="AY52:BB56" si="61">IF(ISNUMBER(AI52),INDEX(TrfCnt,AI52+1),"")</f>
        <v>26482</v>
      </c>
      <c r="AZ52" t="str">
        <f t="shared" si="61"/>
        <v/>
      </c>
      <c r="BA52" t="str">
        <f t="shared" si="61"/>
        <v/>
      </c>
      <c r="BB52" t="str">
        <f t="shared" si="61"/>
        <v/>
      </c>
      <c r="BC52" s="54" t="b">
        <v>1</v>
      </c>
      <c r="BD52" s="54" t="b">
        <v>1</v>
      </c>
      <c r="BE52" s="54" t="b">
        <f t="shared" si="51"/>
        <v>1</v>
      </c>
      <c r="BF52" s="54" t="b">
        <f t="shared" si="28"/>
        <v>1</v>
      </c>
      <c r="BG52">
        <f t="shared" si="29"/>
        <v>0</v>
      </c>
      <c r="BH52">
        <f t="shared" si="30"/>
        <v>0</v>
      </c>
    </row>
    <row r="53" spans="1:60" s="42" customFormat="1" ht="12.75" customHeight="1" x14ac:dyDescent="0.25">
      <c r="A53" s="114">
        <v>152</v>
      </c>
      <c r="B53" s="124" t="s">
        <v>613</v>
      </c>
      <c r="C53" s="116" t="s">
        <v>614</v>
      </c>
      <c r="D53" s="117">
        <v>0</v>
      </c>
      <c r="E53" s="204"/>
      <c r="F53" s="204"/>
      <c r="G53" s="204"/>
      <c r="H53" s="204"/>
      <c r="I53" s="115" t="b">
        <f>OR(K53&gt;0,L53&gt;0)</f>
        <v>0</v>
      </c>
      <c r="J53" s="115" t="b">
        <f>OR(M53&gt;0,N53&gt;0)</f>
        <v>0</v>
      </c>
      <c r="K53" s="220"/>
      <c r="L53" s="220"/>
      <c r="M53" s="220"/>
      <c r="N53" s="220"/>
      <c r="O53" s="125"/>
      <c r="P53" s="125"/>
      <c r="Q53" s="125"/>
      <c r="R53" s="57">
        <v>0.8</v>
      </c>
      <c r="S53" s="51"/>
      <c r="T53" s="51"/>
      <c r="U53" s="51"/>
      <c r="V53" s="57">
        <v>1</v>
      </c>
      <c r="W53" s="57"/>
      <c r="X53" s="52" t="str">
        <f>IF(MAX(AY53:BB53)&gt;0,MAX(AY53:BB53),"")</f>
        <v/>
      </c>
      <c r="Y53" s="52" t="str">
        <f>IF(MAX(AA53:AD53)&gt;0,MAX(AA53:AD53),"")</f>
        <v/>
      </c>
      <c r="Z53" s="52" t="str">
        <f>IF(MAX(AE53:AH53)&gt;0,MAX(AE53:AH53),"")</f>
        <v/>
      </c>
      <c r="AA53" s="52" t="str">
        <f t="shared" si="57"/>
        <v/>
      </c>
      <c r="AB53" s="52" t="str">
        <f t="shared" si="57"/>
        <v/>
      </c>
      <c r="AC53" s="52" t="str">
        <f t="shared" si="57"/>
        <v/>
      </c>
      <c r="AD53" s="52" t="str">
        <f t="shared" si="57"/>
        <v/>
      </c>
      <c r="AE53" s="52" t="str">
        <f t="shared" si="58"/>
        <v/>
      </c>
      <c r="AF53" s="52" t="str">
        <f t="shared" si="58"/>
        <v/>
      </c>
      <c r="AG53" s="52" t="str">
        <f t="shared" si="58"/>
        <v/>
      </c>
      <c r="AH53" s="52" t="str">
        <f t="shared" si="58"/>
        <v/>
      </c>
      <c r="AI53" s="20"/>
      <c r="AJ53" s="52" t="str">
        <f t="shared" si="59"/>
        <v/>
      </c>
      <c r="AK53" s="52" t="str">
        <f t="shared" si="59"/>
        <v/>
      </c>
      <c r="AL53" s="52" t="str">
        <f t="shared" si="59"/>
        <v/>
      </c>
      <c r="AM53" t="str">
        <f>AN53&amp;" &amp; "&amp;AO53</f>
        <v>Tempe Lake &amp; TCA Bridge</v>
      </c>
      <c r="AN53" s="88" t="str">
        <f>B53</f>
        <v>Tempe Lake</v>
      </c>
      <c r="AO53" s="88" t="str">
        <f>C53</f>
        <v>TCA Bridge</v>
      </c>
      <c r="AP53" t="str">
        <f t="shared" si="60"/>
        <v>Tempe Lake</v>
      </c>
      <c r="AQ53" t="str">
        <f t="shared" si="60"/>
        <v>TCA Bridge</v>
      </c>
      <c r="AR53" t="str">
        <f>B53&amp;" &amp; "&amp;C53</f>
        <v>Tempe Lake &amp; TCA Bridge</v>
      </c>
      <c r="AS53" s="16">
        <f t="shared" si="46"/>
        <v>0</v>
      </c>
      <c r="AT53" t="str">
        <f t="shared" si="56"/>
        <v/>
      </c>
      <c r="AU53" t="str">
        <f t="shared" si="56"/>
        <v/>
      </c>
      <c r="AV53" t="str">
        <f t="shared" si="56"/>
        <v/>
      </c>
      <c r="AW53" t="str">
        <f t="shared" si="56"/>
        <v/>
      </c>
      <c r="AY53" t="str">
        <f t="shared" si="61"/>
        <v/>
      </c>
      <c r="AZ53" t="str">
        <f t="shared" si="61"/>
        <v/>
      </c>
      <c r="BA53" t="str">
        <f t="shared" si="61"/>
        <v/>
      </c>
      <c r="BB53" t="str">
        <f t="shared" si="61"/>
        <v/>
      </c>
      <c r="BC53" s="54" t="b">
        <v>0</v>
      </c>
      <c r="BD53" s="54" t="b">
        <v>1</v>
      </c>
      <c r="BE53" s="54" t="b">
        <f t="shared" si="51"/>
        <v>1</v>
      </c>
      <c r="BF53" s="54" t="b">
        <f t="shared" si="28"/>
        <v>0</v>
      </c>
      <c r="BG53" t="str">
        <f t="shared" si="29"/>
        <v/>
      </c>
      <c r="BH53">
        <f t="shared" si="30"/>
        <v>0.8</v>
      </c>
    </row>
    <row r="54" spans="1:60" s="42" customFormat="1" ht="12.75" customHeight="1" x14ac:dyDescent="0.25">
      <c r="A54" s="114">
        <v>153</v>
      </c>
      <c r="B54" s="124" t="s">
        <v>41</v>
      </c>
      <c r="C54" s="124" t="s">
        <v>243</v>
      </c>
      <c r="D54" s="117">
        <v>1</v>
      </c>
      <c r="E54" s="204">
        <v>1</v>
      </c>
      <c r="F54" s="204"/>
      <c r="G54" s="204"/>
      <c r="H54" s="204"/>
      <c r="I54" s="115" t="b">
        <f>OR(K54&gt;0,L54&gt;0)</f>
        <v>0</v>
      </c>
      <c r="J54" s="115" t="b">
        <f>OR(M54&gt;0,N54&gt;0)</f>
        <v>0</v>
      </c>
      <c r="K54" s="220"/>
      <c r="L54" s="220"/>
      <c r="M54" s="220"/>
      <c r="N54" s="220"/>
      <c r="O54" s="125"/>
      <c r="P54" s="125"/>
      <c r="Q54" s="125"/>
      <c r="R54" s="57">
        <v>0</v>
      </c>
      <c r="S54" s="51"/>
      <c r="T54" s="51"/>
      <c r="U54" s="51"/>
      <c r="V54" s="57">
        <v>1</v>
      </c>
      <c r="W54" s="57"/>
      <c r="X54" s="52">
        <f>IF(MAX(AY54:BB54)&gt;0,MAX(AY54:BB54),"")</f>
        <v>22165</v>
      </c>
      <c r="Y54" s="52">
        <f>IF(MAX(AA54:AD54)&gt;0,MAX(AA54:AD54),"")</f>
        <v>6570</v>
      </c>
      <c r="Z54" s="52">
        <f>IF(MAX(AE54:AH54)&gt;0,MAX(AE54:AH54),"")</f>
        <v>22165</v>
      </c>
      <c r="AA54" s="52">
        <f t="shared" si="57"/>
        <v>0</v>
      </c>
      <c r="AB54" s="52">
        <f t="shared" si="57"/>
        <v>6570</v>
      </c>
      <c r="AC54" s="52" t="str">
        <f t="shared" si="57"/>
        <v/>
      </c>
      <c r="AD54" s="52" t="str">
        <f t="shared" si="57"/>
        <v/>
      </c>
      <c r="AE54" s="52">
        <f t="shared" si="58"/>
        <v>22165</v>
      </c>
      <c r="AF54" s="52">
        <f t="shared" si="58"/>
        <v>0</v>
      </c>
      <c r="AG54" s="52" t="str">
        <f t="shared" si="58"/>
        <v/>
      </c>
      <c r="AH54" s="52" t="str">
        <f t="shared" si="58"/>
        <v/>
      </c>
      <c r="AI54" s="143">
        <v>48</v>
      </c>
      <c r="AJ54" s="143">
        <v>47</v>
      </c>
      <c r="AK54" s="52" t="str">
        <f t="shared" ref="AK54:AL56" si="62">IF(LEN(AV54)&gt;0,IF(NOT(ISERROR(MATCH(AV54,TC_concat,0))),MOD(MATCH(AV54,TC_concat,0)-1,156),""),"")</f>
        <v/>
      </c>
      <c r="AL54" s="52" t="str">
        <f t="shared" si="62"/>
        <v/>
      </c>
      <c r="AM54" t="str">
        <f>AN54&amp;" &amp; "&amp;AO54</f>
        <v>Apache &amp; McAllister</v>
      </c>
      <c r="AN54" s="48" t="str">
        <f t="shared" ref="AN54:AO56" si="63">IF(ISERROR(FIND(" ",B54)),B54,LEFT(B54,FIND(" ",B54)-1))</f>
        <v>Apache</v>
      </c>
      <c r="AO54" s="48" t="str">
        <f t="shared" si="63"/>
        <v>McAllister</v>
      </c>
      <c r="AP54" t="str">
        <f t="shared" si="60"/>
        <v>Apache Blvd</v>
      </c>
      <c r="AQ54" t="str">
        <f t="shared" si="60"/>
        <v>McAllister Ave</v>
      </c>
      <c r="AR54" t="str">
        <f>B54&amp;" &amp; "&amp;C54</f>
        <v>Apache Blvd &amp; McAllister Ave</v>
      </c>
      <c r="AS54" s="16">
        <f t="shared" si="46"/>
        <v>1</v>
      </c>
      <c r="AT54" t="str">
        <f t="shared" si="56"/>
        <v>Apache Blvd &amp; McAllister Ave_1</v>
      </c>
      <c r="AU54" t="str">
        <f t="shared" si="56"/>
        <v/>
      </c>
      <c r="AV54" t="str">
        <f t="shared" si="56"/>
        <v/>
      </c>
      <c r="AW54" t="str">
        <f t="shared" si="56"/>
        <v/>
      </c>
      <c r="AY54">
        <f t="shared" si="61"/>
        <v>22165</v>
      </c>
      <c r="AZ54">
        <f t="shared" si="61"/>
        <v>6570</v>
      </c>
      <c r="BA54" t="str">
        <f t="shared" si="61"/>
        <v/>
      </c>
      <c r="BB54" t="str">
        <f t="shared" si="61"/>
        <v/>
      </c>
      <c r="BC54" s="54" t="b">
        <v>0</v>
      </c>
      <c r="BD54" s="54" t="b">
        <v>0</v>
      </c>
      <c r="BE54" s="54" t="b">
        <f t="shared" si="51"/>
        <v>0</v>
      </c>
      <c r="BF54" s="54" t="b">
        <f t="shared" si="28"/>
        <v>0</v>
      </c>
      <c r="BG54" t="str">
        <f t="shared" si="29"/>
        <v/>
      </c>
      <c r="BH54" t="str">
        <f t="shared" si="30"/>
        <v/>
      </c>
    </row>
    <row r="55" spans="1:60" s="42" customFormat="1" ht="12.75" customHeight="1" x14ac:dyDescent="0.25">
      <c r="A55" s="114">
        <v>154</v>
      </c>
      <c r="B55" s="124" t="s">
        <v>615</v>
      </c>
      <c r="C55" s="116" t="s">
        <v>27</v>
      </c>
      <c r="D55" s="117">
        <v>1</v>
      </c>
      <c r="E55" s="204"/>
      <c r="F55" s="204"/>
      <c r="G55" s="204"/>
      <c r="H55" s="204">
        <v>1</v>
      </c>
      <c r="I55" s="115" t="b">
        <f>OR(K55&gt;0,L55&gt;0)</f>
        <v>0</v>
      </c>
      <c r="J55" s="115" t="b">
        <f>OR(M55&gt;0,N55&gt;0)</f>
        <v>0</v>
      </c>
      <c r="K55" s="220"/>
      <c r="L55" s="220"/>
      <c r="M55" s="220"/>
      <c r="N55" s="220"/>
      <c r="O55" s="125"/>
      <c r="P55" s="125"/>
      <c r="Q55" s="125"/>
      <c r="R55" s="57">
        <v>0</v>
      </c>
      <c r="S55" s="51"/>
      <c r="T55" s="51"/>
      <c r="U55" s="51"/>
      <c r="V55" s="57">
        <v>1</v>
      </c>
      <c r="W55" s="57"/>
      <c r="X55" s="52" t="str">
        <f>IF(MAX(AY55:BB55)&gt;0,MAX(AY55:BB55),"")</f>
        <v/>
      </c>
      <c r="Y55" s="52" t="str">
        <f>IF(MAX(AA55:AD55)&gt;0,MAX(AA55:AD55),"")</f>
        <v/>
      </c>
      <c r="Z55" s="52" t="str">
        <f>IF(MAX(AE55:AH55)&gt;0,MAX(AE55:AH55),"")</f>
        <v/>
      </c>
      <c r="AA55" s="52" t="str">
        <f>IF(LEN(AI55)&gt;0,INDEX(TC_Dir,AI55+1)*AY55,"")</f>
        <v/>
      </c>
      <c r="AB55" s="52" t="str">
        <f>IF(LEN(AJ55)&gt;0,INDEX(TC_Dir,AJ55+1)*AZ55,"")</f>
        <v/>
      </c>
      <c r="AC55" s="52" t="str">
        <f>IF(LEN(AK55)&gt;0,INDEX(TC_Dir,AK55+1)*BA55,"")</f>
        <v/>
      </c>
      <c r="AD55" s="52" t="str">
        <f>IF(LEN(AL55)&gt;0,INDEX(TC_Dir,AL55+1)*BB55,"")</f>
        <v/>
      </c>
      <c r="AE55" s="52" t="str">
        <f>IF(LEN(AI55)&gt;0,NOT(INDEX(TC_Dir,AI55+1))*AY55,"")</f>
        <v/>
      </c>
      <c r="AF55" s="52" t="str">
        <f>IF(LEN(AJ55)&gt;0,NOT(INDEX(TC_Dir,AJ55+1))*AZ55,"")</f>
        <v/>
      </c>
      <c r="AG55" s="52" t="str">
        <f>IF(LEN(AK55)&gt;0,NOT(INDEX(TC_Dir,AK55+1))*BA55,"")</f>
        <v/>
      </c>
      <c r="AH55" s="52" t="str">
        <f>IF(LEN(AL55)&gt;0,NOT(INDEX(TC_Dir,AL55+1))*BB55,"")</f>
        <v/>
      </c>
      <c r="AI55" s="20"/>
      <c r="AJ55" s="52" t="str">
        <f>IF(LEN(AU55)&gt;0,IF(NOT(ISERROR(MATCH(AU55,TC_concat,0))),MOD(MATCH(AU55,TC_concat,0)-1,156),""),"")</f>
        <v/>
      </c>
      <c r="AK55" s="52" t="str">
        <f t="shared" si="62"/>
        <v/>
      </c>
      <c r="AL55" s="52" t="str">
        <f t="shared" si="62"/>
        <v/>
      </c>
      <c r="AM55" t="str">
        <f>AN55&amp;" &amp; "&amp;AO55</f>
        <v>Terrace &amp; Rural</v>
      </c>
      <c r="AN55" s="48" t="str">
        <f t="shared" si="63"/>
        <v>Terrace</v>
      </c>
      <c r="AO55" s="48" t="str">
        <f t="shared" si="63"/>
        <v>Rural</v>
      </c>
      <c r="AP55" t="str">
        <f>B55</f>
        <v>Terrace Rd</v>
      </c>
      <c r="AQ55" t="str">
        <f>C55</f>
        <v>Rural Rd</v>
      </c>
      <c r="AR55" t="str">
        <f>B55&amp;" &amp; "&amp;C55</f>
        <v>Terrace Rd &amp; Rural Rd</v>
      </c>
      <c r="AS55" s="16">
        <f>COUNTIF(ConcFrom,AR55)+COUNTIF(ConcTo,AR55)</f>
        <v>0</v>
      </c>
      <c r="AT55" t="str">
        <f t="shared" si="56"/>
        <v/>
      </c>
      <c r="AU55" t="str">
        <f t="shared" si="56"/>
        <v/>
      </c>
      <c r="AV55" t="str">
        <f t="shared" si="56"/>
        <v/>
      </c>
      <c r="AW55" t="str">
        <f t="shared" si="56"/>
        <v/>
      </c>
      <c r="AY55" t="str">
        <f>IF(ISNUMBER(AI55),INDEX(TrfCnt,AI55+1),"")</f>
        <v/>
      </c>
      <c r="AZ55" t="str">
        <f>IF(ISNUMBER(AJ55),INDEX(TrfCnt,AJ55+1),"")</f>
        <v/>
      </c>
      <c r="BA55" t="str">
        <f>IF(ISNUMBER(AK55),INDEX(TrfCnt,AK55+1),"")</f>
        <v/>
      </c>
      <c r="BB55" t="str">
        <f>IF(ISNUMBER(AL55),INDEX(TrfCnt,AL55+1),"")</f>
        <v/>
      </c>
      <c r="BC55" s="54" t="b">
        <v>0</v>
      </c>
      <c r="BD55" s="54" t="b">
        <v>0</v>
      </c>
      <c r="BE55" s="54" t="b">
        <f t="shared" si="51"/>
        <v>1</v>
      </c>
      <c r="BF55" s="54" t="b">
        <f t="shared" si="28"/>
        <v>0</v>
      </c>
      <c r="BG55" t="str">
        <f>IF(BC55,$R55,"")</f>
        <v/>
      </c>
      <c r="BH55" t="str">
        <f t="shared" si="30"/>
        <v/>
      </c>
    </row>
    <row r="56" spans="1:60" s="42" customFormat="1" ht="12.75" customHeight="1" x14ac:dyDescent="0.25">
      <c r="A56" s="114">
        <v>155</v>
      </c>
      <c r="B56" s="119" t="s">
        <v>163</v>
      </c>
      <c r="C56" s="116" t="s">
        <v>250</v>
      </c>
      <c r="D56" s="117">
        <v>0</v>
      </c>
      <c r="E56" s="204"/>
      <c r="F56" s="204"/>
      <c r="G56" s="204"/>
      <c r="H56" s="204"/>
      <c r="I56" s="115" t="b">
        <f>OR(K56&gt;0,L56&gt;0)</f>
        <v>1</v>
      </c>
      <c r="J56" s="115" t="b">
        <f>OR(M56&gt;0,N56&gt;0)</f>
        <v>1</v>
      </c>
      <c r="K56" s="115">
        <v>3</v>
      </c>
      <c r="L56" s="115">
        <v>3</v>
      </c>
      <c r="M56" s="115">
        <v>3</v>
      </c>
      <c r="N56" s="115">
        <v>3</v>
      </c>
      <c r="O56" s="57">
        <v>1</v>
      </c>
      <c r="P56" s="57">
        <f>O56</f>
        <v>1</v>
      </c>
      <c r="Q56" s="125"/>
      <c r="R56" s="57">
        <v>1</v>
      </c>
      <c r="S56" s="51"/>
      <c r="T56" s="51"/>
      <c r="U56" s="51"/>
      <c r="V56" s="57">
        <v>1</v>
      </c>
      <c r="W56" s="57"/>
      <c r="X56" s="52">
        <f>IF(MAX(AY56:BB56)&gt;0,MAX(AY56:BB56),"")</f>
        <v>36366</v>
      </c>
      <c r="Y56" s="52">
        <f>IF(MAX(AA56:AD56)&gt;0,MAX(AA56:AD56),"")</f>
        <v>36366</v>
      </c>
      <c r="Z56" s="52">
        <f>IF(MAX(AE56:AH56)&gt;0,MAX(AE56:AH56),"")</f>
        <v>30015</v>
      </c>
      <c r="AA56" s="52" t="str">
        <f t="shared" si="57"/>
        <v/>
      </c>
      <c r="AB56" s="52">
        <f t="shared" si="57"/>
        <v>34880</v>
      </c>
      <c r="AC56" s="52">
        <f t="shared" si="57"/>
        <v>36366</v>
      </c>
      <c r="AD56" s="52">
        <f t="shared" si="57"/>
        <v>0</v>
      </c>
      <c r="AE56" s="52" t="str">
        <f t="shared" si="58"/>
        <v/>
      </c>
      <c r="AF56" s="52">
        <f t="shared" si="58"/>
        <v>0</v>
      </c>
      <c r="AG56" s="52">
        <f t="shared" si="58"/>
        <v>0</v>
      </c>
      <c r="AH56" s="52">
        <f t="shared" si="58"/>
        <v>30015</v>
      </c>
      <c r="AI56" s="20"/>
      <c r="AJ56" s="52">
        <f>IF(LEN(AU56)&gt;0,IF(NOT(ISERROR(MATCH(AU56,TC_concat,0))),MOD(MATCH(AU56,TC_concat,0)-1,156),""),"")</f>
        <v>40</v>
      </c>
      <c r="AK56" s="52">
        <f t="shared" si="62"/>
        <v>31</v>
      </c>
      <c r="AL56" s="52">
        <f t="shared" si="62"/>
        <v>32</v>
      </c>
      <c r="AM56" t="str">
        <f>AN56&amp;" &amp; "&amp;AO56</f>
        <v>University &amp; McClintock</v>
      </c>
      <c r="AN56" s="48" t="str">
        <f t="shared" si="63"/>
        <v>University</v>
      </c>
      <c r="AO56" s="48" t="str">
        <f t="shared" si="63"/>
        <v>McClintock</v>
      </c>
      <c r="AP56" t="str">
        <f t="shared" si="60"/>
        <v>University Dr</v>
      </c>
      <c r="AQ56" t="str">
        <f t="shared" si="60"/>
        <v>McClintock Dr</v>
      </c>
      <c r="AR56" t="str">
        <f>B56&amp;" &amp; "&amp;C56</f>
        <v>University Dr &amp; McClintock Dr</v>
      </c>
      <c r="AS56" s="16">
        <f t="shared" si="46"/>
        <v>4</v>
      </c>
      <c r="AT56" t="str">
        <f t="shared" si="56"/>
        <v>University Dr &amp; McClintock Dr_1</v>
      </c>
      <c r="AU56" t="str">
        <f t="shared" si="56"/>
        <v>University Dr &amp; McClintock Dr_2</v>
      </c>
      <c r="AV56" t="str">
        <f t="shared" si="56"/>
        <v>University Dr &amp; McClintock Dr_3</v>
      </c>
      <c r="AW56" t="str">
        <f t="shared" si="56"/>
        <v>University Dr &amp; McClintock Dr_4</v>
      </c>
      <c r="AY56" t="str">
        <f t="shared" si="61"/>
        <v/>
      </c>
      <c r="AZ56">
        <f t="shared" si="61"/>
        <v>34880</v>
      </c>
      <c r="BA56">
        <f t="shared" si="61"/>
        <v>36366</v>
      </c>
      <c r="BB56">
        <f t="shared" si="61"/>
        <v>30015</v>
      </c>
      <c r="BC56" s="54" t="b">
        <v>0</v>
      </c>
      <c r="BD56" s="54" t="b">
        <v>0</v>
      </c>
      <c r="BE56" s="54" t="b">
        <f t="shared" si="51"/>
        <v>1</v>
      </c>
      <c r="BF56" s="54" t="b">
        <f t="shared" si="28"/>
        <v>0</v>
      </c>
      <c r="BG56" t="str">
        <f t="shared" si="29"/>
        <v/>
      </c>
      <c r="BH56" t="str">
        <f t="shared" si="30"/>
        <v/>
      </c>
    </row>
    <row r="57" spans="1:60" ht="12.75" customHeight="1" x14ac:dyDescent="0.25">
      <c r="A57" s="47"/>
      <c r="C57" s="48"/>
      <c r="Q57" s="49"/>
      <c r="R57" s="49"/>
    </row>
    <row r="58" spans="1:60" ht="12.75" customHeight="1" x14ac:dyDescent="0.25">
      <c r="A58" s="47"/>
      <c r="C58" s="48"/>
      <c r="E58" s="56">
        <v>1</v>
      </c>
      <c r="F58" s="56">
        <v>2</v>
      </c>
      <c r="G58" s="56">
        <v>3</v>
      </c>
      <c r="H58" s="56">
        <v>4</v>
      </c>
      <c r="Q58" s="49"/>
      <c r="R58" s="49"/>
      <c r="BC58" s="54">
        <f>COUNTIF(BC2:BC56,TRUE)</f>
        <v>45</v>
      </c>
      <c r="BD58" s="54">
        <f>COUNTIF(BD2:BD56,TRUE)</f>
        <v>28</v>
      </c>
      <c r="BE58" s="54">
        <f>COUNTIF(BE2:BE56,TRUE)</f>
        <v>54</v>
      </c>
      <c r="BF58" s="54">
        <f>COUNTIF(BF2:BF56,TRUE)</f>
        <v>26</v>
      </c>
      <c r="BG58">
        <f>AVERAGE(BG2:BG56)</f>
        <v>1.3613333333333333</v>
      </c>
      <c r="BH58">
        <f>AVERAGE(BH2:BH56)</f>
        <v>0.84642857142857142</v>
      </c>
    </row>
    <row r="59" spans="1:60" ht="12.75" customHeight="1" x14ac:dyDescent="0.25">
      <c r="A59" s="57">
        <v>-1</v>
      </c>
      <c r="B59" s="58" t="s">
        <v>157</v>
      </c>
      <c r="C59" s="48"/>
      <c r="Q59" s="49"/>
      <c r="R59" s="49"/>
    </row>
    <row r="60" spans="1:60" ht="12.75" customHeight="1" x14ac:dyDescent="0.25">
      <c r="A60" s="57">
        <v>0</v>
      </c>
      <c r="B60" s="51" t="s">
        <v>149</v>
      </c>
      <c r="C60" s="48"/>
      <c r="Q60" s="49"/>
      <c r="R60" s="49"/>
    </row>
    <row r="61" spans="1:60" ht="12.75" customHeight="1" x14ac:dyDescent="0.25">
      <c r="A61" s="57">
        <v>1</v>
      </c>
      <c r="B61" s="51" t="s">
        <v>150</v>
      </c>
      <c r="C61" s="48"/>
      <c r="Q61" s="49"/>
      <c r="R61" s="49"/>
    </row>
    <row r="62" spans="1:60" ht="12.75" customHeight="1" x14ac:dyDescent="0.25">
      <c r="A62" s="57">
        <v>2</v>
      </c>
      <c r="B62" s="51" t="s">
        <v>151</v>
      </c>
      <c r="C62" s="48"/>
      <c r="Q62" s="49"/>
      <c r="R62" s="49"/>
    </row>
    <row r="63" spans="1:60" ht="12.75" customHeight="1" x14ac:dyDescent="0.25">
      <c r="A63" s="57">
        <v>3</v>
      </c>
      <c r="B63" s="51" t="s">
        <v>148</v>
      </c>
      <c r="C63" s="48"/>
      <c r="Q63" s="49"/>
      <c r="R63" s="49"/>
    </row>
    <row r="64" spans="1:60" ht="12.75" customHeight="1" x14ac:dyDescent="0.25">
      <c r="A64" s="57">
        <v>4</v>
      </c>
      <c r="B64" s="51" t="s">
        <v>152</v>
      </c>
      <c r="C64" s="48"/>
      <c r="Q64" s="49"/>
      <c r="R64" s="49"/>
    </row>
    <row r="65" spans="1:18" ht="12.75" customHeight="1" x14ac:dyDescent="0.25">
      <c r="A65" s="59">
        <v>5</v>
      </c>
      <c r="B65" s="58" t="s">
        <v>19</v>
      </c>
      <c r="C65" s="48"/>
      <c r="Q65" s="49"/>
      <c r="R65" s="49"/>
    </row>
    <row r="66" spans="1:18" ht="12.75" customHeight="1" x14ac:dyDescent="0.25">
      <c r="A66" s="47"/>
      <c r="C66" s="48"/>
      <c r="Q66" s="49"/>
      <c r="R66" s="49"/>
    </row>
    <row r="67" spans="1:18" ht="12.75" customHeight="1" x14ac:dyDescent="0.25">
      <c r="A67" s="60"/>
      <c r="B67" s="60" t="s">
        <v>160</v>
      </c>
      <c r="C67" s="48"/>
      <c r="Q67" s="49"/>
      <c r="R67" s="49"/>
    </row>
    <row r="68" spans="1:18" ht="12.75" customHeight="1" x14ac:dyDescent="0.25">
      <c r="A68" s="47"/>
      <c r="B68" t="s">
        <v>161</v>
      </c>
      <c r="C68" s="48"/>
      <c r="Q68" s="49"/>
      <c r="R68" s="49"/>
    </row>
    <row r="69" spans="1:18" ht="12.75" customHeight="1" x14ac:dyDescent="0.25">
      <c r="A69" s="47"/>
      <c r="B69" t="s">
        <v>162</v>
      </c>
      <c r="C69" s="48"/>
      <c r="Q69" s="49"/>
      <c r="R69" s="49"/>
    </row>
    <row r="70" spans="1:18" ht="12.75" customHeight="1" x14ac:dyDescent="0.25">
      <c r="A70" s="47"/>
      <c r="C70" s="48"/>
      <c r="Q70" s="49"/>
      <c r="R70" s="49"/>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432" activePane="bottomLeft"/>
      <selection activeCell="C1" sqref="C1:C65536"/>
      <selection pane="bottomLeft"/>
    </sheetView>
  </sheetViews>
  <sheetFormatPr defaultRowHeight="13.2" x14ac:dyDescent="0.25"/>
  <cols>
    <col min="1" max="1" width="6.6640625" customWidth="1"/>
    <col min="2" max="2" width="18.3320312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216</v>
      </c>
      <c r="B1" s="93" t="s">
        <v>217</v>
      </c>
      <c r="C1" s="93" t="s">
        <v>218</v>
      </c>
      <c r="D1" s="93" t="s">
        <v>219</v>
      </c>
      <c r="E1" s="93" t="s">
        <v>220</v>
      </c>
      <c r="F1" s="144" t="s">
        <v>362</v>
      </c>
      <c r="G1" s="96" t="s">
        <v>364</v>
      </c>
      <c r="H1" s="96" t="s">
        <v>365</v>
      </c>
      <c r="I1" s="96" t="s">
        <v>506</v>
      </c>
    </row>
    <row r="2" spans="1:9" x14ac:dyDescent="0.25">
      <c r="A2">
        <v>0</v>
      </c>
      <c r="B2" s="97" t="s">
        <v>242</v>
      </c>
      <c r="C2" s="98" t="s">
        <v>25</v>
      </c>
      <c r="D2" s="98" t="s">
        <v>243</v>
      </c>
      <c r="E2" s="97" t="s">
        <v>244</v>
      </c>
      <c r="F2" s="144" t="b">
        <v>0</v>
      </c>
      <c r="G2" t="s">
        <v>367</v>
      </c>
      <c r="H2" t="s">
        <v>367</v>
      </c>
    </row>
    <row r="3" spans="1:9" x14ac:dyDescent="0.25">
      <c r="A3">
        <v>1</v>
      </c>
      <c r="B3" s="95" t="s">
        <v>25</v>
      </c>
      <c r="C3" s="98" t="s">
        <v>242</v>
      </c>
      <c r="D3" s="98" t="s">
        <v>245</v>
      </c>
      <c r="E3" s="95" t="s">
        <v>246</v>
      </c>
      <c r="F3" s="144" t="b">
        <v>1</v>
      </c>
      <c r="G3" t="s">
        <v>368</v>
      </c>
      <c r="H3" t="s">
        <v>369</v>
      </c>
    </row>
    <row r="4" spans="1:9" x14ac:dyDescent="0.25">
      <c r="A4">
        <v>2</v>
      </c>
      <c r="B4" s="95" t="s">
        <v>247</v>
      </c>
      <c r="C4" s="98" t="s">
        <v>248</v>
      </c>
      <c r="D4" s="98" t="s">
        <v>245</v>
      </c>
      <c r="E4" s="95" t="s">
        <v>249</v>
      </c>
      <c r="F4" s="144" t="b">
        <v>1</v>
      </c>
      <c r="G4" t="s">
        <v>367</v>
      </c>
      <c r="H4" t="s">
        <v>367</v>
      </c>
    </row>
    <row r="5" spans="1:9" x14ac:dyDescent="0.25">
      <c r="A5">
        <v>3</v>
      </c>
      <c r="B5" s="95" t="s">
        <v>245</v>
      </c>
      <c r="C5" s="98" t="s">
        <v>247</v>
      </c>
      <c r="D5" s="98" t="s">
        <v>250</v>
      </c>
      <c r="E5" s="95" t="s">
        <v>251</v>
      </c>
      <c r="F5" s="144" t="b">
        <v>0</v>
      </c>
      <c r="G5" t="s">
        <v>370</v>
      </c>
      <c r="H5" t="s">
        <v>371</v>
      </c>
      <c r="I5" t="s">
        <v>507</v>
      </c>
    </row>
    <row r="6" spans="1:9" x14ac:dyDescent="0.25">
      <c r="A6">
        <v>4</v>
      </c>
      <c r="B6" s="95" t="s">
        <v>245</v>
      </c>
      <c r="C6" s="98" t="s">
        <v>25</v>
      </c>
      <c r="D6" s="98" t="s">
        <v>247</v>
      </c>
      <c r="E6" s="95" t="s">
        <v>252</v>
      </c>
      <c r="F6" s="144" t="b">
        <v>0</v>
      </c>
      <c r="G6" t="s">
        <v>369</v>
      </c>
      <c r="H6" t="s">
        <v>370</v>
      </c>
    </row>
    <row r="7" spans="1:9" x14ac:dyDescent="0.25">
      <c r="A7">
        <v>5</v>
      </c>
      <c r="B7" s="95" t="s">
        <v>25</v>
      </c>
      <c r="C7" s="98" t="s">
        <v>245</v>
      </c>
      <c r="D7" s="98" t="s">
        <v>253</v>
      </c>
      <c r="E7" s="95" t="s">
        <v>254</v>
      </c>
      <c r="F7" s="144" t="b">
        <v>1</v>
      </c>
      <c r="G7" t="s">
        <v>369</v>
      </c>
      <c r="H7" t="s">
        <v>372</v>
      </c>
    </row>
    <row r="8" spans="1:9" x14ac:dyDescent="0.25">
      <c r="A8">
        <v>6</v>
      </c>
      <c r="B8" s="95" t="s">
        <v>247</v>
      </c>
      <c r="C8" s="98" t="s">
        <v>245</v>
      </c>
      <c r="D8" s="98" t="s">
        <v>253</v>
      </c>
      <c r="E8" s="95" t="s">
        <v>254</v>
      </c>
      <c r="F8" s="144" t="b">
        <v>1</v>
      </c>
      <c r="G8" t="s">
        <v>367</v>
      </c>
      <c r="H8" t="s">
        <v>367</v>
      </c>
    </row>
    <row r="9" spans="1:9" x14ac:dyDescent="0.25">
      <c r="A9">
        <v>7</v>
      </c>
      <c r="B9" s="95" t="s">
        <v>250</v>
      </c>
      <c r="C9" s="98" t="s">
        <v>245</v>
      </c>
      <c r="D9" s="98" t="s">
        <v>253</v>
      </c>
      <c r="E9" s="95" t="s">
        <v>254</v>
      </c>
      <c r="F9" s="144" t="b">
        <v>1</v>
      </c>
      <c r="G9" t="s">
        <v>371</v>
      </c>
      <c r="H9" t="s">
        <v>373</v>
      </c>
    </row>
    <row r="10" spans="1:9" x14ac:dyDescent="0.25">
      <c r="A10">
        <v>8</v>
      </c>
      <c r="B10" s="95" t="s">
        <v>253</v>
      </c>
      <c r="C10" s="98" t="s">
        <v>247</v>
      </c>
      <c r="D10" s="98" t="s">
        <v>250</v>
      </c>
      <c r="E10" s="95" t="s">
        <v>251</v>
      </c>
      <c r="F10" s="144" t="b">
        <v>0</v>
      </c>
      <c r="G10" t="s">
        <v>367</v>
      </c>
      <c r="H10" t="s">
        <v>367</v>
      </c>
    </row>
    <row r="11" spans="1:9" x14ac:dyDescent="0.25">
      <c r="A11">
        <v>9</v>
      </c>
      <c r="B11" s="95" t="s">
        <v>253</v>
      </c>
      <c r="C11" s="98" t="s">
        <v>25</v>
      </c>
      <c r="D11" s="98" t="s">
        <v>247</v>
      </c>
      <c r="E11" s="95" t="s">
        <v>252</v>
      </c>
      <c r="F11" s="144" t="b">
        <v>0</v>
      </c>
      <c r="G11" t="s">
        <v>367</v>
      </c>
      <c r="H11" t="s">
        <v>367</v>
      </c>
    </row>
    <row r="12" spans="1:9" x14ac:dyDescent="0.25">
      <c r="A12">
        <v>10</v>
      </c>
      <c r="B12" s="95" t="s">
        <v>253</v>
      </c>
      <c r="C12" s="98" t="s">
        <v>30</v>
      </c>
      <c r="D12" s="98" t="s">
        <v>25</v>
      </c>
      <c r="E12" s="95" t="s">
        <v>255</v>
      </c>
      <c r="F12" s="144" t="b">
        <v>0</v>
      </c>
      <c r="G12" t="s">
        <v>367</v>
      </c>
      <c r="H12" t="s">
        <v>367</v>
      </c>
    </row>
    <row r="13" spans="1:9" x14ac:dyDescent="0.25">
      <c r="A13">
        <v>11</v>
      </c>
      <c r="B13" s="95" t="s">
        <v>30</v>
      </c>
      <c r="C13" s="98" t="s">
        <v>256</v>
      </c>
      <c r="D13" s="98" t="s">
        <v>257</v>
      </c>
      <c r="E13" s="95" t="s">
        <v>258</v>
      </c>
      <c r="F13" s="144" t="b">
        <v>1</v>
      </c>
      <c r="G13" t="s">
        <v>374</v>
      </c>
      <c r="H13" t="s">
        <v>375</v>
      </c>
    </row>
    <row r="14" spans="1:9" x14ac:dyDescent="0.25">
      <c r="A14">
        <v>12</v>
      </c>
      <c r="B14" s="95" t="s">
        <v>257</v>
      </c>
      <c r="C14" s="98" t="s">
        <v>164</v>
      </c>
      <c r="D14" s="98" t="s">
        <v>30</v>
      </c>
      <c r="E14" s="95" t="s">
        <v>259</v>
      </c>
      <c r="F14" s="144" t="b">
        <v>0</v>
      </c>
      <c r="G14" t="s">
        <v>367</v>
      </c>
      <c r="H14" t="s">
        <v>367</v>
      </c>
    </row>
    <row r="15" spans="1:9" x14ac:dyDescent="0.25">
      <c r="A15">
        <v>13</v>
      </c>
      <c r="B15" s="95" t="s">
        <v>257</v>
      </c>
      <c r="C15" s="98" t="s">
        <v>260</v>
      </c>
      <c r="D15" s="98" t="s">
        <v>164</v>
      </c>
      <c r="E15" s="95" t="s">
        <v>261</v>
      </c>
      <c r="F15" s="144" t="b">
        <v>0</v>
      </c>
      <c r="G15" t="s">
        <v>367</v>
      </c>
      <c r="H15" t="s">
        <v>367</v>
      </c>
    </row>
    <row r="16" spans="1:9" x14ac:dyDescent="0.25">
      <c r="A16">
        <v>14</v>
      </c>
      <c r="B16" s="95" t="s">
        <v>164</v>
      </c>
      <c r="C16" s="98" t="s">
        <v>262</v>
      </c>
      <c r="D16" s="98" t="s">
        <v>257</v>
      </c>
      <c r="E16" s="95" t="s">
        <v>263</v>
      </c>
      <c r="F16" s="144" t="b">
        <v>1</v>
      </c>
      <c r="G16" t="s">
        <v>376</v>
      </c>
      <c r="H16" t="s">
        <v>377</v>
      </c>
    </row>
    <row r="17" spans="1:10" x14ac:dyDescent="0.25">
      <c r="A17">
        <v>15</v>
      </c>
      <c r="B17" s="95" t="s">
        <v>164</v>
      </c>
      <c r="C17" s="98" t="s">
        <v>257</v>
      </c>
      <c r="D17" s="98" t="s">
        <v>264</v>
      </c>
      <c r="E17" s="95" t="s">
        <v>265</v>
      </c>
      <c r="F17" s="144" t="b">
        <v>1</v>
      </c>
      <c r="G17" t="s">
        <v>377</v>
      </c>
      <c r="H17" t="s">
        <v>378</v>
      </c>
    </row>
    <row r="18" spans="1:10" x14ac:dyDescent="0.25">
      <c r="A18">
        <v>16</v>
      </c>
      <c r="B18" s="103" t="s">
        <v>31</v>
      </c>
      <c r="C18" s="98" t="s">
        <v>164</v>
      </c>
      <c r="D18" s="98" t="s">
        <v>29</v>
      </c>
      <c r="E18" s="95" t="s">
        <v>266</v>
      </c>
      <c r="F18" s="144" t="b">
        <v>0</v>
      </c>
      <c r="G18" t="s">
        <v>379</v>
      </c>
      <c r="H18" t="s">
        <v>380</v>
      </c>
    </row>
    <row r="19" spans="1:10" x14ac:dyDescent="0.25">
      <c r="A19">
        <v>17</v>
      </c>
      <c r="B19" s="95" t="s">
        <v>30</v>
      </c>
      <c r="C19" s="98" t="s">
        <v>253</v>
      </c>
      <c r="D19" s="98" t="s">
        <v>163</v>
      </c>
      <c r="E19" s="95" t="s">
        <v>267</v>
      </c>
      <c r="F19" s="144" t="b">
        <v>1</v>
      </c>
      <c r="G19" t="s">
        <v>381</v>
      </c>
      <c r="H19" t="s">
        <v>382</v>
      </c>
      <c r="I19" t="s">
        <v>31</v>
      </c>
      <c r="J19" t="s">
        <v>273</v>
      </c>
    </row>
    <row r="20" spans="1:10" x14ac:dyDescent="0.25">
      <c r="A20">
        <v>18</v>
      </c>
      <c r="B20" s="95" t="s">
        <v>247</v>
      </c>
      <c r="C20" s="98" t="s">
        <v>253</v>
      </c>
      <c r="D20" s="98" t="s">
        <v>268</v>
      </c>
      <c r="E20" s="95" t="s">
        <v>269</v>
      </c>
      <c r="F20" s="144" t="b">
        <v>1</v>
      </c>
      <c r="G20" t="s">
        <v>367</v>
      </c>
      <c r="H20" t="s">
        <v>367</v>
      </c>
    </row>
    <row r="21" spans="1:10" x14ac:dyDescent="0.25">
      <c r="A21">
        <v>19</v>
      </c>
      <c r="B21" s="95" t="s">
        <v>250</v>
      </c>
      <c r="C21" s="98" t="s">
        <v>253</v>
      </c>
      <c r="D21" s="98" t="s">
        <v>268</v>
      </c>
      <c r="E21" s="95" t="s">
        <v>269</v>
      </c>
      <c r="F21" s="144" t="b">
        <v>1</v>
      </c>
      <c r="G21" t="s">
        <v>373</v>
      </c>
      <c r="H21" t="s">
        <v>383</v>
      </c>
    </row>
    <row r="22" spans="1:10" x14ac:dyDescent="0.25">
      <c r="A22">
        <v>20</v>
      </c>
      <c r="B22" s="103" t="s">
        <v>31</v>
      </c>
      <c r="C22" s="98" t="s">
        <v>29</v>
      </c>
      <c r="D22" s="98" t="s">
        <v>30</v>
      </c>
      <c r="E22" s="95" t="s">
        <v>270</v>
      </c>
      <c r="F22" s="144" t="b">
        <v>0</v>
      </c>
      <c r="G22" t="s">
        <v>380</v>
      </c>
      <c r="H22" t="s">
        <v>384</v>
      </c>
    </row>
    <row r="23" spans="1:10" x14ac:dyDescent="0.25">
      <c r="A23">
        <v>21</v>
      </c>
      <c r="B23" s="95" t="s">
        <v>164</v>
      </c>
      <c r="C23" s="98" t="s">
        <v>271</v>
      </c>
      <c r="D23" s="98" t="s">
        <v>163</v>
      </c>
      <c r="E23" s="95" t="s">
        <v>272</v>
      </c>
      <c r="F23" s="144" t="b">
        <v>1</v>
      </c>
      <c r="G23" t="s">
        <v>385</v>
      </c>
      <c r="H23" t="s">
        <v>386</v>
      </c>
    </row>
    <row r="24" spans="1:10" x14ac:dyDescent="0.25">
      <c r="A24">
        <v>22</v>
      </c>
      <c r="B24" s="95" t="s">
        <v>273</v>
      </c>
      <c r="C24" s="98" t="s">
        <v>164</v>
      </c>
      <c r="D24" s="98" t="s">
        <v>29</v>
      </c>
      <c r="E24" s="95" t="s">
        <v>266</v>
      </c>
      <c r="F24" s="144" t="b">
        <v>0</v>
      </c>
      <c r="G24" t="s">
        <v>387</v>
      </c>
      <c r="H24" t="s">
        <v>388</v>
      </c>
    </row>
    <row r="25" spans="1:10" x14ac:dyDescent="0.25">
      <c r="A25">
        <v>23</v>
      </c>
      <c r="B25" s="95" t="s">
        <v>273</v>
      </c>
      <c r="C25" s="98" t="s">
        <v>29</v>
      </c>
      <c r="D25" s="98" t="s">
        <v>30</v>
      </c>
      <c r="E25" s="95" t="s">
        <v>270</v>
      </c>
      <c r="F25" s="144" t="b">
        <v>0</v>
      </c>
      <c r="G25" t="s">
        <v>388</v>
      </c>
      <c r="H25" t="s">
        <v>389</v>
      </c>
    </row>
    <row r="26" spans="1:10" x14ac:dyDescent="0.25">
      <c r="A26">
        <v>24</v>
      </c>
      <c r="B26" s="95" t="s">
        <v>273</v>
      </c>
      <c r="C26" s="98" t="s">
        <v>30</v>
      </c>
      <c r="D26" s="98" t="s">
        <v>25</v>
      </c>
      <c r="E26" s="95" t="s">
        <v>255</v>
      </c>
      <c r="F26" s="144" t="b">
        <v>0</v>
      </c>
      <c r="G26" t="s">
        <v>389</v>
      </c>
      <c r="H26" t="s">
        <v>390</v>
      </c>
    </row>
    <row r="27" spans="1:10" x14ac:dyDescent="0.25">
      <c r="A27">
        <v>25</v>
      </c>
      <c r="B27" s="103" t="s">
        <v>31</v>
      </c>
      <c r="C27" s="98" t="s">
        <v>30</v>
      </c>
      <c r="D27" s="98" t="s">
        <v>27</v>
      </c>
      <c r="E27" s="97" t="s">
        <v>274</v>
      </c>
      <c r="F27" s="144" t="b">
        <v>0</v>
      </c>
      <c r="G27" t="s">
        <v>384</v>
      </c>
      <c r="H27" t="s">
        <v>391</v>
      </c>
    </row>
    <row r="28" spans="1:10" x14ac:dyDescent="0.25">
      <c r="A28">
        <v>26</v>
      </c>
      <c r="B28" s="97" t="s">
        <v>27</v>
      </c>
      <c r="C28" s="98" t="s">
        <v>268</v>
      </c>
      <c r="D28" s="98" t="s">
        <v>163</v>
      </c>
      <c r="E28" s="97" t="s">
        <v>275</v>
      </c>
      <c r="F28" s="144" t="b">
        <v>1</v>
      </c>
      <c r="G28" t="s">
        <v>392</v>
      </c>
      <c r="H28" t="s">
        <v>393</v>
      </c>
    </row>
    <row r="29" spans="1:10" x14ac:dyDescent="0.25">
      <c r="A29">
        <v>27</v>
      </c>
      <c r="B29" s="103" t="s">
        <v>31</v>
      </c>
      <c r="C29" s="98" t="s">
        <v>27</v>
      </c>
      <c r="D29" s="98" t="s">
        <v>250</v>
      </c>
      <c r="E29" s="97" t="s">
        <v>276</v>
      </c>
      <c r="F29" s="144" t="b">
        <v>0</v>
      </c>
      <c r="G29" t="s">
        <v>391</v>
      </c>
      <c r="H29" t="s">
        <v>394</v>
      </c>
    </row>
    <row r="30" spans="1:10" x14ac:dyDescent="0.25">
      <c r="A30">
        <v>28</v>
      </c>
      <c r="B30" s="103" t="s">
        <v>31</v>
      </c>
      <c r="C30" s="98" t="s">
        <v>250</v>
      </c>
      <c r="D30" s="98" t="s">
        <v>277</v>
      </c>
      <c r="E30" s="97" t="s">
        <v>278</v>
      </c>
      <c r="F30" s="144" t="b">
        <v>0</v>
      </c>
      <c r="G30" t="s">
        <v>394</v>
      </c>
      <c r="H30" t="s">
        <v>395</v>
      </c>
    </row>
    <row r="31" spans="1:10" x14ac:dyDescent="0.25">
      <c r="A31">
        <v>29</v>
      </c>
      <c r="B31" s="97" t="s">
        <v>277</v>
      </c>
      <c r="C31" s="98" t="s">
        <v>268</v>
      </c>
      <c r="D31" s="98" t="s">
        <v>163</v>
      </c>
      <c r="E31" s="97" t="s">
        <v>275</v>
      </c>
      <c r="F31" s="144" t="b">
        <v>1</v>
      </c>
      <c r="G31" t="s">
        <v>367</v>
      </c>
      <c r="H31" t="s">
        <v>367</v>
      </c>
    </row>
    <row r="32" spans="1:10" x14ac:dyDescent="0.25">
      <c r="A32">
        <v>30</v>
      </c>
      <c r="B32" s="95" t="s">
        <v>163</v>
      </c>
      <c r="C32" s="98" t="s">
        <v>250</v>
      </c>
      <c r="D32" s="98" t="s">
        <v>277</v>
      </c>
      <c r="E32" s="95" t="s">
        <v>278</v>
      </c>
      <c r="F32" s="144" t="b">
        <v>0</v>
      </c>
      <c r="G32" t="s">
        <v>396</v>
      </c>
      <c r="H32" t="s">
        <v>397</v>
      </c>
    </row>
    <row r="33" spans="1:8" x14ac:dyDescent="0.25">
      <c r="A33">
        <v>31</v>
      </c>
      <c r="B33" s="95" t="s">
        <v>250</v>
      </c>
      <c r="C33" s="98" t="s">
        <v>268</v>
      </c>
      <c r="D33" s="98" t="s">
        <v>163</v>
      </c>
      <c r="E33" s="95" t="s">
        <v>275</v>
      </c>
      <c r="F33" s="144" t="b">
        <v>1</v>
      </c>
      <c r="G33" t="s">
        <v>383</v>
      </c>
      <c r="H33" t="s">
        <v>396</v>
      </c>
    </row>
    <row r="34" spans="1:8" x14ac:dyDescent="0.25">
      <c r="A34">
        <v>32</v>
      </c>
      <c r="B34" s="95" t="s">
        <v>163</v>
      </c>
      <c r="C34" s="98" t="s">
        <v>27</v>
      </c>
      <c r="D34" s="98" t="s">
        <v>250</v>
      </c>
      <c r="E34" s="95" t="s">
        <v>276</v>
      </c>
      <c r="F34" s="144" t="b">
        <v>0</v>
      </c>
      <c r="G34" t="s">
        <v>393</v>
      </c>
      <c r="H34" t="s">
        <v>396</v>
      </c>
    </row>
    <row r="35" spans="1:8" x14ac:dyDescent="0.25">
      <c r="A35">
        <v>33</v>
      </c>
      <c r="B35" s="95" t="s">
        <v>25</v>
      </c>
      <c r="C35" s="98" t="s">
        <v>273</v>
      </c>
      <c r="D35" s="98" t="s">
        <v>163</v>
      </c>
      <c r="E35" s="95" t="s">
        <v>279</v>
      </c>
      <c r="F35" s="144" t="b">
        <v>1</v>
      </c>
      <c r="G35" t="s">
        <v>390</v>
      </c>
      <c r="H35" t="s">
        <v>398</v>
      </c>
    </row>
    <row r="36" spans="1:8" x14ac:dyDescent="0.25">
      <c r="A36">
        <v>34</v>
      </c>
      <c r="B36" s="95" t="s">
        <v>29</v>
      </c>
      <c r="C36" s="98" t="s">
        <v>271</v>
      </c>
      <c r="D36" s="98" t="s">
        <v>163</v>
      </c>
      <c r="E36" s="95" t="s">
        <v>272</v>
      </c>
      <c r="F36" s="144" t="b">
        <v>1</v>
      </c>
      <c r="G36" t="s">
        <v>399</v>
      </c>
      <c r="H36" t="s">
        <v>400</v>
      </c>
    </row>
    <row r="37" spans="1:8" x14ac:dyDescent="0.25">
      <c r="A37">
        <v>35</v>
      </c>
      <c r="B37" s="95" t="s">
        <v>280</v>
      </c>
      <c r="C37" s="98" t="s">
        <v>273</v>
      </c>
      <c r="D37" s="98" t="s">
        <v>163</v>
      </c>
      <c r="E37" s="95" t="s">
        <v>279</v>
      </c>
      <c r="F37" s="144" t="b">
        <v>1</v>
      </c>
      <c r="G37" t="s">
        <v>367</v>
      </c>
      <c r="H37" t="s">
        <v>367</v>
      </c>
    </row>
    <row r="38" spans="1:8" x14ac:dyDescent="0.25">
      <c r="A38">
        <v>36</v>
      </c>
      <c r="B38" s="95" t="s">
        <v>163</v>
      </c>
      <c r="C38" s="98" t="s">
        <v>281</v>
      </c>
      <c r="D38" s="98" t="s">
        <v>164</v>
      </c>
      <c r="E38" s="95" t="s">
        <v>282</v>
      </c>
      <c r="F38" s="144" t="b">
        <v>0</v>
      </c>
      <c r="G38" t="s">
        <v>401</v>
      </c>
      <c r="H38" t="s">
        <v>386</v>
      </c>
    </row>
    <row r="39" spans="1:8" x14ac:dyDescent="0.25">
      <c r="A39">
        <v>37</v>
      </c>
      <c r="B39" s="95" t="s">
        <v>163</v>
      </c>
      <c r="C39" s="98" t="s">
        <v>164</v>
      </c>
      <c r="D39" s="98" t="s">
        <v>30</v>
      </c>
      <c r="E39" s="95" t="s">
        <v>259</v>
      </c>
      <c r="F39" s="144" t="b">
        <v>0</v>
      </c>
      <c r="G39" t="s">
        <v>386</v>
      </c>
      <c r="H39" t="s">
        <v>382</v>
      </c>
    </row>
    <row r="40" spans="1:8" x14ac:dyDescent="0.25">
      <c r="A40">
        <v>38</v>
      </c>
      <c r="B40" s="95" t="s">
        <v>163</v>
      </c>
      <c r="C40" s="98" t="s">
        <v>30</v>
      </c>
      <c r="D40" s="98" t="s">
        <v>27</v>
      </c>
      <c r="E40" s="95" t="s">
        <v>274</v>
      </c>
      <c r="F40" s="144" t="b">
        <v>0</v>
      </c>
      <c r="G40" t="s">
        <v>382</v>
      </c>
      <c r="H40" t="s">
        <v>393</v>
      </c>
    </row>
    <row r="41" spans="1:8" x14ac:dyDescent="0.25">
      <c r="A41">
        <v>39</v>
      </c>
      <c r="B41" s="95" t="s">
        <v>243</v>
      </c>
      <c r="C41" s="98" t="s">
        <v>283</v>
      </c>
      <c r="D41" s="98" t="s">
        <v>163</v>
      </c>
      <c r="E41" s="95" t="s">
        <v>284</v>
      </c>
      <c r="F41" s="144" t="b">
        <v>1</v>
      </c>
      <c r="G41" t="s">
        <v>367</v>
      </c>
      <c r="H41" t="s">
        <v>367</v>
      </c>
    </row>
    <row r="42" spans="1:8" x14ac:dyDescent="0.25">
      <c r="A42">
        <v>40</v>
      </c>
      <c r="B42" s="95" t="s">
        <v>250</v>
      </c>
      <c r="C42" s="98" t="s">
        <v>163</v>
      </c>
      <c r="D42" s="98" t="s">
        <v>41</v>
      </c>
      <c r="E42" s="95" t="s">
        <v>285</v>
      </c>
      <c r="F42" s="144" t="b">
        <v>1</v>
      </c>
      <c r="G42" t="s">
        <v>396</v>
      </c>
      <c r="H42" t="s">
        <v>402</v>
      </c>
    </row>
    <row r="43" spans="1:8" x14ac:dyDescent="0.25">
      <c r="A43">
        <v>41</v>
      </c>
      <c r="B43" s="95" t="s">
        <v>163</v>
      </c>
      <c r="C43" s="98" t="s">
        <v>277</v>
      </c>
      <c r="D43" s="98" t="s">
        <v>286</v>
      </c>
      <c r="E43" s="95" t="s">
        <v>287</v>
      </c>
      <c r="F43" s="144" t="b">
        <v>0</v>
      </c>
      <c r="G43" t="s">
        <v>397</v>
      </c>
      <c r="H43" t="s">
        <v>403</v>
      </c>
    </row>
    <row r="44" spans="1:8" x14ac:dyDescent="0.25">
      <c r="A44">
        <v>42</v>
      </c>
      <c r="B44" s="95" t="s">
        <v>277</v>
      </c>
      <c r="C44" s="98" t="s">
        <v>163</v>
      </c>
      <c r="D44" s="98" t="s">
        <v>41</v>
      </c>
      <c r="E44" s="95" t="s">
        <v>285</v>
      </c>
      <c r="F44" s="144" t="b">
        <v>1</v>
      </c>
      <c r="G44" t="s">
        <v>367</v>
      </c>
      <c r="H44" t="s">
        <v>367</v>
      </c>
    </row>
    <row r="45" spans="1:8" x14ac:dyDescent="0.25">
      <c r="A45">
        <v>43</v>
      </c>
      <c r="B45" s="95" t="s">
        <v>41</v>
      </c>
      <c r="C45" s="98" t="s">
        <v>277</v>
      </c>
      <c r="D45" s="98" t="s">
        <v>286</v>
      </c>
      <c r="E45" s="95" t="s">
        <v>287</v>
      </c>
      <c r="F45" s="144" t="b">
        <v>0</v>
      </c>
      <c r="G45" t="s">
        <v>404</v>
      </c>
      <c r="H45" t="s">
        <v>405</v>
      </c>
    </row>
    <row r="46" spans="1:8" x14ac:dyDescent="0.25">
      <c r="A46">
        <v>44</v>
      </c>
      <c r="B46" s="95" t="s">
        <v>41</v>
      </c>
      <c r="C46" s="98" t="s">
        <v>288</v>
      </c>
      <c r="D46" s="98" t="s">
        <v>277</v>
      </c>
      <c r="E46" s="95" t="s">
        <v>289</v>
      </c>
      <c r="F46" s="144" t="b">
        <v>0</v>
      </c>
      <c r="G46" t="s">
        <v>406</v>
      </c>
      <c r="H46" t="s">
        <v>404</v>
      </c>
    </row>
    <row r="47" spans="1:8" x14ac:dyDescent="0.25">
      <c r="A47">
        <v>45</v>
      </c>
      <c r="B47" s="97" t="s">
        <v>41</v>
      </c>
      <c r="C47" s="98" t="s">
        <v>27</v>
      </c>
      <c r="D47" s="98" t="s">
        <v>250</v>
      </c>
      <c r="E47" s="97" t="s">
        <v>276</v>
      </c>
      <c r="F47" s="144" t="b">
        <v>0</v>
      </c>
      <c r="G47" t="s">
        <v>407</v>
      </c>
      <c r="H47" t="s">
        <v>402</v>
      </c>
    </row>
    <row r="48" spans="1:8" x14ac:dyDescent="0.25">
      <c r="A48">
        <v>46</v>
      </c>
      <c r="B48" s="97" t="s">
        <v>27</v>
      </c>
      <c r="C48" s="98" t="s">
        <v>163</v>
      </c>
      <c r="D48" s="98" t="s">
        <v>41</v>
      </c>
      <c r="E48" s="97" t="s">
        <v>285</v>
      </c>
      <c r="F48" s="144" t="b">
        <v>1</v>
      </c>
      <c r="G48" t="s">
        <v>393</v>
      </c>
      <c r="H48" t="s">
        <v>407</v>
      </c>
    </row>
    <row r="49" spans="1:10" x14ac:dyDescent="0.25">
      <c r="A49">
        <v>47</v>
      </c>
      <c r="B49" s="95" t="s">
        <v>243</v>
      </c>
      <c r="C49" s="98" t="s">
        <v>41</v>
      </c>
      <c r="D49" s="98" t="s">
        <v>283</v>
      </c>
      <c r="E49" s="95" t="s">
        <v>290</v>
      </c>
      <c r="F49" s="144" t="b">
        <v>1</v>
      </c>
      <c r="G49" t="s">
        <v>617</v>
      </c>
      <c r="H49" t="s">
        <v>367</v>
      </c>
    </row>
    <row r="50" spans="1:10" x14ac:dyDescent="0.25">
      <c r="A50">
        <v>48</v>
      </c>
      <c r="B50" s="95" t="s">
        <v>41</v>
      </c>
      <c r="C50" s="98" t="s">
        <v>30</v>
      </c>
      <c r="D50" s="98" t="s">
        <v>27</v>
      </c>
      <c r="E50" s="95" t="s">
        <v>274</v>
      </c>
      <c r="F50" s="144" t="b">
        <v>0</v>
      </c>
      <c r="G50" t="s">
        <v>408</v>
      </c>
      <c r="H50" t="s">
        <v>407</v>
      </c>
    </row>
    <row r="51" spans="1:10" x14ac:dyDescent="0.25">
      <c r="A51">
        <v>49</v>
      </c>
      <c r="B51" s="95" t="s">
        <v>30</v>
      </c>
      <c r="C51" s="98" t="s">
        <v>163</v>
      </c>
      <c r="D51" s="98" t="s">
        <v>41</v>
      </c>
      <c r="E51" s="95" t="s">
        <v>285</v>
      </c>
      <c r="F51" s="144" t="b">
        <v>1</v>
      </c>
      <c r="G51" t="s">
        <v>382</v>
      </c>
      <c r="H51" t="s">
        <v>408</v>
      </c>
      <c r="I51" t="s">
        <v>357</v>
      </c>
      <c r="J51" t="s">
        <v>292</v>
      </c>
    </row>
    <row r="52" spans="1:10" x14ac:dyDescent="0.25">
      <c r="A52">
        <v>50</v>
      </c>
      <c r="B52" s="95" t="s">
        <v>29</v>
      </c>
      <c r="C52" s="98" t="s">
        <v>163</v>
      </c>
      <c r="D52" s="98" t="s">
        <v>166</v>
      </c>
      <c r="E52" s="95" t="s">
        <v>291</v>
      </c>
      <c r="F52" s="144" t="b">
        <v>1</v>
      </c>
      <c r="G52" t="s">
        <v>400</v>
      </c>
      <c r="H52" t="s">
        <v>409</v>
      </c>
    </row>
    <row r="53" spans="1:10" x14ac:dyDescent="0.25">
      <c r="A53">
        <v>51</v>
      </c>
      <c r="B53" s="95" t="s">
        <v>292</v>
      </c>
      <c r="C53" s="98" t="s">
        <v>164</v>
      </c>
      <c r="D53" s="98" t="s">
        <v>29</v>
      </c>
      <c r="E53" s="95" t="s">
        <v>266</v>
      </c>
      <c r="F53" s="144" t="b">
        <v>0</v>
      </c>
      <c r="G53" t="s">
        <v>410</v>
      </c>
      <c r="H53" t="s">
        <v>411</v>
      </c>
    </row>
    <row r="54" spans="1:10" x14ac:dyDescent="0.25">
      <c r="A54">
        <v>52</v>
      </c>
      <c r="B54" s="95" t="s">
        <v>164</v>
      </c>
      <c r="C54" s="98" t="s">
        <v>163</v>
      </c>
      <c r="D54" s="98" t="s">
        <v>166</v>
      </c>
      <c r="E54" s="95" t="s">
        <v>291</v>
      </c>
      <c r="F54" s="144" t="b">
        <v>1</v>
      </c>
      <c r="G54" t="s">
        <v>386</v>
      </c>
      <c r="H54" t="s">
        <v>412</v>
      </c>
    </row>
    <row r="55" spans="1:10" x14ac:dyDescent="0.25">
      <c r="A55">
        <v>53</v>
      </c>
      <c r="B55" s="95" t="s">
        <v>280</v>
      </c>
      <c r="C55" s="98" t="s">
        <v>163</v>
      </c>
      <c r="D55" s="98" t="s">
        <v>166</v>
      </c>
      <c r="E55" s="95" t="s">
        <v>291</v>
      </c>
      <c r="F55" s="144" t="b">
        <v>1</v>
      </c>
      <c r="G55" t="s">
        <v>367</v>
      </c>
      <c r="H55" t="s">
        <v>367</v>
      </c>
    </row>
    <row r="56" spans="1:10" x14ac:dyDescent="0.25">
      <c r="A56">
        <v>54</v>
      </c>
      <c r="B56" s="97" t="s">
        <v>293</v>
      </c>
      <c r="C56" s="98" t="s">
        <v>280</v>
      </c>
      <c r="D56" s="98" t="s">
        <v>164</v>
      </c>
      <c r="E56" s="97" t="s">
        <v>294</v>
      </c>
      <c r="F56" s="144" t="b">
        <v>0</v>
      </c>
      <c r="G56" t="s">
        <v>367</v>
      </c>
      <c r="H56" t="s">
        <v>367</v>
      </c>
    </row>
    <row r="57" spans="1:10" x14ac:dyDescent="0.25">
      <c r="A57">
        <v>55</v>
      </c>
      <c r="B57" s="97" t="s">
        <v>166</v>
      </c>
      <c r="C57" s="98" t="s">
        <v>295</v>
      </c>
      <c r="D57" s="98" t="s">
        <v>164</v>
      </c>
      <c r="E57" s="97" t="s">
        <v>296</v>
      </c>
      <c r="F57" s="144" t="b">
        <v>0</v>
      </c>
      <c r="G57" t="s">
        <v>413</v>
      </c>
      <c r="H57" t="s">
        <v>412</v>
      </c>
    </row>
    <row r="58" spans="1:10" x14ac:dyDescent="0.25">
      <c r="A58">
        <v>56</v>
      </c>
      <c r="B58" s="95" t="s">
        <v>166</v>
      </c>
      <c r="C58" s="98" t="s">
        <v>164</v>
      </c>
      <c r="D58" s="98" t="s">
        <v>30</v>
      </c>
      <c r="E58" s="95" t="s">
        <v>259</v>
      </c>
      <c r="F58" s="144" t="b">
        <v>0</v>
      </c>
      <c r="G58" t="s">
        <v>412</v>
      </c>
      <c r="H58" t="s">
        <v>414</v>
      </c>
    </row>
    <row r="59" spans="1:10" x14ac:dyDescent="0.25">
      <c r="A59">
        <v>57</v>
      </c>
      <c r="B59" s="95" t="s">
        <v>297</v>
      </c>
      <c r="C59" s="98" t="s">
        <v>292</v>
      </c>
      <c r="D59" s="98" t="s">
        <v>166</v>
      </c>
      <c r="E59" s="95" t="s">
        <v>298</v>
      </c>
      <c r="F59" s="144" t="b">
        <v>1</v>
      </c>
      <c r="G59" t="s">
        <v>415</v>
      </c>
      <c r="H59" t="s">
        <v>416</v>
      </c>
    </row>
    <row r="60" spans="1:10" x14ac:dyDescent="0.25">
      <c r="A60">
        <v>58</v>
      </c>
      <c r="B60" s="95" t="s">
        <v>292</v>
      </c>
      <c r="C60" s="98" t="s">
        <v>29</v>
      </c>
      <c r="D60" s="98" t="s">
        <v>30</v>
      </c>
      <c r="E60" s="95" t="s">
        <v>270</v>
      </c>
      <c r="F60" s="144" t="b">
        <v>0</v>
      </c>
      <c r="G60" t="s">
        <v>411</v>
      </c>
      <c r="H60" t="s">
        <v>417</v>
      </c>
    </row>
    <row r="61" spans="1:10" x14ac:dyDescent="0.25">
      <c r="A61">
        <v>59</v>
      </c>
      <c r="B61" s="95" t="s">
        <v>30</v>
      </c>
      <c r="C61" s="98" t="s">
        <v>41</v>
      </c>
      <c r="D61" s="98" t="s">
        <v>166</v>
      </c>
      <c r="E61" s="95" t="s">
        <v>299</v>
      </c>
      <c r="F61" s="144" t="b">
        <v>1</v>
      </c>
      <c r="G61" t="s">
        <v>408</v>
      </c>
      <c r="H61" t="s">
        <v>414</v>
      </c>
    </row>
    <row r="62" spans="1:10" x14ac:dyDescent="0.25">
      <c r="A62">
        <v>60</v>
      </c>
      <c r="B62" s="95" t="s">
        <v>25</v>
      </c>
      <c r="C62" s="98" t="s">
        <v>41</v>
      </c>
      <c r="D62" s="98" t="s">
        <v>166</v>
      </c>
      <c r="E62" s="95" t="s">
        <v>299</v>
      </c>
      <c r="F62" s="144" t="b">
        <v>1</v>
      </c>
      <c r="G62" t="s">
        <v>418</v>
      </c>
      <c r="H62" t="s">
        <v>419</v>
      </c>
    </row>
    <row r="63" spans="1:10" x14ac:dyDescent="0.25">
      <c r="A63">
        <v>61</v>
      </c>
      <c r="B63" s="95" t="s">
        <v>27</v>
      </c>
      <c r="C63" s="98" t="s">
        <v>41</v>
      </c>
      <c r="D63" s="98" t="s">
        <v>166</v>
      </c>
      <c r="E63" s="95" t="s">
        <v>299</v>
      </c>
      <c r="F63" s="144" t="b">
        <v>1</v>
      </c>
      <c r="G63" t="s">
        <v>407</v>
      </c>
      <c r="H63" t="s">
        <v>420</v>
      </c>
    </row>
    <row r="64" spans="1:10" x14ac:dyDescent="0.25">
      <c r="A64">
        <v>62</v>
      </c>
      <c r="B64" s="95" t="s">
        <v>166</v>
      </c>
      <c r="C64" s="98" t="s">
        <v>30</v>
      </c>
      <c r="D64" s="98" t="s">
        <v>27</v>
      </c>
      <c r="E64" s="95" t="s">
        <v>274</v>
      </c>
      <c r="F64" s="144" t="b">
        <v>0</v>
      </c>
      <c r="G64" t="s">
        <v>414</v>
      </c>
      <c r="H64" t="s">
        <v>420</v>
      </c>
    </row>
    <row r="65" spans="1:8" x14ac:dyDescent="0.25">
      <c r="A65">
        <v>63</v>
      </c>
      <c r="B65" s="95" t="s">
        <v>166</v>
      </c>
      <c r="C65" s="98" t="s">
        <v>27</v>
      </c>
      <c r="D65" s="98" t="s">
        <v>288</v>
      </c>
      <c r="E65" s="95" t="s">
        <v>300</v>
      </c>
      <c r="F65" s="144" t="b">
        <v>0</v>
      </c>
      <c r="G65" t="s">
        <v>420</v>
      </c>
      <c r="H65" t="s">
        <v>421</v>
      </c>
    </row>
    <row r="66" spans="1:8" x14ac:dyDescent="0.25">
      <c r="A66">
        <v>64</v>
      </c>
      <c r="B66" s="95" t="s">
        <v>250</v>
      </c>
      <c r="C66" s="98" t="s">
        <v>41</v>
      </c>
      <c r="D66" s="98" t="s">
        <v>166</v>
      </c>
      <c r="E66" s="95" t="s">
        <v>299</v>
      </c>
      <c r="F66" s="144" t="b">
        <v>1</v>
      </c>
      <c r="G66" t="s">
        <v>402</v>
      </c>
      <c r="H66" t="s">
        <v>422</v>
      </c>
    </row>
    <row r="67" spans="1:8" x14ac:dyDescent="0.25">
      <c r="A67">
        <v>65</v>
      </c>
      <c r="B67" s="95" t="s">
        <v>166</v>
      </c>
      <c r="C67" s="98" t="s">
        <v>250</v>
      </c>
      <c r="D67" s="98" t="s">
        <v>301</v>
      </c>
      <c r="E67" s="95" t="s">
        <v>302</v>
      </c>
      <c r="F67" s="144" t="b">
        <v>0</v>
      </c>
      <c r="G67" t="s">
        <v>422</v>
      </c>
      <c r="H67" t="s">
        <v>423</v>
      </c>
    </row>
    <row r="68" spans="1:8" x14ac:dyDescent="0.25">
      <c r="A68">
        <v>66</v>
      </c>
      <c r="B68" s="95" t="s">
        <v>277</v>
      </c>
      <c r="C68" s="98" t="s">
        <v>41</v>
      </c>
      <c r="D68" s="98" t="s">
        <v>166</v>
      </c>
      <c r="E68" s="95" t="s">
        <v>299</v>
      </c>
      <c r="F68" s="144" t="b">
        <v>1</v>
      </c>
      <c r="G68" t="s">
        <v>367</v>
      </c>
      <c r="H68" t="s">
        <v>367</v>
      </c>
    </row>
    <row r="69" spans="1:8" x14ac:dyDescent="0.25">
      <c r="A69">
        <v>67</v>
      </c>
      <c r="B69" s="95" t="s">
        <v>166</v>
      </c>
      <c r="C69" s="98" t="s">
        <v>277</v>
      </c>
      <c r="D69" s="98" t="s">
        <v>303</v>
      </c>
      <c r="E69" s="95" t="s">
        <v>304</v>
      </c>
      <c r="F69" s="144" t="b">
        <v>0</v>
      </c>
      <c r="G69" t="s">
        <v>424</v>
      </c>
      <c r="H69" t="s">
        <v>425</v>
      </c>
    </row>
    <row r="70" spans="1:8" x14ac:dyDescent="0.25">
      <c r="A70">
        <v>68</v>
      </c>
      <c r="B70" s="95" t="s">
        <v>277</v>
      </c>
      <c r="C70" s="98" t="s">
        <v>166</v>
      </c>
      <c r="D70" s="98" t="s">
        <v>305</v>
      </c>
      <c r="E70" s="95" t="s">
        <v>306</v>
      </c>
      <c r="F70" s="144" t="b">
        <v>1</v>
      </c>
      <c r="G70" t="s">
        <v>367</v>
      </c>
      <c r="H70" t="s">
        <v>367</v>
      </c>
    </row>
    <row r="71" spans="1:8" x14ac:dyDescent="0.25">
      <c r="A71">
        <v>69</v>
      </c>
      <c r="B71" s="95" t="s">
        <v>38</v>
      </c>
      <c r="C71" s="98" t="s">
        <v>277</v>
      </c>
      <c r="D71" s="98" t="s">
        <v>307</v>
      </c>
      <c r="E71" s="95" t="s">
        <v>308</v>
      </c>
      <c r="F71" s="144" t="b">
        <v>0</v>
      </c>
      <c r="G71" t="s">
        <v>426</v>
      </c>
      <c r="H71" t="s">
        <v>427</v>
      </c>
    </row>
    <row r="72" spans="1:8" x14ac:dyDescent="0.25">
      <c r="A72">
        <v>70</v>
      </c>
      <c r="B72" s="97" t="s">
        <v>38</v>
      </c>
      <c r="C72" s="98" t="s">
        <v>250</v>
      </c>
      <c r="D72" s="98" t="s">
        <v>277</v>
      </c>
      <c r="E72" s="97" t="s">
        <v>278</v>
      </c>
      <c r="F72" s="144" t="b">
        <v>0</v>
      </c>
      <c r="G72" t="s">
        <v>428</v>
      </c>
      <c r="H72" t="s">
        <v>426</v>
      </c>
    </row>
    <row r="73" spans="1:8" x14ac:dyDescent="0.25">
      <c r="A73">
        <v>71</v>
      </c>
      <c r="B73" s="97" t="s">
        <v>250</v>
      </c>
      <c r="C73" s="98" t="s">
        <v>166</v>
      </c>
      <c r="D73" s="98" t="s">
        <v>38</v>
      </c>
      <c r="E73" s="97" t="s">
        <v>309</v>
      </c>
      <c r="F73" s="144" t="b">
        <v>1</v>
      </c>
      <c r="G73" t="s">
        <v>422</v>
      </c>
      <c r="H73" t="s">
        <v>428</v>
      </c>
    </row>
    <row r="74" spans="1:8" x14ac:dyDescent="0.25">
      <c r="A74">
        <v>72</v>
      </c>
      <c r="B74" s="95" t="s">
        <v>310</v>
      </c>
      <c r="C74" s="98" t="s">
        <v>166</v>
      </c>
      <c r="D74" s="98" t="s">
        <v>38</v>
      </c>
      <c r="E74" s="95" t="s">
        <v>309</v>
      </c>
      <c r="F74" s="144" t="b">
        <v>1</v>
      </c>
      <c r="G74" t="s">
        <v>367</v>
      </c>
      <c r="H74" t="s">
        <v>367</v>
      </c>
    </row>
    <row r="75" spans="1:8" x14ac:dyDescent="0.25">
      <c r="A75">
        <v>73</v>
      </c>
      <c r="B75" s="97" t="s">
        <v>38</v>
      </c>
      <c r="C75" s="98" t="s">
        <v>27</v>
      </c>
      <c r="D75" s="98" t="s">
        <v>250</v>
      </c>
      <c r="E75" s="97" t="s">
        <v>276</v>
      </c>
      <c r="F75" s="144" t="b">
        <v>0</v>
      </c>
      <c r="G75" t="s">
        <v>429</v>
      </c>
      <c r="H75" t="s">
        <v>428</v>
      </c>
    </row>
    <row r="76" spans="1:8" x14ac:dyDescent="0.25">
      <c r="A76">
        <v>74</v>
      </c>
      <c r="B76" s="97" t="s">
        <v>27</v>
      </c>
      <c r="C76" s="98" t="s">
        <v>166</v>
      </c>
      <c r="D76" s="98" t="s">
        <v>38</v>
      </c>
      <c r="E76" s="97" t="s">
        <v>309</v>
      </c>
      <c r="F76" s="144" t="b">
        <v>1</v>
      </c>
      <c r="G76" t="s">
        <v>420</v>
      </c>
      <c r="H76" t="s">
        <v>429</v>
      </c>
    </row>
    <row r="77" spans="1:8" x14ac:dyDescent="0.25">
      <c r="A77">
        <v>75</v>
      </c>
      <c r="B77" s="97" t="s">
        <v>311</v>
      </c>
      <c r="C77" s="98" t="s">
        <v>30</v>
      </c>
      <c r="D77" s="98" t="s">
        <v>27</v>
      </c>
      <c r="E77" s="97" t="s">
        <v>274</v>
      </c>
      <c r="F77" s="144" t="b">
        <v>0</v>
      </c>
      <c r="G77" t="s">
        <v>430</v>
      </c>
      <c r="H77" t="s">
        <v>431</v>
      </c>
    </row>
    <row r="78" spans="1:8" x14ac:dyDescent="0.25">
      <c r="A78">
        <v>76</v>
      </c>
      <c r="B78" s="97" t="s">
        <v>25</v>
      </c>
      <c r="C78" s="98" t="s">
        <v>166</v>
      </c>
      <c r="D78" s="98" t="s">
        <v>38</v>
      </c>
      <c r="E78" s="97" t="s">
        <v>309</v>
      </c>
      <c r="F78" s="144" t="b">
        <v>1</v>
      </c>
      <c r="G78" t="s">
        <v>419</v>
      </c>
      <c r="H78" t="s">
        <v>432</v>
      </c>
    </row>
    <row r="79" spans="1:8" x14ac:dyDescent="0.25">
      <c r="A79">
        <v>77</v>
      </c>
      <c r="B79" s="95" t="s">
        <v>30</v>
      </c>
      <c r="C79" s="98" t="s">
        <v>166</v>
      </c>
      <c r="D79" s="98" t="s">
        <v>38</v>
      </c>
      <c r="E79" s="95" t="s">
        <v>309</v>
      </c>
      <c r="F79" s="144" t="b">
        <v>1</v>
      </c>
      <c r="G79" t="s">
        <v>414</v>
      </c>
      <c r="H79" t="s">
        <v>433</v>
      </c>
    </row>
    <row r="80" spans="1:8" x14ac:dyDescent="0.25">
      <c r="A80">
        <v>78</v>
      </c>
      <c r="B80" s="95" t="s">
        <v>297</v>
      </c>
      <c r="C80" s="98" t="s">
        <v>166</v>
      </c>
      <c r="D80" s="98" t="s">
        <v>305</v>
      </c>
      <c r="E80" s="95" t="s">
        <v>306</v>
      </c>
      <c r="F80" s="144" t="b">
        <v>1</v>
      </c>
      <c r="G80" t="s">
        <v>416</v>
      </c>
      <c r="H80" t="s">
        <v>434</v>
      </c>
    </row>
    <row r="81" spans="1:8" x14ac:dyDescent="0.25">
      <c r="A81">
        <v>79</v>
      </c>
      <c r="B81" s="95" t="s">
        <v>29</v>
      </c>
      <c r="C81" s="98" t="s">
        <v>166</v>
      </c>
      <c r="D81" s="98" t="s">
        <v>38</v>
      </c>
      <c r="E81" s="95" t="s">
        <v>309</v>
      </c>
      <c r="F81" s="144" t="b">
        <v>1</v>
      </c>
      <c r="G81" t="s">
        <v>409</v>
      </c>
      <c r="H81" t="s">
        <v>435</v>
      </c>
    </row>
    <row r="82" spans="1:8" x14ac:dyDescent="0.25">
      <c r="A82">
        <v>80</v>
      </c>
      <c r="B82" s="97" t="s">
        <v>311</v>
      </c>
      <c r="C82" s="98" t="s">
        <v>164</v>
      </c>
      <c r="D82" s="98" t="s">
        <v>297</v>
      </c>
      <c r="E82" s="97" t="s">
        <v>312</v>
      </c>
      <c r="F82" s="144" t="b">
        <v>0</v>
      </c>
      <c r="G82" t="s">
        <v>436</v>
      </c>
      <c r="H82" t="s">
        <v>437</v>
      </c>
    </row>
    <row r="83" spans="1:8" x14ac:dyDescent="0.25">
      <c r="A83">
        <v>81</v>
      </c>
      <c r="B83" s="97" t="s">
        <v>164</v>
      </c>
      <c r="C83" s="98" t="s">
        <v>166</v>
      </c>
      <c r="D83" s="98" t="s">
        <v>38</v>
      </c>
      <c r="E83" s="97" t="s">
        <v>309</v>
      </c>
      <c r="F83" s="144" t="b">
        <v>1</v>
      </c>
      <c r="G83" t="s">
        <v>412</v>
      </c>
      <c r="H83" t="s">
        <v>438</v>
      </c>
    </row>
    <row r="84" spans="1:8" x14ac:dyDescent="0.25">
      <c r="A84">
        <v>82</v>
      </c>
      <c r="B84" s="95" t="s">
        <v>166</v>
      </c>
      <c r="C84" s="98" t="s">
        <v>281</v>
      </c>
      <c r="D84" s="98" t="s">
        <v>313</v>
      </c>
      <c r="E84" s="95" t="s">
        <v>314</v>
      </c>
      <c r="F84" s="144" t="b">
        <v>0</v>
      </c>
      <c r="G84" t="s">
        <v>439</v>
      </c>
      <c r="H84" t="s">
        <v>440</v>
      </c>
    </row>
    <row r="85" spans="1:8" x14ac:dyDescent="0.25">
      <c r="A85">
        <v>83</v>
      </c>
      <c r="B85" s="95" t="s">
        <v>281</v>
      </c>
      <c r="C85" s="98" t="s">
        <v>166</v>
      </c>
      <c r="D85" s="98" t="s">
        <v>38</v>
      </c>
      <c r="E85" s="95" t="s">
        <v>309</v>
      </c>
      <c r="F85" s="144" t="b">
        <v>1</v>
      </c>
      <c r="G85" t="s">
        <v>367</v>
      </c>
      <c r="H85" t="s">
        <v>367</v>
      </c>
    </row>
    <row r="86" spans="1:8" x14ac:dyDescent="0.25">
      <c r="A86">
        <v>84</v>
      </c>
      <c r="B86" s="97" t="s">
        <v>38</v>
      </c>
      <c r="C86" s="98" t="s">
        <v>281</v>
      </c>
      <c r="D86" s="98" t="s">
        <v>164</v>
      </c>
      <c r="E86" s="97" t="s">
        <v>282</v>
      </c>
      <c r="F86" s="144" t="b">
        <v>0</v>
      </c>
      <c r="G86" t="s">
        <v>441</v>
      </c>
      <c r="H86" t="s">
        <v>438</v>
      </c>
    </row>
    <row r="87" spans="1:8" x14ac:dyDescent="0.25">
      <c r="A87">
        <v>85</v>
      </c>
      <c r="B87" s="97" t="s">
        <v>38</v>
      </c>
      <c r="C87" s="98" t="s">
        <v>164</v>
      </c>
      <c r="D87" s="98" t="s">
        <v>30</v>
      </c>
      <c r="E87" s="97" t="s">
        <v>259</v>
      </c>
      <c r="F87" s="144" t="b">
        <v>0</v>
      </c>
      <c r="G87" t="s">
        <v>438</v>
      </c>
      <c r="H87" t="s">
        <v>433</v>
      </c>
    </row>
    <row r="88" spans="1:8" x14ac:dyDescent="0.25">
      <c r="A88">
        <v>86</v>
      </c>
      <c r="B88" s="97" t="s">
        <v>38</v>
      </c>
      <c r="C88" s="98" t="s">
        <v>30</v>
      </c>
      <c r="D88" s="98" t="s">
        <v>27</v>
      </c>
      <c r="E88" s="97" t="s">
        <v>274</v>
      </c>
      <c r="F88" s="144" t="b">
        <v>0</v>
      </c>
      <c r="G88" t="s">
        <v>433</v>
      </c>
      <c r="H88" t="s">
        <v>429</v>
      </c>
    </row>
    <row r="89" spans="1:8" x14ac:dyDescent="0.25">
      <c r="A89">
        <v>87</v>
      </c>
      <c r="B89" s="97" t="s">
        <v>281</v>
      </c>
      <c r="C89" s="98" t="s">
        <v>315</v>
      </c>
      <c r="D89" s="98" t="s">
        <v>316</v>
      </c>
      <c r="E89" s="97" t="s">
        <v>317</v>
      </c>
      <c r="F89" s="144" t="b">
        <v>1</v>
      </c>
      <c r="G89" t="s">
        <v>367</v>
      </c>
      <c r="H89" t="s">
        <v>367</v>
      </c>
    </row>
    <row r="90" spans="1:8" x14ac:dyDescent="0.25">
      <c r="A90">
        <v>88</v>
      </c>
      <c r="B90" s="97" t="s">
        <v>164</v>
      </c>
      <c r="C90" s="98" t="s">
        <v>315</v>
      </c>
      <c r="D90" s="98" t="s">
        <v>316</v>
      </c>
      <c r="E90" s="97" t="s">
        <v>317</v>
      </c>
      <c r="F90" s="144" t="b">
        <v>1</v>
      </c>
      <c r="G90" t="s">
        <v>442</v>
      </c>
      <c r="H90" t="s">
        <v>443</v>
      </c>
    </row>
    <row r="91" spans="1:8" x14ac:dyDescent="0.25">
      <c r="A91">
        <v>89</v>
      </c>
      <c r="B91" s="95" t="s">
        <v>30</v>
      </c>
      <c r="C91" s="98" t="s">
        <v>38</v>
      </c>
      <c r="D91" s="98" t="s">
        <v>315</v>
      </c>
      <c r="E91" s="95" t="s">
        <v>318</v>
      </c>
      <c r="F91" s="144" t="b">
        <v>1</v>
      </c>
      <c r="G91" t="s">
        <v>433</v>
      </c>
      <c r="H91" t="s">
        <v>444</v>
      </c>
    </row>
    <row r="92" spans="1:8" x14ac:dyDescent="0.25">
      <c r="A92">
        <v>90</v>
      </c>
      <c r="B92" s="95" t="s">
        <v>25</v>
      </c>
      <c r="C92" s="98" t="s">
        <v>38</v>
      </c>
      <c r="D92" s="98" t="s">
        <v>315</v>
      </c>
      <c r="E92" s="95" t="s">
        <v>318</v>
      </c>
      <c r="F92" s="144" t="b">
        <v>1</v>
      </c>
      <c r="G92" t="s">
        <v>432</v>
      </c>
      <c r="H92" t="s">
        <v>445</v>
      </c>
    </row>
    <row r="93" spans="1:8" x14ac:dyDescent="0.25">
      <c r="A93">
        <v>91</v>
      </c>
      <c r="B93" s="97" t="s">
        <v>27</v>
      </c>
      <c r="C93" s="98" t="s">
        <v>38</v>
      </c>
      <c r="D93" s="98" t="s">
        <v>315</v>
      </c>
      <c r="E93" s="97" t="s">
        <v>318</v>
      </c>
      <c r="F93" s="144" t="b">
        <v>1</v>
      </c>
      <c r="G93" t="s">
        <v>429</v>
      </c>
      <c r="H93" t="s">
        <v>446</v>
      </c>
    </row>
    <row r="94" spans="1:8" x14ac:dyDescent="0.25">
      <c r="A94">
        <v>92</v>
      </c>
      <c r="B94" s="54" t="s">
        <v>250</v>
      </c>
      <c r="C94" s="98" t="s">
        <v>38</v>
      </c>
      <c r="D94" s="98" t="s">
        <v>315</v>
      </c>
      <c r="E94" t="s">
        <v>318</v>
      </c>
      <c r="F94" s="144" t="b">
        <v>1</v>
      </c>
      <c r="G94" t="s">
        <v>428</v>
      </c>
      <c r="H94" t="s">
        <v>447</v>
      </c>
    </row>
    <row r="95" spans="1:8" x14ac:dyDescent="0.25">
      <c r="A95">
        <v>93</v>
      </c>
      <c r="B95" s="54" t="s">
        <v>277</v>
      </c>
      <c r="C95" s="98" t="s">
        <v>38</v>
      </c>
      <c r="D95" s="98" t="s">
        <v>315</v>
      </c>
      <c r="E95" t="s">
        <v>318</v>
      </c>
      <c r="F95" s="144" t="b">
        <v>1</v>
      </c>
      <c r="G95" t="s">
        <v>367</v>
      </c>
      <c r="H95" t="s">
        <v>367</v>
      </c>
    </row>
    <row r="96" spans="1:8" x14ac:dyDescent="0.25">
      <c r="A96">
        <v>94</v>
      </c>
      <c r="B96" s="54" t="s">
        <v>277</v>
      </c>
      <c r="C96" s="98" t="s">
        <v>315</v>
      </c>
      <c r="D96" s="98" t="s">
        <v>316</v>
      </c>
      <c r="E96" t="s">
        <v>317</v>
      </c>
      <c r="F96" s="144" t="b">
        <v>1</v>
      </c>
      <c r="G96" t="s">
        <v>367</v>
      </c>
      <c r="H96" t="s">
        <v>367</v>
      </c>
    </row>
    <row r="97" spans="1:8" x14ac:dyDescent="0.25">
      <c r="A97">
        <v>95</v>
      </c>
      <c r="B97" s="54" t="s">
        <v>316</v>
      </c>
      <c r="C97" s="98" t="s">
        <v>288</v>
      </c>
      <c r="D97" s="98" t="s">
        <v>277</v>
      </c>
      <c r="E97" t="s">
        <v>289</v>
      </c>
      <c r="F97" s="144" t="b">
        <v>0</v>
      </c>
      <c r="G97" t="s">
        <v>448</v>
      </c>
      <c r="H97" t="s">
        <v>449</v>
      </c>
    </row>
    <row r="98" spans="1:8" x14ac:dyDescent="0.25">
      <c r="A98">
        <v>96</v>
      </c>
      <c r="B98" s="54" t="s">
        <v>250</v>
      </c>
      <c r="C98" s="98" t="s">
        <v>315</v>
      </c>
      <c r="D98" s="98" t="s">
        <v>316</v>
      </c>
      <c r="E98" t="s">
        <v>317</v>
      </c>
      <c r="F98" s="144" t="b">
        <v>1</v>
      </c>
      <c r="G98" t="s">
        <v>447</v>
      </c>
      <c r="H98" t="s">
        <v>450</v>
      </c>
    </row>
    <row r="99" spans="1:8" x14ac:dyDescent="0.25">
      <c r="A99">
        <v>97</v>
      </c>
      <c r="B99" s="54" t="s">
        <v>316</v>
      </c>
      <c r="C99" s="98" t="s">
        <v>27</v>
      </c>
      <c r="D99" s="98" t="s">
        <v>250</v>
      </c>
      <c r="E99" t="s">
        <v>276</v>
      </c>
      <c r="F99" s="144" t="b">
        <v>0</v>
      </c>
      <c r="G99" t="s">
        <v>451</v>
      </c>
      <c r="H99" t="s">
        <v>450</v>
      </c>
    </row>
    <row r="100" spans="1:8" x14ac:dyDescent="0.25">
      <c r="A100">
        <v>98</v>
      </c>
      <c r="B100" s="54" t="s">
        <v>24</v>
      </c>
      <c r="C100" s="98" t="s">
        <v>27</v>
      </c>
      <c r="D100" s="98" t="s">
        <v>316</v>
      </c>
      <c r="E100" t="s">
        <v>319</v>
      </c>
      <c r="F100" s="144" t="b">
        <v>1</v>
      </c>
      <c r="G100" t="s">
        <v>452</v>
      </c>
      <c r="H100" t="s">
        <v>453</v>
      </c>
    </row>
    <row r="101" spans="1:8" x14ac:dyDescent="0.25">
      <c r="A101">
        <v>99</v>
      </c>
      <c r="B101" s="54" t="s">
        <v>27</v>
      </c>
      <c r="C101" s="98" t="s">
        <v>315</v>
      </c>
      <c r="D101" s="98" t="s">
        <v>316</v>
      </c>
      <c r="E101" t="s">
        <v>317</v>
      </c>
      <c r="F101" s="144" t="b">
        <v>1</v>
      </c>
      <c r="G101" t="s">
        <v>446</v>
      </c>
      <c r="H101" t="s">
        <v>451</v>
      </c>
    </row>
    <row r="102" spans="1:8" x14ac:dyDescent="0.25">
      <c r="A102">
        <v>100</v>
      </c>
      <c r="B102" s="54" t="s">
        <v>316</v>
      </c>
      <c r="C102" s="98" t="s">
        <v>30</v>
      </c>
      <c r="D102" s="98" t="s">
        <v>27</v>
      </c>
      <c r="E102" t="s">
        <v>274</v>
      </c>
      <c r="F102" s="144" t="b">
        <v>0</v>
      </c>
      <c r="G102" t="s">
        <v>454</v>
      </c>
      <c r="H102" t="s">
        <v>451</v>
      </c>
    </row>
    <row r="103" spans="1:8" x14ac:dyDescent="0.25">
      <c r="A103">
        <v>101</v>
      </c>
      <c r="B103" s="54" t="s">
        <v>25</v>
      </c>
      <c r="C103" s="98" t="s">
        <v>315</v>
      </c>
      <c r="D103" s="98" t="s">
        <v>316</v>
      </c>
      <c r="E103" t="s">
        <v>317</v>
      </c>
      <c r="F103" s="144" t="b">
        <v>1</v>
      </c>
      <c r="G103" t="s">
        <v>445</v>
      </c>
      <c r="H103" t="s">
        <v>455</v>
      </c>
    </row>
    <row r="104" spans="1:8" x14ac:dyDescent="0.25">
      <c r="A104">
        <v>102</v>
      </c>
      <c r="B104" s="54" t="s">
        <v>30</v>
      </c>
      <c r="C104" s="98" t="s">
        <v>315</v>
      </c>
      <c r="D104" s="98" t="s">
        <v>316</v>
      </c>
      <c r="E104" t="s">
        <v>317</v>
      </c>
      <c r="F104" s="144" t="b">
        <v>1</v>
      </c>
      <c r="G104" t="s">
        <v>444</v>
      </c>
      <c r="H104" t="s">
        <v>454</v>
      </c>
    </row>
    <row r="105" spans="1:8" x14ac:dyDescent="0.25">
      <c r="A105">
        <v>103</v>
      </c>
      <c r="B105" s="54" t="s">
        <v>320</v>
      </c>
      <c r="C105" s="98" t="s">
        <v>38</v>
      </c>
      <c r="D105" s="98" t="s">
        <v>316</v>
      </c>
      <c r="E105" t="s">
        <v>321</v>
      </c>
      <c r="F105" s="144" t="b">
        <v>1</v>
      </c>
      <c r="G105" t="s">
        <v>456</v>
      </c>
      <c r="H105" t="s">
        <v>457</v>
      </c>
    </row>
    <row r="106" spans="1:8" x14ac:dyDescent="0.25">
      <c r="A106">
        <v>104</v>
      </c>
      <c r="B106" s="54" t="s">
        <v>316</v>
      </c>
      <c r="C106" s="98" t="s">
        <v>29</v>
      </c>
      <c r="D106" s="98" t="s">
        <v>320</v>
      </c>
      <c r="E106" t="s">
        <v>322</v>
      </c>
      <c r="F106" s="144" t="b">
        <v>0</v>
      </c>
      <c r="G106" t="s">
        <v>458</v>
      </c>
      <c r="H106" t="s">
        <v>457</v>
      </c>
    </row>
    <row r="107" spans="1:8" x14ac:dyDescent="0.25">
      <c r="A107">
        <v>105</v>
      </c>
      <c r="B107" s="54" t="s">
        <v>29</v>
      </c>
      <c r="C107" s="98" t="s">
        <v>38</v>
      </c>
      <c r="D107" s="98" t="s">
        <v>316</v>
      </c>
      <c r="E107" t="s">
        <v>321</v>
      </c>
      <c r="F107" s="144" t="b">
        <v>1</v>
      </c>
      <c r="G107" t="s">
        <v>435</v>
      </c>
      <c r="H107" t="s">
        <v>458</v>
      </c>
    </row>
    <row r="108" spans="1:8" x14ac:dyDescent="0.25">
      <c r="A108">
        <v>106</v>
      </c>
      <c r="B108" s="54" t="s">
        <v>316</v>
      </c>
      <c r="C108" s="98" t="s">
        <v>164</v>
      </c>
      <c r="D108" s="98" t="s">
        <v>29</v>
      </c>
      <c r="E108" t="s">
        <v>266</v>
      </c>
      <c r="F108" s="144" t="b">
        <v>0</v>
      </c>
      <c r="G108" t="s">
        <v>443</v>
      </c>
      <c r="H108" t="s">
        <v>458</v>
      </c>
    </row>
    <row r="109" spans="1:8" x14ac:dyDescent="0.25">
      <c r="A109">
        <v>107</v>
      </c>
      <c r="B109" s="54" t="s">
        <v>316</v>
      </c>
      <c r="C109" s="98" t="s">
        <v>295</v>
      </c>
      <c r="D109" s="98" t="s">
        <v>164</v>
      </c>
      <c r="E109" t="s">
        <v>296</v>
      </c>
      <c r="F109" s="144" t="b">
        <v>0</v>
      </c>
      <c r="G109" t="s">
        <v>459</v>
      </c>
      <c r="H109" t="s">
        <v>443</v>
      </c>
    </row>
    <row r="110" spans="1:8" x14ac:dyDescent="0.25">
      <c r="A110">
        <v>108</v>
      </c>
      <c r="B110" s="54" t="s">
        <v>316</v>
      </c>
      <c r="C110" s="98" t="s">
        <v>281</v>
      </c>
      <c r="D110" s="98" t="s">
        <v>295</v>
      </c>
      <c r="E110" t="s">
        <v>323</v>
      </c>
      <c r="F110" s="144" t="b">
        <v>0</v>
      </c>
      <c r="G110" t="s">
        <v>460</v>
      </c>
      <c r="H110" t="s">
        <v>459</v>
      </c>
    </row>
    <row r="111" spans="1:8" x14ac:dyDescent="0.25">
      <c r="A111">
        <v>109</v>
      </c>
      <c r="B111" s="54" t="s">
        <v>164</v>
      </c>
      <c r="C111" s="98" t="s">
        <v>316</v>
      </c>
      <c r="D111" s="98" t="s">
        <v>324</v>
      </c>
      <c r="E111" t="s">
        <v>325</v>
      </c>
      <c r="F111" s="144" t="b">
        <v>1</v>
      </c>
      <c r="G111" t="s">
        <v>443</v>
      </c>
      <c r="H111" t="s">
        <v>461</v>
      </c>
    </row>
    <row r="112" spans="1:8" x14ac:dyDescent="0.25">
      <c r="A112">
        <v>110</v>
      </c>
      <c r="B112" s="54" t="s">
        <v>29</v>
      </c>
      <c r="C112" s="98" t="s">
        <v>316</v>
      </c>
      <c r="D112" s="98" t="s">
        <v>324</v>
      </c>
      <c r="E112" t="s">
        <v>325</v>
      </c>
      <c r="F112" s="144" t="b">
        <v>1</v>
      </c>
      <c r="G112" t="s">
        <v>458</v>
      </c>
      <c r="H112" t="s">
        <v>462</v>
      </c>
    </row>
    <row r="113" spans="1:8" x14ac:dyDescent="0.25">
      <c r="A113">
        <v>111</v>
      </c>
      <c r="B113" s="54" t="s">
        <v>320</v>
      </c>
      <c r="C113" s="98" t="s">
        <v>316</v>
      </c>
      <c r="D113" s="98" t="s">
        <v>324</v>
      </c>
      <c r="E113" t="s">
        <v>325</v>
      </c>
      <c r="F113" s="144" t="b">
        <v>1</v>
      </c>
      <c r="G113" t="s">
        <v>457</v>
      </c>
      <c r="H113" t="s">
        <v>463</v>
      </c>
    </row>
    <row r="114" spans="1:8" x14ac:dyDescent="0.25">
      <c r="A114">
        <v>112</v>
      </c>
      <c r="B114" s="54" t="s">
        <v>30</v>
      </c>
      <c r="C114" s="98" t="s">
        <v>316</v>
      </c>
      <c r="D114" s="98" t="s">
        <v>326</v>
      </c>
      <c r="E114" t="s">
        <v>327</v>
      </c>
      <c r="F114" s="144" t="b">
        <v>1</v>
      </c>
      <c r="G114" t="s">
        <v>454</v>
      </c>
      <c r="H114" t="s">
        <v>464</v>
      </c>
    </row>
    <row r="115" spans="1:8" x14ac:dyDescent="0.25">
      <c r="A115">
        <v>113</v>
      </c>
      <c r="B115" s="54" t="s">
        <v>25</v>
      </c>
      <c r="C115" s="98" t="s">
        <v>316</v>
      </c>
      <c r="D115" s="98" t="s">
        <v>328</v>
      </c>
      <c r="E115" t="s">
        <v>329</v>
      </c>
      <c r="F115" s="144" t="b">
        <v>1</v>
      </c>
      <c r="G115" t="s">
        <v>455</v>
      </c>
      <c r="H115" t="s">
        <v>465</v>
      </c>
    </row>
    <row r="116" spans="1:8" x14ac:dyDescent="0.25">
      <c r="A116">
        <v>114</v>
      </c>
      <c r="B116" s="54" t="s">
        <v>330</v>
      </c>
      <c r="C116" s="98" t="s">
        <v>324</v>
      </c>
      <c r="D116" s="98" t="s">
        <v>328</v>
      </c>
      <c r="E116" t="s">
        <v>331</v>
      </c>
      <c r="F116" s="144" t="b">
        <v>1</v>
      </c>
      <c r="G116" t="s">
        <v>367</v>
      </c>
      <c r="H116" t="s">
        <v>367</v>
      </c>
    </row>
    <row r="117" spans="1:8" x14ac:dyDescent="0.25">
      <c r="A117">
        <v>115</v>
      </c>
      <c r="B117" s="54" t="s">
        <v>27</v>
      </c>
      <c r="C117" s="98" t="s">
        <v>316</v>
      </c>
      <c r="D117" s="98" t="s">
        <v>324</v>
      </c>
      <c r="E117" t="s">
        <v>325</v>
      </c>
      <c r="F117" s="144" t="b">
        <v>1</v>
      </c>
      <c r="G117" t="s">
        <v>451</v>
      </c>
      <c r="H117" t="s">
        <v>466</v>
      </c>
    </row>
    <row r="118" spans="1:8" x14ac:dyDescent="0.25">
      <c r="A118">
        <v>116</v>
      </c>
      <c r="B118" s="54" t="s">
        <v>332</v>
      </c>
      <c r="C118" s="98" t="s">
        <v>27</v>
      </c>
      <c r="D118" s="98" t="s">
        <v>250</v>
      </c>
      <c r="E118" t="s">
        <v>276</v>
      </c>
      <c r="F118" s="144" t="b">
        <v>0</v>
      </c>
      <c r="G118" t="s">
        <v>367</v>
      </c>
      <c r="H118" t="s">
        <v>367</v>
      </c>
    </row>
    <row r="119" spans="1:8" x14ac:dyDescent="0.25">
      <c r="A119">
        <v>117</v>
      </c>
      <c r="B119" s="54" t="s">
        <v>24</v>
      </c>
      <c r="C119" s="98" t="s">
        <v>316</v>
      </c>
      <c r="D119" s="98" t="s">
        <v>332</v>
      </c>
      <c r="E119" t="s">
        <v>333</v>
      </c>
      <c r="F119" s="144" t="b">
        <v>1</v>
      </c>
      <c r="G119" t="s">
        <v>453</v>
      </c>
      <c r="H119" t="s">
        <v>467</v>
      </c>
    </row>
    <row r="120" spans="1:8" x14ac:dyDescent="0.25">
      <c r="A120">
        <v>118</v>
      </c>
      <c r="B120" s="54" t="s">
        <v>250</v>
      </c>
      <c r="C120" s="98" t="s">
        <v>316</v>
      </c>
      <c r="D120" s="98" t="s">
        <v>324</v>
      </c>
      <c r="E120" t="s">
        <v>325</v>
      </c>
      <c r="F120" s="144" t="b">
        <v>1</v>
      </c>
      <c r="G120" t="s">
        <v>450</v>
      </c>
      <c r="H120" t="s">
        <v>468</v>
      </c>
    </row>
    <row r="121" spans="1:8" x14ac:dyDescent="0.25">
      <c r="A121">
        <v>119</v>
      </c>
      <c r="B121" s="54" t="s">
        <v>277</v>
      </c>
      <c r="C121" s="98" t="s">
        <v>316</v>
      </c>
      <c r="D121" s="98" t="s">
        <v>334</v>
      </c>
      <c r="E121" t="s">
        <v>335</v>
      </c>
      <c r="F121" s="144" t="b">
        <v>1</v>
      </c>
      <c r="G121" t="s">
        <v>367</v>
      </c>
      <c r="H121" t="s">
        <v>367</v>
      </c>
    </row>
    <row r="122" spans="1:8" x14ac:dyDescent="0.25">
      <c r="A122">
        <v>120</v>
      </c>
      <c r="B122" s="54" t="s">
        <v>324</v>
      </c>
      <c r="C122" s="98" t="s">
        <v>250</v>
      </c>
      <c r="D122" s="98" t="s">
        <v>277</v>
      </c>
      <c r="E122" t="s">
        <v>278</v>
      </c>
      <c r="F122" s="144" t="b">
        <v>0</v>
      </c>
      <c r="G122" t="s">
        <v>468</v>
      </c>
      <c r="H122" t="s">
        <v>469</v>
      </c>
    </row>
    <row r="123" spans="1:8" x14ac:dyDescent="0.25">
      <c r="A123">
        <v>121</v>
      </c>
      <c r="B123" s="54" t="s">
        <v>324</v>
      </c>
      <c r="C123" s="98" t="s">
        <v>27</v>
      </c>
      <c r="D123" s="98" t="s">
        <v>250</v>
      </c>
      <c r="E123" t="s">
        <v>276</v>
      </c>
      <c r="F123" s="144" t="b">
        <v>0</v>
      </c>
      <c r="G123" t="s">
        <v>466</v>
      </c>
      <c r="H123" t="s">
        <v>468</v>
      </c>
    </row>
    <row r="124" spans="1:8" x14ac:dyDescent="0.25">
      <c r="A124">
        <v>122</v>
      </c>
      <c r="B124" s="54" t="s">
        <v>324</v>
      </c>
      <c r="C124" s="98" t="s">
        <v>320</v>
      </c>
      <c r="D124" s="98" t="s">
        <v>27</v>
      </c>
      <c r="E124" t="s">
        <v>336</v>
      </c>
      <c r="F124" s="144" t="b">
        <v>0</v>
      </c>
      <c r="G124" t="s">
        <v>463</v>
      </c>
      <c r="H124" t="s">
        <v>466</v>
      </c>
    </row>
    <row r="125" spans="1:8" x14ac:dyDescent="0.25">
      <c r="A125">
        <v>123</v>
      </c>
      <c r="B125" s="54" t="s">
        <v>324</v>
      </c>
      <c r="C125" s="98" t="s">
        <v>29</v>
      </c>
      <c r="D125" s="98" t="s">
        <v>320</v>
      </c>
      <c r="E125" t="s">
        <v>322</v>
      </c>
      <c r="F125" s="144" t="b">
        <v>0</v>
      </c>
      <c r="G125" t="s">
        <v>462</v>
      </c>
      <c r="H125" t="s">
        <v>463</v>
      </c>
    </row>
    <row r="126" spans="1:8" ht="26.4" x14ac:dyDescent="0.25">
      <c r="A126">
        <v>124</v>
      </c>
      <c r="B126" s="54" t="s">
        <v>164</v>
      </c>
      <c r="C126" s="98" t="s">
        <v>337</v>
      </c>
      <c r="D126" s="98" t="s">
        <v>338</v>
      </c>
      <c r="E126" t="s">
        <v>339</v>
      </c>
      <c r="F126" s="144" t="b">
        <v>1</v>
      </c>
      <c r="G126" t="s">
        <v>470</v>
      </c>
      <c r="H126" t="s">
        <v>471</v>
      </c>
    </row>
    <row r="127" spans="1:8" x14ac:dyDescent="0.25">
      <c r="A127">
        <v>125</v>
      </c>
      <c r="B127" s="54" t="s">
        <v>340</v>
      </c>
      <c r="C127" s="98" t="s">
        <v>164</v>
      </c>
      <c r="D127" s="98" t="s">
        <v>320</v>
      </c>
      <c r="E127" t="s">
        <v>341</v>
      </c>
      <c r="F127" s="144" t="b">
        <v>0</v>
      </c>
      <c r="G127" t="s">
        <v>367</v>
      </c>
      <c r="H127" t="s">
        <v>367</v>
      </c>
    </row>
    <row r="128" spans="1:8" x14ac:dyDescent="0.25">
      <c r="A128">
        <v>126</v>
      </c>
      <c r="B128" s="54" t="s">
        <v>320</v>
      </c>
      <c r="C128" s="98" t="s">
        <v>324</v>
      </c>
      <c r="D128" s="98" t="s">
        <v>37</v>
      </c>
      <c r="E128" t="s">
        <v>342</v>
      </c>
      <c r="F128" s="144" t="b">
        <v>1</v>
      </c>
      <c r="G128" t="s">
        <v>463</v>
      </c>
      <c r="H128" t="s">
        <v>472</v>
      </c>
    </row>
    <row r="129" spans="1:8" x14ac:dyDescent="0.25">
      <c r="A129">
        <v>127</v>
      </c>
      <c r="B129" s="54" t="s">
        <v>27</v>
      </c>
      <c r="C129" s="98" t="s">
        <v>324</v>
      </c>
      <c r="D129" s="98" t="s">
        <v>37</v>
      </c>
      <c r="E129" t="s">
        <v>342</v>
      </c>
      <c r="F129" s="144" t="b">
        <v>1</v>
      </c>
      <c r="G129" t="s">
        <v>466</v>
      </c>
      <c r="H129" t="s">
        <v>473</v>
      </c>
    </row>
    <row r="130" spans="1:8" x14ac:dyDescent="0.25">
      <c r="A130">
        <v>128</v>
      </c>
      <c r="B130" s="54" t="s">
        <v>250</v>
      </c>
      <c r="C130" s="98" t="s">
        <v>324</v>
      </c>
      <c r="D130" s="98" t="s">
        <v>37</v>
      </c>
      <c r="E130" t="s">
        <v>342</v>
      </c>
      <c r="F130" s="144" t="b">
        <v>1</v>
      </c>
      <c r="G130" t="s">
        <v>468</v>
      </c>
      <c r="H130" t="s">
        <v>474</v>
      </c>
    </row>
    <row r="131" spans="1:8" x14ac:dyDescent="0.25">
      <c r="A131">
        <v>129</v>
      </c>
      <c r="B131" s="54" t="s">
        <v>277</v>
      </c>
      <c r="C131" s="98" t="s">
        <v>324</v>
      </c>
      <c r="D131" s="98" t="s">
        <v>37</v>
      </c>
      <c r="E131" t="s">
        <v>342</v>
      </c>
      <c r="F131" s="144" t="b">
        <v>1</v>
      </c>
      <c r="G131" t="s">
        <v>367</v>
      </c>
      <c r="H131" t="s">
        <v>367</v>
      </c>
    </row>
    <row r="132" spans="1:8" x14ac:dyDescent="0.25">
      <c r="A132">
        <v>130</v>
      </c>
      <c r="B132" s="54" t="s">
        <v>37</v>
      </c>
      <c r="C132" s="98" t="s">
        <v>250</v>
      </c>
      <c r="D132" s="98" t="s">
        <v>277</v>
      </c>
      <c r="E132" t="s">
        <v>278</v>
      </c>
      <c r="F132" s="144" t="b">
        <v>0</v>
      </c>
      <c r="G132" t="s">
        <v>474</v>
      </c>
      <c r="H132" t="s">
        <v>475</v>
      </c>
    </row>
    <row r="133" spans="1:8" x14ac:dyDescent="0.25">
      <c r="A133">
        <v>131</v>
      </c>
      <c r="B133" s="54" t="s">
        <v>37</v>
      </c>
      <c r="C133" s="98" t="s">
        <v>27</v>
      </c>
      <c r="D133" s="98" t="s">
        <v>250</v>
      </c>
      <c r="E133" t="s">
        <v>276</v>
      </c>
      <c r="F133" s="144" t="b">
        <v>0</v>
      </c>
      <c r="G133" t="s">
        <v>473</v>
      </c>
      <c r="H133" t="s">
        <v>474</v>
      </c>
    </row>
    <row r="134" spans="1:8" x14ac:dyDescent="0.25">
      <c r="A134">
        <v>132</v>
      </c>
      <c r="B134" s="54" t="s">
        <v>37</v>
      </c>
      <c r="C134" s="98" t="s">
        <v>320</v>
      </c>
      <c r="D134" s="98" t="s">
        <v>27</v>
      </c>
      <c r="E134" t="s">
        <v>336</v>
      </c>
      <c r="F134" s="144" t="b">
        <v>0</v>
      </c>
      <c r="G134" t="s">
        <v>472</v>
      </c>
      <c r="H134" t="s">
        <v>473</v>
      </c>
    </row>
    <row r="135" spans="1:8" x14ac:dyDescent="0.25">
      <c r="A135">
        <v>133</v>
      </c>
      <c r="B135" s="54" t="s">
        <v>37</v>
      </c>
      <c r="C135" s="98" t="s">
        <v>164</v>
      </c>
      <c r="D135" s="98" t="s">
        <v>320</v>
      </c>
      <c r="E135" t="s">
        <v>341</v>
      </c>
      <c r="F135" s="144" t="b">
        <v>0</v>
      </c>
      <c r="G135" t="s">
        <v>476</v>
      </c>
      <c r="H135" t="s">
        <v>472</v>
      </c>
    </row>
    <row r="136" spans="1:8" x14ac:dyDescent="0.25">
      <c r="A136">
        <v>134</v>
      </c>
      <c r="B136" s="54" t="s">
        <v>37</v>
      </c>
      <c r="C136" s="98" t="s">
        <v>295</v>
      </c>
      <c r="D136" s="98" t="s">
        <v>164</v>
      </c>
      <c r="E136" t="s">
        <v>296</v>
      </c>
      <c r="F136" s="144" t="b">
        <v>0</v>
      </c>
      <c r="G136" t="s">
        <v>477</v>
      </c>
      <c r="H136" t="s">
        <v>476</v>
      </c>
    </row>
    <row r="137" spans="1:8" x14ac:dyDescent="0.25">
      <c r="A137">
        <v>135</v>
      </c>
      <c r="B137" s="54" t="s">
        <v>164</v>
      </c>
      <c r="C137" s="98" t="s">
        <v>37</v>
      </c>
      <c r="D137" s="98" t="s">
        <v>343</v>
      </c>
      <c r="E137" t="s">
        <v>344</v>
      </c>
      <c r="F137" s="144" t="b">
        <v>1</v>
      </c>
      <c r="G137" t="s">
        <v>476</v>
      </c>
      <c r="H137" t="s">
        <v>478</v>
      </c>
    </row>
    <row r="138" spans="1:8" x14ac:dyDescent="0.25">
      <c r="A138">
        <v>136</v>
      </c>
      <c r="B138" s="54" t="s">
        <v>320</v>
      </c>
      <c r="C138" s="98" t="s">
        <v>37</v>
      </c>
      <c r="D138" s="98" t="s">
        <v>343</v>
      </c>
      <c r="E138" t="s">
        <v>344</v>
      </c>
      <c r="F138" s="144" t="b">
        <v>1</v>
      </c>
      <c r="G138" t="s">
        <v>472</v>
      </c>
      <c r="H138" t="s">
        <v>479</v>
      </c>
    </row>
    <row r="139" spans="1:8" x14ac:dyDescent="0.25">
      <c r="A139">
        <v>137</v>
      </c>
      <c r="B139" s="54" t="s">
        <v>27</v>
      </c>
      <c r="C139" s="98" t="s">
        <v>37</v>
      </c>
      <c r="D139" s="98" t="s">
        <v>343</v>
      </c>
      <c r="E139" t="s">
        <v>344</v>
      </c>
      <c r="F139" s="144" t="b">
        <v>1</v>
      </c>
      <c r="G139" t="s">
        <v>473</v>
      </c>
      <c r="H139" t="s">
        <v>480</v>
      </c>
    </row>
    <row r="140" spans="1:8" x14ac:dyDescent="0.25">
      <c r="A140">
        <v>138</v>
      </c>
      <c r="B140" s="54" t="s">
        <v>250</v>
      </c>
      <c r="C140" s="98" t="s">
        <v>37</v>
      </c>
      <c r="D140" s="98" t="s">
        <v>343</v>
      </c>
      <c r="E140" t="s">
        <v>344</v>
      </c>
      <c r="F140" s="144" t="b">
        <v>1</v>
      </c>
      <c r="G140" t="s">
        <v>474</v>
      </c>
      <c r="H140" t="s">
        <v>481</v>
      </c>
    </row>
    <row r="141" spans="1:8" x14ac:dyDescent="0.25">
      <c r="A141">
        <v>139</v>
      </c>
      <c r="B141" s="54" t="s">
        <v>277</v>
      </c>
      <c r="C141" s="98" t="s">
        <v>37</v>
      </c>
      <c r="D141" s="98" t="s">
        <v>343</v>
      </c>
      <c r="E141" t="s">
        <v>344</v>
      </c>
      <c r="F141" s="144" t="b">
        <v>1</v>
      </c>
      <c r="G141" t="s">
        <v>367</v>
      </c>
      <c r="H141" t="s">
        <v>367</v>
      </c>
    </row>
    <row r="142" spans="1:8" x14ac:dyDescent="0.25">
      <c r="A142">
        <v>140</v>
      </c>
      <c r="B142" s="54" t="s">
        <v>343</v>
      </c>
      <c r="C142" s="98" t="s">
        <v>250</v>
      </c>
      <c r="D142" s="98" t="s">
        <v>277</v>
      </c>
      <c r="E142" t="s">
        <v>278</v>
      </c>
      <c r="F142" s="144" t="b">
        <v>0</v>
      </c>
      <c r="G142" t="s">
        <v>367</v>
      </c>
      <c r="H142" t="s">
        <v>367</v>
      </c>
    </row>
    <row r="143" spans="1:8" x14ac:dyDescent="0.25">
      <c r="A143">
        <v>141</v>
      </c>
      <c r="B143" s="54" t="s">
        <v>343</v>
      </c>
      <c r="C143" s="98" t="s">
        <v>27</v>
      </c>
      <c r="D143" s="98" t="s">
        <v>250</v>
      </c>
      <c r="E143" t="s">
        <v>276</v>
      </c>
      <c r="F143" s="144" t="b">
        <v>0</v>
      </c>
      <c r="G143" t="s">
        <v>367</v>
      </c>
      <c r="H143" t="s">
        <v>367</v>
      </c>
    </row>
    <row r="144" spans="1:8" x14ac:dyDescent="0.25">
      <c r="A144">
        <v>142</v>
      </c>
      <c r="B144" s="54" t="s">
        <v>343</v>
      </c>
      <c r="C144" s="98" t="s">
        <v>320</v>
      </c>
      <c r="D144" s="98" t="s">
        <v>27</v>
      </c>
      <c r="E144" t="s">
        <v>336</v>
      </c>
      <c r="F144" s="144" t="b">
        <v>0</v>
      </c>
      <c r="G144" t="s">
        <v>367</v>
      </c>
      <c r="H144" t="s">
        <v>367</v>
      </c>
    </row>
    <row r="145" spans="1:8" x14ac:dyDescent="0.25">
      <c r="A145">
        <v>143</v>
      </c>
      <c r="B145" s="54" t="s">
        <v>343</v>
      </c>
      <c r="C145" s="98" t="s">
        <v>164</v>
      </c>
      <c r="D145" s="98" t="s">
        <v>320</v>
      </c>
      <c r="E145" t="s">
        <v>341</v>
      </c>
      <c r="F145" s="144" t="b">
        <v>0</v>
      </c>
      <c r="G145" t="s">
        <v>367</v>
      </c>
      <c r="H145" t="s">
        <v>367</v>
      </c>
    </row>
    <row r="146" spans="1:8" x14ac:dyDescent="0.25">
      <c r="A146">
        <v>144</v>
      </c>
      <c r="B146" s="54" t="s">
        <v>343</v>
      </c>
      <c r="C146" s="98" t="s">
        <v>295</v>
      </c>
      <c r="D146" s="98" t="s">
        <v>164</v>
      </c>
      <c r="E146" t="s">
        <v>296</v>
      </c>
      <c r="F146" s="144" t="b">
        <v>0</v>
      </c>
      <c r="G146" t="s">
        <v>367</v>
      </c>
      <c r="H146" t="s">
        <v>367</v>
      </c>
    </row>
    <row r="147" spans="1:8" x14ac:dyDescent="0.25">
      <c r="A147">
        <v>145</v>
      </c>
      <c r="B147" s="54" t="s">
        <v>164</v>
      </c>
      <c r="C147" s="98" t="s">
        <v>343</v>
      </c>
      <c r="D147" s="98" t="s">
        <v>345</v>
      </c>
      <c r="E147" t="s">
        <v>346</v>
      </c>
      <c r="F147" s="144" t="b">
        <v>1</v>
      </c>
      <c r="G147" t="s">
        <v>478</v>
      </c>
      <c r="H147" t="s">
        <v>482</v>
      </c>
    </row>
    <row r="148" spans="1:8" x14ac:dyDescent="0.25">
      <c r="A148">
        <v>146</v>
      </c>
      <c r="B148" s="54" t="s">
        <v>320</v>
      </c>
      <c r="C148" s="98" t="s">
        <v>343</v>
      </c>
      <c r="D148" s="98" t="s">
        <v>345</v>
      </c>
      <c r="E148" t="s">
        <v>346</v>
      </c>
      <c r="F148" s="144" t="b">
        <v>1</v>
      </c>
      <c r="G148" t="s">
        <v>479</v>
      </c>
      <c r="H148" t="s">
        <v>483</v>
      </c>
    </row>
    <row r="149" spans="1:8" x14ac:dyDescent="0.25">
      <c r="A149">
        <v>147</v>
      </c>
      <c r="B149" s="54" t="s">
        <v>27</v>
      </c>
      <c r="C149" s="98" t="s">
        <v>343</v>
      </c>
      <c r="D149" s="98" t="s">
        <v>345</v>
      </c>
      <c r="E149" t="s">
        <v>346</v>
      </c>
      <c r="F149" s="144" t="b">
        <v>1</v>
      </c>
      <c r="G149" t="s">
        <v>480</v>
      </c>
      <c r="H149" t="s">
        <v>484</v>
      </c>
    </row>
    <row r="150" spans="1:8" x14ac:dyDescent="0.25">
      <c r="A150">
        <v>148</v>
      </c>
      <c r="B150" s="54" t="s">
        <v>250</v>
      </c>
      <c r="C150" s="98" t="s">
        <v>343</v>
      </c>
      <c r="D150" s="98" t="s">
        <v>345</v>
      </c>
      <c r="E150" t="s">
        <v>346</v>
      </c>
      <c r="F150" s="144" t="b">
        <v>1</v>
      </c>
      <c r="G150" t="s">
        <v>481</v>
      </c>
      <c r="H150" t="s">
        <v>485</v>
      </c>
    </row>
    <row r="151" spans="1:8" x14ac:dyDescent="0.25">
      <c r="A151">
        <v>149</v>
      </c>
      <c r="B151" s="54" t="s">
        <v>277</v>
      </c>
      <c r="C151" s="98" t="s">
        <v>343</v>
      </c>
      <c r="D151" s="98" t="s">
        <v>345</v>
      </c>
      <c r="E151" t="s">
        <v>346</v>
      </c>
      <c r="F151" s="144" t="b">
        <v>1</v>
      </c>
      <c r="G151" t="s">
        <v>367</v>
      </c>
      <c r="H151" t="s">
        <v>367</v>
      </c>
    </row>
    <row r="152" spans="1:8" x14ac:dyDescent="0.25">
      <c r="A152">
        <v>150</v>
      </c>
      <c r="B152" s="103" t="s">
        <v>31</v>
      </c>
      <c r="C152" s="98" t="s">
        <v>280</v>
      </c>
      <c r="D152" s="98" t="s">
        <v>164</v>
      </c>
      <c r="E152" t="s">
        <v>294</v>
      </c>
      <c r="F152" s="144" t="b">
        <v>0</v>
      </c>
      <c r="G152" t="s">
        <v>486</v>
      </c>
      <c r="H152" t="s">
        <v>379</v>
      </c>
    </row>
    <row r="153" spans="1:8" x14ac:dyDescent="0.25">
      <c r="A153">
        <v>151</v>
      </c>
      <c r="B153" s="54" t="s">
        <v>29</v>
      </c>
      <c r="C153" s="98" t="s">
        <v>37</v>
      </c>
      <c r="D153" s="98" t="s">
        <v>343</v>
      </c>
      <c r="E153" t="s">
        <v>344</v>
      </c>
      <c r="F153" s="144" t="b">
        <v>1</v>
      </c>
      <c r="G153" t="s">
        <v>487</v>
      </c>
      <c r="H153" t="s">
        <v>488</v>
      </c>
    </row>
    <row r="154" spans="1:8" x14ac:dyDescent="0.25">
      <c r="A154">
        <v>152</v>
      </c>
      <c r="B154" s="54" t="s">
        <v>164</v>
      </c>
      <c r="C154" s="98" t="s">
        <v>37</v>
      </c>
      <c r="D154" s="98" t="s">
        <v>338</v>
      </c>
      <c r="E154" t="s">
        <v>347</v>
      </c>
      <c r="F154" s="144" t="b">
        <v>1</v>
      </c>
      <c r="G154" t="s">
        <v>476</v>
      </c>
      <c r="H154" t="s">
        <v>471</v>
      </c>
    </row>
    <row r="155" spans="1:8" x14ac:dyDescent="0.25">
      <c r="A155">
        <v>153</v>
      </c>
      <c r="B155" s="54" t="s">
        <v>348</v>
      </c>
      <c r="C155" s="98" t="s">
        <v>37</v>
      </c>
      <c r="D155" s="98" t="s">
        <v>343</v>
      </c>
      <c r="E155" t="s">
        <v>344</v>
      </c>
      <c r="F155" s="144" t="b">
        <v>1</v>
      </c>
      <c r="G155" t="s">
        <v>367</v>
      </c>
      <c r="H155" t="s">
        <v>367</v>
      </c>
    </row>
    <row r="156" spans="1:8" x14ac:dyDescent="0.25">
      <c r="A156">
        <v>154</v>
      </c>
      <c r="B156" s="145" t="s">
        <v>164</v>
      </c>
      <c r="C156" s="98" t="s">
        <v>38</v>
      </c>
      <c r="D156" s="98" t="s">
        <v>315</v>
      </c>
      <c r="E156" t="s">
        <v>318</v>
      </c>
      <c r="F156" s="144" t="b">
        <v>1</v>
      </c>
      <c r="G156" t="s">
        <v>367</v>
      </c>
      <c r="H156" t="s">
        <v>367</v>
      </c>
    </row>
    <row r="157" spans="1:8" x14ac:dyDescent="0.25">
      <c r="A157">
        <v>155</v>
      </c>
      <c r="B157" s="54" t="s">
        <v>164</v>
      </c>
      <c r="C157" s="98" t="s">
        <v>264</v>
      </c>
      <c r="D157" s="98" t="s">
        <v>31</v>
      </c>
      <c r="E157" s="104" t="s">
        <v>363</v>
      </c>
      <c r="F157" s="144" t="b">
        <v>1</v>
      </c>
      <c r="G157" t="s">
        <v>378</v>
      </c>
      <c r="H157" t="s">
        <v>379</v>
      </c>
    </row>
    <row r="159" spans="1:8" x14ac:dyDescent="0.25">
      <c r="B159" s="101" t="s">
        <v>350</v>
      </c>
      <c r="C159" s="102" t="str">
        <f>LEFT($E159,FIND(" to ",$E159)-1)</f>
        <v>Southern Ave</v>
      </c>
      <c r="D159" s="102" t="str">
        <f>MID($E159,FIND(" to ",$E159)+4,100)</f>
        <v>Superstition Fwy</v>
      </c>
      <c r="E159" s="102" t="s">
        <v>318</v>
      </c>
    </row>
    <row r="160" spans="1:8" x14ac:dyDescent="0.25">
      <c r="C160" s="94" t="s">
        <v>361</v>
      </c>
      <c r="D160" s="94" t="s">
        <v>362</v>
      </c>
      <c r="E160" t="s">
        <v>489</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4" t="s">
        <v>364</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
      </c>
      <c r="C169" s="99" t="b">
        <f t="shared" si="1"/>
        <v>0</v>
      </c>
      <c r="D169" s="100" t="b">
        <f t="shared" si="2"/>
        <v>0</v>
      </c>
      <c r="E169" t="str">
        <f>IF(LEN(B169)&gt;0,B169&amp;"_"&amp;COUNTIF(B$161:B169,B169),"")</f>
        <v/>
      </c>
    </row>
    <row r="170" spans="1:6" x14ac:dyDescent="0.25">
      <c r="A170">
        <v>9</v>
      </c>
      <c r="B170" t="str">
        <f t="shared" si="0"/>
        <v/>
      </c>
      <c r="C170" s="99" t="b">
        <f t="shared" si="1"/>
        <v>0</v>
      </c>
      <c r="D170" s="100" t="b">
        <f t="shared" si="2"/>
        <v>0</v>
      </c>
      <c r="E170" t="str">
        <f>IF(LEN(B170)&gt;0,B170&amp;"_"&amp;COUNTIF(B$161:B170,B170),"")</f>
        <v/>
      </c>
    </row>
    <row r="171" spans="1:6" x14ac:dyDescent="0.25">
      <c r="A171">
        <v>10</v>
      </c>
      <c r="B171" t="str">
        <f t="shared" si="0"/>
        <v/>
      </c>
      <c r="C171" s="99" t="b">
        <f t="shared" si="1"/>
        <v>0</v>
      </c>
      <c r="D171" s="100" t="b">
        <f t="shared" si="2"/>
        <v>0</v>
      </c>
      <c r="E171" t="str">
        <f>IF(LEN(B171)&gt;0,B171&amp;"_"&amp;COUNTIF(B$161:B171,B171),"")</f>
        <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
      </c>
      <c r="C173" s="99" t="b">
        <f t="shared" si="1"/>
        <v>0</v>
      </c>
      <c r="D173" s="100" t="b">
        <f t="shared" si="2"/>
        <v>0</v>
      </c>
      <c r="E173" t="str">
        <f>IF(LEN(B173)&gt;0,B173&amp;"_"&amp;COUNTIF(B$161:B173,B173),"")</f>
        <v/>
      </c>
    </row>
    <row r="174" spans="1:6" x14ac:dyDescent="0.25">
      <c r="A174">
        <v>13</v>
      </c>
      <c r="B174" t="str">
        <f t="shared" si="0"/>
        <v/>
      </c>
      <c r="C174" s="99" t="b">
        <f t="shared" si="1"/>
        <v>0</v>
      </c>
      <c r="D174" s="100" t="b">
        <f t="shared" si="2"/>
        <v>0</v>
      </c>
      <c r="E174" t="str">
        <f>IF(LEN(B174)&gt;0,B174&amp;"_"&amp;COUNTIF(B$161:B174,B174),"")</f>
        <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Dr_1</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Ave_1</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&amp; Priest Dr</v>
      </c>
      <c r="C182" s="99" t="b">
        <f t="shared" si="1"/>
        <v>0</v>
      </c>
      <c r="D182" s="100" t="b">
        <f t="shared" si="2"/>
        <v>1</v>
      </c>
      <c r="E182" t="str">
        <f>IF(LEN(B182)&gt;0,B182&amp;"_"&amp;COUNTIF(B$161:B182,B182),"")</f>
        <v>Rio Salado  &amp; Priest Dr_1</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Pwky &amp; Rural Rd</v>
      </c>
      <c r="C187" s="99" t="b">
        <f t="shared" si="1"/>
        <v>0</v>
      </c>
      <c r="D187" s="100" t="b">
        <f t="shared" si="2"/>
        <v>1</v>
      </c>
      <c r="E187" t="str">
        <f>IF(LEN(B187)&gt;0,B187&amp;"_"&amp;COUNTIF(B$161:B187,B187),"")</f>
        <v>Rio Salado Pwky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Rd_1</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
      </c>
      <c r="C190" s="99" t="b">
        <f t="shared" si="1"/>
        <v>0</v>
      </c>
      <c r="D190" s="100" t="b">
        <f t="shared" si="2"/>
        <v>0</v>
      </c>
      <c r="E190" t="str">
        <f>IF(LEN(B190)&gt;0,B190&amp;"_"&amp;COUNTIF(B$161:B190,B190),"")</f>
        <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Pwky &amp; McClintock Dr</v>
      </c>
      <c r="C192" s="99" t="b">
        <f t="shared" si="1"/>
        <v>0</v>
      </c>
      <c r="D192" s="100" t="b">
        <f t="shared" si="2"/>
        <v>1</v>
      </c>
      <c r="E192" t="str">
        <f>IF(LEN(B192)&gt;0,B192&amp;"_"&amp;COUNTIF(B$161:B192,B192),"")</f>
        <v>Rio Salado Pwky &amp; McClintock Dr_1</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&amp; Hardy Dr</v>
      </c>
      <c r="C195" s="99" t="b">
        <f t="shared" si="4"/>
        <v>0</v>
      </c>
      <c r="D195" s="100" t="b">
        <f t="shared" si="5"/>
        <v>1</v>
      </c>
      <c r="E195" t="str">
        <f>IF(LEN(B195)&gt;0,B195&amp;"_"&amp;COUNTIF(B$161:B195,B195),"")</f>
        <v>Rio Salado  &amp; Hardy Dr_1</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
      </c>
      <c r="C203" s="99" t="b">
        <f t="shared" si="4"/>
        <v>0</v>
      </c>
      <c r="D203" s="100" t="b">
        <f t="shared" si="5"/>
        <v>0</v>
      </c>
      <c r="E203" t="str">
        <f>IF(LEN(B203)&gt;0,B203&amp;"_"&amp;COUNTIF(B$161:B203,B203),"")</f>
        <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Dr_1</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
      </c>
      <c r="C227" s="99" t="b">
        <f t="shared" si="7"/>
        <v>0</v>
      </c>
      <c r="D227" s="100" t="b">
        <f t="shared" si="8"/>
        <v>0</v>
      </c>
      <c r="E227" t="str">
        <f>IF(LEN(B227)&gt;0,B227&amp;"_"&amp;COUNTIF(B$161:B227,B227),"")</f>
        <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
      </c>
      <c r="C229" s="99" t="b">
        <f t="shared" si="7"/>
        <v>0</v>
      </c>
      <c r="D229" s="100" t="b">
        <f t="shared" si="8"/>
        <v>0</v>
      </c>
      <c r="E229" t="str">
        <f>IF(LEN(B229)&gt;0,B229&amp;"_"&amp;COUNTIF(B$161:B229,B229),"")</f>
        <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
      </c>
      <c r="C254" s="99" t="b">
        <f t="shared" si="7"/>
        <v>0</v>
      </c>
      <c r="D254" s="100" t="b">
        <f t="shared" si="8"/>
        <v>0</v>
      </c>
      <c r="E254" t="str">
        <f>IF(LEN(B254)&gt;0,B254&amp;"_"&amp;COUNTIF(B$161:B254,B254),"")</f>
        <v/>
      </c>
    </row>
    <row r="255" spans="1:5" x14ac:dyDescent="0.25">
      <c r="A255">
        <v>94</v>
      </c>
      <c r="B255" t="str">
        <f t="shared" si="6"/>
        <v/>
      </c>
      <c r="C255" s="99" t="b">
        <f t="shared" si="7"/>
        <v>0</v>
      </c>
      <c r="D255" s="100" t="b">
        <f t="shared" si="8"/>
        <v>0</v>
      </c>
      <c r="E255" t="str">
        <f>IF(LEN(B255)&gt;0,B255&amp;"_"&amp;COUNTIF(B$161:B255,B255),"")</f>
        <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Dr_1</v>
      </c>
    </row>
    <row r="280" spans="1:5" x14ac:dyDescent="0.25">
      <c r="A280">
        <v>119</v>
      </c>
      <c r="B280" t="str">
        <f t="shared" si="9"/>
        <v/>
      </c>
      <c r="C280" s="99" t="b">
        <f t="shared" si="10"/>
        <v>0</v>
      </c>
      <c r="D280" s="100" t="b">
        <f t="shared" si="11"/>
        <v>0</v>
      </c>
      <c r="E280" t="str">
        <f>IF(LEN(B280)&gt;0,B280&amp;"_"&amp;COUNTIF(B$161:B280,B280),"")</f>
        <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
      </c>
      <c r="C290" s="99" t="b">
        <f t="shared" si="13"/>
        <v>0</v>
      </c>
      <c r="D290" s="100" t="b">
        <f t="shared" si="14"/>
        <v>0</v>
      </c>
      <c r="E290" t="str">
        <f>IF(LEN(B290)&gt;0,B290&amp;"_"&amp;COUNTIF(B$161:B290,B290),"")</f>
        <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
      </c>
      <c r="C300" s="99" t="b">
        <f t="shared" si="13"/>
        <v>0</v>
      </c>
      <c r="D300" s="100" t="b">
        <f t="shared" si="14"/>
        <v>0</v>
      </c>
      <c r="E300" t="str">
        <f>IF(LEN(B300)&gt;0,B300&amp;"_"&amp;COUNTIF(B$161:B300,B300),"")</f>
        <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
      </c>
      <c r="C310" s="99" t="b">
        <f t="shared" si="13"/>
        <v>0</v>
      </c>
      <c r="D310" s="100" t="b">
        <f t="shared" si="14"/>
        <v>0</v>
      </c>
      <c r="E310" t="str">
        <f>IF(LEN(B310)&gt;0,B310&amp;"_"&amp;COUNTIF(B$161:B310,B310),"")</f>
        <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4" t="s">
        <v>365</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Ave_1</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
      </c>
      <c r="C325" s="99" t="b">
        <f t="shared" si="16"/>
        <v>0</v>
      </c>
      <c r="D325" s="99" t="b">
        <f t="shared" si="17"/>
        <v>0</v>
      </c>
      <c r="E325" t="str">
        <f>IF(LEN(B325)&gt;0,B325&amp;"_"&amp;COUNTIF(B$161:B325,B325),"")</f>
        <v/>
      </c>
    </row>
    <row r="326" spans="1:5" x14ac:dyDescent="0.25">
      <c r="A326">
        <v>9</v>
      </c>
      <c r="B326" t="str">
        <f t="shared" si="15"/>
        <v/>
      </c>
      <c r="C326" s="99" t="b">
        <f t="shared" si="16"/>
        <v>0</v>
      </c>
      <c r="D326" s="99" t="b">
        <f t="shared" si="17"/>
        <v>0</v>
      </c>
      <c r="E326" t="str">
        <f>IF(LEN(B326)&gt;0,B326&amp;"_"&amp;COUNTIF(B$161:B326,B326),"")</f>
        <v/>
      </c>
    </row>
    <row r="327" spans="1:5" x14ac:dyDescent="0.25">
      <c r="A327">
        <v>10</v>
      </c>
      <c r="B327" t="str">
        <f t="shared" si="15"/>
        <v/>
      </c>
      <c r="C327" s="99" t="b">
        <f t="shared" si="16"/>
        <v>0</v>
      </c>
      <c r="D327" s="99" t="b">
        <f t="shared" si="17"/>
        <v>0</v>
      </c>
      <c r="E327" t="str">
        <f>IF(LEN(B327)&gt;0,B327&amp;"_"&amp;COUNTIF(B$161:B327,B327),"")</f>
        <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
      </c>
      <c r="C329" s="99" t="b">
        <f t="shared" si="16"/>
        <v>0</v>
      </c>
      <c r="D329" s="99" t="b">
        <f t="shared" si="17"/>
        <v>0</v>
      </c>
      <c r="E329" t="str">
        <f>IF(LEN(B329)&gt;0,B329&amp;"_"&amp;COUNTIF(B$161:B329,B329),"")</f>
        <v/>
      </c>
    </row>
    <row r="330" spans="1:5" x14ac:dyDescent="0.25">
      <c r="A330">
        <v>13</v>
      </c>
      <c r="B330" t="str">
        <f t="shared" si="15"/>
        <v/>
      </c>
      <c r="C330" s="99" t="b">
        <f t="shared" si="16"/>
        <v>0</v>
      </c>
      <c r="D330" s="99" t="b">
        <f t="shared" si="17"/>
        <v>0</v>
      </c>
      <c r="E330" t="str">
        <f>IF(LEN(B330)&gt;0,B330&amp;"_"&amp;COUNTIF(B$161:B330,B330),"")</f>
        <v/>
      </c>
    </row>
    <row r="331" spans="1:5" x14ac:dyDescent="0.25">
      <c r="A331">
        <v>14</v>
      </c>
      <c r="B331" t="str">
        <f t="shared" si="15"/>
        <v>Washington St &amp; Priest Dr</v>
      </c>
      <c r="C331" s="99" t="b">
        <f t="shared" si="16"/>
        <v>0</v>
      </c>
      <c r="D331" s="99" t="b">
        <f t="shared" si="17"/>
        <v>1</v>
      </c>
      <c r="E331" t="str">
        <f>IF(LEN(B331)&gt;0,B331&amp;"_"&amp;COUNTIF(B$161:B331,B331),"")</f>
        <v>Washington St &amp; Priest Dr_2</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Dr_2</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Pwky &amp; McClintock Dr</v>
      </c>
      <c r="C336" s="99" t="b">
        <f t="shared" si="16"/>
        <v>0</v>
      </c>
      <c r="D336" s="99" t="b">
        <f t="shared" si="17"/>
        <v>1</v>
      </c>
      <c r="E336" t="str">
        <f>IF(LEN(B336)&gt;0,B336&amp;"_"&amp;COUNTIF(B$161:B336,B336),"")</f>
        <v>Rio Salado Pwky &amp; McClintock Dr_2</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Rd_2</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Dr_2</v>
      </c>
    </row>
    <row r="345" spans="1:5" x14ac:dyDescent="0.25">
      <c r="A345">
        <v>28</v>
      </c>
      <c r="B345" t="str">
        <f t="shared" si="15"/>
        <v>Rio Salado Pkwy &amp; Price Rd</v>
      </c>
      <c r="C345" s="99" t="b">
        <f t="shared" si="16"/>
        <v>1</v>
      </c>
      <c r="D345" s="99" t="b">
        <f t="shared" si="17"/>
        <v>0</v>
      </c>
      <c r="E345" t="str">
        <f>IF(LEN(B345)&gt;0,B345&amp;"_"&amp;COUNTIF(B$161:B345,B345),"")</f>
        <v>Rio Salado Pkwy &amp; Price Rd_1</v>
      </c>
    </row>
    <row r="346" spans="1:5" x14ac:dyDescent="0.25">
      <c r="A346">
        <v>29</v>
      </c>
      <c r="B346" t="str">
        <f t="shared" si="15"/>
        <v/>
      </c>
      <c r="C346" s="99" t="b">
        <f t="shared" si="16"/>
        <v>0</v>
      </c>
      <c r="D346" s="99" t="b">
        <f t="shared" si="17"/>
        <v>0</v>
      </c>
      <c r="E346" t="str">
        <f>IF(LEN(B346)&gt;0,B346&amp;"_"&amp;COUNTIF(B$161:B346,B346),"")</f>
        <v/>
      </c>
    </row>
    <row r="347" spans="1:5" x14ac:dyDescent="0.25">
      <c r="A347">
        <v>30</v>
      </c>
      <c r="B347" t="str">
        <f t="shared" si="15"/>
        <v>University Dr &amp; Price Rd</v>
      </c>
      <c r="C347" s="99" t="b">
        <f t="shared" si="16"/>
        <v>1</v>
      </c>
      <c r="D347" s="99" t="b">
        <f t="shared" si="17"/>
        <v>0</v>
      </c>
      <c r="E347" t="str">
        <f>IF(LEN(B347)&gt;0,B347&amp;"_"&amp;COUNTIF(B$161:B347,B347),"")</f>
        <v>University Dr &amp; Price Rd_2</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Dr_2</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
      </c>
      <c r="C359" s="99" t="b">
        <f t="shared" si="19"/>
        <v>0</v>
      </c>
      <c r="D359" s="99" t="b">
        <f t="shared" si="17"/>
        <v>0</v>
      </c>
      <c r="E359" t="str">
        <f>IF(LEN(B359)&gt;0,B359&amp;"_"&amp;COUNTIF(B$161:B359,B359),"")</f>
        <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Rd_2</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Dr_3</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Dr._1</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Dr_3</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
      </c>
      <c r="C383" s="99" t="b">
        <f t="shared" si="21"/>
        <v>0</v>
      </c>
      <c r="D383" s="99" t="b">
        <f t="shared" si="22"/>
        <v>0</v>
      </c>
      <c r="E383" t="str">
        <f>IF(LEN(B383)&gt;0,B383&amp;"_"&amp;COUNTIF(B$161:B383,B383),"")</f>
        <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
      </c>
      <c r="C385" s="99" t="b">
        <f t="shared" si="21"/>
        <v>0</v>
      </c>
      <c r="D385" s="99" t="b">
        <f t="shared" si="22"/>
        <v>0</v>
      </c>
      <c r="E385" t="str">
        <f>IF(LEN(B385)&gt;0,B385&amp;"_"&amp;COUNTIF(B$161:B385,B385),"")</f>
        <v/>
      </c>
    </row>
    <row r="386" spans="1:5" x14ac:dyDescent="0.25">
      <c r="A386">
        <v>69</v>
      </c>
      <c r="B386" t="str">
        <f t="shared" si="20"/>
        <v>Southern Ave &amp; Tempe Cana</v>
      </c>
      <c r="C386" s="99" t="b">
        <f t="shared" si="21"/>
        <v>1</v>
      </c>
      <c r="D386" s="99" t="b">
        <f t="shared" si="22"/>
        <v>0</v>
      </c>
      <c r="E386" t="str">
        <f>IF(LEN(B386)&gt;0,B386&amp;"_"&amp;COUNTIF(B$161:B386,B386),"")</f>
        <v>Southern Ave &amp; Tempe Cana_1</v>
      </c>
    </row>
    <row r="387" spans="1:5" x14ac:dyDescent="0.25">
      <c r="A387">
        <v>70</v>
      </c>
      <c r="B387" t="str">
        <f t="shared" si="20"/>
        <v>Southern Ave &amp; Price Rd</v>
      </c>
      <c r="C387" s="99" t="b">
        <f t="shared" si="21"/>
        <v>1</v>
      </c>
      <c r="D387" s="99" t="b">
        <f t="shared" si="22"/>
        <v>0</v>
      </c>
      <c r="E387" t="str">
        <f>IF(LEN(B387)&gt;0,B387&amp;"_"&amp;COUNTIF(B$161:B387,B387),"")</f>
        <v>Southern Ave &amp; Price Rd_2</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 xml:space="preserve">Broadway Rd &amp; I-10 </v>
      </c>
      <c r="C399" s="99" t="b">
        <f t="shared" si="21"/>
        <v>1</v>
      </c>
      <c r="D399" s="99" t="b">
        <f t="shared" si="22"/>
        <v>0</v>
      </c>
      <c r="E399" t="str">
        <f>IF(LEN(B399)&gt;0,B399&amp;"_"&amp;COUNTIF(B$161:B399,B399),"")</f>
        <v>Broadway Rd &amp; I-10 _1</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
      </c>
      <c r="C410" s="99" t="b">
        <f t="shared" si="21"/>
        <v>0</v>
      </c>
      <c r="D410" s="99" t="b">
        <f t="shared" si="22"/>
        <v>0</v>
      </c>
      <c r="E410" t="str">
        <f>IF(LEN(B410)&gt;0,B410&amp;"_"&amp;COUNTIF(B$161:B410,B410),"")</f>
        <v/>
      </c>
    </row>
    <row r="411" spans="1:5" x14ac:dyDescent="0.25">
      <c r="A411">
        <v>94</v>
      </c>
      <c r="B411" t="str">
        <f t="shared" si="20"/>
        <v/>
      </c>
      <c r="C411" s="99" t="b">
        <f t="shared" si="21"/>
        <v>0</v>
      </c>
      <c r="D411" s="99" t="b">
        <f t="shared" si="22"/>
        <v>0</v>
      </c>
      <c r="E411" t="str">
        <f>IF(LEN(B411)&gt;0,B411&amp;"_"&amp;COUNTIF(B$161:B411,B411),"")</f>
        <v/>
      </c>
    </row>
    <row r="412" spans="1:5" x14ac:dyDescent="0.25">
      <c r="A412">
        <v>95</v>
      </c>
      <c r="B412" t="str">
        <f t="shared" si="20"/>
        <v>Baseline Rd &amp; Price Rd</v>
      </c>
      <c r="C412" s="99" t="b">
        <f t="shared" si="21"/>
        <v>1</v>
      </c>
      <c r="D412" s="99" t="b">
        <f t="shared" si="22"/>
        <v>0</v>
      </c>
      <c r="E412" t="str">
        <f>IF(LEN(B412)&gt;0,B412&amp;"_"&amp;COUNTIF(B$161:B412,B412),"")</f>
        <v>Baseline Rd &amp; Price Rd_1</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Dr_2</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Dr_3</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
      </c>
      <c r="C436" s="99" t="b">
        <f t="shared" si="24"/>
        <v>0</v>
      </c>
      <c r="D436" s="99" t="b">
        <f t="shared" si="25"/>
        <v>0</v>
      </c>
      <c r="E436" t="str">
        <f>IF(LEN(B436)&gt;0,B436&amp;"_"&amp;COUNTIF(B$161:B436,B436),"")</f>
        <v/>
      </c>
    </row>
    <row r="437" spans="1:5" x14ac:dyDescent="0.25">
      <c r="A437">
        <v>120</v>
      </c>
      <c r="B437" t="str">
        <f t="shared" si="23"/>
        <v>Guadalupe Rd &amp; Price Rd</v>
      </c>
      <c r="C437" s="99" t="b">
        <f t="shared" si="24"/>
        <v>1</v>
      </c>
      <c r="D437" s="99" t="b">
        <f t="shared" si="25"/>
        <v>0</v>
      </c>
      <c r="E437" t="str">
        <f>IF(LEN(B437)&gt;0,B437&amp;"_"&amp;COUNTIF(B$161:B437,B437),"")</f>
        <v>Guadalupe Rd &amp; Price Rd_1</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
      </c>
      <c r="C446" s="99" t="b">
        <f t="shared" si="27"/>
        <v>0</v>
      </c>
      <c r="D446" s="99" t="b">
        <f t="shared" si="28"/>
        <v>0</v>
      </c>
      <c r="E446" t="str">
        <f>IF(LEN(B446)&gt;0,B446&amp;"_"&amp;COUNTIF(B$161:B446,B446),"")</f>
        <v/>
      </c>
    </row>
    <row r="447" spans="1:5" x14ac:dyDescent="0.25">
      <c r="A447">
        <v>130</v>
      </c>
      <c r="B447" t="str">
        <f t="shared" si="26"/>
        <v>Elliot Rd &amp; Price Rd</v>
      </c>
      <c r="C447" s="99" t="b">
        <f t="shared" si="27"/>
        <v>1</v>
      </c>
      <c r="D447" s="99" t="b">
        <f t="shared" si="28"/>
        <v>0</v>
      </c>
      <c r="E447" t="str">
        <f>IF(LEN(B447)&gt;0,B447&amp;"_"&amp;COUNTIF(B$161:B447,B447),"")</f>
        <v>Elliot Rd &amp; Price Rd_1</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
      </c>
      <c r="C456" s="99" t="b">
        <f t="shared" si="27"/>
        <v>0</v>
      </c>
      <c r="D456" s="99" t="b">
        <f t="shared" si="28"/>
        <v>0</v>
      </c>
      <c r="E456" t="str">
        <f>IF(LEN(B456)&gt;0,B456&amp;"_"&amp;COUNTIF(B$161:B456,B456),"")</f>
        <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
      </c>
      <c r="C466" s="99" t="b">
        <f t="shared" si="27"/>
        <v>0</v>
      </c>
      <c r="D466" s="99" t="b">
        <f t="shared" si="28"/>
        <v>0</v>
      </c>
      <c r="E466" t="str">
        <f>IF(LEN(B466)&gt;0,B466&amp;"_"&amp;COUNTIF(B$161:B466,B466),"")</f>
        <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Dr_2</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Dr_3</v>
      </c>
    </row>
  </sheetData>
  <phoneticPr fontId="5"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216</v>
      </c>
      <c r="B1" s="93" t="s">
        <v>217</v>
      </c>
      <c r="C1" s="93" t="s">
        <v>220</v>
      </c>
      <c r="D1" s="94" t="s">
        <v>645</v>
      </c>
      <c r="E1" s="94" t="s">
        <v>221</v>
      </c>
      <c r="F1" s="94" t="s">
        <v>222</v>
      </c>
      <c r="G1" s="95" t="s">
        <v>223</v>
      </c>
      <c r="H1" s="95" t="s">
        <v>224</v>
      </c>
      <c r="I1" s="95" t="s">
        <v>225</v>
      </c>
      <c r="J1" s="95" t="s">
        <v>226</v>
      </c>
      <c r="K1" s="95" t="s">
        <v>227</v>
      </c>
      <c r="L1" s="95" t="s">
        <v>228</v>
      </c>
      <c r="M1" s="95" t="s">
        <v>229</v>
      </c>
      <c r="N1" s="95" t="s">
        <v>230</v>
      </c>
      <c r="O1" s="95" t="s">
        <v>231</v>
      </c>
      <c r="P1" s="96" t="s">
        <v>232</v>
      </c>
      <c r="Q1" s="96" t="s">
        <v>233</v>
      </c>
      <c r="R1" s="96" t="s">
        <v>234</v>
      </c>
      <c r="S1" s="96" t="s">
        <v>235</v>
      </c>
      <c r="T1" s="96" t="s">
        <v>236</v>
      </c>
      <c r="U1" s="96" t="s">
        <v>237</v>
      </c>
      <c r="V1" s="96" t="s">
        <v>238</v>
      </c>
      <c r="W1" s="96" t="s">
        <v>239</v>
      </c>
      <c r="X1" s="96" t="s">
        <v>240</v>
      </c>
      <c r="Y1" s="96" t="s">
        <v>241</v>
      </c>
      <c r="AA1" s="96" t="s">
        <v>492</v>
      </c>
    </row>
    <row r="2" spans="1:27" ht="12.75" customHeight="1" x14ac:dyDescent="0.25">
      <c r="A2">
        <v>0</v>
      </c>
      <c r="B2" s="97" t="s">
        <v>242</v>
      </c>
      <c r="C2" s="97" t="s">
        <v>244</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246</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247</v>
      </c>
      <c r="C4" s="95" t="s">
        <v>249</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245</v>
      </c>
      <c r="C5" s="95" t="s">
        <v>251</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245</v>
      </c>
      <c r="C6" s="95" t="s">
        <v>252</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254</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247</v>
      </c>
      <c r="C8" s="95" t="s">
        <v>254</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250</v>
      </c>
      <c r="C9" s="95" t="s">
        <v>254</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253</v>
      </c>
      <c r="C10" s="95" t="s">
        <v>251</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253</v>
      </c>
      <c r="C11" s="95" t="s">
        <v>252</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253</v>
      </c>
      <c r="C12" s="95" t="s">
        <v>255</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258</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257</v>
      </c>
      <c r="C14" s="95" t="s">
        <v>259</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257</v>
      </c>
      <c r="C15" s="95" t="s">
        <v>261</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263</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265</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266</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267</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247</v>
      </c>
      <c r="C20" s="95" t="s">
        <v>269</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250</v>
      </c>
      <c r="C21" s="95" t="s">
        <v>269</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270</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272</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273</v>
      </c>
      <c r="C24" s="95" t="s">
        <v>266</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273</v>
      </c>
      <c r="C25" s="95" t="s">
        <v>270</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273</v>
      </c>
      <c r="C26" s="95" t="s">
        <v>255</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274</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275</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276</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278</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277</v>
      </c>
      <c r="C31" s="97" t="s">
        <v>275</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278</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250</v>
      </c>
      <c r="C33" s="95" t="s">
        <v>275</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276</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279</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272</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280</v>
      </c>
      <c r="C37" s="95" t="s">
        <v>279</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282</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259</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274</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243</v>
      </c>
      <c r="C41" s="95" t="s">
        <v>284</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250</v>
      </c>
      <c r="C42" s="95" t="s">
        <v>285</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287</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277</v>
      </c>
      <c r="C44" s="95" t="s">
        <v>285</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287</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289</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276</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285</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243</v>
      </c>
      <c r="C49" s="95" t="s">
        <v>290</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274</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285</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291</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292</v>
      </c>
      <c r="C53" s="95" t="s">
        <v>266</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291</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280</v>
      </c>
      <c r="C55" s="95" t="s">
        <v>291</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293</v>
      </c>
      <c r="C56" s="97" t="s">
        <v>294</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296</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259</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297</v>
      </c>
      <c r="C59" s="95" t="s">
        <v>298</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292</v>
      </c>
      <c r="C60" s="95" t="s">
        <v>270</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299</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299</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299</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274</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300</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250</v>
      </c>
      <c r="C66" s="95" t="s">
        <v>299</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302</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277</v>
      </c>
      <c r="C68" s="95" t="s">
        <v>299</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304</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277</v>
      </c>
      <c r="C70" s="95" t="s">
        <v>306</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308</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278</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250</v>
      </c>
      <c r="C73" s="97" t="s">
        <v>309</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310</v>
      </c>
      <c r="C74" s="95" t="s">
        <v>309</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276</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309</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311</v>
      </c>
      <c r="C77" s="97" t="s">
        <v>274</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309</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309</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297</v>
      </c>
      <c r="C80" s="95" t="s">
        <v>306</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309</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311</v>
      </c>
      <c r="C82" s="97" t="s">
        <v>312</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309</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314</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281</v>
      </c>
      <c r="C85" s="95" t="s">
        <v>309</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282</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259</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274</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281</v>
      </c>
      <c r="C89" s="97" t="s">
        <v>317</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317</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318</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318</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318</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250</v>
      </c>
      <c r="C94" t="s">
        <v>318</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277</v>
      </c>
      <c r="C95" t="s">
        <v>318</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277</v>
      </c>
      <c r="C96" t="s">
        <v>317</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316</v>
      </c>
      <c r="C97" t="s">
        <v>289</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250</v>
      </c>
      <c r="C98" t="s">
        <v>317</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316</v>
      </c>
      <c r="C99" t="s">
        <v>276</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319</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317</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316</v>
      </c>
      <c r="C102" t="s">
        <v>274</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317</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317</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320</v>
      </c>
      <c r="C105" t="s">
        <v>321</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316</v>
      </c>
      <c r="C106" t="s">
        <v>322</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321</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316</v>
      </c>
      <c r="C108" t="s">
        <v>266</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316</v>
      </c>
      <c r="C109" t="s">
        <v>296</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316</v>
      </c>
      <c r="C110" t="s">
        <v>323</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325</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325</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320</v>
      </c>
      <c r="C113" t="s">
        <v>325</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327</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329</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330</v>
      </c>
      <c r="C116" t="s">
        <v>331</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325</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332</v>
      </c>
      <c r="C118" t="s">
        <v>276</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333</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250</v>
      </c>
      <c r="C120" t="s">
        <v>325</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277</v>
      </c>
      <c r="C121" t="s">
        <v>335</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324</v>
      </c>
      <c r="C122" t="s">
        <v>278</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324</v>
      </c>
      <c r="C123" t="s">
        <v>276</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324</v>
      </c>
      <c r="C124" t="s">
        <v>336</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324</v>
      </c>
      <c r="C125" t="s">
        <v>322</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342</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340</v>
      </c>
      <c r="C127" t="s">
        <v>341</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320</v>
      </c>
      <c r="C128" t="s">
        <v>342</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342</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250</v>
      </c>
      <c r="C130" t="s">
        <v>342</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277</v>
      </c>
      <c r="C131" t="s">
        <v>342</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278</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276</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336</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341</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296</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344</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320</v>
      </c>
      <c r="C138" t="s">
        <v>344</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344</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250</v>
      </c>
      <c r="C140" t="s">
        <v>344</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277</v>
      </c>
      <c r="C141" t="s">
        <v>344</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343</v>
      </c>
      <c r="C142" t="s">
        <v>278</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343</v>
      </c>
      <c r="C143" t="s">
        <v>276</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343</v>
      </c>
      <c r="C144" t="s">
        <v>336</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343</v>
      </c>
      <c r="C145" t="s">
        <v>341</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343</v>
      </c>
      <c r="C146" t="s">
        <v>296</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346</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320</v>
      </c>
      <c r="C148" t="s">
        <v>346</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346</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250</v>
      </c>
      <c r="C150" t="s">
        <v>346</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277</v>
      </c>
      <c r="C151" t="s">
        <v>346</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294</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344</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897</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348</v>
      </c>
      <c r="C155" t="s">
        <v>344</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349</v>
      </c>
      <c r="C156" t="s">
        <v>318</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363</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72</vt:i4>
      </vt:variant>
    </vt:vector>
  </HeadingPairs>
  <TitlesOfParts>
    <vt:vector size="101"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Hist_calc</vt:lpstr>
      <vt:lpstr>ChartData_OLD_METHOD</vt:lpstr>
      <vt:lpstr>Charts</vt:lpstr>
      <vt:lpstr>SummDir</vt:lpstr>
      <vt:lpstr>Summary</vt:lpstr>
      <vt:lpstr>Instructions</vt:lpstr>
      <vt:lpstr>ErrCount</vt:lpstr>
      <vt:lpstr>Count</vt:lpstr>
      <vt:lpstr>Correct</vt:lpstr>
      <vt:lpstr>Data</vt:lpstr>
      <vt:lpstr>Data_partial</vt:lpstr>
      <vt:lpstr>Data_split</vt:lpstr>
      <vt:lpstr>Recorders</vt:lpstr>
      <vt:lpstr>LocIDs</vt:lpstr>
      <vt:lpstr>TCID</vt:lpstr>
      <vt:lpstr>TrafficCount</vt:lpstr>
      <vt:lpstr>all_err_trigger</vt:lpstr>
      <vt:lpstr>AM_reps</vt:lpstr>
      <vt:lpstr>common_locations</vt:lpstr>
      <vt:lpstr>ConcFrom</vt:lpstr>
      <vt:lpstr>ConcTo</vt:lpstr>
      <vt:lpstr>Cordon</vt:lpstr>
      <vt:lpstr>cordon_in_AM</vt:lpstr>
      <vt:lpstr>cordon_out_PM</vt:lpstr>
      <vt:lpstr>Corrected</vt:lpstr>
      <vt:lpstr>err_count</vt:lpstr>
      <vt:lpstr>Data_partial!err_data</vt:lpstr>
      <vt:lpstr>Data_split!err_data</vt:lpstr>
      <vt:lpstr>err_data</vt:lpstr>
      <vt:lpstr>Data_partial!err_hdr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linest_def</vt:lpstr>
      <vt:lpstr>linest_def2</vt:lpstr>
      <vt:lpstr>Loc</vt:lpstr>
      <vt:lpstr>Loc_Dist</vt:lpstr>
      <vt:lpstr>Loc_EW</vt:lpstr>
      <vt:lpstr>loc_hdr</vt:lpstr>
      <vt:lpstr>loc_ID</vt:lpstr>
      <vt:lpstr>Loc_name_short</vt:lpstr>
      <vt:lpstr>Loc_NS</vt:lpstr>
      <vt:lpstr>SummDir!NoData</vt:lpstr>
      <vt:lpstr>NoData</vt:lpstr>
      <vt:lpstr>PM_reps</vt:lpstr>
      <vt:lpstr>ErrCount!Print_Area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2014-02-03T05:25:07Z</cp:lastPrinted>
  <dcterms:created xsi:type="dcterms:W3CDTF">2011-05-15T12:17:00Z</dcterms:created>
  <dcterms:modified xsi:type="dcterms:W3CDTF">2014-05-07T14:36:17Z</dcterms:modified>
</cp:coreProperties>
</file>